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tu-my.sharepoint.com/personal/csalice_towson_edu/Documents/Salice Lab/SERDP Fish Bioaccumulation/Data Files/Working Datasets/"/>
    </mc:Choice>
  </mc:AlternateContent>
  <xr:revisionPtr revIDLastSave="160" documentId="13_ncr:1_{02D6EC82-741B-439B-BB35-DA371F0C5026}" xr6:coauthVersionLast="47" xr6:coauthVersionMax="47" xr10:uidLastSave="{67ACCFBE-C932-466E-8DC1-F8ED9E0E3218}"/>
  <bookViews>
    <workbookView xWindow="-108" yWindow="-108" windowWidth="23256" windowHeight="12456" xr2:uid="{C8C36B80-DADD-48CF-A6F9-C3E5C3E8FFDF}"/>
  </bookViews>
  <sheets>
    <sheet name="Data" sheetId="14" r:id="rId1"/>
    <sheet name="Log" sheetId="6" r:id="rId2"/>
    <sheet name="Biota" sheetId="2" r:id="rId3"/>
  </sheets>
  <externalReferences>
    <externalReference r:id="rId4"/>
    <externalReference r:id="rId5"/>
  </externalReferences>
  <definedNames>
    <definedName name="ExternalData_1" localSheetId="2" hidden="1">Biota!$A$1:$L$9971</definedName>
    <definedName name="ExternalData_1" localSheetId="0" hidden="1">Data!$A$1:$BF$266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0" i="6" l="1"/>
  <c r="B260" i="6"/>
  <c r="C260" i="6"/>
  <c r="D260" i="6"/>
  <c r="E260" i="6"/>
  <c r="F260" i="6"/>
  <c r="G260" i="6"/>
  <c r="H260" i="6"/>
  <c r="I260" i="6"/>
  <c r="J260" i="6"/>
  <c r="K260" i="6"/>
  <c r="L260" i="6"/>
  <c r="M260" i="6"/>
  <c r="N260" i="6"/>
  <c r="O260" i="6"/>
  <c r="P260" i="6"/>
  <c r="Q260" i="6"/>
  <c r="R260" i="6"/>
  <c r="S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AJ260" i="6"/>
  <c r="AK260" i="6"/>
  <c r="AL260" i="6"/>
  <c r="AM260" i="6"/>
  <c r="AN260" i="6"/>
  <c r="AO260" i="6"/>
  <c r="AP260" i="6"/>
  <c r="AQ260" i="6"/>
  <c r="AR260" i="6"/>
  <c r="AS260" i="6"/>
  <c r="AT260" i="6"/>
  <c r="AU260" i="6"/>
  <c r="AV260" i="6"/>
  <c r="AW260" i="6"/>
  <c r="AX260" i="6"/>
  <c r="AY260" i="6"/>
  <c r="A261" i="6"/>
  <c r="B261" i="6"/>
  <c r="C261" i="6"/>
  <c r="D261" i="6"/>
  <c r="E261" i="6"/>
  <c r="F261" i="6"/>
  <c r="G261" i="6"/>
  <c r="H261" i="6"/>
  <c r="I261" i="6"/>
  <c r="J261" i="6"/>
  <c r="K261" i="6"/>
  <c r="L261" i="6"/>
  <c r="M261" i="6"/>
  <c r="N261" i="6"/>
  <c r="O261" i="6"/>
  <c r="P261" i="6"/>
  <c r="Q261" i="6"/>
  <c r="R261" i="6"/>
  <c r="S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AJ261" i="6"/>
  <c r="AK261" i="6"/>
  <c r="AL261" i="6"/>
  <c r="AM261" i="6"/>
  <c r="AN261" i="6"/>
  <c r="AO261" i="6"/>
  <c r="AP261" i="6"/>
  <c r="AQ261" i="6"/>
  <c r="AR261" i="6"/>
  <c r="AS261" i="6"/>
  <c r="AT261" i="6"/>
  <c r="AU261" i="6"/>
  <c r="AV261" i="6"/>
  <c r="AW261" i="6"/>
  <c r="AX261" i="6"/>
  <c r="AY261" i="6"/>
  <c r="A262" i="6"/>
  <c r="B262" i="6"/>
  <c r="C262" i="6"/>
  <c r="D262" i="6"/>
  <c r="E262" i="6"/>
  <c r="F262" i="6"/>
  <c r="G262" i="6"/>
  <c r="H262" i="6"/>
  <c r="I262" i="6"/>
  <c r="J262" i="6"/>
  <c r="K262" i="6"/>
  <c r="L262" i="6"/>
  <c r="M262" i="6"/>
  <c r="N262" i="6"/>
  <c r="O262" i="6"/>
  <c r="P262" i="6"/>
  <c r="Q262" i="6"/>
  <c r="R262" i="6"/>
  <c r="S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AJ262" i="6"/>
  <c r="AK262" i="6"/>
  <c r="AL262" i="6"/>
  <c r="AM262" i="6"/>
  <c r="AN262" i="6"/>
  <c r="AO262" i="6"/>
  <c r="AP262" i="6"/>
  <c r="AQ262" i="6"/>
  <c r="AR262" i="6"/>
  <c r="AS262" i="6"/>
  <c r="AT262" i="6"/>
  <c r="AU262" i="6"/>
  <c r="AV262" i="6"/>
  <c r="AW262" i="6"/>
  <c r="AX262" i="6"/>
  <c r="AY262" i="6"/>
  <c r="A263" i="6"/>
  <c r="B263" i="6"/>
  <c r="C263" i="6"/>
  <c r="D263" i="6"/>
  <c r="E263" i="6"/>
  <c r="F263" i="6"/>
  <c r="G263" i="6"/>
  <c r="H263" i="6"/>
  <c r="I263" i="6"/>
  <c r="J263" i="6"/>
  <c r="K263" i="6"/>
  <c r="L263" i="6"/>
  <c r="M263" i="6"/>
  <c r="N263" i="6"/>
  <c r="O263" i="6"/>
  <c r="P263" i="6"/>
  <c r="Q263" i="6"/>
  <c r="R263" i="6"/>
  <c r="S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AJ263" i="6"/>
  <c r="AK263" i="6"/>
  <c r="AL263" i="6"/>
  <c r="AM263" i="6"/>
  <c r="AN263" i="6"/>
  <c r="AO263" i="6"/>
  <c r="AP263" i="6"/>
  <c r="AQ263" i="6"/>
  <c r="AR263" i="6"/>
  <c r="AS263" i="6"/>
  <c r="AT263" i="6"/>
  <c r="AU263" i="6"/>
  <c r="AV263" i="6"/>
  <c r="AW263" i="6"/>
  <c r="AX263" i="6"/>
  <c r="AY263" i="6"/>
  <c r="A264" i="6"/>
  <c r="B264" i="6"/>
  <c r="C264" i="6"/>
  <c r="D264" i="6"/>
  <c r="E264" i="6"/>
  <c r="F264" i="6"/>
  <c r="G264" i="6"/>
  <c r="H264" i="6"/>
  <c r="I264" i="6"/>
  <c r="J264" i="6"/>
  <c r="K264" i="6"/>
  <c r="L264" i="6"/>
  <c r="M264" i="6"/>
  <c r="N264" i="6"/>
  <c r="O264" i="6"/>
  <c r="P264" i="6"/>
  <c r="Q264" i="6"/>
  <c r="R264" i="6"/>
  <c r="S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AJ264" i="6"/>
  <c r="AK264" i="6"/>
  <c r="AL264" i="6"/>
  <c r="AM264" i="6"/>
  <c r="AN264" i="6"/>
  <c r="AO264" i="6"/>
  <c r="AP264" i="6"/>
  <c r="AQ264" i="6"/>
  <c r="AR264" i="6"/>
  <c r="AS264" i="6"/>
  <c r="AT264" i="6"/>
  <c r="AU264" i="6"/>
  <c r="AV264" i="6"/>
  <c r="AW264" i="6"/>
  <c r="AX264" i="6"/>
  <c r="AY264" i="6"/>
  <c r="A265" i="6"/>
  <c r="B265" i="6"/>
  <c r="C265" i="6"/>
  <c r="D265" i="6"/>
  <c r="E265" i="6"/>
  <c r="F265" i="6"/>
  <c r="G265" i="6"/>
  <c r="H265" i="6"/>
  <c r="I265" i="6"/>
  <c r="J265" i="6"/>
  <c r="K265" i="6"/>
  <c r="L265" i="6"/>
  <c r="M265" i="6"/>
  <c r="N265" i="6"/>
  <c r="O265" i="6"/>
  <c r="P265" i="6"/>
  <c r="Q265" i="6"/>
  <c r="R265" i="6"/>
  <c r="S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AJ265" i="6"/>
  <c r="AK265" i="6"/>
  <c r="AL265" i="6"/>
  <c r="AM265" i="6"/>
  <c r="AN265" i="6"/>
  <c r="AO265" i="6"/>
  <c r="AP265" i="6"/>
  <c r="AQ265" i="6"/>
  <c r="AR265" i="6"/>
  <c r="AS265" i="6"/>
  <c r="AT265" i="6"/>
  <c r="AU265" i="6"/>
  <c r="AV265" i="6"/>
  <c r="AW265" i="6"/>
  <c r="AX265" i="6"/>
  <c r="AY265" i="6"/>
  <c r="A266" i="6"/>
  <c r="B266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P266" i="6"/>
  <c r="Q266" i="6"/>
  <c r="R266" i="6"/>
  <c r="S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AJ266" i="6"/>
  <c r="AK266" i="6"/>
  <c r="AL266" i="6"/>
  <c r="AM266" i="6"/>
  <c r="AN266" i="6"/>
  <c r="AO266" i="6"/>
  <c r="AP266" i="6"/>
  <c r="AQ266" i="6"/>
  <c r="AR266" i="6"/>
  <c r="AS266" i="6"/>
  <c r="AT266" i="6"/>
  <c r="AU266" i="6"/>
  <c r="AV266" i="6"/>
  <c r="AW266" i="6"/>
  <c r="AX266" i="6"/>
  <c r="AY266" i="6"/>
  <c r="A256" i="6"/>
  <c r="B256" i="6"/>
  <c r="C256" i="6"/>
  <c r="D256" i="6"/>
  <c r="E256" i="6"/>
  <c r="F256" i="6"/>
  <c r="G256" i="6"/>
  <c r="H256" i="6"/>
  <c r="I256" i="6"/>
  <c r="J256" i="6"/>
  <c r="K256" i="6"/>
  <c r="L256" i="6"/>
  <c r="M256" i="6"/>
  <c r="N256" i="6"/>
  <c r="O256" i="6"/>
  <c r="P256" i="6"/>
  <c r="Q256" i="6"/>
  <c r="R256" i="6"/>
  <c r="S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AJ256" i="6"/>
  <c r="AK256" i="6"/>
  <c r="AL256" i="6"/>
  <c r="AM256" i="6"/>
  <c r="AN256" i="6"/>
  <c r="AO256" i="6"/>
  <c r="AP256" i="6"/>
  <c r="AQ256" i="6"/>
  <c r="AR256" i="6"/>
  <c r="AS256" i="6"/>
  <c r="AT256" i="6"/>
  <c r="AU256" i="6"/>
  <c r="AV256" i="6"/>
  <c r="AW256" i="6"/>
  <c r="AX256" i="6"/>
  <c r="AY256" i="6"/>
  <c r="A257" i="6"/>
  <c r="B257" i="6"/>
  <c r="C257" i="6"/>
  <c r="D257" i="6"/>
  <c r="E257" i="6"/>
  <c r="F257" i="6"/>
  <c r="G257" i="6"/>
  <c r="H257" i="6"/>
  <c r="I257" i="6"/>
  <c r="J257" i="6"/>
  <c r="K257" i="6"/>
  <c r="L257" i="6"/>
  <c r="M257" i="6"/>
  <c r="N257" i="6"/>
  <c r="O257" i="6"/>
  <c r="P257" i="6"/>
  <c r="Q257" i="6"/>
  <c r="R257" i="6"/>
  <c r="S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AJ257" i="6"/>
  <c r="AK257" i="6"/>
  <c r="AL257" i="6"/>
  <c r="AM257" i="6"/>
  <c r="AN257" i="6"/>
  <c r="AO257" i="6"/>
  <c r="AP257" i="6"/>
  <c r="AQ257" i="6"/>
  <c r="AR257" i="6"/>
  <c r="AS257" i="6"/>
  <c r="AT257" i="6"/>
  <c r="AU257" i="6"/>
  <c r="AV257" i="6"/>
  <c r="AW257" i="6"/>
  <c r="AX257" i="6"/>
  <c r="AY257" i="6"/>
  <c r="A258" i="6"/>
  <c r="B258" i="6"/>
  <c r="C258" i="6"/>
  <c r="D258" i="6"/>
  <c r="E258" i="6"/>
  <c r="F258" i="6"/>
  <c r="G258" i="6"/>
  <c r="H258" i="6"/>
  <c r="I258" i="6"/>
  <c r="J258" i="6"/>
  <c r="K258" i="6"/>
  <c r="L258" i="6"/>
  <c r="M258" i="6"/>
  <c r="N258" i="6"/>
  <c r="O258" i="6"/>
  <c r="P258" i="6"/>
  <c r="Q258" i="6"/>
  <c r="R258" i="6"/>
  <c r="S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AJ258" i="6"/>
  <c r="AK258" i="6"/>
  <c r="AL258" i="6"/>
  <c r="AM258" i="6"/>
  <c r="AN258" i="6"/>
  <c r="AO258" i="6"/>
  <c r="AP258" i="6"/>
  <c r="AQ258" i="6"/>
  <c r="AR258" i="6"/>
  <c r="AS258" i="6"/>
  <c r="AT258" i="6"/>
  <c r="AU258" i="6"/>
  <c r="AV258" i="6"/>
  <c r="AW258" i="6"/>
  <c r="AX258" i="6"/>
  <c r="AY258" i="6"/>
  <c r="A259" i="6"/>
  <c r="B259" i="6"/>
  <c r="C259" i="6"/>
  <c r="D259" i="6"/>
  <c r="E259" i="6"/>
  <c r="F259" i="6"/>
  <c r="G259" i="6"/>
  <c r="H259" i="6"/>
  <c r="I259" i="6"/>
  <c r="J259" i="6"/>
  <c r="K259" i="6"/>
  <c r="L259" i="6"/>
  <c r="M259" i="6"/>
  <c r="N259" i="6"/>
  <c r="O259" i="6"/>
  <c r="P259" i="6"/>
  <c r="Q259" i="6"/>
  <c r="R259" i="6"/>
  <c r="S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AJ259" i="6"/>
  <c r="AK259" i="6"/>
  <c r="AL259" i="6"/>
  <c r="AM259" i="6"/>
  <c r="AN259" i="6"/>
  <c r="AO259" i="6"/>
  <c r="AP259" i="6"/>
  <c r="AQ259" i="6"/>
  <c r="AR259" i="6"/>
  <c r="AS259" i="6"/>
  <c r="AT259" i="6"/>
  <c r="AU259" i="6"/>
  <c r="AV259" i="6"/>
  <c r="AW259" i="6"/>
  <c r="AX259" i="6"/>
  <c r="AY259" i="6"/>
  <c r="A3" i="6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4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5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6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7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8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9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10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11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12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13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14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15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16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17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18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19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20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21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22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23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24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25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26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27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28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29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30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31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32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33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34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35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36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37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38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39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40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41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V41" i="6"/>
  <c r="AW41" i="6"/>
  <c r="AX41" i="6"/>
  <c r="AY41" i="6"/>
  <c r="A42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AU42" i="6"/>
  <c r="AV42" i="6"/>
  <c r="AW42" i="6"/>
  <c r="AX42" i="6"/>
  <c r="AY42" i="6"/>
  <c r="A43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44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45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AY45" i="6"/>
  <c r="A46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AY46" i="6"/>
  <c r="A47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48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AS48" i="6"/>
  <c r="AT48" i="6"/>
  <c r="AU48" i="6"/>
  <c r="AV48" i="6"/>
  <c r="AW48" i="6"/>
  <c r="AX48" i="6"/>
  <c r="AY48" i="6"/>
  <c r="A49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AY49" i="6"/>
  <c r="A50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51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AY51" i="6"/>
  <c r="A52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AS52" i="6"/>
  <c r="AT52" i="6"/>
  <c r="AU52" i="6"/>
  <c r="AV52" i="6"/>
  <c r="AW52" i="6"/>
  <c r="AX52" i="6"/>
  <c r="AY52" i="6"/>
  <c r="A53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AR53" i="6"/>
  <c r="AS53" i="6"/>
  <c r="AT53" i="6"/>
  <c r="AU53" i="6"/>
  <c r="AV53" i="6"/>
  <c r="AW53" i="6"/>
  <c r="AX53" i="6"/>
  <c r="AY53" i="6"/>
  <c r="A54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55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AQ55" i="6"/>
  <c r="AR55" i="6"/>
  <c r="AS55" i="6"/>
  <c r="AT55" i="6"/>
  <c r="AU55" i="6"/>
  <c r="AV55" i="6"/>
  <c r="AW55" i="6"/>
  <c r="AX55" i="6"/>
  <c r="AY55" i="6"/>
  <c r="A56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AQ56" i="6"/>
  <c r="AR56" i="6"/>
  <c r="AS56" i="6"/>
  <c r="AT56" i="6"/>
  <c r="AU56" i="6"/>
  <c r="AV56" i="6"/>
  <c r="AW56" i="6"/>
  <c r="AX56" i="6"/>
  <c r="AY56" i="6"/>
  <c r="A57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AQ57" i="6"/>
  <c r="AR57" i="6"/>
  <c r="AS57" i="6"/>
  <c r="AT57" i="6"/>
  <c r="AU57" i="6"/>
  <c r="AV57" i="6"/>
  <c r="AW57" i="6"/>
  <c r="AX57" i="6"/>
  <c r="AY57" i="6"/>
  <c r="A58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AQ58" i="6"/>
  <c r="AR58" i="6"/>
  <c r="AS58" i="6"/>
  <c r="AT58" i="6"/>
  <c r="AU58" i="6"/>
  <c r="AV58" i="6"/>
  <c r="AW58" i="6"/>
  <c r="AX58" i="6"/>
  <c r="AY58" i="6"/>
  <c r="A59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60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AR60" i="6"/>
  <c r="AS60" i="6"/>
  <c r="AT60" i="6"/>
  <c r="AU60" i="6"/>
  <c r="AV60" i="6"/>
  <c r="AW60" i="6"/>
  <c r="AX60" i="6"/>
  <c r="AY60" i="6"/>
  <c r="A61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AQ61" i="6"/>
  <c r="AR61" i="6"/>
  <c r="AS61" i="6"/>
  <c r="AT61" i="6"/>
  <c r="AU61" i="6"/>
  <c r="AV61" i="6"/>
  <c r="AW61" i="6"/>
  <c r="AX61" i="6"/>
  <c r="AY61" i="6"/>
  <c r="A62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O62" i="6"/>
  <c r="AP62" i="6"/>
  <c r="AQ62" i="6"/>
  <c r="AR62" i="6"/>
  <c r="AS62" i="6"/>
  <c r="AT62" i="6"/>
  <c r="AU62" i="6"/>
  <c r="AV62" i="6"/>
  <c r="AW62" i="6"/>
  <c r="AX62" i="6"/>
  <c r="AY62" i="6"/>
  <c r="A63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AQ63" i="6"/>
  <c r="AR63" i="6"/>
  <c r="AS63" i="6"/>
  <c r="AT63" i="6"/>
  <c r="AU63" i="6"/>
  <c r="AV63" i="6"/>
  <c r="AW63" i="6"/>
  <c r="AX63" i="6"/>
  <c r="AY63" i="6"/>
  <c r="A64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O64" i="6"/>
  <c r="AP64" i="6"/>
  <c r="AQ64" i="6"/>
  <c r="AR64" i="6"/>
  <c r="AS64" i="6"/>
  <c r="AT64" i="6"/>
  <c r="AU64" i="6"/>
  <c r="AV64" i="6"/>
  <c r="AW64" i="6"/>
  <c r="AX64" i="6"/>
  <c r="AY64" i="6"/>
  <c r="A65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AQ65" i="6"/>
  <c r="AR65" i="6"/>
  <c r="AS65" i="6"/>
  <c r="AT65" i="6"/>
  <c r="AU65" i="6"/>
  <c r="AV65" i="6"/>
  <c r="AW65" i="6"/>
  <c r="AX65" i="6"/>
  <c r="AY65" i="6"/>
  <c r="A66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AQ66" i="6"/>
  <c r="AR66" i="6"/>
  <c r="AS66" i="6"/>
  <c r="AT66" i="6"/>
  <c r="AU66" i="6"/>
  <c r="AV66" i="6"/>
  <c r="AW66" i="6"/>
  <c r="AX66" i="6"/>
  <c r="AY66" i="6"/>
  <c r="A67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AQ67" i="6"/>
  <c r="AR67" i="6"/>
  <c r="AS67" i="6"/>
  <c r="AT67" i="6"/>
  <c r="AU67" i="6"/>
  <c r="AV67" i="6"/>
  <c r="AW67" i="6"/>
  <c r="AX67" i="6"/>
  <c r="AY67" i="6"/>
  <c r="A68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AQ68" i="6"/>
  <c r="AR68" i="6"/>
  <c r="AS68" i="6"/>
  <c r="AT68" i="6"/>
  <c r="AU68" i="6"/>
  <c r="AV68" i="6"/>
  <c r="AW68" i="6"/>
  <c r="AX68" i="6"/>
  <c r="AY68" i="6"/>
  <c r="A69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Q69" i="6"/>
  <c r="AR69" i="6"/>
  <c r="AS69" i="6"/>
  <c r="AT69" i="6"/>
  <c r="AU69" i="6"/>
  <c r="AV69" i="6"/>
  <c r="AW69" i="6"/>
  <c r="AX69" i="6"/>
  <c r="AY69" i="6"/>
  <c r="A70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AQ70" i="6"/>
  <c r="AR70" i="6"/>
  <c r="AS70" i="6"/>
  <c r="AT70" i="6"/>
  <c r="AU70" i="6"/>
  <c r="AV70" i="6"/>
  <c r="AW70" i="6"/>
  <c r="AX70" i="6"/>
  <c r="AY70" i="6"/>
  <c r="A71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AR71" i="6"/>
  <c r="AS71" i="6"/>
  <c r="AT71" i="6"/>
  <c r="AU71" i="6"/>
  <c r="AV71" i="6"/>
  <c r="AW71" i="6"/>
  <c r="AX71" i="6"/>
  <c r="AY71" i="6"/>
  <c r="A72" i="6"/>
  <c r="B72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AR72" i="6"/>
  <c r="AS72" i="6"/>
  <c r="AT72" i="6"/>
  <c r="AU72" i="6"/>
  <c r="AV72" i="6"/>
  <c r="AW72" i="6"/>
  <c r="AX72" i="6"/>
  <c r="AY72" i="6"/>
  <c r="A73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AR73" i="6"/>
  <c r="AS73" i="6"/>
  <c r="AT73" i="6"/>
  <c r="AU73" i="6"/>
  <c r="AV73" i="6"/>
  <c r="AW73" i="6"/>
  <c r="AX73" i="6"/>
  <c r="AY73" i="6"/>
  <c r="A74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Q74" i="6"/>
  <c r="AR74" i="6"/>
  <c r="AS74" i="6"/>
  <c r="AT74" i="6"/>
  <c r="AU74" i="6"/>
  <c r="AV74" i="6"/>
  <c r="AW74" i="6"/>
  <c r="AX74" i="6"/>
  <c r="AY74" i="6"/>
  <c r="A75" i="6"/>
  <c r="B75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AR75" i="6"/>
  <c r="AS75" i="6"/>
  <c r="AT75" i="6"/>
  <c r="AU75" i="6"/>
  <c r="AV75" i="6"/>
  <c r="AW75" i="6"/>
  <c r="AX75" i="6"/>
  <c r="AY75" i="6"/>
  <c r="A76" i="6"/>
  <c r="B76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O76" i="6"/>
  <c r="AP76" i="6"/>
  <c r="AQ76" i="6"/>
  <c r="AR76" i="6"/>
  <c r="AS76" i="6"/>
  <c r="AT76" i="6"/>
  <c r="AU76" i="6"/>
  <c r="AV76" i="6"/>
  <c r="AW76" i="6"/>
  <c r="AX76" i="6"/>
  <c r="AY76" i="6"/>
  <c r="A77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O77" i="6"/>
  <c r="AP77" i="6"/>
  <c r="AQ77" i="6"/>
  <c r="AR77" i="6"/>
  <c r="AS77" i="6"/>
  <c r="AT77" i="6"/>
  <c r="AU77" i="6"/>
  <c r="AV77" i="6"/>
  <c r="AW77" i="6"/>
  <c r="AX77" i="6"/>
  <c r="AY77" i="6"/>
  <c r="A78" i="6"/>
  <c r="B78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AO78" i="6"/>
  <c r="AP78" i="6"/>
  <c r="AQ78" i="6"/>
  <c r="AR78" i="6"/>
  <c r="AS78" i="6"/>
  <c r="AT78" i="6"/>
  <c r="AU78" i="6"/>
  <c r="AV78" i="6"/>
  <c r="AW78" i="6"/>
  <c r="AX78" i="6"/>
  <c r="AY78" i="6"/>
  <c r="A79" i="6"/>
  <c r="B79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AK79" i="6"/>
  <c r="AL79" i="6"/>
  <c r="AM79" i="6"/>
  <c r="AN79" i="6"/>
  <c r="AO79" i="6"/>
  <c r="AP79" i="6"/>
  <c r="AQ79" i="6"/>
  <c r="AR79" i="6"/>
  <c r="AS79" i="6"/>
  <c r="AT79" i="6"/>
  <c r="AU79" i="6"/>
  <c r="AV79" i="6"/>
  <c r="AW79" i="6"/>
  <c r="AX79" i="6"/>
  <c r="AY79" i="6"/>
  <c r="A80" i="6"/>
  <c r="B80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AJ80" i="6"/>
  <c r="AK80" i="6"/>
  <c r="AL80" i="6"/>
  <c r="AM80" i="6"/>
  <c r="AN80" i="6"/>
  <c r="AO80" i="6"/>
  <c r="AP80" i="6"/>
  <c r="AQ80" i="6"/>
  <c r="AR80" i="6"/>
  <c r="AS80" i="6"/>
  <c r="AT80" i="6"/>
  <c r="AU80" i="6"/>
  <c r="AV80" i="6"/>
  <c r="AW80" i="6"/>
  <c r="AX80" i="6"/>
  <c r="AY80" i="6"/>
  <c r="A81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AK81" i="6"/>
  <c r="AL81" i="6"/>
  <c r="AM81" i="6"/>
  <c r="AN81" i="6"/>
  <c r="AO81" i="6"/>
  <c r="AP81" i="6"/>
  <c r="AQ81" i="6"/>
  <c r="AR81" i="6"/>
  <c r="AS81" i="6"/>
  <c r="AT81" i="6"/>
  <c r="AU81" i="6"/>
  <c r="AV81" i="6"/>
  <c r="AW81" i="6"/>
  <c r="AX81" i="6"/>
  <c r="AY81" i="6"/>
  <c r="A82" i="6"/>
  <c r="B82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AO82" i="6"/>
  <c r="AP82" i="6"/>
  <c r="AQ82" i="6"/>
  <c r="AR82" i="6"/>
  <c r="AS82" i="6"/>
  <c r="AT82" i="6"/>
  <c r="AU82" i="6"/>
  <c r="AV82" i="6"/>
  <c r="AW82" i="6"/>
  <c r="AX82" i="6"/>
  <c r="AY82" i="6"/>
  <c r="A83" i="6"/>
  <c r="B83" i="6"/>
  <c r="C83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AO83" i="6"/>
  <c r="AP83" i="6"/>
  <c r="AQ83" i="6"/>
  <c r="AR83" i="6"/>
  <c r="AS83" i="6"/>
  <c r="AT83" i="6"/>
  <c r="AU83" i="6"/>
  <c r="AV83" i="6"/>
  <c r="AW83" i="6"/>
  <c r="AX83" i="6"/>
  <c r="AY83" i="6"/>
  <c r="A84" i="6"/>
  <c r="B84" i="6"/>
  <c r="C84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AJ84" i="6"/>
  <c r="AK84" i="6"/>
  <c r="AL84" i="6"/>
  <c r="AM84" i="6"/>
  <c r="AN84" i="6"/>
  <c r="AO84" i="6"/>
  <c r="AP84" i="6"/>
  <c r="AQ84" i="6"/>
  <c r="AR84" i="6"/>
  <c r="AS84" i="6"/>
  <c r="AT84" i="6"/>
  <c r="AU84" i="6"/>
  <c r="AV84" i="6"/>
  <c r="AW84" i="6"/>
  <c r="AX84" i="6"/>
  <c r="AY84" i="6"/>
  <c r="A85" i="6"/>
  <c r="B85" i="6"/>
  <c r="C85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AJ85" i="6"/>
  <c r="AK85" i="6"/>
  <c r="AL85" i="6"/>
  <c r="AM85" i="6"/>
  <c r="AN85" i="6"/>
  <c r="AO85" i="6"/>
  <c r="AP85" i="6"/>
  <c r="AQ85" i="6"/>
  <c r="AR85" i="6"/>
  <c r="AS85" i="6"/>
  <c r="AT85" i="6"/>
  <c r="AU85" i="6"/>
  <c r="AV85" i="6"/>
  <c r="AW85" i="6"/>
  <c r="AX85" i="6"/>
  <c r="AY85" i="6"/>
  <c r="A86" i="6"/>
  <c r="B86" i="6"/>
  <c r="C86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AJ86" i="6"/>
  <c r="AK86" i="6"/>
  <c r="AL86" i="6"/>
  <c r="AM86" i="6"/>
  <c r="AN86" i="6"/>
  <c r="AO86" i="6"/>
  <c r="AP86" i="6"/>
  <c r="AQ86" i="6"/>
  <c r="AR86" i="6"/>
  <c r="AS86" i="6"/>
  <c r="AT86" i="6"/>
  <c r="AU86" i="6"/>
  <c r="AV86" i="6"/>
  <c r="AW86" i="6"/>
  <c r="AX86" i="6"/>
  <c r="AY86" i="6"/>
  <c r="A87" i="6"/>
  <c r="B87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AJ87" i="6"/>
  <c r="AK87" i="6"/>
  <c r="AL87" i="6"/>
  <c r="AM87" i="6"/>
  <c r="AN87" i="6"/>
  <c r="AO87" i="6"/>
  <c r="AP87" i="6"/>
  <c r="AQ87" i="6"/>
  <c r="AR87" i="6"/>
  <c r="AS87" i="6"/>
  <c r="AT87" i="6"/>
  <c r="AU87" i="6"/>
  <c r="AV87" i="6"/>
  <c r="AW87" i="6"/>
  <c r="AX87" i="6"/>
  <c r="AY87" i="6"/>
  <c r="A88" i="6"/>
  <c r="B88" i="6"/>
  <c r="C88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AJ88" i="6"/>
  <c r="AK88" i="6"/>
  <c r="AL88" i="6"/>
  <c r="AM88" i="6"/>
  <c r="AN88" i="6"/>
  <c r="AO88" i="6"/>
  <c r="AP88" i="6"/>
  <c r="AQ88" i="6"/>
  <c r="AR88" i="6"/>
  <c r="AS88" i="6"/>
  <c r="AT88" i="6"/>
  <c r="AU88" i="6"/>
  <c r="AV88" i="6"/>
  <c r="AW88" i="6"/>
  <c r="AX88" i="6"/>
  <c r="AY88" i="6"/>
  <c r="A89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AJ89" i="6"/>
  <c r="AK89" i="6"/>
  <c r="AL89" i="6"/>
  <c r="AM89" i="6"/>
  <c r="AN89" i="6"/>
  <c r="AO89" i="6"/>
  <c r="AP89" i="6"/>
  <c r="AQ89" i="6"/>
  <c r="AR89" i="6"/>
  <c r="AS89" i="6"/>
  <c r="AT89" i="6"/>
  <c r="AU89" i="6"/>
  <c r="AV89" i="6"/>
  <c r="AW89" i="6"/>
  <c r="AX89" i="6"/>
  <c r="AY89" i="6"/>
  <c r="A90" i="6"/>
  <c r="B90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AJ90" i="6"/>
  <c r="AK90" i="6"/>
  <c r="AL90" i="6"/>
  <c r="AM90" i="6"/>
  <c r="AN90" i="6"/>
  <c r="AO90" i="6"/>
  <c r="AP90" i="6"/>
  <c r="AQ90" i="6"/>
  <c r="AR90" i="6"/>
  <c r="AS90" i="6"/>
  <c r="AT90" i="6"/>
  <c r="AU90" i="6"/>
  <c r="AV90" i="6"/>
  <c r="AW90" i="6"/>
  <c r="AX90" i="6"/>
  <c r="AY90" i="6"/>
  <c r="A91" i="6"/>
  <c r="B91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AJ91" i="6"/>
  <c r="AK91" i="6"/>
  <c r="AL91" i="6"/>
  <c r="AM91" i="6"/>
  <c r="AN91" i="6"/>
  <c r="AO91" i="6"/>
  <c r="AP91" i="6"/>
  <c r="AQ91" i="6"/>
  <c r="AR91" i="6"/>
  <c r="AS91" i="6"/>
  <c r="AT91" i="6"/>
  <c r="AU91" i="6"/>
  <c r="AV91" i="6"/>
  <c r="AW91" i="6"/>
  <c r="AX91" i="6"/>
  <c r="AY91" i="6"/>
  <c r="A92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AJ92" i="6"/>
  <c r="AK92" i="6"/>
  <c r="AL92" i="6"/>
  <c r="AM92" i="6"/>
  <c r="AN92" i="6"/>
  <c r="AO92" i="6"/>
  <c r="AP92" i="6"/>
  <c r="AQ92" i="6"/>
  <c r="AR92" i="6"/>
  <c r="AS92" i="6"/>
  <c r="AT92" i="6"/>
  <c r="AU92" i="6"/>
  <c r="AV92" i="6"/>
  <c r="AW92" i="6"/>
  <c r="AX92" i="6"/>
  <c r="AY92" i="6"/>
  <c r="A93" i="6"/>
  <c r="B93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AJ93" i="6"/>
  <c r="AK93" i="6"/>
  <c r="AL93" i="6"/>
  <c r="AM93" i="6"/>
  <c r="AN93" i="6"/>
  <c r="AO93" i="6"/>
  <c r="AP93" i="6"/>
  <c r="AQ93" i="6"/>
  <c r="AR93" i="6"/>
  <c r="AS93" i="6"/>
  <c r="AT93" i="6"/>
  <c r="AU93" i="6"/>
  <c r="AV93" i="6"/>
  <c r="AW93" i="6"/>
  <c r="AX93" i="6"/>
  <c r="AY93" i="6"/>
  <c r="A94" i="6"/>
  <c r="B94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AJ94" i="6"/>
  <c r="AK94" i="6"/>
  <c r="AL94" i="6"/>
  <c r="AM94" i="6"/>
  <c r="AN94" i="6"/>
  <c r="AO94" i="6"/>
  <c r="AP94" i="6"/>
  <c r="AQ94" i="6"/>
  <c r="AR94" i="6"/>
  <c r="AS94" i="6"/>
  <c r="AT94" i="6"/>
  <c r="AU94" i="6"/>
  <c r="AV94" i="6"/>
  <c r="AW94" i="6"/>
  <c r="AX94" i="6"/>
  <c r="AY94" i="6"/>
  <c r="A95" i="6"/>
  <c r="B95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AJ95" i="6"/>
  <c r="AK95" i="6"/>
  <c r="AL95" i="6"/>
  <c r="AM95" i="6"/>
  <c r="AN95" i="6"/>
  <c r="AO95" i="6"/>
  <c r="AP95" i="6"/>
  <c r="AQ95" i="6"/>
  <c r="AR95" i="6"/>
  <c r="AS95" i="6"/>
  <c r="AT95" i="6"/>
  <c r="AU95" i="6"/>
  <c r="AV95" i="6"/>
  <c r="AW95" i="6"/>
  <c r="AX95" i="6"/>
  <c r="AY95" i="6"/>
  <c r="A96" i="6"/>
  <c r="B96" i="6"/>
  <c r="C96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AJ96" i="6"/>
  <c r="AK96" i="6"/>
  <c r="AL96" i="6"/>
  <c r="AM96" i="6"/>
  <c r="AN96" i="6"/>
  <c r="AO96" i="6"/>
  <c r="AP96" i="6"/>
  <c r="AQ96" i="6"/>
  <c r="AR96" i="6"/>
  <c r="AS96" i="6"/>
  <c r="AT96" i="6"/>
  <c r="AU96" i="6"/>
  <c r="AV96" i="6"/>
  <c r="AW96" i="6"/>
  <c r="AX96" i="6"/>
  <c r="AY96" i="6"/>
  <c r="A97" i="6"/>
  <c r="B97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AJ97" i="6"/>
  <c r="AK97" i="6"/>
  <c r="AL97" i="6"/>
  <c r="AM97" i="6"/>
  <c r="AN97" i="6"/>
  <c r="AO97" i="6"/>
  <c r="AP97" i="6"/>
  <c r="AQ97" i="6"/>
  <c r="AR97" i="6"/>
  <c r="AS97" i="6"/>
  <c r="AT97" i="6"/>
  <c r="AU97" i="6"/>
  <c r="AV97" i="6"/>
  <c r="AW97" i="6"/>
  <c r="AX97" i="6"/>
  <c r="AY97" i="6"/>
  <c r="A98" i="6"/>
  <c r="B98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AJ98" i="6"/>
  <c r="AK98" i="6"/>
  <c r="AL98" i="6"/>
  <c r="AM98" i="6"/>
  <c r="AN98" i="6"/>
  <c r="AO98" i="6"/>
  <c r="AP98" i="6"/>
  <c r="AQ98" i="6"/>
  <c r="AR98" i="6"/>
  <c r="AS98" i="6"/>
  <c r="AT98" i="6"/>
  <c r="AU98" i="6"/>
  <c r="AV98" i="6"/>
  <c r="AW98" i="6"/>
  <c r="AX98" i="6"/>
  <c r="AY98" i="6"/>
  <c r="A99" i="6"/>
  <c r="B99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AJ99" i="6"/>
  <c r="AK99" i="6"/>
  <c r="AL99" i="6"/>
  <c r="AM99" i="6"/>
  <c r="AN99" i="6"/>
  <c r="AO99" i="6"/>
  <c r="AP99" i="6"/>
  <c r="AQ99" i="6"/>
  <c r="AR99" i="6"/>
  <c r="AS99" i="6"/>
  <c r="AT99" i="6"/>
  <c r="AU99" i="6"/>
  <c r="AV99" i="6"/>
  <c r="AW99" i="6"/>
  <c r="AX99" i="6"/>
  <c r="AY99" i="6"/>
  <c r="A100" i="6"/>
  <c r="B100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AJ100" i="6"/>
  <c r="AK100" i="6"/>
  <c r="AL100" i="6"/>
  <c r="AM100" i="6"/>
  <c r="AN100" i="6"/>
  <c r="AO100" i="6"/>
  <c r="AP100" i="6"/>
  <c r="AQ100" i="6"/>
  <c r="AR100" i="6"/>
  <c r="AS100" i="6"/>
  <c r="AT100" i="6"/>
  <c r="AU100" i="6"/>
  <c r="AV100" i="6"/>
  <c r="AW100" i="6"/>
  <c r="AX100" i="6"/>
  <c r="AY100" i="6"/>
  <c r="A101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AJ101" i="6"/>
  <c r="AK101" i="6"/>
  <c r="AL101" i="6"/>
  <c r="AM101" i="6"/>
  <c r="AN101" i="6"/>
  <c r="AO101" i="6"/>
  <c r="AP101" i="6"/>
  <c r="AQ101" i="6"/>
  <c r="AR101" i="6"/>
  <c r="AS101" i="6"/>
  <c r="AT101" i="6"/>
  <c r="AU101" i="6"/>
  <c r="AV101" i="6"/>
  <c r="AW101" i="6"/>
  <c r="AX101" i="6"/>
  <c r="AY101" i="6"/>
  <c r="A102" i="6"/>
  <c r="B102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AJ102" i="6"/>
  <c r="AK102" i="6"/>
  <c r="AL102" i="6"/>
  <c r="AM102" i="6"/>
  <c r="AN102" i="6"/>
  <c r="AO102" i="6"/>
  <c r="AP102" i="6"/>
  <c r="AQ102" i="6"/>
  <c r="AR102" i="6"/>
  <c r="AS102" i="6"/>
  <c r="AT102" i="6"/>
  <c r="AU102" i="6"/>
  <c r="AV102" i="6"/>
  <c r="AW102" i="6"/>
  <c r="AX102" i="6"/>
  <c r="AY102" i="6"/>
  <c r="A103" i="6"/>
  <c r="B103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AJ103" i="6"/>
  <c r="AK103" i="6"/>
  <c r="AL103" i="6"/>
  <c r="AM103" i="6"/>
  <c r="AN103" i="6"/>
  <c r="AO103" i="6"/>
  <c r="AP103" i="6"/>
  <c r="AQ103" i="6"/>
  <c r="AR103" i="6"/>
  <c r="AS103" i="6"/>
  <c r="AT103" i="6"/>
  <c r="AU103" i="6"/>
  <c r="AV103" i="6"/>
  <c r="AW103" i="6"/>
  <c r="AX103" i="6"/>
  <c r="AY103" i="6"/>
  <c r="A104" i="6"/>
  <c r="B104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AJ104" i="6"/>
  <c r="AK104" i="6"/>
  <c r="AL104" i="6"/>
  <c r="AM104" i="6"/>
  <c r="AN104" i="6"/>
  <c r="AO104" i="6"/>
  <c r="AP104" i="6"/>
  <c r="AQ104" i="6"/>
  <c r="AR104" i="6"/>
  <c r="AS104" i="6"/>
  <c r="AT104" i="6"/>
  <c r="AU104" i="6"/>
  <c r="AV104" i="6"/>
  <c r="AW104" i="6"/>
  <c r="AX104" i="6"/>
  <c r="AY104" i="6"/>
  <c r="A105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AJ105" i="6"/>
  <c r="AK105" i="6"/>
  <c r="AL105" i="6"/>
  <c r="AM105" i="6"/>
  <c r="AN105" i="6"/>
  <c r="AO105" i="6"/>
  <c r="AP105" i="6"/>
  <c r="AQ105" i="6"/>
  <c r="AR105" i="6"/>
  <c r="AS105" i="6"/>
  <c r="AT105" i="6"/>
  <c r="AU105" i="6"/>
  <c r="AV105" i="6"/>
  <c r="AW105" i="6"/>
  <c r="AX105" i="6"/>
  <c r="AY105" i="6"/>
  <c r="A106" i="6"/>
  <c r="B106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AJ106" i="6"/>
  <c r="AK106" i="6"/>
  <c r="AL106" i="6"/>
  <c r="AM106" i="6"/>
  <c r="AN106" i="6"/>
  <c r="AO106" i="6"/>
  <c r="AP106" i="6"/>
  <c r="AQ106" i="6"/>
  <c r="AR106" i="6"/>
  <c r="AS106" i="6"/>
  <c r="AT106" i="6"/>
  <c r="AU106" i="6"/>
  <c r="AV106" i="6"/>
  <c r="AW106" i="6"/>
  <c r="AX106" i="6"/>
  <c r="AY106" i="6"/>
  <c r="A107" i="6"/>
  <c r="B107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AJ107" i="6"/>
  <c r="AK107" i="6"/>
  <c r="AL107" i="6"/>
  <c r="AM107" i="6"/>
  <c r="AN107" i="6"/>
  <c r="AO107" i="6"/>
  <c r="AP107" i="6"/>
  <c r="AQ107" i="6"/>
  <c r="AR107" i="6"/>
  <c r="AS107" i="6"/>
  <c r="AT107" i="6"/>
  <c r="AU107" i="6"/>
  <c r="AV107" i="6"/>
  <c r="AW107" i="6"/>
  <c r="AX107" i="6"/>
  <c r="AY107" i="6"/>
  <c r="A108" i="6"/>
  <c r="B108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AJ108" i="6"/>
  <c r="AK108" i="6"/>
  <c r="AL108" i="6"/>
  <c r="AM108" i="6"/>
  <c r="AN108" i="6"/>
  <c r="AO108" i="6"/>
  <c r="AP108" i="6"/>
  <c r="AQ108" i="6"/>
  <c r="AR108" i="6"/>
  <c r="AS108" i="6"/>
  <c r="AT108" i="6"/>
  <c r="AU108" i="6"/>
  <c r="AV108" i="6"/>
  <c r="AW108" i="6"/>
  <c r="AX108" i="6"/>
  <c r="AY108" i="6"/>
  <c r="A109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AJ109" i="6"/>
  <c r="AK109" i="6"/>
  <c r="AL109" i="6"/>
  <c r="AM109" i="6"/>
  <c r="AN109" i="6"/>
  <c r="AO109" i="6"/>
  <c r="AP109" i="6"/>
  <c r="AQ109" i="6"/>
  <c r="AR109" i="6"/>
  <c r="AS109" i="6"/>
  <c r="AT109" i="6"/>
  <c r="AU109" i="6"/>
  <c r="AV109" i="6"/>
  <c r="AW109" i="6"/>
  <c r="AX109" i="6"/>
  <c r="AY109" i="6"/>
  <c r="A110" i="6"/>
  <c r="B110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AJ110" i="6"/>
  <c r="AK110" i="6"/>
  <c r="AL110" i="6"/>
  <c r="AM110" i="6"/>
  <c r="AN110" i="6"/>
  <c r="AO110" i="6"/>
  <c r="AP110" i="6"/>
  <c r="AQ110" i="6"/>
  <c r="AR110" i="6"/>
  <c r="AS110" i="6"/>
  <c r="AT110" i="6"/>
  <c r="AU110" i="6"/>
  <c r="AV110" i="6"/>
  <c r="AW110" i="6"/>
  <c r="AX110" i="6"/>
  <c r="AY110" i="6"/>
  <c r="A111" i="6"/>
  <c r="B111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AJ111" i="6"/>
  <c r="AK111" i="6"/>
  <c r="AL111" i="6"/>
  <c r="AM111" i="6"/>
  <c r="AN111" i="6"/>
  <c r="AO111" i="6"/>
  <c r="AP111" i="6"/>
  <c r="AQ111" i="6"/>
  <c r="AR111" i="6"/>
  <c r="AS111" i="6"/>
  <c r="AT111" i="6"/>
  <c r="AU111" i="6"/>
  <c r="AV111" i="6"/>
  <c r="AW111" i="6"/>
  <c r="AX111" i="6"/>
  <c r="AY111" i="6"/>
  <c r="A112" i="6"/>
  <c r="B112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AJ112" i="6"/>
  <c r="AK112" i="6"/>
  <c r="AL112" i="6"/>
  <c r="AM112" i="6"/>
  <c r="AN112" i="6"/>
  <c r="AO112" i="6"/>
  <c r="AP112" i="6"/>
  <c r="AQ112" i="6"/>
  <c r="AR112" i="6"/>
  <c r="AS112" i="6"/>
  <c r="AT112" i="6"/>
  <c r="AU112" i="6"/>
  <c r="AV112" i="6"/>
  <c r="AW112" i="6"/>
  <c r="AX112" i="6"/>
  <c r="AY112" i="6"/>
  <c r="A113" i="6"/>
  <c r="B113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AJ113" i="6"/>
  <c r="AK113" i="6"/>
  <c r="AL113" i="6"/>
  <c r="AM113" i="6"/>
  <c r="AN113" i="6"/>
  <c r="AO113" i="6"/>
  <c r="AP113" i="6"/>
  <c r="AQ113" i="6"/>
  <c r="AR113" i="6"/>
  <c r="AS113" i="6"/>
  <c r="AT113" i="6"/>
  <c r="AU113" i="6"/>
  <c r="AV113" i="6"/>
  <c r="AW113" i="6"/>
  <c r="AX113" i="6"/>
  <c r="AY113" i="6"/>
  <c r="A114" i="6"/>
  <c r="B114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AJ114" i="6"/>
  <c r="AK114" i="6"/>
  <c r="AL114" i="6"/>
  <c r="AM114" i="6"/>
  <c r="AN114" i="6"/>
  <c r="AO114" i="6"/>
  <c r="AP114" i="6"/>
  <c r="AQ114" i="6"/>
  <c r="AR114" i="6"/>
  <c r="AS114" i="6"/>
  <c r="AT114" i="6"/>
  <c r="AU114" i="6"/>
  <c r="AV114" i="6"/>
  <c r="AW114" i="6"/>
  <c r="AX114" i="6"/>
  <c r="AY114" i="6"/>
  <c r="A115" i="6"/>
  <c r="B115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AJ115" i="6"/>
  <c r="AK115" i="6"/>
  <c r="AL115" i="6"/>
  <c r="AM115" i="6"/>
  <c r="AN115" i="6"/>
  <c r="AO115" i="6"/>
  <c r="AP115" i="6"/>
  <c r="AQ115" i="6"/>
  <c r="AR115" i="6"/>
  <c r="AS115" i="6"/>
  <c r="AT115" i="6"/>
  <c r="AU115" i="6"/>
  <c r="AV115" i="6"/>
  <c r="AW115" i="6"/>
  <c r="AX115" i="6"/>
  <c r="AY115" i="6"/>
  <c r="A116" i="6"/>
  <c r="B116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AJ116" i="6"/>
  <c r="AK116" i="6"/>
  <c r="AL116" i="6"/>
  <c r="AM116" i="6"/>
  <c r="AN116" i="6"/>
  <c r="AO116" i="6"/>
  <c r="AP116" i="6"/>
  <c r="AQ116" i="6"/>
  <c r="AR116" i="6"/>
  <c r="AS116" i="6"/>
  <c r="AT116" i="6"/>
  <c r="AU116" i="6"/>
  <c r="AV116" i="6"/>
  <c r="AW116" i="6"/>
  <c r="AX116" i="6"/>
  <c r="AY116" i="6"/>
  <c r="A117" i="6"/>
  <c r="B117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AJ117" i="6"/>
  <c r="AK117" i="6"/>
  <c r="AL117" i="6"/>
  <c r="AM117" i="6"/>
  <c r="AN117" i="6"/>
  <c r="AO117" i="6"/>
  <c r="AP117" i="6"/>
  <c r="AQ117" i="6"/>
  <c r="AR117" i="6"/>
  <c r="AS117" i="6"/>
  <c r="AT117" i="6"/>
  <c r="AU117" i="6"/>
  <c r="AV117" i="6"/>
  <c r="AW117" i="6"/>
  <c r="AX117" i="6"/>
  <c r="AY117" i="6"/>
  <c r="A118" i="6"/>
  <c r="B118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AJ118" i="6"/>
  <c r="AK118" i="6"/>
  <c r="AL118" i="6"/>
  <c r="AM118" i="6"/>
  <c r="AN118" i="6"/>
  <c r="AO118" i="6"/>
  <c r="AP118" i="6"/>
  <c r="AQ118" i="6"/>
  <c r="AR118" i="6"/>
  <c r="AS118" i="6"/>
  <c r="AT118" i="6"/>
  <c r="AU118" i="6"/>
  <c r="AV118" i="6"/>
  <c r="AW118" i="6"/>
  <c r="AX118" i="6"/>
  <c r="AY118" i="6"/>
  <c r="A119" i="6"/>
  <c r="B119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AJ119" i="6"/>
  <c r="AK119" i="6"/>
  <c r="AL119" i="6"/>
  <c r="AM119" i="6"/>
  <c r="AN119" i="6"/>
  <c r="AO119" i="6"/>
  <c r="AP119" i="6"/>
  <c r="AQ119" i="6"/>
  <c r="AR119" i="6"/>
  <c r="AS119" i="6"/>
  <c r="AT119" i="6"/>
  <c r="AU119" i="6"/>
  <c r="AV119" i="6"/>
  <c r="AW119" i="6"/>
  <c r="AX119" i="6"/>
  <c r="AY119" i="6"/>
  <c r="A120" i="6"/>
  <c r="B120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AJ120" i="6"/>
  <c r="AK120" i="6"/>
  <c r="AL120" i="6"/>
  <c r="AM120" i="6"/>
  <c r="AN120" i="6"/>
  <c r="AO120" i="6"/>
  <c r="AP120" i="6"/>
  <c r="AQ120" i="6"/>
  <c r="AR120" i="6"/>
  <c r="AS120" i="6"/>
  <c r="AT120" i="6"/>
  <c r="AU120" i="6"/>
  <c r="AV120" i="6"/>
  <c r="AW120" i="6"/>
  <c r="AX120" i="6"/>
  <c r="AY120" i="6"/>
  <c r="A121" i="6"/>
  <c r="B121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AJ121" i="6"/>
  <c r="AK121" i="6"/>
  <c r="AL121" i="6"/>
  <c r="AM121" i="6"/>
  <c r="AN121" i="6"/>
  <c r="AO121" i="6"/>
  <c r="AP121" i="6"/>
  <c r="AQ121" i="6"/>
  <c r="AR121" i="6"/>
  <c r="AS121" i="6"/>
  <c r="AT121" i="6"/>
  <c r="AU121" i="6"/>
  <c r="AV121" i="6"/>
  <c r="AW121" i="6"/>
  <c r="AX121" i="6"/>
  <c r="AY121" i="6"/>
  <c r="A122" i="6"/>
  <c r="B122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AJ122" i="6"/>
  <c r="AK122" i="6"/>
  <c r="AL122" i="6"/>
  <c r="AM122" i="6"/>
  <c r="AN122" i="6"/>
  <c r="AO122" i="6"/>
  <c r="AP122" i="6"/>
  <c r="AQ122" i="6"/>
  <c r="AR122" i="6"/>
  <c r="AS122" i="6"/>
  <c r="AT122" i="6"/>
  <c r="AU122" i="6"/>
  <c r="AV122" i="6"/>
  <c r="AW122" i="6"/>
  <c r="AX122" i="6"/>
  <c r="AY122" i="6"/>
  <c r="A123" i="6"/>
  <c r="B123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AJ123" i="6"/>
  <c r="AK123" i="6"/>
  <c r="AL123" i="6"/>
  <c r="AM123" i="6"/>
  <c r="AN123" i="6"/>
  <c r="AO123" i="6"/>
  <c r="AP123" i="6"/>
  <c r="AQ123" i="6"/>
  <c r="AR123" i="6"/>
  <c r="AS123" i="6"/>
  <c r="AT123" i="6"/>
  <c r="AU123" i="6"/>
  <c r="AV123" i="6"/>
  <c r="AW123" i="6"/>
  <c r="AX123" i="6"/>
  <c r="AY123" i="6"/>
  <c r="A124" i="6"/>
  <c r="B124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AJ124" i="6"/>
  <c r="AK124" i="6"/>
  <c r="AL124" i="6"/>
  <c r="AM124" i="6"/>
  <c r="AN124" i="6"/>
  <c r="AO124" i="6"/>
  <c r="AP124" i="6"/>
  <c r="AQ124" i="6"/>
  <c r="AR124" i="6"/>
  <c r="AS124" i="6"/>
  <c r="AT124" i="6"/>
  <c r="AU124" i="6"/>
  <c r="AV124" i="6"/>
  <c r="AW124" i="6"/>
  <c r="AX124" i="6"/>
  <c r="AY124" i="6"/>
  <c r="A125" i="6"/>
  <c r="B125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AJ125" i="6"/>
  <c r="AK125" i="6"/>
  <c r="AL125" i="6"/>
  <c r="AM125" i="6"/>
  <c r="AN125" i="6"/>
  <c r="AO125" i="6"/>
  <c r="AP125" i="6"/>
  <c r="AQ125" i="6"/>
  <c r="AR125" i="6"/>
  <c r="AS125" i="6"/>
  <c r="AT125" i="6"/>
  <c r="AU125" i="6"/>
  <c r="AV125" i="6"/>
  <c r="AW125" i="6"/>
  <c r="AX125" i="6"/>
  <c r="AY125" i="6"/>
  <c r="A126" i="6"/>
  <c r="B126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AJ126" i="6"/>
  <c r="AK126" i="6"/>
  <c r="AL126" i="6"/>
  <c r="AM126" i="6"/>
  <c r="AN126" i="6"/>
  <c r="AO126" i="6"/>
  <c r="AP126" i="6"/>
  <c r="AQ126" i="6"/>
  <c r="AR126" i="6"/>
  <c r="AS126" i="6"/>
  <c r="AT126" i="6"/>
  <c r="AU126" i="6"/>
  <c r="AV126" i="6"/>
  <c r="AW126" i="6"/>
  <c r="AX126" i="6"/>
  <c r="AY126" i="6"/>
  <c r="A127" i="6"/>
  <c r="B127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AJ127" i="6"/>
  <c r="AK127" i="6"/>
  <c r="AL127" i="6"/>
  <c r="AM127" i="6"/>
  <c r="AN127" i="6"/>
  <c r="AO127" i="6"/>
  <c r="AP127" i="6"/>
  <c r="AQ127" i="6"/>
  <c r="AR127" i="6"/>
  <c r="AS127" i="6"/>
  <c r="AT127" i="6"/>
  <c r="AU127" i="6"/>
  <c r="AV127" i="6"/>
  <c r="AW127" i="6"/>
  <c r="AX127" i="6"/>
  <c r="AY127" i="6"/>
  <c r="A128" i="6"/>
  <c r="B128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AJ128" i="6"/>
  <c r="AK128" i="6"/>
  <c r="AL128" i="6"/>
  <c r="AM128" i="6"/>
  <c r="AN128" i="6"/>
  <c r="AO128" i="6"/>
  <c r="AP128" i="6"/>
  <c r="AQ128" i="6"/>
  <c r="AR128" i="6"/>
  <c r="AS128" i="6"/>
  <c r="AT128" i="6"/>
  <c r="AU128" i="6"/>
  <c r="AV128" i="6"/>
  <c r="AW128" i="6"/>
  <c r="AX128" i="6"/>
  <c r="AY128" i="6"/>
  <c r="A129" i="6"/>
  <c r="B129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AJ129" i="6"/>
  <c r="AK129" i="6"/>
  <c r="AL129" i="6"/>
  <c r="AM129" i="6"/>
  <c r="AN129" i="6"/>
  <c r="AO129" i="6"/>
  <c r="AP129" i="6"/>
  <c r="AQ129" i="6"/>
  <c r="AR129" i="6"/>
  <c r="AS129" i="6"/>
  <c r="AT129" i="6"/>
  <c r="AU129" i="6"/>
  <c r="AV129" i="6"/>
  <c r="AW129" i="6"/>
  <c r="AX129" i="6"/>
  <c r="AY129" i="6"/>
  <c r="A130" i="6"/>
  <c r="B130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AJ130" i="6"/>
  <c r="AK130" i="6"/>
  <c r="AL130" i="6"/>
  <c r="AM130" i="6"/>
  <c r="AN130" i="6"/>
  <c r="AO130" i="6"/>
  <c r="AP130" i="6"/>
  <c r="AQ130" i="6"/>
  <c r="AR130" i="6"/>
  <c r="AS130" i="6"/>
  <c r="AT130" i="6"/>
  <c r="AU130" i="6"/>
  <c r="AV130" i="6"/>
  <c r="AW130" i="6"/>
  <c r="AX130" i="6"/>
  <c r="AY130" i="6"/>
  <c r="A131" i="6"/>
  <c r="B131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AJ131" i="6"/>
  <c r="AK131" i="6"/>
  <c r="AL131" i="6"/>
  <c r="AM131" i="6"/>
  <c r="AN131" i="6"/>
  <c r="AO131" i="6"/>
  <c r="AP131" i="6"/>
  <c r="AQ131" i="6"/>
  <c r="AR131" i="6"/>
  <c r="AS131" i="6"/>
  <c r="AT131" i="6"/>
  <c r="AU131" i="6"/>
  <c r="AV131" i="6"/>
  <c r="AW131" i="6"/>
  <c r="AX131" i="6"/>
  <c r="AY131" i="6"/>
  <c r="A132" i="6"/>
  <c r="B132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AJ132" i="6"/>
  <c r="AK132" i="6"/>
  <c r="AL132" i="6"/>
  <c r="AM132" i="6"/>
  <c r="AN132" i="6"/>
  <c r="AO132" i="6"/>
  <c r="AP132" i="6"/>
  <c r="AQ132" i="6"/>
  <c r="AR132" i="6"/>
  <c r="AS132" i="6"/>
  <c r="AT132" i="6"/>
  <c r="AU132" i="6"/>
  <c r="AV132" i="6"/>
  <c r="AW132" i="6"/>
  <c r="AX132" i="6"/>
  <c r="AY132" i="6"/>
  <c r="A133" i="6"/>
  <c r="B133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AJ133" i="6"/>
  <c r="AK133" i="6"/>
  <c r="AL133" i="6"/>
  <c r="AM133" i="6"/>
  <c r="AN133" i="6"/>
  <c r="AO133" i="6"/>
  <c r="AP133" i="6"/>
  <c r="AQ133" i="6"/>
  <c r="AR133" i="6"/>
  <c r="AS133" i="6"/>
  <c r="AT133" i="6"/>
  <c r="AU133" i="6"/>
  <c r="AV133" i="6"/>
  <c r="AW133" i="6"/>
  <c r="AX133" i="6"/>
  <c r="AY133" i="6"/>
  <c r="A134" i="6"/>
  <c r="B134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AJ134" i="6"/>
  <c r="AK134" i="6"/>
  <c r="AL134" i="6"/>
  <c r="AM134" i="6"/>
  <c r="AN134" i="6"/>
  <c r="AO134" i="6"/>
  <c r="AP134" i="6"/>
  <c r="AQ134" i="6"/>
  <c r="AR134" i="6"/>
  <c r="AS134" i="6"/>
  <c r="AT134" i="6"/>
  <c r="AU134" i="6"/>
  <c r="AV134" i="6"/>
  <c r="AW134" i="6"/>
  <c r="AX134" i="6"/>
  <c r="AY134" i="6"/>
  <c r="A135" i="6"/>
  <c r="B135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AJ135" i="6"/>
  <c r="AK135" i="6"/>
  <c r="AL135" i="6"/>
  <c r="AM135" i="6"/>
  <c r="AN135" i="6"/>
  <c r="AO135" i="6"/>
  <c r="AP135" i="6"/>
  <c r="AQ135" i="6"/>
  <c r="AR135" i="6"/>
  <c r="AS135" i="6"/>
  <c r="AT135" i="6"/>
  <c r="AU135" i="6"/>
  <c r="AV135" i="6"/>
  <c r="AW135" i="6"/>
  <c r="AX135" i="6"/>
  <c r="AY135" i="6"/>
  <c r="A136" i="6"/>
  <c r="B136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AJ136" i="6"/>
  <c r="AK136" i="6"/>
  <c r="AL136" i="6"/>
  <c r="AM136" i="6"/>
  <c r="AN136" i="6"/>
  <c r="AO136" i="6"/>
  <c r="AP136" i="6"/>
  <c r="AQ136" i="6"/>
  <c r="AR136" i="6"/>
  <c r="AS136" i="6"/>
  <c r="AT136" i="6"/>
  <c r="AU136" i="6"/>
  <c r="AV136" i="6"/>
  <c r="AW136" i="6"/>
  <c r="AX136" i="6"/>
  <c r="AY136" i="6"/>
  <c r="A137" i="6"/>
  <c r="B137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AJ137" i="6"/>
  <c r="AK137" i="6"/>
  <c r="AL137" i="6"/>
  <c r="AM137" i="6"/>
  <c r="AN137" i="6"/>
  <c r="AO137" i="6"/>
  <c r="AP137" i="6"/>
  <c r="AQ137" i="6"/>
  <c r="AR137" i="6"/>
  <c r="AS137" i="6"/>
  <c r="AT137" i="6"/>
  <c r="AU137" i="6"/>
  <c r="AV137" i="6"/>
  <c r="AW137" i="6"/>
  <c r="AX137" i="6"/>
  <c r="AY137" i="6"/>
  <c r="A138" i="6"/>
  <c r="B138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AJ138" i="6"/>
  <c r="AK138" i="6"/>
  <c r="AL138" i="6"/>
  <c r="AM138" i="6"/>
  <c r="AN138" i="6"/>
  <c r="AO138" i="6"/>
  <c r="AP138" i="6"/>
  <c r="AQ138" i="6"/>
  <c r="AR138" i="6"/>
  <c r="AS138" i="6"/>
  <c r="AT138" i="6"/>
  <c r="AU138" i="6"/>
  <c r="AV138" i="6"/>
  <c r="AW138" i="6"/>
  <c r="AX138" i="6"/>
  <c r="AY138" i="6"/>
  <c r="A139" i="6"/>
  <c r="B139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AJ139" i="6"/>
  <c r="AK139" i="6"/>
  <c r="AL139" i="6"/>
  <c r="AM139" i="6"/>
  <c r="AN139" i="6"/>
  <c r="AO139" i="6"/>
  <c r="AP139" i="6"/>
  <c r="AQ139" i="6"/>
  <c r="AR139" i="6"/>
  <c r="AS139" i="6"/>
  <c r="AT139" i="6"/>
  <c r="AU139" i="6"/>
  <c r="AV139" i="6"/>
  <c r="AW139" i="6"/>
  <c r="AX139" i="6"/>
  <c r="AY139" i="6"/>
  <c r="A140" i="6"/>
  <c r="B140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AJ140" i="6"/>
  <c r="AK140" i="6"/>
  <c r="AL140" i="6"/>
  <c r="AM140" i="6"/>
  <c r="AN140" i="6"/>
  <c r="AO140" i="6"/>
  <c r="AP140" i="6"/>
  <c r="AQ140" i="6"/>
  <c r="AR140" i="6"/>
  <c r="AS140" i="6"/>
  <c r="AT140" i="6"/>
  <c r="AU140" i="6"/>
  <c r="AV140" i="6"/>
  <c r="AW140" i="6"/>
  <c r="AX140" i="6"/>
  <c r="AY140" i="6"/>
  <c r="A141" i="6"/>
  <c r="B141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AJ141" i="6"/>
  <c r="AK141" i="6"/>
  <c r="AL141" i="6"/>
  <c r="AM141" i="6"/>
  <c r="AN141" i="6"/>
  <c r="AO141" i="6"/>
  <c r="AP141" i="6"/>
  <c r="AQ141" i="6"/>
  <c r="AR141" i="6"/>
  <c r="AS141" i="6"/>
  <c r="AT141" i="6"/>
  <c r="AU141" i="6"/>
  <c r="AV141" i="6"/>
  <c r="AW141" i="6"/>
  <c r="AX141" i="6"/>
  <c r="AY141" i="6"/>
  <c r="A142" i="6"/>
  <c r="B142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AJ142" i="6"/>
  <c r="AK142" i="6"/>
  <c r="AL142" i="6"/>
  <c r="AM142" i="6"/>
  <c r="AN142" i="6"/>
  <c r="AO142" i="6"/>
  <c r="AP142" i="6"/>
  <c r="AQ142" i="6"/>
  <c r="AR142" i="6"/>
  <c r="AS142" i="6"/>
  <c r="AT142" i="6"/>
  <c r="AU142" i="6"/>
  <c r="AV142" i="6"/>
  <c r="AW142" i="6"/>
  <c r="AX142" i="6"/>
  <c r="AY142" i="6"/>
  <c r="A143" i="6"/>
  <c r="B143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AJ143" i="6"/>
  <c r="AK143" i="6"/>
  <c r="AL143" i="6"/>
  <c r="AM143" i="6"/>
  <c r="AN143" i="6"/>
  <c r="AO143" i="6"/>
  <c r="AP143" i="6"/>
  <c r="AQ143" i="6"/>
  <c r="AR143" i="6"/>
  <c r="AS143" i="6"/>
  <c r="AT143" i="6"/>
  <c r="AU143" i="6"/>
  <c r="AV143" i="6"/>
  <c r="AW143" i="6"/>
  <c r="AX143" i="6"/>
  <c r="AY143" i="6"/>
  <c r="A144" i="6"/>
  <c r="B144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AJ144" i="6"/>
  <c r="AK144" i="6"/>
  <c r="AL144" i="6"/>
  <c r="AM144" i="6"/>
  <c r="AN144" i="6"/>
  <c r="AO144" i="6"/>
  <c r="AP144" i="6"/>
  <c r="AQ144" i="6"/>
  <c r="AR144" i="6"/>
  <c r="AS144" i="6"/>
  <c r="AT144" i="6"/>
  <c r="AU144" i="6"/>
  <c r="AV144" i="6"/>
  <c r="AW144" i="6"/>
  <c r="AX144" i="6"/>
  <c r="AY144" i="6"/>
  <c r="A145" i="6"/>
  <c r="B145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AJ145" i="6"/>
  <c r="AK145" i="6"/>
  <c r="AL145" i="6"/>
  <c r="AM145" i="6"/>
  <c r="AN145" i="6"/>
  <c r="AO145" i="6"/>
  <c r="AP145" i="6"/>
  <c r="AQ145" i="6"/>
  <c r="AR145" i="6"/>
  <c r="AS145" i="6"/>
  <c r="AT145" i="6"/>
  <c r="AU145" i="6"/>
  <c r="AV145" i="6"/>
  <c r="AW145" i="6"/>
  <c r="AX145" i="6"/>
  <c r="AY145" i="6"/>
  <c r="A146" i="6"/>
  <c r="B146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AJ146" i="6"/>
  <c r="AK146" i="6"/>
  <c r="AL146" i="6"/>
  <c r="AM146" i="6"/>
  <c r="AN146" i="6"/>
  <c r="AO146" i="6"/>
  <c r="AP146" i="6"/>
  <c r="AQ146" i="6"/>
  <c r="AR146" i="6"/>
  <c r="AS146" i="6"/>
  <c r="AT146" i="6"/>
  <c r="AU146" i="6"/>
  <c r="AV146" i="6"/>
  <c r="AW146" i="6"/>
  <c r="AX146" i="6"/>
  <c r="AY146" i="6"/>
  <c r="A147" i="6"/>
  <c r="B147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AJ147" i="6"/>
  <c r="AK147" i="6"/>
  <c r="AL147" i="6"/>
  <c r="AM147" i="6"/>
  <c r="AN147" i="6"/>
  <c r="AO147" i="6"/>
  <c r="AP147" i="6"/>
  <c r="AQ147" i="6"/>
  <c r="AR147" i="6"/>
  <c r="AS147" i="6"/>
  <c r="AT147" i="6"/>
  <c r="AU147" i="6"/>
  <c r="AV147" i="6"/>
  <c r="AW147" i="6"/>
  <c r="AX147" i="6"/>
  <c r="AY147" i="6"/>
  <c r="A148" i="6"/>
  <c r="B148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AJ148" i="6"/>
  <c r="AK148" i="6"/>
  <c r="AL148" i="6"/>
  <c r="AM148" i="6"/>
  <c r="AN148" i="6"/>
  <c r="AO148" i="6"/>
  <c r="AP148" i="6"/>
  <c r="AQ148" i="6"/>
  <c r="AR148" i="6"/>
  <c r="AS148" i="6"/>
  <c r="AT148" i="6"/>
  <c r="AU148" i="6"/>
  <c r="AV148" i="6"/>
  <c r="AW148" i="6"/>
  <c r="AX148" i="6"/>
  <c r="AY148" i="6"/>
  <c r="A149" i="6"/>
  <c r="B149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AJ149" i="6"/>
  <c r="AK149" i="6"/>
  <c r="AL149" i="6"/>
  <c r="AM149" i="6"/>
  <c r="AN149" i="6"/>
  <c r="AO149" i="6"/>
  <c r="AP149" i="6"/>
  <c r="AQ149" i="6"/>
  <c r="AR149" i="6"/>
  <c r="AS149" i="6"/>
  <c r="AT149" i="6"/>
  <c r="AU149" i="6"/>
  <c r="AV149" i="6"/>
  <c r="AW149" i="6"/>
  <c r="AX149" i="6"/>
  <c r="AY149" i="6"/>
  <c r="A150" i="6"/>
  <c r="B150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AJ150" i="6"/>
  <c r="AK150" i="6"/>
  <c r="AL150" i="6"/>
  <c r="AM150" i="6"/>
  <c r="AN150" i="6"/>
  <c r="AO150" i="6"/>
  <c r="AP150" i="6"/>
  <c r="AQ150" i="6"/>
  <c r="AR150" i="6"/>
  <c r="AS150" i="6"/>
  <c r="AT150" i="6"/>
  <c r="AU150" i="6"/>
  <c r="AV150" i="6"/>
  <c r="AW150" i="6"/>
  <c r="AX150" i="6"/>
  <c r="AY150" i="6"/>
  <c r="A151" i="6"/>
  <c r="B151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AJ151" i="6"/>
  <c r="AK151" i="6"/>
  <c r="AL151" i="6"/>
  <c r="AM151" i="6"/>
  <c r="AN151" i="6"/>
  <c r="AO151" i="6"/>
  <c r="AP151" i="6"/>
  <c r="AQ151" i="6"/>
  <c r="AR151" i="6"/>
  <c r="AS151" i="6"/>
  <c r="AT151" i="6"/>
  <c r="AU151" i="6"/>
  <c r="AV151" i="6"/>
  <c r="AW151" i="6"/>
  <c r="AX151" i="6"/>
  <c r="AY151" i="6"/>
  <c r="A152" i="6"/>
  <c r="B152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AJ152" i="6"/>
  <c r="AK152" i="6"/>
  <c r="AL152" i="6"/>
  <c r="AM152" i="6"/>
  <c r="AN152" i="6"/>
  <c r="AO152" i="6"/>
  <c r="AP152" i="6"/>
  <c r="AQ152" i="6"/>
  <c r="AR152" i="6"/>
  <c r="AS152" i="6"/>
  <c r="AT152" i="6"/>
  <c r="AU152" i="6"/>
  <c r="AV152" i="6"/>
  <c r="AW152" i="6"/>
  <c r="AX152" i="6"/>
  <c r="AY152" i="6"/>
  <c r="A153" i="6"/>
  <c r="B153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AJ153" i="6"/>
  <c r="AK153" i="6"/>
  <c r="AL153" i="6"/>
  <c r="AM153" i="6"/>
  <c r="AN153" i="6"/>
  <c r="AO153" i="6"/>
  <c r="AP153" i="6"/>
  <c r="AQ153" i="6"/>
  <c r="AR153" i="6"/>
  <c r="AS153" i="6"/>
  <c r="AT153" i="6"/>
  <c r="AU153" i="6"/>
  <c r="AV153" i="6"/>
  <c r="AW153" i="6"/>
  <c r="AX153" i="6"/>
  <c r="AY153" i="6"/>
  <c r="A154" i="6"/>
  <c r="B154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AJ154" i="6"/>
  <c r="AK154" i="6"/>
  <c r="AL154" i="6"/>
  <c r="AM154" i="6"/>
  <c r="AN154" i="6"/>
  <c r="AO154" i="6"/>
  <c r="AP154" i="6"/>
  <c r="AQ154" i="6"/>
  <c r="AR154" i="6"/>
  <c r="AS154" i="6"/>
  <c r="AT154" i="6"/>
  <c r="AU154" i="6"/>
  <c r="AV154" i="6"/>
  <c r="AW154" i="6"/>
  <c r="AX154" i="6"/>
  <c r="AY154" i="6"/>
  <c r="A155" i="6"/>
  <c r="B155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AJ155" i="6"/>
  <c r="AK155" i="6"/>
  <c r="AL155" i="6"/>
  <c r="AM155" i="6"/>
  <c r="AN155" i="6"/>
  <c r="AO155" i="6"/>
  <c r="AP155" i="6"/>
  <c r="AQ155" i="6"/>
  <c r="AR155" i="6"/>
  <c r="AS155" i="6"/>
  <c r="AT155" i="6"/>
  <c r="AU155" i="6"/>
  <c r="AV155" i="6"/>
  <c r="AW155" i="6"/>
  <c r="AX155" i="6"/>
  <c r="AY155" i="6"/>
  <c r="A156" i="6"/>
  <c r="B156" i="6"/>
  <c r="C156" i="6"/>
  <c r="D156" i="6"/>
  <c r="E156" i="6"/>
  <c r="F156" i="6"/>
  <c r="G156" i="6"/>
  <c r="H156" i="6"/>
  <c r="I156" i="6"/>
  <c r="J156" i="6"/>
  <c r="K156" i="6"/>
  <c r="L156" i="6"/>
  <c r="M156" i="6"/>
  <c r="N156" i="6"/>
  <c r="O156" i="6"/>
  <c r="P156" i="6"/>
  <c r="Q156" i="6"/>
  <c r="R156" i="6"/>
  <c r="S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AJ156" i="6"/>
  <c r="AK156" i="6"/>
  <c r="AL156" i="6"/>
  <c r="AM156" i="6"/>
  <c r="AN156" i="6"/>
  <c r="AO156" i="6"/>
  <c r="AP156" i="6"/>
  <c r="AQ156" i="6"/>
  <c r="AR156" i="6"/>
  <c r="AS156" i="6"/>
  <c r="AT156" i="6"/>
  <c r="AU156" i="6"/>
  <c r="AV156" i="6"/>
  <c r="AW156" i="6"/>
  <c r="AX156" i="6"/>
  <c r="AY156" i="6"/>
  <c r="A157" i="6"/>
  <c r="B157" i="6"/>
  <c r="C157" i="6"/>
  <c r="D157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AJ157" i="6"/>
  <c r="AK157" i="6"/>
  <c r="AL157" i="6"/>
  <c r="AM157" i="6"/>
  <c r="AN157" i="6"/>
  <c r="AO157" i="6"/>
  <c r="AP157" i="6"/>
  <c r="AQ157" i="6"/>
  <c r="AR157" i="6"/>
  <c r="AS157" i="6"/>
  <c r="AT157" i="6"/>
  <c r="AU157" i="6"/>
  <c r="AV157" i="6"/>
  <c r="AW157" i="6"/>
  <c r="AX157" i="6"/>
  <c r="AY157" i="6"/>
  <c r="A158" i="6"/>
  <c r="B158" i="6"/>
  <c r="C158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AJ158" i="6"/>
  <c r="AK158" i="6"/>
  <c r="AL158" i="6"/>
  <c r="AM158" i="6"/>
  <c r="AN158" i="6"/>
  <c r="AO158" i="6"/>
  <c r="AP158" i="6"/>
  <c r="AQ158" i="6"/>
  <c r="AR158" i="6"/>
  <c r="AS158" i="6"/>
  <c r="AT158" i="6"/>
  <c r="AU158" i="6"/>
  <c r="AV158" i="6"/>
  <c r="AW158" i="6"/>
  <c r="AX158" i="6"/>
  <c r="AY158" i="6"/>
  <c r="A159" i="6"/>
  <c r="B159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AJ159" i="6"/>
  <c r="AK159" i="6"/>
  <c r="AL159" i="6"/>
  <c r="AM159" i="6"/>
  <c r="AN159" i="6"/>
  <c r="AO159" i="6"/>
  <c r="AP159" i="6"/>
  <c r="AQ159" i="6"/>
  <c r="AR159" i="6"/>
  <c r="AS159" i="6"/>
  <c r="AT159" i="6"/>
  <c r="AU159" i="6"/>
  <c r="AV159" i="6"/>
  <c r="AW159" i="6"/>
  <c r="AX159" i="6"/>
  <c r="AY159" i="6"/>
  <c r="A160" i="6"/>
  <c r="B160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AJ160" i="6"/>
  <c r="AK160" i="6"/>
  <c r="AL160" i="6"/>
  <c r="AM160" i="6"/>
  <c r="AN160" i="6"/>
  <c r="AO160" i="6"/>
  <c r="AP160" i="6"/>
  <c r="AQ160" i="6"/>
  <c r="AR160" i="6"/>
  <c r="AS160" i="6"/>
  <c r="AT160" i="6"/>
  <c r="AU160" i="6"/>
  <c r="AV160" i="6"/>
  <c r="AW160" i="6"/>
  <c r="AX160" i="6"/>
  <c r="AY160" i="6"/>
  <c r="A161" i="6"/>
  <c r="B161" i="6"/>
  <c r="C161" i="6"/>
  <c r="D161" i="6"/>
  <c r="E161" i="6"/>
  <c r="F161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AJ161" i="6"/>
  <c r="AK161" i="6"/>
  <c r="AL161" i="6"/>
  <c r="AM161" i="6"/>
  <c r="AN161" i="6"/>
  <c r="AO161" i="6"/>
  <c r="AP161" i="6"/>
  <c r="AQ161" i="6"/>
  <c r="AR161" i="6"/>
  <c r="AS161" i="6"/>
  <c r="AT161" i="6"/>
  <c r="AU161" i="6"/>
  <c r="AV161" i="6"/>
  <c r="AW161" i="6"/>
  <c r="AX161" i="6"/>
  <c r="AY161" i="6"/>
  <c r="A162" i="6"/>
  <c r="B162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AJ162" i="6"/>
  <c r="AK162" i="6"/>
  <c r="AL162" i="6"/>
  <c r="AM162" i="6"/>
  <c r="AN162" i="6"/>
  <c r="AO162" i="6"/>
  <c r="AP162" i="6"/>
  <c r="AQ162" i="6"/>
  <c r="AR162" i="6"/>
  <c r="AS162" i="6"/>
  <c r="AT162" i="6"/>
  <c r="AU162" i="6"/>
  <c r="AV162" i="6"/>
  <c r="AW162" i="6"/>
  <c r="AX162" i="6"/>
  <c r="AY162" i="6"/>
  <c r="A163" i="6"/>
  <c r="B163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AJ163" i="6"/>
  <c r="AK163" i="6"/>
  <c r="AL163" i="6"/>
  <c r="AM163" i="6"/>
  <c r="AN163" i="6"/>
  <c r="AO163" i="6"/>
  <c r="AP163" i="6"/>
  <c r="AQ163" i="6"/>
  <c r="AR163" i="6"/>
  <c r="AS163" i="6"/>
  <c r="AT163" i="6"/>
  <c r="AU163" i="6"/>
  <c r="AV163" i="6"/>
  <c r="AW163" i="6"/>
  <c r="AX163" i="6"/>
  <c r="AY163" i="6"/>
  <c r="A164" i="6"/>
  <c r="B164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AJ164" i="6"/>
  <c r="AK164" i="6"/>
  <c r="AL164" i="6"/>
  <c r="AM164" i="6"/>
  <c r="AN164" i="6"/>
  <c r="AO164" i="6"/>
  <c r="AP164" i="6"/>
  <c r="AQ164" i="6"/>
  <c r="AR164" i="6"/>
  <c r="AS164" i="6"/>
  <c r="AT164" i="6"/>
  <c r="AU164" i="6"/>
  <c r="AV164" i="6"/>
  <c r="AW164" i="6"/>
  <c r="AX164" i="6"/>
  <c r="AY164" i="6"/>
  <c r="A165" i="6"/>
  <c r="B165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AJ165" i="6"/>
  <c r="AK165" i="6"/>
  <c r="AL165" i="6"/>
  <c r="AM165" i="6"/>
  <c r="AN165" i="6"/>
  <c r="AO165" i="6"/>
  <c r="AP165" i="6"/>
  <c r="AQ165" i="6"/>
  <c r="AR165" i="6"/>
  <c r="AS165" i="6"/>
  <c r="AT165" i="6"/>
  <c r="AU165" i="6"/>
  <c r="AV165" i="6"/>
  <c r="AW165" i="6"/>
  <c r="AX165" i="6"/>
  <c r="AY165" i="6"/>
  <c r="A166" i="6"/>
  <c r="B166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AJ166" i="6"/>
  <c r="AK166" i="6"/>
  <c r="AL166" i="6"/>
  <c r="AM166" i="6"/>
  <c r="AN166" i="6"/>
  <c r="AO166" i="6"/>
  <c r="AP166" i="6"/>
  <c r="AQ166" i="6"/>
  <c r="AR166" i="6"/>
  <c r="AS166" i="6"/>
  <c r="AT166" i="6"/>
  <c r="AU166" i="6"/>
  <c r="AV166" i="6"/>
  <c r="AW166" i="6"/>
  <c r="AX166" i="6"/>
  <c r="AY166" i="6"/>
  <c r="A167" i="6"/>
  <c r="B167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P167" i="6"/>
  <c r="Q167" i="6"/>
  <c r="R167" i="6"/>
  <c r="S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AJ167" i="6"/>
  <c r="AK167" i="6"/>
  <c r="AL167" i="6"/>
  <c r="AM167" i="6"/>
  <c r="AN167" i="6"/>
  <c r="AO167" i="6"/>
  <c r="AP167" i="6"/>
  <c r="AQ167" i="6"/>
  <c r="AR167" i="6"/>
  <c r="AS167" i="6"/>
  <c r="AT167" i="6"/>
  <c r="AU167" i="6"/>
  <c r="AV167" i="6"/>
  <c r="AW167" i="6"/>
  <c r="AX167" i="6"/>
  <c r="AY167" i="6"/>
  <c r="A168" i="6"/>
  <c r="B168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P168" i="6"/>
  <c r="Q168" i="6"/>
  <c r="R168" i="6"/>
  <c r="S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AJ168" i="6"/>
  <c r="AK168" i="6"/>
  <c r="AL168" i="6"/>
  <c r="AM168" i="6"/>
  <c r="AN168" i="6"/>
  <c r="AO168" i="6"/>
  <c r="AP168" i="6"/>
  <c r="AQ168" i="6"/>
  <c r="AR168" i="6"/>
  <c r="AS168" i="6"/>
  <c r="AT168" i="6"/>
  <c r="AU168" i="6"/>
  <c r="AV168" i="6"/>
  <c r="AW168" i="6"/>
  <c r="AX168" i="6"/>
  <c r="AY168" i="6"/>
  <c r="A169" i="6"/>
  <c r="B169" i="6"/>
  <c r="C169" i="6"/>
  <c r="D169" i="6"/>
  <c r="E169" i="6"/>
  <c r="F169" i="6"/>
  <c r="G169" i="6"/>
  <c r="H169" i="6"/>
  <c r="I169" i="6"/>
  <c r="J169" i="6"/>
  <c r="K169" i="6"/>
  <c r="L169" i="6"/>
  <c r="M169" i="6"/>
  <c r="N169" i="6"/>
  <c r="O169" i="6"/>
  <c r="P169" i="6"/>
  <c r="Q169" i="6"/>
  <c r="R169" i="6"/>
  <c r="S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AJ169" i="6"/>
  <c r="AK169" i="6"/>
  <c r="AL169" i="6"/>
  <c r="AM169" i="6"/>
  <c r="AN169" i="6"/>
  <c r="AO169" i="6"/>
  <c r="AP169" i="6"/>
  <c r="AQ169" i="6"/>
  <c r="AR169" i="6"/>
  <c r="AS169" i="6"/>
  <c r="AT169" i="6"/>
  <c r="AU169" i="6"/>
  <c r="AV169" i="6"/>
  <c r="AW169" i="6"/>
  <c r="AX169" i="6"/>
  <c r="AY169" i="6"/>
  <c r="A170" i="6"/>
  <c r="B170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AJ170" i="6"/>
  <c r="AK170" i="6"/>
  <c r="AL170" i="6"/>
  <c r="AM170" i="6"/>
  <c r="AN170" i="6"/>
  <c r="AO170" i="6"/>
  <c r="AP170" i="6"/>
  <c r="AQ170" i="6"/>
  <c r="AR170" i="6"/>
  <c r="AS170" i="6"/>
  <c r="AT170" i="6"/>
  <c r="AU170" i="6"/>
  <c r="AV170" i="6"/>
  <c r="AW170" i="6"/>
  <c r="AX170" i="6"/>
  <c r="AY170" i="6"/>
  <c r="A171" i="6"/>
  <c r="B171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AJ171" i="6"/>
  <c r="AK171" i="6"/>
  <c r="AL171" i="6"/>
  <c r="AM171" i="6"/>
  <c r="AN171" i="6"/>
  <c r="AO171" i="6"/>
  <c r="AP171" i="6"/>
  <c r="AQ171" i="6"/>
  <c r="AR171" i="6"/>
  <c r="AS171" i="6"/>
  <c r="AT171" i="6"/>
  <c r="AU171" i="6"/>
  <c r="AV171" i="6"/>
  <c r="AW171" i="6"/>
  <c r="AX171" i="6"/>
  <c r="AY171" i="6"/>
  <c r="A172" i="6"/>
  <c r="B172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P172" i="6"/>
  <c r="Q172" i="6"/>
  <c r="R172" i="6"/>
  <c r="S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AJ172" i="6"/>
  <c r="AK172" i="6"/>
  <c r="AL172" i="6"/>
  <c r="AM172" i="6"/>
  <c r="AN172" i="6"/>
  <c r="AO172" i="6"/>
  <c r="AP172" i="6"/>
  <c r="AQ172" i="6"/>
  <c r="AR172" i="6"/>
  <c r="AS172" i="6"/>
  <c r="AT172" i="6"/>
  <c r="AU172" i="6"/>
  <c r="AV172" i="6"/>
  <c r="AW172" i="6"/>
  <c r="AX172" i="6"/>
  <c r="AY172" i="6"/>
  <c r="A173" i="6"/>
  <c r="B173" i="6"/>
  <c r="C173" i="6"/>
  <c r="D173" i="6"/>
  <c r="E173" i="6"/>
  <c r="F173" i="6"/>
  <c r="G173" i="6"/>
  <c r="H173" i="6"/>
  <c r="I173" i="6"/>
  <c r="J173" i="6"/>
  <c r="K173" i="6"/>
  <c r="L173" i="6"/>
  <c r="M173" i="6"/>
  <c r="N173" i="6"/>
  <c r="O173" i="6"/>
  <c r="P173" i="6"/>
  <c r="Q173" i="6"/>
  <c r="R173" i="6"/>
  <c r="S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AJ173" i="6"/>
  <c r="AK173" i="6"/>
  <c r="AL173" i="6"/>
  <c r="AM173" i="6"/>
  <c r="AN173" i="6"/>
  <c r="AO173" i="6"/>
  <c r="AP173" i="6"/>
  <c r="AQ173" i="6"/>
  <c r="AR173" i="6"/>
  <c r="AS173" i="6"/>
  <c r="AT173" i="6"/>
  <c r="AU173" i="6"/>
  <c r="AV173" i="6"/>
  <c r="AW173" i="6"/>
  <c r="AX173" i="6"/>
  <c r="AY173" i="6"/>
  <c r="A174" i="6"/>
  <c r="B174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P174" i="6"/>
  <c r="Q174" i="6"/>
  <c r="R174" i="6"/>
  <c r="S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AJ174" i="6"/>
  <c r="AK174" i="6"/>
  <c r="AL174" i="6"/>
  <c r="AM174" i="6"/>
  <c r="AN174" i="6"/>
  <c r="AO174" i="6"/>
  <c r="AP174" i="6"/>
  <c r="AQ174" i="6"/>
  <c r="AR174" i="6"/>
  <c r="AS174" i="6"/>
  <c r="AT174" i="6"/>
  <c r="AU174" i="6"/>
  <c r="AV174" i="6"/>
  <c r="AW174" i="6"/>
  <c r="AX174" i="6"/>
  <c r="AY174" i="6"/>
  <c r="A175" i="6"/>
  <c r="B175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P175" i="6"/>
  <c r="Q175" i="6"/>
  <c r="R175" i="6"/>
  <c r="S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AJ175" i="6"/>
  <c r="AK175" i="6"/>
  <c r="AL175" i="6"/>
  <c r="AM175" i="6"/>
  <c r="AN175" i="6"/>
  <c r="AO175" i="6"/>
  <c r="AP175" i="6"/>
  <c r="AQ175" i="6"/>
  <c r="AR175" i="6"/>
  <c r="AS175" i="6"/>
  <c r="AT175" i="6"/>
  <c r="AU175" i="6"/>
  <c r="AV175" i="6"/>
  <c r="AW175" i="6"/>
  <c r="AX175" i="6"/>
  <c r="AY175" i="6"/>
  <c r="A176" i="6"/>
  <c r="B176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P176" i="6"/>
  <c r="Q176" i="6"/>
  <c r="R176" i="6"/>
  <c r="S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AJ176" i="6"/>
  <c r="AK176" i="6"/>
  <c r="AL176" i="6"/>
  <c r="AM176" i="6"/>
  <c r="AN176" i="6"/>
  <c r="AO176" i="6"/>
  <c r="AP176" i="6"/>
  <c r="AQ176" i="6"/>
  <c r="AR176" i="6"/>
  <c r="AS176" i="6"/>
  <c r="AT176" i="6"/>
  <c r="AU176" i="6"/>
  <c r="AV176" i="6"/>
  <c r="AW176" i="6"/>
  <c r="AX176" i="6"/>
  <c r="AY176" i="6"/>
  <c r="A177" i="6"/>
  <c r="B177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AJ177" i="6"/>
  <c r="AK177" i="6"/>
  <c r="AL177" i="6"/>
  <c r="AM177" i="6"/>
  <c r="AN177" i="6"/>
  <c r="AO177" i="6"/>
  <c r="AP177" i="6"/>
  <c r="AQ177" i="6"/>
  <c r="AR177" i="6"/>
  <c r="AS177" i="6"/>
  <c r="AT177" i="6"/>
  <c r="AU177" i="6"/>
  <c r="AV177" i="6"/>
  <c r="AW177" i="6"/>
  <c r="AX177" i="6"/>
  <c r="AY177" i="6"/>
  <c r="A178" i="6"/>
  <c r="B178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AJ178" i="6"/>
  <c r="AK178" i="6"/>
  <c r="AL178" i="6"/>
  <c r="AM178" i="6"/>
  <c r="AN178" i="6"/>
  <c r="AO178" i="6"/>
  <c r="AP178" i="6"/>
  <c r="AQ178" i="6"/>
  <c r="AR178" i="6"/>
  <c r="AS178" i="6"/>
  <c r="AT178" i="6"/>
  <c r="AU178" i="6"/>
  <c r="AV178" i="6"/>
  <c r="AW178" i="6"/>
  <c r="AX178" i="6"/>
  <c r="AY178" i="6"/>
  <c r="A179" i="6"/>
  <c r="B179" i="6"/>
  <c r="C179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P179" i="6"/>
  <c r="Q179" i="6"/>
  <c r="R179" i="6"/>
  <c r="S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AJ179" i="6"/>
  <c r="AK179" i="6"/>
  <c r="AL179" i="6"/>
  <c r="AM179" i="6"/>
  <c r="AN179" i="6"/>
  <c r="AO179" i="6"/>
  <c r="AP179" i="6"/>
  <c r="AQ179" i="6"/>
  <c r="AR179" i="6"/>
  <c r="AS179" i="6"/>
  <c r="AT179" i="6"/>
  <c r="AU179" i="6"/>
  <c r="AV179" i="6"/>
  <c r="AW179" i="6"/>
  <c r="AX179" i="6"/>
  <c r="AY179" i="6"/>
  <c r="A180" i="6"/>
  <c r="B180" i="6"/>
  <c r="C180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P180" i="6"/>
  <c r="Q180" i="6"/>
  <c r="R180" i="6"/>
  <c r="S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AJ180" i="6"/>
  <c r="AK180" i="6"/>
  <c r="AL180" i="6"/>
  <c r="AM180" i="6"/>
  <c r="AN180" i="6"/>
  <c r="AO180" i="6"/>
  <c r="AP180" i="6"/>
  <c r="AQ180" i="6"/>
  <c r="AR180" i="6"/>
  <c r="AS180" i="6"/>
  <c r="AT180" i="6"/>
  <c r="AU180" i="6"/>
  <c r="AV180" i="6"/>
  <c r="AW180" i="6"/>
  <c r="AX180" i="6"/>
  <c r="AY180" i="6"/>
  <c r="A181" i="6"/>
  <c r="B181" i="6"/>
  <c r="C181" i="6"/>
  <c r="D181" i="6"/>
  <c r="E181" i="6"/>
  <c r="F181" i="6"/>
  <c r="G181" i="6"/>
  <c r="H181" i="6"/>
  <c r="I181" i="6"/>
  <c r="J181" i="6"/>
  <c r="K181" i="6"/>
  <c r="L181" i="6"/>
  <c r="M181" i="6"/>
  <c r="N181" i="6"/>
  <c r="O181" i="6"/>
  <c r="P181" i="6"/>
  <c r="Q181" i="6"/>
  <c r="R181" i="6"/>
  <c r="S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AJ181" i="6"/>
  <c r="AK181" i="6"/>
  <c r="AL181" i="6"/>
  <c r="AM181" i="6"/>
  <c r="AN181" i="6"/>
  <c r="AO181" i="6"/>
  <c r="AP181" i="6"/>
  <c r="AQ181" i="6"/>
  <c r="AR181" i="6"/>
  <c r="AS181" i="6"/>
  <c r="AT181" i="6"/>
  <c r="AU181" i="6"/>
  <c r="AV181" i="6"/>
  <c r="AW181" i="6"/>
  <c r="AX181" i="6"/>
  <c r="AY181" i="6"/>
  <c r="A182" i="6"/>
  <c r="B182" i="6"/>
  <c r="C182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P182" i="6"/>
  <c r="Q182" i="6"/>
  <c r="R182" i="6"/>
  <c r="S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AJ182" i="6"/>
  <c r="AK182" i="6"/>
  <c r="AL182" i="6"/>
  <c r="AM182" i="6"/>
  <c r="AN182" i="6"/>
  <c r="AO182" i="6"/>
  <c r="AP182" i="6"/>
  <c r="AQ182" i="6"/>
  <c r="AR182" i="6"/>
  <c r="AS182" i="6"/>
  <c r="AT182" i="6"/>
  <c r="AU182" i="6"/>
  <c r="AV182" i="6"/>
  <c r="AW182" i="6"/>
  <c r="AX182" i="6"/>
  <c r="AY182" i="6"/>
  <c r="A183" i="6"/>
  <c r="B183" i="6"/>
  <c r="C183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P183" i="6"/>
  <c r="Q183" i="6"/>
  <c r="R183" i="6"/>
  <c r="S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AJ183" i="6"/>
  <c r="AK183" i="6"/>
  <c r="AL183" i="6"/>
  <c r="AM183" i="6"/>
  <c r="AN183" i="6"/>
  <c r="AO183" i="6"/>
  <c r="AP183" i="6"/>
  <c r="AQ183" i="6"/>
  <c r="AR183" i="6"/>
  <c r="AS183" i="6"/>
  <c r="AT183" i="6"/>
  <c r="AU183" i="6"/>
  <c r="AV183" i="6"/>
  <c r="AW183" i="6"/>
  <c r="AX183" i="6"/>
  <c r="AY183" i="6"/>
  <c r="A184" i="6"/>
  <c r="B184" i="6"/>
  <c r="C184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P184" i="6"/>
  <c r="Q184" i="6"/>
  <c r="R184" i="6"/>
  <c r="S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AJ184" i="6"/>
  <c r="AK184" i="6"/>
  <c r="AL184" i="6"/>
  <c r="AM184" i="6"/>
  <c r="AN184" i="6"/>
  <c r="AO184" i="6"/>
  <c r="AP184" i="6"/>
  <c r="AQ184" i="6"/>
  <c r="AR184" i="6"/>
  <c r="AS184" i="6"/>
  <c r="AT184" i="6"/>
  <c r="AU184" i="6"/>
  <c r="AV184" i="6"/>
  <c r="AW184" i="6"/>
  <c r="AX184" i="6"/>
  <c r="AY184" i="6"/>
  <c r="A185" i="6"/>
  <c r="B185" i="6"/>
  <c r="C185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P185" i="6"/>
  <c r="Q185" i="6"/>
  <c r="R185" i="6"/>
  <c r="S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AJ185" i="6"/>
  <c r="AK185" i="6"/>
  <c r="AL185" i="6"/>
  <c r="AM185" i="6"/>
  <c r="AN185" i="6"/>
  <c r="AO185" i="6"/>
  <c r="AP185" i="6"/>
  <c r="AQ185" i="6"/>
  <c r="AR185" i="6"/>
  <c r="AS185" i="6"/>
  <c r="AT185" i="6"/>
  <c r="AU185" i="6"/>
  <c r="AV185" i="6"/>
  <c r="AW185" i="6"/>
  <c r="AX185" i="6"/>
  <c r="AY185" i="6"/>
  <c r="A186" i="6"/>
  <c r="B186" i="6"/>
  <c r="C186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P186" i="6"/>
  <c r="Q186" i="6"/>
  <c r="R186" i="6"/>
  <c r="S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AJ186" i="6"/>
  <c r="AK186" i="6"/>
  <c r="AL186" i="6"/>
  <c r="AM186" i="6"/>
  <c r="AN186" i="6"/>
  <c r="AO186" i="6"/>
  <c r="AP186" i="6"/>
  <c r="AQ186" i="6"/>
  <c r="AR186" i="6"/>
  <c r="AS186" i="6"/>
  <c r="AT186" i="6"/>
  <c r="AU186" i="6"/>
  <c r="AV186" i="6"/>
  <c r="AW186" i="6"/>
  <c r="AX186" i="6"/>
  <c r="AY186" i="6"/>
  <c r="A187" i="6"/>
  <c r="B187" i="6"/>
  <c r="C187" i="6"/>
  <c r="D187" i="6"/>
  <c r="E187" i="6"/>
  <c r="F187" i="6"/>
  <c r="G187" i="6"/>
  <c r="H187" i="6"/>
  <c r="I187" i="6"/>
  <c r="J187" i="6"/>
  <c r="K187" i="6"/>
  <c r="L187" i="6"/>
  <c r="M187" i="6"/>
  <c r="N187" i="6"/>
  <c r="O187" i="6"/>
  <c r="P187" i="6"/>
  <c r="Q187" i="6"/>
  <c r="R187" i="6"/>
  <c r="S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AJ187" i="6"/>
  <c r="AK187" i="6"/>
  <c r="AL187" i="6"/>
  <c r="AM187" i="6"/>
  <c r="AN187" i="6"/>
  <c r="AO187" i="6"/>
  <c r="AP187" i="6"/>
  <c r="AQ187" i="6"/>
  <c r="AR187" i="6"/>
  <c r="AS187" i="6"/>
  <c r="AT187" i="6"/>
  <c r="AU187" i="6"/>
  <c r="AV187" i="6"/>
  <c r="AW187" i="6"/>
  <c r="AX187" i="6"/>
  <c r="AY187" i="6"/>
  <c r="A188" i="6"/>
  <c r="B188" i="6"/>
  <c r="C188" i="6"/>
  <c r="D188" i="6"/>
  <c r="E188" i="6"/>
  <c r="F188" i="6"/>
  <c r="G188" i="6"/>
  <c r="H188" i="6"/>
  <c r="I188" i="6"/>
  <c r="J188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AJ188" i="6"/>
  <c r="AK188" i="6"/>
  <c r="AL188" i="6"/>
  <c r="AM188" i="6"/>
  <c r="AN188" i="6"/>
  <c r="AO188" i="6"/>
  <c r="AP188" i="6"/>
  <c r="AQ188" i="6"/>
  <c r="AR188" i="6"/>
  <c r="AS188" i="6"/>
  <c r="AT188" i="6"/>
  <c r="AU188" i="6"/>
  <c r="AV188" i="6"/>
  <c r="AW188" i="6"/>
  <c r="AX188" i="6"/>
  <c r="AY188" i="6"/>
  <c r="A189" i="6"/>
  <c r="B189" i="6"/>
  <c r="C189" i="6"/>
  <c r="D189" i="6"/>
  <c r="E189" i="6"/>
  <c r="F189" i="6"/>
  <c r="G189" i="6"/>
  <c r="H189" i="6"/>
  <c r="I189" i="6"/>
  <c r="J189" i="6"/>
  <c r="K189" i="6"/>
  <c r="L189" i="6"/>
  <c r="M189" i="6"/>
  <c r="N189" i="6"/>
  <c r="O189" i="6"/>
  <c r="P189" i="6"/>
  <c r="Q189" i="6"/>
  <c r="R189" i="6"/>
  <c r="S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AJ189" i="6"/>
  <c r="AK189" i="6"/>
  <c r="AL189" i="6"/>
  <c r="AM189" i="6"/>
  <c r="AN189" i="6"/>
  <c r="AO189" i="6"/>
  <c r="AP189" i="6"/>
  <c r="AQ189" i="6"/>
  <c r="AR189" i="6"/>
  <c r="AS189" i="6"/>
  <c r="AT189" i="6"/>
  <c r="AU189" i="6"/>
  <c r="AV189" i="6"/>
  <c r="AW189" i="6"/>
  <c r="AX189" i="6"/>
  <c r="AY189" i="6"/>
  <c r="A190" i="6"/>
  <c r="B190" i="6"/>
  <c r="C190" i="6"/>
  <c r="D190" i="6"/>
  <c r="E190" i="6"/>
  <c r="F190" i="6"/>
  <c r="G190" i="6"/>
  <c r="H190" i="6"/>
  <c r="I190" i="6"/>
  <c r="J190" i="6"/>
  <c r="K190" i="6"/>
  <c r="L190" i="6"/>
  <c r="M190" i="6"/>
  <c r="N190" i="6"/>
  <c r="O190" i="6"/>
  <c r="P190" i="6"/>
  <c r="Q190" i="6"/>
  <c r="R190" i="6"/>
  <c r="S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AJ190" i="6"/>
  <c r="AK190" i="6"/>
  <c r="AL190" i="6"/>
  <c r="AM190" i="6"/>
  <c r="AN190" i="6"/>
  <c r="AO190" i="6"/>
  <c r="AP190" i="6"/>
  <c r="AQ190" i="6"/>
  <c r="AR190" i="6"/>
  <c r="AS190" i="6"/>
  <c r="AT190" i="6"/>
  <c r="AU190" i="6"/>
  <c r="AV190" i="6"/>
  <c r="AW190" i="6"/>
  <c r="AX190" i="6"/>
  <c r="AY190" i="6"/>
  <c r="A191" i="6"/>
  <c r="B191" i="6"/>
  <c r="C191" i="6"/>
  <c r="D191" i="6"/>
  <c r="E191" i="6"/>
  <c r="F191" i="6"/>
  <c r="G191" i="6"/>
  <c r="H191" i="6"/>
  <c r="I191" i="6"/>
  <c r="J191" i="6"/>
  <c r="K191" i="6"/>
  <c r="L191" i="6"/>
  <c r="M191" i="6"/>
  <c r="N191" i="6"/>
  <c r="O191" i="6"/>
  <c r="P191" i="6"/>
  <c r="Q191" i="6"/>
  <c r="R191" i="6"/>
  <c r="S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AJ191" i="6"/>
  <c r="AK191" i="6"/>
  <c r="AL191" i="6"/>
  <c r="AM191" i="6"/>
  <c r="AN191" i="6"/>
  <c r="AO191" i="6"/>
  <c r="AP191" i="6"/>
  <c r="AQ191" i="6"/>
  <c r="AR191" i="6"/>
  <c r="AS191" i="6"/>
  <c r="AT191" i="6"/>
  <c r="AU191" i="6"/>
  <c r="AV191" i="6"/>
  <c r="AW191" i="6"/>
  <c r="AX191" i="6"/>
  <c r="AY191" i="6"/>
  <c r="A192" i="6"/>
  <c r="B192" i="6"/>
  <c r="C192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P192" i="6"/>
  <c r="Q192" i="6"/>
  <c r="R192" i="6"/>
  <c r="S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AJ192" i="6"/>
  <c r="AK192" i="6"/>
  <c r="AL192" i="6"/>
  <c r="AM192" i="6"/>
  <c r="AN192" i="6"/>
  <c r="AO192" i="6"/>
  <c r="AP192" i="6"/>
  <c r="AQ192" i="6"/>
  <c r="AR192" i="6"/>
  <c r="AS192" i="6"/>
  <c r="AT192" i="6"/>
  <c r="AU192" i="6"/>
  <c r="AV192" i="6"/>
  <c r="AW192" i="6"/>
  <c r="AX192" i="6"/>
  <c r="AY192" i="6"/>
  <c r="A193" i="6"/>
  <c r="B193" i="6"/>
  <c r="C193" i="6"/>
  <c r="D193" i="6"/>
  <c r="E193" i="6"/>
  <c r="F193" i="6"/>
  <c r="G193" i="6"/>
  <c r="H193" i="6"/>
  <c r="I193" i="6"/>
  <c r="J193" i="6"/>
  <c r="K193" i="6"/>
  <c r="L193" i="6"/>
  <c r="M193" i="6"/>
  <c r="N193" i="6"/>
  <c r="O193" i="6"/>
  <c r="P193" i="6"/>
  <c r="Q193" i="6"/>
  <c r="R193" i="6"/>
  <c r="S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AJ193" i="6"/>
  <c r="AK193" i="6"/>
  <c r="AL193" i="6"/>
  <c r="AM193" i="6"/>
  <c r="AN193" i="6"/>
  <c r="AO193" i="6"/>
  <c r="AP193" i="6"/>
  <c r="AQ193" i="6"/>
  <c r="AR193" i="6"/>
  <c r="AS193" i="6"/>
  <c r="AT193" i="6"/>
  <c r="AU193" i="6"/>
  <c r="AV193" i="6"/>
  <c r="AW193" i="6"/>
  <c r="AX193" i="6"/>
  <c r="AY193" i="6"/>
  <c r="A194" i="6"/>
  <c r="B194" i="6"/>
  <c r="C194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P194" i="6"/>
  <c r="Q194" i="6"/>
  <c r="R194" i="6"/>
  <c r="S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AJ194" i="6"/>
  <c r="AK194" i="6"/>
  <c r="AL194" i="6"/>
  <c r="AM194" i="6"/>
  <c r="AN194" i="6"/>
  <c r="AO194" i="6"/>
  <c r="AP194" i="6"/>
  <c r="AQ194" i="6"/>
  <c r="AR194" i="6"/>
  <c r="AS194" i="6"/>
  <c r="AT194" i="6"/>
  <c r="AU194" i="6"/>
  <c r="AV194" i="6"/>
  <c r="AW194" i="6"/>
  <c r="AX194" i="6"/>
  <c r="AY194" i="6"/>
  <c r="A195" i="6"/>
  <c r="B195" i="6"/>
  <c r="C195" i="6"/>
  <c r="D195" i="6"/>
  <c r="E195" i="6"/>
  <c r="F195" i="6"/>
  <c r="G195" i="6"/>
  <c r="H195" i="6"/>
  <c r="I195" i="6"/>
  <c r="J195" i="6"/>
  <c r="K195" i="6"/>
  <c r="L195" i="6"/>
  <c r="M195" i="6"/>
  <c r="N195" i="6"/>
  <c r="O195" i="6"/>
  <c r="P195" i="6"/>
  <c r="Q195" i="6"/>
  <c r="R195" i="6"/>
  <c r="S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AJ195" i="6"/>
  <c r="AK195" i="6"/>
  <c r="AL195" i="6"/>
  <c r="AM195" i="6"/>
  <c r="AN195" i="6"/>
  <c r="AO195" i="6"/>
  <c r="AP195" i="6"/>
  <c r="AQ195" i="6"/>
  <c r="AR195" i="6"/>
  <c r="AS195" i="6"/>
  <c r="AT195" i="6"/>
  <c r="AU195" i="6"/>
  <c r="AV195" i="6"/>
  <c r="AW195" i="6"/>
  <c r="AX195" i="6"/>
  <c r="AY195" i="6"/>
  <c r="A196" i="6"/>
  <c r="B196" i="6"/>
  <c r="C196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P196" i="6"/>
  <c r="Q196" i="6"/>
  <c r="R196" i="6"/>
  <c r="S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AJ196" i="6"/>
  <c r="AK196" i="6"/>
  <c r="AL196" i="6"/>
  <c r="AM196" i="6"/>
  <c r="AN196" i="6"/>
  <c r="AO196" i="6"/>
  <c r="AP196" i="6"/>
  <c r="AQ196" i="6"/>
  <c r="AR196" i="6"/>
  <c r="AS196" i="6"/>
  <c r="AT196" i="6"/>
  <c r="AU196" i="6"/>
  <c r="AV196" i="6"/>
  <c r="AW196" i="6"/>
  <c r="AX196" i="6"/>
  <c r="AY196" i="6"/>
  <c r="A197" i="6"/>
  <c r="B197" i="6"/>
  <c r="C197" i="6"/>
  <c r="D197" i="6"/>
  <c r="E197" i="6"/>
  <c r="F197" i="6"/>
  <c r="G197" i="6"/>
  <c r="H197" i="6"/>
  <c r="I197" i="6"/>
  <c r="J197" i="6"/>
  <c r="K197" i="6"/>
  <c r="L197" i="6"/>
  <c r="M197" i="6"/>
  <c r="N197" i="6"/>
  <c r="O197" i="6"/>
  <c r="P197" i="6"/>
  <c r="Q197" i="6"/>
  <c r="R197" i="6"/>
  <c r="S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AJ197" i="6"/>
  <c r="AK197" i="6"/>
  <c r="AL197" i="6"/>
  <c r="AM197" i="6"/>
  <c r="AN197" i="6"/>
  <c r="AO197" i="6"/>
  <c r="AP197" i="6"/>
  <c r="AQ197" i="6"/>
  <c r="AR197" i="6"/>
  <c r="AS197" i="6"/>
  <c r="AT197" i="6"/>
  <c r="AU197" i="6"/>
  <c r="AV197" i="6"/>
  <c r="AW197" i="6"/>
  <c r="AX197" i="6"/>
  <c r="AY197" i="6"/>
  <c r="A198" i="6"/>
  <c r="B198" i="6"/>
  <c r="C198" i="6"/>
  <c r="D198" i="6"/>
  <c r="E198" i="6"/>
  <c r="F198" i="6"/>
  <c r="G198" i="6"/>
  <c r="H198" i="6"/>
  <c r="I198" i="6"/>
  <c r="J198" i="6"/>
  <c r="K198" i="6"/>
  <c r="L198" i="6"/>
  <c r="M198" i="6"/>
  <c r="N198" i="6"/>
  <c r="O198" i="6"/>
  <c r="P198" i="6"/>
  <c r="Q198" i="6"/>
  <c r="R198" i="6"/>
  <c r="S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AJ198" i="6"/>
  <c r="AK198" i="6"/>
  <c r="AL198" i="6"/>
  <c r="AM198" i="6"/>
  <c r="AN198" i="6"/>
  <c r="AO198" i="6"/>
  <c r="AP198" i="6"/>
  <c r="AQ198" i="6"/>
  <c r="AR198" i="6"/>
  <c r="AS198" i="6"/>
  <c r="AT198" i="6"/>
  <c r="AU198" i="6"/>
  <c r="AV198" i="6"/>
  <c r="AW198" i="6"/>
  <c r="AX198" i="6"/>
  <c r="AY198" i="6"/>
  <c r="A199" i="6"/>
  <c r="B199" i="6"/>
  <c r="C199" i="6"/>
  <c r="D199" i="6"/>
  <c r="E199" i="6"/>
  <c r="F199" i="6"/>
  <c r="G199" i="6"/>
  <c r="H199" i="6"/>
  <c r="I199" i="6"/>
  <c r="J199" i="6"/>
  <c r="K199" i="6"/>
  <c r="L199" i="6"/>
  <c r="M199" i="6"/>
  <c r="N199" i="6"/>
  <c r="O199" i="6"/>
  <c r="P199" i="6"/>
  <c r="Q199" i="6"/>
  <c r="R199" i="6"/>
  <c r="S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AJ199" i="6"/>
  <c r="AK199" i="6"/>
  <c r="AL199" i="6"/>
  <c r="AM199" i="6"/>
  <c r="AN199" i="6"/>
  <c r="AO199" i="6"/>
  <c r="AP199" i="6"/>
  <c r="AQ199" i="6"/>
  <c r="AR199" i="6"/>
  <c r="AS199" i="6"/>
  <c r="AT199" i="6"/>
  <c r="AU199" i="6"/>
  <c r="AV199" i="6"/>
  <c r="AW199" i="6"/>
  <c r="AX199" i="6"/>
  <c r="AY199" i="6"/>
  <c r="A200" i="6"/>
  <c r="B200" i="6"/>
  <c r="C200" i="6"/>
  <c r="D200" i="6"/>
  <c r="E200" i="6"/>
  <c r="F200" i="6"/>
  <c r="G200" i="6"/>
  <c r="H200" i="6"/>
  <c r="I200" i="6"/>
  <c r="J200" i="6"/>
  <c r="K200" i="6"/>
  <c r="L200" i="6"/>
  <c r="M200" i="6"/>
  <c r="N200" i="6"/>
  <c r="O200" i="6"/>
  <c r="P200" i="6"/>
  <c r="Q200" i="6"/>
  <c r="R200" i="6"/>
  <c r="S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AJ200" i="6"/>
  <c r="AK200" i="6"/>
  <c r="AL200" i="6"/>
  <c r="AM200" i="6"/>
  <c r="AN200" i="6"/>
  <c r="AO200" i="6"/>
  <c r="AP200" i="6"/>
  <c r="AQ200" i="6"/>
  <c r="AR200" i="6"/>
  <c r="AS200" i="6"/>
  <c r="AT200" i="6"/>
  <c r="AU200" i="6"/>
  <c r="AV200" i="6"/>
  <c r="AW200" i="6"/>
  <c r="AX200" i="6"/>
  <c r="AY200" i="6"/>
  <c r="A201" i="6"/>
  <c r="B201" i="6"/>
  <c r="C201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P201" i="6"/>
  <c r="Q201" i="6"/>
  <c r="R201" i="6"/>
  <c r="S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AJ201" i="6"/>
  <c r="AK201" i="6"/>
  <c r="AL201" i="6"/>
  <c r="AM201" i="6"/>
  <c r="AN201" i="6"/>
  <c r="AO201" i="6"/>
  <c r="AP201" i="6"/>
  <c r="AQ201" i="6"/>
  <c r="AR201" i="6"/>
  <c r="AS201" i="6"/>
  <c r="AT201" i="6"/>
  <c r="AU201" i="6"/>
  <c r="AV201" i="6"/>
  <c r="AW201" i="6"/>
  <c r="AX201" i="6"/>
  <c r="AY201" i="6"/>
  <c r="A202" i="6"/>
  <c r="B202" i="6"/>
  <c r="C202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P202" i="6"/>
  <c r="Q202" i="6"/>
  <c r="R202" i="6"/>
  <c r="S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AJ202" i="6"/>
  <c r="AK202" i="6"/>
  <c r="AL202" i="6"/>
  <c r="AM202" i="6"/>
  <c r="AN202" i="6"/>
  <c r="AO202" i="6"/>
  <c r="AP202" i="6"/>
  <c r="AQ202" i="6"/>
  <c r="AR202" i="6"/>
  <c r="AS202" i="6"/>
  <c r="AT202" i="6"/>
  <c r="AU202" i="6"/>
  <c r="AV202" i="6"/>
  <c r="AW202" i="6"/>
  <c r="AX202" i="6"/>
  <c r="AY202" i="6"/>
  <c r="A203" i="6"/>
  <c r="B203" i="6"/>
  <c r="C203" i="6"/>
  <c r="D203" i="6"/>
  <c r="E203" i="6"/>
  <c r="F203" i="6"/>
  <c r="G203" i="6"/>
  <c r="H203" i="6"/>
  <c r="I203" i="6"/>
  <c r="J203" i="6"/>
  <c r="K203" i="6"/>
  <c r="L203" i="6"/>
  <c r="M203" i="6"/>
  <c r="N203" i="6"/>
  <c r="O203" i="6"/>
  <c r="P203" i="6"/>
  <c r="Q203" i="6"/>
  <c r="R203" i="6"/>
  <c r="S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AJ203" i="6"/>
  <c r="AK203" i="6"/>
  <c r="AL203" i="6"/>
  <c r="AM203" i="6"/>
  <c r="AN203" i="6"/>
  <c r="AO203" i="6"/>
  <c r="AP203" i="6"/>
  <c r="AQ203" i="6"/>
  <c r="AR203" i="6"/>
  <c r="AS203" i="6"/>
  <c r="AT203" i="6"/>
  <c r="AU203" i="6"/>
  <c r="AV203" i="6"/>
  <c r="AW203" i="6"/>
  <c r="AX203" i="6"/>
  <c r="AY203" i="6"/>
  <c r="A204" i="6"/>
  <c r="B204" i="6"/>
  <c r="C204" i="6"/>
  <c r="D204" i="6"/>
  <c r="E204" i="6"/>
  <c r="F204" i="6"/>
  <c r="G204" i="6"/>
  <c r="H204" i="6"/>
  <c r="I204" i="6"/>
  <c r="J204" i="6"/>
  <c r="K204" i="6"/>
  <c r="L204" i="6"/>
  <c r="M204" i="6"/>
  <c r="N204" i="6"/>
  <c r="O204" i="6"/>
  <c r="P204" i="6"/>
  <c r="Q204" i="6"/>
  <c r="R204" i="6"/>
  <c r="S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AJ204" i="6"/>
  <c r="AK204" i="6"/>
  <c r="AL204" i="6"/>
  <c r="AM204" i="6"/>
  <c r="AN204" i="6"/>
  <c r="AO204" i="6"/>
  <c r="AP204" i="6"/>
  <c r="AQ204" i="6"/>
  <c r="AR204" i="6"/>
  <c r="AS204" i="6"/>
  <c r="AT204" i="6"/>
  <c r="AU204" i="6"/>
  <c r="AV204" i="6"/>
  <c r="AW204" i="6"/>
  <c r="AX204" i="6"/>
  <c r="AY204" i="6"/>
  <c r="A205" i="6"/>
  <c r="B205" i="6"/>
  <c r="C205" i="6"/>
  <c r="D205" i="6"/>
  <c r="E205" i="6"/>
  <c r="F205" i="6"/>
  <c r="G205" i="6"/>
  <c r="H205" i="6"/>
  <c r="I205" i="6"/>
  <c r="J205" i="6"/>
  <c r="K205" i="6"/>
  <c r="L205" i="6"/>
  <c r="M205" i="6"/>
  <c r="N205" i="6"/>
  <c r="O205" i="6"/>
  <c r="P205" i="6"/>
  <c r="Q205" i="6"/>
  <c r="R205" i="6"/>
  <c r="S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AJ205" i="6"/>
  <c r="AK205" i="6"/>
  <c r="AL205" i="6"/>
  <c r="AM205" i="6"/>
  <c r="AN205" i="6"/>
  <c r="AO205" i="6"/>
  <c r="AP205" i="6"/>
  <c r="AQ205" i="6"/>
  <c r="AR205" i="6"/>
  <c r="AS205" i="6"/>
  <c r="AT205" i="6"/>
  <c r="AU205" i="6"/>
  <c r="AV205" i="6"/>
  <c r="AW205" i="6"/>
  <c r="AX205" i="6"/>
  <c r="AY205" i="6"/>
  <c r="A206" i="6"/>
  <c r="B206" i="6"/>
  <c r="C206" i="6"/>
  <c r="D206" i="6"/>
  <c r="E206" i="6"/>
  <c r="F206" i="6"/>
  <c r="G206" i="6"/>
  <c r="H206" i="6"/>
  <c r="I206" i="6"/>
  <c r="J206" i="6"/>
  <c r="K206" i="6"/>
  <c r="L206" i="6"/>
  <c r="M206" i="6"/>
  <c r="N206" i="6"/>
  <c r="O206" i="6"/>
  <c r="P206" i="6"/>
  <c r="Q206" i="6"/>
  <c r="R206" i="6"/>
  <c r="S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AJ206" i="6"/>
  <c r="AK206" i="6"/>
  <c r="AL206" i="6"/>
  <c r="AM206" i="6"/>
  <c r="AN206" i="6"/>
  <c r="AO206" i="6"/>
  <c r="AP206" i="6"/>
  <c r="AQ206" i="6"/>
  <c r="AR206" i="6"/>
  <c r="AS206" i="6"/>
  <c r="AT206" i="6"/>
  <c r="AU206" i="6"/>
  <c r="AV206" i="6"/>
  <c r="AW206" i="6"/>
  <c r="AX206" i="6"/>
  <c r="AY206" i="6"/>
  <c r="A207" i="6"/>
  <c r="B207" i="6"/>
  <c r="C207" i="6"/>
  <c r="D207" i="6"/>
  <c r="E207" i="6"/>
  <c r="F207" i="6"/>
  <c r="G207" i="6"/>
  <c r="H207" i="6"/>
  <c r="I207" i="6"/>
  <c r="J207" i="6"/>
  <c r="K207" i="6"/>
  <c r="L207" i="6"/>
  <c r="M207" i="6"/>
  <c r="N207" i="6"/>
  <c r="O207" i="6"/>
  <c r="P207" i="6"/>
  <c r="Q207" i="6"/>
  <c r="R207" i="6"/>
  <c r="S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AJ207" i="6"/>
  <c r="AK207" i="6"/>
  <c r="AL207" i="6"/>
  <c r="AM207" i="6"/>
  <c r="AN207" i="6"/>
  <c r="AO207" i="6"/>
  <c r="AP207" i="6"/>
  <c r="AQ207" i="6"/>
  <c r="AR207" i="6"/>
  <c r="AS207" i="6"/>
  <c r="AT207" i="6"/>
  <c r="AU207" i="6"/>
  <c r="AV207" i="6"/>
  <c r="AW207" i="6"/>
  <c r="AX207" i="6"/>
  <c r="AY207" i="6"/>
  <c r="A208" i="6"/>
  <c r="B208" i="6"/>
  <c r="C208" i="6"/>
  <c r="D208" i="6"/>
  <c r="E208" i="6"/>
  <c r="F208" i="6"/>
  <c r="G208" i="6"/>
  <c r="H208" i="6"/>
  <c r="I208" i="6"/>
  <c r="J208" i="6"/>
  <c r="K208" i="6"/>
  <c r="L208" i="6"/>
  <c r="M208" i="6"/>
  <c r="N208" i="6"/>
  <c r="O208" i="6"/>
  <c r="P208" i="6"/>
  <c r="Q208" i="6"/>
  <c r="R208" i="6"/>
  <c r="S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AJ208" i="6"/>
  <c r="AK208" i="6"/>
  <c r="AL208" i="6"/>
  <c r="AM208" i="6"/>
  <c r="AN208" i="6"/>
  <c r="AO208" i="6"/>
  <c r="AP208" i="6"/>
  <c r="AQ208" i="6"/>
  <c r="AR208" i="6"/>
  <c r="AS208" i="6"/>
  <c r="AT208" i="6"/>
  <c r="AU208" i="6"/>
  <c r="AV208" i="6"/>
  <c r="AW208" i="6"/>
  <c r="AX208" i="6"/>
  <c r="AY208" i="6"/>
  <c r="A209" i="6"/>
  <c r="B209" i="6"/>
  <c r="C209" i="6"/>
  <c r="D209" i="6"/>
  <c r="E209" i="6"/>
  <c r="F209" i="6"/>
  <c r="G209" i="6"/>
  <c r="H209" i="6"/>
  <c r="I209" i="6"/>
  <c r="J209" i="6"/>
  <c r="K209" i="6"/>
  <c r="L209" i="6"/>
  <c r="M209" i="6"/>
  <c r="N209" i="6"/>
  <c r="O209" i="6"/>
  <c r="P209" i="6"/>
  <c r="Q209" i="6"/>
  <c r="R209" i="6"/>
  <c r="S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AJ209" i="6"/>
  <c r="AK209" i="6"/>
  <c r="AL209" i="6"/>
  <c r="AM209" i="6"/>
  <c r="AN209" i="6"/>
  <c r="AO209" i="6"/>
  <c r="AP209" i="6"/>
  <c r="AQ209" i="6"/>
  <c r="AR209" i="6"/>
  <c r="AS209" i="6"/>
  <c r="AT209" i="6"/>
  <c r="AU209" i="6"/>
  <c r="AV209" i="6"/>
  <c r="AW209" i="6"/>
  <c r="AX209" i="6"/>
  <c r="AY209" i="6"/>
  <c r="A210" i="6"/>
  <c r="B210" i="6"/>
  <c r="C210" i="6"/>
  <c r="D210" i="6"/>
  <c r="E210" i="6"/>
  <c r="F210" i="6"/>
  <c r="G210" i="6"/>
  <c r="H210" i="6"/>
  <c r="I210" i="6"/>
  <c r="J210" i="6"/>
  <c r="K210" i="6"/>
  <c r="L210" i="6"/>
  <c r="M210" i="6"/>
  <c r="N210" i="6"/>
  <c r="O210" i="6"/>
  <c r="P210" i="6"/>
  <c r="Q210" i="6"/>
  <c r="R210" i="6"/>
  <c r="S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AJ210" i="6"/>
  <c r="AK210" i="6"/>
  <c r="AL210" i="6"/>
  <c r="AM210" i="6"/>
  <c r="AN210" i="6"/>
  <c r="AO210" i="6"/>
  <c r="AP210" i="6"/>
  <c r="AQ210" i="6"/>
  <c r="AR210" i="6"/>
  <c r="AS210" i="6"/>
  <c r="AT210" i="6"/>
  <c r="AU210" i="6"/>
  <c r="AV210" i="6"/>
  <c r="AW210" i="6"/>
  <c r="AX210" i="6"/>
  <c r="AY210" i="6"/>
  <c r="A211" i="6"/>
  <c r="B211" i="6"/>
  <c r="C211" i="6"/>
  <c r="D211" i="6"/>
  <c r="E211" i="6"/>
  <c r="F211" i="6"/>
  <c r="G211" i="6"/>
  <c r="H211" i="6"/>
  <c r="I211" i="6"/>
  <c r="J211" i="6"/>
  <c r="K211" i="6"/>
  <c r="L211" i="6"/>
  <c r="M211" i="6"/>
  <c r="N211" i="6"/>
  <c r="O211" i="6"/>
  <c r="P211" i="6"/>
  <c r="Q211" i="6"/>
  <c r="R211" i="6"/>
  <c r="S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AJ211" i="6"/>
  <c r="AK211" i="6"/>
  <c r="AL211" i="6"/>
  <c r="AM211" i="6"/>
  <c r="AN211" i="6"/>
  <c r="AO211" i="6"/>
  <c r="AP211" i="6"/>
  <c r="AQ211" i="6"/>
  <c r="AR211" i="6"/>
  <c r="AS211" i="6"/>
  <c r="AT211" i="6"/>
  <c r="AU211" i="6"/>
  <c r="AV211" i="6"/>
  <c r="AW211" i="6"/>
  <c r="AX211" i="6"/>
  <c r="AY211" i="6"/>
  <c r="A212" i="6"/>
  <c r="B212" i="6"/>
  <c r="C212" i="6"/>
  <c r="D212" i="6"/>
  <c r="E212" i="6"/>
  <c r="F212" i="6"/>
  <c r="G212" i="6"/>
  <c r="H212" i="6"/>
  <c r="I212" i="6"/>
  <c r="J212" i="6"/>
  <c r="K212" i="6"/>
  <c r="L212" i="6"/>
  <c r="M212" i="6"/>
  <c r="N212" i="6"/>
  <c r="O212" i="6"/>
  <c r="P212" i="6"/>
  <c r="Q212" i="6"/>
  <c r="R212" i="6"/>
  <c r="S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AJ212" i="6"/>
  <c r="AK212" i="6"/>
  <c r="AL212" i="6"/>
  <c r="AM212" i="6"/>
  <c r="AN212" i="6"/>
  <c r="AO212" i="6"/>
  <c r="AP212" i="6"/>
  <c r="AQ212" i="6"/>
  <c r="AR212" i="6"/>
  <c r="AS212" i="6"/>
  <c r="AT212" i="6"/>
  <c r="AU212" i="6"/>
  <c r="AV212" i="6"/>
  <c r="AW212" i="6"/>
  <c r="AX212" i="6"/>
  <c r="AY212" i="6"/>
  <c r="A213" i="6"/>
  <c r="B213" i="6"/>
  <c r="C213" i="6"/>
  <c r="D213" i="6"/>
  <c r="E213" i="6"/>
  <c r="F213" i="6"/>
  <c r="G213" i="6"/>
  <c r="H213" i="6"/>
  <c r="I213" i="6"/>
  <c r="J213" i="6"/>
  <c r="K213" i="6"/>
  <c r="L213" i="6"/>
  <c r="M213" i="6"/>
  <c r="N213" i="6"/>
  <c r="O213" i="6"/>
  <c r="P213" i="6"/>
  <c r="Q213" i="6"/>
  <c r="R213" i="6"/>
  <c r="S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AJ213" i="6"/>
  <c r="AK213" i="6"/>
  <c r="AL213" i="6"/>
  <c r="AM213" i="6"/>
  <c r="AN213" i="6"/>
  <c r="AO213" i="6"/>
  <c r="AP213" i="6"/>
  <c r="AQ213" i="6"/>
  <c r="AR213" i="6"/>
  <c r="AS213" i="6"/>
  <c r="AT213" i="6"/>
  <c r="AU213" i="6"/>
  <c r="AV213" i="6"/>
  <c r="AW213" i="6"/>
  <c r="AX213" i="6"/>
  <c r="AY213" i="6"/>
  <c r="A214" i="6"/>
  <c r="B214" i="6"/>
  <c r="C214" i="6"/>
  <c r="D214" i="6"/>
  <c r="E214" i="6"/>
  <c r="F214" i="6"/>
  <c r="G214" i="6"/>
  <c r="H214" i="6"/>
  <c r="I214" i="6"/>
  <c r="J214" i="6"/>
  <c r="K214" i="6"/>
  <c r="L214" i="6"/>
  <c r="M214" i="6"/>
  <c r="N214" i="6"/>
  <c r="O214" i="6"/>
  <c r="P214" i="6"/>
  <c r="Q214" i="6"/>
  <c r="R214" i="6"/>
  <c r="S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AJ214" i="6"/>
  <c r="AK214" i="6"/>
  <c r="AL214" i="6"/>
  <c r="AM214" i="6"/>
  <c r="AN214" i="6"/>
  <c r="AO214" i="6"/>
  <c r="AP214" i="6"/>
  <c r="AQ214" i="6"/>
  <c r="AR214" i="6"/>
  <c r="AS214" i="6"/>
  <c r="AT214" i="6"/>
  <c r="AU214" i="6"/>
  <c r="AV214" i="6"/>
  <c r="AW214" i="6"/>
  <c r="AX214" i="6"/>
  <c r="AY214" i="6"/>
  <c r="A215" i="6"/>
  <c r="B215" i="6"/>
  <c r="C215" i="6"/>
  <c r="D215" i="6"/>
  <c r="E215" i="6"/>
  <c r="F215" i="6"/>
  <c r="G215" i="6"/>
  <c r="H215" i="6"/>
  <c r="I215" i="6"/>
  <c r="J215" i="6"/>
  <c r="K215" i="6"/>
  <c r="L215" i="6"/>
  <c r="M215" i="6"/>
  <c r="N215" i="6"/>
  <c r="O215" i="6"/>
  <c r="P215" i="6"/>
  <c r="Q215" i="6"/>
  <c r="R215" i="6"/>
  <c r="S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AJ215" i="6"/>
  <c r="AK215" i="6"/>
  <c r="AL215" i="6"/>
  <c r="AM215" i="6"/>
  <c r="AN215" i="6"/>
  <c r="AO215" i="6"/>
  <c r="AP215" i="6"/>
  <c r="AQ215" i="6"/>
  <c r="AR215" i="6"/>
  <c r="AS215" i="6"/>
  <c r="AT215" i="6"/>
  <c r="AU215" i="6"/>
  <c r="AV215" i="6"/>
  <c r="AW215" i="6"/>
  <c r="AX215" i="6"/>
  <c r="AY215" i="6"/>
  <c r="A216" i="6"/>
  <c r="B216" i="6"/>
  <c r="C216" i="6"/>
  <c r="D216" i="6"/>
  <c r="E216" i="6"/>
  <c r="F216" i="6"/>
  <c r="G216" i="6"/>
  <c r="H216" i="6"/>
  <c r="I216" i="6"/>
  <c r="J216" i="6"/>
  <c r="K216" i="6"/>
  <c r="L216" i="6"/>
  <c r="M216" i="6"/>
  <c r="N216" i="6"/>
  <c r="O216" i="6"/>
  <c r="P216" i="6"/>
  <c r="Q216" i="6"/>
  <c r="R216" i="6"/>
  <c r="S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AJ216" i="6"/>
  <c r="AK216" i="6"/>
  <c r="AL216" i="6"/>
  <c r="AM216" i="6"/>
  <c r="AN216" i="6"/>
  <c r="AO216" i="6"/>
  <c r="AP216" i="6"/>
  <c r="AQ216" i="6"/>
  <c r="AR216" i="6"/>
  <c r="AS216" i="6"/>
  <c r="AT216" i="6"/>
  <c r="AU216" i="6"/>
  <c r="AV216" i="6"/>
  <c r="AW216" i="6"/>
  <c r="AX216" i="6"/>
  <c r="AY216" i="6"/>
  <c r="A217" i="6"/>
  <c r="B217" i="6"/>
  <c r="C217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P217" i="6"/>
  <c r="Q217" i="6"/>
  <c r="R217" i="6"/>
  <c r="S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AJ217" i="6"/>
  <c r="AK217" i="6"/>
  <c r="AL217" i="6"/>
  <c r="AM217" i="6"/>
  <c r="AN217" i="6"/>
  <c r="AO217" i="6"/>
  <c r="AP217" i="6"/>
  <c r="AQ217" i="6"/>
  <c r="AR217" i="6"/>
  <c r="AS217" i="6"/>
  <c r="AT217" i="6"/>
  <c r="AU217" i="6"/>
  <c r="AV217" i="6"/>
  <c r="AW217" i="6"/>
  <c r="AX217" i="6"/>
  <c r="AY217" i="6"/>
  <c r="A218" i="6"/>
  <c r="B218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P218" i="6"/>
  <c r="Q218" i="6"/>
  <c r="R218" i="6"/>
  <c r="S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AJ218" i="6"/>
  <c r="AK218" i="6"/>
  <c r="AL218" i="6"/>
  <c r="AM218" i="6"/>
  <c r="AN218" i="6"/>
  <c r="AO218" i="6"/>
  <c r="AP218" i="6"/>
  <c r="AQ218" i="6"/>
  <c r="AR218" i="6"/>
  <c r="AS218" i="6"/>
  <c r="AT218" i="6"/>
  <c r="AU218" i="6"/>
  <c r="AV218" i="6"/>
  <c r="AW218" i="6"/>
  <c r="AX218" i="6"/>
  <c r="AY218" i="6"/>
  <c r="A219" i="6"/>
  <c r="B219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P219" i="6"/>
  <c r="Q219" i="6"/>
  <c r="R219" i="6"/>
  <c r="S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AJ219" i="6"/>
  <c r="AK219" i="6"/>
  <c r="AL219" i="6"/>
  <c r="AM219" i="6"/>
  <c r="AN219" i="6"/>
  <c r="AO219" i="6"/>
  <c r="AP219" i="6"/>
  <c r="AQ219" i="6"/>
  <c r="AR219" i="6"/>
  <c r="AS219" i="6"/>
  <c r="AT219" i="6"/>
  <c r="AU219" i="6"/>
  <c r="AV219" i="6"/>
  <c r="AW219" i="6"/>
  <c r="AX219" i="6"/>
  <c r="AY219" i="6"/>
  <c r="A220" i="6"/>
  <c r="B220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P220" i="6"/>
  <c r="Q220" i="6"/>
  <c r="R220" i="6"/>
  <c r="S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AJ220" i="6"/>
  <c r="AK220" i="6"/>
  <c r="AL220" i="6"/>
  <c r="AM220" i="6"/>
  <c r="AN220" i="6"/>
  <c r="AO220" i="6"/>
  <c r="AP220" i="6"/>
  <c r="AQ220" i="6"/>
  <c r="AR220" i="6"/>
  <c r="AS220" i="6"/>
  <c r="AT220" i="6"/>
  <c r="AU220" i="6"/>
  <c r="AV220" i="6"/>
  <c r="AW220" i="6"/>
  <c r="AX220" i="6"/>
  <c r="AY220" i="6"/>
  <c r="A221" i="6"/>
  <c r="B221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P221" i="6"/>
  <c r="Q221" i="6"/>
  <c r="R221" i="6"/>
  <c r="S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AJ221" i="6"/>
  <c r="AK221" i="6"/>
  <c r="AL221" i="6"/>
  <c r="AM221" i="6"/>
  <c r="AN221" i="6"/>
  <c r="AO221" i="6"/>
  <c r="AP221" i="6"/>
  <c r="AQ221" i="6"/>
  <c r="AR221" i="6"/>
  <c r="AS221" i="6"/>
  <c r="AT221" i="6"/>
  <c r="AU221" i="6"/>
  <c r="AV221" i="6"/>
  <c r="AW221" i="6"/>
  <c r="AX221" i="6"/>
  <c r="AY221" i="6"/>
  <c r="A222" i="6"/>
  <c r="B222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P222" i="6"/>
  <c r="Q222" i="6"/>
  <c r="R222" i="6"/>
  <c r="S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AJ222" i="6"/>
  <c r="AK222" i="6"/>
  <c r="AL222" i="6"/>
  <c r="AM222" i="6"/>
  <c r="AN222" i="6"/>
  <c r="AO222" i="6"/>
  <c r="AP222" i="6"/>
  <c r="AQ222" i="6"/>
  <c r="AR222" i="6"/>
  <c r="AS222" i="6"/>
  <c r="AT222" i="6"/>
  <c r="AU222" i="6"/>
  <c r="AV222" i="6"/>
  <c r="AW222" i="6"/>
  <c r="AX222" i="6"/>
  <c r="AY222" i="6"/>
  <c r="A223" i="6"/>
  <c r="B223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P223" i="6"/>
  <c r="Q223" i="6"/>
  <c r="R223" i="6"/>
  <c r="S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AJ223" i="6"/>
  <c r="AK223" i="6"/>
  <c r="AL223" i="6"/>
  <c r="AM223" i="6"/>
  <c r="AN223" i="6"/>
  <c r="AO223" i="6"/>
  <c r="AP223" i="6"/>
  <c r="AQ223" i="6"/>
  <c r="AR223" i="6"/>
  <c r="AS223" i="6"/>
  <c r="AT223" i="6"/>
  <c r="AU223" i="6"/>
  <c r="AV223" i="6"/>
  <c r="AW223" i="6"/>
  <c r="AX223" i="6"/>
  <c r="AY223" i="6"/>
  <c r="A224" i="6"/>
  <c r="B224" i="6"/>
  <c r="C224" i="6"/>
  <c r="D224" i="6"/>
  <c r="E224" i="6"/>
  <c r="F224" i="6"/>
  <c r="G224" i="6"/>
  <c r="H224" i="6"/>
  <c r="I224" i="6"/>
  <c r="J224" i="6"/>
  <c r="K224" i="6"/>
  <c r="L224" i="6"/>
  <c r="M224" i="6"/>
  <c r="N224" i="6"/>
  <c r="O224" i="6"/>
  <c r="P224" i="6"/>
  <c r="Q224" i="6"/>
  <c r="R224" i="6"/>
  <c r="S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AJ224" i="6"/>
  <c r="AK224" i="6"/>
  <c r="AL224" i="6"/>
  <c r="AM224" i="6"/>
  <c r="AN224" i="6"/>
  <c r="AO224" i="6"/>
  <c r="AP224" i="6"/>
  <c r="AQ224" i="6"/>
  <c r="AR224" i="6"/>
  <c r="AS224" i="6"/>
  <c r="AT224" i="6"/>
  <c r="AU224" i="6"/>
  <c r="AV224" i="6"/>
  <c r="AW224" i="6"/>
  <c r="AX224" i="6"/>
  <c r="AY224" i="6"/>
  <c r="A225" i="6"/>
  <c r="B225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P225" i="6"/>
  <c r="Q225" i="6"/>
  <c r="R225" i="6"/>
  <c r="S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AJ225" i="6"/>
  <c r="AK225" i="6"/>
  <c r="AL225" i="6"/>
  <c r="AM225" i="6"/>
  <c r="AN225" i="6"/>
  <c r="AO225" i="6"/>
  <c r="AP225" i="6"/>
  <c r="AQ225" i="6"/>
  <c r="AR225" i="6"/>
  <c r="AS225" i="6"/>
  <c r="AT225" i="6"/>
  <c r="AU225" i="6"/>
  <c r="AV225" i="6"/>
  <c r="AW225" i="6"/>
  <c r="AX225" i="6"/>
  <c r="AY225" i="6"/>
  <c r="A226" i="6"/>
  <c r="B226" i="6"/>
  <c r="C226" i="6"/>
  <c r="D226" i="6"/>
  <c r="E226" i="6"/>
  <c r="F226" i="6"/>
  <c r="G226" i="6"/>
  <c r="H226" i="6"/>
  <c r="I226" i="6"/>
  <c r="J226" i="6"/>
  <c r="K226" i="6"/>
  <c r="L226" i="6"/>
  <c r="M226" i="6"/>
  <c r="N226" i="6"/>
  <c r="O226" i="6"/>
  <c r="P226" i="6"/>
  <c r="Q226" i="6"/>
  <c r="R226" i="6"/>
  <c r="S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AJ226" i="6"/>
  <c r="AK226" i="6"/>
  <c r="AL226" i="6"/>
  <c r="AM226" i="6"/>
  <c r="AN226" i="6"/>
  <c r="AO226" i="6"/>
  <c r="AP226" i="6"/>
  <c r="AQ226" i="6"/>
  <c r="AR226" i="6"/>
  <c r="AS226" i="6"/>
  <c r="AT226" i="6"/>
  <c r="AU226" i="6"/>
  <c r="AV226" i="6"/>
  <c r="AW226" i="6"/>
  <c r="AX226" i="6"/>
  <c r="AY226" i="6"/>
  <c r="A227" i="6"/>
  <c r="B227" i="6"/>
  <c r="C227" i="6"/>
  <c r="D227" i="6"/>
  <c r="E227" i="6"/>
  <c r="F227" i="6"/>
  <c r="G227" i="6"/>
  <c r="H227" i="6"/>
  <c r="I227" i="6"/>
  <c r="J227" i="6"/>
  <c r="K227" i="6"/>
  <c r="L227" i="6"/>
  <c r="M227" i="6"/>
  <c r="N227" i="6"/>
  <c r="O227" i="6"/>
  <c r="P227" i="6"/>
  <c r="Q227" i="6"/>
  <c r="R227" i="6"/>
  <c r="S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AJ227" i="6"/>
  <c r="AK227" i="6"/>
  <c r="AL227" i="6"/>
  <c r="AM227" i="6"/>
  <c r="AN227" i="6"/>
  <c r="AO227" i="6"/>
  <c r="AP227" i="6"/>
  <c r="AQ227" i="6"/>
  <c r="AR227" i="6"/>
  <c r="AS227" i="6"/>
  <c r="AT227" i="6"/>
  <c r="AU227" i="6"/>
  <c r="AV227" i="6"/>
  <c r="AW227" i="6"/>
  <c r="AX227" i="6"/>
  <c r="AY227" i="6"/>
  <c r="A228" i="6"/>
  <c r="B228" i="6"/>
  <c r="C228" i="6"/>
  <c r="D228" i="6"/>
  <c r="E228" i="6"/>
  <c r="F228" i="6"/>
  <c r="G228" i="6"/>
  <c r="H228" i="6"/>
  <c r="I228" i="6"/>
  <c r="J228" i="6"/>
  <c r="K228" i="6"/>
  <c r="L228" i="6"/>
  <c r="M228" i="6"/>
  <c r="N228" i="6"/>
  <c r="O228" i="6"/>
  <c r="P228" i="6"/>
  <c r="Q228" i="6"/>
  <c r="R228" i="6"/>
  <c r="S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AJ228" i="6"/>
  <c r="AK228" i="6"/>
  <c r="AL228" i="6"/>
  <c r="AM228" i="6"/>
  <c r="AN228" i="6"/>
  <c r="AO228" i="6"/>
  <c r="AP228" i="6"/>
  <c r="AQ228" i="6"/>
  <c r="AR228" i="6"/>
  <c r="AS228" i="6"/>
  <c r="AT228" i="6"/>
  <c r="AU228" i="6"/>
  <c r="AV228" i="6"/>
  <c r="AW228" i="6"/>
  <c r="AX228" i="6"/>
  <c r="AY228" i="6"/>
  <c r="A229" i="6"/>
  <c r="B229" i="6"/>
  <c r="C229" i="6"/>
  <c r="D229" i="6"/>
  <c r="E229" i="6"/>
  <c r="F229" i="6"/>
  <c r="G229" i="6"/>
  <c r="H229" i="6"/>
  <c r="I229" i="6"/>
  <c r="J229" i="6"/>
  <c r="K229" i="6"/>
  <c r="L229" i="6"/>
  <c r="M229" i="6"/>
  <c r="N229" i="6"/>
  <c r="O229" i="6"/>
  <c r="P229" i="6"/>
  <c r="Q229" i="6"/>
  <c r="R229" i="6"/>
  <c r="S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AJ229" i="6"/>
  <c r="AK229" i="6"/>
  <c r="AL229" i="6"/>
  <c r="AM229" i="6"/>
  <c r="AN229" i="6"/>
  <c r="AO229" i="6"/>
  <c r="AP229" i="6"/>
  <c r="AQ229" i="6"/>
  <c r="AR229" i="6"/>
  <c r="AS229" i="6"/>
  <c r="AT229" i="6"/>
  <c r="AU229" i="6"/>
  <c r="AV229" i="6"/>
  <c r="AW229" i="6"/>
  <c r="AX229" i="6"/>
  <c r="AY229" i="6"/>
  <c r="A230" i="6"/>
  <c r="B230" i="6"/>
  <c r="C230" i="6"/>
  <c r="D230" i="6"/>
  <c r="E230" i="6"/>
  <c r="F230" i="6"/>
  <c r="G230" i="6"/>
  <c r="H230" i="6"/>
  <c r="I230" i="6"/>
  <c r="J230" i="6"/>
  <c r="K230" i="6"/>
  <c r="L230" i="6"/>
  <c r="M230" i="6"/>
  <c r="N230" i="6"/>
  <c r="O230" i="6"/>
  <c r="P230" i="6"/>
  <c r="Q230" i="6"/>
  <c r="R230" i="6"/>
  <c r="S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AJ230" i="6"/>
  <c r="AK230" i="6"/>
  <c r="AL230" i="6"/>
  <c r="AM230" i="6"/>
  <c r="AN230" i="6"/>
  <c r="AO230" i="6"/>
  <c r="AP230" i="6"/>
  <c r="AQ230" i="6"/>
  <c r="AR230" i="6"/>
  <c r="AS230" i="6"/>
  <c r="AT230" i="6"/>
  <c r="AU230" i="6"/>
  <c r="AV230" i="6"/>
  <c r="AW230" i="6"/>
  <c r="AX230" i="6"/>
  <c r="AY230" i="6"/>
  <c r="A231" i="6"/>
  <c r="B231" i="6"/>
  <c r="C231" i="6"/>
  <c r="D231" i="6"/>
  <c r="E231" i="6"/>
  <c r="F231" i="6"/>
  <c r="G231" i="6"/>
  <c r="H231" i="6"/>
  <c r="I231" i="6"/>
  <c r="J231" i="6"/>
  <c r="K231" i="6"/>
  <c r="L231" i="6"/>
  <c r="M231" i="6"/>
  <c r="N231" i="6"/>
  <c r="O231" i="6"/>
  <c r="P231" i="6"/>
  <c r="Q231" i="6"/>
  <c r="R231" i="6"/>
  <c r="S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AJ231" i="6"/>
  <c r="AK231" i="6"/>
  <c r="AL231" i="6"/>
  <c r="AM231" i="6"/>
  <c r="AN231" i="6"/>
  <c r="AO231" i="6"/>
  <c r="AP231" i="6"/>
  <c r="AQ231" i="6"/>
  <c r="AR231" i="6"/>
  <c r="AS231" i="6"/>
  <c r="AT231" i="6"/>
  <c r="AU231" i="6"/>
  <c r="AV231" i="6"/>
  <c r="AW231" i="6"/>
  <c r="AX231" i="6"/>
  <c r="AY231" i="6"/>
  <c r="A232" i="6"/>
  <c r="B232" i="6"/>
  <c r="C232" i="6"/>
  <c r="D232" i="6"/>
  <c r="E232" i="6"/>
  <c r="F232" i="6"/>
  <c r="G232" i="6"/>
  <c r="H232" i="6"/>
  <c r="I232" i="6"/>
  <c r="J232" i="6"/>
  <c r="K232" i="6"/>
  <c r="L232" i="6"/>
  <c r="M232" i="6"/>
  <c r="N232" i="6"/>
  <c r="O232" i="6"/>
  <c r="P232" i="6"/>
  <c r="Q232" i="6"/>
  <c r="R232" i="6"/>
  <c r="S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AJ232" i="6"/>
  <c r="AK232" i="6"/>
  <c r="AL232" i="6"/>
  <c r="AM232" i="6"/>
  <c r="AN232" i="6"/>
  <c r="AO232" i="6"/>
  <c r="AP232" i="6"/>
  <c r="AQ232" i="6"/>
  <c r="AR232" i="6"/>
  <c r="AS232" i="6"/>
  <c r="AT232" i="6"/>
  <c r="AU232" i="6"/>
  <c r="AV232" i="6"/>
  <c r="AW232" i="6"/>
  <c r="AX232" i="6"/>
  <c r="AY232" i="6"/>
  <c r="A233" i="6"/>
  <c r="B233" i="6"/>
  <c r="C233" i="6"/>
  <c r="D233" i="6"/>
  <c r="E233" i="6"/>
  <c r="F233" i="6"/>
  <c r="G233" i="6"/>
  <c r="H233" i="6"/>
  <c r="I233" i="6"/>
  <c r="J233" i="6"/>
  <c r="K233" i="6"/>
  <c r="L233" i="6"/>
  <c r="M233" i="6"/>
  <c r="N233" i="6"/>
  <c r="O233" i="6"/>
  <c r="P233" i="6"/>
  <c r="Q233" i="6"/>
  <c r="R233" i="6"/>
  <c r="S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AJ233" i="6"/>
  <c r="AK233" i="6"/>
  <c r="AL233" i="6"/>
  <c r="AM233" i="6"/>
  <c r="AN233" i="6"/>
  <c r="AO233" i="6"/>
  <c r="AP233" i="6"/>
  <c r="AQ233" i="6"/>
  <c r="AR233" i="6"/>
  <c r="AS233" i="6"/>
  <c r="AT233" i="6"/>
  <c r="AU233" i="6"/>
  <c r="AV233" i="6"/>
  <c r="AW233" i="6"/>
  <c r="AX233" i="6"/>
  <c r="AY233" i="6"/>
  <c r="A234" i="6"/>
  <c r="B234" i="6"/>
  <c r="C234" i="6"/>
  <c r="D234" i="6"/>
  <c r="E234" i="6"/>
  <c r="F234" i="6"/>
  <c r="G234" i="6"/>
  <c r="H234" i="6"/>
  <c r="I234" i="6"/>
  <c r="J234" i="6"/>
  <c r="K234" i="6"/>
  <c r="L234" i="6"/>
  <c r="M234" i="6"/>
  <c r="N234" i="6"/>
  <c r="O234" i="6"/>
  <c r="P234" i="6"/>
  <c r="Q234" i="6"/>
  <c r="R234" i="6"/>
  <c r="S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AJ234" i="6"/>
  <c r="AK234" i="6"/>
  <c r="AL234" i="6"/>
  <c r="AM234" i="6"/>
  <c r="AN234" i="6"/>
  <c r="AO234" i="6"/>
  <c r="AP234" i="6"/>
  <c r="AQ234" i="6"/>
  <c r="AR234" i="6"/>
  <c r="AS234" i="6"/>
  <c r="AT234" i="6"/>
  <c r="AU234" i="6"/>
  <c r="AV234" i="6"/>
  <c r="AW234" i="6"/>
  <c r="AX234" i="6"/>
  <c r="AY234" i="6"/>
  <c r="A235" i="6"/>
  <c r="B235" i="6"/>
  <c r="C235" i="6"/>
  <c r="D235" i="6"/>
  <c r="E235" i="6"/>
  <c r="F235" i="6"/>
  <c r="G235" i="6"/>
  <c r="H235" i="6"/>
  <c r="I235" i="6"/>
  <c r="J235" i="6"/>
  <c r="K235" i="6"/>
  <c r="L235" i="6"/>
  <c r="M235" i="6"/>
  <c r="N235" i="6"/>
  <c r="O235" i="6"/>
  <c r="P235" i="6"/>
  <c r="Q235" i="6"/>
  <c r="R235" i="6"/>
  <c r="S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AJ235" i="6"/>
  <c r="AK235" i="6"/>
  <c r="AL235" i="6"/>
  <c r="AM235" i="6"/>
  <c r="AN235" i="6"/>
  <c r="AO235" i="6"/>
  <c r="AP235" i="6"/>
  <c r="AQ235" i="6"/>
  <c r="AR235" i="6"/>
  <c r="AS235" i="6"/>
  <c r="AT235" i="6"/>
  <c r="AU235" i="6"/>
  <c r="AV235" i="6"/>
  <c r="AW235" i="6"/>
  <c r="AX235" i="6"/>
  <c r="AY235" i="6"/>
  <c r="A236" i="6"/>
  <c r="B236" i="6"/>
  <c r="C236" i="6"/>
  <c r="D236" i="6"/>
  <c r="E236" i="6"/>
  <c r="F236" i="6"/>
  <c r="G236" i="6"/>
  <c r="H236" i="6"/>
  <c r="I236" i="6"/>
  <c r="J236" i="6"/>
  <c r="K236" i="6"/>
  <c r="L236" i="6"/>
  <c r="M236" i="6"/>
  <c r="N236" i="6"/>
  <c r="O236" i="6"/>
  <c r="P236" i="6"/>
  <c r="Q236" i="6"/>
  <c r="R236" i="6"/>
  <c r="S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AJ236" i="6"/>
  <c r="AK236" i="6"/>
  <c r="AL236" i="6"/>
  <c r="AM236" i="6"/>
  <c r="AN236" i="6"/>
  <c r="AO236" i="6"/>
  <c r="AP236" i="6"/>
  <c r="AQ236" i="6"/>
  <c r="AR236" i="6"/>
  <c r="AS236" i="6"/>
  <c r="AT236" i="6"/>
  <c r="AU236" i="6"/>
  <c r="AV236" i="6"/>
  <c r="AW236" i="6"/>
  <c r="AX236" i="6"/>
  <c r="AY236" i="6"/>
  <c r="A237" i="6"/>
  <c r="B237" i="6"/>
  <c r="C237" i="6"/>
  <c r="D237" i="6"/>
  <c r="E237" i="6"/>
  <c r="F237" i="6"/>
  <c r="G237" i="6"/>
  <c r="H237" i="6"/>
  <c r="I237" i="6"/>
  <c r="J237" i="6"/>
  <c r="K237" i="6"/>
  <c r="L237" i="6"/>
  <c r="M237" i="6"/>
  <c r="N237" i="6"/>
  <c r="O237" i="6"/>
  <c r="P237" i="6"/>
  <c r="Q237" i="6"/>
  <c r="R237" i="6"/>
  <c r="S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AJ237" i="6"/>
  <c r="AK237" i="6"/>
  <c r="AL237" i="6"/>
  <c r="AM237" i="6"/>
  <c r="AN237" i="6"/>
  <c r="AO237" i="6"/>
  <c r="AP237" i="6"/>
  <c r="AQ237" i="6"/>
  <c r="AR237" i="6"/>
  <c r="AS237" i="6"/>
  <c r="AT237" i="6"/>
  <c r="AU237" i="6"/>
  <c r="AV237" i="6"/>
  <c r="AW237" i="6"/>
  <c r="AX237" i="6"/>
  <c r="AY237" i="6"/>
  <c r="A238" i="6"/>
  <c r="B238" i="6"/>
  <c r="C238" i="6"/>
  <c r="D238" i="6"/>
  <c r="E238" i="6"/>
  <c r="F238" i="6"/>
  <c r="G238" i="6"/>
  <c r="H238" i="6"/>
  <c r="I238" i="6"/>
  <c r="J238" i="6"/>
  <c r="K238" i="6"/>
  <c r="L238" i="6"/>
  <c r="M238" i="6"/>
  <c r="N238" i="6"/>
  <c r="O238" i="6"/>
  <c r="P238" i="6"/>
  <c r="Q238" i="6"/>
  <c r="R238" i="6"/>
  <c r="S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AJ238" i="6"/>
  <c r="AK238" i="6"/>
  <c r="AL238" i="6"/>
  <c r="AM238" i="6"/>
  <c r="AN238" i="6"/>
  <c r="AO238" i="6"/>
  <c r="AP238" i="6"/>
  <c r="AQ238" i="6"/>
  <c r="AR238" i="6"/>
  <c r="AS238" i="6"/>
  <c r="AT238" i="6"/>
  <c r="AU238" i="6"/>
  <c r="AV238" i="6"/>
  <c r="AW238" i="6"/>
  <c r="AX238" i="6"/>
  <c r="AY238" i="6"/>
  <c r="A239" i="6"/>
  <c r="B239" i="6"/>
  <c r="C239" i="6"/>
  <c r="D239" i="6"/>
  <c r="E239" i="6"/>
  <c r="F239" i="6"/>
  <c r="G239" i="6"/>
  <c r="H239" i="6"/>
  <c r="I239" i="6"/>
  <c r="J239" i="6"/>
  <c r="K239" i="6"/>
  <c r="L239" i="6"/>
  <c r="M239" i="6"/>
  <c r="N239" i="6"/>
  <c r="O239" i="6"/>
  <c r="P239" i="6"/>
  <c r="Q239" i="6"/>
  <c r="R239" i="6"/>
  <c r="S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AJ239" i="6"/>
  <c r="AK239" i="6"/>
  <c r="AL239" i="6"/>
  <c r="AM239" i="6"/>
  <c r="AN239" i="6"/>
  <c r="AO239" i="6"/>
  <c r="AP239" i="6"/>
  <c r="AQ239" i="6"/>
  <c r="AR239" i="6"/>
  <c r="AS239" i="6"/>
  <c r="AT239" i="6"/>
  <c r="AU239" i="6"/>
  <c r="AV239" i="6"/>
  <c r="AW239" i="6"/>
  <c r="AX239" i="6"/>
  <c r="AY239" i="6"/>
  <c r="A240" i="6"/>
  <c r="B240" i="6"/>
  <c r="C240" i="6"/>
  <c r="D240" i="6"/>
  <c r="E240" i="6"/>
  <c r="F240" i="6"/>
  <c r="G240" i="6"/>
  <c r="H240" i="6"/>
  <c r="I240" i="6"/>
  <c r="J240" i="6"/>
  <c r="K240" i="6"/>
  <c r="L240" i="6"/>
  <c r="M240" i="6"/>
  <c r="N240" i="6"/>
  <c r="O240" i="6"/>
  <c r="P240" i="6"/>
  <c r="Q240" i="6"/>
  <c r="R240" i="6"/>
  <c r="S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AJ240" i="6"/>
  <c r="AK240" i="6"/>
  <c r="AL240" i="6"/>
  <c r="AM240" i="6"/>
  <c r="AN240" i="6"/>
  <c r="AO240" i="6"/>
  <c r="AP240" i="6"/>
  <c r="AQ240" i="6"/>
  <c r="AR240" i="6"/>
  <c r="AS240" i="6"/>
  <c r="AT240" i="6"/>
  <c r="AU240" i="6"/>
  <c r="AV240" i="6"/>
  <c r="AW240" i="6"/>
  <c r="AX240" i="6"/>
  <c r="AY240" i="6"/>
  <c r="A241" i="6"/>
  <c r="B241" i="6"/>
  <c r="C241" i="6"/>
  <c r="D241" i="6"/>
  <c r="E241" i="6"/>
  <c r="F241" i="6"/>
  <c r="G241" i="6"/>
  <c r="H241" i="6"/>
  <c r="I241" i="6"/>
  <c r="J241" i="6"/>
  <c r="K241" i="6"/>
  <c r="L241" i="6"/>
  <c r="M241" i="6"/>
  <c r="N241" i="6"/>
  <c r="O241" i="6"/>
  <c r="P241" i="6"/>
  <c r="Q241" i="6"/>
  <c r="R241" i="6"/>
  <c r="S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AJ241" i="6"/>
  <c r="AK241" i="6"/>
  <c r="AL241" i="6"/>
  <c r="AM241" i="6"/>
  <c r="AN241" i="6"/>
  <c r="AO241" i="6"/>
  <c r="AP241" i="6"/>
  <c r="AQ241" i="6"/>
  <c r="AR241" i="6"/>
  <c r="AS241" i="6"/>
  <c r="AT241" i="6"/>
  <c r="AU241" i="6"/>
  <c r="AV241" i="6"/>
  <c r="AW241" i="6"/>
  <c r="AX241" i="6"/>
  <c r="AY241" i="6"/>
  <c r="A242" i="6"/>
  <c r="B242" i="6"/>
  <c r="C242" i="6"/>
  <c r="D242" i="6"/>
  <c r="E242" i="6"/>
  <c r="F242" i="6"/>
  <c r="G242" i="6"/>
  <c r="H242" i="6"/>
  <c r="I242" i="6"/>
  <c r="J242" i="6"/>
  <c r="K242" i="6"/>
  <c r="L242" i="6"/>
  <c r="M242" i="6"/>
  <c r="N242" i="6"/>
  <c r="O242" i="6"/>
  <c r="P242" i="6"/>
  <c r="Q242" i="6"/>
  <c r="R242" i="6"/>
  <c r="S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AJ242" i="6"/>
  <c r="AK242" i="6"/>
  <c r="AL242" i="6"/>
  <c r="AM242" i="6"/>
  <c r="AN242" i="6"/>
  <c r="AO242" i="6"/>
  <c r="AP242" i="6"/>
  <c r="AQ242" i="6"/>
  <c r="AR242" i="6"/>
  <c r="AS242" i="6"/>
  <c r="AT242" i="6"/>
  <c r="AU242" i="6"/>
  <c r="AV242" i="6"/>
  <c r="AW242" i="6"/>
  <c r="AX242" i="6"/>
  <c r="AY242" i="6"/>
  <c r="A243" i="6"/>
  <c r="B243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P243" i="6"/>
  <c r="Q243" i="6"/>
  <c r="R243" i="6"/>
  <c r="S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AJ243" i="6"/>
  <c r="AK243" i="6"/>
  <c r="AL243" i="6"/>
  <c r="AM243" i="6"/>
  <c r="AN243" i="6"/>
  <c r="AO243" i="6"/>
  <c r="AP243" i="6"/>
  <c r="AQ243" i="6"/>
  <c r="AR243" i="6"/>
  <c r="AS243" i="6"/>
  <c r="AT243" i="6"/>
  <c r="AU243" i="6"/>
  <c r="AV243" i="6"/>
  <c r="AW243" i="6"/>
  <c r="AX243" i="6"/>
  <c r="AY243" i="6"/>
  <c r="A244" i="6"/>
  <c r="B244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P244" i="6"/>
  <c r="Q244" i="6"/>
  <c r="R244" i="6"/>
  <c r="S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AJ244" i="6"/>
  <c r="AK244" i="6"/>
  <c r="AL244" i="6"/>
  <c r="AM244" i="6"/>
  <c r="AN244" i="6"/>
  <c r="AO244" i="6"/>
  <c r="AP244" i="6"/>
  <c r="AQ244" i="6"/>
  <c r="AR244" i="6"/>
  <c r="AS244" i="6"/>
  <c r="AT244" i="6"/>
  <c r="AU244" i="6"/>
  <c r="AV244" i="6"/>
  <c r="AW244" i="6"/>
  <c r="AX244" i="6"/>
  <c r="AY244" i="6"/>
  <c r="A245" i="6"/>
  <c r="B245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P245" i="6"/>
  <c r="Q245" i="6"/>
  <c r="R245" i="6"/>
  <c r="S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AJ245" i="6"/>
  <c r="AK245" i="6"/>
  <c r="AL245" i="6"/>
  <c r="AM245" i="6"/>
  <c r="AN245" i="6"/>
  <c r="AO245" i="6"/>
  <c r="AP245" i="6"/>
  <c r="AQ245" i="6"/>
  <c r="AR245" i="6"/>
  <c r="AS245" i="6"/>
  <c r="AT245" i="6"/>
  <c r="AU245" i="6"/>
  <c r="AV245" i="6"/>
  <c r="AW245" i="6"/>
  <c r="AX245" i="6"/>
  <c r="AY245" i="6"/>
  <c r="A246" i="6"/>
  <c r="B246" i="6"/>
  <c r="C246" i="6"/>
  <c r="D246" i="6"/>
  <c r="E246" i="6"/>
  <c r="F246" i="6"/>
  <c r="G246" i="6"/>
  <c r="H246" i="6"/>
  <c r="I246" i="6"/>
  <c r="J246" i="6"/>
  <c r="K246" i="6"/>
  <c r="L246" i="6"/>
  <c r="M246" i="6"/>
  <c r="N246" i="6"/>
  <c r="O246" i="6"/>
  <c r="P246" i="6"/>
  <c r="Q246" i="6"/>
  <c r="R246" i="6"/>
  <c r="S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AJ246" i="6"/>
  <c r="AK246" i="6"/>
  <c r="AL246" i="6"/>
  <c r="AM246" i="6"/>
  <c r="AN246" i="6"/>
  <c r="AO246" i="6"/>
  <c r="AP246" i="6"/>
  <c r="AQ246" i="6"/>
  <c r="AR246" i="6"/>
  <c r="AS246" i="6"/>
  <c r="AT246" i="6"/>
  <c r="AU246" i="6"/>
  <c r="AV246" i="6"/>
  <c r="AW246" i="6"/>
  <c r="AX246" i="6"/>
  <c r="AY246" i="6"/>
  <c r="A247" i="6"/>
  <c r="B247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P247" i="6"/>
  <c r="Q247" i="6"/>
  <c r="R247" i="6"/>
  <c r="S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AJ247" i="6"/>
  <c r="AK247" i="6"/>
  <c r="AL247" i="6"/>
  <c r="AM247" i="6"/>
  <c r="AN247" i="6"/>
  <c r="AO247" i="6"/>
  <c r="AP247" i="6"/>
  <c r="AQ247" i="6"/>
  <c r="AR247" i="6"/>
  <c r="AS247" i="6"/>
  <c r="AT247" i="6"/>
  <c r="AU247" i="6"/>
  <c r="AV247" i="6"/>
  <c r="AW247" i="6"/>
  <c r="AX247" i="6"/>
  <c r="AY247" i="6"/>
  <c r="A248" i="6"/>
  <c r="B248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P248" i="6"/>
  <c r="Q248" i="6"/>
  <c r="R248" i="6"/>
  <c r="S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AJ248" i="6"/>
  <c r="AK248" i="6"/>
  <c r="AL248" i="6"/>
  <c r="AM248" i="6"/>
  <c r="AN248" i="6"/>
  <c r="AO248" i="6"/>
  <c r="AP248" i="6"/>
  <c r="AQ248" i="6"/>
  <c r="AR248" i="6"/>
  <c r="AS248" i="6"/>
  <c r="AT248" i="6"/>
  <c r="AU248" i="6"/>
  <c r="AV248" i="6"/>
  <c r="AW248" i="6"/>
  <c r="AX248" i="6"/>
  <c r="AY248" i="6"/>
  <c r="A249" i="6"/>
  <c r="B249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P249" i="6"/>
  <c r="Q249" i="6"/>
  <c r="R249" i="6"/>
  <c r="S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AJ249" i="6"/>
  <c r="AK249" i="6"/>
  <c r="AL249" i="6"/>
  <c r="AM249" i="6"/>
  <c r="AN249" i="6"/>
  <c r="AO249" i="6"/>
  <c r="AP249" i="6"/>
  <c r="AQ249" i="6"/>
  <c r="AR249" i="6"/>
  <c r="AS249" i="6"/>
  <c r="AT249" i="6"/>
  <c r="AU249" i="6"/>
  <c r="AV249" i="6"/>
  <c r="AW249" i="6"/>
  <c r="AX249" i="6"/>
  <c r="AY249" i="6"/>
  <c r="A250" i="6"/>
  <c r="B250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P250" i="6"/>
  <c r="Q250" i="6"/>
  <c r="R250" i="6"/>
  <c r="S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AJ250" i="6"/>
  <c r="AK250" i="6"/>
  <c r="AL250" i="6"/>
  <c r="AM250" i="6"/>
  <c r="AN250" i="6"/>
  <c r="AO250" i="6"/>
  <c r="AP250" i="6"/>
  <c r="AQ250" i="6"/>
  <c r="AR250" i="6"/>
  <c r="AS250" i="6"/>
  <c r="AT250" i="6"/>
  <c r="AU250" i="6"/>
  <c r="AV250" i="6"/>
  <c r="AW250" i="6"/>
  <c r="AX250" i="6"/>
  <c r="AY250" i="6"/>
  <c r="A251" i="6"/>
  <c r="B251" i="6"/>
  <c r="C251" i="6"/>
  <c r="D251" i="6"/>
  <c r="E251" i="6"/>
  <c r="F251" i="6"/>
  <c r="G251" i="6"/>
  <c r="H251" i="6"/>
  <c r="I251" i="6"/>
  <c r="J251" i="6"/>
  <c r="K251" i="6"/>
  <c r="L251" i="6"/>
  <c r="M251" i="6"/>
  <c r="N251" i="6"/>
  <c r="O251" i="6"/>
  <c r="P251" i="6"/>
  <c r="Q251" i="6"/>
  <c r="R251" i="6"/>
  <c r="S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AJ251" i="6"/>
  <c r="AK251" i="6"/>
  <c r="AL251" i="6"/>
  <c r="AM251" i="6"/>
  <c r="AN251" i="6"/>
  <c r="AO251" i="6"/>
  <c r="AP251" i="6"/>
  <c r="AQ251" i="6"/>
  <c r="AR251" i="6"/>
  <c r="AS251" i="6"/>
  <c r="AT251" i="6"/>
  <c r="AU251" i="6"/>
  <c r="AV251" i="6"/>
  <c r="AW251" i="6"/>
  <c r="AX251" i="6"/>
  <c r="AY251" i="6"/>
  <c r="A252" i="6"/>
  <c r="B252" i="6"/>
  <c r="C252" i="6"/>
  <c r="D252" i="6"/>
  <c r="E252" i="6"/>
  <c r="F252" i="6"/>
  <c r="G252" i="6"/>
  <c r="H252" i="6"/>
  <c r="I252" i="6"/>
  <c r="J252" i="6"/>
  <c r="K252" i="6"/>
  <c r="L252" i="6"/>
  <c r="M252" i="6"/>
  <c r="N252" i="6"/>
  <c r="O252" i="6"/>
  <c r="P252" i="6"/>
  <c r="Q252" i="6"/>
  <c r="R252" i="6"/>
  <c r="S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AJ252" i="6"/>
  <c r="AK252" i="6"/>
  <c r="AL252" i="6"/>
  <c r="AM252" i="6"/>
  <c r="AN252" i="6"/>
  <c r="AO252" i="6"/>
  <c r="AP252" i="6"/>
  <c r="AQ252" i="6"/>
  <c r="AR252" i="6"/>
  <c r="AS252" i="6"/>
  <c r="AT252" i="6"/>
  <c r="AU252" i="6"/>
  <c r="AV252" i="6"/>
  <c r="AW252" i="6"/>
  <c r="AX252" i="6"/>
  <c r="AY252" i="6"/>
  <c r="A253" i="6"/>
  <c r="B253" i="6"/>
  <c r="C253" i="6"/>
  <c r="D253" i="6"/>
  <c r="E253" i="6"/>
  <c r="F253" i="6"/>
  <c r="G253" i="6"/>
  <c r="H253" i="6"/>
  <c r="I253" i="6"/>
  <c r="J253" i="6"/>
  <c r="K253" i="6"/>
  <c r="L253" i="6"/>
  <c r="M253" i="6"/>
  <c r="N253" i="6"/>
  <c r="O253" i="6"/>
  <c r="P253" i="6"/>
  <c r="Q253" i="6"/>
  <c r="R253" i="6"/>
  <c r="S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AJ253" i="6"/>
  <c r="AK253" i="6"/>
  <c r="AL253" i="6"/>
  <c r="AM253" i="6"/>
  <c r="AN253" i="6"/>
  <c r="AO253" i="6"/>
  <c r="AP253" i="6"/>
  <c r="AQ253" i="6"/>
  <c r="AR253" i="6"/>
  <c r="AS253" i="6"/>
  <c r="AT253" i="6"/>
  <c r="AU253" i="6"/>
  <c r="AV253" i="6"/>
  <c r="AW253" i="6"/>
  <c r="AX253" i="6"/>
  <c r="AY253" i="6"/>
  <c r="A254" i="6"/>
  <c r="B254" i="6"/>
  <c r="C254" i="6"/>
  <c r="D254" i="6"/>
  <c r="E254" i="6"/>
  <c r="F254" i="6"/>
  <c r="G254" i="6"/>
  <c r="H254" i="6"/>
  <c r="I254" i="6"/>
  <c r="J254" i="6"/>
  <c r="K254" i="6"/>
  <c r="L254" i="6"/>
  <c r="M254" i="6"/>
  <c r="N254" i="6"/>
  <c r="O254" i="6"/>
  <c r="P254" i="6"/>
  <c r="Q254" i="6"/>
  <c r="R254" i="6"/>
  <c r="S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AJ254" i="6"/>
  <c r="AK254" i="6"/>
  <c r="AL254" i="6"/>
  <c r="AM254" i="6"/>
  <c r="AN254" i="6"/>
  <c r="AO254" i="6"/>
  <c r="AP254" i="6"/>
  <c r="AQ254" i="6"/>
  <c r="AR254" i="6"/>
  <c r="AS254" i="6"/>
  <c r="AT254" i="6"/>
  <c r="AU254" i="6"/>
  <c r="AV254" i="6"/>
  <c r="AW254" i="6"/>
  <c r="AX254" i="6"/>
  <c r="AY254" i="6"/>
  <c r="A255" i="6"/>
  <c r="B255" i="6"/>
  <c r="C255" i="6"/>
  <c r="D255" i="6"/>
  <c r="E255" i="6"/>
  <c r="F255" i="6"/>
  <c r="G255" i="6"/>
  <c r="H255" i="6"/>
  <c r="I255" i="6"/>
  <c r="J255" i="6"/>
  <c r="K255" i="6"/>
  <c r="L255" i="6"/>
  <c r="M255" i="6"/>
  <c r="N255" i="6"/>
  <c r="O255" i="6"/>
  <c r="P255" i="6"/>
  <c r="Q255" i="6"/>
  <c r="R255" i="6"/>
  <c r="S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AJ255" i="6"/>
  <c r="AK255" i="6"/>
  <c r="AL255" i="6"/>
  <c r="AM255" i="6"/>
  <c r="AN255" i="6"/>
  <c r="AO255" i="6"/>
  <c r="AP255" i="6"/>
  <c r="AQ255" i="6"/>
  <c r="AR255" i="6"/>
  <c r="AS255" i="6"/>
  <c r="AT255" i="6"/>
  <c r="AU255" i="6"/>
  <c r="AV255" i="6"/>
  <c r="AW255" i="6"/>
  <c r="AX255" i="6"/>
  <c r="AY255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B2" i="6"/>
  <c r="A2" i="6"/>
  <c r="AY1" i="6"/>
  <c r="B1" i="6"/>
  <c r="C1" i="6"/>
  <c r="D1" i="6"/>
  <c r="E1" i="6"/>
  <c r="F1" i="6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1" i="6"/>
  <c r="BG3" i="14"/>
  <c r="BG4" i="14"/>
  <c r="BG5" i="14"/>
  <c r="BG6" i="14"/>
  <c r="BG7" i="14"/>
  <c r="BG8" i="14"/>
  <c r="BG9" i="14"/>
  <c r="BG10" i="14"/>
  <c r="BG11" i="14"/>
  <c r="BG12" i="14"/>
  <c r="BG13" i="14"/>
  <c r="BG14" i="14"/>
  <c r="BG15" i="14"/>
  <c r="BG16" i="14"/>
  <c r="BG17" i="14"/>
  <c r="BG18" i="14"/>
  <c r="BG19" i="14"/>
  <c r="BG20" i="14"/>
  <c r="BG21" i="14"/>
  <c r="BG22" i="14"/>
  <c r="BG23" i="14"/>
  <c r="BG24" i="14"/>
  <c r="BG25" i="14"/>
  <c r="BG26" i="14"/>
  <c r="BG27" i="14"/>
  <c r="BG28" i="14"/>
  <c r="BG29" i="14"/>
  <c r="BG30" i="14"/>
  <c r="BG31" i="14"/>
  <c r="BG32" i="14"/>
  <c r="BG33" i="14"/>
  <c r="BG34" i="14"/>
  <c r="BG35" i="14"/>
  <c r="BG36" i="14"/>
  <c r="BG37" i="14"/>
  <c r="BG38" i="14"/>
  <c r="BG39" i="14"/>
  <c r="BG40" i="14"/>
  <c r="BG41" i="14"/>
  <c r="BG42" i="14"/>
  <c r="BG43" i="14"/>
  <c r="BG44" i="14"/>
  <c r="BG45" i="14"/>
  <c r="BG46" i="14"/>
  <c r="BG47" i="14"/>
  <c r="BG48" i="14"/>
  <c r="BG49" i="14"/>
  <c r="BG50" i="14"/>
  <c r="BG51" i="14"/>
  <c r="BG52" i="14"/>
  <c r="BG53" i="14"/>
  <c r="BG54" i="14"/>
  <c r="BG55" i="14"/>
  <c r="BG56" i="14"/>
  <c r="BG57" i="14"/>
  <c r="BG58" i="14"/>
  <c r="BG59" i="14"/>
  <c r="BG60" i="14"/>
  <c r="BG61" i="14"/>
  <c r="BG62" i="14"/>
  <c r="BG63" i="14"/>
  <c r="BG64" i="14"/>
  <c r="BG65" i="14"/>
  <c r="BG66" i="14"/>
  <c r="BG67" i="14"/>
  <c r="BG68" i="14"/>
  <c r="BG69" i="14"/>
  <c r="BG70" i="14"/>
  <c r="BG71" i="14"/>
  <c r="BG72" i="14"/>
  <c r="BG73" i="14"/>
  <c r="BG74" i="14"/>
  <c r="BG75" i="14"/>
  <c r="BG76" i="14"/>
  <c r="BG77" i="14"/>
  <c r="BG78" i="14"/>
  <c r="BG79" i="14"/>
  <c r="BG80" i="14"/>
  <c r="BG81" i="14"/>
  <c r="BG82" i="14"/>
  <c r="BG83" i="14"/>
  <c r="BG84" i="14"/>
  <c r="BG85" i="14"/>
  <c r="BG86" i="14"/>
  <c r="BG87" i="14"/>
  <c r="BG88" i="14"/>
  <c r="BG89" i="14"/>
  <c r="BG90" i="14"/>
  <c r="BG91" i="14"/>
  <c r="BG92" i="14"/>
  <c r="BG93" i="14"/>
  <c r="BG94" i="14"/>
  <c r="BG95" i="14"/>
  <c r="BG96" i="14"/>
  <c r="BG97" i="14"/>
  <c r="BG98" i="14"/>
  <c r="BG99" i="14"/>
  <c r="BG100" i="14"/>
  <c r="BG101" i="14"/>
  <c r="BG102" i="14"/>
  <c r="BG103" i="14"/>
  <c r="BG104" i="14"/>
  <c r="BG105" i="14"/>
  <c r="BG106" i="14"/>
  <c r="BG107" i="14"/>
  <c r="BG108" i="14"/>
  <c r="BG109" i="14"/>
  <c r="BG110" i="14"/>
  <c r="BG111" i="14"/>
  <c r="BG112" i="14"/>
  <c r="BG113" i="14"/>
  <c r="BG114" i="14"/>
  <c r="BG115" i="14"/>
  <c r="BG116" i="14"/>
  <c r="BG117" i="14"/>
  <c r="BG118" i="14"/>
  <c r="BG119" i="14"/>
  <c r="BG120" i="14"/>
  <c r="BG121" i="14"/>
  <c r="BG122" i="14"/>
  <c r="BG123" i="14"/>
  <c r="BG124" i="14"/>
  <c r="BG125" i="14"/>
  <c r="BG126" i="14"/>
  <c r="BG127" i="14"/>
  <c r="BG128" i="14"/>
  <c r="BG129" i="14"/>
  <c r="BG130" i="14"/>
  <c r="BG131" i="14"/>
  <c r="BG132" i="14"/>
  <c r="BG133" i="14"/>
  <c r="BG134" i="14"/>
  <c r="BG135" i="14"/>
  <c r="BG136" i="14"/>
  <c r="BG137" i="14"/>
  <c r="BG138" i="14"/>
  <c r="BG139" i="14"/>
  <c r="BG140" i="14"/>
  <c r="BG141" i="14"/>
  <c r="BG142" i="14"/>
  <c r="BG143" i="14"/>
  <c r="BG144" i="14"/>
  <c r="BG145" i="14"/>
  <c r="BG146" i="14"/>
  <c r="BG147" i="14"/>
  <c r="BG148" i="14"/>
  <c r="BG149" i="14"/>
  <c r="BG150" i="14"/>
  <c r="BG151" i="14"/>
  <c r="BG152" i="14"/>
  <c r="BG153" i="14"/>
  <c r="BG154" i="14"/>
  <c r="BG155" i="14"/>
  <c r="BG156" i="14"/>
  <c r="BG157" i="14"/>
  <c r="BG158" i="14"/>
  <c r="BG159" i="14"/>
  <c r="BG160" i="14"/>
  <c r="BG161" i="14"/>
  <c r="BG162" i="14"/>
  <c r="BG163" i="14"/>
  <c r="BG164" i="14"/>
  <c r="BG165" i="14"/>
  <c r="BG166" i="14"/>
  <c r="BG167" i="14"/>
  <c r="BG168" i="14"/>
  <c r="BG169" i="14"/>
  <c r="BG170" i="14"/>
  <c r="BG171" i="14"/>
  <c r="BG172" i="14"/>
  <c r="BG173" i="14"/>
  <c r="BG174" i="14"/>
  <c r="BG175" i="14"/>
  <c r="BG176" i="14"/>
  <c r="BG177" i="14"/>
  <c r="BG178" i="14"/>
  <c r="BG179" i="14"/>
  <c r="BG180" i="14"/>
  <c r="BG181" i="14"/>
  <c r="BG182" i="14"/>
  <c r="BG183" i="14"/>
  <c r="BG184" i="14"/>
  <c r="BG185" i="14"/>
  <c r="BG186" i="14"/>
  <c r="BG187" i="14"/>
  <c r="BG188" i="14"/>
  <c r="BG189" i="14"/>
  <c r="BG190" i="14"/>
  <c r="BG191" i="14"/>
  <c r="BG192" i="14"/>
  <c r="BG193" i="14"/>
  <c r="BG194" i="14"/>
  <c r="BG195" i="14"/>
  <c r="BG196" i="14"/>
  <c r="BG197" i="14"/>
  <c r="BG198" i="14"/>
  <c r="BG199" i="14"/>
  <c r="BG200" i="14"/>
  <c r="BG201" i="14"/>
  <c r="BG202" i="14"/>
  <c r="BG203" i="14"/>
  <c r="BG204" i="14"/>
  <c r="BG205" i="14"/>
  <c r="BG206" i="14"/>
  <c r="BG207" i="14"/>
  <c r="BG208" i="14"/>
  <c r="BG209" i="14"/>
  <c r="BG210" i="14"/>
  <c r="BG211" i="14"/>
  <c r="BG212" i="14"/>
  <c r="BG213" i="14"/>
  <c r="BG214" i="14"/>
  <c r="BG215" i="14"/>
  <c r="BG216" i="14"/>
  <c r="BG217" i="14"/>
  <c r="BG218" i="14"/>
  <c r="BG219" i="14"/>
  <c r="BG220" i="14"/>
  <c r="BG221" i="14"/>
  <c r="BG222" i="14"/>
  <c r="BG223" i="14"/>
  <c r="BG224" i="14"/>
  <c r="BG225" i="14"/>
  <c r="BG226" i="14"/>
  <c r="BG227" i="14"/>
  <c r="BG228" i="14"/>
  <c r="BG229" i="14"/>
  <c r="BG230" i="14"/>
  <c r="BG231" i="14"/>
  <c r="BG232" i="14"/>
  <c r="BG233" i="14"/>
  <c r="BG234" i="14"/>
  <c r="BG235" i="14"/>
  <c r="BG236" i="14"/>
  <c r="BG237" i="14"/>
  <c r="BG238" i="14"/>
  <c r="BG239" i="14"/>
  <c r="BG240" i="14"/>
  <c r="BG241" i="14"/>
  <c r="BG242" i="14"/>
  <c r="BG243" i="14"/>
  <c r="BG244" i="14"/>
  <c r="BG245" i="14"/>
  <c r="BG246" i="14"/>
  <c r="BG247" i="14"/>
  <c r="BG248" i="14"/>
  <c r="BG249" i="14"/>
  <c r="BG250" i="14"/>
  <c r="BG251" i="14"/>
  <c r="BG252" i="14"/>
  <c r="BG253" i="14"/>
  <c r="BG254" i="14"/>
  <c r="BG255" i="14"/>
  <c r="BG256" i="14"/>
  <c r="BG257" i="14"/>
  <c r="BG258" i="14"/>
  <c r="BG259" i="14"/>
  <c r="BG260" i="14"/>
  <c r="BG261" i="14"/>
  <c r="BG262" i="14"/>
  <c r="BG263" i="14"/>
  <c r="BG264" i="14"/>
  <c r="BG265" i="14"/>
  <c r="BG266" i="14"/>
  <c r="BG2" i="14"/>
  <c r="B8973" i="2"/>
  <c r="B8974" i="2"/>
  <c r="B8975" i="2"/>
  <c r="B8976" i="2"/>
  <c r="B8977" i="2"/>
  <c r="B8978" i="2"/>
  <c r="B8979" i="2"/>
  <c r="B8980" i="2"/>
  <c r="B8981" i="2"/>
  <c r="B8982" i="2"/>
  <c r="B8983" i="2"/>
  <c r="B8984" i="2"/>
  <c r="B8985" i="2"/>
  <c r="B8986" i="2"/>
  <c r="B8987" i="2"/>
  <c r="B8988" i="2"/>
  <c r="B8989" i="2"/>
  <c r="B8990" i="2"/>
  <c r="B8991" i="2"/>
  <c r="B8992" i="2"/>
  <c r="B8993" i="2"/>
  <c r="B8994" i="2"/>
  <c r="B8995" i="2"/>
  <c r="B8996" i="2"/>
  <c r="B8997" i="2"/>
  <c r="B8998" i="2"/>
  <c r="B8999" i="2"/>
  <c r="B9000" i="2"/>
  <c r="B9001" i="2"/>
  <c r="B9002" i="2"/>
  <c r="B9003" i="2"/>
  <c r="B9004" i="2"/>
  <c r="B9005" i="2"/>
  <c r="B9006" i="2"/>
  <c r="B9007" i="2"/>
  <c r="B9008" i="2"/>
  <c r="B9009" i="2"/>
  <c r="B9010" i="2"/>
  <c r="B9011" i="2"/>
  <c r="B9012" i="2"/>
  <c r="B9013" i="2"/>
  <c r="B9014" i="2"/>
  <c r="B9015" i="2"/>
  <c r="B9016" i="2"/>
  <c r="B9017" i="2"/>
  <c r="B9018" i="2"/>
  <c r="B9019" i="2"/>
  <c r="B9020" i="2"/>
  <c r="B9021" i="2"/>
  <c r="B9022" i="2"/>
  <c r="B9023" i="2"/>
  <c r="B9024" i="2"/>
  <c r="B9025" i="2"/>
  <c r="B9026" i="2"/>
  <c r="B9027" i="2"/>
  <c r="B9028" i="2"/>
  <c r="B9029" i="2"/>
  <c r="B9030" i="2"/>
  <c r="B9031" i="2"/>
  <c r="B9032" i="2"/>
  <c r="B9033" i="2"/>
  <c r="B9034" i="2"/>
  <c r="B9035" i="2"/>
  <c r="B9036" i="2"/>
  <c r="B9037" i="2"/>
  <c r="B9038" i="2"/>
  <c r="B9039" i="2"/>
  <c r="B9040" i="2"/>
  <c r="B9041" i="2"/>
  <c r="B9042" i="2"/>
  <c r="B9043" i="2"/>
  <c r="B9044" i="2"/>
  <c r="B9045" i="2"/>
  <c r="B9046" i="2"/>
  <c r="B9047" i="2"/>
  <c r="B9048" i="2"/>
  <c r="B9049" i="2"/>
  <c r="B9050" i="2"/>
  <c r="B9051" i="2"/>
  <c r="B9052" i="2"/>
  <c r="B9053" i="2"/>
  <c r="B9054" i="2"/>
  <c r="B9055" i="2"/>
  <c r="B9056" i="2"/>
  <c r="B9057" i="2"/>
  <c r="B9058" i="2"/>
  <c r="B9059" i="2"/>
  <c r="B9060" i="2"/>
  <c r="B9061" i="2"/>
  <c r="B9062" i="2"/>
  <c r="B9063" i="2"/>
  <c r="B9064" i="2"/>
  <c r="B9065" i="2"/>
  <c r="B9066" i="2"/>
  <c r="B9067" i="2"/>
  <c r="B9068" i="2"/>
  <c r="B9069" i="2"/>
  <c r="B9070" i="2"/>
  <c r="B9071" i="2"/>
  <c r="B9072" i="2"/>
  <c r="B9073" i="2"/>
  <c r="B9074" i="2"/>
  <c r="B9075" i="2"/>
  <c r="B9076" i="2"/>
  <c r="B9077" i="2"/>
  <c r="B9078" i="2"/>
  <c r="B9079" i="2"/>
  <c r="B9080" i="2"/>
  <c r="B9081" i="2"/>
  <c r="B9082" i="2"/>
  <c r="B9083" i="2"/>
  <c r="B9084" i="2"/>
  <c r="B9085" i="2"/>
  <c r="B9086" i="2"/>
  <c r="B9087" i="2"/>
  <c r="B9088" i="2"/>
  <c r="B9089" i="2"/>
  <c r="B9090" i="2"/>
  <c r="B9091" i="2"/>
  <c r="B9092" i="2"/>
  <c r="B9093" i="2"/>
  <c r="B9094" i="2"/>
  <c r="B9095" i="2"/>
  <c r="B9096" i="2"/>
  <c r="B9097" i="2"/>
  <c r="B9098" i="2"/>
  <c r="B9099" i="2"/>
  <c r="B9100" i="2"/>
  <c r="B9101" i="2"/>
  <c r="B9102" i="2"/>
  <c r="B9103" i="2"/>
  <c r="B9104" i="2"/>
  <c r="B9105" i="2"/>
  <c r="B9106" i="2"/>
  <c r="B9107" i="2"/>
  <c r="B9108" i="2"/>
  <c r="B9109" i="2"/>
  <c r="B9110" i="2"/>
  <c r="B9111" i="2"/>
  <c r="B9112" i="2"/>
  <c r="B9113" i="2"/>
  <c r="B9114" i="2"/>
  <c r="B9115" i="2"/>
  <c r="B9116" i="2"/>
  <c r="B9117" i="2"/>
  <c r="B9118" i="2"/>
  <c r="B9119" i="2"/>
  <c r="B9120" i="2"/>
  <c r="B9121" i="2"/>
  <c r="B9122" i="2"/>
  <c r="B9123" i="2"/>
  <c r="B9124" i="2"/>
  <c r="B9125" i="2"/>
  <c r="B9126" i="2"/>
  <c r="B9127" i="2"/>
  <c r="B9128" i="2"/>
  <c r="B9129" i="2"/>
  <c r="B9130" i="2"/>
  <c r="B9131" i="2"/>
  <c r="B9132" i="2"/>
  <c r="B9133" i="2"/>
  <c r="B9134" i="2"/>
  <c r="B9135" i="2"/>
  <c r="B9136" i="2"/>
  <c r="B9137" i="2"/>
  <c r="B9138" i="2"/>
  <c r="B9139" i="2"/>
  <c r="B9140" i="2"/>
  <c r="B9141" i="2"/>
  <c r="B9142" i="2"/>
  <c r="B9143" i="2"/>
  <c r="B9144" i="2"/>
  <c r="B9145" i="2"/>
  <c r="B9146" i="2"/>
  <c r="B9147" i="2"/>
  <c r="B9148" i="2"/>
  <c r="B9149" i="2"/>
  <c r="B9150" i="2"/>
  <c r="B9151" i="2"/>
  <c r="B9152" i="2"/>
  <c r="B9153" i="2"/>
  <c r="B9154" i="2"/>
  <c r="B9155" i="2"/>
  <c r="B9156" i="2"/>
  <c r="B9157" i="2"/>
  <c r="B9158" i="2"/>
  <c r="B9159" i="2"/>
  <c r="B9160" i="2"/>
  <c r="B9161" i="2"/>
  <c r="B9162" i="2"/>
  <c r="B9163" i="2"/>
  <c r="B9164" i="2"/>
  <c r="B9165" i="2"/>
  <c r="B9166" i="2"/>
  <c r="B9167" i="2"/>
  <c r="B9168" i="2"/>
  <c r="B9169" i="2"/>
  <c r="B9170" i="2"/>
  <c r="B9171" i="2"/>
  <c r="B9172" i="2"/>
  <c r="B9173" i="2"/>
  <c r="B9174" i="2"/>
  <c r="B9175" i="2"/>
  <c r="B9176" i="2"/>
  <c r="B9177" i="2"/>
  <c r="B9178" i="2"/>
  <c r="B9179" i="2"/>
  <c r="B9180" i="2"/>
  <c r="B9181" i="2"/>
  <c r="B9182" i="2"/>
  <c r="B9183" i="2"/>
  <c r="B9184" i="2"/>
  <c r="B9185" i="2"/>
  <c r="B9186" i="2"/>
  <c r="B9187" i="2"/>
  <c r="B9188" i="2"/>
  <c r="B9189" i="2"/>
  <c r="B9190" i="2"/>
  <c r="B9191" i="2"/>
  <c r="B9192" i="2"/>
  <c r="B9193" i="2"/>
  <c r="B9194" i="2"/>
  <c r="B9195" i="2"/>
  <c r="B9196" i="2"/>
  <c r="B9197" i="2"/>
  <c r="B9198" i="2"/>
  <c r="B9199" i="2"/>
  <c r="B9200" i="2"/>
  <c r="B9201" i="2"/>
  <c r="B9202" i="2"/>
  <c r="B9203" i="2"/>
  <c r="B9204" i="2"/>
  <c r="B9205" i="2"/>
  <c r="B9206" i="2"/>
  <c r="B9207" i="2"/>
  <c r="B9208" i="2"/>
  <c r="B9209" i="2"/>
  <c r="B9210" i="2"/>
  <c r="B9211" i="2"/>
  <c r="B9212" i="2"/>
  <c r="B9213" i="2"/>
  <c r="B9214" i="2"/>
  <c r="B9215" i="2"/>
  <c r="B9216" i="2"/>
  <c r="B9217" i="2"/>
  <c r="B9218" i="2"/>
  <c r="B9219" i="2"/>
  <c r="B9220" i="2"/>
  <c r="B9221" i="2"/>
  <c r="B9222" i="2"/>
  <c r="B9223" i="2"/>
  <c r="B9224" i="2"/>
  <c r="B9225" i="2"/>
  <c r="B9226" i="2"/>
  <c r="B9227" i="2"/>
  <c r="B9228" i="2"/>
  <c r="B9229" i="2"/>
  <c r="B9230" i="2"/>
  <c r="B9231" i="2"/>
  <c r="B9232" i="2"/>
  <c r="B9233" i="2"/>
  <c r="B9234" i="2"/>
  <c r="B9235" i="2"/>
  <c r="B9236" i="2"/>
  <c r="B9237" i="2"/>
  <c r="B9238" i="2"/>
  <c r="B9239" i="2"/>
  <c r="B9240" i="2"/>
  <c r="B9241" i="2"/>
  <c r="B9242" i="2"/>
  <c r="B9243" i="2"/>
  <c r="B9244" i="2"/>
  <c r="B9245" i="2"/>
  <c r="B9246" i="2"/>
  <c r="B9247" i="2"/>
  <c r="B9248" i="2"/>
  <c r="B9249" i="2"/>
  <c r="B9250" i="2"/>
  <c r="B9251" i="2"/>
  <c r="B9252" i="2"/>
  <c r="B9253" i="2"/>
  <c r="B9254" i="2"/>
  <c r="B9255" i="2"/>
  <c r="B9256" i="2"/>
  <c r="B9257" i="2"/>
  <c r="B9258" i="2"/>
  <c r="B9259" i="2"/>
  <c r="B9260" i="2"/>
  <c r="B9261" i="2"/>
  <c r="B9262" i="2"/>
  <c r="B9263" i="2"/>
  <c r="B9264" i="2"/>
  <c r="B9265" i="2"/>
  <c r="B9266" i="2"/>
  <c r="B9267" i="2"/>
  <c r="B9268" i="2"/>
  <c r="B9269" i="2"/>
  <c r="B9270" i="2"/>
  <c r="B9271" i="2"/>
  <c r="B9272" i="2"/>
  <c r="B9273" i="2"/>
  <c r="B9274" i="2"/>
  <c r="B9275" i="2"/>
  <c r="B9276" i="2"/>
  <c r="B9277" i="2"/>
  <c r="B9278" i="2"/>
  <c r="B9279" i="2"/>
  <c r="B9280" i="2"/>
  <c r="B9281" i="2"/>
  <c r="B9282" i="2"/>
  <c r="B9283" i="2"/>
  <c r="B9284" i="2"/>
  <c r="B9285" i="2"/>
  <c r="B9286" i="2"/>
  <c r="B9287" i="2"/>
  <c r="B9288" i="2"/>
  <c r="B9289" i="2"/>
  <c r="B9290" i="2"/>
  <c r="B9291" i="2"/>
  <c r="B9292" i="2"/>
  <c r="B9293" i="2"/>
  <c r="B9294" i="2"/>
  <c r="B9295" i="2"/>
  <c r="B9296" i="2"/>
  <c r="B9297" i="2"/>
  <c r="B9298" i="2"/>
  <c r="B9299" i="2"/>
  <c r="B9300" i="2"/>
  <c r="B9301" i="2"/>
  <c r="B9302" i="2"/>
  <c r="B9303" i="2"/>
  <c r="B9304" i="2"/>
  <c r="B9305" i="2"/>
  <c r="B9306" i="2"/>
  <c r="B9307" i="2"/>
  <c r="B9308" i="2"/>
  <c r="B9309" i="2"/>
  <c r="B9310" i="2"/>
  <c r="B9311" i="2"/>
  <c r="B9312" i="2"/>
  <c r="B9313" i="2"/>
  <c r="B9314" i="2"/>
  <c r="B9315" i="2"/>
  <c r="B9316" i="2"/>
  <c r="B9317" i="2"/>
  <c r="B9318" i="2"/>
  <c r="B9319" i="2"/>
  <c r="B9320" i="2"/>
  <c r="B9321" i="2"/>
  <c r="B9322" i="2"/>
  <c r="B9323" i="2"/>
  <c r="B9324" i="2"/>
  <c r="B9325" i="2"/>
  <c r="B9326" i="2"/>
  <c r="B9327" i="2"/>
  <c r="B9328" i="2"/>
  <c r="B9329" i="2"/>
  <c r="B9330" i="2"/>
  <c r="B9331" i="2"/>
  <c r="B9332" i="2"/>
  <c r="B9333" i="2"/>
  <c r="B9334" i="2"/>
  <c r="B9335" i="2"/>
  <c r="B9336" i="2"/>
  <c r="B9337" i="2"/>
  <c r="B9338" i="2"/>
  <c r="B9339" i="2"/>
  <c r="B9340" i="2"/>
  <c r="B9341" i="2"/>
  <c r="B9342" i="2"/>
  <c r="B9343" i="2"/>
  <c r="B9344" i="2"/>
  <c r="B9345" i="2"/>
  <c r="B9346" i="2"/>
  <c r="B9347" i="2"/>
  <c r="B9348" i="2"/>
  <c r="B9349" i="2"/>
  <c r="B9350" i="2"/>
  <c r="B9351" i="2"/>
  <c r="B9352" i="2"/>
  <c r="B9353" i="2"/>
  <c r="B9354" i="2"/>
  <c r="B9355" i="2"/>
  <c r="B9356" i="2"/>
  <c r="B9357" i="2"/>
  <c r="B9358" i="2"/>
  <c r="B9359" i="2"/>
  <c r="B9360" i="2"/>
  <c r="B9361" i="2"/>
  <c r="B9362" i="2"/>
  <c r="B9363" i="2"/>
  <c r="B9364" i="2"/>
  <c r="B9365" i="2"/>
  <c r="B9366" i="2"/>
  <c r="B9367" i="2"/>
  <c r="B9368" i="2"/>
  <c r="B9369" i="2"/>
  <c r="B9370" i="2"/>
  <c r="B9371" i="2"/>
  <c r="B9372" i="2"/>
  <c r="B9373" i="2"/>
  <c r="B9374" i="2"/>
  <c r="B9375" i="2"/>
  <c r="B9376" i="2"/>
  <c r="B9377" i="2"/>
  <c r="B9378" i="2"/>
  <c r="B9379" i="2"/>
  <c r="B9380" i="2"/>
  <c r="B9381" i="2"/>
  <c r="B9382" i="2"/>
  <c r="B9383" i="2"/>
  <c r="B9384" i="2"/>
  <c r="B9385" i="2"/>
  <c r="B9386" i="2"/>
  <c r="B9387" i="2"/>
  <c r="B9388" i="2"/>
  <c r="B9389" i="2"/>
  <c r="B9390" i="2"/>
  <c r="B9391" i="2"/>
  <c r="B9392" i="2"/>
  <c r="B9393" i="2"/>
  <c r="B9394" i="2"/>
  <c r="B9395" i="2"/>
  <c r="B9396" i="2"/>
  <c r="B9397" i="2"/>
  <c r="B9398" i="2"/>
  <c r="B9399" i="2"/>
  <c r="B9400" i="2"/>
  <c r="B9401" i="2"/>
  <c r="B9402" i="2"/>
  <c r="B9403" i="2"/>
  <c r="B9404" i="2"/>
  <c r="B9405" i="2"/>
  <c r="B9406" i="2"/>
  <c r="B9407" i="2"/>
  <c r="B9408" i="2"/>
  <c r="B9409" i="2"/>
  <c r="B9410" i="2"/>
  <c r="B9411" i="2"/>
  <c r="B9412" i="2"/>
  <c r="B9413" i="2"/>
  <c r="B9414" i="2"/>
  <c r="B9415" i="2"/>
  <c r="B9416" i="2"/>
  <c r="B9417" i="2"/>
  <c r="B9418" i="2"/>
  <c r="B9419" i="2"/>
  <c r="B9420" i="2"/>
  <c r="B9421" i="2"/>
  <c r="B9422" i="2"/>
  <c r="B9423" i="2"/>
  <c r="B9424" i="2"/>
  <c r="B9425" i="2"/>
  <c r="B9426" i="2"/>
  <c r="B9427" i="2"/>
  <c r="B9428" i="2"/>
  <c r="B9429" i="2"/>
  <c r="B9430" i="2"/>
  <c r="B9431" i="2"/>
  <c r="B9432" i="2"/>
  <c r="B9433" i="2"/>
  <c r="B9434" i="2"/>
  <c r="B9435" i="2"/>
  <c r="B9436" i="2"/>
  <c r="B9437" i="2"/>
  <c r="B9438" i="2"/>
  <c r="B9439" i="2"/>
  <c r="B9440" i="2"/>
  <c r="B9441" i="2"/>
  <c r="B9442" i="2"/>
  <c r="B9443" i="2"/>
  <c r="B9444" i="2"/>
  <c r="B9445" i="2"/>
  <c r="B9446" i="2"/>
  <c r="B9447" i="2"/>
  <c r="B9448" i="2"/>
  <c r="B9449" i="2"/>
  <c r="B9450" i="2"/>
  <c r="B9451" i="2"/>
  <c r="B9452" i="2"/>
  <c r="B9453" i="2"/>
  <c r="B9454" i="2"/>
  <c r="B9455" i="2"/>
  <c r="B9456" i="2"/>
  <c r="B9457" i="2"/>
  <c r="B9458" i="2"/>
  <c r="B9459" i="2"/>
  <c r="B9460" i="2"/>
  <c r="B9461" i="2"/>
  <c r="B9462" i="2"/>
  <c r="B9463" i="2"/>
  <c r="B9464" i="2"/>
  <c r="B9465" i="2"/>
  <c r="B9466" i="2"/>
  <c r="B9467" i="2"/>
  <c r="B9468" i="2"/>
  <c r="B9469" i="2"/>
  <c r="B9470" i="2"/>
  <c r="B9471" i="2"/>
  <c r="B9472" i="2"/>
  <c r="B9473" i="2"/>
  <c r="B9474" i="2"/>
  <c r="B9475" i="2"/>
  <c r="B9476" i="2"/>
  <c r="B9477" i="2"/>
  <c r="B9478" i="2"/>
  <c r="B9479" i="2"/>
  <c r="B9480" i="2"/>
  <c r="B9481" i="2"/>
  <c r="B9482" i="2"/>
  <c r="B9483" i="2"/>
  <c r="B9484" i="2"/>
  <c r="B9485" i="2"/>
  <c r="B9486" i="2"/>
  <c r="B9487" i="2"/>
  <c r="B9488" i="2"/>
  <c r="B9489" i="2"/>
  <c r="B9490" i="2"/>
  <c r="B9491" i="2"/>
  <c r="B9492" i="2"/>
  <c r="B9493" i="2"/>
  <c r="B9494" i="2"/>
  <c r="B9495" i="2"/>
  <c r="B9496" i="2"/>
  <c r="B9497" i="2"/>
  <c r="B9498" i="2"/>
  <c r="B9499" i="2"/>
  <c r="B9500" i="2"/>
  <c r="B9501" i="2"/>
  <c r="B9502" i="2"/>
  <c r="B9503" i="2"/>
  <c r="B9504" i="2"/>
  <c r="B9505" i="2"/>
  <c r="B9506" i="2"/>
  <c r="B9507" i="2"/>
  <c r="B9508" i="2"/>
  <c r="B9509" i="2"/>
  <c r="B9510" i="2"/>
  <c r="B9511" i="2"/>
  <c r="B9512" i="2"/>
  <c r="B9513" i="2"/>
  <c r="B9514" i="2"/>
  <c r="B9515" i="2"/>
  <c r="B9516" i="2"/>
  <c r="B9517" i="2"/>
  <c r="B9518" i="2"/>
  <c r="B9519" i="2"/>
  <c r="B9520" i="2"/>
  <c r="B9521" i="2"/>
  <c r="B9522" i="2"/>
  <c r="B9523" i="2"/>
  <c r="B9524" i="2"/>
  <c r="B9525" i="2"/>
  <c r="B9526" i="2"/>
  <c r="B9527" i="2"/>
  <c r="B9528" i="2"/>
  <c r="B9529" i="2"/>
  <c r="B9530" i="2"/>
  <c r="B9531" i="2"/>
  <c r="B9532" i="2"/>
  <c r="B9533" i="2"/>
  <c r="B9534" i="2"/>
  <c r="B9535" i="2"/>
  <c r="B9536" i="2"/>
  <c r="B9537" i="2"/>
  <c r="B9538" i="2"/>
  <c r="B9539" i="2"/>
  <c r="B9540" i="2"/>
  <c r="B9541" i="2"/>
  <c r="B9542" i="2"/>
  <c r="B9543" i="2"/>
  <c r="B9544" i="2"/>
  <c r="B9545" i="2"/>
  <c r="B9546" i="2"/>
  <c r="B9547" i="2"/>
  <c r="B9548" i="2"/>
  <c r="B9549" i="2"/>
  <c r="B9550" i="2"/>
  <c r="B9551" i="2"/>
  <c r="B9552" i="2"/>
  <c r="B9553" i="2"/>
  <c r="B9554" i="2"/>
  <c r="B9555" i="2"/>
  <c r="B9556" i="2"/>
  <c r="B9557" i="2"/>
  <c r="B9558" i="2"/>
  <c r="B9559" i="2"/>
  <c r="B9560" i="2"/>
  <c r="B9561" i="2"/>
  <c r="B9562" i="2"/>
  <c r="B9563" i="2"/>
  <c r="B9564" i="2"/>
  <c r="B9565" i="2"/>
  <c r="B9566" i="2"/>
  <c r="B9567" i="2"/>
  <c r="B9568" i="2"/>
  <c r="B9569" i="2"/>
  <c r="B9570" i="2"/>
  <c r="B9571" i="2"/>
  <c r="B9572" i="2"/>
  <c r="B9573" i="2"/>
  <c r="B9574" i="2"/>
  <c r="B9575" i="2"/>
  <c r="B9576" i="2"/>
  <c r="B9577" i="2"/>
  <c r="B9578" i="2"/>
  <c r="B9579" i="2"/>
  <c r="B9580" i="2"/>
  <c r="B9581" i="2"/>
  <c r="B9582" i="2"/>
  <c r="B9583" i="2"/>
  <c r="B9584" i="2"/>
  <c r="B9585" i="2"/>
  <c r="B9586" i="2"/>
  <c r="B9587" i="2"/>
  <c r="B9588" i="2"/>
  <c r="B9589" i="2"/>
  <c r="B9590" i="2"/>
  <c r="B9591" i="2"/>
  <c r="B9592" i="2"/>
  <c r="B9593" i="2"/>
  <c r="B9594" i="2"/>
  <c r="B9595" i="2"/>
  <c r="B9596" i="2"/>
  <c r="B9597" i="2"/>
  <c r="B9598" i="2"/>
  <c r="B9599" i="2"/>
  <c r="B9600" i="2"/>
  <c r="B9601" i="2"/>
  <c r="B9602" i="2"/>
  <c r="B9603" i="2"/>
  <c r="B9604" i="2"/>
  <c r="B9605" i="2"/>
  <c r="B9606" i="2"/>
  <c r="B9607" i="2"/>
  <c r="B9608" i="2"/>
  <c r="B9609" i="2"/>
  <c r="B9610" i="2"/>
  <c r="B9611" i="2"/>
  <c r="B9612" i="2"/>
  <c r="B9613" i="2"/>
  <c r="B9614" i="2"/>
  <c r="B9615" i="2"/>
  <c r="B9616" i="2"/>
  <c r="B9617" i="2"/>
  <c r="B9618" i="2"/>
  <c r="B9619" i="2"/>
  <c r="B9620" i="2"/>
  <c r="B9621" i="2"/>
  <c r="B9622" i="2"/>
  <c r="B9623" i="2"/>
  <c r="B9624" i="2"/>
  <c r="B9625" i="2"/>
  <c r="B9626" i="2"/>
  <c r="B9627" i="2"/>
  <c r="B9628" i="2"/>
  <c r="B9629" i="2"/>
  <c r="B9630" i="2"/>
  <c r="B9631" i="2"/>
  <c r="B9632" i="2"/>
  <c r="B9633" i="2"/>
  <c r="B9634" i="2"/>
  <c r="B9635" i="2"/>
  <c r="B9636" i="2"/>
  <c r="B9637" i="2"/>
  <c r="B9638" i="2"/>
  <c r="B9639" i="2"/>
  <c r="B9640" i="2"/>
  <c r="B9641" i="2"/>
  <c r="B9642" i="2"/>
  <c r="B9643" i="2"/>
  <c r="B9644" i="2"/>
  <c r="B9645" i="2"/>
  <c r="B9646" i="2"/>
  <c r="B9647" i="2"/>
  <c r="B9648" i="2"/>
  <c r="B9649" i="2"/>
  <c r="B9650" i="2"/>
  <c r="B9651" i="2"/>
  <c r="B9652" i="2"/>
  <c r="B9653" i="2"/>
  <c r="B9654" i="2"/>
  <c r="B9655" i="2"/>
  <c r="B9656" i="2"/>
  <c r="B9657" i="2"/>
  <c r="B9658" i="2"/>
  <c r="B9659" i="2"/>
  <c r="B9660" i="2"/>
  <c r="B9661" i="2"/>
  <c r="B9662" i="2"/>
  <c r="B9663" i="2"/>
  <c r="B9664" i="2"/>
  <c r="B9665" i="2"/>
  <c r="B9666" i="2"/>
  <c r="B9667" i="2"/>
  <c r="B9668" i="2"/>
  <c r="B9669" i="2"/>
  <c r="B9670" i="2"/>
  <c r="B9671" i="2"/>
  <c r="B9672" i="2"/>
  <c r="B9673" i="2"/>
  <c r="B9674" i="2"/>
  <c r="B9675" i="2"/>
  <c r="B9676" i="2"/>
  <c r="B9677" i="2"/>
  <c r="B9678" i="2"/>
  <c r="B9679" i="2"/>
  <c r="B9680" i="2"/>
  <c r="B9681" i="2"/>
  <c r="B9682" i="2"/>
  <c r="B9683" i="2"/>
  <c r="B9684" i="2"/>
  <c r="B9685" i="2"/>
  <c r="B9686" i="2"/>
  <c r="B9687" i="2"/>
  <c r="B9688" i="2"/>
  <c r="B9689" i="2"/>
  <c r="B9690" i="2"/>
  <c r="B9691" i="2"/>
  <c r="B9692" i="2"/>
  <c r="B9693" i="2"/>
  <c r="B9694" i="2"/>
  <c r="B9695" i="2"/>
  <c r="B9696" i="2"/>
  <c r="B9697" i="2"/>
  <c r="B9698" i="2"/>
  <c r="B9699" i="2"/>
  <c r="B9700" i="2"/>
  <c r="B9701" i="2"/>
  <c r="B9702" i="2"/>
  <c r="B9703" i="2"/>
  <c r="B9704" i="2"/>
  <c r="B9705" i="2"/>
  <c r="B9706" i="2"/>
  <c r="B9707" i="2"/>
  <c r="B9708" i="2"/>
  <c r="B9709" i="2"/>
  <c r="B9710" i="2"/>
  <c r="B9711" i="2"/>
  <c r="B9712" i="2"/>
  <c r="B9713" i="2"/>
  <c r="B9714" i="2"/>
  <c r="B9715" i="2"/>
  <c r="B9716" i="2"/>
  <c r="B9717" i="2"/>
  <c r="B9718" i="2"/>
  <c r="B9719" i="2"/>
  <c r="B9720" i="2"/>
  <c r="B9721" i="2"/>
  <c r="B9722" i="2"/>
  <c r="B9723" i="2"/>
  <c r="B9724" i="2"/>
  <c r="B9725" i="2"/>
  <c r="B9726" i="2"/>
  <c r="B9727" i="2"/>
  <c r="B9728" i="2"/>
  <c r="B9729" i="2"/>
  <c r="B9730" i="2"/>
  <c r="B9731" i="2"/>
  <c r="B9732" i="2"/>
  <c r="B9733" i="2"/>
  <c r="B9734" i="2"/>
  <c r="B9735" i="2"/>
  <c r="B9736" i="2"/>
  <c r="B9737" i="2"/>
  <c r="B9738" i="2"/>
  <c r="B9739" i="2"/>
  <c r="B9740" i="2"/>
  <c r="B9741" i="2"/>
  <c r="B9742" i="2"/>
  <c r="B9743" i="2"/>
  <c r="B9744" i="2"/>
  <c r="B9745" i="2"/>
  <c r="B9746" i="2"/>
  <c r="B9747" i="2"/>
  <c r="B9748" i="2"/>
  <c r="B9749" i="2"/>
  <c r="B9750" i="2"/>
  <c r="B9751" i="2"/>
  <c r="B9752" i="2"/>
  <c r="B9753" i="2"/>
  <c r="B9754" i="2"/>
  <c r="B9755" i="2"/>
  <c r="B9756" i="2"/>
  <c r="B9757" i="2"/>
  <c r="B9758" i="2"/>
  <c r="B9759" i="2"/>
  <c r="B9760" i="2"/>
  <c r="B9761" i="2"/>
  <c r="B9762" i="2"/>
  <c r="B9763" i="2"/>
  <c r="B9764" i="2"/>
  <c r="B9765" i="2"/>
  <c r="B9766" i="2"/>
  <c r="B9767" i="2"/>
  <c r="B9768" i="2"/>
  <c r="B9769" i="2"/>
  <c r="B9770" i="2"/>
  <c r="B9771" i="2"/>
  <c r="B9772" i="2"/>
  <c r="B9773" i="2"/>
  <c r="B9774" i="2"/>
  <c r="B9775" i="2"/>
  <c r="B9776" i="2"/>
  <c r="B9777" i="2"/>
  <c r="B9778" i="2"/>
  <c r="B9779" i="2"/>
  <c r="B9780" i="2"/>
  <c r="B9781" i="2"/>
  <c r="B9782" i="2"/>
  <c r="B9783" i="2"/>
  <c r="B9784" i="2"/>
  <c r="B9785" i="2"/>
  <c r="B9786" i="2"/>
  <c r="B9787" i="2"/>
  <c r="B9788" i="2"/>
  <c r="B9789" i="2"/>
  <c r="B9790" i="2"/>
  <c r="B9791" i="2"/>
  <c r="B9792" i="2"/>
  <c r="B9793" i="2"/>
  <c r="B9794" i="2"/>
  <c r="B9795" i="2"/>
  <c r="B9796" i="2"/>
  <c r="B9797" i="2"/>
  <c r="B9798" i="2"/>
  <c r="B9799" i="2"/>
  <c r="B9800" i="2"/>
  <c r="B9801" i="2"/>
  <c r="B9802" i="2"/>
  <c r="B9803" i="2"/>
  <c r="B9804" i="2"/>
  <c r="B9805" i="2"/>
  <c r="B9806" i="2"/>
  <c r="B9807" i="2"/>
  <c r="B9808" i="2"/>
  <c r="B9809" i="2"/>
  <c r="B9810" i="2"/>
  <c r="B9811" i="2"/>
  <c r="B9812" i="2"/>
  <c r="B9813" i="2"/>
  <c r="B9814" i="2"/>
  <c r="B9815" i="2"/>
  <c r="B9816" i="2"/>
  <c r="B9817" i="2"/>
  <c r="B9818" i="2"/>
  <c r="B9819" i="2"/>
  <c r="B9820" i="2"/>
  <c r="B9821" i="2"/>
  <c r="B9822" i="2"/>
  <c r="B9823" i="2"/>
  <c r="B9824" i="2"/>
  <c r="B9825" i="2"/>
  <c r="B9826" i="2"/>
  <c r="B9827" i="2"/>
  <c r="B9828" i="2"/>
  <c r="B9829" i="2"/>
  <c r="B9830" i="2"/>
  <c r="B9831" i="2"/>
  <c r="B9832" i="2"/>
  <c r="B9833" i="2"/>
  <c r="B9834" i="2"/>
  <c r="B9835" i="2"/>
  <c r="B9836" i="2"/>
  <c r="B9837" i="2"/>
  <c r="B9838" i="2"/>
  <c r="B9839" i="2"/>
  <c r="B9840" i="2"/>
  <c r="B9841" i="2"/>
  <c r="B9842" i="2"/>
  <c r="B9843" i="2"/>
  <c r="B9844" i="2"/>
  <c r="B9845" i="2"/>
  <c r="B9846" i="2"/>
  <c r="B9847" i="2"/>
  <c r="B9848" i="2"/>
  <c r="B9849" i="2"/>
  <c r="B9850" i="2"/>
  <c r="B9851" i="2"/>
  <c r="B9852" i="2"/>
  <c r="B9853" i="2"/>
  <c r="B9854" i="2"/>
  <c r="B9855" i="2"/>
  <c r="B9856" i="2"/>
  <c r="B9857" i="2"/>
  <c r="B9858" i="2"/>
  <c r="B9859" i="2"/>
  <c r="B9860" i="2"/>
  <c r="B9861" i="2"/>
  <c r="B9862" i="2"/>
  <c r="B9863" i="2"/>
  <c r="B9864" i="2"/>
  <c r="B9865" i="2"/>
  <c r="B9866" i="2"/>
  <c r="B9867" i="2"/>
  <c r="B9868" i="2"/>
  <c r="B9869" i="2"/>
  <c r="B9870" i="2"/>
  <c r="B9871" i="2"/>
  <c r="B9872" i="2"/>
  <c r="B9873" i="2"/>
  <c r="B9874" i="2"/>
  <c r="B9875" i="2"/>
  <c r="B9876" i="2"/>
  <c r="B9877" i="2"/>
  <c r="B9878" i="2"/>
  <c r="B9879" i="2"/>
  <c r="B9880" i="2"/>
  <c r="B9881" i="2"/>
  <c r="B9882" i="2"/>
  <c r="B9883" i="2"/>
  <c r="B9884" i="2"/>
  <c r="B9885" i="2"/>
  <c r="B9886" i="2"/>
  <c r="B9887" i="2"/>
  <c r="B9888" i="2"/>
  <c r="B9889" i="2"/>
  <c r="B9890" i="2"/>
  <c r="B9891" i="2"/>
  <c r="B9892" i="2"/>
  <c r="B9893" i="2"/>
  <c r="B9894" i="2"/>
  <c r="B9895" i="2"/>
  <c r="B9896" i="2"/>
  <c r="B9897" i="2"/>
  <c r="B9898" i="2"/>
  <c r="B9899" i="2"/>
  <c r="B9900" i="2"/>
  <c r="B9901" i="2"/>
  <c r="B9902" i="2"/>
  <c r="B9903" i="2"/>
  <c r="B9904" i="2"/>
  <c r="B9905" i="2"/>
  <c r="B9906" i="2"/>
  <c r="B9907" i="2"/>
  <c r="B9908" i="2"/>
  <c r="B9909" i="2"/>
  <c r="B9910" i="2"/>
  <c r="B9911" i="2"/>
  <c r="B9912" i="2"/>
  <c r="B9913" i="2"/>
  <c r="B9914" i="2"/>
  <c r="B9915" i="2"/>
  <c r="B9916" i="2"/>
  <c r="B9917" i="2"/>
  <c r="B9918" i="2"/>
  <c r="B9919" i="2"/>
  <c r="B9920" i="2"/>
  <c r="B9921" i="2"/>
  <c r="B9922" i="2"/>
  <c r="B9923" i="2"/>
  <c r="B9924" i="2"/>
  <c r="B9925" i="2"/>
  <c r="B9926" i="2"/>
  <c r="B9927" i="2"/>
  <c r="B9928" i="2"/>
  <c r="B9929" i="2"/>
  <c r="B9930" i="2"/>
  <c r="B9931" i="2"/>
  <c r="B9932" i="2"/>
  <c r="B9933" i="2"/>
  <c r="B9934" i="2"/>
  <c r="B9935" i="2"/>
  <c r="B9936" i="2"/>
  <c r="B9937" i="2"/>
  <c r="B9938" i="2"/>
  <c r="B9939" i="2"/>
  <c r="B9940" i="2"/>
  <c r="B9941" i="2"/>
  <c r="B9942" i="2"/>
  <c r="B9943" i="2"/>
  <c r="B9944" i="2"/>
  <c r="B9945" i="2"/>
  <c r="B9946" i="2"/>
  <c r="B9947" i="2"/>
  <c r="B9948" i="2"/>
  <c r="B9949" i="2"/>
  <c r="B9950" i="2"/>
  <c r="B9951" i="2"/>
  <c r="B9952" i="2"/>
  <c r="B9953" i="2"/>
  <c r="B9954" i="2"/>
  <c r="B9955" i="2"/>
  <c r="B9956" i="2"/>
  <c r="B9957" i="2"/>
  <c r="B9958" i="2"/>
  <c r="B9959" i="2"/>
  <c r="B9960" i="2"/>
  <c r="B9961" i="2"/>
  <c r="B9962" i="2"/>
  <c r="B9963" i="2"/>
  <c r="B9964" i="2"/>
  <c r="B9965" i="2"/>
  <c r="B9966" i="2"/>
  <c r="B9967" i="2"/>
  <c r="B9968" i="2"/>
  <c r="B9969" i="2"/>
  <c r="B9970" i="2"/>
  <c r="B9971" i="2"/>
  <c r="B8972" i="2"/>
  <c r="C8972" i="2" l="1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J8972" i="2"/>
  <c r="J8973" i="2"/>
  <c r="J8974" i="2"/>
  <c r="J8975" i="2"/>
  <c r="J8976" i="2"/>
  <c r="J8977" i="2"/>
  <c r="J8978" i="2"/>
  <c r="J8979" i="2"/>
  <c r="K8979" i="2" s="1"/>
  <c r="J8980" i="2"/>
  <c r="K8980" i="2" s="1"/>
  <c r="J8981" i="2"/>
  <c r="K8981" i="2" s="1"/>
  <c r="J8982" i="2"/>
  <c r="K8982" i="2" s="1"/>
  <c r="J8983" i="2"/>
  <c r="K8983" i="2" s="1"/>
  <c r="J8984" i="2"/>
  <c r="K8984" i="2" s="1"/>
  <c r="J8985" i="2"/>
  <c r="K8985" i="2" s="1"/>
  <c r="J8986" i="2"/>
  <c r="J8987" i="2"/>
  <c r="J8988" i="2"/>
  <c r="K8988" i="2" s="1"/>
  <c r="J8989" i="2"/>
  <c r="J8990" i="2"/>
  <c r="K8990" i="2" s="1"/>
  <c r="J8991" i="2"/>
  <c r="J8992" i="2"/>
  <c r="K8992" i="2" s="1"/>
  <c r="J8993" i="2"/>
  <c r="K8993" i="2" s="1"/>
  <c r="J8994" i="2"/>
  <c r="J8995" i="2"/>
  <c r="K8995" i="2" s="1"/>
  <c r="J8996" i="2"/>
  <c r="J8997" i="2"/>
  <c r="J8998" i="2"/>
  <c r="K8998" i="2" s="1"/>
  <c r="J8999" i="2"/>
  <c r="K8999" i="2" s="1"/>
  <c r="J9000" i="2"/>
  <c r="K9000" i="2" s="1"/>
  <c r="J9001" i="2"/>
  <c r="K9001" i="2" s="1"/>
  <c r="J9002" i="2"/>
  <c r="K9002" i="2" s="1"/>
  <c r="J9003" i="2"/>
  <c r="K9003" i="2" s="1"/>
  <c r="J9004" i="2"/>
  <c r="K9004" i="2" s="1"/>
  <c r="J9005" i="2"/>
  <c r="K9005" i="2" s="1"/>
  <c r="J9006" i="2"/>
  <c r="K9006" i="2" s="1"/>
  <c r="J9007" i="2"/>
  <c r="K9007" i="2" s="1"/>
  <c r="J9008" i="2"/>
  <c r="K9008" i="2" s="1"/>
  <c r="J9009" i="2"/>
  <c r="K9009" i="2" s="1"/>
  <c r="J9010" i="2"/>
  <c r="K9010" i="2" s="1"/>
  <c r="J9011" i="2"/>
  <c r="K9011" i="2" s="1"/>
  <c r="J9012" i="2"/>
  <c r="K9012" i="2" s="1"/>
  <c r="J9013" i="2"/>
  <c r="K9013" i="2" s="1"/>
  <c r="J9014" i="2"/>
  <c r="K9014" i="2" s="1"/>
  <c r="J9015" i="2"/>
  <c r="K9015" i="2" s="1"/>
  <c r="J9016" i="2"/>
  <c r="J9017" i="2"/>
  <c r="K9017" i="2" s="1"/>
  <c r="J9018" i="2"/>
  <c r="K9018" i="2" s="1"/>
  <c r="J9019" i="2"/>
  <c r="K9019" i="2" s="1"/>
  <c r="J9020" i="2"/>
  <c r="K9020" i="2" s="1"/>
  <c r="J9021" i="2"/>
  <c r="K9021" i="2" s="1"/>
  <c r="J9022" i="2"/>
  <c r="K9022" i="2" s="1"/>
  <c r="J9023" i="2"/>
  <c r="K9023" i="2" s="1"/>
  <c r="J9024" i="2"/>
  <c r="K9024" i="2" s="1"/>
  <c r="J9025" i="2"/>
  <c r="K9025" i="2" s="1"/>
  <c r="J9026" i="2"/>
  <c r="K9026" i="2" s="1"/>
  <c r="J9027" i="2"/>
  <c r="K9027" i="2" s="1"/>
  <c r="J9028" i="2"/>
  <c r="K9028" i="2" s="1"/>
  <c r="J9029" i="2"/>
  <c r="K9029" i="2" s="1"/>
  <c r="J9030" i="2"/>
  <c r="K9030" i="2" s="1"/>
  <c r="J9031" i="2"/>
  <c r="K9031" i="2" s="1"/>
  <c r="J9032" i="2"/>
  <c r="K9032" i="2" s="1"/>
  <c r="J9033" i="2"/>
  <c r="K9033" i="2" s="1"/>
  <c r="J9034" i="2"/>
  <c r="K9034" i="2" s="1"/>
  <c r="J9035" i="2"/>
  <c r="J9036" i="2"/>
  <c r="J9037" i="2"/>
  <c r="K9037" i="2" s="1"/>
  <c r="J9038" i="2"/>
  <c r="K9038" i="2" s="1"/>
  <c r="J9039" i="2"/>
  <c r="K9039" i="2" s="1"/>
  <c r="J9040" i="2"/>
  <c r="K9040" i="2" s="1"/>
  <c r="J9041" i="2"/>
  <c r="K9041" i="2" s="1"/>
  <c r="J9042" i="2"/>
  <c r="K9042" i="2" s="1"/>
  <c r="J9043" i="2"/>
  <c r="K9043" i="2" s="1"/>
  <c r="J9044" i="2"/>
  <c r="J9045" i="2"/>
  <c r="K9045" i="2" s="1"/>
  <c r="J9046" i="2"/>
  <c r="J9047" i="2"/>
  <c r="K9047" i="2" s="1"/>
  <c r="J9048" i="2"/>
  <c r="K9048" i="2" s="1"/>
  <c r="J9049" i="2"/>
  <c r="K9049" i="2" s="1"/>
  <c r="J9050" i="2"/>
  <c r="J9051" i="2"/>
  <c r="K9051" i="2" s="1"/>
  <c r="J9052" i="2"/>
  <c r="K9052" i="2" s="1"/>
  <c r="J9053" i="2"/>
  <c r="K9053" i="2" s="1"/>
  <c r="J9054" i="2"/>
  <c r="K9054" i="2" s="1"/>
  <c r="J9055" i="2"/>
  <c r="J9056" i="2"/>
  <c r="J9057" i="2"/>
  <c r="K9057" i="2" s="1"/>
  <c r="J9058" i="2"/>
  <c r="K9058" i="2" s="1"/>
  <c r="J9059" i="2"/>
  <c r="K9059" i="2" s="1"/>
  <c r="J9060" i="2"/>
  <c r="K9060" i="2" s="1"/>
  <c r="J9061" i="2"/>
  <c r="K9061" i="2" s="1"/>
  <c r="J9062" i="2"/>
  <c r="K9062" i="2" s="1"/>
  <c r="J9063" i="2"/>
  <c r="K9063" i="2" s="1"/>
  <c r="J9064" i="2"/>
  <c r="K9064" i="2" s="1"/>
  <c r="J9065" i="2"/>
  <c r="K9065" i="2" s="1"/>
  <c r="J9066" i="2"/>
  <c r="J9067" i="2"/>
  <c r="K9067" i="2" s="1"/>
  <c r="J9068" i="2"/>
  <c r="K9068" i="2" s="1"/>
  <c r="J9069" i="2"/>
  <c r="K9069" i="2" s="1"/>
  <c r="J9070" i="2"/>
  <c r="K9070" i="2" s="1"/>
  <c r="J9071" i="2"/>
  <c r="K9071" i="2" s="1"/>
  <c r="J9072" i="2"/>
  <c r="K9072" i="2" s="1"/>
  <c r="J9073" i="2"/>
  <c r="K9073" i="2" s="1"/>
  <c r="J9074" i="2"/>
  <c r="K9074" i="2" s="1"/>
  <c r="J9075" i="2"/>
  <c r="K9075" i="2" s="1"/>
  <c r="J9076" i="2"/>
  <c r="J9077" i="2"/>
  <c r="J9078" i="2"/>
  <c r="K9078" i="2" s="1"/>
  <c r="J9079" i="2"/>
  <c r="K9079" i="2" s="1"/>
  <c r="J9080" i="2"/>
  <c r="K9080" i="2" s="1"/>
  <c r="J9081" i="2"/>
  <c r="K9081" i="2" s="1"/>
  <c r="J9082" i="2"/>
  <c r="K9082" i="2" s="1"/>
  <c r="J9083" i="2"/>
  <c r="K9083" i="2" s="1"/>
  <c r="J9084" i="2"/>
  <c r="K9084" i="2" s="1"/>
  <c r="J9085" i="2"/>
  <c r="K9085" i="2" s="1"/>
  <c r="J9086" i="2"/>
  <c r="K9086" i="2" s="1"/>
  <c r="J9087" i="2"/>
  <c r="K9087" i="2" s="1"/>
  <c r="J9088" i="2"/>
  <c r="K9088" i="2" s="1"/>
  <c r="J9089" i="2"/>
  <c r="K9089" i="2" s="1"/>
  <c r="J9090" i="2"/>
  <c r="K9090" i="2" s="1"/>
  <c r="J9091" i="2"/>
  <c r="K9091" i="2" s="1"/>
  <c r="J9092" i="2"/>
  <c r="K9092" i="2" s="1"/>
  <c r="J9093" i="2"/>
  <c r="K9093" i="2" s="1"/>
  <c r="J9094" i="2"/>
  <c r="K9094" i="2" s="1"/>
  <c r="J9095" i="2"/>
  <c r="K9095" i="2" s="1"/>
  <c r="J9096" i="2"/>
  <c r="J9097" i="2"/>
  <c r="K9097" i="2" s="1"/>
  <c r="J9098" i="2"/>
  <c r="K9098" i="2" s="1"/>
  <c r="J9099" i="2"/>
  <c r="K9099" i="2" s="1"/>
  <c r="J9100" i="2"/>
  <c r="K9100" i="2" s="1"/>
  <c r="J9101" i="2"/>
  <c r="K9101" i="2" s="1"/>
  <c r="J9102" i="2"/>
  <c r="K9102" i="2" s="1"/>
  <c r="J9103" i="2"/>
  <c r="K9103" i="2" s="1"/>
  <c r="J9104" i="2"/>
  <c r="K9104" i="2" s="1"/>
  <c r="J9105" i="2"/>
  <c r="K9105" i="2" s="1"/>
  <c r="J9106" i="2"/>
  <c r="J9107" i="2"/>
  <c r="K9107" i="2" s="1"/>
  <c r="J9108" i="2"/>
  <c r="K9108" i="2" s="1"/>
  <c r="J9109" i="2"/>
  <c r="K9109" i="2" s="1"/>
  <c r="J9110" i="2"/>
  <c r="K9110" i="2" s="1"/>
  <c r="J9111" i="2"/>
  <c r="K9111" i="2" s="1"/>
  <c r="J9112" i="2"/>
  <c r="K9112" i="2" s="1"/>
  <c r="J9113" i="2"/>
  <c r="K9113" i="2" s="1"/>
  <c r="J9114" i="2"/>
  <c r="K9114" i="2" s="1"/>
  <c r="J9115" i="2"/>
  <c r="K9115" i="2" s="1"/>
  <c r="J9116" i="2"/>
  <c r="J9117" i="2"/>
  <c r="K9117" i="2" s="1"/>
  <c r="J9118" i="2"/>
  <c r="K9118" i="2" s="1"/>
  <c r="J9119" i="2"/>
  <c r="K9119" i="2" s="1"/>
  <c r="J9120" i="2"/>
  <c r="K9120" i="2" s="1"/>
  <c r="J9121" i="2"/>
  <c r="K9121" i="2" s="1"/>
  <c r="J9122" i="2"/>
  <c r="K9122" i="2" s="1"/>
  <c r="J9123" i="2"/>
  <c r="K9123" i="2" s="1"/>
  <c r="J9124" i="2"/>
  <c r="K9124" i="2" s="1"/>
  <c r="J9125" i="2"/>
  <c r="K9125" i="2" s="1"/>
  <c r="J9126" i="2"/>
  <c r="J9127" i="2"/>
  <c r="K9127" i="2" s="1"/>
  <c r="J9128" i="2"/>
  <c r="K9128" i="2" s="1"/>
  <c r="J9129" i="2"/>
  <c r="K9129" i="2" s="1"/>
  <c r="J9130" i="2"/>
  <c r="K9130" i="2" s="1"/>
  <c r="J9131" i="2"/>
  <c r="K9131" i="2" s="1"/>
  <c r="J9132" i="2"/>
  <c r="K9132" i="2" s="1"/>
  <c r="J9133" i="2"/>
  <c r="K9133" i="2" s="1"/>
  <c r="J9134" i="2"/>
  <c r="K9134" i="2" s="1"/>
  <c r="J9135" i="2"/>
  <c r="J9136" i="2"/>
  <c r="J9137" i="2"/>
  <c r="K9137" i="2" s="1"/>
  <c r="J9138" i="2"/>
  <c r="K9138" i="2" s="1"/>
  <c r="J9139" i="2"/>
  <c r="K9139" i="2" s="1"/>
  <c r="J9140" i="2"/>
  <c r="J9141" i="2"/>
  <c r="K9141" i="2" s="1"/>
  <c r="J9142" i="2"/>
  <c r="K9142" i="2" s="1"/>
  <c r="J9143" i="2"/>
  <c r="K9143" i="2" s="1"/>
  <c r="J9144" i="2"/>
  <c r="K9144" i="2" s="1"/>
  <c r="J9145" i="2"/>
  <c r="K9145" i="2" s="1"/>
  <c r="J9146" i="2"/>
  <c r="J9147" i="2"/>
  <c r="K9147" i="2" s="1"/>
  <c r="J9148" i="2"/>
  <c r="K9148" i="2" s="1"/>
  <c r="J9149" i="2"/>
  <c r="K9149" i="2" s="1"/>
  <c r="J9150" i="2"/>
  <c r="K9150" i="2" s="1"/>
  <c r="J9151" i="2"/>
  <c r="K9151" i="2" s="1"/>
  <c r="J9152" i="2"/>
  <c r="K9152" i="2" s="1"/>
  <c r="J9153" i="2"/>
  <c r="K9153" i="2" s="1"/>
  <c r="J9154" i="2"/>
  <c r="K9154" i="2" s="1"/>
  <c r="J9155" i="2"/>
  <c r="K9155" i="2" s="1"/>
  <c r="J9156" i="2"/>
  <c r="J9157" i="2"/>
  <c r="K9157" i="2" s="1"/>
  <c r="J9158" i="2"/>
  <c r="K9158" i="2" s="1"/>
  <c r="J9159" i="2"/>
  <c r="K9159" i="2" s="1"/>
  <c r="J9160" i="2"/>
  <c r="K9160" i="2" s="1"/>
  <c r="J9161" i="2"/>
  <c r="K9161" i="2" s="1"/>
  <c r="J9162" i="2"/>
  <c r="K9162" i="2" s="1"/>
  <c r="J9163" i="2"/>
  <c r="K9163" i="2" s="1"/>
  <c r="J9164" i="2"/>
  <c r="K9164" i="2" s="1"/>
  <c r="J9165" i="2"/>
  <c r="K9165" i="2" s="1"/>
  <c r="J9166" i="2"/>
  <c r="J9167" i="2"/>
  <c r="K9167" i="2" s="1"/>
  <c r="J9168" i="2"/>
  <c r="K9168" i="2" s="1"/>
  <c r="J9169" i="2"/>
  <c r="K9169" i="2" s="1"/>
  <c r="J9170" i="2"/>
  <c r="K9170" i="2" s="1"/>
  <c r="J9171" i="2"/>
  <c r="K9171" i="2" s="1"/>
  <c r="J9172" i="2"/>
  <c r="K9172" i="2" s="1"/>
  <c r="J9173" i="2"/>
  <c r="K9173" i="2" s="1"/>
  <c r="J9174" i="2"/>
  <c r="K9174" i="2" s="1"/>
  <c r="J9175" i="2"/>
  <c r="K9175" i="2" s="1"/>
  <c r="J9176" i="2"/>
  <c r="J9177" i="2"/>
  <c r="K9177" i="2" s="1"/>
  <c r="J9178" i="2"/>
  <c r="K9178" i="2" s="1"/>
  <c r="J9179" i="2"/>
  <c r="K9179" i="2" s="1"/>
  <c r="J9180" i="2"/>
  <c r="K9180" i="2" s="1"/>
  <c r="J9181" i="2"/>
  <c r="K9181" i="2" s="1"/>
  <c r="J9182" i="2"/>
  <c r="K9182" i="2" s="1"/>
  <c r="J9183" i="2"/>
  <c r="K9183" i="2" s="1"/>
  <c r="J9184" i="2"/>
  <c r="K9184" i="2" s="1"/>
  <c r="J9185" i="2"/>
  <c r="K9185" i="2" s="1"/>
  <c r="J9186" i="2"/>
  <c r="J9187" i="2"/>
  <c r="K9187" i="2" s="1"/>
  <c r="J9188" i="2"/>
  <c r="K9188" i="2" s="1"/>
  <c r="J9189" i="2"/>
  <c r="K9189" i="2" s="1"/>
  <c r="J9190" i="2"/>
  <c r="K9190" i="2" s="1"/>
  <c r="J9191" i="2"/>
  <c r="K9191" i="2" s="1"/>
  <c r="J9192" i="2"/>
  <c r="K9192" i="2" s="1"/>
  <c r="J9193" i="2"/>
  <c r="K9193" i="2" s="1"/>
  <c r="J9194" i="2"/>
  <c r="K9194" i="2" s="1"/>
  <c r="J9195" i="2"/>
  <c r="J9196" i="2"/>
  <c r="J9197" i="2"/>
  <c r="K9197" i="2" s="1"/>
  <c r="J9198" i="2"/>
  <c r="K9198" i="2" s="1"/>
  <c r="J9199" i="2"/>
  <c r="K9199" i="2" s="1"/>
  <c r="J9200" i="2"/>
  <c r="K9200" i="2" s="1"/>
  <c r="J9201" i="2"/>
  <c r="K9201" i="2" s="1"/>
  <c r="J9202" i="2"/>
  <c r="K9202" i="2" s="1"/>
  <c r="J9203" i="2"/>
  <c r="K9203" i="2" s="1"/>
  <c r="J9204" i="2"/>
  <c r="K9204" i="2" s="1"/>
  <c r="J9205" i="2"/>
  <c r="K9205" i="2" s="1"/>
  <c r="J9206" i="2"/>
  <c r="K9206" i="2" s="1"/>
  <c r="J9207" i="2"/>
  <c r="K9207" i="2" s="1"/>
  <c r="J9208" i="2"/>
  <c r="K9208" i="2" s="1"/>
  <c r="J9209" i="2"/>
  <c r="K9209" i="2" s="1"/>
  <c r="J9210" i="2"/>
  <c r="K9210" i="2" s="1"/>
  <c r="J9211" i="2"/>
  <c r="K9211" i="2" s="1"/>
  <c r="J9212" i="2"/>
  <c r="K9212" i="2" s="1"/>
  <c r="J9213" i="2"/>
  <c r="K9213" i="2" s="1"/>
  <c r="J9214" i="2"/>
  <c r="K9214" i="2" s="1"/>
  <c r="J9215" i="2"/>
  <c r="K9215" i="2" s="1"/>
  <c r="J9216" i="2"/>
  <c r="J9217" i="2"/>
  <c r="K9217" i="2" s="1"/>
  <c r="J9218" i="2"/>
  <c r="K9218" i="2" s="1"/>
  <c r="J9219" i="2"/>
  <c r="K9219" i="2" s="1"/>
  <c r="J9220" i="2"/>
  <c r="K9220" i="2" s="1"/>
  <c r="J9221" i="2"/>
  <c r="K9221" i="2" s="1"/>
  <c r="J9222" i="2"/>
  <c r="K9222" i="2" s="1"/>
  <c r="J9223" i="2"/>
  <c r="K9223" i="2" s="1"/>
  <c r="J9224" i="2"/>
  <c r="K9224" i="2" s="1"/>
  <c r="J9225" i="2"/>
  <c r="J9226" i="2"/>
  <c r="J9227" i="2"/>
  <c r="K9227" i="2" s="1"/>
  <c r="J9228" i="2"/>
  <c r="K9228" i="2" s="1"/>
  <c r="J9229" i="2"/>
  <c r="K9229" i="2" s="1"/>
  <c r="J9230" i="2"/>
  <c r="K9230" i="2" s="1"/>
  <c r="J9231" i="2"/>
  <c r="K9231" i="2" s="1"/>
  <c r="J9232" i="2"/>
  <c r="K9232" i="2" s="1"/>
  <c r="J9233" i="2"/>
  <c r="K9233" i="2" s="1"/>
  <c r="J9234" i="2"/>
  <c r="K9234" i="2" s="1"/>
  <c r="J9235" i="2"/>
  <c r="J9236" i="2"/>
  <c r="J9237" i="2"/>
  <c r="J9238" i="2"/>
  <c r="K9238" i="2" s="1"/>
  <c r="J9239" i="2"/>
  <c r="K9239" i="2" s="1"/>
  <c r="J9240" i="2"/>
  <c r="K9240" i="2" s="1"/>
  <c r="J9241" i="2"/>
  <c r="K9241" i="2" s="1"/>
  <c r="J9242" i="2"/>
  <c r="K9242" i="2" s="1"/>
  <c r="J9243" i="2"/>
  <c r="K9243" i="2" s="1"/>
  <c r="J9244" i="2"/>
  <c r="K9244" i="2" s="1"/>
  <c r="J9245" i="2"/>
  <c r="K9245" i="2" s="1"/>
  <c r="J9246" i="2"/>
  <c r="J9247" i="2"/>
  <c r="K9247" i="2" s="1"/>
  <c r="J9248" i="2"/>
  <c r="K9248" i="2" s="1"/>
  <c r="J9249" i="2"/>
  <c r="K9249" i="2" s="1"/>
  <c r="J9250" i="2"/>
  <c r="K9250" i="2" s="1"/>
  <c r="J9251" i="2"/>
  <c r="K9251" i="2" s="1"/>
  <c r="J9252" i="2"/>
  <c r="K9252" i="2" s="1"/>
  <c r="J9253" i="2"/>
  <c r="K9253" i="2" s="1"/>
  <c r="J9254" i="2"/>
  <c r="K9254" i="2" s="1"/>
  <c r="J9255" i="2"/>
  <c r="K9255" i="2" s="1"/>
  <c r="J9256" i="2"/>
  <c r="J9257" i="2"/>
  <c r="K9257" i="2" s="1"/>
  <c r="J9258" i="2"/>
  <c r="K9258" i="2" s="1"/>
  <c r="J9259" i="2"/>
  <c r="K9259" i="2" s="1"/>
  <c r="J9260" i="2"/>
  <c r="K9260" i="2" s="1"/>
  <c r="J9261" i="2"/>
  <c r="K9261" i="2" s="1"/>
  <c r="J9262" i="2"/>
  <c r="K9262" i="2" s="1"/>
  <c r="J9263" i="2"/>
  <c r="K9263" i="2" s="1"/>
  <c r="J9264" i="2"/>
  <c r="K9264" i="2" s="1"/>
  <c r="J9265" i="2"/>
  <c r="K9265" i="2" s="1"/>
  <c r="J9266" i="2"/>
  <c r="J9267" i="2"/>
  <c r="K9267" i="2" s="1"/>
  <c r="J9268" i="2"/>
  <c r="K9268" i="2" s="1"/>
  <c r="J9269" i="2"/>
  <c r="K9269" i="2" s="1"/>
  <c r="J9270" i="2"/>
  <c r="K9270" i="2" s="1"/>
  <c r="J9271" i="2"/>
  <c r="K9271" i="2" s="1"/>
  <c r="J9272" i="2"/>
  <c r="K9272" i="2" s="1"/>
  <c r="J9273" i="2"/>
  <c r="K9273" i="2" s="1"/>
  <c r="J9274" i="2"/>
  <c r="K9274" i="2" s="1"/>
  <c r="J9275" i="2"/>
  <c r="K9275" i="2" s="1"/>
  <c r="J9276" i="2"/>
  <c r="K9276" i="2" s="1"/>
  <c r="J9277" i="2"/>
  <c r="K9277" i="2" s="1"/>
  <c r="J9278" i="2"/>
  <c r="K9278" i="2" s="1"/>
  <c r="J9279" i="2"/>
  <c r="K9279" i="2" s="1"/>
  <c r="J9280" i="2"/>
  <c r="K9280" i="2" s="1"/>
  <c r="J9281" i="2"/>
  <c r="K9281" i="2" s="1"/>
  <c r="J9282" i="2"/>
  <c r="K9282" i="2" s="1"/>
  <c r="J9283" i="2"/>
  <c r="K9283" i="2" s="1"/>
  <c r="J9284" i="2"/>
  <c r="K9284" i="2" s="1"/>
  <c r="J9285" i="2"/>
  <c r="K9285" i="2" s="1"/>
  <c r="J9286" i="2"/>
  <c r="K9286" i="2" s="1"/>
  <c r="J9287" i="2"/>
  <c r="K9287" i="2" s="1"/>
  <c r="J9288" i="2"/>
  <c r="K9288" i="2" s="1"/>
  <c r="J9289" i="2"/>
  <c r="K9289" i="2" s="1"/>
  <c r="J9290" i="2"/>
  <c r="K9290" i="2" s="1"/>
  <c r="J9291" i="2"/>
  <c r="K9291" i="2" s="1"/>
  <c r="J9292" i="2"/>
  <c r="K9292" i="2" s="1"/>
  <c r="J9293" i="2"/>
  <c r="K9293" i="2" s="1"/>
  <c r="J9294" i="2"/>
  <c r="K9294" i="2" s="1"/>
  <c r="J9295" i="2"/>
  <c r="J9296" i="2"/>
  <c r="J9297" i="2"/>
  <c r="K9297" i="2" s="1"/>
  <c r="J9298" i="2"/>
  <c r="K9298" i="2" s="1"/>
  <c r="J9299" i="2"/>
  <c r="K9299" i="2" s="1"/>
  <c r="J9300" i="2"/>
  <c r="K9300" i="2" s="1"/>
  <c r="J9301" i="2"/>
  <c r="K9301" i="2" s="1"/>
  <c r="J9302" i="2"/>
  <c r="K9302" i="2" s="1"/>
  <c r="J9303" i="2"/>
  <c r="K9303" i="2" s="1"/>
  <c r="J9304" i="2"/>
  <c r="K9304" i="2" s="1"/>
  <c r="J9305" i="2"/>
  <c r="K9305" i="2" s="1"/>
  <c r="J9306" i="2"/>
  <c r="K9306" i="2" s="1"/>
  <c r="J9307" i="2"/>
  <c r="K9307" i="2" s="1"/>
  <c r="J9308" i="2"/>
  <c r="K9308" i="2" s="1"/>
  <c r="J9309" i="2"/>
  <c r="K9309" i="2" s="1"/>
  <c r="J9310" i="2"/>
  <c r="K9310" i="2" s="1"/>
  <c r="J9311" i="2"/>
  <c r="K9311" i="2" s="1"/>
  <c r="J9312" i="2"/>
  <c r="K9312" i="2" s="1"/>
  <c r="J9313" i="2"/>
  <c r="K9313" i="2" s="1"/>
  <c r="J9314" i="2"/>
  <c r="K9314" i="2" s="1"/>
  <c r="J9315" i="2"/>
  <c r="K9315" i="2" s="1"/>
  <c r="J9316" i="2"/>
  <c r="J9317" i="2"/>
  <c r="K9317" i="2" s="1"/>
  <c r="J9318" i="2"/>
  <c r="K9318" i="2" s="1"/>
  <c r="J9319" i="2"/>
  <c r="K9319" i="2" s="1"/>
  <c r="J9320" i="2"/>
  <c r="K9320" i="2" s="1"/>
  <c r="J9321" i="2"/>
  <c r="K9321" i="2" s="1"/>
  <c r="J9322" i="2"/>
  <c r="K9322" i="2" s="1"/>
  <c r="J9323" i="2"/>
  <c r="K9323" i="2" s="1"/>
  <c r="J9324" i="2"/>
  <c r="K9324" i="2" s="1"/>
  <c r="J9325" i="2"/>
  <c r="K9325" i="2" s="1"/>
  <c r="J9326" i="2"/>
  <c r="J9327" i="2"/>
  <c r="K9327" i="2" s="1"/>
  <c r="J9328" i="2"/>
  <c r="K9328" i="2" s="1"/>
  <c r="J9329" i="2"/>
  <c r="K9329" i="2" s="1"/>
  <c r="J9330" i="2"/>
  <c r="K9330" i="2" s="1"/>
  <c r="J9331" i="2"/>
  <c r="K9331" i="2" s="1"/>
  <c r="J9332" i="2"/>
  <c r="K9332" i="2" s="1"/>
  <c r="J9333" i="2"/>
  <c r="K9333" i="2" s="1"/>
  <c r="J9334" i="2"/>
  <c r="K9334" i="2" s="1"/>
  <c r="J9335" i="2"/>
  <c r="J9336" i="2"/>
  <c r="J9337" i="2"/>
  <c r="K9337" i="2" s="1"/>
  <c r="J9338" i="2"/>
  <c r="K9338" i="2" s="1"/>
  <c r="J9339" i="2"/>
  <c r="K9339" i="2" s="1"/>
  <c r="J9340" i="2"/>
  <c r="K9340" i="2" s="1"/>
  <c r="J9341" i="2"/>
  <c r="K9341" i="2" s="1"/>
  <c r="J9342" i="2"/>
  <c r="K9342" i="2" s="1"/>
  <c r="J9343" i="2"/>
  <c r="K9343" i="2" s="1"/>
  <c r="J9344" i="2"/>
  <c r="K9344" i="2" s="1"/>
  <c r="J9345" i="2"/>
  <c r="K9345" i="2" s="1"/>
  <c r="J9346" i="2"/>
  <c r="J9347" i="2"/>
  <c r="K9347" i="2" s="1"/>
  <c r="J9348" i="2"/>
  <c r="K9348" i="2" s="1"/>
  <c r="J9349" i="2"/>
  <c r="K9349" i="2" s="1"/>
  <c r="J9350" i="2"/>
  <c r="K9350" i="2" s="1"/>
  <c r="J9351" i="2"/>
  <c r="K9351" i="2" s="1"/>
  <c r="J9352" i="2"/>
  <c r="K9352" i="2" s="1"/>
  <c r="J9353" i="2"/>
  <c r="K9353" i="2" s="1"/>
  <c r="J9354" i="2"/>
  <c r="K9354" i="2" s="1"/>
  <c r="J9355" i="2"/>
  <c r="J9356" i="2"/>
  <c r="J9357" i="2"/>
  <c r="K9357" i="2" s="1"/>
  <c r="J9358" i="2"/>
  <c r="K9358" i="2" s="1"/>
  <c r="J9359" i="2"/>
  <c r="K9359" i="2" s="1"/>
  <c r="J9360" i="2"/>
  <c r="K9360" i="2" s="1"/>
  <c r="J9361" i="2"/>
  <c r="K9361" i="2" s="1"/>
  <c r="J9362" i="2"/>
  <c r="K9362" i="2" s="1"/>
  <c r="J9363" i="2"/>
  <c r="K9363" i="2" s="1"/>
  <c r="J9364" i="2"/>
  <c r="K9364" i="2" s="1"/>
  <c r="J9365" i="2"/>
  <c r="K9365" i="2" s="1"/>
  <c r="J9366" i="2"/>
  <c r="K9366" i="2" s="1"/>
  <c r="J9367" i="2"/>
  <c r="K9367" i="2" s="1"/>
  <c r="J9368" i="2"/>
  <c r="K9368" i="2" s="1"/>
  <c r="J9369" i="2"/>
  <c r="K9369" i="2" s="1"/>
  <c r="J9370" i="2"/>
  <c r="K9370" i="2" s="1"/>
  <c r="J9371" i="2"/>
  <c r="K9371" i="2" s="1"/>
  <c r="J9372" i="2"/>
  <c r="K9372" i="2" s="1"/>
  <c r="J9373" i="2"/>
  <c r="K9373" i="2" s="1"/>
  <c r="J9374" i="2"/>
  <c r="K9374" i="2" s="1"/>
  <c r="J9375" i="2"/>
  <c r="K9375" i="2" s="1"/>
  <c r="J9376" i="2"/>
  <c r="J9377" i="2"/>
  <c r="K9377" i="2" s="1"/>
  <c r="J9378" i="2"/>
  <c r="K9378" i="2" s="1"/>
  <c r="J9379" i="2"/>
  <c r="K9379" i="2" s="1"/>
  <c r="J9380" i="2"/>
  <c r="K9380" i="2" s="1"/>
  <c r="J9381" i="2"/>
  <c r="K9381" i="2" s="1"/>
  <c r="J9382" i="2"/>
  <c r="K9382" i="2" s="1"/>
  <c r="J9383" i="2"/>
  <c r="K9383" i="2" s="1"/>
  <c r="J9384" i="2"/>
  <c r="K9384" i="2" s="1"/>
  <c r="J9385" i="2"/>
  <c r="K9385" i="2" s="1"/>
  <c r="J9386" i="2"/>
  <c r="J9387" i="2"/>
  <c r="K9387" i="2" s="1"/>
  <c r="J9388" i="2"/>
  <c r="K9388" i="2" s="1"/>
  <c r="J9389" i="2"/>
  <c r="K9389" i="2" s="1"/>
  <c r="J9390" i="2"/>
  <c r="K9390" i="2" s="1"/>
  <c r="J9391" i="2"/>
  <c r="K9391" i="2" s="1"/>
  <c r="J9392" i="2"/>
  <c r="K9392" i="2" s="1"/>
  <c r="J9393" i="2"/>
  <c r="K9393" i="2" s="1"/>
  <c r="J9394" i="2"/>
  <c r="K9394" i="2" s="1"/>
  <c r="J9395" i="2"/>
  <c r="J9396" i="2"/>
  <c r="J9397" i="2"/>
  <c r="K9397" i="2" s="1"/>
  <c r="J9398" i="2"/>
  <c r="K9398" i="2" s="1"/>
  <c r="J9399" i="2"/>
  <c r="K9399" i="2" s="1"/>
  <c r="J9400" i="2"/>
  <c r="K9400" i="2" s="1"/>
  <c r="J9401" i="2"/>
  <c r="K9401" i="2" s="1"/>
  <c r="J9402" i="2"/>
  <c r="K9402" i="2" s="1"/>
  <c r="J9403" i="2"/>
  <c r="K9403" i="2" s="1"/>
  <c r="J9404" i="2"/>
  <c r="K9404" i="2" s="1"/>
  <c r="J9405" i="2"/>
  <c r="K9405" i="2" s="1"/>
  <c r="J9406" i="2"/>
  <c r="K9406" i="2" s="1"/>
  <c r="J9407" i="2"/>
  <c r="K9407" i="2" s="1"/>
  <c r="J9408" i="2"/>
  <c r="K9408" i="2" s="1"/>
  <c r="J9409" i="2"/>
  <c r="K9409" i="2" s="1"/>
  <c r="J9410" i="2"/>
  <c r="K9410" i="2" s="1"/>
  <c r="J9411" i="2"/>
  <c r="K9411" i="2" s="1"/>
  <c r="J9412" i="2"/>
  <c r="K9412" i="2" s="1"/>
  <c r="J9413" i="2"/>
  <c r="K9413" i="2" s="1"/>
  <c r="J9414" i="2"/>
  <c r="K9414" i="2" s="1"/>
  <c r="J9415" i="2"/>
  <c r="K9415" i="2" s="1"/>
  <c r="J9416" i="2"/>
  <c r="J9417" i="2"/>
  <c r="K9417" i="2" s="1"/>
  <c r="J9418" i="2"/>
  <c r="K9418" i="2" s="1"/>
  <c r="J9419" i="2"/>
  <c r="K9419" i="2" s="1"/>
  <c r="J9420" i="2"/>
  <c r="K9420" i="2" s="1"/>
  <c r="J9421" i="2"/>
  <c r="K9421" i="2" s="1"/>
  <c r="J9422" i="2"/>
  <c r="K9422" i="2" s="1"/>
  <c r="J9423" i="2"/>
  <c r="K9423" i="2" s="1"/>
  <c r="J9424" i="2"/>
  <c r="K9424" i="2" s="1"/>
  <c r="J9425" i="2"/>
  <c r="K9425" i="2" s="1"/>
  <c r="J9426" i="2"/>
  <c r="K9426" i="2" s="1"/>
  <c r="J9427" i="2"/>
  <c r="K9427" i="2" s="1"/>
  <c r="J9428" i="2"/>
  <c r="K9428" i="2" s="1"/>
  <c r="J9429" i="2"/>
  <c r="K9429" i="2" s="1"/>
  <c r="J9430" i="2"/>
  <c r="K9430" i="2" s="1"/>
  <c r="J9431" i="2"/>
  <c r="K9431" i="2" s="1"/>
  <c r="J9432" i="2"/>
  <c r="K9432" i="2" s="1"/>
  <c r="J9433" i="2"/>
  <c r="K9433" i="2" s="1"/>
  <c r="J9434" i="2"/>
  <c r="K9434" i="2" s="1"/>
  <c r="J9435" i="2"/>
  <c r="K9435" i="2" s="1"/>
  <c r="J9436" i="2"/>
  <c r="J9437" i="2"/>
  <c r="K9437" i="2" s="1"/>
  <c r="J9438" i="2"/>
  <c r="K9438" i="2" s="1"/>
  <c r="J9439" i="2"/>
  <c r="K9439" i="2" s="1"/>
  <c r="J9440" i="2"/>
  <c r="K9440" i="2" s="1"/>
  <c r="J9441" i="2"/>
  <c r="K9441" i="2" s="1"/>
  <c r="J9442" i="2"/>
  <c r="K9442" i="2" s="1"/>
  <c r="J9443" i="2"/>
  <c r="K9443" i="2" s="1"/>
  <c r="J9444" i="2"/>
  <c r="K9444" i="2" s="1"/>
  <c r="J9445" i="2"/>
  <c r="K9445" i="2" s="1"/>
  <c r="J9446" i="2"/>
  <c r="K9446" i="2" s="1"/>
  <c r="J9447" i="2"/>
  <c r="K9447" i="2" s="1"/>
  <c r="J9448" i="2"/>
  <c r="K9448" i="2" s="1"/>
  <c r="J9449" i="2"/>
  <c r="K9449" i="2" s="1"/>
  <c r="J9450" i="2"/>
  <c r="K9450" i="2" s="1"/>
  <c r="J9451" i="2"/>
  <c r="K9451" i="2" s="1"/>
  <c r="J9452" i="2"/>
  <c r="K9452" i="2" s="1"/>
  <c r="J9453" i="2"/>
  <c r="K9453" i="2" s="1"/>
  <c r="J9454" i="2"/>
  <c r="K9454" i="2" s="1"/>
  <c r="J9455" i="2"/>
  <c r="J9456" i="2"/>
  <c r="J9457" i="2"/>
  <c r="K9457" i="2" s="1"/>
  <c r="J9458" i="2"/>
  <c r="K9458" i="2" s="1"/>
  <c r="J9459" i="2"/>
  <c r="K9459" i="2" s="1"/>
  <c r="J9460" i="2"/>
  <c r="K9460" i="2" s="1"/>
  <c r="J9461" i="2"/>
  <c r="K9461" i="2" s="1"/>
  <c r="J9462" i="2"/>
  <c r="K9462" i="2" s="1"/>
  <c r="J9463" i="2"/>
  <c r="K9463" i="2" s="1"/>
  <c r="J9464" i="2"/>
  <c r="K9464" i="2" s="1"/>
  <c r="J9465" i="2"/>
  <c r="J9466" i="2"/>
  <c r="K9466" i="2" s="1"/>
  <c r="J9467" i="2"/>
  <c r="K9467" i="2" s="1"/>
  <c r="J9468" i="2"/>
  <c r="K9468" i="2" s="1"/>
  <c r="J9469" i="2"/>
  <c r="K9469" i="2" s="1"/>
  <c r="J9470" i="2"/>
  <c r="K9470" i="2" s="1"/>
  <c r="J9471" i="2"/>
  <c r="K9471" i="2" s="1"/>
  <c r="J9472" i="2"/>
  <c r="K9472" i="2" s="1"/>
  <c r="J9473" i="2"/>
  <c r="K9473" i="2" s="1"/>
  <c r="J9474" i="2"/>
  <c r="K9474" i="2" s="1"/>
  <c r="J9475" i="2"/>
  <c r="K9475" i="2" s="1"/>
  <c r="J9476" i="2"/>
  <c r="J9477" i="2"/>
  <c r="K9477" i="2" s="1"/>
  <c r="J9478" i="2"/>
  <c r="K9478" i="2" s="1"/>
  <c r="J9479" i="2"/>
  <c r="K9479" i="2" s="1"/>
  <c r="J9480" i="2"/>
  <c r="K9480" i="2" s="1"/>
  <c r="J9481" i="2"/>
  <c r="K9481" i="2" s="1"/>
  <c r="J9482" i="2"/>
  <c r="K9482" i="2" s="1"/>
  <c r="J9483" i="2"/>
  <c r="K9483" i="2" s="1"/>
  <c r="J9484" i="2"/>
  <c r="K9484" i="2" s="1"/>
  <c r="J9485" i="2"/>
  <c r="K9485" i="2" s="1"/>
  <c r="J9486" i="2"/>
  <c r="K9486" i="2" s="1"/>
  <c r="J9487" i="2"/>
  <c r="K9487" i="2" s="1"/>
  <c r="J9488" i="2"/>
  <c r="K9488" i="2" s="1"/>
  <c r="J9489" i="2"/>
  <c r="K9489" i="2" s="1"/>
  <c r="J9490" i="2"/>
  <c r="K9490" i="2" s="1"/>
  <c r="J9491" i="2"/>
  <c r="K9491" i="2" s="1"/>
  <c r="J9492" i="2"/>
  <c r="K9492" i="2" s="1"/>
  <c r="J9493" i="2"/>
  <c r="K9493" i="2" s="1"/>
  <c r="J9494" i="2"/>
  <c r="K9494" i="2" s="1"/>
  <c r="J9495" i="2"/>
  <c r="K9495" i="2" s="1"/>
  <c r="J9496" i="2"/>
  <c r="J9497" i="2"/>
  <c r="K9497" i="2" s="1"/>
  <c r="J9498" i="2"/>
  <c r="K9498" i="2" s="1"/>
  <c r="J9499" i="2"/>
  <c r="K9499" i="2" s="1"/>
  <c r="J9500" i="2"/>
  <c r="K9500" i="2" s="1"/>
  <c r="J9501" i="2"/>
  <c r="K9501" i="2" s="1"/>
  <c r="J9502" i="2"/>
  <c r="K9502" i="2" s="1"/>
  <c r="J9503" i="2"/>
  <c r="K9503" i="2" s="1"/>
  <c r="J9504" i="2"/>
  <c r="K9504" i="2" s="1"/>
  <c r="J9505" i="2"/>
  <c r="K9505" i="2" s="1"/>
  <c r="J9506" i="2"/>
  <c r="K9506" i="2" s="1"/>
  <c r="J9507" i="2"/>
  <c r="K9507" i="2" s="1"/>
  <c r="J9508" i="2"/>
  <c r="K9508" i="2" s="1"/>
  <c r="J9509" i="2"/>
  <c r="K9509" i="2" s="1"/>
  <c r="J9510" i="2"/>
  <c r="K9510" i="2" s="1"/>
  <c r="J9511" i="2"/>
  <c r="K9511" i="2" s="1"/>
  <c r="J9512" i="2"/>
  <c r="K9512" i="2" s="1"/>
  <c r="J9513" i="2"/>
  <c r="K9513" i="2" s="1"/>
  <c r="J9514" i="2"/>
  <c r="K9514" i="2" s="1"/>
  <c r="J9515" i="2"/>
  <c r="K9515" i="2" s="1"/>
  <c r="J9516" i="2"/>
  <c r="J9517" i="2"/>
  <c r="K9517" i="2" s="1"/>
  <c r="J9518" i="2"/>
  <c r="K9518" i="2" s="1"/>
  <c r="J9519" i="2"/>
  <c r="K9519" i="2" s="1"/>
  <c r="J9520" i="2"/>
  <c r="K9520" i="2" s="1"/>
  <c r="J9521" i="2"/>
  <c r="K9521" i="2" s="1"/>
  <c r="J9522" i="2"/>
  <c r="K9522" i="2" s="1"/>
  <c r="J9523" i="2"/>
  <c r="K9523" i="2" s="1"/>
  <c r="J9524" i="2"/>
  <c r="K9524" i="2" s="1"/>
  <c r="J9525" i="2"/>
  <c r="K9525" i="2" s="1"/>
  <c r="J9526" i="2"/>
  <c r="K9526" i="2" s="1"/>
  <c r="J9527" i="2"/>
  <c r="K9527" i="2" s="1"/>
  <c r="J9528" i="2"/>
  <c r="K9528" i="2" s="1"/>
  <c r="J9529" i="2"/>
  <c r="K9529" i="2" s="1"/>
  <c r="J9530" i="2"/>
  <c r="K9530" i="2" s="1"/>
  <c r="J9531" i="2"/>
  <c r="K9531" i="2" s="1"/>
  <c r="J9532" i="2"/>
  <c r="K9532" i="2" s="1"/>
  <c r="J9533" i="2"/>
  <c r="K9533" i="2" s="1"/>
  <c r="J9534" i="2"/>
  <c r="K9534" i="2" s="1"/>
  <c r="J9535" i="2"/>
  <c r="J9536" i="2"/>
  <c r="J9537" i="2"/>
  <c r="K9537" i="2" s="1"/>
  <c r="J9538" i="2"/>
  <c r="K9538" i="2" s="1"/>
  <c r="J9539" i="2"/>
  <c r="K9539" i="2" s="1"/>
  <c r="J9540" i="2"/>
  <c r="K9540" i="2" s="1"/>
  <c r="J9541" i="2"/>
  <c r="K9541" i="2" s="1"/>
  <c r="J9542" i="2"/>
  <c r="K9542" i="2" s="1"/>
  <c r="J9543" i="2"/>
  <c r="K9543" i="2" s="1"/>
  <c r="J9544" i="2"/>
  <c r="K9544" i="2" s="1"/>
  <c r="J9545" i="2"/>
  <c r="K9545" i="2" s="1"/>
  <c r="J9546" i="2"/>
  <c r="K9546" i="2" s="1"/>
  <c r="J9547" i="2"/>
  <c r="K9547" i="2" s="1"/>
  <c r="J9548" i="2"/>
  <c r="K9548" i="2" s="1"/>
  <c r="J9549" i="2"/>
  <c r="K9549" i="2" s="1"/>
  <c r="J9550" i="2"/>
  <c r="K9550" i="2" s="1"/>
  <c r="J9551" i="2"/>
  <c r="K9551" i="2" s="1"/>
  <c r="J9552" i="2"/>
  <c r="K9552" i="2" s="1"/>
  <c r="J9553" i="2"/>
  <c r="K9553" i="2" s="1"/>
  <c r="J9554" i="2"/>
  <c r="K9554" i="2" s="1"/>
  <c r="J9555" i="2"/>
  <c r="K9555" i="2" s="1"/>
  <c r="J9556" i="2"/>
  <c r="J9557" i="2"/>
  <c r="J9558" i="2"/>
  <c r="K9558" i="2" s="1"/>
  <c r="J9559" i="2"/>
  <c r="K9559" i="2" s="1"/>
  <c r="J9560" i="2"/>
  <c r="K9560" i="2" s="1"/>
  <c r="J9561" i="2"/>
  <c r="K9561" i="2" s="1"/>
  <c r="J9562" i="2"/>
  <c r="K9562" i="2" s="1"/>
  <c r="J9563" i="2"/>
  <c r="K9563" i="2" s="1"/>
  <c r="J9564" i="2"/>
  <c r="K9564" i="2" s="1"/>
  <c r="J9565" i="2"/>
  <c r="J9566" i="2"/>
  <c r="K9566" i="2" s="1"/>
  <c r="J9567" i="2"/>
  <c r="K9567" i="2" s="1"/>
  <c r="J9568" i="2"/>
  <c r="K9568" i="2" s="1"/>
  <c r="J9569" i="2"/>
  <c r="K9569" i="2" s="1"/>
  <c r="J9570" i="2"/>
  <c r="K9570" i="2" s="1"/>
  <c r="J9571" i="2"/>
  <c r="K9571" i="2" s="1"/>
  <c r="J9572" i="2"/>
  <c r="K9572" i="2" s="1"/>
  <c r="J9573" i="2"/>
  <c r="K9573" i="2" s="1"/>
  <c r="J9574" i="2"/>
  <c r="K9574" i="2" s="1"/>
  <c r="J9575" i="2"/>
  <c r="J9576" i="2"/>
  <c r="J9577" i="2"/>
  <c r="K9577" i="2" s="1"/>
  <c r="J9578" i="2"/>
  <c r="K9578" i="2" s="1"/>
  <c r="J9579" i="2"/>
  <c r="K9579" i="2" s="1"/>
  <c r="J9580" i="2"/>
  <c r="K9580" i="2" s="1"/>
  <c r="J9581" i="2"/>
  <c r="K9581" i="2" s="1"/>
  <c r="J9582" i="2"/>
  <c r="K9582" i="2" s="1"/>
  <c r="J9583" i="2"/>
  <c r="K9583" i="2" s="1"/>
  <c r="J9584" i="2"/>
  <c r="K9584" i="2" s="1"/>
  <c r="J9585" i="2"/>
  <c r="K9585" i="2" s="1"/>
  <c r="J9586" i="2"/>
  <c r="K9586" i="2" s="1"/>
  <c r="J9587" i="2"/>
  <c r="K9587" i="2" s="1"/>
  <c r="J9588" i="2"/>
  <c r="K9588" i="2" s="1"/>
  <c r="J9589" i="2"/>
  <c r="K9589" i="2" s="1"/>
  <c r="J9590" i="2"/>
  <c r="K9590" i="2" s="1"/>
  <c r="J9591" i="2"/>
  <c r="K9591" i="2" s="1"/>
  <c r="J9592" i="2"/>
  <c r="K9592" i="2" s="1"/>
  <c r="J9593" i="2"/>
  <c r="K9593" i="2" s="1"/>
  <c r="J9594" i="2"/>
  <c r="K9594" i="2" s="1"/>
  <c r="J9595" i="2"/>
  <c r="K9595" i="2" s="1"/>
  <c r="J9596" i="2"/>
  <c r="J9597" i="2"/>
  <c r="K9597" i="2" s="1"/>
  <c r="J9598" i="2"/>
  <c r="K9598" i="2" s="1"/>
  <c r="J9599" i="2"/>
  <c r="K9599" i="2" s="1"/>
  <c r="J9600" i="2"/>
  <c r="K9600" i="2" s="1"/>
  <c r="J9601" i="2"/>
  <c r="K9601" i="2" s="1"/>
  <c r="J9602" i="2"/>
  <c r="K9602" i="2" s="1"/>
  <c r="J9603" i="2"/>
  <c r="K9603" i="2" s="1"/>
  <c r="J9604" i="2"/>
  <c r="K9604" i="2" s="1"/>
  <c r="J9605" i="2"/>
  <c r="K9605" i="2" s="1"/>
  <c r="J9606" i="2"/>
  <c r="K9606" i="2" s="1"/>
  <c r="J9607" i="2"/>
  <c r="K9607" i="2" s="1"/>
  <c r="J9608" i="2"/>
  <c r="K9608" i="2" s="1"/>
  <c r="J9609" i="2"/>
  <c r="K9609" i="2" s="1"/>
  <c r="J9610" i="2"/>
  <c r="K9610" i="2" s="1"/>
  <c r="J9611" i="2"/>
  <c r="K9611" i="2" s="1"/>
  <c r="J9612" i="2"/>
  <c r="K9612" i="2" s="1"/>
  <c r="J9613" i="2"/>
  <c r="K9613" i="2" s="1"/>
  <c r="J9614" i="2"/>
  <c r="K9614" i="2" s="1"/>
  <c r="J9615" i="2"/>
  <c r="K9615" i="2" s="1"/>
  <c r="J9616" i="2"/>
  <c r="J9617" i="2"/>
  <c r="K9617" i="2" s="1"/>
  <c r="J9618" i="2"/>
  <c r="K9618" i="2" s="1"/>
  <c r="J9619" i="2"/>
  <c r="K9619" i="2" s="1"/>
  <c r="J9620" i="2"/>
  <c r="K9620" i="2" s="1"/>
  <c r="J9621" i="2"/>
  <c r="K9621" i="2" s="1"/>
  <c r="J9622" i="2"/>
  <c r="K9622" i="2" s="1"/>
  <c r="J9623" i="2"/>
  <c r="K9623" i="2" s="1"/>
  <c r="J9624" i="2"/>
  <c r="K9624" i="2" s="1"/>
  <c r="J9625" i="2"/>
  <c r="K9625" i="2" s="1"/>
  <c r="J9626" i="2"/>
  <c r="J9627" i="2"/>
  <c r="K9627" i="2" s="1"/>
  <c r="J9628" i="2"/>
  <c r="K9628" i="2" s="1"/>
  <c r="J9629" i="2"/>
  <c r="K9629" i="2" s="1"/>
  <c r="J9630" i="2"/>
  <c r="K9630" i="2" s="1"/>
  <c r="J9631" i="2"/>
  <c r="K9631" i="2" s="1"/>
  <c r="J9632" i="2"/>
  <c r="K9632" i="2" s="1"/>
  <c r="J9633" i="2"/>
  <c r="K9633" i="2" s="1"/>
  <c r="J9634" i="2"/>
  <c r="K9634" i="2" s="1"/>
  <c r="J9635" i="2"/>
  <c r="K9635" i="2" s="1"/>
  <c r="J9636" i="2"/>
  <c r="J9637" i="2"/>
  <c r="K9637" i="2" s="1"/>
  <c r="J9638" i="2"/>
  <c r="K9638" i="2" s="1"/>
  <c r="J9639" i="2"/>
  <c r="K9639" i="2" s="1"/>
  <c r="J9640" i="2"/>
  <c r="K9640" i="2" s="1"/>
  <c r="J9641" i="2"/>
  <c r="K9641" i="2" s="1"/>
  <c r="J9642" i="2"/>
  <c r="K9642" i="2" s="1"/>
  <c r="J9643" i="2"/>
  <c r="K9643" i="2" s="1"/>
  <c r="J9644" i="2"/>
  <c r="K9644" i="2" s="1"/>
  <c r="J9645" i="2"/>
  <c r="K9645" i="2" s="1"/>
  <c r="J9646" i="2"/>
  <c r="K9646" i="2" s="1"/>
  <c r="J9647" i="2"/>
  <c r="K9647" i="2" s="1"/>
  <c r="J9648" i="2"/>
  <c r="K9648" i="2" s="1"/>
  <c r="J9649" i="2"/>
  <c r="K9649" i="2" s="1"/>
  <c r="J9650" i="2"/>
  <c r="K9650" i="2" s="1"/>
  <c r="J9651" i="2"/>
  <c r="K9651" i="2" s="1"/>
  <c r="J9652" i="2"/>
  <c r="K9652" i="2" s="1"/>
  <c r="J9653" i="2"/>
  <c r="K9653" i="2" s="1"/>
  <c r="J9654" i="2"/>
  <c r="K9654" i="2" s="1"/>
  <c r="J9655" i="2"/>
  <c r="J9656" i="2"/>
  <c r="J9657" i="2"/>
  <c r="K9657" i="2" s="1"/>
  <c r="J9658" i="2"/>
  <c r="K9658" i="2" s="1"/>
  <c r="J9659" i="2"/>
  <c r="K9659" i="2" s="1"/>
  <c r="J9660" i="2"/>
  <c r="K9660" i="2" s="1"/>
  <c r="J9661" i="2"/>
  <c r="K9661" i="2" s="1"/>
  <c r="J9662" i="2"/>
  <c r="K9662" i="2" s="1"/>
  <c r="J9663" i="2"/>
  <c r="K9663" i="2" s="1"/>
  <c r="J9664" i="2"/>
  <c r="K9664" i="2" s="1"/>
  <c r="J9665" i="2"/>
  <c r="K9665" i="2" s="1"/>
  <c r="J9666" i="2"/>
  <c r="K9666" i="2" s="1"/>
  <c r="J9667" i="2"/>
  <c r="K9667" i="2" s="1"/>
  <c r="J9668" i="2"/>
  <c r="K9668" i="2" s="1"/>
  <c r="J9669" i="2"/>
  <c r="K9669" i="2" s="1"/>
  <c r="J9670" i="2"/>
  <c r="K9670" i="2" s="1"/>
  <c r="J9671" i="2"/>
  <c r="K9671" i="2" s="1"/>
  <c r="J9672" i="2"/>
  <c r="K9672" i="2" s="1"/>
  <c r="J9673" i="2"/>
  <c r="K9673" i="2" s="1"/>
  <c r="J9674" i="2"/>
  <c r="K9674" i="2" s="1"/>
  <c r="J9675" i="2"/>
  <c r="K9675" i="2" s="1"/>
  <c r="J9676" i="2"/>
  <c r="J9677" i="2"/>
  <c r="K9677" i="2" s="1"/>
  <c r="J9678" i="2"/>
  <c r="K9678" i="2" s="1"/>
  <c r="J9679" i="2"/>
  <c r="K9679" i="2" s="1"/>
  <c r="J9680" i="2"/>
  <c r="K9680" i="2" s="1"/>
  <c r="J9681" i="2"/>
  <c r="K9681" i="2" s="1"/>
  <c r="J9682" i="2"/>
  <c r="K9682" i="2" s="1"/>
  <c r="J9683" i="2"/>
  <c r="K9683" i="2" s="1"/>
  <c r="J9684" i="2"/>
  <c r="K9684" i="2" s="1"/>
  <c r="J9685" i="2"/>
  <c r="K9685" i="2" s="1"/>
  <c r="J9686" i="2"/>
  <c r="K9686" i="2" s="1"/>
  <c r="J9687" i="2"/>
  <c r="K9687" i="2" s="1"/>
  <c r="J9688" i="2"/>
  <c r="K9688" i="2" s="1"/>
  <c r="J9689" i="2"/>
  <c r="K9689" i="2" s="1"/>
  <c r="J9690" i="2"/>
  <c r="K9690" i="2" s="1"/>
  <c r="J9691" i="2"/>
  <c r="K9691" i="2" s="1"/>
  <c r="J9692" i="2"/>
  <c r="K9692" i="2" s="1"/>
  <c r="J9693" i="2"/>
  <c r="K9693" i="2" s="1"/>
  <c r="J9694" i="2"/>
  <c r="K9694" i="2" s="1"/>
  <c r="J9695" i="2"/>
  <c r="J9696" i="2"/>
  <c r="J9697" i="2"/>
  <c r="K9697" i="2" s="1"/>
  <c r="J9698" i="2"/>
  <c r="K9698" i="2" s="1"/>
  <c r="J9699" i="2"/>
  <c r="K9699" i="2" s="1"/>
  <c r="J9700" i="2"/>
  <c r="K9700" i="2" s="1"/>
  <c r="J9701" i="2"/>
  <c r="K9701" i="2" s="1"/>
  <c r="J9702" i="2"/>
  <c r="K9702" i="2" s="1"/>
  <c r="J9703" i="2"/>
  <c r="K9703" i="2" s="1"/>
  <c r="J9704" i="2"/>
  <c r="K9704" i="2" s="1"/>
  <c r="J9705" i="2"/>
  <c r="K9705" i="2" s="1"/>
  <c r="J9706" i="2"/>
  <c r="K9706" i="2" s="1"/>
  <c r="J9707" i="2"/>
  <c r="K9707" i="2" s="1"/>
  <c r="J9708" i="2"/>
  <c r="K9708" i="2" s="1"/>
  <c r="J9709" i="2"/>
  <c r="K9709" i="2" s="1"/>
  <c r="J9710" i="2"/>
  <c r="K9710" i="2" s="1"/>
  <c r="J9711" i="2"/>
  <c r="K9711" i="2" s="1"/>
  <c r="J9712" i="2"/>
  <c r="K9712" i="2" s="1"/>
  <c r="J9713" i="2"/>
  <c r="K9713" i="2" s="1"/>
  <c r="J9714" i="2"/>
  <c r="K9714" i="2" s="1"/>
  <c r="J9715" i="2"/>
  <c r="K9715" i="2" s="1"/>
  <c r="J9716" i="2"/>
  <c r="J9717" i="2"/>
  <c r="K9717" i="2" s="1"/>
  <c r="J9718" i="2"/>
  <c r="K9718" i="2" s="1"/>
  <c r="J9719" i="2"/>
  <c r="K9719" i="2" s="1"/>
  <c r="J9720" i="2"/>
  <c r="K9720" i="2" s="1"/>
  <c r="J9721" i="2"/>
  <c r="K9721" i="2" s="1"/>
  <c r="J9722" i="2"/>
  <c r="K9722" i="2" s="1"/>
  <c r="J9723" i="2"/>
  <c r="K9723" i="2" s="1"/>
  <c r="J9724" i="2"/>
  <c r="K9724" i="2" s="1"/>
  <c r="J9725" i="2"/>
  <c r="K9725" i="2" s="1"/>
  <c r="J9726" i="2"/>
  <c r="K9726" i="2" s="1"/>
  <c r="J9727" i="2"/>
  <c r="K9727" i="2" s="1"/>
  <c r="J9728" i="2"/>
  <c r="K9728" i="2" s="1"/>
  <c r="J9729" i="2"/>
  <c r="K9729" i="2" s="1"/>
  <c r="J9730" i="2"/>
  <c r="K9730" i="2" s="1"/>
  <c r="J9731" i="2"/>
  <c r="K9731" i="2" s="1"/>
  <c r="J9732" i="2"/>
  <c r="K9732" i="2" s="1"/>
  <c r="J9733" i="2"/>
  <c r="K9733" i="2" s="1"/>
  <c r="J9734" i="2"/>
  <c r="K9734" i="2" s="1"/>
  <c r="J9735" i="2"/>
  <c r="K9735" i="2" s="1"/>
  <c r="J9736" i="2"/>
  <c r="J9737" i="2"/>
  <c r="K9737" i="2" s="1"/>
  <c r="J9738" i="2"/>
  <c r="K9738" i="2" s="1"/>
  <c r="J9739" i="2"/>
  <c r="K9739" i="2" s="1"/>
  <c r="J9740" i="2"/>
  <c r="K9740" i="2" s="1"/>
  <c r="J9741" i="2"/>
  <c r="K9741" i="2" s="1"/>
  <c r="J9742" i="2"/>
  <c r="K9742" i="2" s="1"/>
  <c r="J9743" i="2"/>
  <c r="K9743" i="2" s="1"/>
  <c r="J9744" i="2"/>
  <c r="K9744" i="2" s="1"/>
  <c r="J9745" i="2"/>
  <c r="K9745" i="2" s="1"/>
  <c r="J9746" i="2"/>
  <c r="K9746" i="2" s="1"/>
  <c r="J9747" i="2"/>
  <c r="K9747" i="2" s="1"/>
  <c r="J9748" i="2"/>
  <c r="K9748" i="2" s="1"/>
  <c r="J9749" i="2"/>
  <c r="K9749" i="2" s="1"/>
  <c r="J9750" i="2"/>
  <c r="K9750" i="2" s="1"/>
  <c r="J9751" i="2"/>
  <c r="K9751" i="2" s="1"/>
  <c r="J9752" i="2"/>
  <c r="K9752" i="2" s="1"/>
  <c r="J9753" i="2"/>
  <c r="K9753" i="2" s="1"/>
  <c r="J9754" i="2"/>
  <c r="K9754" i="2" s="1"/>
  <c r="J9755" i="2"/>
  <c r="K9755" i="2" s="1"/>
  <c r="J9756" i="2"/>
  <c r="J9757" i="2"/>
  <c r="K9757" i="2" s="1"/>
  <c r="J9758" i="2"/>
  <c r="K9758" i="2" s="1"/>
  <c r="J9759" i="2"/>
  <c r="K9759" i="2" s="1"/>
  <c r="J9760" i="2"/>
  <c r="K9760" i="2" s="1"/>
  <c r="J9761" i="2"/>
  <c r="K9761" i="2" s="1"/>
  <c r="J9762" i="2"/>
  <c r="K9762" i="2" s="1"/>
  <c r="J9763" i="2"/>
  <c r="K9763" i="2" s="1"/>
  <c r="J9764" i="2"/>
  <c r="K9764" i="2" s="1"/>
  <c r="J9765" i="2"/>
  <c r="K9765" i="2" s="1"/>
  <c r="J9766" i="2"/>
  <c r="K9766" i="2" s="1"/>
  <c r="J9767" i="2"/>
  <c r="K9767" i="2" s="1"/>
  <c r="J9768" i="2"/>
  <c r="K9768" i="2" s="1"/>
  <c r="J9769" i="2"/>
  <c r="K9769" i="2" s="1"/>
  <c r="J9770" i="2"/>
  <c r="K9770" i="2" s="1"/>
  <c r="J9771" i="2"/>
  <c r="K9771" i="2" s="1"/>
  <c r="J9772" i="2"/>
  <c r="K9772" i="2" s="1"/>
  <c r="J9773" i="2"/>
  <c r="K9773" i="2" s="1"/>
  <c r="J9774" i="2"/>
  <c r="K9774" i="2" s="1"/>
  <c r="J9775" i="2"/>
  <c r="K9775" i="2" s="1"/>
  <c r="J9776" i="2"/>
  <c r="K9776" i="2" s="1"/>
  <c r="J9777" i="2"/>
  <c r="K9777" i="2" s="1"/>
  <c r="J9778" i="2"/>
  <c r="K9778" i="2" s="1"/>
  <c r="J9779" i="2"/>
  <c r="K9779" i="2" s="1"/>
  <c r="J9780" i="2"/>
  <c r="K9780" i="2" s="1"/>
  <c r="J9781" i="2"/>
  <c r="K9781" i="2" s="1"/>
  <c r="J9782" i="2"/>
  <c r="K9782" i="2" s="1"/>
  <c r="J9783" i="2"/>
  <c r="K9783" i="2" s="1"/>
  <c r="J9784" i="2"/>
  <c r="K9784" i="2" s="1"/>
  <c r="J9785" i="2"/>
  <c r="K9785" i="2" s="1"/>
  <c r="J9786" i="2"/>
  <c r="K9786" i="2" s="1"/>
  <c r="J9787" i="2"/>
  <c r="K9787" i="2" s="1"/>
  <c r="J9788" i="2"/>
  <c r="K9788" i="2" s="1"/>
  <c r="J9789" i="2"/>
  <c r="K9789" i="2" s="1"/>
  <c r="J9790" i="2"/>
  <c r="K9790" i="2" s="1"/>
  <c r="J9791" i="2"/>
  <c r="K9791" i="2" s="1"/>
  <c r="J9792" i="2"/>
  <c r="K9792" i="2" s="1"/>
  <c r="J9793" i="2"/>
  <c r="K9793" i="2" s="1"/>
  <c r="J9794" i="2"/>
  <c r="K9794" i="2" s="1"/>
  <c r="J9795" i="2"/>
  <c r="J9796" i="2"/>
  <c r="J9797" i="2"/>
  <c r="K9797" i="2" s="1"/>
  <c r="J9798" i="2"/>
  <c r="K9798" i="2" s="1"/>
  <c r="J9799" i="2"/>
  <c r="K9799" i="2" s="1"/>
  <c r="J9800" i="2"/>
  <c r="K9800" i="2" s="1"/>
  <c r="J9801" i="2"/>
  <c r="K9801" i="2" s="1"/>
  <c r="J9802" i="2"/>
  <c r="K9802" i="2" s="1"/>
  <c r="J9803" i="2"/>
  <c r="K9803" i="2" s="1"/>
  <c r="J9804" i="2"/>
  <c r="K9804" i="2" s="1"/>
  <c r="J9805" i="2"/>
  <c r="K9805" i="2" s="1"/>
  <c r="J9806" i="2"/>
  <c r="K9806" i="2" s="1"/>
  <c r="J9807" i="2"/>
  <c r="K9807" i="2" s="1"/>
  <c r="J9808" i="2"/>
  <c r="K9808" i="2" s="1"/>
  <c r="J9809" i="2"/>
  <c r="K9809" i="2" s="1"/>
  <c r="J9810" i="2"/>
  <c r="K9810" i="2" s="1"/>
  <c r="J9811" i="2"/>
  <c r="K9811" i="2" s="1"/>
  <c r="J9812" i="2"/>
  <c r="K9812" i="2" s="1"/>
  <c r="J9813" i="2"/>
  <c r="K9813" i="2" s="1"/>
  <c r="J9814" i="2"/>
  <c r="K9814" i="2" s="1"/>
  <c r="J9815" i="2"/>
  <c r="K9815" i="2" s="1"/>
  <c r="J9816" i="2"/>
  <c r="J9817" i="2"/>
  <c r="K9817" i="2" s="1"/>
  <c r="J9818" i="2"/>
  <c r="K9818" i="2" s="1"/>
  <c r="J9819" i="2"/>
  <c r="K9819" i="2" s="1"/>
  <c r="J9820" i="2"/>
  <c r="K9820" i="2" s="1"/>
  <c r="J9821" i="2"/>
  <c r="K9821" i="2" s="1"/>
  <c r="J9822" i="2"/>
  <c r="K9822" i="2" s="1"/>
  <c r="J9823" i="2"/>
  <c r="K9823" i="2" s="1"/>
  <c r="J9824" i="2"/>
  <c r="K9824" i="2" s="1"/>
  <c r="J9825" i="2"/>
  <c r="K9825" i="2" s="1"/>
  <c r="J9826" i="2"/>
  <c r="K9826" i="2" s="1"/>
  <c r="J9827" i="2"/>
  <c r="K9827" i="2" s="1"/>
  <c r="J9828" i="2"/>
  <c r="K9828" i="2" s="1"/>
  <c r="J9829" i="2"/>
  <c r="K9829" i="2" s="1"/>
  <c r="J9830" i="2"/>
  <c r="K9830" i="2" s="1"/>
  <c r="J9831" i="2"/>
  <c r="K9831" i="2" s="1"/>
  <c r="J9832" i="2"/>
  <c r="K9832" i="2" s="1"/>
  <c r="J9833" i="2"/>
  <c r="K9833" i="2" s="1"/>
  <c r="J9834" i="2"/>
  <c r="K9834" i="2" s="1"/>
  <c r="J9835" i="2"/>
  <c r="K9835" i="2" s="1"/>
  <c r="J9836" i="2"/>
  <c r="J9837" i="2"/>
  <c r="K9837" i="2" s="1"/>
  <c r="J9838" i="2"/>
  <c r="K9838" i="2" s="1"/>
  <c r="J9839" i="2"/>
  <c r="K9839" i="2" s="1"/>
  <c r="J9840" i="2"/>
  <c r="K9840" i="2" s="1"/>
  <c r="J9841" i="2"/>
  <c r="K9841" i="2" s="1"/>
  <c r="J9842" i="2"/>
  <c r="K9842" i="2" s="1"/>
  <c r="J9843" i="2"/>
  <c r="K9843" i="2" s="1"/>
  <c r="J9844" i="2"/>
  <c r="K9844" i="2" s="1"/>
  <c r="J9845" i="2"/>
  <c r="K9845" i="2" s="1"/>
  <c r="J9846" i="2"/>
  <c r="K9846" i="2" s="1"/>
  <c r="J9847" i="2"/>
  <c r="K9847" i="2" s="1"/>
  <c r="J9848" i="2"/>
  <c r="K9848" i="2" s="1"/>
  <c r="J9849" i="2"/>
  <c r="K9849" i="2" s="1"/>
  <c r="J9850" i="2"/>
  <c r="K9850" i="2" s="1"/>
  <c r="J9851" i="2"/>
  <c r="K9851" i="2" s="1"/>
  <c r="J9852" i="2"/>
  <c r="K9852" i="2" s="1"/>
  <c r="J9853" i="2"/>
  <c r="K9853" i="2" s="1"/>
  <c r="J9854" i="2"/>
  <c r="K9854" i="2" s="1"/>
  <c r="J9855" i="2"/>
  <c r="J9856" i="2"/>
  <c r="J9857" i="2"/>
  <c r="K9857" i="2" s="1"/>
  <c r="J9858" i="2"/>
  <c r="K9858" i="2" s="1"/>
  <c r="J9859" i="2"/>
  <c r="K9859" i="2" s="1"/>
  <c r="J9860" i="2"/>
  <c r="K9860" i="2" s="1"/>
  <c r="J9861" i="2"/>
  <c r="K9861" i="2" s="1"/>
  <c r="J9862" i="2"/>
  <c r="K9862" i="2" s="1"/>
  <c r="J9863" i="2"/>
  <c r="K9863" i="2" s="1"/>
  <c r="J9864" i="2"/>
  <c r="K9864" i="2" s="1"/>
  <c r="J9865" i="2"/>
  <c r="K9865" i="2" s="1"/>
  <c r="J9866" i="2"/>
  <c r="K9866" i="2" s="1"/>
  <c r="J9867" i="2"/>
  <c r="K9867" i="2" s="1"/>
  <c r="J9868" i="2"/>
  <c r="K9868" i="2" s="1"/>
  <c r="J9869" i="2"/>
  <c r="K9869" i="2" s="1"/>
  <c r="J9870" i="2"/>
  <c r="K9870" i="2" s="1"/>
  <c r="J9871" i="2"/>
  <c r="K9871" i="2" s="1"/>
  <c r="J9872" i="2"/>
  <c r="K9872" i="2" s="1"/>
  <c r="J9873" i="2"/>
  <c r="K9873" i="2" s="1"/>
  <c r="J9874" i="2"/>
  <c r="K9874" i="2" s="1"/>
  <c r="J9875" i="2"/>
  <c r="J9876" i="2"/>
  <c r="K9876" i="2" s="1"/>
  <c r="J9877" i="2"/>
  <c r="K9877" i="2" s="1"/>
  <c r="J9878" i="2"/>
  <c r="K9878" i="2" s="1"/>
  <c r="J9879" i="2"/>
  <c r="K9879" i="2" s="1"/>
  <c r="J9880" i="2"/>
  <c r="K9880" i="2" s="1"/>
  <c r="J9881" i="2"/>
  <c r="K9881" i="2" s="1"/>
  <c r="J9882" i="2"/>
  <c r="K9882" i="2" s="1"/>
  <c r="J9883" i="2"/>
  <c r="K9883" i="2" s="1"/>
  <c r="J9884" i="2"/>
  <c r="K9884" i="2" s="1"/>
  <c r="J9885" i="2"/>
  <c r="K9885" i="2" s="1"/>
  <c r="J9886" i="2"/>
  <c r="K9886" i="2" s="1"/>
  <c r="J9887" i="2"/>
  <c r="K9887" i="2" s="1"/>
  <c r="J9888" i="2"/>
  <c r="K9888" i="2" s="1"/>
  <c r="J9889" i="2"/>
  <c r="K9889" i="2" s="1"/>
  <c r="J9890" i="2"/>
  <c r="K9890" i="2" s="1"/>
  <c r="J9891" i="2"/>
  <c r="K9891" i="2" s="1"/>
  <c r="J9892" i="2"/>
  <c r="K9892" i="2" s="1"/>
  <c r="J9893" i="2"/>
  <c r="K9893" i="2" s="1"/>
  <c r="J9894" i="2"/>
  <c r="K9894" i="2" s="1"/>
  <c r="J9895" i="2"/>
  <c r="J9896" i="2"/>
  <c r="J9897" i="2"/>
  <c r="K9897" i="2" s="1"/>
  <c r="J9898" i="2"/>
  <c r="K9898" i="2" s="1"/>
  <c r="J9899" i="2"/>
  <c r="K9899" i="2" s="1"/>
  <c r="J9900" i="2"/>
  <c r="K9900" i="2" s="1"/>
  <c r="J9901" i="2"/>
  <c r="K9901" i="2" s="1"/>
  <c r="J9902" i="2"/>
  <c r="K9902" i="2" s="1"/>
  <c r="J9903" i="2"/>
  <c r="K9903" i="2" s="1"/>
  <c r="J9904" i="2"/>
  <c r="K9904" i="2" s="1"/>
  <c r="J9905" i="2"/>
  <c r="K9905" i="2" s="1"/>
  <c r="J9906" i="2"/>
  <c r="K9906" i="2" s="1"/>
  <c r="J9907" i="2"/>
  <c r="K9907" i="2" s="1"/>
  <c r="J9908" i="2"/>
  <c r="K9908" i="2" s="1"/>
  <c r="J9909" i="2"/>
  <c r="K9909" i="2" s="1"/>
  <c r="J9910" i="2"/>
  <c r="K9910" i="2" s="1"/>
  <c r="J9911" i="2"/>
  <c r="K9911" i="2" s="1"/>
  <c r="J9912" i="2"/>
  <c r="K9912" i="2" s="1"/>
  <c r="J9913" i="2"/>
  <c r="K9913" i="2" s="1"/>
  <c r="J9914" i="2"/>
  <c r="K9914" i="2" s="1"/>
  <c r="J9915" i="2"/>
  <c r="K9915" i="2" s="1"/>
  <c r="J9916" i="2"/>
  <c r="J9917" i="2"/>
  <c r="K9917" i="2" s="1"/>
  <c r="J9918" i="2"/>
  <c r="K9918" i="2" s="1"/>
  <c r="J9919" i="2"/>
  <c r="K9919" i="2" s="1"/>
  <c r="J9920" i="2"/>
  <c r="K9920" i="2" s="1"/>
  <c r="J9921" i="2"/>
  <c r="K9921" i="2" s="1"/>
  <c r="J9922" i="2"/>
  <c r="K9922" i="2" s="1"/>
  <c r="J9923" i="2"/>
  <c r="K9923" i="2" s="1"/>
  <c r="J9924" i="2"/>
  <c r="K9924" i="2" s="1"/>
  <c r="J9925" i="2"/>
  <c r="K9925" i="2" s="1"/>
  <c r="J9926" i="2"/>
  <c r="K9926" i="2" s="1"/>
  <c r="J9927" i="2"/>
  <c r="K9927" i="2" s="1"/>
  <c r="J9928" i="2"/>
  <c r="K9928" i="2" s="1"/>
  <c r="J9929" i="2"/>
  <c r="K9929" i="2" s="1"/>
  <c r="J9930" i="2"/>
  <c r="K9930" i="2" s="1"/>
  <c r="J9931" i="2"/>
  <c r="K9931" i="2" s="1"/>
  <c r="J9932" i="2"/>
  <c r="K9932" i="2" s="1"/>
  <c r="J9933" i="2"/>
  <c r="K9933" i="2" s="1"/>
  <c r="J9934" i="2"/>
  <c r="K9934" i="2" s="1"/>
  <c r="J9935" i="2"/>
  <c r="K9935" i="2" s="1"/>
  <c r="J9936" i="2"/>
  <c r="J9937" i="2"/>
  <c r="K9937" i="2" s="1"/>
  <c r="J9938" i="2"/>
  <c r="K9938" i="2" s="1"/>
  <c r="J9939" i="2"/>
  <c r="K9939" i="2" s="1"/>
  <c r="J9940" i="2"/>
  <c r="K9940" i="2" s="1"/>
  <c r="J9941" i="2"/>
  <c r="K9941" i="2" s="1"/>
  <c r="J9942" i="2"/>
  <c r="K9942" i="2" s="1"/>
  <c r="J9943" i="2"/>
  <c r="K9943" i="2" s="1"/>
  <c r="J9944" i="2"/>
  <c r="K9944" i="2" s="1"/>
  <c r="J9945" i="2"/>
  <c r="K9945" i="2" s="1"/>
  <c r="J9946" i="2"/>
  <c r="K9946" i="2" s="1"/>
  <c r="J9947" i="2"/>
  <c r="K9947" i="2" s="1"/>
  <c r="J9948" i="2"/>
  <c r="K9948" i="2" s="1"/>
  <c r="J9949" i="2"/>
  <c r="K9949" i="2" s="1"/>
  <c r="J9950" i="2"/>
  <c r="K9950" i="2" s="1"/>
  <c r="J9951" i="2"/>
  <c r="K9951" i="2" s="1"/>
  <c r="J9952" i="2"/>
  <c r="K9952" i="2" s="1"/>
  <c r="J9953" i="2"/>
  <c r="K9953" i="2" s="1"/>
  <c r="J9954" i="2"/>
  <c r="K9954" i="2" s="1"/>
  <c r="J9955" i="2"/>
  <c r="K9955" i="2" s="1"/>
  <c r="J9956" i="2"/>
  <c r="J9957" i="2"/>
  <c r="K9957" i="2" s="1"/>
  <c r="J9958" i="2"/>
  <c r="K9958" i="2" s="1"/>
  <c r="J9959" i="2"/>
  <c r="K9959" i="2" s="1"/>
  <c r="J9960" i="2"/>
  <c r="K9960" i="2" s="1"/>
  <c r="J9961" i="2"/>
  <c r="K9961" i="2" s="1"/>
  <c r="J9962" i="2"/>
  <c r="K9962" i="2" s="1"/>
  <c r="J9963" i="2"/>
  <c r="K9963" i="2" s="1"/>
  <c r="J9964" i="2"/>
  <c r="K9964" i="2" s="1"/>
  <c r="J9965" i="2"/>
  <c r="K9965" i="2" s="1"/>
  <c r="J9966" i="2"/>
  <c r="K9966" i="2" s="1"/>
  <c r="J9967" i="2"/>
  <c r="K9967" i="2" s="1"/>
  <c r="J9968" i="2"/>
  <c r="K9968" i="2" s="1"/>
  <c r="J9969" i="2"/>
  <c r="K9969" i="2" s="1"/>
  <c r="J9970" i="2"/>
  <c r="K9970" i="2" s="1"/>
  <c r="J9971" i="2"/>
  <c r="K9971" i="2" s="1"/>
  <c r="K8972" i="2"/>
  <c r="K8973" i="2"/>
  <c r="K8974" i="2"/>
  <c r="K8975" i="2"/>
  <c r="K8976" i="2"/>
  <c r="K8977" i="2"/>
  <c r="K8978" i="2"/>
  <c r="K8986" i="2"/>
  <c r="K8987" i="2"/>
  <c r="K8989" i="2"/>
  <c r="K8991" i="2"/>
  <c r="K8994" i="2"/>
  <c r="K8996" i="2"/>
  <c r="K8997" i="2"/>
  <c r="K9016" i="2"/>
  <c r="K9035" i="2"/>
  <c r="K9036" i="2"/>
  <c r="K9044" i="2"/>
  <c r="K9046" i="2"/>
  <c r="K9050" i="2"/>
  <c r="K9055" i="2"/>
  <c r="K9056" i="2"/>
  <c r="K9066" i="2"/>
  <c r="K9076" i="2"/>
  <c r="K9077" i="2"/>
  <c r="K9096" i="2"/>
  <c r="K9106" i="2"/>
  <c r="K9116" i="2"/>
  <c r="K9126" i="2"/>
  <c r="K9135" i="2"/>
  <c r="K9136" i="2"/>
  <c r="K9140" i="2"/>
  <c r="K9146" i="2"/>
  <c r="K9156" i="2"/>
  <c r="K9166" i="2"/>
  <c r="K9176" i="2"/>
  <c r="K9186" i="2"/>
  <c r="K9195" i="2"/>
  <c r="K9196" i="2"/>
  <c r="K9216" i="2"/>
  <c r="K9225" i="2"/>
  <c r="K9226" i="2"/>
  <c r="K9235" i="2"/>
  <c r="K9236" i="2"/>
  <c r="K9237" i="2"/>
  <c r="K9246" i="2"/>
  <c r="K9256" i="2"/>
  <c r="K9266" i="2"/>
  <c r="K9295" i="2"/>
  <c r="K9296" i="2"/>
  <c r="K9316" i="2"/>
  <c r="K9326" i="2"/>
  <c r="K9335" i="2"/>
  <c r="K9336" i="2"/>
  <c r="K9346" i="2"/>
  <c r="K9355" i="2"/>
  <c r="K9356" i="2"/>
  <c r="K9376" i="2"/>
  <c r="K9386" i="2"/>
  <c r="K9395" i="2"/>
  <c r="K9396" i="2"/>
  <c r="K9416" i="2"/>
  <c r="K9436" i="2"/>
  <c r="K9455" i="2"/>
  <c r="K9456" i="2"/>
  <c r="K9465" i="2"/>
  <c r="K9476" i="2"/>
  <c r="K9496" i="2"/>
  <c r="K9516" i="2"/>
  <c r="K9535" i="2"/>
  <c r="K9536" i="2"/>
  <c r="K9556" i="2"/>
  <c r="K9557" i="2"/>
  <c r="K9565" i="2"/>
  <c r="K9575" i="2"/>
  <c r="K9576" i="2"/>
  <c r="K9596" i="2"/>
  <c r="K9616" i="2"/>
  <c r="K9626" i="2"/>
  <c r="K9636" i="2"/>
  <c r="K9655" i="2"/>
  <c r="K9656" i="2"/>
  <c r="K9676" i="2"/>
  <c r="K9695" i="2"/>
  <c r="K9696" i="2"/>
  <c r="K9716" i="2"/>
  <c r="K9736" i="2"/>
  <c r="K9756" i="2"/>
  <c r="K9795" i="2"/>
  <c r="K9796" i="2"/>
  <c r="K9816" i="2"/>
  <c r="K9836" i="2"/>
  <c r="K9855" i="2"/>
  <c r="K9856" i="2"/>
  <c r="K9875" i="2"/>
  <c r="K9895" i="2"/>
  <c r="K9896" i="2"/>
  <c r="K9916" i="2"/>
  <c r="K9936" i="2"/>
  <c r="K9956" i="2"/>
  <c r="C4699" i="2"/>
  <c r="C4704" i="2"/>
  <c r="C4700" i="2"/>
  <c r="C4705" i="2"/>
  <c r="C4701" i="2"/>
  <c r="C4706" i="2"/>
  <c r="C4702" i="2"/>
  <c r="C4709" i="2"/>
  <c r="C4707" i="2"/>
  <c r="C4703" i="2"/>
  <c r="C4708" i="2"/>
  <c r="C4710" i="2"/>
  <c r="C4711" i="2"/>
  <c r="C4716" i="2"/>
  <c r="C4712" i="2"/>
  <c r="C4717" i="2"/>
  <c r="C4713" i="2"/>
  <c r="C4718" i="2"/>
  <c r="C4714" i="2"/>
  <c r="C4721" i="2"/>
  <c r="C4719" i="2"/>
  <c r="C4715" i="2"/>
  <c r="C4720" i="2"/>
  <c r="C14" i="2"/>
  <c r="C15" i="2"/>
  <c r="C20" i="2"/>
  <c r="C16" i="2"/>
  <c r="C21" i="2"/>
  <c r="C17" i="2"/>
  <c r="C22" i="2"/>
  <c r="C18" i="2"/>
  <c r="C25" i="2"/>
  <c r="C23" i="2"/>
  <c r="C19" i="2"/>
  <c r="C24" i="2"/>
  <c r="C2" i="2"/>
  <c r="C3" i="2"/>
  <c r="C8" i="2"/>
  <c r="C4" i="2"/>
  <c r="C9" i="2"/>
  <c r="C5" i="2"/>
  <c r="C10" i="2"/>
  <c r="C6" i="2"/>
  <c r="C13" i="2"/>
  <c r="C11" i="2"/>
  <c r="C7" i="2"/>
  <c r="C12" i="2"/>
  <c r="C26" i="2"/>
  <c r="C27" i="2"/>
  <c r="C32" i="2"/>
  <c r="C28" i="2"/>
  <c r="C33" i="2"/>
  <c r="C29" i="2"/>
  <c r="C34" i="2"/>
  <c r="C30" i="2"/>
  <c r="C37" i="2"/>
  <c r="C35" i="2"/>
  <c r="C31" i="2"/>
  <c r="C36" i="2"/>
  <c r="C4734" i="2"/>
  <c r="C4735" i="2"/>
  <c r="C4740" i="2"/>
  <c r="C4736" i="2"/>
  <c r="C4741" i="2"/>
  <c r="C4737" i="2"/>
  <c r="C4742" i="2"/>
  <c r="C4738" i="2"/>
  <c r="C4745" i="2"/>
  <c r="C4743" i="2"/>
  <c r="C4739" i="2"/>
  <c r="C4744" i="2"/>
  <c r="C4746" i="2"/>
  <c r="C4747" i="2"/>
  <c r="C4752" i="2"/>
  <c r="C4748" i="2"/>
  <c r="C4753" i="2"/>
  <c r="C4749" i="2"/>
  <c r="C4754" i="2"/>
  <c r="C4750" i="2"/>
  <c r="C4757" i="2"/>
  <c r="C4755" i="2"/>
  <c r="C4751" i="2"/>
  <c r="C4756" i="2"/>
  <c r="C4722" i="2"/>
  <c r="C4723" i="2"/>
  <c r="C4728" i="2"/>
  <c r="C4724" i="2"/>
  <c r="C4729" i="2"/>
  <c r="C4725" i="2"/>
  <c r="C4730" i="2"/>
  <c r="C4726" i="2"/>
  <c r="C4733" i="2"/>
  <c r="C4731" i="2"/>
  <c r="C4727" i="2"/>
  <c r="C4732" i="2"/>
  <c r="C62" i="2"/>
  <c r="C63" i="2"/>
  <c r="C68" i="2"/>
  <c r="C64" i="2"/>
  <c r="C69" i="2"/>
  <c r="C65" i="2"/>
  <c r="C70" i="2"/>
  <c r="C66" i="2"/>
  <c r="C73" i="2"/>
  <c r="C71" i="2"/>
  <c r="C67" i="2"/>
  <c r="C72" i="2"/>
  <c r="C38" i="2"/>
  <c r="C39" i="2"/>
  <c r="C44" i="2"/>
  <c r="C40" i="2"/>
  <c r="C45" i="2"/>
  <c r="C41" i="2"/>
  <c r="C46" i="2"/>
  <c r="C42" i="2"/>
  <c r="C49" i="2"/>
  <c r="C47" i="2"/>
  <c r="C43" i="2"/>
  <c r="C48" i="2"/>
  <c r="C50" i="2"/>
  <c r="C51" i="2"/>
  <c r="C56" i="2"/>
  <c r="C52" i="2"/>
  <c r="C57" i="2"/>
  <c r="C53" i="2"/>
  <c r="C58" i="2"/>
  <c r="C54" i="2"/>
  <c r="C61" i="2"/>
  <c r="C59" i="2"/>
  <c r="C55" i="2"/>
  <c r="C60" i="2"/>
  <c r="C98" i="2"/>
  <c r="C99" i="2"/>
  <c r="C104" i="2"/>
  <c r="C100" i="2"/>
  <c r="C105" i="2"/>
  <c r="C101" i="2"/>
  <c r="C106" i="2"/>
  <c r="C102" i="2"/>
  <c r="C109" i="2"/>
  <c r="C107" i="2"/>
  <c r="C103" i="2"/>
  <c r="C108" i="2"/>
  <c r="C74" i="2"/>
  <c r="C75" i="2"/>
  <c r="C80" i="2"/>
  <c r="C76" i="2"/>
  <c r="C81" i="2"/>
  <c r="C77" i="2"/>
  <c r="C82" i="2"/>
  <c r="C78" i="2"/>
  <c r="C85" i="2"/>
  <c r="C83" i="2"/>
  <c r="C79" i="2"/>
  <c r="C84" i="2"/>
  <c r="C86" i="2"/>
  <c r="C87" i="2"/>
  <c r="C92" i="2"/>
  <c r="C88" i="2"/>
  <c r="C93" i="2"/>
  <c r="C89" i="2"/>
  <c r="C94" i="2"/>
  <c r="C90" i="2"/>
  <c r="C97" i="2"/>
  <c r="C95" i="2"/>
  <c r="C91" i="2"/>
  <c r="C96" i="2"/>
  <c r="C134" i="2"/>
  <c r="C135" i="2"/>
  <c r="C140" i="2"/>
  <c r="C136" i="2"/>
  <c r="C141" i="2"/>
  <c r="C137" i="2"/>
  <c r="C142" i="2"/>
  <c r="C138" i="2"/>
  <c r="C145" i="2"/>
  <c r="C143" i="2"/>
  <c r="C139" i="2"/>
  <c r="C144" i="2"/>
  <c r="C110" i="2"/>
  <c r="C111" i="2"/>
  <c r="C116" i="2"/>
  <c r="C112" i="2"/>
  <c r="C117" i="2"/>
  <c r="C113" i="2"/>
  <c r="C118" i="2"/>
  <c r="C114" i="2"/>
  <c r="C121" i="2"/>
  <c r="C119" i="2"/>
  <c r="C115" i="2"/>
  <c r="C120" i="2"/>
  <c r="C122" i="2"/>
  <c r="C123" i="2"/>
  <c r="C128" i="2"/>
  <c r="C124" i="2"/>
  <c r="C129" i="2"/>
  <c r="C125" i="2"/>
  <c r="C130" i="2"/>
  <c r="C126" i="2"/>
  <c r="C133" i="2"/>
  <c r="C131" i="2"/>
  <c r="C127" i="2"/>
  <c r="C132" i="2"/>
  <c r="C4782" i="2"/>
  <c r="C4783" i="2"/>
  <c r="C4788" i="2"/>
  <c r="C4784" i="2"/>
  <c r="C4789" i="2"/>
  <c r="C4785" i="2"/>
  <c r="C4790" i="2"/>
  <c r="C4786" i="2"/>
  <c r="C4793" i="2"/>
  <c r="C4791" i="2"/>
  <c r="C4787" i="2"/>
  <c r="C4792" i="2"/>
  <c r="C4758" i="2"/>
  <c r="C4759" i="2"/>
  <c r="C4764" i="2"/>
  <c r="C4760" i="2"/>
  <c r="C4765" i="2"/>
  <c r="C4761" i="2"/>
  <c r="C4766" i="2"/>
  <c r="C4762" i="2"/>
  <c r="C4769" i="2"/>
  <c r="C4767" i="2"/>
  <c r="C4763" i="2"/>
  <c r="C4768" i="2"/>
  <c r="C4770" i="2"/>
  <c r="C4771" i="2"/>
  <c r="C4776" i="2"/>
  <c r="C4772" i="2"/>
  <c r="C4777" i="2"/>
  <c r="C4773" i="2"/>
  <c r="C4778" i="2"/>
  <c r="C4774" i="2"/>
  <c r="C4781" i="2"/>
  <c r="C4779" i="2"/>
  <c r="C4775" i="2"/>
  <c r="C4780" i="2"/>
  <c r="C4818" i="2"/>
  <c r="C4819" i="2"/>
  <c r="C4824" i="2"/>
  <c r="C4820" i="2"/>
  <c r="C4825" i="2"/>
  <c r="C4821" i="2"/>
  <c r="C4826" i="2"/>
  <c r="C4822" i="2"/>
  <c r="C4829" i="2"/>
  <c r="C4827" i="2"/>
  <c r="C4823" i="2"/>
  <c r="C4828" i="2"/>
  <c r="C4794" i="2"/>
  <c r="C4795" i="2"/>
  <c r="C4800" i="2"/>
  <c r="C4796" i="2"/>
  <c r="C4801" i="2"/>
  <c r="C4797" i="2"/>
  <c r="C4802" i="2"/>
  <c r="C4798" i="2"/>
  <c r="C4805" i="2"/>
  <c r="C4803" i="2"/>
  <c r="C4799" i="2"/>
  <c r="C4804" i="2"/>
  <c r="C4806" i="2"/>
  <c r="C4807" i="2"/>
  <c r="C4812" i="2"/>
  <c r="C4808" i="2"/>
  <c r="C4813" i="2"/>
  <c r="C4809" i="2"/>
  <c r="C4814" i="2"/>
  <c r="C4810" i="2"/>
  <c r="C4817" i="2"/>
  <c r="C4815" i="2"/>
  <c r="C4811" i="2"/>
  <c r="C4816" i="2"/>
  <c r="C4854" i="2"/>
  <c r="C4855" i="2"/>
  <c r="C4860" i="2"/>
  <c r="C4856" i="2"/>
  <c r="C4861" i="2"/>
  <c r="C4857" i="2"/>
  <c r="C4862" i="2"/>
  <c r="C4858" i="2"/>
  <c r="C4865" i="2"/>
  <c r="C4863" i="2"/>
  <c r="C4859" i="2"/>
  <c r="C4864" i="2"/>
  <c r="C4830" i="2"/>
  <c r="C4831" i="2"/>
  <c r="C4836" i="2"/>
  <c r="C4832" i="2"/>
  <c r="C4837" i="2"/>
  <c r="C4833" i="2"/>
  <c r="C4838" i="2"/>
  <c r="C4834" i="2"/>
  <c r="C4841" i="2"/>
  <c r="C4839" i="2"/>
  <c r="C4835" i="2"/>
  <c r="C4840" i="2"/>
  <c r="C4842" i="2"/>
  <c r="C4843" i="2"/>
  <c r="C4848" i="2"/>
  <c r="C4844" i="2"/>
  <c r="C4849" i="2"/>
  <c r="C4845" i="2"/>
  <c r="C4850" i="2"/>
  <c r="C4846" i="2"/>
  <c r="C4853" i="2"/>
  <c r="C4851" i="2"/>
  <c r="C4847" i="2"/>
  <c r="C4852" i="2"/>
  <c r="C158" i="2"/>
  <c r="C159" i="2"/>
  <c r="C164" i="2"/>
  <c r="C160" i="2"/>
  <c r="C165" i="2"/>
  <c r="C161" i="2"/>
  <c r="C166" i="2"/>
  <c r="C162" i="2"/>
  <c r="C169" i="2"/>
  <c r="C167" i="2"/>
  <c r="C163" i="2"/>
  <c r="C168" i="2"/>
  <c r="C170" i="2"/>
  <c r="C171" i="2"/>
  <c r="C176" i="2"/>
  <c r="C172" i="2"/>
  <c r="C177" i="2"/>
  <c r="C173" i="2"/>
  <c r="C178" i="2"/>
  <c r="C174" i="2"/>
  <c r="C181" i="2"/>
  <c r="C179" i="2"/>
  <c r="C175" i="2"/>
  <c r="C180" i="2"/>
  <c r="C146" i="2"/>
  <c r="C147" i="2"/>
  <c r="C152" i="2"/>
  <c r="C148" i="2"/>
  <c r="C153" i="2"/>
  <c r="C149" i="2"/>
  <c r="C154" i="2"/>
  <c r="C150" i="2"/>
  <c r="C157" i="2"/>
  <c r="C155" i="2"/>
  <c r="C151" i="2"/>
  <c r="C156" i="2"/>
  <c r="C244" i="2"/>
  <c r="C245" i="2"/>
  <c r="C250" i="2"/>
  <c r="C246" i="2"/>
  <c r="C251" i="2"/>
  <c r="C247" i="2"/>
  <c r="C252" i="2"/>
  <c r="C248" i="2"/>
  <c r="C255" i="2"/>
  <c r="C253" i="2"/>
  <c r="C249" i="2"/>
  <c r="C254" i="2"/>
  <c r="C182" i="2"/>
  <c r="C184" i="2"/>
  <c r="C200" i="2"/>
  <c r="C186" i="2"/>
  <c r="C202" i="2"/>
  <c r="C188" i="2"/>
  <c r="C204" i="2"/>
  <c r="C190" i="2"/>
  <c r="C214" i="2"/>
  <c r="C206" i="2"/>
  <c r="C192" i="2"/>
  <c r="C208" i="2"/>
  <c r="C4878" i="2"/>
  <c r="C4879" i="2"/>
  <c r="C4884" i="2"/>
  <c r="C4880" i="2"/>
  <c r="C4885" i="2"/>
  <c r="C4881" i="2"/>
  <c r="C4886" i="2"/>
  <c r="C4882" i="2"/>
  <c r="C4889" i="2"/>
  <c r="C4887" i="2"/>
  <c r="C4883" i="2"/>
  <c r="C4888" i="2"/>
  <c r="C4866" i="2"/>
  <c r="C4867" i="2"/>
  <c r="C4872" i="2"/>
  <c r="C4868" i="2"/>
  <c r="C4873" i="2"/>
  <c r="C4869" i="2"/>
  <c r="C4874" i="2"/>
  <c r="C4870" i="2"/>
  <c r="C4877" i="2"/>
  <c r="C4875" i="2"/>
  <c r="C4871" i="2"/>
  <c r="C4876" i="2"/>
  <c r="C4964" i="2"/>
  <c r="C4965" i="2"/>
  <c r="C4970" i="2"/>
  <c r="C4966" i="2"/>
  <c r="C4971" i="2"/>
  <c r="C4967" i="2"/>
  <c r="C4972" i="2"/>
  <c r="C4968" i="2"/>
  <c r="C4975" i="2"/>
  <c r="C4973" i="2"/>
  <c r="C4969" i="2"/>
  <c r="C4974" i="2"/>
  <c r="C4890" i="2"/>
  <c r="C4891" i="2"/>
  <c r="C4896" i="2"/>
  <c r="C4892" i="2"/>
  <c r="C4897" i="2"/>
  <c r="C4893" i="2"/>
  <c r="C4898" i="2"/>
  <c r="C4894" i="2"/>
  <c r="C4901" i="2"/>
  <c r="C4899" i="2"/>
  <c r="C4895" i="2"/>
  <c r="C4900" i="2"/>
  <c r="C4902" i="2"/>
  <c r="C4904" i="2"/>
  <c r="C4920" i="2"/>
  <c r="C4906" i="2"/>
  <c r="C4922" i="2"/>
  <c r="C4908" i="2"/>
  <c r="C4924" i="2"/>
  <c r="C4910" i="2"/>
  <c r="C4934" i="2"/>
  <c r="C4926" i="2"/>
  <c r="C4912" i="2"/>
  <c r="C4928" i="2"/>
  <c r="C5050" i="2"/>
  <c r="C5051" i="2"/>
  <c r="C5056" i="2"/>
  <c r="C5052" i="2"/>
  <c r="C5057" i="2"/>
  <c r="C5053" i="2"/>
  <c r="C5058" i="2"/>
  <c r="C5054" i="2"/>
  <c r="C5061" i="2"/>
  <c r="C5059" i="2"/>
  <c r="C5055" i="2"/>
  <c r="C5060" i="2"/>
  <c r="C4976" i="2"/>
  <c r="C4977" i="2"/>
  <c r="C4982" i="2"/>
  <c r="C4978" i="2"/>
  <c r="C4983" i="2"/>
  <c r="C4979" i="2"/>
  <c r="C4984" i="2"/>
  <c r="C4980" i="2"/>
  <c r="C4987" i="2"/>
  <c r="C4985" i="2"/>
  <c r="C4981" i="2"/>
  <c r="C4986" i="2"/>
  <c r="C4988" i="2"/>
  <c r="C4990" i="2"/>
  <c r="C5006" i="2"/>
  <c r="C4992" i="2"/>
  <c r="C5008" i="2"/>
  <c r="C4994" i="2"/>
  <c r="C5010" i="2"/>
  <c r="C4996" i="2"/>
  <c r="C5020" i="2"/>
  <c r="C5012" i="2"/>
  <c r="C4998" i="2"/>
  <c r="C5014" i="2"/>
  <c r="C268" i="2"/>
  <c r="C269" i="2"/>
  <c r="C274" i="2"/>
  <c r="C270" i="2"/>
  <c r="C275" i="2"/>
  <c r="C271" i="2"/>
  <c r="C276" i="2"/>
  <c r="C272" i="2"/>
  <c r="C279" i="2"/>
  <c r="C277" i="2"/>
  <c r="C273" i="2"/>
  <c r="C278" i="2"/>
  <c r="C256" i="2"/>
  <c r="C257" i="2"/>
  <c r="C262" i="2"/>
  <c r="C258" i="2"/>
  <c r="C263" i="2"/>
  <c r="C259" i="2"/>
  <c r="C264" i="2"/>
  <c r="C260" i="2"/>
  <c r="C267" i="2"/>
  <c r="C265" i="2"/>
  <c r="C261" i="2"/>
  <c r="C266" i="2"/>
  <c r="C304" i="2"/>
  <c r="C305" i="2"/>
  <c r="C310" i="2"/>
  <c r="C306" i="2"/>
  <c r="C311" i="2"/>
  <c r="C307" i="2"/>
  <c r="C312" i="2"/>
  <c r="C308" i="2"/>
  <c r="C315" i="2"/>
  <c r="C313" i="2"/>
  <c r="C309" i="2"/>
  <c r="C314" i="2"/>
  <c r="C280" i="2"/>
  <c r="C281" i="2"/>
  <c r="C286" i="2"/>
  <c r="C282" i="2"/>
  <c r="C287" i="2"/>
  <c r="C283" i="2"/>
  <c r="C288" i="2"/>
  <c r="C284" i="2"/>
  <c r="C291" i="2"/>
  <c r="C289" i="2"/>
  <c r="C285" i="2"/>
  <c r="C290" i="2"/>
  <c r="C292" i="2"/>
  <c r="C293" i="2"/>
  <c r="C298" i="2"/>
  <c r="C294" i="2"/>
  <c r="C299" i="2"/>
  <c r="C295" i="2"/>
  <c r="C300" i="2"/>
  <c r="C296" i="2"/>
  <c r="C303" i="2"/>
  <c r="C301" i="2"/>
  <c r="C297" i="2"/>
  <c r="C302" i="2"/>
  <c r="C340" i="2"/>
  <c r="C341" i="2"/>
  <c r="C346" i="2"/>
  <c r="C342" i="2"/>
  <c r="C347" i="2"/>
  <c r="C343" i="2"/>
  <c r="C348" i="2"/>
  <c r="C344" i="2"/>
  <c r="C351" i="2"/>
  <c r="C349" i="2"/>
  <c r="C345" i="2"/>
  <c r="C350" i="2"/>
  <c r="C316" i="2"/>
  <c r="C317" i="2"/>
  <c r="C322" i="2"/>
  <c r="C318" i="2"/>
  <c r="C323" i="2"/>
  <c r="C319" i="2"/>
  <c r="C324" i="2"/>
  <c r="C320" i="2"/>
  <c r="C327" i="2"/>
  <c r="C325" i="2"/>
  <c r="C321" i="2"/>
  <c r="C326" i="2"/>
  <c r="C328" i="2"/>
  <c r="C329" i="2"/>
  <c r="C334" i="2"/>
  <c r="C330" i="2"/>
  <c r="C335" i="2"/>
  <c r="C331" i="2"/>
  <c r="C336" i="2"/>
  <c r="C332" i="2"/>
  <c r="C339" i="2"/>
  <c r="C337" i="2"/>
  <c r="C333" i="2"/>
  <c r="C338" i="2"/>
  <c r="C376" i="2"/>
  <c r="C377" i="2"/>
  <c r="C382" i="2"/>
  <c r="C378" i="2"/>
  <c r="C383" i="2"/>
  <c r="C379" i="2"/>
  <c r="C384" i="2"/>
  <c r="C380" i="2"/>
  <c r="C387" i="2"/>
  <c r="C385" i="2"/>
  <c r="C381" i="2"/>
  <c r="C386" i="2"/>
  <c r="C352" i="2"/>
  <c r="C353" i="2"/>
  <c r="C358" i="2"/>
  <c r="C354" i="2"/>
  <c r="C359" i="2"/>
  <c r="C355" i="2"/>
  <c r="C360" i="2"/>
  <c r="C356" i="2"/>
  <c r="C363" i="2"/>
  <c r="C361" i="2"/>
  <c r="C357" i="2"/>
  <c r="C362" i="2"/>
  <c r="C364" i="2"/>
  <c r="C365" i="2"/>
  <c r="C370" i="2"/>
  <c r="C366" i="2"/>
  <c r="C371" i="2"/>
  <c r="C367" i="2"/>
  <c r="C372" i="2"/>
  <c r="C368" i="2"/>
  <c r="C375" i="2"/>
  <c r="C373" i="2"/>
  <c r="C369" i="2"/>
  <c r="C374" i="2"/>
  <c r="C412" i="2"/>
  <c r="C413" i="2"/>
  <c r="C418" i="2"/>
  <c r="C414" i="2"/>
  <c r="C419" i="2"/>
  <c r="C415" i="2"/>
  <c r="C420" i="2"/>
  <c r="C416" i="2"/>
  <c r="C423" i="2"/>
  <c r="C421" i="2"/>
  <c r="C417" i="2"/>
  <c r="C422" i="2"/>
  <c r="C388" i="2"/>
  <c r="C389" i="2"/>
  <c r="C394" i="2"/>
  <c r="C390" i="2"/>
  <c r="C395" i="2"/>
  <c r="C391" i="2"/>
  <c r="C396" i="2"/>
  <c r="C392" i="2"/>
  <c r="C399" i="2"/>
  <c r="C397" i="2"/>
  <c r="C393" i="2"/>
  <c r="C398" i="2"/>
  <c r="C400" i="2"/>
  <c r="C401" i="2"/>
  <c r="C406" i="2"/>
  <c r="C402" i="2"/>
  <c r="C407" i="2"/>
  <c r="C403" i="2"/>
  <c r="C408" i="2"/>
  <c r="C404" i="2"/>
  <c r="C411" i="2"/>
  <c r="C409" i="2"/>
  <c r="C405" i="2"/>
  <c r="C410" i="2"/>
  <c r="C436" i="2"/>
  <c r="C437" i="2"/>
  <c r="C442" i="2"/>
  <c r="C438" i="2"/>
  <c r="C443" i="2"/>
  <c r="C439" i="2"/>
  <c r="C444" i="2"/>
  <c r="C440" i="2"/>
  <c r="C447" i="2"/>
  <c r="C445" i="2"/>
  <c r="C441" i="2"/>
  <c r="C446" i="2"/>
  <c r="C424" i="2"/>
  <c r="C425" i="2"/>
  <c r="C430" i="2"/>
  <c r="C426" i="2"/>
  <c r="C431" i="2"/>
  <c r="C427" i="2"/>
  <c r="C432" i="2"/>
  <c r="C428" i="2"/>
  <c r="C435" i="2"/>
  <c r="C433" i="2"/>
  <c r="C429" i="2"/>
  <c r="C434" i="2"/>
  <c r="C472" i="2"/>
  <c r="C473" i="2"/>
  <c r="C478" i="2"/>
  <c r="C474" i="2"/>
  <c r="C479" i="2"/>
  <c r="C475" i="2"/>
  <c r="C480" i="2"/>
  <c r="C476" i="2"/>
  <c r="C483" i="2"/>
  <c r="C481" i="2"/>
  <c r="C477" i="2"/>
  <c r="C482" i="2"/>
  <c r="C448" i="2"/>
  <c r="C449" i="2"/>
  <c r="C454" i="2"/>
  <c r="C450" i="2"/>
  <c r="C455" i="2"/>
  <c r="C451" i="2"/>
  <c r="C456" i="2"/>
  <c r="C452" i="2"/>
  <c r="C459" i="2"/>
  <c r="C457" i="2"/>
  <c r="C453" i="2"/>
  <c r="C458" i="2"/>
  <c r="C460" i="2"/>
  <c r="C461" i="2"/>
  <c r="C466" i="2"/>
  <c r="C462" i="2"/>
  <c r="C467" i="2"/>
  <c r="C463" i="2"/>
  <c r="C468" i="2"/>
  <c r="C464" i="2"/>
  <c r="C471" i="2"/>
  <c r="C469" i="2"/>
  <c r="C465" i="2"/>
  <c r="C470" i="2"/>
  <c r="C508" i="2"/>
  <c r="C509" i="2"/>
  <c r="C514" i="2"/>
  <c r="C510" i="2"/>
  <c r="C515" i="2"/>
  <c r="C511" i="2"/>
  <c r="C516" i="2"/>
  <c r="C512" i="2"/>
  <c r="C519" i="2"/>
  <c r="C517" i="2"/>
  <c r="C513" i="2"/>
  <c r="C518" i="2"/>
  <c r="C484" i="2"/>
  <c r="C485" i="2"/>
  <c r="C490" i="2"/>
  <c r="C486" i="2"/>
  <c r="C491" i="2"/>
  <c r="C487" i="2"/>
  <c r="C492" i="2"/>
  <c r="C488" i="2"/>
  <c r="C495" i="2"/>
  <c r="C493" i="2"/>
  <c r="C489" i="2"/>
  <c r="C494" i="2"/>
  <c r="C496" i="2"/>
  <c r="C497" i="2"/>
  <c r="C502" i="2"/>
  <c r="C498" i="2"/>
  <c r="C503" i="2"/>
  <c r="C499" i="2"/>
  <c r="C504" i="2"/>
  <c r="C500" i="2"/>
  <c r="C507" i="2"/>
  <c r="C505" i="2"/>
  <c r="C501" i="2"/>
  <c r="C506" i="2"/>
  <c r="C532" i="2"/>
  <c r="C533" i="2"/>
  <c r="C538" i="2"/>
  <c r="C534" i="2"/>
  <c r="C539" i="2"/>
  <c r="C535" i="2"/>
  <c r="C540" i="2"/>
  <c r="C536" i="2"/>
  <c r="C543" i="2"/>
  <c r="C541" i="2"/>
  <c r="C537" i="2"/>
  <c r="C542" i="2"/>
  <c r="C520" i="2"/>
  <c r="C521" i="2"/>
  <c r="C526" i="2"/>
  <c r="C522" i="2"/>
  <c r="C527" i="2"/>
  <c r="C523" i="2"/>
  <c r="C528" i="2"/>
  <c r="C524" i="2"/>
  <c r="C531" i="2"/>
  <c r="C529" i="2"/>
  <c r="C525" i="2"/>
  <c r="C530" i="2"/>
  <c r="C568" i="2"/>
  <c r="C569" i="2"/>
  <c r="C574" i="2"/>
  <c r="C570" i="2"/>
  <c r="C575" i="2"/>
  <c r="C571" i="2"/>
  <c r="C576" i="2"/>
  <c r="C572" i="2"/>
  <c r="C579" i="2"/>
  <c r="C577" i="2"/>
  <c r="C573" i="2"/>
  <c r="C578" i="2"/>
  <c r="C544" i="2"/>
  <c r="C545" i="2"/>
  <c r="C550" i="2"/>
  <c r="C546" i="2"/>
  <c r="C551" i="2"/>
  <c r="C547" i="2"/>
  <c r="C552" i="2"/>
  <c r="C548" i="2"/>
  <c r="C555" i="2"/>
  <c r="C553" i="2"/>
  <c r="C549" i="2"/>
  <c r="C554" i="2"/>
  <c r="C556" i="2"/>
  <c r="C557" i="2"/>
  <c r="C562" i="2"/>
  <c r="C558" i="2"/>
  <c r="C563" i="2"/>
  <c r="C559" i="2"/>
  <c r="C564" i="2"/>
  <c r="C560" i="2"/>
  <c r="C567" i="2"/>
  <c r="C565" i="2"/>
  <c r="C561" i="2"/>
  <c r="C566" i="2"/>
  <c r="C604" i="2"/>
  <c r="C605" i="2"/>
  <c r="C610" i="2"/>
  <c r="C606" i="2"/>
  <c r="C611" i="2"/>
  <c r="C607" i="2"/>
  <c r="C612" i="2"/>
  <c r="C608" i="2"/>
  <c r="C615" i="2"/>
  <c r="C613" i="2"/>
  <c r="C609" i="2"/>
  <c r="C614" i="2"/>
  <c r="C580" i="2"/>
  <c r="C581" i="2"/>
  <c r="C586" i="2"/>
  <c r="C582" i="2"/>
  <c r="C587" i="2"/>
  <c r="C583" i="2"/>
  <c r="C588" i="2"/>
  <c r="C584" i="2"/>
  <c r="C591" i="2"/>
  <c r="C589" i="2"/>
  <c r="C585" i="2"/>
  <c r="C590" i="2"/>
  <c r="C592" i="2"/>
  <c r="C593" i="2"/>
  <c r="C598" i="2"/>
  <c r="C594" i="2"/>
  <c r="C599" i="2"/>
  <c r="C595" i="2"/>
  <c r="C600" i="2"/>
  <c r="C596" i="2"/>
  <c r="C603" i="2"/>
  <c r="C601" i="2"/>
  <c r="C597" i="2"/>
  <c r="C602" i="2"/>
  <c r="C628" i="2"/>
  <c r="C629" i="2"/>
  <c r="C634" i="2"/>
  <c r="C630" i="2"/>
  <c r="C635" i="2"/>
  <c r="C631" i="2"/>
  <c r="C636" i="2"/>
  <c r="C632" i="2"/>
  <c r="C639" i="2"/>
  <c r="C637" i="2"/>
  <c r="C633" i="2"/>
  <c r="C638" i="2"/>
  <c r="C616" i="2"/>
  <c r="C617" i="2"/>
  <c r="C622" i="2"/>
  <c r="C618" i="2"/>
  <c r="C623" i="2"/>
  <c r="C619" i="2"/>
  <c r="C624" i="2"/>
  <c r="C620" i="2"/>
  <c r="C627" i="2"/>
  <c r="C625" i="2"/>
  <c r="C621" i="2"/>
  <c r="C626" i="2"/>
  <c r="C664" i="2"/>
  <c r="C665" i="2"/>
  <c r="C670" i="2"/>
  <c r="C666" i="2"/>
  <c r="C671" i="2"/>
  <c r="C667" i="2"/>
  <c r="C672" i="2"/>
  <c r="C668" i="2"/>
  <c r="C675" i="2"/>
  <c r="C673" i="2"/>
  <c r="C669" i="2"/>
  <c r="C674" i="2"/>
  <c r="C640" i="2"/>
  <c r="C641" i="2"/>
  <c r="C646" i="2"/>
  <c r="C642" i="2"/>
  <c r="C647" i="2"/>
  <c r="C643" i="2"/>
  <c r="C648" i="2"/>
  <c r="C644" i="2"/>
  <c r="C651" i="2"/>
  <c r="C649" i="2"/>
  <c r="C645" i="2"/>
  <c r="C650" i="2"/>
  <c r="C652" i="2"/>
  <c r="C653" i="2"/>
  <c r="C658" i="2"/>
  <c r="C654" i="2"/>
  <c r="C659" i="2"/>
  <c r="C655" i="2"/>
  <c r="C660" i="2"/>
  <c r="C656" i="2"/>
  <c r="C663" i="2"/>
  <c r="C661" i="2"/>
  <c r="C657" i="2"/>
  <c r="C662" i="2"/>
  <c r="C688" i="2"/>
  <c r="C689" i="2"/>
  <c r="C694" i="2"/>
  <c r="C690" i="2"/>
  <c r="C695" i="2"/>
  <c r="C691" i="2"/>
  <c r="C696" i="2"/>
  <c r="C692" i="2"/>
  <c r="C699" i="2"/>
  <c r="C697" i="2"/>
  <c r="C693" i="2"/>
  <c r="C698" i="2"/>
  <c r="C676" i="2"/>
  <c r="C677" i="2"/>
  <c r="C682" i="2"/>
  <c r="C678" i="2"/>
  <c r="C683" i="2"/>
  <c r="C679" i="2"/>
  <c r="C684" i="2"/>
  <c r="C680" i="2"/>
  <c r="C687" i="2"/>
  <c r="C685" i="2"/>
  <c r="C681" i="2"/>
  <c r="C686" i="2"/>
  <c r="C7604" i="2"/>
  <c r="C7605" i="2"/>
  <c r="C7610" i="2"/>
  <c r="C7606" i="2"/>
  <c r="C7611" i="2"/>
  <c r="C7607" i="2"/>
  <c r="C7612" i="2"/>
  <c r="C7608" i="2"/>
  <c r="C7615" i="2"/>
  <c r="C7613" i="2"/>
  <c r="C7609" i="2"/>
  <c r="C7614" i="2"/>
  <c r="C7616" i="2"/>
  <c r="C7617" i="2"/>
  <c r="C7622" i="2"/>
  <c r="C7618" i="2"/>
  <c r="C7623" i="2"/>
  <c r="C7619" i="2"/>
  <c r="C7624" i="2"/>
  <c r="C7620" i="2"/>
  <c r="C7627" i="2"/>
  <c r="C7625" i="2"/>
  <c r="C7621" i="2"/>
  <c r="C7626" i="2"/>
  <c r="C7628" i="2"/>
  <c r="C7629" i="2"/>
  <c r="C7634" i="2"/>
  <c r="C7630" i="2"/>
  <c r="C7635" i="2"/>
  <c r="C7631" i="2"/>
  <c r="C7636" i="2"/>
  <c r="C7632" i="2"/>
  <c r="C7639" i="2"/>
  <c r="C7637" i="2"/>
  <c r="C7633" i="2"/>
  <c r="C7638" i="2"/>
  <c r="C7640" i="2"/>
  <c r="C7641" i="2"/>
  <c r="C7646" i="2"/>
  <c r="C7642" i="2"/>
  <c r="C7647" i="2"/>
  <c r="C7643" i="2"/>
  <c r="C7648" i="2"/>
  <c r="C7644" i="2"/>
  <c r="C7651" i="2"/>
  <c r="C7649" i="2"/>
  <c r="C7645" i="2"/>
  <c r="C7650" i="2"/>
  <c r="C7652" i="2"/>
  <c r="C7653" i="2"/>
  <c r="C7658" i="2"/>
  <c r="C7654" i="2"/>
  <c r="C7659" i="2"/>
  <c r="C7655" i="2"/>
  <c r="C7660" i="2"/>
  <c r="C7656" i="2"/>
  <c r="C7663" i="2"/>
  <c r="C7661" i="2"/>
  <c r="C7657" i="2"/>
  <c r="C7662" i="2"/>
  <c r="C7664" i="2"/>
  <c r="C7665" i="2"/>
  <c r="C7670" i="2"/>
  <c r="C7666" i="2"/>
  <c r="C7671" i="2"/>
  <c r="C7667" i="2"/>
  <c r="C7672" i="2"/>
  <c r="C7668" i="2"/>
  <c r="C7675" i="2"/>
  <c r="C7673" i="2"/>
  <c r="C7669" i="2"/>
  <c r="C7674" i="2"/>
  <c r="C7676" i="2"/>
  <c r="C7677" i="2"/>
  <c r="C7682" i="2"/>
  <c r="C7678" i="2"/>
  <c r="C7683" i="2"/>
  <c r="C7679" i="2"/>
  <c r="C7684" i="2"/>
  <c r="C7680" i="2"/>
  <c r="C7687" i="2"/>
  <c r="C7685" i="2"/>
  <c r="C7681" i="2"/>
  <c r="C7686" i="2"/>
  <c r="C7688" i="2"/>
  <c r="C7689" i="2"/>
  <c r="C7694" i="2"/>
  <c r="C7690" i="2"/>
  <c r="C7695" i="2"/>
  <c r="C7691" i="2"/>
  <c r="C7696" i="2"/>
  <c r="C7692" i="2"/>
  <c r="C7699" i="2"/>
  <c r="C7697" i="2"/>
  <c r="C7693" i="2"/>
  <c r="C7698" i="2"/>
  <c r="C7700" i="2"/>
  <c r="C7701" i="2"/>
  <c r="C7706" i="2"/>
  <c r="C7702" i="2"/>
  <c r="C7707" i="2"/>
  <c r="C7703" i="2"/>
  <c r="C7708" i="2"/>
  <c r="C7704" i="2"/>
  <c r="C7711" i="2"/>
  <c r="C7709" i="2"/>
  <c r="C7705" i="2"/>
  <c r="C7710" i="2"/>
  <c r="C7712" i="2"/>
  <c r="C7713" i="2"/>
  <c r="C7718" i="2"/>
  <c r="C7714" i="2"/>
  <c r="C7719" i="2"/>
  <c r="C7715" i="2"/>
  <c r="C7720" i="2"/>
  <c r="C7716" i="2"/>
  <c r="C7723" i="2"/>
  <c r="C7721" i="2"/>
  <c r="C7717" i="2"/>
  <c r="C7722" i="2"/>
  <c r="C7724" i="2"/>
  <c r="C7725" i="2"/>
  <c r="C7730" i="2"/>
  <c r="C7726" i="2"/>
  <c r="C7731" i="2"/>
  <c r="C7727" i="2"/>
  <c r="C7732" i="2"/>
  <c r="C7728" i="2"/>
  <c r="C7735" i="2"/>
  <c r="C7733" i="2"/>
  <c r="C7729" i="2"/>
  <c r="C7734" i="2"/>
  <c r="C7736" i="2"/>
  <c r="C7737" i="2"/>
  <c r="C7742" i="2"/>
  <c r="C7738" i="2"/>
  <c r="C7743" i="2"/>
  <c r="C7739" i="2"/>
  <c r="C7744" i="2"/>
  <c r="C7740" i="2"/>
  <c r="C7747" i="2"/>
  <c r="C7745" i="2"/>
  <c r="C7741" i="2"/>
  <c r="C7746" i="2"/>
  <c r="C7748" i="2"/>
  <c r="C7749" i="2"/>
  <c r="C7754" i="2"/>
  <c r="C7750" i="2"/>
  <c r="C7755" i="2"/>
  <c r="C7751" i="2"/>
  <c r="C7756" i="2"/>
  <c r="C7752" i="2"/>
  <c r="C7759" i="2"/>
  <c r="C7757" i="2"/>
  <c r="C7753" i="2"/>
  <c r="C7758" i="2"/>
  <c r="C7760" i="2"/>
  <c r="C7761" i="2"/>
  <c r="C7766" i="2"/>
  <c r="C7762" i="2"/>
  <c r="C7767" i="2"/>
  <c r="C7763" i="2"/>
  <c r="C7768" i="2"/>
  <c r="C7764" i="2"/>
  <c r="C7771" i="2"/>
  <c r="C7769" i="2"/>
  <c r="C7765" i="2"/>
  <c r="C7770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207" i="2"/>
  <c r="C5174" i="2"/>
  <c r="C5175" i="2"/>
  <c r="C5176" i="2"/>
  <c r="C5177" i="2"/>
  <c r="C5178" i="2"/>
  <c r="C5179" i="2"/>
  <c r="C5180" i="2"/>
  <c r="C5181" i="2"/>
  <c r="C5208" i="2"/>
  <c r="C5209" i="2"/>
  <c r="C5205" i="2"/>
  <c r="C5206" i="2"/>
  <c r="C5188" i="2"/>
  <c r="C5190" i="2"/>
  <c r="C5191" i="2"/>
  <c r="C5189" i="2"/>
  <c r="C5186" i="2"/>
  <c r="C5187" i="2"/>
  <c r="C5182" i="2"/>
  <c r="C5183" i="2"/>
  <c r="C5184" i="2"/>
  <c r="C5185" i="2"/>
  <c r="C5196" i="2"/>
  <c r="C5197" i="2"/>
  <c r="C5198" i="2"/>
  <c r="C5199" i="2"/>
  <c r="C5200" i="2"/>
  <c r="C5201" i="2"/>
  <c r="C5202" i="2"/>
  <c r="C5203" i="2"/>
  <c r="C5193" i="2"/>
  <c r="C5194" i="2"/>
  <c r="C5195" i="2"/>
  <c r="C5192" i="2"/>
  <c r="C5204" i="2"/>
  <c r="C5210" i="2"/>
  <c r="C52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57" i="2"/>
  <c r="C5124" i="2"/>
  <c r="C5125" i="2"/>
  <c r="C5126" i="2"/>
  <c r="C5127" i="2"/>
  <c r="C5128" i="2"/>
  <c r="C5129" i="2"/>
  <c r="C5130" i="2"/>
  <c r="C5131" i="2"/>
  <c r="C5158" i="2"/>
  <c r="C5159" i="2"/>
  <c r="C5155" i="2"/>
  <c r="C5156" i="2"/>
  <c r="C5138" i="2"/>
  <c r="C5140" i="2"/>
  <c r="C5141" i="2"/>
  <c r="C5139" i="2"/>
  <c r="C5136" i="2"/>
  <c r="C5137" i="2"/>
  <c r="C5132" i="2"/>
  <c r="C5133" i="2"/>
  <c r="C5134" i="2"/>
  <c r="C5135" i="2"/>
  <c r="C5146" i="2"/>
  <c r="C5147" i="2"/>
  <c r="C5148" i="2"/>
  <c r="C5149" i="2"/>
  <c r="C5150" i="2"/>
  <c r="C5151" i="2"/>
  <c r="C5152" i="2"/>
  <c r="C5153" i="2"/>
  <c r="C5143" i="2"/>
  <c r="C5144" i="2"/>
  <c r="C5145" i="2"/>
  <c r="C5142" i="2"/>
  <c r="C5154" i="2"/>
  <c r="C5160" i="2"/>
  <c r="C51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107" i="2"/>
  <c r="C5074" i="2"/>
  <c r="C5075" i="2"/>
  <c r="C5076" i="2"/>
  <c r="C5077" i="2"/>
  <c r="C5078" i="2"/>
  <c r="C5079" i="2"/>
  <c r="C5080" i="2"/>
  <c r="C5081" i="2"/>
  <c r="C5108" i="2"/>
  <c r="C5109" i="2"/>
  <c r="C5105" i="2"/>
  <c r="C5106" i="2"/>
  <c r="C5088" i="2"/>
  <c r="C5090" i="2"/>
  <c r="C5091" i="2"/>
  <c r="C5089" i="2"/>
  <c r="C5086" i="2"/>
  <c r="C5087" i="2"/>
  <c r="C5082" i="2"/>
  <c r="C5083" i="2"/>
  <c r="C5084" i="2"/>
  <c r="C5085" i="2"/>
  <c r="C5096" i="2"/>
  <c r="C5097" i="2"/>
  <c r="C5098" i="2"/>
  <c r="C5099" i="2"/>
  <c r="C5100" i="2"/>
  <c r="C5101" i="2"/>
  <c r="C5102" i="2"/>
  <c r="C5103" i="2"/>
  <c r="C5093" i="2"/>
  <c r="C5094" i="2"/>
  <c r="C5095" i="2"/>
  <c r="C5092" i="2"/>
  <c r="C5104" i="2"/>
  <c r="C5110" i="2"/>
  <c r="C51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57" i="2"/>
  <c r="C5224" i="2"/>
  <c r="C5225" i="2"/>
  <c r="C5226" i="2"/>
  <c r="C5227" i="2"/>
  <c r="C5228" i="2"/>
  <c r="C5229" i="2"/>
  <c r="C5230" i="2"/>
  <c r="C5231" i="2"/>
  <c r="C5258" i="2"/>
  <c r="C5259" i="2"/>
  <c r="C5255" i="2"/>
  <c r="C5256" i="2"/>
  <c r="C5238" i="2"/>
  <c r="C5240" i="2"/>
  <c r="C5241" i="2"/>
  <c r="C5239" i="2"/>
  <c r="C5236" i="2"/>
  <c r="C5237" i="2"/>
  <c r="C5232" i="2"/>
  <c r="C5233" i="2"/>
  <c r="C5234" i="2"/>
  <c r="C5235" i="2"/>
  <c r="C5246" i="2"/>
  <c r="C5247" i="2"/>
  <c r="C5248" i="2"/>
  <c r="C5249" i="2"/>
  <c r="C5250" i="2"/>
  <c r="C5251" i="2"/>
  <c r="C5252" i="2"/>
  <c r="C5253" i="2"/>
  <c r="C5243" i="2"/>
  <c r="C5244" i="2"/>
  <c r="C5245" i="2"/>
  <c r="C5242" i="2"/>
  <c r="C5254" i="2"/>
  <c r="C5260" i="2"/>
  <c r="C52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407" i="2"/>
  <c r="C5374" i="2"/>
  <c r="C5375" i="2"/>
  <c r="C5376" i="2"/>
  <c r="C5377" i="2"/>
  <c r="C5378" i="2"/>
  <c r="C5379" i="2"/>
  <c r="C5380" i="2"/>
  <c r="C5381" i="2"/>
  <c r="C5408" i="2"/>
  <c r="C5409" i="2"/>
  <c r="C5405" i="2"/>
  <c r="C5406" i="2"/>
  <c r="C5388" i="2"/>
  <c r="C5390" i="2"/>
  <c r="C5391" i="2"/>
  <c r="C5389" i="2"/>
  <c r="C5386" i="2"/>
  <c r="C5387" i="2"/>
  <c r="C5382" i="2"/>
  <c r="C5383" i="2"/>
  <c r="C5384" i="2"/>
  <c r="C5385" i="2"/>
  <c r="C5396" i="2"/>
  <c r="C5397" i="2"/>
  <c r="C5398" i="2"/>
  <c r="C5399" i="2"/>
  <c r="C5400" i="2"/>
  <c r="C5401" i="2"/>
  <c r="C5402" i="2"/>
  <c r="C5403" i="2"/>
  <c r="C5393" i="2"/>
  <c r="C5394" i="2"/>
  <c r="C5395" i="2"/>
  <c r="C5392" i="2"/>
  <c r="C5404" i="2"/>
  <c r="C5410" i="2"/>
  <c r="C54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57" i="2"/>
  <c r="C5324" i="2"/>
  <c r="C5325" i="2"/>
  <c r="C5326" i="2"/>
  <c r="C5327" i="2"/>
  <c r="C5328" i="2"/>
  <c r="C5329" i="2"/>
  <c r="C5330" i="2"/>
  <c r="C5331" i="2"/>
  <c r="C5358" i="2"/>
  <c r="C5359" i="2"/>
  <c r="C5355" i="2"/>
  <c r="C5356" i="2"/>
  <c r="C5338" i="2"/>
  <c r="C5340" i="2"/>
  <c r="C5341" i="2"/>
  <c r="C5339" i="2"/>
  <c r="C5336" i="2"/>
  <c r="C5337" i="2"/>
  <c r="C5332" i="2"/>
  <c r="C5333" i="2"/>
  <c r="C5334" i="2"/>
  <c r="C5335" i="2"/>
  <c r="C5346" i="2"/>
  <c r="C5347" i="2"/>
  <c r="C5348" i="2"/>
  <c r="C5349" i="2"/>
  <c r="C5350" i="2"/>
  <c r="C5351" i="2"/>
  <c r="C5352" i="2"/>
  <c r="C5353" i="2"/>
  <c r="C5343" i="2"/>
  <c r="C5344" i="2"/>
  <c r="C5345" i="2"/>
  <c r="C5342" i="2"/>
  <c r="C5354" i="2"/>
  <c r="C5360" i="2"/>
  <c r="C53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307" i="2"/>
  <c r="C5274" i="2"/>
  <c r="C5275" i="2"/>
  <c r="C5276" i="2"/>
  <c r="C5277" i="2"/>
  <c r="C5278" i="2"/>
  <c r="C5279" i="2"/>
  <c r="C5280" i="2"/>
  <c r="C5281" i="2"/>
  <c r="C5308" i="2"/>
  <c r="C5309" i="2"/>
  <c r="C5305" i="2"/>
  <c r="C5306" i="2"/>
  <c r="C5288" i="2"/>
  <c r="C5290" i="2"/>
  <c r="C5291" i="2"/>
  <c r="C5289" i="2"/>
  <c r="C5286" i="2"/>
  <c r="C5287" i="2"/>
  <c r="C5282" i="2"/>
  <c r="C5283" i="2"/>
  <c r="C5284" i="2"/>
  <c r="C5285" i="2"/>
  <c r="C5296" i="2"/>
  <c r="C5297" i="2"/>
  <c r="C5298" i="2"/>
  <c r="C5299" i="2"/>
  <c r="C5300" i="2"/>
  <c r="C5301" i="2"/>
  <c r="C5302" i="2"/>
  <c r="C5303" i="2"/>
  <c r="C5293" i="2"/>
  <c r="C5294" i="2"/>
  <c r="C5295" i="2"/>
  <c r="C5292" i="2"/>
  <c r="C5304" i="2"/>
  <c r="C5310" i="2"/>
  <c r="C53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57" i="2"/>
  <c r="C5424" i="2"/>
  <c r="C5425" i="2"/>
  <c r="C5426" i="2"/>
  <c r="C5427" i="2"/>
  <c r="C5428" i="2"/>
  <c r="C5429" i="2"/>
  <c r="C5430" i="2"/>
  <c r="C5431" i="2"/>
  <c r="C5458" i="2"/>
  <c r="C5459" i="2"/>
  <c r="C5455" i="2"/>
  <c r="C5456" i="2"/>
  <c r="C5438" i="2"/>
  <c r="C5440" i="2"/>
  <c r="C5441" i="2"/>
  <c r="C5439" i="2"/>
  <c r="C5436" i="2"/>
  <c r="C5437" i="2"/>
  <c r="C5432" i="2"/>
  <c r="C5433" i="2"/>
  <c r="C5434" i="2"/>
  <c r="C5435" i="2"/>
  <c r="C5446" i="2"/>
  <c r="C5447" i="2"/>
  <c r="C5448" i="2"/>
  <c r="C5449" i="2"/>
  <c r="C5450" i="2"/>
  <c r="C5451" i="2"/>
  <c r="C5452" i="2"/>
  <c r="C5453" i="2"/>
  <c r="C5443" i="2"/>
  <c r="C5444" i="2"/>
  <c r="C5445" i="2"/>
  <c r="C5442" i="2"/>
  <c r="C5454" i="2"/>
  <c r="C5460" i="2"/>
  <c r="C54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607" i="2"/>
  <c r="C5574" i="2"/>
  <c r="C5575" i="2"/>
  <c r="C5576" i="2"/>
  <c r="C5577" i="2"/>
  <c r="C5578" i="2"/>
  <c r="C5579" i="2"/>
  <c r="C5580" i="2"/>
  <c r="C5581" i="2"/>
  <c r="C5608" i="2"/>
  <c r="C5609" i="2"/>
  <c r="C5605" i="2"/>
  <c r="C5606" i="2"/>
  <c r="C5588" i="2"/>
  <c r="C5590" i="2"/>
  <c r="C5591" i="2"/>
  <c r="C5589" i="2"/>
  <c r="C5586" i="2"/>
  <c r="C5587" i="2"/>
  <c r="C5582" i="2"/>
  <c r="C5583" i="2"/>
  <c r="C5584" i="2"/>
  <c r="C5585" i="2"/>
  <c r="C5596" i="2"/>
  <c r="C5597" i="2"/>
  <c r="C5598" i="2"/>
  <c r="C5599" i="2"/>
  <c r="C5600" i="2"/>
  <c r="C5601" i="2"/>
  <c r="C5602" i="2"/>
  <c r="C5603" i="2"/>
  <c r="C5593" i="2"/>
  <c r="C5594" i="2"/>
  <c r="C5595" i="2"/>
  <c r="C5592" i="2"/>
  <c r="C5604" i="2"/>
  <c r="C5610" i="2"/>
  <c r="C56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57" i="2"/>
  <c r="C5524" i="2"/>
  <c r="C5525" i="2"/>
  <c r="C5526" i="2"/>
  <c r="C5527" i="2"/>
  <c r="C5528" i="2"/>
  <c r="C5529" i="2"/>
  <c r="C5530" i="2"/>
  <c r="C5531" i="2"/>
  <c r="C5558" i="2"/>
  <c r="C5559" i="2"/>
  <c r="C5555" i="2"/>
  <c r="C5556" i="2"/>
  <c r="C5538" i="2"/>
  <c r="C5540" i="2"/>
  <c r="C5541" i="2"/>
  <c r="C5539" i="2"/>
  <c r="C5536" i="2"/>
  <c r="C5537" i="2"/>
  <c r="C5532" i="2"/>
  <c r="C5533" i="2"/>
  <c r="C5534" i="2"/>
  <c r="C5535" i="2"/>
  <c r="C5546" i="2"/>
  <c r="C5547" i="2"/>
  <c r="C5548" i="2"/>
  <c r="C5549" i="2"/>
  <c r="C5550" i="2"/>
  <c r="C5551" i="2"/>
  <c r="C5552" i="2"/>
  <c r="C5553" i="2"/>
  <c r="C5543" i="2"/>
  <c r="C5544" i="2"/>
  <c r="C5545" i="2"/>
  <c r="C5542" i="2"/>
  <c r="C5554" i="2"/>
  <c r="C5560" i="2"/>
  <c r="C55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507" i="2"/>
  <c r="C5474" i="2"/>
  <c r="C5475" i="2"/>
  <c r="C5476" i="2"/>
  <c r="C5477" i="2"/>
  <c r="C5478" i="2"/>
  <c r="C5479" i="2"/>
  <c r="C5480" i="2"/>
  <c r="C5481" i="2"/>
  <c r="C5508" i="2"/>
  <c r="C5509" i="2"/>
  <c r="C5505" i="2"/>
  <c r="C5506" i="2"/>
  <c r="C5488" i="2"/>
  <c r="C5490" i="2"/>
  <c r="C5491" i="2"/>
  <c r="C5489" i="2"/>
  <c r="C5486" i="2"/>
  <c r="C5487" i="2"/>
  <c r="C5482" i="2"/>
  <c r="C5483" i="2"/>
  <c r="C5484" i="2"/>
  <c r="C5485" i="2"/>
  <c r="C5496" i="2"/>
  <c r="C5497" i="2"/>
  <c r="C5498" i="2"/>
  <c r="C5499" i="2"/>
  <c r="C5500" i="2"/>
  <c r="C5501" i="2"/>
  <c r="C5502" i="2"/>
  <c r="C5503" i="2"/>
  <c r="C5493" i="2"/>
  <c r="C5494" i="2"/>
  <c r="C5495" i="2"/>
  <c r="C5492" i="2"/>
  <c r="C5504" i="2"/>
  <c r="C5510" i="2"/>
  <c r="C5511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45" i="2"/>
  <c r="C812" i="2"/>
  <c r="C813" i="2"/>
  <c r="C814" i="2"/>
  <c r="C815" i="2"/>
  <c r="C816" i="2"/>
  <c r="C817" i="2"/>
  <c r="C818" i="2"/>
  <c r="C819" i="2"/>
  <c r="C846" i="2"/>
  <c r="C847" i="2"/>
  <c r="C843" i="2"/>
  <c r="C844" i="2"/>
  <c r="C826" i="2"/>
  <c r="C828" i="2"/>
  <c r="C829" i="2"/>
  <c r="C827" i="2"/>
  <c r="C824" i="2"/>
  <c r="C825" i="2"/>
  <c r="C820" i="2"/>
  <c r="C821" i="2"/>
  <c r="C822" i="2"/>
  <c r="C823" i="2"/>
  <c r="C834" i="2"/>
  <c r="C835" i="2"/>
  <c r="C836" i="2"/>
  <c r="C837" i="2"/>
  <c r="C838" i="2"/>
  <c r="C839" i="2"/>
  <c r="C840" i="2"/>
  <c r="C841" i="2"/>
  <c r="C831" i="2"/>
  <c r="C832" i="2"/>
  <c r="C833" i="2"/>
  <c r="C830" i="2"/>
  <c r="C842" i="2"/>
  <c r="C848" i="2"/>
  <c r="C8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95" i="2"/>
  <c r="C762" i="2"/>
  <c r="C763" i="2"/>
  <c r="C764" i="2"/>
  <c r="C765" i="2"/>
  <c r="C766" i="2"/>
  <c r="C767" i="2"/>
  <c r="C768" i="2"/>
  <c r="C769" i="2"/>
  <c r="C796" i="2"/>
  <c r="C797" i="2"/>
  <c r="C793" i="2"/>
  <c r="C794" i="2"/>
  <c r="C776" i="2"/>
  <c r="C778" i="2"/>
  <c r="C779" i="2"/>
  <c r="C777" i="2"/>
  <c r="C774" i="2"/>
  <c r="C775" i="2"/>
  <c r="C770" i="2"/>
  <c r="C771" i="2"/>
  <c r="C772" i="2"/>
  <c r="C773" i="2"/>
  <c r="C784" i="2"/>
  <c r="C785" i="2"/>
  <c r="C786" i="2"/>
  <c r="C787" i="2"/>
  <c r="C788" i="2"/>
  <c r="C789" i="2"/>
  <c r="C790" i="2"/>
  <c r="C791" i="2"/>
  <c r="C781" i="2"/>
  <c r="C782" i="2"/>
  <c r="C783" i="2"/>
  <c r="C780" i="2"/>
  <c r="C792" i="2"/>
  <c r="C798" i="2"/>
  <c r="C7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45" i="2"/>
  <c r="C712" i="2"/>
  <c r="C713" i="2"/>
  <c r="C714" i="2"/>
  <c r="C715" i="2"/>
  <c r="C716" i="2"/>
  <c r="C717" i="2"/>
  <c r="C718" i="2"/>
  <c r="C719" i="2"/>
  <c r="C746" i="2"/>
  <c r="C747" i="2"/>
  <c r="C743" i="2"/>
  <c r="C744" i="2"/>
  <c r="C726" i="2"/>
  <c r="C728" i="2"/>
  <c r="C729" i="2"/>
  <c r="C727" i="2"/>
  <c r="C724" i="2"/>
  <c r="C725" i="2"/>
  <c r="C720" i="2"/>
  <c r="C721" i="2"/>
  <c r="C722" i="2"/>
  <c r="C723" i="2"/>
  <c r="C734" i="2"/>
  <c r="C735" i="2"/>
  <c r="C736" i="2"/>
  <c r="C737" i="2"/>
  <c r="C738" i="2"/>
  <c r="C739" i="2"/>
  <c r="C740" i="2"/>
  <c r="C741" i="2"/>
  <c r="C731" i="2"/>
  <c r="C732" i="2"/>
  <c r="C733" i="2"/>
  <c r="C730" i="2"/>
  <c r="C742" i="2"/>
  <c r="C748" i="2"/>
  <c r="C7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95" i="2"/>
  <c r="C962" i="2"/>
  <c r="C963" i="2"/>
  <c r="C964" i="2"/>
  <c r="C965" i="2"/>
  <c r="C966" i="2"/>
  <c r="C967" i="2"/>
  <c r="C968" i="2"/>
  <c r="C969" i="2"/>
  <c r="C996" i="2"/>
  <c r="C997" i="2"/>
  <c r="C993" i="2"/>
  <c r="C994" i="2"/>
  <c r="C976" i="2"/>
  <c r="C978" i="2"/>
  <c r="C979" i="2"/>
  <c r="C977" i="2"/>
  <c r="C974" i="2"/>
  <c r="C975" i="2"/>
  <c r="C970" i="2"/>
  <c r="C971" i="2"/>
  <c r="C972" i="2"/>
  <c r="C973" i="2"/>
  <c r="C984" i="2"/>
  <c r="C985" i="2"/>
  <c r="C986" i="2"/>
  <c r="C987" i="2"/>
  <c r="C988" i="2"/>
  <c r="C989" i="2"/>
  <c r="C990" i="2"/>
  <c r="C991" i="2"/>
  <c r="C981" i="2"/>
  <c r="C982" i="2"/>
  <c r="C983" i="2"/>
  <c r="C980" i="2"/>
  <c r="C992" i="2"/>
  <c r="C998" i="2"/>
  <c r="C9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45" i="2"/>
  <c r="C912" i="2"/>
  <c r="C913" i="2"/>
  <c r="C914" i="2"/>
  <c r="C915" i="2"/>
  <c r="C916" i="2"/>
  <c r="C917" i="2"/>
  <c r="C918" i="2"/>
  <c r="C919" i="2"/>
  <c r="C946" i="2"/>
  <c r="C947" i="2"/>
  <c r="C943" i="2"/>
  <c r="C944" i="2"/>
  <c r="C926" i="2"/>
  <c r="C928" i="2"/>
  <c r="C929" i="2"/>
  <c r="C927" i="2"/>
  <c r="C924" i="2"/>
  <c r="C925" i="2"/>
  <c r="C920" i="2"/>
  <c r="C921" i="2"/>
  <c r="C922" i="2"/>
  <c r="C923" i="2"/>
  <c r="C934" i="2"/>
  <c r="C935" i="2"/>
  <c r="C936" i="2"/>
  <c r="C937" i="2"/>
  <c r="C938" i="2"/>
  <c r="C939" i="2"/>
  <c r="C940" i="2"/>
  <c r="C941" i="2"/>
  <c r="C931" i="2"/>
  <c r="C932" i="2"/>
  <c r="C933" i="2"/>
  <c r="C930" i="2"/>
  <c r="C942" i="2"/>
  <c r="C948" i="2"/>
  <c r="C9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95" i="2"/>
  <c r="C862" i="2"/>
  <c r="C863" i="2"/>
  <c r="C864" i="2"/>
  <c r="C865" i="2"/>
  <c r="C866" i="2"/>
  <c r="C867" i="2"/>
  <c r="C868" i="2"/>
  <c r="C869" i="2"/>
  <c r="C896" i="2"/>
  <c r="C897" i="2"/>
  <c r="C893" i="2"/>
  <c r="C894" i="2"/>
  <c r="C876" i="2"/>
  <c r="C878" i="2"/>
  <c r="C879" i="2"/>
  <c r="C877" i="2"/>
  <c r="C874" i="2"/>
  <c r="C875" i="2"/>
  <c r="C870" i="2"/>
  <c r="C871" i="2"/>
  <c r="C872" i="2"/>
  <c r="C873" i="2"/>
  <c r="C884" i="2"/>
  <c r="C885" i="2"/>
  <c r="C886" i="2"/>
  <c r="C887" i="2"/>
  <c r="C888" i="2"/>
  <c r="C889" i="2"/>
  <c r="C890" i="2"/>
  <c r="C891" i="2"/>
  <c r="C881" i="2"/>
  <c r="C882" i="2"/>
  <c r="C883" i="2"/>
  <c r="C880" i="2"/>
  <c r="C892" i="2"/>
  <c r="C898" i="2"/>
  <c r="C8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45" i="2"/>
  <c r="C1112" i="2"/>
  <c r="C1113" i="2"/>
  <c r="C1114" i="2"/>
  <c r="C1115" i="2"/>
  <c r="C1116" i="2"/>
  <c r="C1117" i="2"/>
  <c r="C1118" i="2"/>
  <c r="C1119" i="2"/>
  <c r="C1146" i="2"/>
  <c r="C1147" i="2"/>
  <c r="C1143" i="2"/>
  <c r="C1144" i="2"/>
  <c r="C1126" i="2"/>
  <c r="C1128" i="2"/>
  <c r="C1129" i="2"/>
  <c r="C1127" i="2"/>
  <c r="C1124" i="2"/>
  <c r="C1125" i="2"/>
  <c r="C1120" i="2"/>
  <c r="C1121" i="2"/>
  <c r="C1122" i="2"/>
  <c r="C1123" i="2"/>
  <c r="C1134" i="2"/>
  <c r="C1135" i="2"/>
  <c r="C1136" i="2"/>
  <c r="C1137" i="2"/>
  <c r="C1138" i="2"/>
  <c r="C1139" i="2"/>
  <c r="C1140" i="2"/>
  <c r="C1141" i="2"/>
  <c r="C1131" i="2"/>
  <c r="C1132" i="2"/>
  <c r="C1133" i="2"/>
  <c r="C1130" i="2"/>
  <c r="C1142" i="2"/>
  <c r="C1148" i="2"/>
  <c r="C11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95" i="2"/>
  <c r="C1062" i="2"/>
  <c r="C1063" i="2"/>
  <c r="C1064" i="2"/>
  <c r="C1065" i="2"/>
  <c r="C1066" i="2"/>
  <c r="C1067" i="2"/>
  <c r="C1068" i="2"/>
  <c r="C1069" i="2"/>
  <c r="C1096" i="2"/>
  <c r="C1097" i="2"/>
  <c r="C1093" i="2"/>
  <c r="C1094" i="2"/>
  <c r="C1076" i="2"/>
  <c r="C1078" i="2"/>
  <c r="C1079" i="2"/>
  <c r="C1077" i="2"/>
  <c r="C1074" i="2"/>
  <c r="C1075" i="2"/>
  <c r="C1070" i="2"/>
  <c r="C1071" i="2"/>
  <c r="C1072" i="2"/>
  <c r="C1073" i="2"/>
  <c r="C1084" i="2"/>
  <c r="C1085" i="2"/>
  <c r="C1086" i="2"/>
  <c r="C1087" i="2"/>
  <c r="C1088" i="2"/>
  <c r="C1089" i="2"/>
  <c r="C1090" i="2"/>
  <c r="C1091" i="2"/>
  <c r="C1081" i="2"/>
  <c r="C1082" i="2"/>
  <c r="C1083" i="2"/>
  <c r="C1080" i="2"/>
  <c r="C1092" i="2"/>
  <c r="C1098" i="2"/>
  <c r="C10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45" i="2"/>
  <c r="C1012" i="2"/>
  <c r="C1013" i="2"/>
  <c r="C1014" i="2"/>
  <c r="C1015" i="2"/>
  <c r="C1016" i="2"/>
  <c r="C1017" i="2"/>
  <c r="C1018" i="2"/>
  <c r="C1019" i="2"/>
  <c r="C1046" i="2"/>
  <c r="C1047" i="2"/>
  <c r="C1043" i="2"/>
  <c r="C1044" i="2"/>
  <c r="C1026" i="2"/>
  <c r="C1028" i="2"/>
  <c r="C1029" i="2"/>
  <c r="C1027" i="2"/>
  <c r="C1024" i="2"/>
  <c r="C1025" i="2"/>
  <c r="C1020" i="2"/>
  <c r="C1021" i="2"/>
  <c r="C1022" i="2"/>
  <c r="C1023" i="2"/>
  <c r="C1034" i="2"/>
  <c r="C1035" i="2"/>
  <c r="C1036" i="2"/>
  <c r="C1037" i="2"/>
  <c r="C1038" i="2"/>
  <c r="C1039" i="2"/>
  <c r="C1040" i="2"/>
  <c r="C1041" i="2"/>
  <c r="C1031" i="2"/>
  <c r="C1032" i="2"/>
  <c r="C1033" i="2"/>
  <c r="C1030" i="2"/>
  <c r="C1042" i="2"/>
  <c r="C1048" i="2"/>
  <c r="C10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95" i="2"/>
  <c r="C1262" i="2"/>
  <c r="C1263" i="2"/>
  <c r="C1264" i="2"/>
  <c r="C1265" i="2"/>
  <c r="C1266" i="2"/>
  <c r="C1267" i="2"/>
  <c r="C1268" i="2"/>
  <c r="C1269" i="2"/>
  <c r="C1296" i="2"/>
  <c r="C1297" i="2"/>
  <c r="C1293" i="2"/>
  <c r="C1294" i="2"/>
  <c r="C1276" i="2"/>
  <c r="C1278" i="2"/>
  <c r="C1279" i="2"/>
  <c r="C1277" i="2"/>
  <c r="C1274" i="2"/>
  <c r="C1275" i="2"/>
  <c r="C1270" i="2"/>
  <c r="C1271" i="2"/>
  <c r="C1272" i="2"/>
  <c r="C1273" i="2"/>
  <c r="C1284" i="2"/>
  <c r="C1285" i="2"/>
  <c r="C1286" i="2"/>
  <c r="C1287" i="2"/>
  <c r="C1288" i="2"/>
  <c r="C1289" i="2"/>
  <c r="C1290" i="2"/>
  <c r="C1291" i="2"/>
  <c r="C1281" i="2"/>
  <c r="C1282" i="2"/>
  <c r="C1283" i="2"/>
  <c r="C1280" i="2"/>
  <c r="C1292" i="2"/>
  <c r="C1298" i="2"/>
  <c r="C12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45" i="2"/>
  <c r="C1212" i="2"/>
  <c r="C1213" i="2"/>
  <c r="C1214" i="2"/>
  <c r="C1215" i="2"/>
  <c r="C1216" i="2"/>
  <c r="C1217" i="2"/>
  <c r="C1218" i="2"/>
  <c r="C1219" i="2"/>
  <c r="C1246" i="2"/>
  <c r="C1247" i="2"/>
  <c r="C1243" i="2"/>
  <c r="C1244" i="2"/>
  <c r="C1226" i="2"/>
  <c r="C1228" i="2"/>
  <c r="C1229" i="2"/>
  <c r="C1227" i="2"/>
  <c r="C1224" i="2"/>
  <c r="C1225" i="2"/>
  <c r="C1220" i="2"/>
  <c r="C1221" i="2"/>
  <c r="C1222" i="2"/>
  <c r="C1223" i="2"/>
  <c r="C1234" i="2"/>
  <c r="C1235" i="2"/>
  <c r="C1236" i="2"/>
  <c r="C1237" i="2"/>
  <c r="C1238" i="2"/>
  <c r="C1239" i="2"/>
  <c r="C1240" i="2"/>
  <c r="C1241" i="2"/>
  <c r="C1231" i="2"/>
  <c r="C1232" i="2"/>
  <c r="C1233" i="2"/>
  <c r="C1230" i="2"/>
  <c r="C1242" i="2"/>
  <c r="C1248" i="2"/>
  <c r="C12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95" i="2"/>
  <c r="C1162" i="2"/>
  <c r="C1163" i="2"/>
  <c r="C1164" i="2"/>
  <c r="C1165" i="2"/>
  <c r="C1166" i="2"/>
  <c r="C1167" i="2"/>
  <c r="C1168" i="2"/>
  <c r="C1169" i="2"/>
  <c r="C1196" i="2"/>
  <c r="C1197" i="2"/>
  <c r="C1193" i="2"/>
  <c r="C1194" i="2"/>
  <c r="C1176" i="2"/>
  <c r="C1178" i="2"/>
  <c r="C1179" i="2"/>
  <c r="C1177" i="2"/>
  <c r="C1174" i="2"/>
  <c r="C1175" i="2"/>
  <c r="C1170" i="2"/>
  <c r="C1171" i="2"/>
  <c r="C1172" i="2"/>
  <c r="C1173" i="2"/>
  <c r="C1184" i="2"/>
  <c r="C1185" i="2"/>
  <c r="C1186" i="2"/>
  <c r="C1187" i="2"/>
  <c r="C1188" i="2"/>
  <c r="C1189" i="2"/>
  <c r="C1190" i="2"/>
  <c r="C1191" i="2"/>
  <c r="C1181" i="2"/>
  <c r="C1182" i="2"/>
  <c r="C1183" i="2"/>
  <c r="C1180" i="2"/>
  <c r="C1192" i="2"/>
  <c r="C1198" i="2"/>
  <c r="C11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45" i="2"/>
  <c r="C1412" i="2"/>
  <c r="C1413" i="2"/>
  <c r="C1414" i="2"/>
  <c r="C1415" i="2"/>
  <c r="C1416" i="2"/>
  <c r="C1417" i="2"/>
  <c r="C1418" i="2"/>
  <c r="C1419" i="2"/>
  <c r="C1446" i="2"/>
  <c r="C1447" i="2"/>
  <c r="C1443" i="2"/>
  <c r="C1444" i="2"/>
  <c r="C1426" i="2"/>
  <c r="C1428" i="2"/>
  <c r="C1429" i="2"/>
  <c r="C1427" i="2"/>
  <c r="C1424" i="2"/>
  <c r="C1425" i="2"/>
  <c r="C1420" i="2"/>
  <c r="C1421" i="2"/>
  <c r="C1422" i="2"/>
  <c r="C1423" i="2"/>
  <c r="C1434" i="2"/>
  <c r="C1435" i="2"/>
  <c r="C1436" i="2"/>
  <c r="C1437" i="2"/>
  <c r="C1438" i="2"/>
  <c r="C1439" i="2"/>
  <c r="C1440" i="2"/>
  <c r="C1441" i="2"/>
  <c r="C1431" i="2"/>
  <c r="C1432" i="2"/>
  <c r="C1433" i="2"/>
  <c r="C1430" i="2"/>
  <c r="C1442" i="2"/>
  <c r="C1448" i="2"/>
  <c r="C14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95" i="2"/>
  <c r="C1362" i="2"/>
  <c r="C1363" i="2"/>
  <c r="C1364" i="2"/>
  <c r="C1365" i="2"/>
  <c r="C1366" i="2"/>
  <c r="C1367" i="2"/>
  <c r="C1368" i="2"/>
  <c r="C1369" i="2"/>
  <c r="C1396" i="2"/>
  <c r="C1397" i="2"/>
  <c r="C1393" i="2"/>
  <c r="C1394" i="2"/>
  <c r="C1376" i="2"/>
  <c r="C1378" i="2"/>
  <c r="C1379" i="2"/>
  <c r="C1377" i="2"/>
  <c r="C1374" i="2"/>
  <c r="C1375" i="2"/>
  <c r="C1370" i="2"/>
  <c r="C1371" i="2"/>
  <c r="C1372" i="2"/>
  <c r="C1373" i="2"/>
  <c r="C1384" i="2"/>
  <c r="C1385" i="2"/>
  <c r="C1386" i="2"/>
  <c r="C1387" i="2"/>
  <c r="C1388" i="2"/>
  <c r="C1389" i="2"/>
  <c r="C1390" i="2"/>
  <c r="C1391" i="2"/>
  <c r="C1381" i="2"/>
  <c r="C1382" i="2"/>
  <c r="C1383" i="2"/>
  <c r="C1380" i="2"/>
  <c r="C1392" i="2"/>
  <c r="C1398" i="2"/>
  <c r="C13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45" i="2"/>
  <c r="C1312" i="2"/>
  <c r="C1313" i="2"/>
  <c r="C1314" i="2"/>
  <c r="C1315" i="2"/>
  <c r="C1316" i="2"/>
  <c r="C1317" i="2"/>
  <c r="C1318" i="2"/>
  <c r="C1319" i="2"/>
  <c r="C1346" i="2"/>
  <c r="C1347" i="2"/>
  <c r="C1343" i="2"/>
  <c r="C1344" i="2"/>
  <c r="C1326" i="2"/>
  <c r="C1328" i="2"/>
  <c r="C1329" i="2"/>
  <c r="C1327" i="2"/>
  <c r="C1324" i="2"/>
  <c r="C1325" i="2"/>
  <c r="C1320" i="2"/>
  <c r="C1321" i="2"/>
  <c r="C1322" i="2"/>
  <c r="C1323" i="2"/>
  <c r="C1334" i="2"/>
  <c r="C1335" i="2"/>
  <c r="C1336" i="2"/>
  <c r="C1337" i="2"/>
  <c r="C1338" i="2"/>
  <c r="C1339" i="2"/>
  <c r="C1340" i="2"/>
  <c r="C1341" i="2"/>
  <c r="C1331" i="2"/>
  <c r="C1332" i="2"/>
  <c r="C1333" i="2"/>
  <c r="C1330" i="2"/>
  <c r="C1342" i="2"/>
  <c r="C1348" i="2"/>
  <c r="C13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95" i="2"/>
  <c r="C1562" i="2"/>
  <c r="C1563" i="2"/>
  <c r="C1564" i="2"/>
  <c r="C1565" i="2"/>
  <c r="C1566" i="2"/>
  <c r="C1567" i="2"/>
  <c r="C1568" i="2"/>
  <c r="C1569" i="2"/>
  <c r="C1596" i="2"/>
  <c r="C1597" i="2"/>
  <c r="C1593" i="2"/>
  <c r="C1594" i="2"/>
  <c r="C1576" i="2"/>
  <c r="C1578" i="2"/>
  <c r="C1579" i="2"/>
  <c r="C1577" i="2"/>
  <c r="C1574" i="2"/>
  <c r="C1575" i="2"/>
  <c r="C1570" i="2"/>
  <c r="C1571" i="2"/>
  <c r="C1572" i="2"/>
  <c r="C1573" i="2"/>
  <c r="C1584" i="2"/>
  <c r="C1585" i="2"/>
  <c r="C1586" i="2"/>
  <c r="C1587" i="2"/>
  <c r="C1588" i="2"/>
  <c r="C1589" i="2"/>
  <c r="C1590" i="2"/>
  <c r="C1591" i="2"/>
  <c r="C1581" i="2"/>
  <c r="C1582" i="2"/>
  <c r="C1583" i="2"/>
  <c r="C1580" i="2"/>
  <c r="C1592" i="2"/>
  <c r="C1598" i="2"/>
  <c r="C15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45" i="2"/>
  <c r="C1512" i="2"/>
  <c r="C1513" i="2"/>
  <c r="C1514" i="2"/>
  <c r="C1515" i="2"/>
  <c r="C1516" i="2"/>
  <c r="C1517" i="2"/>
  <c r="C1518" i="2"/>
  <c r="C1519" i="2"/>
  <c r="C1546" i="2"/>
  <c r="C1547" i="2"/>
  <c r="C1543" i="2"/>
  <c r="C1544" i="2"/>
  <c r="C1526" i="2"/>
  <c r="C1528" i="2"/>
  <c r="C1529" i="2"/>
  <c r="C1527" i="2"/>
  <c r="C1524" i="2"/>
  <c r="C1525" i="2"/>
  <c r="C1520" i="2"/>
  <c r="C1521" i="2"/>
  <c r="C1522" i="2"/>
  <c r="C1523" i="2"/>
  <c r="C1534" i="2"/>
  <c r="C1535" i="2"/>
  <c r="C1536" i="2"/>
  <c r="C1537" i="2"/>
  <c r="C1538" i="2"/>
  <c r="C1539" i="2"/>
  <c r="C1540" i="2"/>
  <c r="C1541" i="2"/>
  <c r="C1531" i="2"/>
  <c r="C1532" i="2"/>
  <c r="C1533" i="2"/>
  <c r="C1530" i="2"/>
  <c r="C1542" i="2"/>
  <c r="C1548" i="2"/>
  <c r="C15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95" i="2"/>
  <c r="C1462" i="2"/>
  <c r="C1463" i="2"/>
  <c r="C1464" i="2"/>
  <c r="C1465" i="2"/>
  <c r="C1466" i="2"/>
  <c r="C1467" i="2"/>
  <c r="C1468" i="2"/>
  <c r="C1469" i="2"/>
  <c r="C1496" i="2"/>
  <c r="C1497" i="2"/>
  <c r="C1493" i="2"/>
  <c r="C1494" i="2"/>
  <c r="C1476" i="2"/>
  <c r="C1478" i="2"/>
  <c r="C1479" i="2"/>
  <c r="C1477" i="2"/>
  <c r="C1474" i="2"/>
  <c r="C1475" i="2"/>
  <c r="C1470" i="2"/>
  <c r="C1471" i="2"/>
  <c r="C1472" i="2"/>
  <c r="C1473" i="2"/>
  <c r="C1484" i="2"/>
  <c r="C1485" i="2"/>
  <c r="C1486" i="2"/>
  <c r="C1487" i="2"/>
  <c r="C1488" i="2"/>
  <c r="C1489" i="2"/>
  <c r="C1490" i="2"/>
  <c r="C1491" i="2"/>
  <c r="C1481" i="2"/>
  <c r="C1482" i="2"/>
  <c r="C1483" i="2"/>
  <c r="C1480" i="2"/>
  <c r="C1492" i="2"/>
  <c r="C1498" i="2"/>
  <c r="C14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45" i="2"/>
  <c r="C1712" i="2"/>
  <c r="C1713" i="2"/>
  <c r="C1714" i="2"/>
  <c r="C1715" i="2"/>
  <c r="C1716" i="2"/>
  <c r="C1717" i="2"/>
  <c r="C1718" i="2"/>
  <c r="C1719" i="2"/>
  <c r="C1746" i="2"/>
  <c r="C1747" i="2"/>
  <c r="C1743" i="2"/>
  <c r="C1744" i="2"/>
  <c r="C1726" i="2"/>
  <c r="C1728" i="2"/>
  <c r="C1729" i="2"/>
  <c r="C1727" i="2"/>
  <c r="C1724" i="2"/>
  <c r="C1725" i="2"/>
  <c r="C1720" i="2"/>
  <c r="C1721" i="2"/>
  <c r="C1722" i="2"/>
  <c r="C1723" i="2"/>
  <c r="C1734" i="2"/>
  <c r="C1735" i="2"/>
  <c r="C1736" i="2"/>
  <c r="C1737" i="2"/>
  <c r="C1738" i="2"/>
  <c r="C1739" i="2"/>
  <c r="C1740" i="2"/>
  <c r="C1741" i="2"/>
  <c r="C1731" i="2"/>
  <c r="C1732" i="2"/>
  <c r="C1733" i="2"/>
  <c r="C1730" i="2"/>
  <c r="C1742" i="2"/>
  <c r="C1748" i="2"/>
  <c r="C17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95" i="2"/>
  <c r="C1662" i="2"/>
  <c r="C1663" i="2"/>
  <c r="C1664" i="2"/>
  <c r="C1665" i="2"/>
  <c r="C1666" i="2"/>
  <c r="C1667" i="2"/>
  <c r="C1668" i="2"/>
  <c r="C1669" i="2"/>
  <c r="C1696" i="2"/>
  <c r="C1697" i="2"/>
  <c r="C1693" i="2"/>
  <c r="C1694" i="2"/>
  <c r="C1676" i="2"/>
  <c r="C1678" i="2"/>
  <c r="C1679" i="2"/>
  <c r="C1677" i="2"/>
  <c r="C1674" i="2"/>
  <c r="C1675" i="2"/>
  <c r="C1670" i="2"/>
  <c r="C1671" i="2"/>
  <c r="C1672" i="2"/>
  <c r="C1673" i="2"/>
  <c r="C1684" i="2"/>
  <c r="C1685" i="2"/>
  <c r="C1686" i="2"/>
  <c r="C1687" i="2"/>
  <c r="C1688" i="2"/>
  <c r="C1689" i="2"/>
  <c r="C1690" i="2"/>
  <c r="C1691" i="2"/>
  <c r="C1681" i="2"/>
  <c r="C1682" i="2"/>
  <c r="C1683" i="2"/>
  <c r="C1680" i="2"/>
  <c r="C1692" i="2"/>
  <c r="C1698" i="2"/>
  <c r="C16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45" i="2"/>
  <c r="C1612" i="2"/>
  <c r="C1613" i="2"/>
  <c r="C1614" i="2"/>
  <c r="C1615" i="2"/>
  <c r="C1616" i="2"/>
  <c r="C1617" i="2"/>
  <c r="C1618" i="2"/>
  <c r="C1619" i="2"/>
  <c r="C1646" i="2"/>
  <c r="C1647" i="2"/>
  <c r="C1643" i="2"/>
  <c r="C1644" i="2"/>
  <c r="C1626" i="2"/>
  <c r="C1628" i="2"/>
  <c r="C1629" i="2"/>
  <c r="C1627" i="2"/>
  <c r="C1624" i="2"/>
  <c r="C1625" i="2"/>
  <c r="C1620" i="2"/>
  <c r="C1621" i="2"/>
  <c r="C1622" i="2"/>
  <c r="C1623" i="2"/>
  <c r="C1634" i="2"/>
  <c r="C1635" i="2"/>
  <c r="C1636" i="2"/>
  <c r="C1637" i="2"/>
  <c r="C1638" i="2"/>
  <c r="C1639" i="2"/>
  <c r="C1640" i="2"/>
  <c r="C1641" i="2"/>
  <c r="C1631" i="2"/>
  <c r="C1632" i="2"/>
  <c r="C1633" i="2"/>
  <c r="C1630" i="2"/>
  <c r="C1642" i="2"/>
  <c r="C1648" i="2"/>
  <c r="C16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95" i="2"/>
  <c r="C1762" i="2"/>
  <c r="C1763" i="2"/>
  <c r="C1764" i="2"/>
  <c r="C1765" i="2"/>
  <c r="C1766" i="2"/>
  <c r="C1767" i="2"/>
  <c r="C1768" i="2"/>
  <c r="C1769" i="2"/>
  <c r="C1796" i="2"/>
  <c r="C1797" i="2"/>
  <c r="C1793" i="2"/>
  <c r="C1794" i="2"/>
  <c r="C1776" i="2"/>
  <c r="C1778" i="2"/>
  <c r="C1779" i="2"/>
  <c r="C1777" i="2"/>
  <c r="C1774" i="2"/>
  <c r="C1775" i="2"/>
  <c r="C1770" i="2"/>
  <c r="C1771" i="2"/>
  <c r="C1772" i="2"/>
  <c r="C1773" i="2"/>
  <c r="C1784" i="2"/>
  <c r="C1785" i="2"/>
  <c r="C1786" i="2"/>
  <c r="C1787" i="2"/>
  <c r="C1788" i="2"/>
  <c r="C1789" i="2"/>
  <c r="C1790" i="2"/>
  <c r="C1791" i="2"/>
  <c r="C1781" i="2"/>
  <c r="C1782" i="2"/>
  <c r="C1783" i="2"/>
  <c r="C1780" i="2"/>
  <c r="C1792" i="2"/>
  <c r="C1798" i="2"/>
  <c r="C17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45" i="2"/>
  <c r="C1912" i="2"/>
  <c r="C1913" i="2"/>
  <c r="C1914" i="2"/>
  <c r="C1915" i="2"/>
  <c r="C1916" i="2"/>
  <c r="C1917" i="2"/>
  <c r="C1918" i="2"/>
  <c r="C1919" i="2"/>
  <c r="C1946" i="2"/>
  <c r="C1947" i="2"/>
  <c r="C1943" i="2"/>
  <c r="C1944" i="2"/>
  <c r="C1926" i="2"/>
  <c r="C1928" i="2"/>
  <c r="C1929" i="2"/>
  <c r="C1927" i="2"/>
  <c r="C1924" i="2"/>
  <c r="C1925" i="2"/>
  <c r="C1920" i="2"/>
  <c r="C1921" i="2"/>
  <c r="C1922" i="2"/>
  <c r="C1923" i="2"/>
  <c r="C1934" i="2"/>
  <c r="C1935" i="2"/>
  <c r="C1936" i="2"/>
  <c r="C1937" i="2"/>
  <c r="C1938" i="2"/>
  <c r="C1939" i="2"/>
  <c r="C1940" i="2"/>
  <c r="C1941" i="2"/>
  <c r="C1931" i="2"/>
  <c r="C1932" i="2"/>
  <c r="C1933" i="2"/>
  <c r="C1930" i="2"/>
  <c r="C1942" i="2"/>
  <c r="C1948" i="2"/>
  <c r="C19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95" i="2"/>
  <c r="C1862" i="2"/>
  <c r="C1863" i="2"/>
  <c r="C1864" i="2"/>
  <c r="C1865" i="2"/>
  <c r="C1866" i="2"/>
  <c r="C1867" i="2"/>
  <c r="C1868" i="2"/>
  <c r="C1869" i="2"/>
  <c r="C1896" i="2"/>
  <c r="C1897" i="2"/>
  <c r="C1893" i="2"/>
  <c r="C1894" i="2"/>
  <c r="C1876" i="2"/>
  <c r="C1878" i="2"/>
  <c r="C1879" i="2"/>
  <c r="C1877" i="2"/>
  <c r="C1874" i="2"/>
  <c r="C1875" i="2"/>
  <c r="C1870" i="2"/>
  <c r="C1871" i="2"/>
  <c r="C1872" i="2"/>
  <c r="C1873" i="2"/>
  <c r="C1884" i="2"/>
  <c r="C1885" i="2"/>
  <c r="C1886" i="2"/>
  <c r="C1887" i="2"/>
  <c r="C1888" i="2"/>
  <c r="C1889" i="2"/>
  <c r="C1890" i="2"/>
  <c r="C1891" i="2"/>
  <c r="C1881" i="2"/>
  <c r="C1882" i="2"/>
  <c r="C1883" i="2"/>
  <c r="C1880" i="2"/>
  <c r="C1892" i="2"/>
  <c r="C1898" i="2"/>
  <c r="C18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45" i="2"/>
  <c r="C1812" i="2"/>
  <c r="C1813" i="2"/>
  <c r="C1814" i="2"/>
  <c r="C1815" i="2"/>
  <c r="C1816" i="2"/>
  <c r="C1817" i="2"/>
  <c r="C1818" i="2"/>
  <c r="C1819" i="2"/>
  <c r="C1846" i="2"/>
  <c r="C1847" i="2"/>
  <c r="C1843" i="2"/>
  <c r="C1844" i="2"/>
  <c r="C1826" i="2"/>
  <c r="C1828" i="2"/>
  <c r="C1829" i="2"/>
  <c r="C1827" i="2"/>
  <c r="C1824" i="2"/>
  <c r="C1825" i="2"/>
  <c r="C1820" i="2"/>
  <c r="C1821" i="2"/>
  <c r="C1822" i="2"/>
  <c r="C1823" i="2"/>
  <c r="C1834" i="2"/>
  <c r="C1835" i="2"/>
  <c r="C1836" i="2"/>
  <c r="C1837" i="2"/>
  <c r="C1838" i="2"/>
  <c r="C1839" i="2"/>
  <c r="C1840" i="2"/>
  <c r="C1841" i="2"/>
  <c r="C1831" i="2"/>
  <c r="C1832" i="2"/>
  <c r="C1833" i="2"/>
  <c r="C1830" i="2"/>
  <c r="C1842" i="2"/>
  <c r="C1848" i="2"/>
  <c r="C18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95" i="2"/>
  <c r="C1962" i="2"/>
  <c r="C1963" i="2"/>
  <c r="C1964" i="2"/>
  <c r="C1965" i="2"/>
  <c r="C1966" i="2"/>
  <c r="C1967" i="2"/>
  <c r="C1968" i="2"/>
  <c r="C1969" i="2"/>
  <c r="C1996" i="2"/>
  <c r="C1997" i="2"/>
  <c r="C1993" i="2"/>
  <c r="C1994" i="2"/>
  <c r="C1976" i="2"/>
  <c r="C1978" i="2"/>
  <c r="C1979" i="2"/>
  <c r="C1977" i="2"/>
  <c r="C1974" i="2"/>
  <c r="C1975" i="2"/>
  <c r="C1970" i="2"/>
  <c r="C1971" i="2"/>
  <c r="C1972" i="2"/>
  <c r="C1973" i="2"/>
  <c r="C1984" i="2"/>
  <c r="C1985" i="2"/>
  <c r="C1986" i="2"/>
  <c r="C1987" i="2"/>
  <c r="C1988" i="2"/>
  <c r="C1989" i="2"/>
  <c r="C1990" i="2"/>
  <c r="C1991" i="2"/>
  <c r="C1981" i="2"/>
  <c r="C1982" i="2"/>
  <c r="C1983" i="2"/>
  <c r="C1980" i="2"/>
  <c r="C1992" i="2"/>
  <c r="C1998" i="2"/>
  <c r="C19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45" i="2"/>
  <c r="C2112" i="2"/>
  <c r="C2113" i="2"/>
  <c r="C2114" i="2"/>
  <c r="C2115" i="2"/>
  <c r="C2116" i="2"/>
  <c r="C2117" i="2"/>
  <c r="C2118" i="2"/>
  <c r="C2119" i="2"/>
  <c r="C2146" i="2"/>
  <c r="C2147" i="2"/>
  <c r="C2143" i="2"/>
  <c r="C2144" i="2"/>
  <c r="C2126" i="2"/>
  <c r="C2128" i="2"/>
  <c r="C2129" i="2"/>
  <c r="C2127" i="2"/>
  <c r="C2124" i="2"/>
  <c r="C2125" i="2"/>
  <c r="C2120" i="2"/>
  <c r="C2121" i="2"/>
  <c r="C2122" i="2"/>
  <c r="C2123" i="2"/>
  <c r="C2134" i="2"/>
  <c r="C2135" i="2"/>
  <c r="C2136" i="2"/>
  <c r="C2137" i="2"/>
  <c r="C2138" i="2"/>
  <c r="C2139" i="2"/>
  <c r="C2140" i="2"/>
  <c r="C2141" i="2"/>
  <c r="C2131" i="2"/>
  <c r="C2132" i="2"/>
  <c r="C2133" i="2"/>
  <c r="C2130" i="2"/>
  <c r="C2142" i="2"/>
  <c r="C2148" i="2"/>
  <c r="C21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95" i="2"/>
  <c r="C2062" i="2"/>
  <c r="C2063" i="2"/>
  <c r="C2064" i="2"/>
  <c r="C2065" i="2"/>
  <c r="C2066" i="2"/>
  <c r="C2067" i="2"/>
  <c r="C2068" i="2"/>
  <c r="C2069" i="2"/>
  <c r="C2096" i="2"/>
  <c r="C2097" i="2"/>
  <c r="C2093" i="2"/>
  <c r="C2094" i="2"/>
  <c r="C2076" i="2"/>
  <c r="C2078" i="2"/>
  <c r="C2079" i="2"/>
  <c r="C2077" i="2"/>
  <c r="C2074" i="2"/>
  <c r="C2075" i="2"/>
  <c r="C2070" i="2"/>
  <c r="C2071" i="2"/>
  <c r="C2072" i="2"/>
  <c r="C2073" i="2"/>
  <c r="C2084" i="2"/>
  <c r="C2085" i="2"/>
  <c r="C2086" i="2"/>
  <c r="C2087" i="2"/>
  <c r="C2088" i="2"/>
  <c r="C2089" i="2"/>
  <c r="C2090" i="2"/>
  <c r="C2091" i="2"/>
  <c r="C2081" i="2"/>
  <c r="C2082" i="2"/>
  <c r="C2083" i="2"/>
  <c r="C2080" i="2"/>
  <c r="C2092" i="2"/>
  <c r="C2098" i="2"/>
  <c r="C20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45" i="2"/>
  <c r="C2012" i="2"/>
  <c r="C2013" i="2"/>
  <c r="C2014" i="2"/>
  <c r="C2015" i="2"/>
  <c r="C2016" i="2"/>
  <c r="C2017" i="2"/>
  <c r="C2018" i="2"/>
  <c r="C2019" i="2"/>
  <c r="C2046" i="2"/>
  <c r="C2047" i="2"/>
  <c r="C2043" i="2"/>
  <c r="C2044" i="2"/>
  <c r="C2026" i="2"/>
  <c r="C2028" i="2"/>
  <c r="C2029" i="2"/>
  <c r="C2027" i="2"/>
  <c r="C2024" i="2"/>
  <c r="C2025" i="2"/>
  <c r="C2020" i="2"/>
  <c r="C2021" i="2"/>
  <c r="C2022" i="2"/>
  <c r="C2023" i="2"/>
  <c r="C2034" i="2"/>
  <c r="C2035" i="2"/>
  <c r="C2036" i="2"/>
  <c r="C2037" i="2"/>
  <c r="C2038" i="2"/>
  <c r="C2039" i="2"/>
  <c r="C2040" i="2"/>
  <c r="C2041" i="2"/>
  <c r="C2031" i="2"/>
  <c r="C2032" i="2"/>
  <c r="C2033" i="2"/>
  <c r="C2030" i="2"/>
  <c r="C2042" i="2"/>
  <c r="C2048" i="2"/>
  <c r="C20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95" i="2"/>
  <c r="C2162" i="2"/>
  <c r="C2163" i="2"/>
  <c r="C2164" i="2"/>
  <c r="C2165" i="2"/>
  <c r="C2166" i="2"/>
  <c r="C2167" i="2"/>
  <c r="C2168" i="2"/>
  <c r="C2169" i="2"/>
  <c r="C2196" i="2"/>
  <c r="C2197" i="2"/>
  <c r="C2193" i="2"/>
  <c r="C2194" i="2"/>
  <c r="C2176" i="2"/>
  <c r="C2178" i="2"/>
  <c r="C2179" i="2"/>
  <c r="C2177" i="2"/>
  <c r="C2174" i="2"/>
  <c r="C2175" i="2"/>
  <c r="C2170" i="2"/>
  <c r="C2171" i="2"/>
  <c r="C2172" i="2"/>
  <c r="C2173" i="2"/>
  <c r="C2184" i="2"/>
  <c r="C2185" i="2"/>
  <c r="C2186" i="2"/>
  <c r="C2187" i="2"/>
  <c r="C2188" i="2"/>
  <c r="C2189" i="2"/>
  <c r="C2190" i="2"/>
  <c r="C2191" i="2"/>
  <c r="C2181" i="2"/>
  <c r="C2182" i="2"/>
  <c r="C2183" i="2"/>
  <c r="C2180" i="2"/>
  <c r="C2192" i="2"/>
  <c r="C2198" i="2"/>
  <c r="C21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45" i="2"/>
  <c r="C2312" i="2"/>
  <c r="C2313" i="2"/>
  <c r="C2314" i="2"/>
  <c r="C2315" i="2"/>
  <c r="C2316" i="2"/>
  <c r="C2317" i="2"/>
  <c r="C2318" i="2"/>
  <c r="C2319" i="2"/>
  <c r="C2346" i="2"/>
  <c r="C2347" i="2"/>
  <c r="C2343" i="2"/>
  <c r="C2344" i="2"/>
  <c r="C2326" i="2"/>
  <c r="C2328" i="2"/>
  <c r="C2329" i="2"/>
  <c r="C2327" i="2"/>
  <c r="C2324" i="2"/>
  <c r="C2325" i="2"/>
  <c r="C2320" i="2"/>
  <c r="C2321" i="2"/>
  <c r="C2322" i="2"/>
  <c r="C2323" i="2"/>
  <c r="C2334" i="2"/>
  <c r="C2335" i="2"/>
  <c r="C2336" i="2"/>
  <c r="C2337" i="2"/>
  <c r="C2338" i="2"/>
  <c r="C2339" i="2"/>
  <c r="C2340" i="2"/>
  <c r="C2341" i="2"/>
  <c r="C2331" i="2"/>
  <c r="C2332" i="2"/>
  <c r="C2333" i="2"/>
  <c r="C2330" i="2"/>
  <c r="C2342" i="2"/>
  <c r="C2348" i="2"/>
  <c r="C23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95" i="2"/>
  <c r="C2262" i="2"/>
  <c r="C2263" i="2"/>
  <c r="C2264" i="2"/>
  <c r="C2265" i="2"/>
  <c r="C2266" i="2"/>
  <c r="C2267" i="2"/>
  <c r="C2268" i="2"/>
  <c r="C2269" i="2"/>
  <c r="C2296" i="2"/>
  <c r="C2297" i="2"/>
  <c r="C2293" i="2"/>
  <c r="C2294" i="2"/>
  <c r="C2276" i="2"/>
  <c r="C2278" i="2"/>
  <c r="C2279" i="2"/>
  <c r="C2277" i="2"/>
  <c r="C2274" i="2"/>
  <c r="C2275" i="2"/>
  <c r="C2270" i="2"/>
  <c r="C2271" i="2"/>
  <c r="C2272" i="2"/>
  <c r="C2273" i="2"/>
  <c r="C2284" i="2"/>
  <c r="C2285" i="2"/>
  <c r="C2286" i="2"/>
  <c r="C2287" i="2"/>
  <c r="C2288" i="2"/>
  <c r="C2289" i="2"/>
  <c r="C2290" i="2"/>
  <c r="C2291" i="2"/>
  <c r="C2281" i="2"/>
  <c r="C2282" i="2"/>
  <c r="C2283" i="2"/>
  <c r="C2280" i="2"/>
  <c r="C2292" i="2"/>
  <c r="C2298" i="2"/>
  <c r="C22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45" i="2"/>
  <c r="C2212" i="2"/>
  <c r="C2213" i="2"/>
  <c r="C2214" i="2"/>
  <c r="C2215" i="2"/>
  <c r="C2216" i="2"/>
  <c r="C2217" i="2"/>
  <c r="C2218" i="2"/>
  <c r="C2219" i="2"/>
  <c r="C2246" i="2"/>
  <c r="C2247" i="2"/>
  <c r="C2243" i="2"/>
  <c r="C2244" i="2"/>
  <c r="C2226" i="2"/>
  <c r="C2228" i="2"/>
  <c r="C2229" i="2"/>
  <c r="C2227" i="2"/>
  <c r="C2224" i="2"/>
  <c r="C2225" i="2"/>
  <c r="C2220" i="2"/>
  <c r="C2221" i="2"/>
  <c r="C2222" i="2"/>
  <c r="C2223" i="2"/>
  <c r="C2234" i="2"/>
  <c r="C2235" i="2"/>
  <c r="C2236" i="2"/>
  <c r="C2237" i="2"/>
  <c r="C2238" i="2"/>
  <c r="C2239" i="2"/>
  <c r="C2240" i="2"/>
  <c r="C2241" i="2"/>
  <c r="C2231" i="2"/>
  <c r="C2232" i="2"/>
  <c r="C2233" i="2"/>
  <c r="C2230" i="2"/>
  <c r="C2242" i="2"/>
  <c r="C2248" i="2"/>
  <c r="C22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95" i="2"/>
  <c r="C2362" i="2"/>
  <c r="C2363" i="2"/>
  <c r="C2364" i="2"/>
  <c r="C2365" i="2"/>
  <c r="C2366" i="2"/>
  <c r="C2367" i="2"/>
  <c r="C2368" i="2"/>
  <c r="C2369" i="2"/>
  <c r="C2396" i="2"/>
  <c r="C2397" i="2"/>
  <c r="C2393" i="2"/>
  <c r="C2394" i="2"/>
  <c r="C2376" i="2"/>
  <c r="C2378" i="2"/>
  <c r="C2379" i="2"/>
  <c r="C2377" i="2"/>
  <c r="C2374" i="2"/>
  <c r="C2375" i="2"/>
  <c r="C2370" i="2"/>
  <c r="C2371" i="2"/>
  <c r="C2372" i="2"/>
  <c r="C2373" i="2"/>
  <c r="C2384" i="2"/>
  <c r="C2385" i="2"/>
  <c r="C2386" i="2"/>
  <c r="C2387" i="2"/>
  <c r="C2388" i="2"/>
  <c r="C2389" i="2"/>
  <c r="C2390" i="2"/>
  <c r="C2391" i="2"/>
  <c r="C2381" i="2"/>
  <c r="C2382" i="2"/>
  <c r="C2383" i="2"/>
  <c r="C2380" i="2"/>
  <c r="C2392" i="2"/>
  <c r="C2398" i="2"/>
  <c r="C2399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117" i="2"/>
  <c r="C8084" i="2"/>
  <c r="C8085" i="2"/>
  <c r="C8086" i="2"/>
  <c r="C8087" i="2"/>
  <c r="C8088" i="2"/>
  <c r="C8089" i="2"/>
  <c r="C8090" i="2"/>
  <c r="C8091" i="2"/>
  <c r="C8118" i="2"/>
  <c r="C8119" i="2"/>
  <c r="C8115" i="2"/>
  <c r="C8116" i="2"/>
  <c r="C8098" i="2"/>
  <c r="C8100" i="2"/>
  <c r="C8101" i="2"/>
  <c r="C8099" i="2"/>
  <c r="C8096" i="2"/>
  <c r="C8097" i="2"/>
  <c r="C8092" i="2"/>
  <c r="C8093" i="2"/>
  <c r="C8094" i="2"/>
  <c r="C8095" i="2"/>
  <c r="C8106" i="2"/>
  <c r="C8107" i="2"/>
  <c r="C8108" i="2"/>
  <c r="C8109" i="2"/>
  <c r="C8110" i="2"/>
  <c r="C8111" i="2"/>
  <c r="C8112" i="2"/>
  <c r="C8113" i="2"/>
  <c r="C8103" i="2"/>
  <c r="C8104" i="2"/>
  <c r="C8105" i="2"/>
  <c r="C8102" i="2"/>
  <c r="C8114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67" i="2"/>
  <c r="C8134" i="2"/>
  <c r="C8135" i="2"/>
  <c r="C8136" i="2"/>
  <c r="C8137" i="2"/>
  <c r="C8138" i="2"/>
  <c r="C8139" i="2"/>
  <c r="C8140" i="2"/>
  <c r="C8141" i="2"/>
  <c r="C8168" i="2"/>
  <c r="C8169" i="2"/>
  <c r="C8165" i="2"/>
  <c r="C8166" i="2"/>
  <c r="C8148" i="2"/>
  <c r="C8150" i="2"/>
  <c r="C8151" i="2"/>
  <c r="C8149" i="2"/>
  <c r="C8146" i="2"/>
  <c r="C8147" i="2"/>
  <c r="C8142" i="2"/>
  <c r="C8143" i="2"/>
  <c r="C8144" i="2"/>
  <c r="C8145" i="2"/>
  <c r="C8156" i="2"/>
  <c r="C8157" i="2"/>
  <c r="C8158" i="2"/>
  <c r="C8159" i="2"/>
  <c r="C8160" i="2"/>
  <c r="C8161" i="2"/>
  <c r="C8162" i="2"/>
  <c r="C8163" i="2"/>
  <c r="C8153" i="2"/>
  <c r="C8154" i="2"/>
  <c r="C8155" i="2"/>
  <c r="C8152" i="2"/>
  <c r="C8164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217" i="2"/>
  <c r="C8184" i="2"/>
  <c r="C8185" i="2"/>
  <c r="C8186" i="2"/>
  <c r="C8187" i="2"/>
  <c r="C8188" i="2"/>
  <c r="C8189" i="2"/>
  <c r="C8190" i="2"/>
  <c r="C8191" i="2"/>
  <c r="C8218" i="2"/>
  <c r="C8219" i="2"/>
  <c r="C8215" i="2"/>
  <c r="C8216" i="2"/>
  <c r="C8198" i="2"/>
  <c r="C8200" i="2"/>
  <c r="C8201" i="2"/>
  <c r="C8199" i="2"/>
  <c r="C8196" i="2"/>
  <c r="C8197" i="2"/>
  <c r="C8192" i="2"/>
  <c r="C8193" i="2"/>
  <c r="C8194" i="2"/>
  <c r="C8195" i="2"/>
  <c r="C8206" i="2"/>
  <c r="C8207" i="2"/>
  <c r="C8208" i="2"/>
  <c r="C8209" i="2"/>
  <c r="C8210" i="2"/>
  <c r="C8211" i="2"/>
  <c r="C8212" i="2"/>
  <c r="C8213" i="2"/>
  <c r="C8203" i="2"/>
  <c r="C8204" i="2"/>
  <c r="C8205" i="2"/>
  <c r="C8202" i="2"/>
  <c r="C8214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67" i="2"/>
  <c r="C8234" i="2"/>
  <c r="C8235" i="2"/>
  <c r="C8236" i="2"/>
  <c r="C8237" i="2"/>
  <c r="C8238" i="2"/>
  <c r="C8239" i="2"/>
  <c r="C8240" i="2"/>
  <c r="C8241" i="2"/>
  <c r="C8268" i="2"/>
  <c r="C8269" i="2"/>
  <c r="C8265" i="2"/>
  <c r="C8266" i="2"/>
  <c r="C8248" i="2"/>
  <c r="C8250" i="2"/>
  <c r="C8251" i="2"/>
  <c r="C8249" i="2"/>
  <c r="C8246" i="2"/>
  <c r="C8247" i="2"/>
  <c r="C8242" i="2"/>
  <c r="C8243" i="2"/>
  <c r="C8244" i="2"/>
  <c r="C8245" i="2"/>
  <c r="C8256" i="2"/>
  <c r="C8257" i="2"/>
  <c r="C8258" i="2"/>
  <c r="C8259" i="2"/>
  <c r="C8260" i="2"/>
  <c r="C8261" i="2"/>
  <c r="C8262" i="2"/>
  <c r="C8263" i="2"/>
  <c r="C8253" i="2"/>
  <c r="C8254" i="2"/>
  <c r="C8255" i="2"/>
  <c r="C8252" i="2"/>
  <c r="C8264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317" i="2"/>
  <c r="C8284" i="2"/>
  <c r="C8285" i="2"/>
  <c r="C8286" i="2"/>
  <c r="C8287" i="2"/>
  <c r="C8288" i="2"/>
  <c r="C8289" i="2"/>
  <c r="C8290" i="2"/>
  <c r="C8291" i="2"/>
  <c r="C8318" i="2"/>
  <c r="C8319" i="2"/>
  <c r="C8315" i="2"/>
  <c r="C8316" i="2"/>
  <c r="C8298" i="2"/>
  <c r="C8300" i="2"/>
  <c r="C8301" i="2"/>
  <c r="C8299" i="2"/>
  <c r="C8296" i="2"/>
  <c r="C8297" i="2"/>
  <c r="C8292" i="2"/>
  <c r="C8293" i="2"/>
  <c r="C8294" i="2"/>
  <c r="C8295" i="2"/>
  <c r="C8306" i="2"/>
  <c r="C8307" i="2"/>
  <c r="C8308" i="2"/>
  <c r="C8309" i="2"/>
  <c r="C8310" i="2"/>
  <c r="C8311" i="2"/>
  <c r="C8312" i="2"/>
  <c r="C8313" i="2"/>
  <c r="C8303" i="2"/>
  <c r="C8304" i="2"/>
  <c r="C8305" i="2"/>
  <c r="C8302" i="2"/>
  <c r="C8314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67" i="2"/>
  <c r="C8334" i="2"/>
  <c r="C8335" i="2"/>
  <c r="C8336" i="2"/>
  <c r="C8337" i="2"/>
  <c r="C8338" i="2"/>
  <c r="C8339" i="2"/>
  <c r="C8340" i="2"/>
  <c r="C8341" i="2"/>
  <c r="C8368" i="2"/>
  <c r="C8369" i="2"/>
  <c r="C8365" i="2"/>
  <c r="C8366" i="2"/>
  <c r="C8348" i="2"/>
  <c r="C8350" i="2"/>
  <c r="C8351" i="2"/>
  <c r="C8349" i="2"/>
  <c r="C8346" i="2"/>
  <c r="C8347" i="2"/>
  <c r="C8342" i="2"/>
  <c r="C8343" i="2"/>
  <c r="C8344" i="2"/>
  <c r="C8345" i="2"/>
  <c r="C8356" i="2"/>
  <c r="C8357" i="2"/>
  <c r="C8358" i="2"/>
  <c r="C8359" i="2"/>
  <c r="C8360" i="2"/>
  <c r="C8361" i="2"/>
  <c r="C8362" i="2"/>
  <c r="C8363" i="2"/>
  <c r="C8353" i="2"/>
  <c r="C8354" i="2"/>
  <c r="C8355" i="2"/>
  <c r="C8352" i="2"/>
  <c r="C8364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417" i="2"/>
  <c r="C8384" i="2"/>
  <c r="C8385" i="2"/>
  <c r="C8386" i="2"/>
  <c r="C8387" i="2"/>
  <c r="C8388" i="2"/>
  <c r="C8389" i="2"/>
  <c r="C8390" i="2"/>
  <c r="C8391" i="2"/>
  <c r="C8418" i="2"/>
  <c r="C8419" i="2"/>
  <c r="C8415" i="2"/>
  <c r="C8416" i="2"/>
  <c r="C8398" i="2"/>
  <c r="C8400" i="2"/>
  <c r="C8401" i="2"/>
  <c r="C8399" i="2"/>
  <c r="C8396" i="2"/>
  <c r="C8397" i="2"/>
  <c r="C8392" i="2"/>
  <c r="C8393" i="2"/>
  <c r="C8394" i="2"/>
  <c r="C8395" i="2"/>
  <c r="C8406" i="2"/>
  <c r="C8407" i="2"/>
  <c r="C8408" i="2"/>
  <c r="C8409" i="2"/>
  <c r="C8410" i="2"/>
  <c r="C8411" i="2"/>
  <c r="C8412" i="2"/>
  <c r="C8413" i="2"/>
  <c r="C8403" i="2"/>
  <c r="C8404" i="2"/>
  <c r="C8405" i="2"/>
  <c r="C8402" i="2"/>
  <c r="C8414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67" i="2"/>
  <c r="C8434" i="2"/>
  <c r="C8435" i="2"/>
  <c r="C8436" i="2"/>
  <c r="C8437" i="2"/>
  <c r="C8438" i="2"/>
  <c r="C8439" i="2"/>
  <c r="C8440" i="2"/>
  <c r="C8441" i="2"/>
  <c r="C8468" i="2"/>
  <c r="C8469" i="2"/>
  <c r="C8465" i="2"/>
  <c r="C8466" i="2"/>
  <c r="C8448" i="2"/>
  <c r="C8450" i="2"/>
  <c r="C8451" i="2"/>
  <c r="C8449" i="2"/>
  <c r="C8446" i="2"/>
  <c r="C8447" i="2"/>
  <c r="C8442" i="2"/>
  <c r="C8443" i="2"/>
  <c r="C8444" i="2"/>
  <c r="C8445" i="2"/>
  <c r="C8456" i="2"/>
  <c r="C8457" i="2"/>
  <c r="C8458" i="2"/>
  <c r="C8459" i="2"/>
  <c r="C8460" i="2"/>
  <c r="C8461" i="2"/>
  <c r="C8462" i="2"/>
  <c r="C8463" i="2"/>
  <c r="C8453" i="2"/>
  <c r="C8454" i="2"/>
  <c r="C8455" i="2"/>
  <c r="C8452" i="2"/>
  <c r="C8464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517" i="2"/>
  <c r="C8484" i="2"/>
  <c r="C8485" i="2"/>
  <c r="C8486" i="2"/>
  <c r="C8487" i="2"/>
  <c r="C8488" i="2"/>
  <c r="C8489" i="2"/>
  <c r="C8490" i="2"/>
  <c r="C8491" i="2"/>
  <c r="C8518" i="2"/>
  <c r="C8519" i="2"/>
  <c r="C8515" i="2"/>
  <c r="C8516" i="2"/>
  <c r="C8498" i="2"/>
  <c r="C8500" i="2"/>
  <c r="C8501" i="2"/>
  <c r="C8499" i="2"/>
  <c r="C8496" i="2"/>
  <c r="C8497" i="2"/>
  <c r="C8492" i="2"/>
  <c r="C8493" i="2"/>
  <c r="C8494" i="2"/>
  <c r="C8495" i="2"/>
  <c r="C8506" i="2"/>
  <c r="C8507" i="2"/>
  <c r="C8508" i="2"/>
  <c r="C8509" i="2"/>
  <c r="C8510" i="2"/>
  <c r="C8511" i="2"/>
  <c r="C8512" i="2"/>
  <c r="C8513" i="2"/>
  <c r="C8503" i="2"/>
  <c r="C8504" i="2"/>
  <c r="C8505" i="2"/>
  <c r="C8502" i="2"/>
  <c r="C8514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67" i="2"/>
  <c r="C8534" i="2"/>
  <c r="C8535" i="2"/>
  <c r="C8536" i="2"/>
  <c r="C8537" i="2"/>
  <c r="C8538" i="2"/>
  <c r="C8539" i="2"/>
  <c r="C8540" i="2"/>
  <c r="C8541" i="2"/>
  <c r="C8568" i="2"/>
  <c r="C8569" i="2"/>
  <c r="C8565" i="2"/>
  <c r="C8566" i="2"/>
  <c r="C8548" i="2"/>
  <c r="C8550" i="2"/>
  <c r="C8551" i="2"/>
  <c r="C8549" i="2"/>
  <c r="C8546" i="2"/>
  <c r="C8547" i="2"/>
  <c r="C8542" i="2"/>
  <c r="C8543" i="2"/>
  <c r="C8544" i="2"/>
  <c r="C8545" i="2"/>
  <c r="C8556" i="2"/>
  <c r="C8557" i="2"/>
  <c r="C8558" i="2"/>
  <c r="C8559" i="2"/>
  <c r="C8560" i="2"/>
  <c r="C8561" i="2"/>
  <c r="C8562" i="2"/>
  <c r="C8563" i="2"/>
  <c r="C8553" i="2"/>
  <c r="C8554" i="2"/>
  <c r="C8555" i="2"/>
  <c r="C8552" i="2"/>
  <c r="C8564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617" i="2"/>
  <c r="C8584" i="2"/>
  <c r="C8585" i="2"/>
  <c r="C8586" i="2"/>
  <c r="C8587" i="2"/>
  <c r="C8588" i="2"/>
  <c r="C8589" i="2"/>
  <c r="C8590" i="2"/>
  <c r="C8591" i="2"/>
  <c r="C8618" i="2"/>
  <c r="C8619" i="2"/>
  <c r="C8615" i="2"/>
  <c r="C8616" i="2"/>
  <c r="C8598" i="2"/>
  <c r="C8600" i="2"/>
  <c r="C8601" i="2"/>
  <c r="C8599" i="2"/>
  <c r="C8596" i="2"/>
  <c r="C8597" i="2"/>
  <c r="C8592" i="2"/>
  <c r="C8593" i="2"/>
  <c r="C8594" i="2"/>
  <c r="C8595" i="2"/>
  <c r="C8606" i="2"/>
  <c r="C8607" i="2"/>
  <c r="C8608" i="2"/>
  <c r="C8609" i="2"/>
  <c r="C8610" i="2"/>
  <c r="C8611" i="2"/>
  <c r="C8612" i="2"/>
  <c r="C8613" i="2"/>
  <c r="C8603" i="2"/>
  <c r="C8604" i="2"/>
  <c r="C8605" i="2"/>
  <c r="C8602" i="2"/>
  <c r="C8614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67" i="2"/>
  <c r="C8634" i="2"/>
  <c r="C8635" i="2"/>
  <c r="C8636" i="2"/>
  <c r="C8637" i="2"/>
  <c r="C8638" i="2"/>
  <c r="C8639" i="2"/>
  <c r="C8640" i="2"/>
  <c r="C8641" i="2"/>
  <c r="C8668" i="2"/>
  <c r="C8669" i="2"/>
  <c r="C8665" i="2"/>
  <c r="C8666" i="2"/>
  <c r="C8648" i="2"/>
  <c r="C8650" i="2"/>
  <c r="C8651" i="2"/>
  <c r="C8649" i="2"/>
  <c r="C8646" i="2"/>
  <c r="C8647" i="2"/>
  <c r="C8642" i="2"/>
  <c r="C8643" i="2"/>
  <c r="C8644" i="2"/>
  <c r="C8645" i="2"/>
  <c r="C8656" i="2"/>
  <c r="C8657" i="2"/>
  <c r="C8658" i="2"/>
  <c r="C8659" i="2"/>
  <c r="C8660" i="2"/>
  <c r="C8661" i="2"/>
  <c r="C8662" i="2"/>
  <c r="C8663" i="2"/>
  <c r="C8653" i="2"/>
  <c r="C8654" i="2"/>
  <c r="C8655" i="2"/>
  <c r="C8652" i="2"/>
  <c r="C8664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717" i="2"/>
  <c r="C8684" i="2"/>
  <c r="C8685" i="2"/>
  <c r="C8686" i="2"/>
  <c r="C8687" i="2"/>
  <c r="C8688" i="2"/>
  <c r="C8689" i="2"/>
  <c r="C8690" i="2"/>
  <c r="C8691" i="2"/>
  <c r="C8718" i="2"/>
  <c r="C8719" i="2"/>
  <c r="C8715" i="2"/>
  <c r="C8716" i="2"/>
  <c r="C8698" i="2"/>
  <c r="C8700" i="2"/>
  <c r="C8701" i="2"/>
  <c r="C8699" i="2"/>
  <c r="C8696" i="2"/>
  <c r="C8697" i="2"/>
  <c r="C8692" i="2"/>
  <c r="C8693" i="2"/>
  <c r="C8694" i="2"/>
  <c r="C8695" i="2"/>
  <c r="C8706" i="2"/>
  <c r="C8707" i="2"/>
  <c r="C8708" i="2"/>
  <c r="C8709" i="2"/>
  <c r="C8710" i="2"/>
  <c r="C8711" i="2"/>
  <c r="C8712" i="2"/>
  <c r="C8713" i="2"/>
  <c r="C8703" i="2"/>
  <c r="C8704" i="2"/>
  <c r="C8705" i="2"/>
  <c r="C8702" i="2"/>
  <c r="C8714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67" i="2"/>
  <c r="C8734" i="2"/>
  <c r="C8735" i="2"/>
  <c r="C8736" i="2"/>
  <c r="C8737" i="2"/>
  <c r="C8738" i="2"/>
  <c r="C8739" i="2"/>
  <c r="C8740" i="2"/>
  <c r="C8741" i="2"/>
  <c r="C8768" i="2"/>
  <c r="C8769" i="2"/>
  <c r="C8765" i="2"/>
  <c r="C8766" i="2"/>
  <c r="C8748" i="2"/>
  <c r="C8750" i="2"/>
  <c r="C8751" i="2"/>
  <c r="C8749" i="2"/>
  <c r="C8746" i="2"/>
  <c r="C8747" i="2"/>
  <c r="C8742" i="2"/>
  <c r="C8743" i="2"/>
  <c r="C8744" i="2"/>
  <c r="C8745" i="2"/>
  <c r="C8756" i="2"/>
  <c r="C8757" i="2"/>
  <c r="C8758" i="2"/>
  <c r="C8759" i="2"/>
  <c r="C8760" i="2"/>
  <c r="C8761" i="2"/>
  <c r="C8762" i="2"/>
  <c r="C8763" i="2"/>
  <c r="C8753" i="2"/>
  <c r="C8754" i="2"/>
  <c r="C8755" i="2"/>
  <c r="C8752" i="2"/>
  <c r="C8764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817" i="2"/>
  <c r="C8784" i="2"/>
  <c r="C8785" i="2"/>
  <c r="C8786" i="2"/>
  <c r="C8787" i="2"/>
  <c r="C8788" i="2"/>
  <c r="C8789" i="2"/>
  <c r="C8790" i="2"/>
  <c r="C8791" i="2"/>
  <c r="C8818" i="2"/>
  <c r="C8819" i="2"/>
  <c r="C8815" i="2"/>
  <c r="C8816" i="2"/>
  <c r="C8798" i="2"/>
  <c r="C8800" i="2"/>
  <c r="C8801" i="2"/>
  <c r="C8799" i="2"/>
  <c r="C8796" i="2"/>
  <c r="C8797" i="2"/>
  <c r="C8792" i="2"/>
  <c r="C8793" i="2"/>
  <c r="C8794" i="2"/>
  <c r="C8795" i="2"/>
  <c r="C8806" i="2"/>
  <c r="C8807" i="2"/>
  <c r="C8808" i="2"/>
  <c r="C8809" i="2"/>
  <c r="C8810" i="2"/>
  <c r="C8811" i="2"/>
  <c r="C8812" i="2"/>
  <c r="C8813" i="2"/>
  <c r="C8803" i="2"/>
  <c r="C8804" i="2"/>
  <c r="C8805" i="2"/>
  <c r="C8802" i="2"/>
  <c r="C8814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67" i="2"/>
  <c r="C8834" i="2"/>
  <c r="C8835" i="2"/>
  <c r="C8836" i="2"/>
  <c r="C8837" i="2"/>
  <c r="C8838" i="2"/>
  <c r="C8839" i="2"/>
  <c r="C8840" i="2"/>
  <c r="C8841" i="2"/>
  <c r="C8868" i="2"/>
  <c r="C8869" i="2"/>
  <c r="C8865" i="2"/>
  <c r="C8866" i="2"/>
  <c r="C8848" i="2"/>
  <c r="C8850" i="2"/>
  <c r="C8851" i="2"/>
  <c r="C8849" i="2"/>
  <c r="C8846" i="2"/>
  <c r="C8847" i="2"/>
  <c r="C8842" i="2"/>
  <c r="C8843" i="2"/>
  <c r="C8844" i="2"/>
  <c r="C8845" i="2"/>
  <c r="C8856" i="2"/>
  <c r="C8857" i="2"/>
  <c r="C8858" i="2"/>
  <c r="C8859" i="2"/>
  <c r="C8860" i="2"/>
  <c r="C8861" i="2"/>
  <c r="C8862" i="2"/>
  <c r="C8863" i="2"/>
  <c r="C8853" i="2"/>
  <c r="C8854" i="2"/>
  <c r="C8855" i="2"/>
  <c r="C8852" i="2"/>
  <c r="C8864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917" i="2"/>
  <c r="C8884" i="2"/>
  <c r="C8885" i="2"/>
  <c r="C8886" i="2"/>
  <c r="C8887" i="2"/>
  <c r="C8888" i="2"/>
  <c r="C8889" i="2"/>
  <c r="C8890" i="2"/>
  <c r="C8891" i="2"/>
  <c r="C8918" i="2"/>
  <c r="C8919" i="2"/>
  <c r="C8915" i="2"/>
  <c r="C8916" i="2"/>
  <c r="C8898" i="2"/>
  <c r="C8900" i="2"/>
  <c r="C8901" i="2"/>
  <c r="C8899" i="2"/>
  <c r="C8896" i="2"/>
  <c r="C8897" i="2"/>
  <c r="C8892" i="2"/>
  <c r="C8893" i="2"/>
  <c r="C8894" i="2"/>
  <c r="C8895" i="2"/>
  <c r="C8906" i="2"/>
  <c r="C8907" i="2"/>
  <c r="C8908" i="2"/>
  <c r="C8909" i="2"/>
  <c r="C8910" i="2"/>
  <c r="C8911" i="2"/>
  <c r="C8912" i="2"/>
  <c r="C8913" i="2"/>
  <c r="C8903" i="2"/>
  <c r="C8904" i="2"/>
  <c r="C8905" i="2"/>
  <c r="C8902" i="2"/>
  <c r="C8914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67" i="2"/>
  <c r="C8934" i="2"/>
  <c r="C8935" i="2"/>
  <c r="C8936" i="2"/>
  <c r="C8937" i="2"/>
  <c r="C8938" i="2"/>
  <c r="C8939" i="2"/>
  <c r="C8940" i="2"/>
  <c r="C8941" i="2"/>
  <c r="C8968" i="2"/>
  <c r="C8969" i="2"/>
  <c r="C8965" i="2"/>
  <c r="C8966" i="2"/>
  <c r="C8948" i="2"/>
  <c r="C8950" i="2"/>
  <c r="C8951" i="2"/>
  <c r="C8949" i="2"/>
  <c r="C8946" i="2"/>
  <c r="C8947" i="2"/>
  <c r="C8942" i="2"/>
  <c r="C8943" i="2"/>
  <c r="C8944" i="2"/>
  <c r="C8945" i="2"/>
  <c r="C8956" i="2"/>
  <c r="C8957" i="2"/>
  <c r="C8958" i="2"/>
  <c r="C8959" i="2"/>
  <c r="C8960" i="2"/>
  <c r="C8961" i="2"/>
  <c r="C8962" i="2"/>
  <c r="C8963" i="2"/>
  <c r="C8953" i="2"/>
  <c r="C8954" i="2"/>
  <c r="C8955" i="2"/>
  <c r="C8952" i="2"/>
  <c r="C8964" i="2"/>
  <c r="C8970" i="2"/>
  <c r="C8971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45" i="2"/>
  <c r="C2512" i="2"/>
  <c r="C2513" i="2"/>
  <c r="C2514" i="2"/>
  <c r="C2515" i="2"/>
  <c r="C2516" i="2"/>
  <c r="C2517" i="2"/>
  <c r="C2518" i="2"/>
  <c r="C2519" i="2"/>
  <c r="C2546" i="2"/>
  <c r="C2547" i="2"/>
  <c r="C2543" i="2"/>
  <c r="C2544" i="2"/>
  <c r="C2526" i="2"/>
  <c r="C2528" i="2"/>
  <c r="C2529" i="2"/>
  <c r="C2527" i="2"/>
  <c r="C2524" i="2"/>
  <c r="C2525" i="2"/>
  <c r="C2520" i="2"/>
  <c r="C2521" i="2"/>
  <c r="C2522" i="2"/>
  <c r="C2523" i="2"/>
  <c r="C2534" i="2"/>
  <c r="C2535" i="2"/>
  <c r="C2536" i="2"/>
  <c r="C2537" i="2"/>
  <c r="C2538" i="2"/>
  <c r="C2539" i="2"/>
  <c r="C2540" i="2"/>
  <c r="C2541" i="2"/>
  <c r="C2531" i="2"/>
  <c r="C2532" i="2"/>
  <c r="C2533" i="2"/>
  <c r="C2530" i="2"/>
  <c r="C2542" i="2"/>
  <c r="C2548" i="2"/>
  <c r="C25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95" i="2"/>
  <c r="C2462" i="2"/>
  <c r="C2463" i="2"/>
  <c r="C2464" i="2"/>
  <c r="C2465" i="2"/>
  <c r="C2466" i="2"/>
  <c r="C2467" i="2"/>
  <c r="C2468" i="2"/>
  <c r="C2469" i="2"/>
  <c r="C2496" i="2"/>
  <c r="C2497" i="2"/>
  <c r="C2493" i="2"/>
  <c r="C2494" i="2"/>
  <c r="C2476" i="2"/>
  <c r="C2478" i="2"/>
  <c r="C2479" i="2"/>
  <c r="C2477" i="2"/>
  <c r="C2474" i="2"/>
  <c r="C2475" i="2"/>
  <c r="C2470" i="2"/>
  <c r="C2471" i="2"/>
  <c r="C2472" i="2"/>
  <c r="C2473" i="2"/>
  <c r="C2484" i="2"/>
  <c r="C2485" i="2"/>
  <c r="C2486" i="2"/>
  <c r="C2487" i="2"/>
  <c r="C2488" i="2"/>
  <c r="C2489" i="2"/>
  <c r="C2490" i="2"/>
  <c r="C2491" i="2"/>
  <c r="C2481" i="2"/>
  <c r="C2482" i="2"/>
  <c r="C2483" i="2"/>
  <c r="C2480" i="2"/>
  <c r="C2492" i="2"/>
  <c r="C2498" i="2"/>
  <c r="C24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45" i="2"/>
  <c r="C2412" i="2"/>
  <c r="C2413" i="2"/>
  <c r="C2414" i="2"/>
  <c r="C2415" i="2"/>
  <c r="C2416" i="2"/>
  <c r="C2417" i="2"/>
  <c r="C2418" i="2"/>
  <c r="C2419" i="2"/>
  <c r="C2446" i="2"/>
  <c r="C2447" i="2"/>
  <c r="C2443" i="2"/>
  <c r="C2444" i="2"/>
  <c r="C2426" i="2"/>
  <c r="C2428" i="2"/>
  <c r="C2429" i="2"/>
  <c r="C2427" i="2"/>
  <c r="C2424" i="2"/>
  <c r="C2425" i="2"/>
  <c r="C2420" i="2"/>
  <c r="C2421" i="2"/>
  <c r="C2422" i="2"/>
  <c r="C2423" i="2"/>
  <c r="C2434" i="2"/>
  <c r="C2435" i="2"/>
  <c r="C2436" i="2"/>
  <c r="C2437" i="2"/>
  <c r="C2438" i="2"/>
  <c r="C2439" i="2"/>
  <c r="C2440" i="2"/>
  <c r="C2441" i="2"/>
  <c r="C2431" i="2"/>
  <c r="C2432" i="2"/>
  <c r="C2433" i="2"/>
  <c r="C2430" i="2"/>
  <c r="C2442" i="2"/>
  <c r="C2448" i="2"/>
  <c r="C24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95" i="2"/>
  <c r="C2562" i="2"/>
  <c r="C2563" i="2"/>
  <c r="C2564" i="2"/>
  <c r="C2565" i="2"/>
  <c r="C2566" i="2"/>
  <c r="C2567" i="2"/>
  <c r="C2568" i="2"/>
  <c r="C2569" i="2"/>
  <c r="C2596" i="2"/>
  <c r="C2597" i="2"/>
  <c r="C2593" i="2"/>
  <c r="C2594" i="2"/>
  <c r="C2576" i="2"/>
  <c r="C2578" i="2"/>
  <c r="C2579" i="2"/>
  <c r="C2577" i="2"/>
  <c r="C2574" i="2"/>
  <c r="C2575" i="2"/>
  <c r="C2570" i="2"/>
  <c r="C2571" i="2"/>
  <c r="C2572" i="2"/>
  <c r="C2573" i="2"/>
  <c r="C2584" i="2"/>
  <c r="C2585" i="2"/>
  <c r="C2586" i="2"/>
  <c r="C2587" i="2"/>
  <c r="C2588" i="2"/>
  <c r="C2589" i="2"/>
  <c r="C2590" i="2"/>
  <c r="C2591" i="2"/>
  <c r="C2581" i="2"/>
  <c r="C2582" i="2"/>
  <c r="C2583" i="2"/>
  <c r="C2580" i="2"/>
  <c r="C2592" i="2"/>
  <c r="C2598" i="2"/>
  <c r="C25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45" i="2"/>
  <c r="C2712" i="2"/>
  <c r="C2713" i="2"/>
  <c r="C2714" i="2"/>
  <c r="C2715" i="2"/>
  <c r="C2716" i="2"/>
  <c r="C2717" i="2"/>
  <c r="C2718" i="2"/>
  <c r="C2719" i="2"/>
  <c r="C2746" i="2"/>
  <c r="C2747" i="2"/>
  <c r="C2743" i="2"/>
  <c r="C2744" i="2"/>
  <c r="C2726" i="2"/>
  <c r="C2728" i="2"/>
  <c r="C2729" i="2"/>
  <c r="C2727" i="2"/>
  <c r="C2724" i="2"/>
  <c r="C2725" i="2"/>
  <c r="C2720" i="2"/>
  <c r="C2721" i="2"/>
  <c r="C2722" i="2"/>
  <c r="C2723" i="2"/>
  <c r="C2734" i="2"/>
  <c r="C2735" i="2"/>
  <c r="C2736" i="2"/>
  <c r="C2737" i="2"/>
  <c r="C2738" i="2"/>
  <c r="C2739" i="2"/>
  <c r="C2740" i="2"/>
  <c r="C2741" i="2"/>
  <c r="C2731" i="2"/>
  <c r="C2732" i="2"/>
  <c r="C2733" i="2"/>
  <c r="C2730" i="2"/>
  <c r="C2742" i="2"/>
  <c r="C2748" i="2"/>
  <c r="C27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95" i="2"/>
  <c r="C2662" i="2"/>
  <c r="C2663" i="2"/>
  <c r="C2664" i="2"/>
  <c r="C2665" i="2"/>
  <c r="C2666" i="2"/>
  <c r="C2667" i="2"/>
  <c r="C2668" i="2"/>
  <c r="C2669" i="2"/>
  <c r="C2696" i="2"/>
  <c r="C2697" i="2"/>
  <c r="C2693" i="2"/>
  <c r="C2694" i="2"/>
  <c r="C2676" i="2"/>
  <c r="C2678" i="2"/>
  <c r="C2679" i="2"/>
  <c r="C2677" i="2"/>
  <c r="C2674" i="2"/>
  <c r="C2675" i="2"/>
  <c r="C2670" i="2"/>
  <c r="C2671" i="2"/>
  <c r="C2672" i="2"/>
  <c r="C2673" i="2"/>
  <c r="C2684" i="2"/>
  <c r="C2685" i="2"/>
  <c r="C2686" i="2"/>
  <c r="C2687" i="2"/>
  <c r="C2688" i="2"/>
  <c r="C2689" i="2"/>
  <c r="C2690" i="2"/>
  <c r="C2691" i="2"/>
  <c r="C2681" i="2"/>
  <c r="C2682" i="2"/>
  <c r="C2683" i="2"/>
  <c r="C2680" i="2"/>
  <c r="C2692" i="2"/>
  <c r="C2698" i="2"/>
  <c r="C26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45" i="2"/>
  <c r="C2612" i="2"/>
  <c r="C2613" i="2"/>
  <c r="C2614" i="2"/>
  <c r="C2615" i="2"/>
  <c r="C2616" i="2"/>
  <c r="C2617" i="2"/>
  <c r="C2618" i="2"/>
  <c r="C2619" i="2"/>
  <c r="C2646" i="2"/>
  <c r="C2647" i="2"/>
  <c r="C2643" i="2"/>
  <c r="C2644" i="2"/>
  <c r="C2626" i="2"/>
  <c r="C2628" i="2"/>
  <c r="C2629" i="2"/>
  <c r="C2627" i="2"/>
  <c r="C2624" i="2"/>
  <c r="C2625" i="2"/>
  <c r="C2620" i="2"/>
  <c r="C2621" i="2"/>
  <c r="C2622" i="2"/>
  <c r="C2623" i="2"/>
  <c r="C2634" i="2"/>
  <c r="C2635" i="2"/>
  <c r="C2636" i="2"/>
  <c r="C2637" i="2"/>
  <c r="C2638" i="2"/>
  <c r="C2639" i="2"/>
  <c r="C2640" i="2"/>
  <c r="C2641" i="2"/>
  <c r="C2631" i="2"/>
  <c r="C2632" i="2"/>
  <c r="C2633" i="2"/>
  <c r="C2630" i="2"/>
  <c r="C2642" i="2"/>
  <c r="C2648" i="2"/>
  <c r="C26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95" i="2"/>
  <c r="C2762" i="2"/>
  <c r="C2763" i="2"/>
  <c r="C2764" i="2"/>
  <c r="C2765" i="2"/>
  <c r="C2766" i="2"/>
  <c r="C2767" i="2"/>
  <c r="C2768" i="2"/>
  <c r="C2769" i="2"/>
  <c r="C2796" i="2"/>
  <c r="C2797" i="2"/>
  <c r="C2793" i="2"/>
  <c r="C2794" i="2"/>
  <c r="C2776" i="2"/>
  <c r="C2778" i="2"/>
  <c r="C2779" i="2"/>
  <c r="C2777" i="2"/>
  <c r="C2774" i="2"/>
  <c r="C2775" i="2"/>
  <c r="C2770" i="2"/>
  <c r="C2771" i="2"/>
  <c r="C2772" i="2"/>
  <c r="C2773" i="2"/>
  <c r="C2784" i="2"/>
  <c r="C2785" i="2"/>
  <c r="C2786" i="2"/>
  <c r="C2787" i="2"/>
  <c r="C2788" i="2"/>
  <c r="C2789" i="2"/>
  <c r="C2790" i="2"/>
  <c r="C2791" i="2"/>
  <c r="C2781" i="2"/>
  <c r="C2782" i="2"/>
  <c r="C2783" i="2"/>
  <c r="C2780" i="2"/>
  <c r="C2792" i="2"/>
  <c r="C2798" i="2"/>
  <c r="C279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95" i="2"/>
  <c r="C2862" i="2"/>
  <c r="C2863" i="2"/>
  <c r="C2864" i="2"/>
  <c r="C2865" i="2"/>
  <c r="C2866" i="2"/>
  <c r="C2867" i="2"/>
  <c r="C2868" i="2"/>
  <c r="C2869" i="2"/>
  <c r="C2896" i="2"/>
  <c r="C2897" i="2"/>
  <c r="C2893" i="2"/>
  <c r="C2894" i="2"/>
  <c r="C2876" i="2"/>
  <c r="C2878" i="2"/>
  <c r="C2879" i="2"/>
  <c r="C2877" i="2"/>
  <c r="C2874" i="2"/>
  <c r="C2875" i="2"/>
  <c r="C2870" i="2"/>
  <c r="C2871" i="2"/>
  <c r="C2872" i="2"/>
  <c r="C2873" i="2"/>
  <c r="C2884" i="2"/>
  <c r="C2885" i="2"/>
  <c r="C2886" i="2"/>
  <c r="C2887" i="2"/>
  <c r="C2888" i="2"/>
  <c r="C2889" i="2"/>
  <c r="C2890" i="2"/>
  <c r="C2891" i="2"/>
  <c r="C2881" i="2"/>
  <c r="C2882" i="2"/>
  <c r="C2883" i="2"/>
  <c r="C2880" i="2"/>
  <c r="C2892" i="2"/>
  <c r="C2898" i="2"/>
  <c r="C28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45" i="2"/>
  <c r="C2812" i="2"/>
  <c r="C2813" i="2"/>
  <c r="C2814" i="2"/>
  <c r="C2815" i="2"/>
  <c r="C2816" i="2"/>
  <c r="C2817" i="2"/>
  <c r="C2818" i="2"/>
  <c r="C2819" i="2"/>
  <c r="C2846" i="2"/>
  <c r="C2847" i="2"/>
  <c r="C2843" i="2"/>
  <c r="C2844" i="2"/>
  <c r="C2826" i="2"/>
  <c r="C2828" i="2"/>
  <c r="C2829" i="2"/>
  <c r="C2827" i="2"/>
  <c r="C2824" i="2"/>
  <c r="C2825" i="2"/>
  <c r="C2820" i="2"/>
  <c r="C2821" i="2"/>
  <c r="C2822" i="2"/>
  <c r="C2823" i="2"/>
  <c r="C2834" i="2"/>
  <c r="C2835" i="2"/>
  <c r="C2836" i="2"/>
  <c r="C2837" i="2"/>
  <c r="C2838" i="2"/>
  <c r="C2839" i="2"/>
  <c r="C2840" i="2"/>
  <c r="C2841" i="2"/>
  <c r="C2831" i="2"/>
  <c r="C2832" i="2"/>
  <c r="C2833" i="2"/>
  <c r="C2830" i="2"/>
  <c r="C2842" i="2"/>
  <c r="C2848" i="2"/>
  <c r="C284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45" i="2"/>
  <c r="C2912" i="2"/>
  <c r="C2913" i="2"/>
  <c r="C2914" i="2"/>
  <c r="C2915" i="2"/>
  <c r="C2916" i="2"/>
  <c r="C2917" i="2"/>
  <c r="C2918" i="2"/>
  <c r="C2919" i="2"/>
  <c r="C2946" i="2"/>
  <c r="C2947" i="2"/>
  <c r="C2943" i="2"/>
  <c r="C2944" i="2"/>
  <c r="C2926" i="2"/>
  <c r="C2928" i="2"/>
  <c r="C2929" i="2"/>
  <c r="C2927" i="2"/>
  <c r="C2924" i="2"/>
  <c r="C2925" i="2"/>
  <c r="C2920" i="2"/>
  <c r="C2921" i="2"/>
  <c r="C2922" i="2"/>
  <c r="C2923" i="2"/>
  <c r="C2934" i="2"/>
  <c r="C2935" i="2"/>
  <c r="C2936" i="2"/>
  <c r="C2937" i="2"/>
  <c r="C2938" i="2"/>
  <c r="C2939" i="2"/>
  <c r="C2940" i="2"/>
  <c r="C2941" i="2"/>
  <c r="C2931" i="2"/>
  <c r="C2932" i="2"/>
  <c r="C2933" i="2"/>
  <c r="C2930" i="2"/>
  <c r="C2942" i="2"/>
  <c r="C2948" i="2"/>
  <c r="C29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95" i="2"/>
  <c r="C3062" i="2"/>
  <c r="C3063" i="2"/>
  <c r="C3064" i="2"/>
  <c r="C3065" i="2"/>
  <c r="C3066" i="2"/>
  <c r="C3067" i="2"/>
  <c r="C3068" i="2"/>
  <c r="C3069" i="2"/>
  <c r="C3096" i="2"/>
  <c r="C3097" i="2"/>
  <c r="C3093" i="2"/>
  <c r="C3094" i="2"/>
  <c r="C3076" i="2"/>
  <c r="C3078" i="2"/>
  <c r="C3079" i="2"/>
  <c r="C3077" i="2"/>
  <c r="C3074" i="2"/>
  <c r="C3075" i="2"/>
  <c r="C3070" i="2"/>
  <c r="C3071" i="2"/>
  <c r="C3072" i="2"/>
  <c r="C3073" i="2"/>
  <c r="C3084" i="2"/>
  <c r="C3085" i="2"/>
  <c r="C3086" i="2"/>
  <c r="C3087" i="2"/>
  <c r="C3088" i="2"/>
  <c r="C3089" i="2"/>
  <c r="C3090" i="2"/>
  <c r="C3091" i="2"/>
  <c r="C3081" i="2"/>
  <c r="C3082" i="2"/>
  <c r="C3083" i="2"/>
  <c r="C3080" i="2"/>
  <c r="C3092" i="2"/>
  <c r="C3098" i="2"/>
  <c r="C30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45" i="2"/>
  <c r="C3012" i="2"/>
  <c r="C3013" i="2"/>
  <c r="C3014" i="2"/>
  <c r="C3015" i="2"/>
  <c r="C3016" i="2"/>
  <c r="C3017" i="2"/>
  <c r="C3018" i="2"/>
  <c r="C3019" i="2"/>
  <c r="C3046" i="2"/>
  <c r="C3047" i="2"/>
  <c r="C3043" i="2"/>
  <c r="C3044" i="2"/>
  <c r="C3026" i="2"/>
  <c r="C3028" i="2"/>
  <c r="C3029" i="2"/>
  <c r="C3027" i="2"/>
  <c r="C3024" i="2"/>
  <c r="C3025" i="2"/>
  <c r="C3020" i="2"/>
  <c r="C3021" i="2"/>
  <c r="C3022" i="2"/>
  <c r="C3023" i="2"/>
  <c r="C3034" i="2"/>
  <c r="C3035" i="2"/>
  <c r="C3036" i="2"/>
  <c r="C3037" i="2"/>
  <c r="C3038" i="2"/>
  <c r="C3039" i="2"/>
  <c r="C3040" i="2"/>
  <c r="C3041" i="2"/>
  <c r="C3031" i="2"/>
  <c r="C3032" i="2"/>
  <c r="C3033" i="2"/>
  <c r="C3030" i="2"/>
  <c r="C3042" i="2"/>
  <c r="C3048" i="2"/>
  <c r="C30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95" i="2"/>
  <c r="C2962" i="2"/>
  <c r="C2963" i="2"/>
  <c r="C2964" i="2"/>
  <c r="C2965" i="2"/>
  <c r="C2966" i="2"/>
  <c r="C2967" i="2"/>
  <c r="C2968" i="2"/>
  <c r="C2969" i="2"/>
  <c r="C2996" i="2"/>
  <c r="C2997" i="2"/>
  <c r="C2993" i="2"/>
  <c r="C2994" i="2"/>
  <c r="C2976" i="2"/>
  <c r="C2978" i="2"/>
  <c r="C2979" i="2"/>
  <c r="C2977" i="2"/>
  <c r="C2974" i="2"/>
  <c r="C2975" i="2"/>
  <c r="C2970" i="2"/>
  <c r="C2971" i="2"/>
  <c r="C2972" i="2"/>
  <c r="C2973" i="2"/>
  <c r="C2984" i="2"/>
  <c r="C2985" i="2"/>
  <c r="C2986" i="2"/>
  <c r="C2987" i="2"/>
  <c r="C2988" i="2"/>
  <c r="C2989" i="2"/>
  <c r="C2990" i="2"/>
  <c r="C2991" i="2"/>
  <c r="C2981" i="2"/>
  <c r="C2982" i="2"/>
  <c r="C2983" i="2"/>
  <c r="C2980" i="2"/>
  <c r="C2992" i="2"/>
  <c r="C2998" i="2"/>
  <c r="C29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45" i="2"/>
  <c r="C3112" i="2"/>
  <c r="C3113" i="2"/>
  <c r="C3114" i="2"/>
  <c r="C3115" i="2"/>
  <c r="C3116" i="2"/>
  <c r="C3117" i="2"/>
  <c r="C3118" i="2"/>
  <c r="C3119" i="2"/>
  <c r="C3146" i="2"/>
  <c r="C3147" i="2"/>
  <c r="C3143" i="2"/>
  <c r="C3144" i="2"/>
  <c r="C3126" i="2"/>
  <c r="C3128" i="2"/>
  <c r="C3129" i="2"/>
  <c r="C3127" i="2"/>
  <c r="C3124" i="2"/>
  <c r="C3125" i="2"/>
  <c r="C3120" i="2"/>
  <c r="C3121" i="2"/>
  <c r="C3122" i="2"/>
  <c r="C3123" i="2"/>
  <c r="C3134" i="2"/>
  <c r="C3135" i="2"/>
  <c r="C3136" i="2"/>
  <c r="C3137" i="2"/>
  <c r="C3138" i="2"/>
  <c r="C3139" i="2"/>
  <c r="C3140" i="2"/>
  <c r="C3141" i="2"/>
  <c r="C3131" i="2"/>
  <c r="C3132" i="2"/>
  <c r="C3133" i="2"/>
  <c r="C3130" i="2"/>
  <c r="C3142" i="2"/>
  <c r="C3148" i="2"/>
  <c r="C314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45" i="2"/>
  <c r="C3212" i="2"/>
  <c r="C3213" i="2"/>
  <c r="C3214" i="2"/>
  <c r="C3215" i="2"/>
  <c r="C3216" i="2"/>
  <c r="C3217" i="2"/>
  <c r="C3218" i="2"/>
  <c r="C3219" i="2"/>
  <c r="C3246" i="2"/>
  <c r="C3247" i="2"/>
  <c r="C3243" i="2"/>
  <c r="C3244" i="2"/>
  <c r="C3226" i="2"/>
  <c r="C3228" i="2"/>
  <c r="C3229" i="2"/>
  <c r="C3227" i="2"/>
  <c r="C3224" i="2"/>
  <c r="C3225" i="2"/>
  <c r="C3220" i="2"/>
  <c r="C3221" i="2"/>
  <c r="C3222" i="2"/>
  <c r="C3223" i="2"/>
  <c r="C3234" i="2"/>
  <c r="C3235" i="2"/>
  <c r="C3236" i="2"/>
  <c r="C3237" i="2"/>
  <c r="C3238" i="2"/>
  <c r="C3239" i="2"/>
  <c r="C3240" i="2"/>
  <c r="C3241" i="2"/>
  <c r="C3231" i="2"/>
  <c r="C3232" i="2"/>
  <c r="C3233" i="2"/>
  <c r="C3230" i="2"/>
  <c r="C3242" i="2"/>
  <c r="C3248" i="2"/>
  <c r="C32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95" i="2"/>
  <c r="C3162" i="2"/>
  <c r="C3163" i="2"/>
  <c r="C3164" i="2"/>
  <c r="C3165" i="2"/>
  <c r="C3166" i="2"/>
  <c r="C3167" i="2"/>
  <c r="C3168" i="2"/>
  <c r="C3169" i="2"/>
  <c r="C3196" i="2"/>
  <c r="C3197" i="2"/>
  <c r="C3193" i="2"/>
  <c r="C3194" i="2"/>
  <c r="C3176" i="2"/>
  <c r="C3178" i="2"/>
  <c r="C3179" i="2"/>
  <c r="C3177" i="2"/>
  <c r="C3174" i="2"/>
  <c r="C3175" i="2"/>
  <c r="C3170" i="2"/>
  <c r="C3171" i="2"/>
  <c r="C3172" i="2"/>
  <c r="C3173" i="2"/>
  <c r="C3184" i="2"/>
  <c r="C3185" i="2"/>
  <c r="C3186" i="2"/>
  <c r="C3187" i="2"/>
  <c r="C3188" i="2"/>
  <c r="C3189" i="2"/>
  <c r="C3190" i="2"/>
  <c r="C3191" i="2"/>
  <c r="C3181" i="2"/>
  <c r="C3182" i="2"/>
  <c r="C3183" i="2"/>
  <c r="C3180" i="2"/>
  <c r="C3192" i="2"/>
  <c r="C3198" i="2"/>
  <c r="C319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95" i="2"/>
  <c r="C3262" i="2"/>
  <c r="C3263" i="2"/>
  <c r="C3264" i="2"/>
  <c r="C3265" i="2"/>
  <c r="C3266" i="2"/>
  <c r="C3267" i="2"/>
  <c r="C3268" i="2"/>
  <c r="C3269" i="2"/>
  <c r="C3296" i="2"/>
  <c r="C3297" i="2"/>
  <c r="C3293" i="2"/>
  <c r="C3294" i="2"/>
  <c r="C3276" i="2"/>
  <c r="C3278" i="2"/>
  <c r="C3279" i="2"/>
  <c r="C3277" i="2"/>
  <c r="C3274" i="2"/>
  <c r="C3275" i="2"/>
  <c r="C3270" i="2"/>
  <c r="C3271" i="2"/>
  <c r="C3272" i="2"/>
  <c r="C3273" i="2"/>
  <c r="C3284" i="2"/>
  <c r="C3285" i="2"/>
  <c r="C3286" i="2"/>
  <c r="C3287" i="2"/>
  <c r="C3288" i="2"/>
  <c r="C3289" i="2"/>
  <c r="C3290" i="2"/>
  <c r="C3291" i="2"/>
  <c r="C3281" i="2"/>
  <c r="C3282" i="2"/>
  <c r="C3283" i="2"/>
  <c r="C3280" i="2"/>
  <c r="C3292" i="2"/>
  <c r="C3298" i="2"/>
  <c r="C32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45" i="2"/>
  <c r="C3412" i="2"/>
  <c r="C3413" i="2"/>
  <c r="C3414" i="2"/>
  <c r="C3415" i="2"/>
  <c r="C3416" i="2"/>
  <c r="C3417" i="2"/>
  <c r="C3418" i="2"/>
  <c r="C3419" i="2"/>
  <c r="C3446" i="2"/>
  <c r="C3447" i="2"/>
  <c r="C3443" i="2"/>
  <c r="C3444" i="2"/>
  <c r="C3426" i="2"/>
  <c r="C3428" i="2"/>
  <c r="C3429" i="2"/>
  <c r="C3427" i="2"/>
  <c r="C3424" i="2"/>
  <c r="C3425" i="2"/>
  <c r="C3420" i="2"/>
  <c r="C3421" i="2"/>
  <c r="C3422" i="2"/>
  <c r="C3423" i="2"/>
  <c r="C3434" i="2"/>
  <c r="C3435" i="2"/>
  <c r="C3436" i="2"/>
  <c r="C3437" i="2"/>
  <c r="C3438" i="2"/>
  <c r="C3439" i="2"/>
  <c r="C3440" i="2"/>
  <c r="C3441" i="2"/>
  <c r="C3431" i="2"/>
  <c r="C3432" i="2"/>
  <c r="C3433" i="2"/>
  <c r="C3430" i="2"/>
  <c r="C3442" i="2"/>
  <c r="C3448" i="2"/>
  <c r="C34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95" i="2"/>
  <c r="C3362" i="2"/>
  <c r="C3363" i="2"/>
  <c r="C3364" i="2"/>
  <c r="C3365" i="2"/>
  <c r="C3366" i="2"/>
  <c r="C3367" i="2"/>
  <c r="C3368" i="2"/>
  <c r="C3369" i="2"/>
  <c r="C3396" i="2"/>
  <c r="C3397" i="2"/>
  <c r="C3393" i="2"/>
  <c r="C3394" i="2"/>
  <c r="C3376" i="2"/>
  <c r="C3378" i="2"/>
  <c r="C3379" i="2"/>
  <c r="C3377" i="2"/>
  <c r="C3374" i="2"/>
  <c r="C3375" i="2"/>
  <c r="C3370" i="2"/>
  <c r="C3371" i="2"/>
  <c r="C3372" i="2"/>
  <c r="C3373" i="2"/>
  <c r="C3384" i="2"/>
  <c r="C3385" i="2"/>
  <c r="C3386" i="2"/>
  <c r="C3387" i="2"/>
  <c r="C3388" i="2"/>
  <c r="C3389" i="2"/>
  <c r="C3390" i="2"/>
  <c r="C3391" i="2"/>
  <c r="C3381" i="2"/>
  <c r="C3382" i="2"/>
  <c r="C3383" i="2"/>
  <c r="C3380" i="2"/>
  <c r="C3392" i="2"/>
  <c r="C3398" i="2"/>
  <c r="C33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45" i="2"/>
  <c r="C3312" i="2"/>
  <c r="C3313" i="2"/>
  <c r="C3314" i="2"/>
  <c r="C3315" i="2"/>
  <c r="C3316" i="2"/>
  <c r="C3317" i="2"/>
  <c r="C3318" i="2"/>
  <c r="C3319" i="2"/>
  <c r="C3346" i="2"/>
  <c r="C3347" i="2"/>
  <c r="C3343" i="2"/>
  <c r="C3344" i="2"/>
  <c r="C3326" i="2"/>
  <c r="C3328" i="2"/>
  <c r="C3329" i="2"/>
  <c r="C3327" i="2"/>
  <c r="C3324" i="2"/>
  <c r="C3325" i="2"/>
  <c r="C3320" i="2"/>
  <c r="C3321" i="2"/>
  <c r="C3322" i="2"/>
  <c r="C3323" i="2"/>
  <c r="C3334" i="2"/>
  <c r="C3335" i="2"/>
  <c r="C3336" i="2"/>
  <c r="C3337" i="2"/>
  <c r="C3338" i="2"/>
  <c r="C3339" i="2"/>
  <c r="C3340" i="2"/>
  <c r="C3341" i="2"/>
  <c r="C3331" i="2"/>
  <c r="C3332" i="2"/>
  <c r="C3333" i="2"/>
  <c r="C3330" i="2"/>
  <c r="C3342" i="2"/>
  <c r="C3348" i="2"/>
  <c r="C33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95" i="2"/>
  <c r="C3462" i="2"/>
  <c r="C3463" i="2"/>
  <c r="C3464" i="2"/>
  <c r="C3465" i="2"/>
  <c r="C3466" i="2"/>
  <c r="C3467" i="2"/>
  <c r="C3468" i="2"/>
  <c r="C3469" i="2"/>
  <c r="C3496" i="2"/>
  <c r="C3497" i="2"/>
  <c r="C3493" i="2"/>
  <c r="C3494" i="2"/>
  <c r="C3476" i="2"/>
  <c r="C3478" i="2"/>
  <c r="C3479" i="2"/>
  <c r="C3477" i="2"/>
  <c r="C3474" i="2"/>
  <c r="C3475" i="2"/>
  <c r="C3470" i="2"/>
  <c r="C3471" i="2"/>
  <c r="C3472" i="2"/>
  <c r="C3473" i="2"/>
  <c r="C3484" i="2"/>
  <c r="C3485" i="2"/>
  <c r="C3486" i="2"/>
  <c r="C3487" i="2"/>
  <c r="C3488" i="2"/>
  <c r="C3489" i="2"/>
  <c r="C3490" i="2"/>
  <c r="C3491" i="2"/>
  <c r="C3481" i="2"/>
  <c r="C3482" i="2"/>
  <c r="C3483" i="2"/>
  <c r="C3480" i="2"/>
  <c r="C3492" i="2"/>
  <c r="C3498" i="2"/>
  <c r="C34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45" i="2"/>
  <c r="C3612" i="2"/>
  <c r="C3613" i="2"/>
  <c r="C3614" i="2"/>
  <c r="C3615" i="2"/>
  <c r="C3616" i="2"/>
  <c r="C3617" i="2"/>
  <c r="C3618" i="2"/>
  <c r="C3619" i="2"/>
  <c r="C3646" i="2"/>
  <c r="C3647" i="2"/>
  <c r="C3643" i="2"/>
  <c r="C3644" i="2"/>
  <c r="C3626" i="2"/>
  <c r="C3628" i="2"/>
  <c r="C3629" i="2"/>
  <c r="C3627" i="2"/>
  <c r="C3624" i="2"/>
  <c r="C3625" i="2"/>
  <c r="C3620" i="2"/>
  <c r="C3621" i="2"/>
  <c r="C3622" i="2"/>
  <c r="C3623" i="2"/>
  <c r="C3634" i="2"/>
  <c r="C3635" i="2"/>
  <c r="C3636" i="2"/>
  <c r="C3637" i="2"/>
  <c r="C3638" i="2"/>
  <c r="C3639" i="2"/>
  <c r="C3640" i="2"/>
  <c r="C3641" i="2"/>
  <c r="C3631" i="2"/>
  <c r="C3632" i="2"/>
  <c r="C3633" i="2"/>
  <c r="C3630" i="2"/>
  <c r="C3642" i="2"/>
  <c r="C3648" i="2"/>
  <c r="C36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95" i="2"/>
  <c r="C3562" i="2"/>
  <c r="C3563" i="2"/>
  <c r="C3564" i="2"/>
  <c r="C3565" i="2"/>
  <c r="C3566" i="2"/>
  <c r="C3567" i="2"/>
  <c r="C3568" i="2"/>
  <c r="C3569" i="2"/>
  <c r="C3596" i="2"/>
  <c r="C3597" i="2"/>
  <c r="C3593" i="2"/>
  <c r="C3594" i="2"/>
  <c r="C3576" i="2"/>
  <c r="C3578" i="2"/>
  <c r="C3579" i="2"/>
  <c r="C3577" i="2"/>
  <c r="C3574" i="2"/>
  <c r="C3575" i="2"/>
  <c r="C3570" i="2"/>
  <c r="C3571" i="2"/>
  <c r="C3572" i="2"/>
  <c r="C3573" i="2"/>
  <c r="C3584" i="2"/>
  <c r="C3585" i="2"/>
  <c r="C3586" i="2"/>
  <c r="C3587" i="2"/>
  <c r="C3588" i="2"/>
  <c r="C3589" i="2"/>
  <c r="C3590" i="2"/>
  <c r="C3591" i="2"/>
  <c r="C3581" i="2"/>
  <c r="C3582" i="2"/>
  <c r="C3583" i="2"/>
  <c r="C3580" i="2"/>
  <c r="C3592" i="2"/>
  <c r="C3598" i="2"/>
  <c r="C35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45" i="2"/>
  <c r="C3512" i="2"/>
  <c r="C3513" i="2"/>
  <c r="C3514" i="2"/>
  <c r="C3515" i="2"/>
  <c r="C3516" i="2"/>
  <c r="C3517" i="2"/>
  <c r="C3518" i="2"/>
  <c r="C3519" i="2"/>
  <c r="C3546" i="2"/>
  <c r="C3547" i="2"/>
  <c r="C3543" i="2"/>
  <c r="C3544" i="2"/>
  <c r="C3526" i="2"/>
  <c r="C3528" i="2"/>
  <c r="C3529" i="2"/>
  <c r="C3527" i="2"/>
  <c r="C3524" i="2"/>
  <c r="C3525" i="2"/>
  <c r="C3520" i="2"/>
  <c r="C3521" i="2"/>
  <c r="C3522" i="2"/>
  <c r="C3523" i="2"/>
  <c r="C3534" i="2"/>
  <c r="C3535" i="2"/>
  <c r="C3536" i="2"/>
  <c r="C3537" i="2"/>
  <c r="C3538" i="2"/>
  <c r="C3539" i="2"/>
  <c r="C3540" i="2"/>
  <c r="C3541" i="2"/>
  <c r="C3531" i="2"/>
  <c r="C3532" i="2"/>
  <c r="C3533" i="2"/>
  <c r="C3530" i="2"/>
  <c r="C3542" i="2"/>
  <c r="C3548" i="2"/>
  <c r="C35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95" i="2"/>
  <c r="C3662" i="2"/>
  <c r="C3663" i="2"/>
  <c r="C3664" i="2"/>
  <c r="C3665" i="2"/>
  <c r="C3666" i="2"/>
  <c r="C3667" i="2"/>
  <c r="C3668" i="2"/>
  <c r="C3669" i="2"/>
  <c r="C3696" i="2"/>
  <c r="C3697" i="2"/>
  <c r="C3693" i="2"/>
  <c r="C3694" i="2"/>
  <c r="C3676" i="2"/>
  <c r="C3678" i="2"/>
  <c r="C3679" i="2"/>
  <c r="C3677" i="2"/>
  <c r="C3674" i="2"/>
  <c r="C3675" i="2"/>
  <c r="C3670" i="2"/>
  <c r="C3671" i="2"/>
  <c r="C3672" i="2"/>
  <c r="C3673" i="2"/>
  <c r="C3684" i="2"/>
  <c r="C3685" i="2"/>
  <c r="C3686" i="2"/>
  <c r="C3687" i="2"/>
  <c r="C3688" i="2"/>
  <c r="C3689" i="2"/>
  <c r="C3690" i="2"/>
  <c r="C3691" i="2"/>
  <c r="C3681" i="2"/>
  <c r="C3682" i="2"/>
  <c r="C3683" i="2"/>
  <c r="C3680" i="2"/>
  <c r="C3692" i="2"/>
  <c r="C3698" i="2"/>
  <c r="C3699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57" i="2"/>
  <c r="C5724" i="2"/>
  <c r="C5725" i="2"/>
  <c r="C5726" i="2"/>
  <c r="C5727" i="2"/>
  <c r="C5728" i="2"/>
  <c r="C5729" i="2"/>
  <c r="C5730" i="2"/>
  <c r="C5731" i="2"/>
  <c r="C5758" i="2"/>
  <c r="C5759" i="2"/>
  <c r="C5755" i="2"/>
  <c r="C5756" i="2"/>
  <c r="C5738" i="2"/>
  <c r="C5740" i="2"/>
  <c r="C5741" i="2"/>
  <c r="C5739" i="2"/>
  <c r="C5736" i="2"/>
  <c r="C5737" i="2"/>
  <c r="C5732" i="2"/>
  <c r="C5733" i="2"/>
  <c r="C5734" i="2"/>
  <c r="C5735" i="2"/>
  <c r="C5746" i="2"/>
  <c r="C5747" i="2"/>
  <c r="C5748" i="2"/>
  <c r="C5749" i="2"/>
  <c r="C5750" i="2"/>
  <c r="C5751" i="2"/>
  <c r="C5752" i="2"/>
  <c r="C5753" i="2"/>
  <c r="C5743" i="2"/>
  <c r="C5744" i="2"/>
  <c r="C5745" i="2"/>
  <c r="C5742" i="2"/>
  <c r="C5754" i="2"/>
  <c r="C5760" i="2"/>
  <c r="C57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707" i="2"/>
  <c r="C5674" i="2"/>
  <c r="C5675" i="2"/>
  <c r="C5676" i="2"/>
  <c r="C5677" i="2"/>
  <c r="C5678" i="2"/>
  <c r="C5679" i="2"/>
  <c r="C5680" i="2"/>
  <c r="C5681" i="2"/>
  <c r="C5708" i="2"/>
  <c r="C5709" i="2"/>
  <c r="C5705" i="2"/>
  <c r="C5706" i="2"/>
  <c r="C5688" i="2"/>
  <c r="C5690" i="2"/>
  <c r="C5691" i="2"/>
  <c r="C5689" i="2"/>
  <c r="C5686" i="2"/>
  <c r="C5687" i="2"/>
  <c r="C5682" i="2"/>
  <c r="C5683" i="2"/>
  <c r="C5684" i="2"/>
  <c r="C5685" i="2"/>
  <c r="C5696" i="2"/>
  <c r="C5697" i="2"/>
  <c r="C5698" i="2"/>
  <c r="C5699" i="2"/>
  <c r="C5700" i="2"/>
  <c r="C5701" i="2"/>
  <c r="C5702" i="2"/>
  <c r="C5703" i="2"/>
  <c r="C5693" i="2"/>
  <c r="C5694" i="2"/>
  <c r="C5695" i="2"/>
  <c r="C5692" i="2"/>
  <c r="C5704" i="2"/>
  <c r="C5710" i="2"/>
  <c r="C57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57" i="2"/>
  <c r="C5624" i="2"/>
  <c r="C5625" i="2"/>
  <c r="C5626" i="2"/>
  <c r="C5627" i="2"/>
  <c r="C5628" i="2"/>
  <c r="C5629" i="2"/>
  <c r="C5630" i="2"/>
  <c r="C5631" i="2"/>
  <c r="C5658" i="2"/>
  <c r="C5659" i="2"/>
  <c r="C5655" i="2"/>
  <c r="C5656" i="2"/>
  <c r="C5638" i="2"/>
  <c r="C5640" i="2"/>
  <c r="C5641" i="2"/>
  <c r="C5639" i="2"/>
  <c r="C5636" i="2"/>
  <c r="C5637" i="2"/>
  <c r="C5632" i="2"/>
  <c r="C5633" i="2"/>
  <c r="C5634" i="2"/>
  <c r="C5635" i="2"/>
  <c r="C5646" i="2"/>
  <c r="C5647" i="2"/>
  <c r="C5648" i="2"/>
  <c r="C5649" i="2"/>
  <c r="C5650" i="2"/>
  <c r="C5651" i="2"/>
  <c r="C5652" i="2"/>
  <c r="C5653" i="2"/>
  <c r="C5643" i="2"/>
  <c r="C5644" i="2"/>
  <c r="C5645" i="2"/>
  <c r="C5642" i="2"/>
  <c r="C5654" i="2"/>
  <c r="C5660" i="2"/>
  <c r="C56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807" i="2"/>
  <c r="C5774" i="2"/>
  <c r="C5775" i="2"/>
  <c r="C5776" i="2"/>
  <c r="C5777" i="2"/>
  <c r="C5778" i="2"/>
  <c r="C5779" i="2"/>
  <c r="C5780" i="2"/>
  <c r="C5781" i="2"/>
  <c r="C5808" i="2"/>
  <c r="C5809" i="2"/>
  <c r="C5805" i="2"/>
  <c r="C5806" i="2"/>
  <c r="C5788" i="2"/>
  <c r="C5790" i="2"/>
  <c r="C5791" i="2"/>
  <c r="C5789" i="2"/>
  <c r="C5786" i="2"/>
  <c r="C5787" i="2"/>
  <c r="C5782" i="2"/>
  <c r="C5783" i="2"/>
  <c r="C5784" i="2"/>
  <c r="C5785" i="2"/>
  <c r="C5796" i="2"/>
  <c r="C5797" i="2"/>
  <c r="C5798" i="2"/>
  <c r="C5799" i="2"/>
  <c r="C5800" i="2"/>
  <c r="C5801" i="2"/>
  <c r="C5802" i="2"/>
  <c r="C5803" i="2"/>
  <c r="C5793" i="2"/>
  <c r="C5794" i="2"/>
  <c r="C5795" i="2"/>
  <c r="C5792" i="2"/>
  <c r="C5804" i="2"/>
  <c r="C5810" i="2"/>
  <c r="C58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57" i="2"/>
  <c r="C5924" i="2"/>
  <c r="C5925" i="2"/>
  <c r="C5926" i="2"/>
  <c r="C5927" i="2"/>
  <c r="C5928" i="2"/>
  <c r="C5929" i="2"/>
  <c r="C5930" i="2"/>
  <c r="C5931" i="2"/>
  <c r="C5958" i="2"/>
  <c r="C5959" i="2"/>
  <c r="C5955" i="2"/>
  <c r="C5956" i="2"/>
  <c r="C5938" i="2"/>
  <c r="C5940" i="2"/>
  <c r="C5941" i="2"/>
  <c r="C5939" i="2"/>
  <c r="C5936" i="2"/>
  <c r="C5937" i="2"/>
  <c r="C5932" i="2"/>
  <c r="C5933" i="2"/>
  <c r="C5934" i="2"/>
  <c r="C5935" i="2"/>
  <c r="C5946" i="2"/>
  <c r="C5947" i="2"/>
  <c r="C5948" i="2"/>
  <c r="C5949" i="2"/>
  <c r="C5950" i="2"/>
  <c r="C5951" i="2"/>
  <c r="C5952" i="2"/>
  <c r="C5953" i="2"/>
  <c r="C5943" i="2"/>
  <c r="C5944" i="2"/>
  <c r="C5945" i="2"/>
  <c r="C5942" i="2"/>
  <c r="C5954" i="2"/>
  <c r="C5960" i="2"/>
  <c r="C59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907" i="2"/>
  <c r="C5874" i="2"/>
  <c r="C5875" i="2"/>
  <c r="C5876" i="2"/>
  <c r="C5877" i="2"/>
  <c r="C5878" i="2"/>
  <c r="C5879" i="2"/>
  <c r="C5880" i="2"/>
  <c r="C5881" i="2"/>
  <c r="C5908" i="2"/>
  <c r="C5909" i="2"/>
  <c r="C5905" i="2"/>
  <c r="C5906" i="2"/>
  <c r="C5888" i="2"/>
  <c r="C5890" i="2"/>
  <c r="C5891" i="2"/>
  <c r="C5889" i="2"/>
  <c r="C5886" i="2"/>
  <c r="C5887" i="2"/>
  <c r="C5882" i="2"/>
  <c r="C5883" i="2"/>
  <c r="C5884" i="2"/>
  <c r="C5885" i="2"/>
  <c r="C5896" i="2"/>
  <c r="C5897" i="2"/>
  <c r="C5898" i="2"/>
  <c r="C5899" i="2"/>
  <c r="C5900" i="2"/>
  <c r="C5901" i="2"/>
  <c r="C5902" i="2"/>
  <c r="C5903" i="2"/>
  <c r="C5893" i="2"/>
  <c r="C5894" i="2"/>
  <c r="C5895" i="2"/>
  <c r="C5892" i="2"/>
  <c r="C5904" i="2"/>
  <c r="C5910" i="2"/>
  <c r="C59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57" i="2"/>
  <c r="C5824" i="2"/>
  <c r="C5825" i="2"/>
  <c r="C5826" i="2"/>
  <c r="C5827" i="2"/>
  <c r="C5828" i="2"/>
  <c r="C5829" i="2"/>
  <c r="C5830" i="2"/>
  <c r="C5831" i="2"/>
  <c r="C5858" i="2"/>
  <c r="C5859" i="2"/>
  <c r="C5855" i="2"/>
  <c r="C5856" i="2"/>
  <c r="C5838" i="2"/>
  <c r="C5840" i="2"/>
  <c r="C5841" i="2"/>
  <c r="C5839" i="2"/>
  <c r="C5836" i="2"/>
  <c r="C5837" i="2"/>
  <c r="C5832" i="2"/>
  <c r="C5833" i="2"/>
  <c r="C5834" i="2"/>
  <c r="C5835" i="2"/>
  <c r="C5846" i="2"/>
  <c r="C5847" i="2"/>
  <c r="C5848" i="2"/>
  <c r="C5849" i="2"/>
  <c r="C5850" i="2"/>
  <c r="C5851" i="2"/>
  <c r="C5852" i="2"/>
  <c r="C5853" i="2"/>
  <c r="C5843" i="2"/>
  <c r="C5844" i="2"/>
  <c r="C5845" i="2"/>
  <c r="C5842" i="2"/>
  <c r="C5854" i="2"/>
  <c r="C5860" i="2"/>
  <c r="C58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6007" i="2"/>
  <c r="C5974" i="2"/>
  <c r="C5975" i="2"/>
  <c r="C5976" i="2"/>
  <c r="C5977" i="2"/>
  <c r="C5978" i="2"/>
  <c r="C5979" i="2"/>
  <c r="C5980" i="2"/>
  <c r="C5981" i="2"/>
  <c r="C6008" i="2"/>
  <c r="C6009" i="2"/>
  <c r="C6005" i="2"/>
  <c r="C6006" i="2"/>
  <c r="C5988" i="2"/>
  <c r="C5990" i="2"/>
  <c r="C5991" i="2"/>
  <c r="C5989" i="2"/>
  <c r="C5986" i="2"/>
  <c r="C5987" i="2"/>
  <c r="C5982" i="2"/>
  <c r="C5983" i="2"/>
  <c r="C5984" i="2"/>
  <c r="C5985" i="2"/>
  <c r="C5996" i="2"/>
  <c r="C5997" i="2"/>
  <c r="C5998" i="2"/>
  <c r="C5999" i="2"/>
  <c r="C6000" i="2"/>
  <c r="C6001" i="2"/>
  <c r="C6002" i="2"/>
  <c r="C6003" i="2"/>
  <c r="C5993" i="2"/>
  <c r="C5994" i="2"/>
  <c r="C5995" i="2"/>
  <c r="C5992" i="2"/>
  <c r="C6004" i="2"/>
  <c r="C6010" i="2"/>
  <c r="C6011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43" i="2"/>
  <c r="C4410" i="2"/>
  <c r="C4411" i="2"/>
  <c r="C4412" i="2"/>
  <c r="C4413" i="2"/>
  <c r="C4414" i="2"/>
  <c r="C4415" i="2"/>
  <c r="C4416" i="2"/>
  <c r="C4417" i="2"/>
  <c r="C4444" i="2"/>
  <c r="C4445" i="2"/>
  <c r="C4441" i="2"/>
  <c r="C4442" i="2"/>
  <c r="C4424" i="2"/>
  <c r="C4426" i="2"/>
  <c r="C4427" i="2"/>
  <c r="C4425" i="2"/>
  <c r="C4422" i="2"/>
  <c r="C4423" i="2"/>
  <c r="C4418" i="2"/>
  <c r="C4419" i="2"/>
  <c r="C4420" i="2"/>
  <c r="C4421" i="2"/>
  <c r="C4432" i="2"/>
  <c r="C4433" i="2"/>
  <c r="C4434" i="2"/>
  <c r="C4435" i="2"/>
  <c r="C4436" i="2"/>
  <c r="C4437" i="2"/>
  <c r="C4438" i="2"/>
  <c r="C4439" i="2"/>
  <c r="C4429" i="2"/>
  <c r="C4430" i="2"/>
  <c r="C4431" i="2"/>
  <c r="C4428" i="2"/>
  <c r="C4440" i="2"/>
  <c r="C4446" i="2"/>
  <c r="C44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93" i="2"/>
  <c r="C4360" i="2"/>
  <c r="C4361" i="2"/>
  <c r="C4362" i="2"/>
  <c r="C4363" i="2"/>
  <c r="C4364" i="2"/>
  <c r="C4365" i="2"/>
  <c r="C4366" i="2"/>
  <c r="C4367" i="2"/>
  <c r="C4394" i="2"/>
  <c r="C4395" i="2"/>
  <c r="C4391" i="2"/>
  <c r="C4392" i="2"/>
  <c r="C4374" i="2"/>
  <c r="C4376" i="2"/>
  <c r="C4377" i="2"/>
  <c r="C4375" i="2"/>
  <c r="C4372" i="2"/>
  <c r="C4373" i="2"/>
  <c r="C4368" i="2"/>
  <c r="C4369" i="2"/>
  <c r="C4370" i="2"/>
  <c r="C4371" i="2"/>
  <c r="C4382" i="2"/>
  <c r="C4383" i="2"/>
  <c r="C4384" i="2"/>
  <c r="C4385" i="2"/>
  <c r="C4386" i="2"/>
  <c r="C4387" i="2"/>
  <c r="C4388" i="2"/>
  <c r="C4389" i="2"/>
  <c r="C4379" i="2"/>
  <c r="C4380" i="2"/>
  <c r="C4381" i="2"/>
  <c r="C4378" i="2"/>
  <c r="C4390" i="2"/>
  <c r="C4396" i="2"/>
  <c r="C43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43" i="2"/>
  <c r="C4310" i="2"/>
  <c r="C4311" i="2"/>
  <c r="C4312" i="2"/>
  <c r="C4313" i="2"/>
  <c r="C4314" i="2"/>
  <c r="C4315" i="2"/>
  <c r="C4316" i="2"/>
  <c r="C4317" i="2"/>
  <c r="C4344" i="2"/>
  <c r="C4345" i="2"/>
  <c r="C4341" i="2"/>
  <c r="C4342" i="2"/>
  <c r="C4324" i="2"/>
  <c r="C4326" i="2"/>
  <c r="C4327" i="2"/>
  <c r="C4325" i="2"/>
  <c r="C4322" i="2"/>
  <c r="C4323" i="2"/>
  <c r="C4318" i="2"/>
  <c r="C4319" i="2"/>
  <c r="C4320" i="2"/>
  <c r="C4321" i="2"/>
  <c r="C4332" i="2"/>
  <c r="C4333" i="2"/>
  <c r="C4334" i="2"/>
  <c r="C4335" i="2"/>
  <c r="C4336" i="2"/>
  <c r="C4337" i="2"/>
  <c r="C4338" i="2"/>
  <c r="C4339" i="2"/>
  <c r="C4329" i="2"/>
  <c r="C4330" i="2"/>
  <c r="C4331" i="2"/>
  <c r="C4328" i="2"/>
  <c r="C4340" i="2"/>
  <c r="C4346" i="2"/>
  <c r="C43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93" i="2"/>
  <c r="C4460" i="2"/>
  <c r="C4461" i="2"/>
  <c r="C4462" i="2"/>
  <c r="C4463" i="2"/>
  <c r="C4464" i="2"/>
  <c r="C4465" i="2"/>
  <c r="C4466" i="2"/>
  <c r="C4467" i="2"/>
  <c r="C4494" i="2"/>
  <c r="C4495" i="2"/>
  <c r="C4491" i="2"/>
  <c r="C4492" i="2"/>
  <c r="C4474" i="2"/>
  <c r="C4476" i="2"/>
  <c r="C4477" i="2"/>
  <c r="C4475" i="2"/>
  <c r="C4472" i="2"/>
  <c r="C4473" i="2"/>
  <c r="C4468" i="2"/>
  <c r="C4469" i="2"/>
  <c r="C4470" i="2"/>
  <c r="C4471" i="2"/>
  <c r="C4482" i="2"/>
  <c r="C4483" i="2"/>
  <c r="C4484" i="2"/>
  <c r="C4485" i="2"/>
  <c r="C4486" i="2"/>
  <c r="C4487" i="2"/>
  <c r="C4488" i="2"/>
  <c r="C4489" i="2"/>
  <c r="C4479" i="2"/>
  <c r="C4480" i="2"/>
  <c r="C4481" i="2"/>
  <c r="C4478" i="2"/>
  <c r="C4490" i="2"/>
  <c r="C4496" i="2"/>
  <c r="C44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43" i="2"/>
  <c r="C4610" i="2"/>
  <c r="C4611" i="2"/>
  <c r="C4612" i="2"/>
  <c r="C4613" i="2"/>
  <c r="C4614" i="2"/>
  <c r="C4615" i="2"/>
  <c r="C4616" i="2"/>
  <c r="C4617" i="2"/>
  <c r="C4644" i="2"/>
  <c r="C4645" i="2"/>
  <c r="C4641" i="2"/>
  <c r="C4642" i="2"/>
  <c r="C4624" i="2"/>
  <c r="C4626" i="2"/>
  <c r="C4627" i="2"/>
  <c r="C4625" i="2"/>
  <c r="C4622" i="2"/>
  <c r="C4623" i="2"/>
  <c r="C4618" i="2"/>
  <c r="C4619" i="2"/>
  <c r="C4620" i="2"/>
  <c r="C4621" i="2"/>
  <c r="C4632" i="2"/>
  <c r="C4633" i="2"/>
  <c r="C4634" i="2"/>
  <c r="C4635" i="2"/>
  <c r="C4636" i="2"/>
  <c r="C4637" i="2"/>
  <c r="C4638" i="2"/>
  <c r="C4639" i="2"/>
  <c r="C4629" i="2"/>
  <c r="C4630" i="2"/>
  <c r="C4631" i="2"/>
  <c r="C4628" i="2"/>
  <c r="C4640" i="2"/>
  <c r="C4646" i="2"/>
  <c r="C46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93" i="2"/>
  <c r="C4560" i="2"/>
  <c r="C4561" i="2"/>
  <c r="C4562" i="2"/>
  <c r="C4563" i="2"/>
  <c r="C4564" i="2"/>
  <c r="C4565" i="2"/>
  <c r="C4566" i="2"/>
  <c r="C4567" i="2"/>
  <c r="C4594" i="2"/>
  <c r="C4595" i="2"/>
  <c r="C4591" i="2"/>
  <c r="C4592" i="2"/>
  <c r="C4574" i="2"/>
  <c r="C4576" i="2"/>
  <c r="C4577" i="2"/>
  <c r="C4575" i="2"/>
  <c r="C4572" i="2"/>
  <c r="C4573" i="2"/>
  <c r="C4568" i="2"/>
  <c r="C4569" i="2"/>
  <c r="C4570" i="2"/>
  <c r="C4571" i="2"/>
  <c r="C4582" i="2"/>
  <c r="C4583" i="2"/>
  <c r="C4584" i="2"/>
  <c r="C4585" i="2"/>
  <c r="C4586" i="2"/>
  <c r="C4587" i="2"/>
  <c r="C4588" i="2"/>
  <c r="C4589" i="2"/>
  <c r="C4579" i="2"/>
  <c r="C4580" i="2"/>
  <c r="C4581" i="2"/>
  <c r="C4578" i="2"/>
  <c r="C4590" i="2"/>
  <c r="C4596" i="2"/>
  <c r="C45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43" i="2"/>
  <c r="C4510" i="2"/>
  <c r="C4511" i="2"/>
  <c r="C4512" i="2"/>
  <c r="C4513" i="2"/>
  <c r="C4514" i="2"/>
  <c r="C4515" i="2"/>
  <c r="C4516" i="2"/>
  <c r="C4517" i="2"/>
  <c r="C4544" i="2"/>
  <c r="C4545" i="2"/>
  <c r="C4541" i="2"/>
  <c r="C4542" i="2"/>
  <c r="C4524" i="2"/>
  <c r="C4526" i="2"/>
  <c r="C4527" i="2"/>
  <c r="C4525" i="2"/>
  <c r="C4522" i="2"/>
  <c r="C4523" i="2"/>
  <c r="C4518" i="2"/>
  <c r="C4519" i="2"/>
  <c r="C4520" i="2"/>
  <c r="C4521" i="2"/>
  <c r="C4532" i="2"/>
  <c r="C4533" i="2"/>
  <c r="C4534" i="2"/>
  <c r="C4535" i="2"/>
  <c r="C4536" i="2"/>
  <c r="C4537" i="2"/>
  <c r="C4538" i="2"/>
  <c r="C4539" i="2"/>
  <c r="C4529" i="2"/>
  <c r="C4530" i="2"/>
  <c r="C4531" i="2"/>
  <c r="C4528" i="2"/>
  <c r="C4540" i="2"/>
  <c r="C4546" i="2"/>
  <c r="C45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93" i="2"/>
  <c r="C4660" i="2"/>
  <c r="C4661" i="2"/>
  <c r="C4662" i="2"/>
  <c r="C4663" i="2"/>
  <c r="C4664" i="2"/>
  <c r="C4665" i="2"/>
  <c r="C4666" i="2"/>
  <c r="C4667" i="2"/>
  <c r="C4694" i="2"/>
  <c r="C4695" i="2"/>
  <c r="C4691" i="2"/>
  <c r="C4692" i="2"/>
  <c r="C4674" i="2"/>
  <c r="C4676" i="2"/>
  <c r="C4677" i="2"/>
  <c r="C4675" i="2"/>
  <c r="C4672" i="2"/>
  <c r="C4673" i="2"/>
  <c r="C4668" i="2"/>
  <c r="C4669" i="2"/>
  <c r="C4670" i="2"/>
  <c r="C4671" i="2"/>
  <c r="C4682" i="2"/>
  <c r="C4683" i="2"/>
  <c r="C4684" i="2"/>
  <c r="C4685" i="2"/>
  <c r="C4686" i="2"/>
  <c r="C4687" i="2"/>
  <c r="C4688" i="2"/>
  <c r="C4689" i="2"/>
  <c r="C4679" i="2"/>
  <c r="C4680" i="2"/>
  <c r="C4681" i="2"/>
  <c r="C4678" i="2"/>
  <c r="C4690" i="2"/>
  <c r="C4696" i="2"/>
  <c r="C4697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51" i="2"/>
  <c r="C6718" i="2"/>
  <c r="C6719" i="2"/>
  <c r="C6720" i="2"/>
  <c r="C6721" i="2"/>
  <c r="C6722" i="2"/>
  <c r="C6723" i="2"/>
  <c r="C6724" i="2"/>
  <c r="C6725" i="2"/>
  <c r="C6752" i="2"/>
  <c r="C6753" i="2"/>
  <c r="C6749" i="2"/>
  <c r="C6750" i="2"/>
  <c r="C6732" i="2"/>
  <c r="C6734" i="2"/>
  <c r="C6735" i="2"/>
  <c r="C6733" i="2"/>
  <c r="C6730" i="2"/>
  <c r="C6731" i="2"/>
  <c r="C6726" i="2"/>
  <c r="C6727" i="2"/>
  <c r="C6728" i="2"/>
  <c r="C6729" i="2"/>
  <c r="C6740" i="2"/>
  <c r="C6741" i="2"/>
  <c r="C6742" i="2"/>
  <c r="C6743" i="2"/>
  <c r="C6744" i="2"/>
  <c r="C6745" i="2"/>
  <c r="C6746" i="2"/>
  <c r="C6747" i="2"/>
  <c r="C6737" i="2"/>
  <c r="C6738" i="2"/>
  <c r="C6739" i="2"/>
  <c r="C6736" i="2"/>
  <c r="C6748" i="2"/>
  <c r="C6754" i="2"/>
  <c r="C6755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701" i="2"/>
  <c r="C6669" i="2"/>
  <c r="C6670" i="2"/>
  <c r="C6671" i="2"/>
  <c r="C6672" i="2"/>
  <c r="C6673" i="2"/>
  <c r="C6674" i="2"/>
  <c r="C6675" i="2"/>
  <c r="C6676" i="2"/>
  <c r="C6702" i="2"/>
  <c r="C6703" i="2"/>
  <c r="C6700" i="2"/>
  <c r="C6683" i="2"/>
  <c r="C6685" i="2"/>
  <c r="C6686" i="2"/>
  <c r="C6684" i="2"/>
  <c r="C6681" i="2"/>
  <c r="C6682" i="2"/>
  <c r="C6677" i="2"/>
  <c r="C6678" i="2"/>
  <c r="C6679" i="2"/>
  <c r="C6680" i="2"/>
  <c r="C6691" i="2"/>
  <c r="C6692" i="2"/>
  <c r="C6693" i="2"/>
  <c r="C6694" i="2"/>
  <c r="C6695" i="2"/>
  <c r="C6696" i="2"/>
  <c r="C6697" i="2"/>
  <c r="C6698" i="2"/>
  <c r="C6688" i="2"/>
  <c r="C6689" i="2"/>
  <c r="C6690" i="2"/>
  <c r="C6687" i="2"/>
  <c r="C6699" i="2"/>
  <c r="C6704" i="2"/>
  <c r="C6705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52" i="2"/>
  <c r="C6619" i="2"/>
  <c r="C6620" i="2"/>
  <c r="C6621" i="2"/>
  <c r="C6622" i="2"/>
  <c r="C6623" i="2"/>
  <c r="C6624" i="2"/>
  <c r="C6625" i="2"/>
  <c r="C6626" i="2"/>
  <c r="C6653" i="2"/>
  <c r="C6654" i="2"/>
  <c r="C6650" i="2"/>
  <c r="C6651" i="2"/>
  <c r="C6633" i="2"/>
  <c r="C6635" i="2"/>
  <c r="C6636" i="2"/>
  <c r="C6634" i="2"/>
  <c r="C6631" i="2"/>
  <c r="C6632" i="2"/>
  <c r="C6627" i="2"/>
  <c r="C6628" i="2"/>
  <c r="C6629" i="2"/>
  <c r="C6630" i="2"/>
  <c r="C6641" i="2"/>
  <c r="C6642" i="2"/>
  <c r="C6643" i="2"/>
  <c r="C6644" i="2"/>
  <c r="C6645" i="2"/>
  <c r="C6646" i="2"/>
  <c r="C6647" i="2"/>
  <c r="C6648" i="2"/>
  <c r="C6638" i="2"/>
  <c r="C6639" i="2"/>
  <c r="C6640" i="2"/>
  <c r="C6637" i="2"/>
  <c r="C6649" i="2"/>
  <c r="C6655" i="2"/>
  <c r="C6656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800" i="2"/>
  <c r="C6768" i="2"/>
  <c r="C6769" i="2"/>
  <c r="C6770" i="2"/>
  <c r="C6771" i="2"/>
  <c r="C6772" i="2"/>
  <c r="C6773" i="2"/>
  <c r="C6774" i="2"/>
  <c r="C6775" i="2"/>
  <c r="C6801" i="2"/>
  <c r="C6802" i="2"/>
  <c r="C6799" i="2"/>
  <c r="C6782" i="2"/>
  <c r="C6784" i="2"/>
  <c r="C6785" i="2"/>
  <c r="C6783" i="2"/>
  <c r="C6780" i="2"/>
  <c r="C6781" i="2"/>
  <c r="C6776" i="2"/>
  <c r="C6777" i="2"/>
  <c r="C6778" i="2"/>
  <c r="C6779" i="2"/>
  <c r="C6790" i="2"/>
  <c r="C6791" i="2"/>
  <c r="C6792" i="2"/>
  <c r="C6793" i="2"/>
  <c r="C6794" i="2"/>
  <c r="C6795" i="2"/>
  <c r="C6796" i="2"/>
  <c r="C6797" i="2"/>
  <c r="C6787" i="2"/>
  <c r="C6788" i="2"/>
  <c r="C6789" i="2"/>
  <c r="C6786" i="2"/>
  <c r="C6798" i="2"/>
  <c r="C6803" i="2"/>
  <c r="C68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50" i="2"/>
  <c r="C6917" i="2"/>
  <c r="C6918" i="2"/>
  <c r="C6919" i="2"/>
  <c r="C6920" i="2"/>
  <c r="C6921" i="2"/>
  <c r="C6922" i="2"/>
  <c r="C6923" i="2"/>
  <c r="C6924" i="2"/>
  <c r="C6951" i="2"/>
  <c r="C6952" i="2"/>
  <c r="C6948" i="2"/>
  <c r="C6949" i="2"/>
  <c r="C6931" i="2"/>
  <c r="C6933" i="2"/>
  <c r="C6934" i="2"/>
  <c r="C6932" i="2"/>
  <c r="C6929" i="2"/>
  <c r="C6930" i="2"/>
  <c r="C6925" i="2"/>
  <c r="C6926" i="2"/>
  <c r="C6927" i="2"/>
  <c r="C6928" i="2"/>
  <c r="C6939" i="2"/>
  <c r="C6940" i="2"/>
  <c r="C6941" i="2"/>
  <c r="C6942" i="2"/>
  <c r="C6943" i="2"/>
  <c r="C6944" i="2"/>
  <c r="C6945" i="2"/>
  <c r="C6946" i="2"/>
  <c r="C6936" i="2"/>
  <c r="C6937" i="2"/>
  <c r="C6938" i="2"/>
  <c r="C6935" i="2"/>
  <c r="C6947" i="2"/>
  <c r="C6953" i="2"/>
  <c r="C69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900" i="2"/>
  <c r="C6867" i="2"/>
  <c r="C6868" i="2"/>
  <c r="C6869" i="2"/>
  <c r="C6870" i="2"/>
  <c r="C6871" i="2"/>
  <c r="C6872" i="2"/>
  <c r="C6873" i="2"/>
  <c r="C6874" i="2"/>
  <c r="C6901" i="2"/>
  <c r="C6902" i="2"/>
  <c r="C6898" i="2"/>
  <c r="C6899" i="2"/>
  <c r="C6881" i="2"/>
  <c r="C6883" i="2"/>
  <c r="C6884" i="2"/>
  <c r="C6882" i="2"/>
  <c r="C6879" i="2"/>
  <c r="C6880" i="2"/>
  <c r="C6875" i="2"/>
  <c r="C6876" i="2"/>
  <c r="C6877" i="2"/>
  <c r="C6878" i="2"/>
  <c r="C6889" i="2"/>
  <c r="C6890" i="2"/>
  <c r="C6891" i="2"/>
  <c r="C6892" i="2"/>
  <c r="C6893" i="2"/>
  <c r="C6894" i="2"/>
  <c r="C6895" i="2"/>
  <c r="C6896" i="2"/>
  <c r="C6886" i="2"/>
  <c r="C6887" i="2"/>
  <c r="C6888" i="2"/>
  <c r="C6885" i="2"/>
  <c r="C6897" i="2"/>
  <c r="C6903" i="2"/>
  <c r="C69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50" i="2"/>
  <c r="C6817" i="2"/>
  <c r="C6818" i="2"/>
  <c r="C6819" i="2"/>
  <c r="C6820" i="2"/>
  <c r="C6821" i="2"/>
  <c r="C6822" i="2"/>
  <c r="C6823" i="2"/>
  <c r="C6824" i="2"/>
  <c r="C6851" i="2"/>
  <c r="C6852" i="2"/>
  <c r="C6848" i="2"/>
  <c r="C6849" i="2"/>
  <c r="C6831" i="2"/>
  <c r="C6833" i="2"/>
  <c r="C6834" i="2"/>
  <c r="C6832" i="2"/>
  <c r="C6829" i="2"/>
  <c r="C6830" i="2"/>
  <c r="C6825" i="2"/>
  <c r="C6826" i="2"/>
  <c r="C6827" i="2"/>
  <c r="C6828" i="2"/>
  <c r="C6839" i="2"/>
  <c r="C6840" i="2"/>
  <c r="C6841" i="2"/>
  <c r="C6842" i="2"/>
  <c r="C6843" i="2"/>
  <c r="C6844" i="2"/>
  <c r="C6845" i="2"/>
  <c r="C6846" i="2"/>
  <c r="C6836" i="2"/>
  <c r="C6837" i="2"/>
  <c r="C6838" i="2"/>
  <c r="C6835" i="2"/>
  <c r="C6847" i="2"/>
  <c r="C6853" i="2"/>
  <c r="C68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7000" i="2"/>
  <c r="C6967" i="2"/>
  <c r="C6968" i="2"/>
  <c r="C6969" i="2"/>
  <c r="C6970" i="2"/>
  <c r="C6971" i="2"/>
  <c r="C6972" i="2"/>
  <c r="C6973" i="2"/>
  <c r="C6974" i="2"/>
  <c r="C7001" i="2"/>
  <c r="C7002" i="2"/>
  <c r="C6998" i="2"/>
  <c r="C6999" i="2"/>
  <c r="C6981" i="2"/>
  <c r="C6983" i="2"/>
  <c r="C6984" i="2"/>
  <c r="C6982" i="2"/>
  <c r="C6979" i="2"/>
  <c r="C6980" i="2"/>
  <c r="C6975" i="2"/>
  <c r="C6976" i="2"/>
  <c r="C6977" i="2"/>
  <c r="C6978" i="2"/>
  <c r="C6989" i="2"/>
  <c r="C6990" i="2"/>
  <c r="C6991" i="2"/>
  <c r="C6992" i="2"/>
  <c r="C6993" i="2"/>
  <c r="C6994" i="2"/>
  <c r="C6995" i="2"/>
  <c r="C6996" i="2"/>
  <c r="C6986" i="2"/>
  <c r="C6987" i="2"/>
  <c r="C6988" i="2"/>
  <c r="C6985" i="2"/>
  <c r="C6997" i="2"/>
  <c r="C7003" i="2"/>
  <c r="C70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50" i="2"/>
  <c r="C7117" i="2"/>
  <c r="C7118" i="2"/>
  <c r="C7119" i="2"/>
  <c r="C7120" i="2"/>
  <c r="C7121" i="2"/>
  <c r="C7122" i="2"/>
  <c r="C7123" i="2"/>
  <c r="C7124" i="2"/>
  <c r="C7151" i="2"/>
  <c r="C7152" i="2"/>
  <c r="C7148" i="2"/>
  <c r="C7149" i="2"/>
  <c r="C7131" i="2"/>
  <c r="C7133" i="2"/>
  <c r="C7134" i="2"/>
  <c r="C7132" i="2"/>
  <c r="C7129" i="2"/>
  <c r="C7130" i="2"/>
  <c r="C7125" i="2"/>
  <c r="C7126" i="2"/>
  <c r="C7127" i="2"/>
  <c r="C7128" i="2"/>
  <c r="C7139" i="2"/>
  <c r="C7140" i="2"/>
  <c r="C7141" i="2"/>
  <c r="C7142" i="2"/>
  <c r="C7143" i="2"/>
  <c r="C7144" i="2"/>
  <c r="C7145" i="2"/>
  <c r="C7146" i="2"/>
  <c r="C7136" i="2"/>
  <c r="C7137" i="2"/>
  <c r="C7138" i="2"/>
  <c r="C7135" i="2"/>
  <c r="C7147" i="2"/>
  <c r="C7153" i="2"/>
  <c r="C71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100" i="2"/>
  <c r="C7067" i="2"/>
  <c r="C7068" i="2"/>
  <c r="C7069" i="2"/>
  <c r="C7070" i="2"/>
  <c r="C7071" i="2"/>
  <c r="C7072" i="2"/>
  <c r="C7073" i="2"/>
  <c r="C7074" i="2"/>
  <c r="C7101" i="2"/>
  <c r="C7102" i="2"/>
  <c r="C7098" i="2"/>
  <c r="C7099" i="2"/>
  <c r="C7081" i="2"/>
  <c r="C7083" i="2"/>
  <c r="C7084" i="2"/>
  <c r="C7082" i="2"/>
  <c r="C7079" i="2"/>
  <c r="C7080" i="2"/>
  <c r="C7075" i="2"/>
  <c r="C7076" i="2"/>
  <c r="C7077" i="2"/>
  <c r="C7078" i="2"/>
  <c r="C7089" i="2"/>
  <c r="C7090" i="2"/>
  <c r="C7091" i="2"/>
  <c r="C7092" i="2"/>
  <c r="C7093" i="2"/>
  <c r="C7094" i="2"/>
  <c r="C7095" i="2"/>
  <c r="C7096" i="2"/>
  <c r="C7086" i="2"/>
  <c r="C7087" i="2"/>
  <c r="C7088" i="2"/>
  <c r="C7085" i="2"/>
  <c r="C7097" i="2"/>
  <c r="C7103" i="2"/>
  <c r="C71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50" i="2"/>
  <c r="C7017" i="2"/>
  <c r="C7018" i="2"/>
  <c r="C7019" i="2"/>
  <c r="C7020" i="2"/>
  <c r="C7021" i="2"/>
  <c r="C7022" i="2"/>
  <c r="C7023" i="2"/>
  <c r="C7024" i="2"/>
  <c r="C7051" i="2"/>
  <c r="C7052" i="2"/>
  <c r="C7048" i="2"/>
  <c r="C7049" i="2"/>
  <c r="C7031" i="2"/>
  <c r="C7033" i="2"/>
  <c r="C7034" i="2"/>
  <c r="C7032" i="2"/>
  <c r="C7029" i="2"/>
  <c r="C7030" i="2"/>
  <c r="C7025" i="2"/>
  <c r="C7026" i="2"/>
  <c r="C7027" i="2"/>
  <c r="C7028" i="2"/>
  <c r="C7039" i="2"/>
  <c r="C7040" i="2"/>
  <c r="C7041" i="2"/>
  <c r="C7042" i="2"/>
  <c r="C7043" i="2"/>
  <c r="C7044" i="2"/>
  <c r="C7045" i="2"/>
  <c r="C7046" i="2"/>
  <c r="C7036" i="2"/>
  <c r="C7037" i="2"/>
  <c r="C7038" i="2"/>
  <c r="C7035" i="2"/>
  <c r="C7047" i="2"/>
  <c r="C7053" i="2"/>
  <c r="C70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200" i="2"/>
  <c r="C7167" i="2"/>
  <c r="C7168" i="2"/>
  <c r="C7169" i="2"/>
  <c r="C7170" i="2"/>
  <c r="C7171" i="2"/>
  <c r="C7172" i="2"/>
  <c r="C7173" i="2"/>
  <c r="C7174" i="2"/>
  <c r="C7201" i="2"/>
  <c r="C7202" i="2"/>
  <c r="C7198" i="2"/>
  <c r="C7199" i="2"/>
  <c r="C7181" i="2"/>
  <c r="C7183" i="2"/>
  <c r="C7184" i="2"/>
  <c r="C7182" i="2"/>
  <c r="C7179" i="2"/>
  <c r="C7180" i="2"/>
  <c r="C7175" i="2"/>
  <c r="C7176" i="2"/>
  <c r="C7177" i="2"/>
  <c r="C7178" i="2"/>
  <c r="C7189" i="2"/>
  <c r="C7190" i="2"/>
  <c r="C7191" i="2"/>
  <c r="C7192" i="2"/>
  <c r="C7193" i="2"/>
  <c r="C7194" i="2"/>
  <c r="C7195" i="2"/>
  <c r="C7196" i="2"/>
  <c r="C7186" i="2"/>
  <c r="C7187" i="2"/>
  <c r="C7188" i="2"/>
  <c r="C7185" i="2"/>
  <c r="C7197" i="2"/>
  <c r="C7203" i="2"/>
  <c r="C72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50" i="2"/>
  <c r="C7317" i="2"/>
  <c r="C7318" i="2"/>
  <c r="C7319" i="2"/>
  <c r="C7320" i="2"/>
  <c r="C7321" i="2"/>
  <c r="C7322" i="2"/>
  <c r="C7323" i="2"/>
  <c r="C7324" i="2"/>
  <c r="C7351" i="2"/>
  <c r="C7352" i="2"/>
  <c r="C7348" i="2"/>
  <c r="C7349" i="2"/>
  <c r="C7331" i="2"/>
  <c r="C7333" i="2"/>
  <c r="C7334" i="2"/>
  <c r="C7332" i="2"/>
  <c r="C7329" i="2"/>
  <c r="C7330" i="2"/>
  <c r="C7325" i="2"/>
  <c r="C7326" i="2"/>
  <c r="C7327" i="2"/>
  <c r="C7328" i="2"/>
  <c r="C7339" i="2"/>
  <c r="C7340" i="2"/>
  <c r="C7341" i="2"/>
  <c r="C7342" i="2"/>
  <c r="C7343" i="2"/>
  <c r="C7344" i="2"/>
  <c r="C7345" i="2"/>
  <c r="C7346" i="2"/>
  <c r="C7336" i="2"/>
  <c r="C7337" i="2"/>
  <c r="C7338" i="2"/>
  <c r="C7335" i="2"/>
  <c r="C7347" i="2"/>
  <c r="C7353" i="2"/>
  <c r="C73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300" i="2"/>
  <c r="C7267" i="2"/>
  <c r="C7268" i="2"/>
  <c r="C7269" i="2"/>
  <c r="C7270" i="2"/>
  <c r="C7271" i="2"/>
  <c r="C7272" i="2"/>
  <c r="C7273" i="2"/>
  <c r="C7274" i="2"/>
  <c r="C7301" i="2"/>
  <c r="C7302" i="2"/>
  <c r="C7298" i="2"/>
  <c r="C7299" i="2"/>
  <c r="C7281" i="2"/>
  <c r="C7283" i="2"/>
  <c r="C7284" i="2"/>
  <c r="C7282" i="2"/>
  <c r="C7279" i="2"/>
  <c r="C7280" i="2"/>
  <c r="C7275" i="2"/>
  <c r="C7276" i="2"/>
  <c r="C7277" i="2"/>
  <c r="C7278" i="2"/>
  <c r="C7289" i="2"/>
  <c r="C7290" i="2"/>
  <c r="C7291" i="2"/>
  <c r="C7292" i="2"/>
  <c r="C7293" i="2"/>
  <c r="C7294" i="2"/>
  <c r="C7295" i="2"/>
  <c r="C7296" i="2"/>
  <c r="C7286" i="2"/>
  <c r="C7287" i="2"/>
  <c r="C7288" i="2"/>
  <c r="C7285" i="2"/>
  <c r="C7297" i="2"/>
  <c r="C7303" i="2"/>
  <c r="C73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50" i="2"/>
  <c r="C7217" i="2"/>
  <c r="C7218" i="2"/>
  <c r="C7219" i="2"/>
  <c r="C7220" i="2"/>
  <c r="C7221" i="2"/>
  <c r="C7222" i="2"/>
  <c r="C7223" i="2"/>
  <c r="C7224" i="2"/>
  <c r="C7251" i="2"/>
  <c r="C7252" i="2"/>
  <c r="C7248" i="2"/>
  <c r="C7249" i="2"/>
  <c r="C7231" i="2"/>
  <c r="C7233" i="2"/>
  <c r="C7234" i="2"/>
  <c r="C7232" i="2"/>
  <c r="C7229" i="2"/>
  <c r="C7230" i="2"/>
  <c r="C7225" i="2"/>
  <c r="C7226" i="2"/>
  <c r="C7227" i="2"/>
  <c r="C7228" i="2"/>
  <c r="C7239" i="2"/>
  <c r="C7240" i="2"/>
  <c r="C7241" i="2"/>
  <c r="C7242" i="2"/>
  <c r="C7243" i="2"/>
  <c r="C7244" i="2"/>
  <c r="C7245" i="2"/>
  <c r="C7246" i="2"/>
  <c r="C7236" i="2"/>
  <c r="C7237" i="2"/>
  <c r="C7238" i="2"/>
  <c r="C7235" i="2"/>
  <c r="C7247" i="2"/>
  <c r="C7253" i="2"/>
  <c r="C72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99" i="2"/>
  <c r="C7367" i="2"/>
  <c r="C7368" i="2"/>
  <c r="C7369" i="2"/>
  <c r="C7370" i="2"/>
  <c r="C7371" i="2"/>
  <c r="C7372" i="2"/>
  <c r="C7373" i="2"/>
  <c r="C7374" i="2"/>
  <c r="C7400" i="2"/>
  <c r="C7401" i="2"/>
  <c r="C7398" i="2"/>
  <c r="C7381" i="2"/>
  <c r="C7383" i="2"/>
  <c r="C7384" i="2"/>
  <c r="C7382" i="2"/>
  <c r="C7379" i="2"/>
  <c r="C7380" i="2"/>
  <c r="C7375" i="2"/>
  <c r="C7376" i="2"/>
  <c r="C7377" i="2"/>
  <c r="C7378" i="2"/>
  <c r="C7389" i="2"/>
  <c r="C7390" i="2"/>
  <c r="C7391" i="2"/>
  <c r="C7392" i="2"/>
  <c r="C7393" i="2"/>
  <c r="C7394" i="2"/>
  <c r="C7395" i="2"/>
  <c r="C7396" i="2"/>
  <c r="C7386" i="2"/>
  <c r="C7387" i="2"/>
  <c r="C7388" i="2"/>
  <c r="C7385" i="2"/>
  <c r="C7397" i="2"/>
  <c r="C7402" i="2"/>
  <c r="C74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49" i="2"/>
  <c r="C7516" i="2"/>
  <c r="C7517" i="2"/>
  <c r="C7518" i="2"/>
  <c r="C7519" i="2"/>
  <c r="C7520" i="2"/>
  <c r="C7521" i="2"/>
  <c r="C7522" i="2"/>
  <c r="C7523" i="2"/>
  <c r="C7550" i="2"/>
  <c r="C7551" i="2"/>
  <c r="C7547" i="2"/>
  <c r="C7548" i="2"/>
  <c r="C7530" i="2"/>
  <c r="C7532" i="2"/>
  <c r="C7533" i="2"/>
  <c r="C7531" i="2"/>
  <c r="C7528" i="2"/>
  <c r="C7529" i="2"/>
  <c r="C7524" i="2"/>
  <c r="C7525" i="2"/>
  <c r="C7526" i="2"/>
  <c r="C7527" i="2"/>
  <c r="C7538" i="2"/>
  <c r="C7539" i="2"/>
  <c r="C7540" i="2"/>
  <c r="C7541" i="2"/>
  <c r="C7542" i="2"/>
  <c r="C7543" i="2"/>
  <c r="C7544" i="2"/>
  <c r="C7545" i="2"/>
  <c r="C7535" i="2"/>
  <c r="C7536" i="2"/>
  <c r="C7537" i="2"/>
  <c r="C7534" i="2"/>
  <c r="C7546" i="2"/>
  <c r="C7552" i="2"/>
  <c r="C75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99" i="2"/>
  <c r="C7466" i="2"/>
  <c r="C7467" i="2"/>
  <c r="C7468" i="2"/>
  <c r="C7469" i="2"/>
  <c r="C7470" i="2"/>
  <c r="C7471" i="2"/>
  <c r="C7472" i="2"/>
  <c r="C7473" i="2"/>
  <c r="C7500" i="2"/>
  <c r="C7501" i="2"/>
  <c r="C7497" i="2"/>
  <c r="C7498" i="2"/>
  <c r="C7480" i="2"/>
  <c r="C7482" i="2"/>
  <c r="C7483" i="2"/>
  <c r="C7481" i="2"/>
  <c r="C7478" i="2"/>
  <c r="C7479" i="2"/>
  <c r="C7474" i="2"/>
  <c r="C7475" i="2"/>
  <c r="C7476" i="2"/>
  <c r="C7477" i="2"/>
  <c r="C7488" i="2"/>
  <c r="C7489" i="2"/>
  <c r="C7490" i="2"/>
  <c r="C7491" i="2"/>
  <c r="C7492" i="2"/>
  <c r="C7493" i="2"/>
  <c r="C7494" i="2"/>
  <c r="C7495" i="2"/>
  <c r="C7485" i="2"/>
  <c r="C7486" i="2"/>
  <c r="C7487" i="2"/>
  <c r="C7484" i="2"/>
  <c r="C7496" i="2"/>
  <c r="C7502" i="2"/>
  <c r="C75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49" i="2"/>
  <c r="C7416" i="2"/>
  <c r="C7417" i="2"/>
  <c r="C7418" i="2"/>
  <c r="C7419" i="2"/>
  <c r="C7420" i="2"/>
  <c r="C7421" i="2"/>
  <c r="C7422" i="2"/>
  <c r="C7423" i="2"/>
  <c r="C7450" i="2"/>
  <c r="C7451" i="2"/>
  <c r="C7447" i="2"/>
  <c r="C7448" i="2"/>
  <c r="C7430" i="2"/>
  <c r="C7432" i="2"/>
  <c r="C7433" i="2"/>
  <c r="C7431" i="2"/>
  <c r="C7428" i="2"/>
  <c r="C7429" i="2"/>
  <c r="C7424" i="2"/>
  <c r="C7425" i="2"/>
  <c r="C7426" i="2"/>
  <c r="C7427" i="2"/>
  <c r="C7438" i="2"/>
  <c r="C7439" i="2"/>
  <c r="C7440" i="2"/>
  <c r="C7441" i="2"/>
  <c r="C7442" i="2"/>
  <c r="C7443" i="2"/>
  <c r="C7444" i="2"/>
  <c r="C7445" i="2"/>
  <c r="C7435" i="2"/>
  <c r="C7436" i="2"/>
  <c r="C7437" i="2"/>
  <c r="C7434" i="2"/>
  <c r="C7446" i="2"/>
  <c r="C7452" i="2"/>
  <c r="C74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99" i="2"/>
  <c r="C7566" i="2"/>
  <c r="C7567" i="2"/>
  <c r="C7568" i="2"/>
  <c r="C7569" i="2"/>
  <c r="C7570" i="2"/>
  <c r="C7571" i="2"/>
  <c r="C7572" i="2"/>
  <c r="C7573" i="2"/>
  <c r="C7600" i="2"/>
  <c r="C7601" i="2"/>
  <c r="C7597" i="2"/>
  <c r="C7598" i="2"/>
  <c r="C7580" i="2"/>
  <c r="C7582" i="2"/>
  <c r="C7583" i="2"/>
  <c r="C7581" i="2"/>
  <c r="C7578" i="2"/>
  <c r="C7579" i="2"/>
  <c r="C7574" i="2"/>
  <c r="C7575" i="2"/>
  <c r="C7576" i="2"/>
  <c r="C7577" i="2"/>
  <c r="C7588" i="2"/>
  <c r="C7589" i="2"/>
  <c r="C7590" i="2"/>
  <c r="C7591" i="2"/>
  <c r="C7592" i="2"/>
  <c r="C7593" i="2"/>
  <c r="C7594" i="2"/>
  <c r="C7595" i="2"/>
  <c r="C7585" i="2"/>
  <c r="C7586" i="2"/>
  <c r="C7587" i="2"/>
  <c r="C7584" i="2"/>
  <c r="C7596" i="2"/>
  <c r="C7602" i="2"/>
  <c r="C7603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55" i="2"/>
  <c r="C6122" i="2"/>
  <c r="C6123" i="2"/>
  <c r="C6124" i="2"/>
  <c r="C6125" i="2"/>
  <c r="C6126" i="2"/>
  <c r="C6127" i="2"/>
  <c r="C6128" i="2"/>
  <c r="C6129" i="2"/>
  <c r="C6156" i="2"/>
  <c r="C6157" i="2"/>
  <c r="C6153" i="2"/>
  <c r="C6154" i="2"/>
  <c r="C6136" i="2"/>
  <c r="C6138" i="2"/>
  <c r="C6139" i="2"/>
  <c r="C6137" i="2"/>
  <c r="C6134" i="2"/>
  <c r="C6135" i="2"/>
  <c r="C6130" i="2"/>
  <c r="C6131" i="2"/>
  <c r="C6132" i="2"/>
  <c r="C6133" i="2"/>
  <c r="C6144" i="2"/>
  <c r="C6145" i="2"/>
  <c r="C6146" i="2"/>
  <c r="C6147" i="2"/>
  <c r="C6148" i="2"/>
  <c r="C6149" i="2"/>
  <c r="C6150" i="2"/>
  <c r="C6151" i="2"/>
  <c r="C6141" i="2"/>
  <c r="C6142" i="2"/>
  <c r="C6143" i="2"/>
  <c r="C6140" i="2"/>
  <c r="C6152" i="2"/>
  <c r="C6158" i="2"/>
  <c r="C6159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105" i="2"/>
  <c r="C6074" i="2"/>
  <c r="C6075" i="2"/>
  <c r="C6076" i="2"/>
  <c r="C6077" i="2"/>
  <c r="C6078" i="2"/>
  <c r="C6079" i="2"/>
  <c r="C6080" i="2"/>
  <c r="C6081" i="2"/>
  <c r="C6106" i="2"/>
  <c r="C6107" i="2"/>
  <c r="C6088" i="2"/>
  <c r="C6090" i="2"/>
  <c r="C6091" i="2"/>
  <c r="C6089" i="2"/>
  <c r="C6086" i="2"/>
  <c r="C6087" i="2"/>
  <c r="C6082" i="2"/>
  <c r="C6083" i="2"/>
  <c r="C6084" i="2"/>
  <c r="C6085" i="2"/>
  <c r="C6096" i="2"/>
  <c r="C6097" i="2"/>
  <c r="C6098" i="2"/>
  <c r="C6099" i="2"/>
  <c r="C6100" i="2"/>
  <c r="C6101" i="2"/>
  <c r="C6102" i="2"/>
  <c r="C6103" i="2"/>
  <c r="C6093" i="2"/>
  <c r="C6094" i="2"/>
  <c r="C6095" i="2"/>
  <c r="C6092" i="2"/>
  <c r="C6104" i="2"/>
  <c r="C6108" i="2"/>
  <c r="C6109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57" i="2"/>
  <c r="C6024" i="2"/>
  <c r="C6025" i="2"/>
  <c r="C6026" i="2"/>
  <c r="C6027" i="2"/>
  <c r="C6028" i="2"/>
  <c r="C6029" i="2"/>
  <c r="C6030" i="2"/>
  <c r="C6031" i="2"/>
  <c r="C6058" i="2"/>
  <c r="C6059" i="2"/>
  <c r="C6055" i="2"/>
  <c r="C6056" i="2"/>
  <c r="C6038" i="2"/>
  <c r="C6040" i="2"/>
  <c r="C6041" i="2"/>
  <c r="C6039" i="2"/>
  <c r="C6036" i="2"/>
  <c r="C6037" i="2"/>
  <c r="C6032" i="2"/>
  <c r="C6033" i="2"/>
  <c r="C6034" i="2"/>
  <c r="C6035" i="2"/>
  <c r="C6046" i="2"/>
  <c r="C6047" i="2"/>
  <c r="C6048" i="2"/>
  <c r="C6049" i="2"/>
  <c r="C6050" i="2"/>
  <c r="C6051" i="2"/>
  <c r="C6052" i="2"/>
  <c r="C6053" i="2"/>
  <c r="C6043" i="2"/>
  <c r="C6044" i="2"/>
  <c r="C6045" i="2"/>
  <c r="C6042" i="2"/>
  <c r="C6054" i="2"/>
  <c r="C6060" i="2"/>
  <c r="C6061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205" i="2"/>
  <c r="C6172" i="2"/>
  <c r="C6173" i="2"/>
  <c r="C6174" i="2"/>
  <c r="C6175" i="2"/>
  <c r="C6176" i="2"/>
  <c r="C6177" i="2"/>
  <c r="C6178" i="2"/>
  <c r="C6179" i="2"/>
  <c r="C6206" i="2"/>
  <c r="C6207" i="2"/>
  <c r="C6203" i="2"/>
  <c r="C6204" i="2"/>
  <c r="C6186" i="2"/>
  <c r="C6188" i="2"/>
  <c r="C6189" i="2"/>
  <c r="C6187" i="2"/>
  <c r="C6184" i="2"/>
  <c r="C6185" i="2"/>
  <c r="C6180" i="2"/>
  <c r="C6181" i="2"/>
  <c r="C6182" i="2"/>
  <c r="C6183" i="2"/>
  <c r="C6194" i="2"/>
  <c r="C6195" i="2"/>
  <c r="C6196" i="2"/>
  <c r="C6197" i="2"/>
  <c r="C6198" i="2"/>
  <c r="C6199" i="2"/>
  <c r="C6200" i="2"/>
  <c r="C6201" i="2"/>
  <c r="C6191" i="2"/>
  <c r="C6192" i="2"/>
  <c r="C6193" i="2"/>
  <c r="C6190" i="2"/>
  <c r="C6202" i="2"/>
  <c r="C6208" i="2"/>
  <c r="C6209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53" i="2"/>
  <c r="C6320" i="2"/>
  <c r="C6321" i="2"/>
  <c r="C6322" i="2"/>
  <c r="C6323" i="2"/>
  <c r="C6324" i="2"/>
  <c r="C6325" i="2"/>
  <c r="C6326" i="2"/>
  <c r="C6327" i="2"/>
  <c r="C6354" i="2"/>
  <c r="C6355" i="2"/>
  <c r="C6351" i="2"/>
  <c r="C6352" i="2"/>
  <c r="C6334" i="2"/>
  <c r="C6336" i="2"/>
  <c r="C6337" i="2"/>
  <c r="C6335" i="2"/>
  <c r="C6332" i="2"/>
  <c r="C6333" i="2"/>
  <c r="C6328" i="2"/>
  <c r="C6329" i="2"/>
  <c r="C6330" i="2"/>
  <c r="C6331" i="2"/>
  <c r="C6342" i="2"/>
  <c r="C6343" i="2"/>
  <c r="C6344" i="2"/>
  <c r="C6345" i="2"/>
  <c r="C6346" i="2"/>
  <c r="C6347" i="2"/>
  <c r="C6348" i="2"/>
  <c r="C6349" i="2"/>
  <c r="C6339" i="2"/>
  <c r="C6340" i="2"/>
  <c r="C6341" i="2"/>
  <c r="C6338" i="2"/>
  <c r="C6350" i="2"/>
  <c r="C6356" i="2"/>
  <c r="C6357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303" i="2"/>
  <c r="C6272" i="2"/>
  <c r="C6273" i="2"/>
  <c r="C6274" i="2"/>
  <c r="C6275" i="2"/>
  <c r="C6276" i="2"/>
  <c r="C6277" i="2"/>
  <c r="C6278" i="2"/>
  <c r="C6279" i="2"/>
  <c r="C6304" i="2"/>
  <c r="C6305" i="2"/>
  <c r="C6286" i="2"/>
  <c r="C6288" i="2"/>
  <c r="C6289" i="2"/>
  <c r="C6287" i="2"/>
  <c r="C6284" i="2"/>
  <c r="C6285" i="2"/>
  <c r="C6280" i="2"/>
  <c r="C6281" i="2"/>
  <c r="C6282" i="2"/>
  <c r="C6283" i="2"/>
  <c r="C6294" i="2"/>
  <c r="C6295" i="2"/>
  <c r="C6296" i="2"/>
  <c r="C6297" i="2"/>
  <c r="C6298" i="2"/>
  <c r="C6299" i="2"/>
  <c r="C6300" i="2"/>
  <c r="C6301" i="2"/>
  <c r="C6291" i="2"/>
  <c r="C6292" i="2"/>
  <c r="C6293" i="2"/>
  <c r="C6290" i="2"/>
  <c r="C6302" i="2"/>
  <c r="C6306" i="2"/>
  <c r="C6307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55" i="2"/>
  <c r="C6222" i="2"/>
  <c r="C6223" i="2"/>
  <c r="C6224" i="2"/>
  <c r="C6225" i="2"/>
  <c r="C6226" i="2"/>
  <c r="C6227" i="2"/>
  <c r="C6228" i="2"/>
  <c r="C6229" i="2"/>
  <c r="C6256" i="2"/>
  <c r="C6257" i="2"/>
  <c r="C6253" i="2"/>
  <c r="C6254" i="2"/>
  <c r="C6236" i="2"/>
  <c r="C6238" i="2"/>
  <c r="C6239" i="2"/>
  <c r="C6237" i="2"/>
  <c r="C6234" i="2"/>
  <c r="C6235" i="2"/>
  <c r="C6230" i="2"/>
  <c r="C6231" i="2"/>
  <c r="C6232" i="2"/>
  <c r="C6233" i="2"/>
  <c r="C6244" i="2"/>
  <c r="C6245" i="2"/>
  <c r="C6246" i="2"/>
  <c r="C6247" i="2"/>
  <c r="C6248" i="2"/>
  <c r="C6249" i="2"/>
  <c r="C6250" i="2"/>
  <c r="C6251" i="2"/>
  <c r="C6241" i="2"/>
  <c r="C6242" i="2"/>
  <c r="C6243" i="2"/>
  <c r="C6240" i="2"/>
  <c r="C6252" i="2"/>
  <c r="C6258" i="2"/>
  <c r="C6259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403" i="2"/>
  <c r="C6370" i="2"/>
  <c r="C6371" i="2"/>
  <c r="C6372" i="2"/>
  <c r="C6373" i="2"/>
  <c r="C6374" i="2"/>
  <c r="C6375" i="2"/>
  <c r="C6376" i="2"/>
  <c r="C6377" i="2"/>
  <c r="C6404" i="2"/>
  <c r="C6405" i="2"/>
  <c r="C6401" i="2"/>
  <c r="C6402" i="2"/>
  <c r="C6384" i="2"/>
  <c r="C6386" i="2"/>
  <c r="C6387" i="2"/>
  <c r="C6385" i="2"/>
  <c r="C6382" i="2"/>
  <c r="C6383" i="2"/>
  <c r="C6378" i="2"/>
  <c r="C6379" i="2"/>
  <c r="C6380" i="2"/>
  <c r="C6381" i="2"/>
  <c r="C6392" i="2"/>
  <c r="C6393" i="2"/>
  <c r="C6394" i="2"/>
  <c r="C6395" i="2"/>
  <c r="C6396" i="2"/>
  <c r="C6397" i="2"/>
  <c r="C6398" i="2"/>
  <c r="C6399" i="2"/>
  <c r="C6389" i="2"/>
  <c r="C6390" i="2"/>
  <c r="C6391" i="2"/>
  <c r="C6388" i="2"/>
  <c r="C6400" i="2"/>
  <c r="C6406" i="2"/>
  <c r="C6407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52" i="2"/>
  <c r="C6519" i="2"/>
  <c r="C6520" i="2"/>
  <c r="C6521" i="2"/>
  <c r="C6522" i="2"/>
  <c r="C6523" i="2"/>
  <c r="C6524" i="2"/>
  <c r="C6525" i="2"/>
  <c r="C6526" i="2"/>
  <c r="C6553" i="2"/>
  <c r="C6554" i="2"/>
  <c r="C6550" i="2"/>
  <c r="C6551" i="2"/>
  <c r="C6533" i="2"/>
  <c r="C6535" i="2"/>
  <c r="C6536" i="2"/>
  <c r="C6534" i="2"/>
  <c r="C6531" i="2"/>
  <c r="C6532" i="2"/>
  <c r="C6527" i="2"/>
  <c r="C6528" i="2"/>
  <c r="C6529" i="2"/>
  <c r="C6530" i="2"/>
  <c r="C6541" i="2"/>
  <c r="C6542" i="2"/>
  <c r="C6543" i="2"/>
  <c r="C6544" i="2"/>
  <c r="C6545" i="2"/>
  <c r="C6546" i="2"/>
  <c r="C6547" i="2"/>
  <c r="C6548" i="2"/>
  <c r="C6538" i="2"/>
  <c r="C6539" i="2"/>
  <c r="C6540" i="2"/>
  <c r="C6537" i="2"/>
  <c r="C6549" i="2"/>
  <c r="C6555" i="2"/>
  <c r="C6556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502" i="2"/>
  <c r="C6470" i="2"/>
  <c r="C6471" i="2"/>
  <c r="C6472" i="2"/>
  <c r="C6473" i="2"/>
  <c r="C6474" i="2"/>
  <c r="C6475" i="2"/>
  <c r="C6476" i="2"/>
  <c r="C6477" i="2"/>
  <c r="C6503" i="2"/>
  <c r="C6504" i="2"/>
  <c r="C6501" i="2"/>
  <c r="C6484" i="2"/>
  <c r="C6486" i="2"/>
  <c r="C6487" i="2"/>
  <c r="C6485" i="2"/>
  <c r="C6482" i="2"/>
  <c r="C6483" i="2"/>
  <c r="C6478" i="2"/>
  <c r="C6479" i="2"/>
  <c r="C6480" i="2"/>
  <c r="C6481" i="2"/>
  <c r="C6492" i="2"/>
  <c r="C6493" i="2"/>
  <c r="C6494" i="2"/>
  <c r="C6495" i="2"/>
  <c r="C6496" i="2"/>
  <c r="C6497" i="2"/>
  <c r="C6498" i="2"/>
  <c r="C6499" i="2"/>
  <c r="C6489" i="2"/>
  <c r="C6490" i="2"/>
  <c r="C6491" i="2"/>
  <c r="C6488" i="2"/>
  <c r="C6500" i="2"/>
  <c r="C6505" i="2"/>
  <c r="C6506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53" i="2"/>
  <c r="C6420" i="2"/>
  <c r="C6421" i="2"/>
  <c r="C6422" i="2"/>
  <c r="C6423" i="2"/>
  <c r="C6424" i="2"/>
  <c r="C6425" i="2"/>
  <c r="C6426" i="2"/>
  <c r="C6427" i="2"/>
  <c r="C6454" i="2"/>
  <c r="C6455" i="2"/>
  <c r="C6451" i="2"/>
  <c r="C6452" i="2"/>
  <c r="C6434" i="2"/>
  <c r="C6436" i="2"/>
  <c r="C6437" i="2"/>
  <c r="C6435" i="2"/>
  <c r="C6432" i="2"/>
  <c r="C6433" i="2"/>
  <c r="C6428" i="2"/>
  <c r="C6429" i="2"/>
  <c r="C6430" i="2"/>
  <c r="C6431" i="2"/>
  <c r="C6442" i="2"/>
  <c r="C6443" i="2"/>
  <c r="C6444" i="2"/>
  <c r="C6445" i="2"/>
  <c r="C6446" i="2"/>
  <c r="C6447" i="2"/>
  <c r="C6448" i="2"/>
  <c r="C6449" i="2"/>
  <c r="C6439" i="2"/>
  <c r="C6440" i="2"/>
  <c r="C6441" i="2"/>
  <c r="C6438" i="2"/>
  <c r="C6450" i="2"/>
  <c r="C6456" i="2"/>
  <c r="C6457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602" i="2"/>
  <c r="C6569" i="2"/>
  <c r="C6570" i="2"/>
  <c r="C6571" i="2"/>
  <c r="C6572" i="2"/>
  <c r="C6573" i="2"/>
  <c r="C6574" i="2"/>
  <c r="C6575" i="2"/>
  <c r="C6576" i="2"/>
  <c r="C6603" i="2"/>
  <c r="C6604" i="2"/>
  <c r="C6600" i="2"/>
  <c r="C6601" i="2"/>
  <c r="C6583" i="2"/>
  <c r="C6585" i="2"/>
  <c r="C6586" i="2"/>
  <c r="C6584" i="2"/>
  <c r="C6581" i="2"/>
  <c r="C6582" i="2"/>
  <c r="C6577" i="2"/>
  <c r="C6578" i="2"/>
  <c r="C6579" i="2"/>
  <c r="C6580" i="2"/>
  <c r="C6591" i="2"/>
  <c r="C6592" i="2"/>
  <c r="C6593" i="2"/>
  <c r="C6594" i="2"/>
  <c r="C6595" i="2"/>
  <c r="C6596" i="2"/>
  <c r="C6597" i="2"/>
  <c r="C6598" i="2"/>
  <c r="C6588" i="2"/>
  <c r="C6589" i="2"/>
  <c r="C6590" i="2"/>
  <c r="C6587" i="2"/>
  <c r="C6599" i="2"/>
  <c r="C6605" i="2"/>
  <c r="C6606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45" i="2"/>
  <c r="C3812" i="2"/>
  <c r="C3813" i="2"/>
  <c r="C3814" i="2"/>
  <c r="C3815" i="2"/>
  <c r="C3816" i="2"/>
  <c r="C3817" i="2"/>
  <c r="C3818" i="2"/>
  <c r="C3819" i="2"/>
  <c r="C3846" i="2"/>
  <c r="C3847" i="2"/>
  <c r="C3843" i="2"/>
  <c r="C3844" i="2"/>
  <c r="C3826" i="2"/>
  <c r="C3828" i="2"/>
  <c r="C3829" i="2"/>
  <c r="C3827" i="2"/>
  <c r="C3824" i="2"/>
  <c r="C3825" i="2"/>
  <c r="C3820" i="2"/>
  <c r="C3821" i="2"/>
  <c r="C3822" i="2"/>
  <c r="C3823" i="2"/>
  <c r="C3834" i="2"/>
  <c r="C3835" i="2"/>
  <c r="C3836" i="2"/>
  <c r="C3837" i="2"/>
  <c r="C3838" i="2"/>
  <c r="C3839" i="2"/>
  <c r="C3840" i="2"/>
  <c r="C3841" i="2"/>
  <c r="C3831" i="2"/>
  <c r="C3832" i="2"/>
  <c r="C3833" i="2"/>
  <c r="C3830" i="2"/>
  <c r="C3842" i="2"/>
  <c r="C3848" i="2"/>
  <c r="C38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95" i="2"/>
  <c r="C3762" i="2"/>
  <c r="C3763" i="2"/>
  <c r="C3764" i="2"/>
  <c r="C3765" i="2"/>
  <c r="C3766" i="2"/>
  <c r="C3767" i="2"/>
  <c r="C3768" i="2"/>
  <c r="C3769" i="2"/>
  <c r="C3796" i="2"/>
  <c r="C3797" i="2"/>
  <c r="C3793" i="2"/>
  <c r="C3794" i="2"/>
  <c r="C3776" i="2"/>
  <c r="C3778" i="2"/>
  <c r="C3779" i="2"/>
  <c r="C3777" i="2"/>
  <c r="C3774" i="2"/>
  <c r="C3775" i="2"/>
  <c r="C3770" i="2"/>
  <c r="C3771" i="2"/>
  <c r="C3772" i="2"/>
  <c r="C3773" i="2"/>
  <c r="C3784" i="2"/>
  <c r="C3785" i="2"/>
  <c r="C3786" i="2"/>
  <c r="C3787" i="2"/>
  <c r="C3788" i="2"/>
  <c r="C3789" i="2"/>
  <c r="C3790" i="2"/>
  <c r="C3791" i="2"/>
  <c r="C3781" i="2"/>
  <c r="C3782" i="2"/>
  <c r="C3783" i="2"/>
  <c r="C3780" i="2"/>
  <c r="C3792" i="2"/>
  <c r="C3798" i="2"/>
  <c r="C37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45" i="2"/>
  <c r="C3712" i="2"/>
  <c r="C3713" i="2"/>
  <c r="C3714" i="2"/>
  <c r="C3715" i="2"/>
  <c r="C3716" i="2"/>
  <c r="C3717" i="2"/>
  <c r="C3718" i="2"/>
  <c r="C3719" i="2"/>
  <c r="C3746" i="2"/>
  <c r="C3747" i="2"/>
  <c r="C3743" i="2"/>
  <c r="C3744" i="2"/>
  <c r="C3726" i="2"/>
  <c r="C3728" i="2"/>
  <c r="C3729" i="2"/>
  <c r="C3727" i="2"/>
  <c r="C3724" i="2"/>
  <c r="C3725" i="2"/>
  <c r="C3720" i="2"/>
  <c r="C3721" i="2"/>
  <c r="C3722" i="2"/>
  <c r="C3723" i="2"/>
  <c r="C3734" i="2"/>
  <c r="C3735" i="2"/>
  <c r="C3736" i="2"/>
  <c r="C3737" i="2"/>
  <c r="C3738" i="2"/>
  <c r="C3739" i="2"/>
  <c r="C3740" i="2"/>
  <c r="C3741" i="2"/>
  <c r="C3731" i="2"/>
  <c r="C3732" i="2"/>
  <c r="C3733" i="2"/>
  <c r="C3730" i="2"/>
  <c r="C3742" i="2"/>
  <c r="C3748" i="2"/>
  <c r="C37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95" i="2"/>
  <c r="C3862" i="2"/>
  <c r="C3863" i="2"/>
  <c r="C3864" i="2"/>
  <c r="C3865" i="2"/>
  <c r="C3866" i="2"/>
  <c r="C3867" i="2"/>
  <c r="C3868" i="2"/>
  <c r="C3869" i="2"/>
  <c r="C3896" i="2"/>
  <c r="C3897" i="2"/>
  <c r="C3893" i="2"/>
  <c r="C3894" i="2"/>
  <c r="C3876" i="2"/>
  <c r="C3878" i="2"/>
  <c r="C3879" i="2"/>
  <c r="C3877" i="2"/>
  <c r="C3874" i="2"/>
  <c r="C3875" i="2"/>
  <c r="C3870" i="2"/>
  <c r="C3871" i="2"/>
  <c r="C3872" i="2"/>
  <c r="C3873" i="2"/>
  <c r="C3884" i="2"/>
  <c r="C3885" i="2"/>
  <c r="C3886" i="2"/>
  <c r="C3887" i="2"/>
  <c r="C3888" i="2"/>
  <c r="C3889" i="2"/>
  <c r="C3890" i="2"/>
  <c r="C3891" i="2"/>
  <c r="C3881" i="2"/>
  <c r="C3882" i="2"/>
  <c r="C3883" i="2"/>
  <c r="C3880" i="2"/>
  <c r="C3892" i="2"/>
  <c r="C3898" i="2"/>
  <c r="C38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45" i="2"/>
  <c r="C4012" i="2"/>
  <c r="C4013" i="2"/>
  <c r="C4014" i="2"/>
  <c r="C4015" i="2"/>
  <c r="C4016" i="2"/>
  <c r="C4017" i="2"/>
  <c r="C4018" i="2"/>
  <c r="C4019" i="2"/>
  <c r="C4046" i="2"/>
  <c r="C4047" i="2"/>
  <c r="C4043" i="2"/>
  <c r="C4044" i="2"/>
  <c r="C4026" i="2"/>
  <c r="C4028" i="2"/>
  <c r="C4029" i="2"/>
  <c r="C4027" i="2"/>
  <c r="C4024" i="2"/>
  <c r="C4025" i="2"/>
  <c r="C4020" i="2"/>
  <c r="C4021" i="2"/>
  <c r="C4022" i="2"/>
  <c r="C4023" i="2"/>
  <c r="C4034" i="2"/>
  <c r="C4035" i="2"/>
  <c r="C4036" i="2"/>
  <c r="C4037" i="2"/>
  <c r="C4038" i="2"/>
  <c r="C4039" i="2"/>
  <c r="C4040" i="2"/>
  <c r="C4041" i="2"/>
  <c r="C4031" i="2"/>
  <c r="C4032" i="2"/>
  <c r="C4033" i="2"/>
  <c r="C4030" i="2"/>
  <c r="C4042" i="2"/>
  <c r="C4048" i="2"/>
  <c r="C40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95" i="2"/>
  <c r="C3962" i="2"/>
  <c r="C3963" i="2"/>
  <c r="C3964" i="2"/>
  <c r="C3965" i="2"/>
  <c r="C3966" i="2"/>
  <c r="C3967" i="2"/>
  <c r="C3968" i="2"/>
  <c r="C3969" i="2"/>
  <c r="C3996" i="2"/>
  <c r="C3997" i="2"/>
  <c r="C3993" i="2"/>
  <c r="C3994" i="2"/>
  <c r="C3976" i="2"/>
  <c r="C3978" i="2"/>
  <c r="C3979" i="2"/>
  <c r="C3977" i="2"/>
  <c r="C3974" i="2"/>
  <c r="C3975" i="2"/>
  <c r="C3970" i="2"/>
  <c r="C3971" i="2"/>
  <c r="C3972" i="2"/>
  <c r="C3973" i="2"/>
  <c r="C3984" i="2"/>
  <c r="C3985" i="2"/>
  <c r="C3986" i="2"/>
  <c r="C3987" i="2"/>
  <c r="C3988" i="2"/>
  <c r="C3989" i="2"/>
  <c r="C3990" i="2"/>
  <c r="C3991" i="2"/>
  <c r="C3981" i="2"/>
  <c r="C3982" i="2"/>
  <c r="C3983" i="2"/>
  <c r="C3980" i="2"/>
  <c r="C3992" i="2"/>
  <c r="C3998" i="2"/>
  <c r="C39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45" i="2"/>
  <c r="C3912" i="2"/>
  <c r="C3913" i="2"/>
  <c r="C3914" i="2"/>
  <c r="C3915" i="2"/>
  <c r="C3916" i="2"/>
  <c r="C3917" i="2"/>
  <c r="C3918" i="2"/>
  <c r="C3919" i="2"/>
  <c r="C3946" i="2"/>
  <c r="C3947" i="2"/>
  <c r="C3943" i="2"/>
  <c r="C3944" i="2"/>
  <c r="C3926" i="2"/>
  <c r="C3928" i="2"/>
  <c r="C3929" i="2"/>
  <c r="C3927" i="2"/>
  <c r="C3924" i="2"/>
  <c r="C3925" i="2"/>
  <c r="C3920" i="2"/>
  <c r="C3921" i="2"/>
  <c r="C3922" i="2"/>
  <c r="C3923" i="2"/>
  <c r="C3934" i="2"/>
  <c r="C3935" i="2"/>
  <c r="C3936" i="2"/>
  <c r="C3937" i="2"/>
  <c r="C3938" i="2"/>
  <c r="C3939" i="2"/>
  <c r="C3940" i="2"/>
  <c r="C3941" i="2"/>
  <c r="C3931" i="2"/>
  <c r="C3932" i="2"/>
  <c r="C3933" i="2"/>
  <c r="C3930" i="2"/>
  <c r="C3942" i="2"/>
  <c r="C3948" i="2"/>
  <c r="C39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93" i="2"/>
  <c r="C4062" i="2"/>
  <c r="C4063" i="2"/>
  <c r="C4064" i="2"/>
  <c r="C4065" i="2"/>
  <c r="C4066" i="2"/>
  <c r="C4067" i="2"/>
  <c r="C4068" i="2"/>
  <c r="C4069" i="2"/>
  <c r="C4094" i="2"/>
  <c r="C4095" i="2"/>
  <c r="C4076" i="2"/>
  <c r="C4078" i="2"/>
  <c r="C4079" i="2"/>
  <c r="C4077" i="2"/>
  <c r="C4074" i="2"/>
  <c r="C4075" i="2"/>
  <c r="C4070" i="2"/>
  <c r="C4071" i="2"/>
  <c r="C4072" i="2"/>
  <c r="C4073" i="2"/>
  <c r="C4084" i="2"/>
  <c r="C4085" i="2"/>
  <c r="C4086" i="2"/>
  <c r="C4087" i="2"/>
  <c r="C4088" i="2"/>
  <c r="C4089" i="2"/>
  <c r="C4090" i="2"/>
  <c r="C4091" i="2"/>
  <c r="C4081" i="2"/>
  <c r="C4082" i="2"/>
  <c r="C4083" i="2"/>
  <c r="C4080" i="2"/>
  <c r="C4092" i="2"/>
  <c r="C4096" i="2"/>
  <c r="C40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43" i="2"/>
  <c r="C4210" i="2"/>
  <c r="C4211" i="2"/>
  <c r="C4212" i="2"/>
  <c r="C4213" i="2"/>
  <c r="C4214" i="2"/>
  <c r="C4215" i="2"/>
  <c r="C4216" i="2"/>
  <c r="C4217" i="2"/>
  <c r="C4244" i="2"/>
  <c r="C4245" i="2"/>
  <c r="C4241" i="2"/>
  <c r="C4242" i="2"/>
  <c r="C4224" i="2"/>
  <c r="C4226" i="2"/>
  <c r="C4227" i="2"/>
  <c r="C4225" i="2"/>
  <c r="C4222" i="2"/>
  <c r="C4223" i="2"/>
  <c r="C4218" i="2"/>
  <c r="C4219" i="2"/>
  <c r="C4220" i="2"/>
  <c r="C4221" i="2"/>
  <c r="C4232" i="2"/>
  <c r="C4233" i="2"/>
  <c r="C4234" i="2"/>
  <c r="C4235" i="2"/>
  <c r="C4236" i="2"/>
  <c r="C4237" i="2"/>
  <c r="C4238" i="2"/>
  <c r="C4239" i="2"/>
  <c r="C4229" i="2"/>
  <c r="C4230" i="2"/>
  <c r="C4231" i="2"/>
  <c r="C4228" i="2"/>
  <c r="C4240" i="2"/>
  <c r="C4246" i="2"/>
  <c r="C42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93" i="2"/>
  <c r="C4160" i="2"/>
  <c r="C4161" i="2"/>
  <c r="C4162" i="2"/>
  <c r="C4163" i="2"/>
  <c r="C4164" i="2"/>
  <c r="C4165" i="2"/>
  <c r="C4166" i="2"/>
  <c r="C4167" i="2"/>
  <c r="C4194" i="2"/>
  <c r="C4195" i="2"/>
  <c r="C4191" i="2"/>
  <c r="C4192" i="2"/>
  <c r="C4174" i="2"/>
  <c r="C4176" i="2"/>
  <c r="C4177" i="2"/>
  <c r="C4175" i="2"/>
  <c r="C4172" i="2"/>
  <c r="C4173" i="2"/>
  <c r="C4168" i="2"/>
  <c r="C4169" i="2"/>
  <c r="C4170" i="2"/>
  <c r="C4171" i="2"/>
  <c r="C4182" i="2"/>
  <c r="C4183" i="2"/>
  <c r="C4184" i="2"/>
  <c r="C4185" i="2"/>
  <c r="C4186" i="2"/>
  <c r="C4187" i="2"/>
  <c r="C4188" i="2"/>
  <c r="C4189" i="2"/>
  <c r="C4179" i="2"/>
  <c r="C4180" i="2"/>
  <c r="C4181" i="2"/>
  <c r="C4178" i="2"/>
  <c r="C4190" i="2"/>
  <c r="C4196" i="2"/>
  <c r="C41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43" i="2"/>
  <c r="C4110" i="2"/>
  <c r="C4111" i="2"/>
  <c r="C4112" i="2"/>
  <c r="C4113" i="2"/>
  <c r="C4114" i="2"/>
  <c r="C4115" i="2"/>
  <c r="C4116" i="2"/>
  <c r="C4117" i="2"/>
  <c r="C4144" i="2"/>
  <c r="C4145" i="2"/>
  <c r="C4141" i="2"/>
  <c r="C4142" i="2"/>
  <c r="C4124" i="2"/>
  <c r="C4126" i="2"/>
  <c r="C4127" i="2"/>
  <c r="C4125" i="2"/>
  <c r="C4122" i="2"/>
  <c r="C4123" i="2"/>
  <c r="C4118" i="2"/>
  <c r="C4119" i="2"/>
  <c r="C4120" i="2"/>
  <c r="C4121" i="2"/>
  <c r="C4132" i="2"/>
  <c r="C4133" i="2"/>
  <c r="C4134" i="2"/>
  <c r="C4135" i="2"/>
  <c r="C4136" i="2"/>
  <c r="C4137" i="2"/>
  <c r="C4138" i="2"/>
  <c r="C4139" i="2"/>
  <c r="C4129" i="2"/>
  <c r="C4130" i="2"/>
  <c r="C4131" i="2"/>
  <c r="C4128" i="2"/>
  <c r="C4140" i="2"/>
  <c r="C4146" i="2"/>
  <c r="C41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93" i="2"/>
  <c r="C4260" i="2"/>
  <c r="C4261" i="2"/>
  <c r="C4262" i="2"/>
  <c r="C4263" i="2"/>
  <c r="C4264" i="2"/>
  <c r="C4265" i="2"/>
  <c r="C4266" i="2"/>
  <c r="C4267" i="2"/>
  <c r="C4294" i="2"/>
  <c r="C4295" i="2"/>
  <c r="C4291" i="2"/>
  <c r="C4292" i="2"/>
  <c r="C4274" i="2"/>
  <c r="C4276" i="2"/>
  <c r="C4277" i="2"/>
  <c r="C4275" i="2"/>
  <c r="C4272" i="2"/>
  <c r="C4273" i="2"/>
  <c r="C4268" i="2"/>
  <c r="C4269" i="2"/>
  <c r="C4270" i="2"/>
  <c r="C4271" i="2"/>
  <c r="C4282" i="2"/>
  <c r="C4283" i="2"/>
  <c r="C4284" i="2"/>
  <c r="C4285" i="2"/>
  <c r="C4286" i="2"/>
  <c r="C4287" i="2"/>
  <c r="C4288" i="2"/>
  <c r="C4289" i="2"/>
  <c r="C4279" i="2"/>
  <c r="C4280" i="2"/>
  <c r="C4281" i="2"/>
  <c r="C4278" i="2"/>
  <c r="C4290" i="2"/>
  <c r="C4296" i="2"/>
  <c r="C4297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817" i="2"/>
  <c r="C7784" i="2"/>
  <c r="C7785" i="2"/>
  <c r="C7786" i="2"/>
  <c r="C7787" i="2"/>
  <c r="C7788" i="2"/>
  <c r="C7789" i="2"/>
  <c r="C7790" i="2"/>
  <c r="C7791" i="2"/>
  <c r="C7818" i="2"/>
  <c r="C7819" i="2"/>
  <c r="C7815" i="2"/>
  <c r="C7816" i="2"/>
  <c r="C7798" i="2"/>
  <c r="C7800" i="2"/>
  <c r="C7801" i="2"/>
  <c r="C7799" i="2"/>
  <c r="C7796" i="2"/>
  <c r="C7797" i="2"/>
  <c r="C7792" i="2"/>
  <c r="C7793" i="2"/>
  <c r="C7794" i="2"/>
  <c r="C7795" i="2"/>
  <c r="C7806" i="2"/>
  <c r="C7807" i="2"/>
  <c r="C7808" i="2"/>
  <c r="C7809" i="2"/>
  <c r="C7810" i="2"/>
  <c r="C7811" i="2"/>
  <c r="C7812" i="2"/>
  <c r="C7813" i="2"/>
  <c r="C7803" i="2"/>
  <c r="C7804" i="2"/>
  <c r="C7805" i="2"/>
  <c r="C7802" i="2"/>
  <c r="C7814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67" i="2"/>
  <c r="C7834" i="2"/>
  <c r="C7835" i="2"/>
  <c r="C7836" i="2"/>
  <c r="C7837" i="2"/>
  <c r="C7838" i="2"/>
  <c r="C7839" i="2"/>
  <c r="C7840" i="2"/>
  <c r="C7841" i="2"/>
  <c r="C7868" i="2"/>
  <c r="C7869" i="2"/>
  <c r="C7865" i="2"/>
  <c r="C7866" i="2"/>
  <c r="C7848" i="2"/>
  <c r="C7850" i="2"/>
  <c r="C7851" i="2"/>
  <c r="C7849" i="2"/>
  <c r="C7846" i="2"/>
  <c r="C7847" i="2"/>
  <c r="C7842" i="2"/>
  <c r="C7843" i="2"/>
  <c r="C7844" i="2"/>
  <c r="C7845" i="2"/>
  <c r="C7856" i="2"/>
  <c r="C7857" i="2"/>
  <c r="C7858" i="2"/>
  <c r="C7859" i="2"/>
  <c r="C7860" i="2"/>
  <c r="C7861" i="2"/>
  <c r="C7862" i="2"/>
  <c r="C7863" i="2"/>
  <c r="C7853" i="2"/>
  <c r="C7854" i="2"/>
  <c r="C7855" i="2"/>
  <c r="C7852" i="2"/>
  <c r="C7864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917" i="2"/>
  <c r="C7884" i="2"/>
  <c r="C7885" i="2"/>
  <c r="C7886" i="2"/>
  <c r="C7887" i="2"/>
  <c r="C7888" i="2"/>
  <c r="C7889" i="2"/>
  <c r="C7890" i="2"/>
  <c r="C7891" i="2"/>
  <c r="C7918" i="2"/>
  <c r="C7919" i="2"/>
  <c r="C7915" i="2"/>
  <c r="C7916" i="2"/>
  <c r="C7898" i="2"/>
  <c r="C7900" i="2"/>
  <c r="C7901" i="2"/>
  <c r="C7899" i="2"/>
  <c r="C7896" i="2"/>
  <c r="C7897" i="2"/>
  <c r="C7892" i="2"/>
  <c r="C7893" i="2"/>
  <c r="C7894" i="2"/>
  <c r="C7895" i="2"/>
  <c r="C7906" i="2"/>
  <c r="C7907" i="2"/>
  <c r="C7908" i="2"/>
  <c r="C7909" i="2"/>
  <c r="C7910" i="2"/>
  <c r="C7911" i="2"/>
  <c r="C7912" i="2"/>
  <c r="C7913" i="2"/>
  <c r="C7903" i="2"/>
  <c r="C7904" i="2"/>
  <c r="C7905" i="2"/>
  <c r="C7902" i="2"/>
  <c r="C7914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67" i="2"/>
  <c r="C7934" i="2"/>
  <c r="C7935" i="2"/>
  <c r="C7936" i="2"/>
  <c r="C7937" i="2"/>
  <c r="C7938" i="2"/>
  <c r="C7939" i="2"/>
  <c r="C7940" i="2"/>
  <c r="C7941" i="2"/>
  <c r="C7968" i="2"/>
  <c r="C7969" i="2"/>
  <c r="C7965" i="2"/>
  <c r="C7966" i="2"/>
  <c r="C7948" i="2"/>
  <c r="C7950" i="2"/>
  <c r="C7951" i="2"/>
  <c r="C7949" i="2"/>
  <c r="C7946" i="2"/>
  <c r="C7947" i="2"/>
  <c r="C7942" i="2"/>
  <c r="C7943" i="2"/>
  <c r="C7944" i="2"/>
  <c r="C7945" i="2"/>
  <c r="C7956" i="2"/>
  <c r="C7957" i="2"/>
  <c r="C7958" i="2"/>
  <c r="C7959" i="2"/>
  <c r="C7960" i="2"/>
  <c r="C7961" i="2"/>
  <c r="C7962" i="2"/>
  <c r="C7963" i="2"/>
  <c r="C7953" i="2"/>
  <c r="C7954" i="2"/>
  <c r="C7955" i="2"/>
  <c r="C7952" i="2"/>
  <c r="C7964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8017" i="2"/>
  <c r="C7984" i="2"/>
  <c r="C7985" i="2"/>
  <c r="C7986" i="2"/>
  <c r="C7987" i="2"/>
  <c r="C7988" i="2"/>
  <c r="C7989" i="2"/>
  <c r="C7990" i="2"/>
  <c r="C7991" i="2"/>
  <c r="C8018" i="2"/>
  <c r="C8019" i="2"/>
  <c r="C8015" i="2"/>
  <c r="C8016" i="2"/>
  <c r="C7998" i="2"/>
  <c r="C8000" i="2"/>
  <c r="C8001" i="2"/>
  <c r="C7999" i="2"/>
  <c r="C7996" i="2"/>
  <c r="C7997" i="2"/>
  <c r="C7992" i="2"/>
  <c r="C7993" i="2"/>
  <c r="C7994" i="2"/>
  <c r="C7995" i="2"/>
  <c r="C8006" i="2"/>
  <c r="C8007" i="2"/>
  <c r="C8008" i="2"/>
  <c r="C8009" i="2"/>
  <c r="C8010" i="2"/>
  <c r="C8011" i="2"/>
  <c r="C8012" i="2"/>
  <c r="C8013" i="2"/>
  <c r="C8003" i="2"/>
  <c r="C8004" i="2"/>
  <c r="C8005" i="2"/>
  <c r="C8002" i="2"/>
  <c r="C8014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67" i="2"/>
  <c r="C8034" i="2"/>
  <c r="C8035" i="2"/>
  <c r="C8036" i="2"/>
  <c r="C8037" i="2"/>
  <c r="C8038" i="2"/>
  <c r="C8039" i="2"/>
  <c r="C8040" i="2"/>
  <c r="C8041" i="2"/>
  <c r="C8068" i="2"/>
  <c r="C8069" i="2"/>
  <c r="C8065" i="2"/>
  <c r="C8066" i="2"/>
  <c r="C8048" i="2"/>
  <c r="C8050" i="2"/>
  <c r="C8051" i="2"/>
  <c r="C8049" i="2"/>
  <c r="C8046" i="2"/>
  <c r="C8047" i="2"/>
  <c r="C8042" i="2"/>
  <c r="C8043" i="2"/>
  <c r="C8044" i="2"/>
  <c r="C8045" i="2"/>
  <c r="C8056" i="2"/>
  <c r="C8057" i="2"/>
  <c r="C8058" i="2"/>
  <c r="C8059" i="2"/>
  <c r="C8060" i="2"/>
  <c r="C8061" i="2"/>
  <c r="C8062" i="2"/>
  <c r="C8063" i="2"/>
  <c r="C8053" i="2"/>
  <c r="C8054" i="2"/>
  <c r="C8055" i="2"/>
  <c r="C8052" i="2"/>
  <c r="C8064" i="2"/>
  <c r="C8070" i="2"/>
  <c r="C8071" i="2"/>
  <c r="C183" i="2"/>
  <c r="C185" i="2"/>
  <c r="C187" i="2"/>
  <c r="C189" i="2"/>
  <c r="C191" i="2"/>
  <c r="C193" i="2"/>
  <c r="C194" i="2"/>
  <c r="C195" i="2"/>
  <c r="C196" i="2"/>
  <c r="C197" i="2"/>
  <c r="C198" i="2"/>
  <c r="C199" i="2"/>
  <c r="C239" i="2"/>
  <c r="C201" i="2"/>
  <c r="C203" i="2"/>
  <c r="C205" i="2"/>
  <c r="C207" i="2"/>
  <c r="C209" i="2"/>
  <c r="C210" i="2"/>
  <c r="C211" i="2"/>
  <c r="C212" i="2"/>
  <c r="C240" i="2"/>
  <c r="C241" i="2"/>
  <c r="C237" i="2"/>
  <c r="C238" i="2"/>
  <c r="C220" i="2"/>
  <c r="C222" i="2"/>
  <c r="C223" i="2"/>
  <c r="C221" i="2"/>
  <c r="C218" i="2"/>
  <c r="C219" i="2"/>
  <c r="C213" i="2"/>
  <c r="C215" i="2"/>
  <c r="C216" i="2"/>
  <c r="C217" i="2"/>
  <c r="C228" i="2"/>
  <c r="C229" i="2"/>
  <c r="C230" i="2"/>
  <c r="C231" i="2"/>
  <c r="C232" i="2"/>
  <c r="C233" i="2"/>
  <c r="C234" i="2"/>
  <c r="C235" i="2"/>
  <c r="C225" i="2"/>
  <c r="C226" i="2"/>
  <c r="C227" i="2"/>
  <c r="C224" i="2"/>
  <c r="C236" i="2"/>
  <c r="C242" i="2"/>
  <c r="C243" i="2"/>
  <c r="C4903" i="2"/>
  <c r="C4905" i="2"/>
  <c r="C4907" i="2"/>
  <c r="C4909" i="2"/>
  <c r="C4911" i="2"/>
  <c r="C4913" i="2"/>
  <c r="C4914" i="2"/>
  <c r="C4915" i="2"/>
  <c r="C4916" i="2"/>
  <c r="C4917" i="2"/>
  <c r="C4918" i="2"/>
  <c r="C4919" i="2"/>
  <c r="C4959" i="2"/>
  <c r="C4921" i="2"/>
  <c r="C4923" i="2"/>
  <c r="C4925" i="2"/>
  <c r="C4927" i="2"/>
  <c r="C4929" i="2"/>
  <c r="C4930" i="2"/>
  <c r="C4931" i="2"/>
  <c r="C4932" i="2"/>
  <c r="C4960" i="2"/>
  <c r="C4961" i="2"/>
  <c r="C4957" i="2"/>
  <c r="C4958" i="2"/>
  <c r="C4940" i="2"/>
  <c r="C4942" i="2"/>
  <c r="C4943" i="2"/>
  <c r="C4941" i="2"/>
  <c r="C4938" i="2"/>
  <c r="C4939" i="2"/>
  <c r="C4933" i="2"/>
  <c r="C4935" i="2"/>
  <c r="C4936" i="2"/>
  <c r="C4937" i="2"/>
  <c r="C4948" i="2"/>
  <c r="C4949" i="2"/>
  <c r="C4950" i="2"/>
  <c r="C4951" i="2"/>
  <c r="C4952" i="2"/>
  <c r="C4953" i="2"/>
  <c r="C4954" i="2"/>
  <c r="C4955" i="2"/>
  <c r="C4945" i="2"/>
  <c r="C4946" i="2"/>
  <c r="C4947" i="2"/>
  <c r="C4944" i="2"/>
  <c r="C4956" i="2"/>
  <c r="C4962" i="2"/>
  <c r="C4963" i="2"/>
  <c r="C4989" i="2"/>
  <c r="C4991" i="2"/>
  <c r="C4993" i="2"/>
  <c r="C4995" i="2"/>
  <c r="C4997" i="2"/>
  <c r="C4999" i="2"/>
  <c r="C5000" i="2"/>
  <c r="C5001" i="2"/>
  <c r="C5002" i="2"/>
  <c r="C5003" i="2"/>
  <c r="C5004" i="2"/>
  <c r="C5005" i="2"/>
  <c r="C5045" i="2"/>
  <c r="C5007" i="2"/>
  <c r="C5009" i="2"/>
  <c r="C5011" i="2"/>
  <c r="C5013" i="2"/>
  <c r="C5015" i="2"/>
  <c r="C5016" i="2"/>
  <c r="C5017" i="2"/>
  <c r="C5018" i="2"/>
  <c r="C5046" i="2"/>
  <c r="C5047" i="2"/>
  <c r="C5043" i="2"/>
  <c r="C5044" i="2"/>
  <c r="C5026" i="2"/>
  <c r="C5028" i="2"/>
  <c r="C5029" i="2"/>
  <c r="C5027" i="2"/>
  <c r="C5024" i="2"/>
  <c r="C5025" i="2"/>
  <c r="C5019" i="2"/>
  <c r="C5021" i="2"/>
  <c r="C5022" i="2"/>
  <c r="C5023" i="2"/>
  <c r="C5034" i="2"/>
  <c r="C5035" i="2"/>
  <c r="C5036" i="2"/>
  <c r="C5037" i="2"/>
  <c r="C5038" i="2"/>
  <c r="C5039" i="2"/>
  <c r="C5040" i="2"/>
  <c r="C5041" i="2"/>
  <c r="C5031" i="2"/>
  <c r="C5032" i="2"/>
  <c r="C5033" i="2"/>
  <c r="C5030" i="2"/>
  <c r="C5042" i="2"/>
  <c r="C5048" i="2"/>
  <c r="C5049" i="2"/>
  <c r="C4698" i="2"/>
  <c r="J4699" i="2"/>
  <c r="K4699" i="2" s="1"/>
  <c r="J4704" i="2"/>
  <c r="K4704" i="2" s="1"/>
  <c r="J4700" i="2"/>
  <c r="K4700" i="2" s="1"/>
  <c r="J4705" i="2"/>
  <c r="K4705" i="2" s="1"/>
  <c r="J4701" i="2"/>
  <c r="K4701" i="2" s="1"/>
  <c r="J4706" i="2"/>
  <c r="K4706" i="2" s="1"/>
  <c r="J4702" i="2"/>
  <c r="K4702" i="2" s="1"/>
  <c r="J4709" i="2"/>
  <c r="K4709" i="2" s="1"/>
  <c r="J4707" i="2"/>
  <c r="K4707" i="2" s="1"/>
  <c r="J4703" i="2"/>
  <c r="K4703" i="2" s="1"/>
  <c r="J4708" i="2"/>
  <c r="K4708" i="2" s="1"/>
  <c r="J4710" i="2"/>
  <c r="K4710" i="2" s="1"/>
  <c r="J4711" i="2"/>
  <c r="K4711" i="2" s="1"/>
  <c r="J4716" i="2"/>
  <c r="K4716" i="2" s="1"/>
  <c r="J4712" i="2"/>
  <c r="K4712" i="2" s="1"/>
  <c r="J4717" i="2"/>
  <c r="K4717" i="2" s="1"/>
  <c r="J4713" i="2"/>
  <c r="K4713" i="2" s="1"/>
  <c r="J4718" i="2"/>
  <c r="K4718" i="2" s="1"/>
  <c r="J4714" i="2"/>
  <c r="K4714" i="2" s="1"/>
  <c r="J4721" i="2"/>
  <c r="K4721" i="2" s="1"/>
  <c r="J4719" i="2"/>
  <c r="K4719" i="2" s="1"/>
  <c r="J4715" i="2"/>
  <c r="K4715" i="2" s="1"/>
  <c r="J4720" i="2"/>
  <c r="K4720" i="2" s="1"/>
  <c r="J14" i="2"/>
  <c r="K14" i="2" s="1"/>
  <c r="J15" i="2"/>
  <c r="K15" i="2" s="1"/>
  <c r="J20" i="2"/>
  <c r="K20" i="2" s="1"/>
  <c r="J16" i="2"/>
  <c r="K16" i="2" s="1"/>
  <c r="J21" i="2"/>
  <c r="K21" i="2" s="1"/>
  <c r="J17" i="2"/>
  <c r="K17" i="2" s="1"/>
  <c r="J22" i="2"/>
  <c r="K22" i="2" s="1"/>
  <c r="J18" i="2"/>
  <c r="K18" i="2" s="1"/>
  <c r="J25" i="2"/>
  <c r="K25" i="2" s="1"/>
  <c r="J23" i="2"/>
  <c r="K23" i="2" s="1"/>
  <c r="J19" i="2"/>
  <c r="K19" i="2" s="1"/>
  <c r="J24" i="2"/>
  <c r="K24" i="2" s="1"/>
  <c r="J2" i="2"/>
  <c r="K2" i="2" s="1"/>
  <c r="J3" i="2"/>
  <c r="K3" i="2" s="1"/>
  <c r="J8" i="2"/>
  <c r="K8" i="2" s="1"/>
  <c r="J4" i="2"/>
  <c r="K4" i="2" s="1"/>
  <c r="J9" i="2"/>
  <c r="K9" i="2" s="1"/>
  <c r="J5" i="2"/>
  <c r="K5" i="2" s="1"/>
  <c r="J10" i="2"/>
  <c r="K10" i="2" s="1"/>
  <c r="J6" i="2"/>
  <c r="K6" i="2" s="1"/>
  <c r="J13" i="2"/>
  <c r="K13" i="2" s="1"/>
  <c r="J11" i="2"/>
  <c r="K11" i="2" s="1"/>
  <c r="J7" i="2"/>
  <c r="K7" i="2" s="1"/>
  <c r="J12" i="2"/>
  <c r="K12" i="2" s="1"/>
  <c r="J26" i="2"/>
  <c r="K26" i="2" s="1"/>
  <c r="J27" i="2"/>
  <c r="K27" i="2" s="1"/>
  <c r="J32" i="2"/>
  <c r="K32" i="2" s="1"/>
  <c r="J28" i="2"/>
  <c r="K28" i="2" s="1"/>
  <c r="J33" i="2"/>
  <c r="K33" i="2" s="1"/>
  <c r="J29" i="2"/>
  <c r="K29" i="2" s="1"/>
  <c r="J34" i="2"/>
  <c r="K34" i="2" s="1"/>
  <c r="J30" i="2"/>
  <c r="K30" i="2" s="1"/>
  <c r="J37" i="2"/>
  <c r="K37" i="2" s="1"/>
  <c r="J35" i="2"/>
  <c r="K35" i="2" s="1"/>
  <c r="J31" i="2"/>
  <c r="K31" i="2" s="1"/>
  <c r="J36" i="2"/>
  <c r="K36" i="2" s="1"/>
  <c r="J4734" i="2"/>
  <c r="K4734" i="2" s="1"/>
  <c r="J4735" i="2"/>
  <c r="K4735" i="2" s="1"/>
  <c r="J4740" i="2"/>
  <c r="K4740" i="2" s="1"/>
  <c r="J4736" i="2"/>
  <c r="K4736" i="2" s="1"/>
  <c r="J4741" i="2"/>
  <c r="K4741" i="2" s="1"/>
  <c r="J4737" i="2"/>
  <c r="K4737" i="2" s="1"/>
  <c r="J4742" i="2"/>
  <c r="K4742" i="2" s="1"/>
  <c r="J4738" i="2"/>
  <c r="K4738" i="2" s="1"/>
  <c r="J4745" i="2"/>
  <c r="K4745" i="2" s="1"/>
  <c r="J4743" i="2"/>
  <c r="K4743" i="2" s="1"/>
  <c r="J4739" i="2"/>
  <c r="K4739" i="2" s="1"/>
  <c r="J4744" i="2"/>
  <c r="K4744" i="2" s="1"/>
  <c r="J4746" i="2"/>
  <c r="K4746" i="2" s="1"/>
  <c r="J4747" i="2"/>
  <c r="K4747" i="2" s="1"/>
  <c r="J4752" i="2"/>
  <c r="K4752" i="2" s="1"/>
  <c r="J4748" i="2"/>
  <c r="K4748" i="2" s="1"/>
  <c r="J4753" i="2"/>
  <c r="K4753" i="2" s="1"/>
  <c r="J4749" i="2"/>
  <c r="K4749" i="2" s="1"/>
  <c r="J4754" i="2"/>
  <c r="K4754" i="2" s="1"/>
  <c r="J4750" i="2"/>
  <c r="K4750" i="2" s="1"/>
  <c r="J4757" i="2"/>
  <c r="K4757" i="2" s="1"/>
  <c r="J4755" i="2"/>
  <c r="K4755" i="2" s="1"/>
  <c r="J4751" i="2"/>
  <c r="K4751" i="2" s="1"/>
  <c r="J4756" i="2"/>
  <c r="K4756" i="2" s="1"/>
  <c r="J4722" i="2"/>
  <c r="K4722" i="2" s="1"/>
  <c r="J4723" i="2"/>
  <c r="K4723" i="2" s="1"/>
  <c r="J4728" i="2"/>
  <c r="K4728" i="2" s="1"/>
  <c r="J4724" i="2"/>
  <c r="K4724" i="2" s="1"/>
  <c r="J4729" i="2"/>
  <c r="K4729" i="2" s="1"/>
  <c r="J4725" i="2"/>
  <c r="K4725" i="2" s="1"/>
  <c r="J4730" i="2"/>
  <c r="K4730" i="2" s="1"/>
  <c r="J4726" i="2"/>
  <c r="K4726" i="2" s="1"/>
  <c r="J4733" i="2"/>
  <c r="K4733" i="2" s="1"/>
  <c r="J4731" i="2"/>
  <c r="K4731" i="2" s="1"/>
  <c r="J4727" i="2"/>
  <c r="K4727" i="2" s="1"/>
  <c r="J4732" i="2"/>
  <c r="K4732" i="2" s="1"/>
  <c r="J62" i="2"/>
  <c r="K62" i="2" s="1"/>
  <c r="J63" i="2"/>
  <c r="K63" i="2" s="1"/>
  <c r="J68" i="2"/>
  <c r="K68" i="2" s="1"/>
  <c r="J64" i="2"/>
  <c r="K64" i="2" s="1"/>
  <c r="J69" i="2"/>
  <c r="K69" i="2" s="1"/>
  <c r="J65" i="2"/>
  <c r="K65" i="2" s="1"/>
  <c r="J70" i="2"/>
  <c r="K70" i="2" s="1"/>
  <c r="J66" i="2"/>
  <c r="K66" i="2" s="1"/>
  <c r="J73" i="2"/>
  <c r="K73" i="2" s="1"/>
  <c r="J71" i="2"/>
  <c r="K71" i="2" s="1"/>
  <c r="J67" i="2"/>
  <c r="K67" i="2" s="1"/>
  <c r="J72" i="2"/>
  <c r="K72" i="2" s="1"/>
  <c r="J38" i="2"/>
  <c r="K38" i="2" s="1"/>
  <c r="J39" i="2"/>
  <c r="K39" i="2" s="1"/>
  <c r="J44" i="2"/>
  <c r="K44" i="2" s="1"/>
  <c r="J40" i="2"/>
  <c r="K40" i="2" s="1"/>
  <c r="J45" i="2"/>
  <c r="K45" i="2" s="1"/>
  <c r="J41" i="2"/>
  <c r="K41" i="2" s="1"/>
  <c r="J46" i="2"/>
  <c r="K46" i="2" s="1"/>
  <c r="J42" i="2"/>
  <c r="K42" i="2" s="1"/>
  <c r="J49" i="2"/>
  <c r="K49" i="2" s="1"/>
  <c r="J47" i="2"/>
  <c r="K47" i="2" s="1"/>
  <c r="J43" i="2"/>
  <c r="K43" i="2" s="1"/>
  <c r="J48" i="2"/>
  <c r="K48" i="2" s="1"/>
  <c r="J50" i="2"/>
  <c r="K50" i="2" s="1"/>
  <c r="J51" i="2"/>
  <c r="K51" i="2" s="1"/>
  <c r="J56" i="2"/>
  <c r="K56" i="2" s="1"/>
  <c r="J52" i="2"/>
  <c r="K52" i="2" s="1"/>
  <c r="J57" i="2"/>
  <c r="K57" i="2" s="1"/>
  <c r="J53" i="2"/>
  <c r="K53" i="2" s="1"/>
  <c r="J58" i="2"/>
  <c r="K58" i="2" s="1"/>
  <c r="J54" i="2"/>
  <c r="K54" i="2" s="1"/>
  <c r="J61" i="2"/>
  <c r="K61" i="2" s="1"/>
  <c r="J59" i="2"/>
  <c r="K59" i="2" s="1"/>
  <c r="J55" i="2"/>
  <c r="K55" i="2" s="1"/>
  <c r="J60" i="2"/>
  <c r="K60" i="2" s="1"/>
  <c r="J98" i="2"/>
  <c r="K98" i="2" s="1"/>
  <c r="J99" i="2"/>
  <c r="K99" i="2" s="1"/>
  <c r="J104" i="2"/>
  <c r="K104" i="2" s="1"/>
  <c r="J100" i="2"/>
  <c r="K100" i="2" s="1"/>
  <c r="J105" i="2"/>
  <c r="K105" i="2" s="1"/>
  <c r="J101" i="2"/>
  <c r="K101" i="2" s="1"/>
  <c r="J106" i="2"/>
  <c r="K106" i="2" s="1"/>
  <c r="J102" i="2"/>
  <c r="K102" i="2" s="1"/>
  <c r="J109" i="2"/>
  <c r="K109" i="2" s="1"/>
  <c r="J107" i="2"/>
  <c r="K107" i="2" s="1"/>
  <c r="J103" i="2"/>
  <c r="K103" i="2" s="1"/>
  <c r="J108" i="2"/>
  <c r="K108" i="2" s="1"/>
  <c r="J74" i="2"/>
  <c r="K74" i="2" s="1"/>
  <c r="J75" i="2"/>
  <c r="K75" i="2" s="1"/>
  <c r="J80" i="2"/>
  <c r="K80" i="2" s="1"/>
  <c r="J76" i="2"/>
  <c r="K76" i="2" s="1"/>
  <c r="J81" i="2"/>
  <c r="K81" i="2" s="1"/>
  <c r="J77" i="2"/>
  <c r="K77" i="2" s="1"/>
  <c r="J82" i="2"/>
  <c r="K82" i="2" s="1"/>
  <c r="J78" i="2"/>
  <c r="K78" i="2" s="1"/>
  <c r="J85" i="2"/>
  <c r="K85" i="2" s="1"/>
  <c r="J83" i="2"/>
  <c r="K83" i="2" s="1"/>
  <c r="J79" i="2"/>
  <c r="K79" i="2" s="1"/>
  <c r="J84" i="2"/>
  <c r="K84" i="2" s="1"/>
  <c r="J86" i="2"/>
  <c r="K86" i="2" s="1"/>
  <c r="J87" i="2"/>
  <c r="K87" i="2" s="1"/>
  <c r="J92" i="2"/>
  <c r="K92" i="2" s="1"/>
  <c r="J88" i="2"/>
  <c r="K88" i="2" s="1"/>
  <c r="J93" i="2"/>
  <c r="K93" i="2" s="1"/>
  <c r="J89" i="2"/>
  <c r="K89" i="2" s="1"/>
  <c r="J94" i="2"/>
  <c r="K94" i="2" s="1"/>
  <c r="J90" i="2"/>
  <c r="K90" i="2" s="1"/>
  <c r="J97" i="2"/>
  <c r="K97" i="2" s="1"/>
  <c r="J95" i="2"/>
  <c r="K95" i="2" s="1"/>
  <c r="J91" i="2"/>
  <c r="K91" i="2" s="1"/>
  <c r="J96" i="2"/>
  <c r="K96" i="2" s="1"/>
  <c r="J134" i="2"/>
  <c r="K134" i="2" s="1"/>
  <c r="J135" i="2"/>
  <c r="K135" i="2" s="1"/>
  <c r="J140" i="2"/>
  <c r="K140" i="2" s="1"/>
  <c r="J136" i="2"/>
  <c r="K136" i="2" s="1"/>
  <c r="J141" i="2"/>
  <c r="K141" i="2" s="1"/>
  <c r="J137" i="2"/>
  <c r="K137" i="2" s="1"/>
  <c r="J142" i="2"/>
  <c r="K142" i="2" s="1"/>
  <c r="J138" i="2"/>
  <c r="K138" i="2" s="1"/>
  <c r="J145" i="2"/>
  <c r="K145" i="2" s="1"/>
  <c r="J143" i="2"/>
  <c r="K143" i="2" s="1"/>
  <c r="J139" i="2"/>
  <c r="K139" i="2" s="1"/>
  <c r="J144" i="2"/>
  <c r="K144" i="2" s="1"/>
  <c r="J110" i="2"/>
  <c r="K110" i="2" s="1"/>
  <c r="J111" i="2"/>
  <c r="K111" i="2" s="1"/>
  <c r="J116" i="2"/>
  <c r="K116" i="2" s="1"/>
  <c r="J112" i="2"/>
  <c r="K112" i="2" s="1"/>
  <c r="J117" i="2"/>
  <c r="K117" i="2" s="1"/>
  <c r="J113" i="2"/>
  <c r="K113" i="2" s="1"/>
  <c r="J118" i="2"/>
  <c r="K118" i="2" s="1"/>
  <c r="J114" i="2"/>
  <c r="K114" i="2" s="1"/>
  <c r="J121" i="2"/>
  <c r="K121" i="2" s="1"/>
  <c r="J119" i="2"/>
  <c r="K119" i="2" s="1"/>
  <c r="J115" i="2"/>
  <c r="K115" i="2" s="1"/>
  <c r="J120" i="2"/>
  <c r="K120" i="2" s="1"/>
  <c r="J122" i="2"/>
  <c r="K122" i="2" s="1"/>
  <c r="J123" i="2"/>
  <c r="K123" i="2" s="1"/>
  <c r="J128" i="2"/>
  <c r="K128" i="2" s="1"/>
  <c r="J124" i="2"/>
  <c r="K124" i="2" s="1"/>
  <c r="J129" i="2"/>
  <c r="K129" i="2" s="1"/>
  <c r="J125" i="2"/>
  <c r="K125" i="2" s="1"/>
  <c r="J130" i="2"/>
  <c r="K130" i="2" s="1"/>
  <c r="J126" i="2"/>
  <c r="K126" i="2" s="1"/>
  <c r="J133" i="2"/>
  <c r="K133" i="2" s="1"/>
  <c r="J131" i="2"/>
  <c r="K131" i="2" s="1"/>
  <c r="J127" i="2"/>
  <c r="K127" i="2" s="1"/>
  <c r="J132" i="2"/>
  <c r="K132" i="2" s="1"/>
  <c r="J4782" i="2"/>
  <c r="K4782" i="2" s="1"/>
  <c r="J4783" i="2"/>
  <c r="K4783" i="2" s="1"/>
  <c r="J4788" i="2"/>
  <c r="K4788" i="2" s="1"/>
  <c r="J4784" i="2"/>
  <c r="K4784" i="2" s="1"/>
  <c r="J4789" i="2"/>
  <c r="K4789" i="2" s="1"/>
  <c r="J4785" i="2"/>
  <c r="K4785" i="2" s="1"/>
  <c r="J4790" i="2"/>
  <c r="K4790" i="2" s="1"/>
  <c r="J4786" i="2"/>
  <c r="K4786" i="2" s="1"/>
  <c r="J4793" i="2"/>
  <c r="K4793" i="2" s="1"/>
  <c r="J4791" i="2"/>
  <c r="K4791" i="2" s="1"/>
  <c r="J4787" i="2"/>
  <c r="K4787" i="2" s="1"/>
  <c r="J4792" i="2"/>
  <c r="K4792" i="2" s="1"/>
  <c r="J4758" i="2"/>
  <c r="K4758" i="2" s="1"/>
  <c r="J4759" i="2"/>
  <c r="K4759" i="2" s="1"/>
  <c r="J4764" i="2"/>
  <c r="K4764" i="2" s="1"/>
  <c r="J4760" i="2"/>
  <c r="K4760" i="2" s="1"/>
  <c r="J4765" i="2"/>
  <c r="K4765" i="2" s="1"/>
  <c r="J4761" i="2"/>
  <c r="K4761" i="2" s="1"/>
  <c r="J4766" i="2"/>
  <c r="K4766" i="2" s="1"/>
  <c r="J4762" i="2"/>
  <c r="K4762" i="2" s="1"/>
  <c r="J4769" i="2"/>
  <c r="K4769" i="2" s="1"/>
  <c r="J4767" i="2"/>
  <c r="K4767" i="2" s="1"/>
  <c r="J4763" i="2"/>
  <c r="K4763" i="2" s="1"/>
  <c r="J4768" i="2"/>
  <c r="K4768" i="2" s="1"/>
  <c r="J4770" i="2"/>
  <c r="K4770" i="2" s="1"/>
  <c r="J4771" i="2"/>
  <c r="K4771" i="2" s="1"/>
  <c r="J4776" i="2"/>
  <c r="K4776" i="2" s="1"/>
  <c r="J4772" i="2"/>
  <c r="K4772" i="2" s="1"/>
  <c r="J4777" i="2"/>
  <c r="K4777" i="2" s="1"/>
  <c r="J4773" i="2"/>
  <c r="K4773" i="2" s="1"/>
  <c r="J4778" i="2"/>
  <c r="K4778" i="2" s="1"/>
  <c r="J4774" i="2"/>
  <c r="K4774" i="2" s="1"/>
  <c r="J4781" i="2"/>
  <c r="K4781" i="2" s="1"/>
  <c r="J4779" i="2"/>
  <c r="K4779" i="2" s="1"/>
  <c r="J4775" i="2"/>
  <c r="K4775" i="2" s="1"/>
  <c r="J4780" i="2"/>
  <c r="K4780" i="2" s="1"/>
  <c r="J4818" i="2"/>
  <c r="K4818" i="2" s="1"/>
  <c r="J4819" i="2"/>
  <c r="K4819" i="2" s="1"/>
  <c r="J4824" i="2"/>
  <c r="K4824" i="2" s="1"/>
  <c r="J4820" i="2"/>
  <c r="K4820" i="2" s="1"/>
  <c r="J4825" i="2"/>
  <c r="K4825" i="2" s="1"/>
  <c r="J4821" i="2"/>
  <c r="K4821" i="2" s="1"/>
  <c r="J4826" i="2"/>
  <c r="K4826" i="2" s="1"/>
  <c r="J4822" i="2"/>
  <c r="K4822" i="2" s="1"/>
  <c r="J4829" i="2"/>
  <c r="K4829" i="2" s="1"/>
  <c r="J4827" i="2"/>
  <c r="K4827" i="2" s="1"/>
  <c r="J4823" i="2"/>
  <c r="K4823" i="2" s="1"/>
  <c r="J4828" i="2"/>
  <c r="K4828" i="2" s="1"/>
  <c r="J4794" i="2"/>
  <c r="K4794" i="2" s="1"/>
  <c r="J4795" i="2"/>
  <c r="K4795" i="2" s="1"/>
  <c r="J4800" i="2"/>
  <c r="K4800" i="2" s="1"/>
  <c r="J4796" i="2"/>
  <c r="K4796" i="2" s="1"/>
  <c r="J4801" i="2"/>
  <c r="K4801" i="2" s="1"/>
  <c r="J4797" i="2"/>
  <c r="K4797" i="2" s="1"/>
  <c r="J4802" i="2"/>
  <c r="K4802" i="2" s="1"/>
  <c r="J4798" i="2"/>
  <c r="K4798" i="2" s="1"/>
  <c r="J4805" i="2"/>
  <c r="K4805" i="2" s="1"/>
  <c r="J4803" i="2"/>
  <c r="K4803" i="2" s="1"/>
  <c r="J4799" i="2"/>
  <c r="K4799" i="2" s="1"/>
  <c r="J4804" i="2"/>
  <c r="K4804" i="2" s="1"/>
  <c r="J4806" i="2"/>
  <c r="K4806" i="2" s="1"/>
  <c r="J4807" i="2"/>
  <c r="K4807" i="2" s="1"/>
  <c r="J4812" i="2"/>
  <c r="K4812" i="2" s="1"/>
  <c r="J4808" i="2"/>
  <c r="K4808" i="2" s="1"/>
  <c r="J4813" i="2"/>
  <c r="K4813" i="2" s="1"/>
  <c r="J4809" i="2"/>
  <c r="K4809" i="2" s="1"/>
  <c r="J4814" i="2"/>
  <c r="K4814" i="2" s="1"/>
  <c r="J4810" i="2"/>
  <c r="K4810" i="2" s="1"/>
  <c r="J4817" i="2"/>
  <c r="K4817" i="2" s="1"/>
  <c r="J4815" i="2"/>
  <c r="K4815" i="2" s="1"/>
  <c r="J4811" i="2"/>
  <c r="K4811" i="2" s="1"/>
  <c r="J4816" i="2"/>
  <c r="K4816" i="2" s="1"/>
  <c r="J4854" i="2"/>
  <c r="K4854" i="2" s="1"/>
  <c r="J4855" i="2"/>
  <c r="K4855" i="2" s="1"/>
  <c r="J4860" i="2"/>
  <c r="K4860" i="2" s="1"/>
  <c r="J4856" i="2"/>
  <c r="K4856" i="2" s="1"/>
  <c r="J4861" i="2"/>
  <c r="K4861" i="2" s="1"/>
  <c r="J4857" i="2"/>
  <c r="K4857" i="2" s="1"/>
  <c r="J4862" i="2"/>
  <c r="K4862" i="2" s="1"/>
  <c r="J4858" i="2"/>
  <c r="K4858" i="2" s="1"/>
  <c r="J4865" i="2"/>
  <c r="K4865" i="2" s="1"/>
  <c r="J4863" i="2"/>
  <c r="K4863" i="2" s="1"/>
  <c r="J4859" i="2"/>
  <c r="K4859" i="2" s="1"/>
  <c r="J4864" i="2"/>
  <c r="K4864" i="2" s="1"/>
  <c r="J4830" i="2"/>
  <c r="K4830" i="2" s="1"/>
  <c r="J4831" i="2"/>
  <c r="K4831" i="2" s="1"/>
  <c r="J4836" i="2"/>
  <c r="K4836" i="2" s="1"/>
  <c r="J4832" i="2"/>
  <c r="K4832" i="2" s="1"/>
  <c r="J4837" i="2"/>
  <c r="K4837" i="2" s="1"/>
  <c r="J4833" i="2"/>
  <c r="K4833" i="2" s="1"/>
  <c r="J4838" i="2"/>
  <c r="K4838" i="2" s="1"/>
  <c r="J4834" i="2"/>
  <c r="K4834" i="2" s="1"/>
  <c r="J4841" i="2"/>
  <c r="K4841" i="2" s="1"/>
  <c r="J4839" i="2"/>
  <c r="K4839" i="2" s="1"/>
  <c r="J4835" i="2"/>
  <c r="K4835" i="2" s="1"/>
  <c r="J4840" i="2"/>
  <c r="K4840" i="2" s="1"/>
  <c r="J4842" i="2"/>
  <c r="K4842" i="2" s="1"/>
  <c r="J4843" i="2"/>
  <c r="K4843" i="2" s="1"/>
  <c r="J4848" i="2"/>
  <c r="K4848" i="2" s="1"/>
  <c r="J4844" i="2"/>
  <c r="K4844" i="2" s="1"/>
  <c r="J4849" i="2"/>
  <c r="K4849" i="2" s="1"/>
  <c r="J4845" i="2"/>
  <c r="K4845" i="2" s="1"/>
  <c r="J4850" i="2"/>
  <c r="K4850" i="2" s="1"/>
  <c r="J4846" i="2"/>
  <c r="K4846" i="2" s="1"/>
  <c r="J4853" i="2"/>
  <c r="K4853" i="2" s="1"/>
  <c r="J4851" i="2"/>
  <c r="K4851" i="2" s="1"/>
  <c r="J4847" i="2"/>
  <c r="K4847" i="2" s="1"/>
  <c r="J4852" i="2"/>
  <c r="K4852" i="2" s="1"/>
  <c r="J158" i="2"/>
  <c r="K158" i="2" s="1"/>
  <c r="J159" i="2"/>
  <c r="K159" i="2" s="1"/>
  <c r="J164" i="2"/>
  <c r="K164" i="2" s="1"/>
  <c r="J160" i="2"/>
  <c r="K160" i="2" s="1"/>
  <c r="J165" i="2"/>
  <c r="K165" i="2" s="1"/>
  <c r="J161" i="2"/>
  <c r="K161" i="2" s="1"/>
  <c r="J166" i="2"/>
  <c r="K166" i="2" s="1"/>
  <c r="J162" i="2"/>
  <c r="K162" i="2" s="1"/>
  <c r="J169" i="2"/>
  <c r="K169" i="2" s="1"/>
  <c r="J167" i="2"/>
  <c r="K167" i="2" s="1"/>
  <c r="J163" i="2"/>
  <c r="K163" i="2" s="1"/>
  <c r="J168" i="2"/>
  <c r="K168" i="2" s="1"/>
  <c r="J170" i="2"/>
  <c r="K170" i="2" s="1"/>
  <c r="J171" i="2"/>
  <c r="K171" i="2" s="1"/>
  <c r="J176" i="2"/>
  <c r="K176" i="2" s="1"/>
  <c r="J172" i="2"/>
  <c r="K172" i="2" s="1"/>
  <c r="J177" i="2"/>
  <c r="K177" i="2" s="1"/>
  <c r="J173" i="2"/>
  <c r="K173" i="2" s="1"/>
  <c r="J178" i="2"/>
  <c r="K178" i="2" s="1"/>
  <c r="J174" i="2"/>
  <c r="K174" i="2" s="1"/>
  <c r="J181" i="2"/>
  <c r="K181" i="2" s="1"/>
  <c r="J179" i="2"/>
  <c r="K179" i="2" s="1"/>
  <c r="J175" i="2"/>
  <c r="K175" i="2" s="1"/>
  <c r="J180" i="2"/>
  <c r="K180" i="2" s="1"/>
  <c r="J146" i="2"/>
  <c r="K146" i="2" s="1"/>
  <c r="J147" i="2"/>
  <c r="K147" i="2" s="1"/>
  <c r="J152" i="2"/>
  <c r="K152" i="2" s="1"/>
  <c r="J148" i="2"/>
  <c r="K148" i="2" s="1"/>
  <c r="J153" i="2"/>
  <c r="K153" i="2" s="1"/>
  <c r="J149" i="2"/>
  <c r="K149" i="2" s="1"/>
  <c r="J154" i="2"/>
  <c r="K154" i="2" s="1"/>
  <c r="J150" i="2"/>
  <c r="K150" i="2" s="1"/>
  <c r="J157" i="2"/>
  <c r="K157" i="2" s="1"/>
  <c r="J155" i="2"/>
  <c r="K155" i="2" s="1"/>
  <c r="J151" i="2"/>
  <c r="K151" i="2" s="1"/>
  <c r="J156" i="2"/>
  <c r="K156" i="2" s="1"/>
  <c r="J244" i="2"/>
  <c r="K244" i="2" s="1"/>
  <c r="J245" i="2"/>
  <c r="K245" i="2" s="1"/>
  <c r="J250" i="2"/>
  <c r="K250" i="2" s="1"/>
  <c r="J246" i="2"/>
  <c r="K246" i="2" s="1"/>
  <c r="J251" i="2"/>
  <c r="K251" i="2" s="1"/>
  <c r="J247" i="2"/>
  <c r="K247" i="2" s="1"/>
  <c r="J252" i="2"/>
  <c r="K252" i="2" s="1"/>
  <c r="J248" i="2"/>
  <c r="K248" i="2" s="1"/>
  <c r="J255" i="2"/>
  <c r="K255" i="2" s="1"/>
  <c r="J253" i="2"/>
  <c r="K253" i="2" s="1"/>
  <c r="J249" i="2"/>
  <c r="K249" i="2" s="1"/>
  <c r="J254" i="2"/>
  <c r="K254" i="2" s="1"/>
  <c r="J182" i="2"/>
  <c r="K182" i="2" s="1"/>
  <c r="J184" i="2"/>
  <c r="K184" i="2" s="1"/>
  <c r="J200" i="2"/>
  <c r="K200" i="2" s="1"/>
  <c r="J186" i="2"/>
  <c r="K186" i="2" s="1"/>
  <c r="J202" i="2"/>
  <c r="K202" i="2" s="1"/>
  <c r="J188" i="2"/>
  <c r="K188" i="2" s="1"/>
  <c r="J204" i="2"/>
  <c r="K204" i="2" s="1"/>
  <c r="J190" i="2"/>
  <c r="K190" i="2" s="1"/>
  <c r="J214" i="2"/>
  <c r="K214" i="2" s="1"/>
  <c r="J206" i="2"/>
  <c r="K206" i="2" s="1"/>
  <c r="J192" i="2"/>
  <c r="K192" i="2" s="1"/>
  <c r="J208" i="2"/>
  <c r="K208" i="2" s="1"/>
  <c r="J4878" i="2"/>
  <c r="K4878" i="2" s="1"/>
  <c r="J4879" i="2"/>
  <c r="K4879" i="2" s="1"/>
  <c r="J4884" i="2"/>
  <c r="K4884" i="2" s="1"/>
  <c r="J4880" i="2"/>
  <c r="K4880" i="2" s="1"/>
  <c r="J4885" i="2"/>
  <c r="K4885" i="2" s="1"/>
  <c r="J4881" i="2"/>
  <c r="K4881" i="2" s="1"/>
  <c r="J4886" i="2"/>
  <c r="K4886" i="2" s="1"/>
  <c r="J4882" i="2"/>
  <c r="K4882" i="2" s="1"/>
  <c r="J4889" i="2"/>
  <c r="K4889" i="2" s="1"/>
  <c r="J4887" i="2"/>
  <c r="K4887" i="2" s="1"/>
  <c r="J4883" i="2"/>
  <c r="K4883" i="2" s="1"/>
  <c r="J4888" i="2"/>
  <c r="K4888" i="2" s="1"/>
  <c r="J4866" i="2"/>
  <c r="K4866" i="2" s="1"/>
  <c r="J4867" i="2"/>
  <c r="K4867" i="2" s="1"/>
  <c r="J4872" i="2"/>
  <c r="K4872" i="2" s="1"/>
  <c r="J4868" i="2"/>
  <c r="K4868" i="2" s="1"/>
  <c r="J4873" i="2"/>
  <c r="K4873" i="2" s="1"/>
  <c r="J4869" i="2"/>
  <c r="K4869" i="2" s="1"/>
  <c r="J4874" i="2"/>
  <c r="K4874" i="2" s="1"/>
  <c r="J4870" i="2"/>
  <c r="K4870" i="2" s="1"/>
  <c r="J4877" i="2"/>
  <c r="K4877" i="2" s="1"/>
  <c r="J4875" i="2"/>
  <c r="K4875" i="2" s="1"/>
  <c r="J4871" i="2"/>
  <c r="K4871" i="2" s="1"/>
  <c r="J4876" i="2"/>
  <c r="K4876" i="2" s="1"/>
  <c r="J4964" i="2"/>
  <c r="K4964" i="2" s="1"/>
  <c r="J4965" i="2"/>
  <c r="K4965" i="2" s="1"/>
  <c r="J4970" i="2"/>
  <c r="K4970" i="2" s="1"/>
  <c r="J4966" i="2"/>
  <c r="K4966" i="2" s="1"/>
  <c r="J4971" i="2"/>
  <c r="K4971" i="2" s="1"/>
  <c r="J4967" i="2"/>
  <c r="K4967" i="2" s="1"/>
  <c r="J4972" i="2"/>
  <c r="K4972" i="2" s="1"/>
  <c r="J4968" i="2"/>
  <c r="K4968" i="2" s="1"/>
  <c r="J4975" i="2"/>
  <c r="K4975" i="2" s="1"/>
  <c r="J4973" i="2"/>
  <c r="K4973" i="2" s="1"/>
  <c r="J4969" i="2"/>
  <c r="K4969" i="2" s="1"/>
  <c r="J4974" i="2"/>
  <c r="K4974" i="2" s="1"/>
  <c r="J4890" i="2"/>
  <c r="K4890" i="2" s="1"/>
  <c r="J4891" i="2"/>
  <c r="K4891" i="2" s="1"/>
  <c r="J4896" i="2"/>
  <c r="K4896" i="2" s="1"/>
  <c r="J4892" i="2"/>
  <c r="K4892" i="2" s="1"/>
  <c r="J4897" i="2"/>
  <c r="K4897" i="2" s="1"/>
  <c r="J4893" i="2"/>
  <c r="K4893" i="2" s="1"/>
  <c r="J4898" i="2"/>
  <c r="K4898" i="2" s="1"/>
  <c r="J4894" i="2"/>
  <c r="K4894" i="2" s="1"/>
  <c r="J4901" i="2"/>
  <c r="K4901" i="2" s="1"/>
  <c r="J4899" i="2"/>
  <c r="K4899" i="2" s="1"/>
  <c r="J4895" i="2"/>
  <c r="K4895" i="2" s="1"/>
  <c r="J4900" i="2"/>
  <c r="K4900" i="2" s="1"/>
  <c r="J4902" i="2"/>
  <c r="K4902" i="2" s="1"/>
  <c r="J4904" i="2"/>
  <c r="K4904" i="2" s="1"/>
  <c r="J4920" i="2"/>
  <c r="K4920" i="2" s="1"/>
  <c r="J4906" i="2"/>
  <c r="K4906" i="2" s="1"/>
  <c r="J4922" i="2"/>
  <c r="K4922" i="2" s="1"/>
  <c r="J4908" i="2"/>
  <c r="K4908" i="2" s="1"/>
  <c r="J4924" i="2"/>
  <c r="K4924" i="2" s="1"/>
  <c r="J4910" i="2"/>
  <c r="K4910" i="2" s="1"/>
  <c r="J4934" i="2"/>
  <c r="K4934" i="2" s="1"/>
  <c r="J4926" i="2"/>
  <c r="K4926" i="2" s="1"/>
  <c r="J4912" i="2"/>
  <c r="K4912" i="2" s="1"/>
  <c r="J4928" i="2"/>
  <c r="K4928" i="2" s="1"/>
  <c r="J5050" i="2"/>
  <c r="K5050" i="2" s="1"/>
  <c r="J5051" i="2"/>
  <c r="K5051" i="2" s="1"/>
  <c r="J5056" i="2"/>
  <c r="K5056" i="2" s="1"/>
  <c r="J5052" i="2"/>
  <c r="K5052" i="2" s="1"/>
  <c r="J5057" i="2"/>
  <c r="K5057" i="2" s="1"/>
  <c r="J5053" i="2"/>
  <c r="K5053" i="2" s="1"/>
  <c r="J5058" i="2"/>
  <c r="K5058" i="2" s="1"/>
  <c r="J5054" i="2"/>
  <c r="K5054" i="2" s="1"/>
  <c r="J5061" i="2"/>
  <c r="K5061" i="2" s="1"/>
  <c r="J5059" i="2"/>
  <c r="K5059" i="2" s="1"/>
  <c r="J5055" i="2"/>
  <c r="K5055" i="2" s="1"/>
  <c r="J5060" i="2"/>
  <c r="K5060" i="2" s="1"/>
  <c r="J4976" i="2"/>
  <c r="K4976" i="2" s="1"/>
  <c r="J4977" i="2"/>
  <c r="K4977" i="2" s="1"/>
  <c r="J4982" i="2"/>
  <c r="K4982" i="2" s="1"/>
  <c r="J4978" i="2"/>
  <c r="K4978" i="2" s="1"/>
  <c r="J4983" i="2"/>
  <c r="K4983" i="2" s="1"/>
  <c r="J4979" i="2"/>
  <c r="K4979" i="2" s="1"/>
  <c r="J4984" i="2"/>
  <c r="K4984" i="2" s="1"/>
  <c r="J4980" i="2"/>
  <c r="K4980" i="2" s="1"/>
  <c r="J4987" i="2"/>
  <c r="K4987" i="2" s="1"/>
  <c r="J4985" i="2"/>
  <c r="K4985" i="2" s="1"/>
  <c r="J4981" i="2"/>
  <c r="K4981" i="2" s="1"/>
  <c r="J4986" i="2"/>
  <c r="K4986" i="2" s="1"/>
  <c r="J4988" i="2"/>
  <c r="K4988" i="2" s="1"/>
  <c r="J4990" i="2"/>
  <c r="K4990" i="2" s="1"/>
  <c r="J5006" i="2"/>
  <c r="K5006" i="2" s="1"/>
  <c r="J4992" i="2"/>
  <c r="K4992" i="2" s="1"/>
  <c r="J5008" i="2"/>
  <c r="K5008" i="2" s="1"/>
  <c r="J4994" i="2"/>
  <c r="K4994" i="2" s="1"/>
  <c r="J5010" i="2"/>
  <c r="K5010" i="2" s="1"/>
  <c r="J4996" i="2"/>
  <c r="K4996" i="2" s="1"/>
  <c r="J5020" i="2"/>
  <c r="K5020" i="2" s="1"/>
  <c r="J5012" i="2"/>
  <c r="K5012" i="2" s="1"/>
  <c r="J4998" i="2"/>
  <c r="K4998" i="2" s="1"/>
  <c r="J5014" i="2"/>
  <c r="K5014" i="2" s="1"/>
  <c r="J268" i="2"/>
  <c r="K268" i="2" s="1"/>
  <c r="J269" i="2"/>
  <c r="K269" i="2" s="1"/>
  <c r="J274" i="2"/>
  <c r="K274" i="2" s="1"/>
  <c r="J270" i="2"/>
  <c r="K270" i="2" s="1"/>
  <c r="J275" i="2"/>
  <c r="K275" i="2" s="1"/>
  <c r="J271" i="2"/>
  <c r="K271" i="2" s="1"/>
  <c r="J276" i="2"/>
  <c r="K276" i="2" s="1"/>
  <c r="J272" i="2"/>
  <c r="K272" i="2" s="1"/>
  <c r="J279" i="2"/>
  <c r="K279" i="2" s="1"/>
  <c r="J277" i="2"/>
  <c r="K277" i="2" s="1"/>
  <c r="J273" i="2"/>
  <c r="K273" i="2" s="1"/>
  <c r="J278" i="2"/>
  <c r="K278" i="2" s="1"/>
  <c r="J256" i="2"/>
  <c r="K256" i="2" s="1"/>
  <c r="J257" i="2"/>
  <c r="K257" i="2" s="1"/>
  <c r="J262" i="2"/>
  <c r="K262" i="2" s="1"/>
  <c r="J258" i="2"/>
  <c r="K258" i="2" s="1"/>
  <c r="J263" i="2"/>
  <c r="K263" i="2" s="1"/>
  <c r="J259" i="2"/>
  <c r="K259" i="2" s="1"/>
  <c r="J264" i="2"/>
  <c r="K264" i="2" s="1"/>
  <c r="J260" i="2"/>
  <c r="K260" i="2" s="1"/>
  <c r="J267" i="2"/>
  <c r="K267" i="2" s="1"/>
  <c r="J265" i="2"/>
  <c r="K265" i="2" s="1"/>
  <c r="J261" i="2"/>
  <c r="K261" i="2" s="1"/>
  <c r="J266" i="2"/>
  <c r="K266" i="2" s="1"/>
  <c r="J304" i="2"/>
  <c r="K304" i="2" s="1"/>
  <c r="J305" i="2"/>
  <c r="K305" i="2" s="1"/>
  <c r="J310" i="2"/>
  <c r="K310" i="2" s="1"/>
  <c r="J306" i="2"/>
  <c r="K306" i="2" s="1"/>
  <c r="J311" i="2"/>
  <c r="K311" i="2" s="1"/>
  <c r="J307" i="2"/>
  <c r="K307" i="2" s="1"/>
  <c r="J312" i="2"/>
  <c r="K312" i="2" s="1"/>
  <c r="J308" i="2"/>
  <c r="K308" i="2" s="1"/>
  <c r="J315" i="2"/>
  <c r="K315" i="2" s="1"/>
  <c r="J313" i="2"/>
  <c r="K313" i="2" s="1"/>
  <c r="J309" i="2"/>
  <c r="K309" i="2" s="1"/>
  <c r="J314" i="2"/>
  <c r="K314" i="2" s="1"/>
  <c r="J280" i="2"/>
  <c r="K280" i="2" s="1"/>
  <c r="J281" i="2"/>
  <c r="K281" i="2" s="1"/>
  <c r="J286" i="2"/>
  <c r="K286" i="2" s="1"/>
  <c r="J282" i="2"/>
  <c r="K282" i="2" s="1"/>
  <c r="J287" i="2"/>
  <c r="K287" i="2" s="1"/>
  <c r="J283" i="2"/>
  <c r="K283" i="2" s="1"/>
  <c r="J288" i="2"/>
  <c r="K288" i="2" s="1"/>
  <c r="J284" i="2"/>
  <c r="K284" i="2" s="1"/>
  <c r="J291" i="2"/>
  <c r="K291" i="2" s="1"/>
  <c r="J289" i="2"/>
  <c r="K289" i="2" s="1"/>
  <c r="J285" i="2"/>
  <c r="K285" i="2" s="1"/>
  <c r="J290" i="2"/>
  <c r="K290" i="2" s="1"/>
  <c r="J292" i="2"/>
  <c r="K292" i="2" s="1"/>
  <c r="J293" i="2"/>
  <c r="K293" i="2" s="1"/>
  <c r="J298" i="2"/>
  <c r="K298" i="2" s="1"/>
  <c r="J294" i="2"/>
  <c r="K294" i="2" s="1"/>
  <c r="J299" i="2"/>
  <c r="K299" i="2" s="1"/>
  <c r="J295" i="2"/>
  <c r="K295" i="2" s="1"/>
  <c r="J300" i="2"/>
  <c r="K300" i="2" s="1"/>
  <c r="J296" i="2"/>
  <c r="K296" i="2" s="1"/>
  <c r="J303" i="2"/>
  <c r="K303" i="2" s="1"/>
  <c r="J301" i="2"/>
  <c r="K301" i="2" s="1"/>
  <c r="J297" i="2"/>
  <c r="K297" i="2" s="1"/>
  <c r="J302" i="2"/>
  <c r="K302" i="2" s="1"/>
  <c r="J340" i="2"/>
  <c r="K340" i="2" s="1"/>
  <c r="J341" i="2"/>
  <c r="K341" i="2" s="1"/>
  <c r="J346" i="2"/>
  <c r="K346" i="2" s="1"/>
  <c r="J342" i="2"/>
  <c r="K342" i="2" s="1"/>
  <c r="J347" i="2"/>
  <c r="K347" i="2" s="1"/>
  <c r="J343" i="2"/>
  <c r="K343" i="2" s="1"/>
  <c r="J348" i="2"/>
  <c r="K348" i="2" s="1"/>
  <c r="J344" i="2"/>
  <c r="K344" i="2" s="1"/>
  <c r="J351" i="2"/>
  <c r="K351" i="2" s="1"/>
  <c r="J349" i="2"/>
  <c r="K349" i="2" s="1"/>
  <c r="J345" i="2"/>
  <c r="K345" i="2" s="1"/>
  <c r="J350" i="2"/>
  <c r="K350" i="2" s="1"/>
  <c r="J316" i="2"/>
  <c r="K316" i="2" s="1"/>
  <c r="J317" i="2"/>
  <c r="K317" i="2" s="1"/>
  <c r="J322" i="2"/>
  <c r="K322" i="2" s="1"/>
  <c r="J318" i="2"/>
  <c r="K318" i="2" s="1"/>
  <c r="J323" i="2"/>
  <c r="K323" i="2" s="1"/>
  <c r="J319" i="2"/>
  <c r="K319" i="2" s="1"/>
  <c r="J324" i="2"/>
  <c r="K324" i="2" s="1"/>
  <c r="J320" i="2"/>
  <c r="K320" i="2" s="1"/>
  <c r="J327" i="2"/>
  <c r="K327" i="2" s="1"/>
  <c r="J325" i="2"/>
  <c r="K325" i="2" s="1"/>
  <c r="J321" i="2"/>
  <c r="K321" i="2" s="1"/>
  <c r="J326" i="2"/>
  <c r="K326" i="2" s="1"/>
  <c r="J328" i="2"/>
  <c r="K328" i="2" s="1"/>
  <c r="J329" i="2"/>
  <c r="K329" i="2" s="1"/>
  <c r="J334" i="2"/>
  <c r="K334" i="2" s="1"/>
  <c r="J330" i="2"/>
  <c r="K330" i="2" s="1"/>
  <c r="J335" i="2"/>
  <c r="K335" i="2" s="1"/>
  <c r="J331" i="2"/>
  <c r="K331" i="2" s="1"/>
  <c r="J336" i="2"/>
  <c r="K336" i="2" s="1"/>
  <c r="J332" i="2"/>
  <c r="K332" i="2" s="1"/>
  <c r="J339" i="2"/>
  <c r="K339" i="2" s="1"/>
  <c r="J337" i="2"/>
  <c r="K337" i="2" s="1"/>
  <c r="J333" i="2"/>
  <c r="K333" i="2" s="1"/>
  <c r="J338" i="2"/>
  <c r="K338" i="2" s="1"/>
  <c r="J376" i="2"/>
  <c r="K376" i="2" s="1"/>
  <c r="J377" i="2"/>
  <c r="K377" i="2" s="1"/>
  <c r="J382" i="2"/>
  <c r="K382" i="2" s="1"/>
  <c r="J378" i="2"/>
  <c r="K378" i="2" s="1"/>
  <c r="J383" i="2"/>
  <c r="K383" i="2" s="1"/>
  <c r="J379" i="2"/>
  <c r="K379" i="2" s="1"/>
  <c r="J384" i="2"/>
  <c r="K384" i="2" s="1"/>
  <c r="J380" i="2"/>
  <c r="K380" i="2" s="1"/>
  <c r="J387" i="2"/>
  <c r="K387" i="2" s="1"/>
  <c r="J385" i="2"/>
  <c r="K385" i="2" s="1"/>
  <c r="J381" i="2"/>
  <c r="K381" i="2" s="1"/>
  <c r="J386" i="2"/>
  <c r="K386" i="2" s="1"/>
  <c r="J352" i="2"/>
  <c r="K352" i="2" s="1"/>
  <c r="J353" i="2"/>
  <c r="K353" i="2" s="1"/>
  <c r="J358" i="2"/>
  <c r="K358" i="2" s="1"/>
  <c r="J354" i="2"/>
  <c r="K354" i="2" s="1"/>
  <c r="J359" i="2"/>
  <c r="K359" i="2" s="1"/>
  <c r="J355" i="2"/>
  <c r="K355" i="2" s="1"/>
  <c r="J360" i="2"/>
  <c r="K360" i="2" s="1"/>
  <c r="J356" i="2"/>
  <c r="K356" i="2" s="1"/>
  <c r="J363" i="2"/>
  <c r="K363" i="2" s="1"/>
  <c r="J361" i="2"/>
  <c r="K361" i="2" s="1"/>
  <c r="J357" i="2"/>
  <c r="K357" i="2" s="1"/>
  <c r="J362" i="2"/>
  <c r="K362" i="2" s="1"/>
  <c r="J364" i="2"/>
  <c r="K364" i="2" s="1"/>
  <c r="J365" i="2"/>
  <c r="K365" i="2" s="1"/>
  <c r="J370" i="2"/>
  <c r="K370" i="2" s="1"/>
  <c r="J366" i="2"/>
  <c r="K366" i="2" s="1"/>
  <c r="J371" i="2"/>
  <c r="K371" i="2" s="1"/>
  <c r="J367" i="2"/>
  <c r="K367" i="2" s="1"/>
  <c r="J372" i="2"/>
  <c r="K372" i="2" s="1"/>
  <c r="J368" i="2"/>
  <c r="K368" i="2" s="1"/>
  <c r="J375" i="2"/>
  <c r="K375" i="2" s="1"/>
  <c r="J373" i="2"/>
  <c r="K373" i="2" s="1"/>
  <c r="J369" i="2"/>
  <c r="K369" i="2" s="1"/>
  <c r="J374" i="2"/>
  <c r="K374" i="2" s="1"/>
  <c r="J412" i="2"/>
  <c r="K412" i="2" s="1"/>
  <c r="J413" i="2"/>
  <c r="K413" i="2" s="1"/>
  <c r="J418" i="2"/>
  <c r="K418" i="2" s="1"/>
  <c r="J414" i="2"/>
  <c r="K414" i="2" s="1"/>
  <c r="J419" i="2"/>
  <c r="K419" i="2" s="1"/>
  <c r="J415" i="2"/>
  <c r="K415" i="2" s="1"/>
  <c r="J420" i="2"/>
  <c r="K420" i="2" s="1"/>
  <c r="J416" i="2"/>
  <c r="K416" i="2" s="1"/>
  <c r="J423" i="2"/>
  <c r="K423" i="2" s="1"/>
  <c r="J421" i="2"/>
  <c r="K421" i="2" s="1"/>
  <c r="J417" i="2"/>
  <c r="K417" i="2" s="1"/>
  <c r="J422" i="2"/>
  <c r="K422" i="2" s="1"/>
  <c r="J388" i="2"/>
  <c r="K388" i="2" s="1"/>
  <c r="J389" i="2"/>
  <c r="K389" i="2" s="1"/>
  <c r="J394" i="2"/>
  <c r="K394" i="2" s="1"/>
  <c r="J390" i="2"/>
  <c r="K390" i="2" s="1"/>
  <c r="J395" i="2"/>
  <c r="K395" i="2" s="1"/>
  <c r="J391" i="2"/>
  <c r="K391" i="2" s="1"/>
  <c r="J396" i="2"/>
  <c r="K396" i="2" s="1"/>
  <c r="J392" i="2"/>
  <c r="K392" i="2" s="1"/>
  <c r="J399" i="2"/>
  <c r="K399" i="2" s="1"/>
  <c r="J397" i="2"/>
  <c r="K397" i="2" s="1"/>
  <c r="J393" i="2"/>
  <c r="K393" i="2" s="1"/>
  <c r="J398" i="2"/>
  <c r="K398" i="2" s="1"/>
  <c r="J400" i="2"/>
  <c r="K400" i="2" s="1"/>
  <c r="J401" i="2"/>
  <c r="K401" i="2" s="1"/>
  <c r="J406" i="2"/>
  <c r="K406" i="2" s="1"/>
  <c r="J402" i="2"/>
  <c r="K402" i="2" s="1"/>
  <c r="J407" i="2"/>
  <c r="K407" i="2" s="1"/>
  <c r="J403" i="2"/>
  <c r="K403" i="2" s="1"/>
  <c r="J408" i="2"/>
  <c r="K408" i="2" s="1"/>
  <c r="J404" i="2"/>
  <c r="K404" i="2" s="1"/>
  <c r="J411" i="2"/>
  <c r="K411" i="2" s="1"/>
  <c r="J409" i="2"/>
  <c r="K409" i="2" s="1"/>
  <c r="J405" i="2"/>
  <c r="K405" i="2" s="1"/>
  <c r="J410" i="2"/>
  <c r="K410" i="2" s="1"/>
  <c r="J436" i="2"/>
  <c r="K436" i="2" s="1"/>
  <c r="J437" i="2"/>
  <c r="K437" i="2" s="1"/>
  <c r="J442" i="2"/>
  <c r="K442" i="2" s="1"/>
  <c r="J438" i="2"/>
  <c r="K438" i="2" s="1"/>
  <c r="J443" i="2"/>
  <c r="K443" i="2" s="1"/>
  <c r="J439" i="2"/>
  <c r="K439" i="2" s="1"/>
  <c r="J444" i="2"/>
  <c r="K444" i="2" s="1"/>
  <c r="J440" i="2"/>
  <c r="K440" i="2" s="1"/>
  <c r="J447" i="2"/>
  <c r="K447" i="2" s="1"/>
  <c r="J445" i="2"/>
  <c r="K445" i="2" s="1"/>
  <c r="J441" i="2"/>
  <c r="K441" i="2" s="1"/>
  <c r="J446" i="2"/>
  <c r="K446" i="2" s="1"/>
  <c r="J424" i="2"/>
  <c r="K424" i="2" s="1"/>
  <c r="J425" i="2"/>
  <c r="K425" i="2" s="1"/>
  <c r="J430" i="2"/>
  <c r="K430" i="2" s="1"/>
  <c r="J426" i="2"/>
  <c r="K426" i="2" s="1"/>
  <c r="J431" i="2"/>
  <c r="K431" i="2" s="1"/>
  <c r="J427" i="2"/>
  <c r="K427" i="2" s="1"/>
  <c r="J432" i="2"/>
  <c r="K432" i="2" s="1"/>
  <c r="J428" i="2"/>
  <c r="K428" i="2" s="1"/>
  <c r="J435" i="2"/>
  <c r="K435" i="2" s="1"/>
  <c r="J433" i="2"/>
  <c r="K433" i="2" s="1"/>
  <c r="J429" i="2"/>
  <c r="K429" i="2" s="1"/>
  <c r="J434" i="2"/>
  <c r="K434" i="2" s="1"/>
  <c r="J472" i="2"/>
  <c r="K472" i="2" s="1"/>
  <c r="J473" i="2"/>
  <c r="K473" i="2" s="1"/>
  <c r="J478" i="2"/>
  <c r="K478" i="2" s="1"/>
  <c r="J474" i="2"/>
  <c r="K474" i="2" s="1"/>
  <c r="J479" i="2"/>
  <c r="K479" i="2" s="1"/>
  <c r="J475" i="2"/>
  <c r="K475" i="2" s="1"/>
  <c r="J480" i="2"/>
  <c r="K480" i="2" s="1"/>
  <c r="J476" i="2"/>
  <c r="K476" i="2" s="1"/>
  <c r="J483" i="2"/>
  <c r="K483" i="2" s="1"/>
  <c r="J481" i="2"/>
  <c r="K481" i="2" s="1"/>
  <c r="J477" i="2"/>
  <c r="K477" i="2" s="1"/>
  <c r="J482" i="2"/>
  <c r="K482" i="2" s="1"/>
  <c r="J448" i="2"/>
  <c r="K448" i="2" s="1"/>
  <c r="J449" i="2"/>
  <c r="K449" i="2" s="1"/>
  <c r="J454" i="2"/>
  <c r="K454" i="2" s="1"/>
  <c r="J450" i="2"/>
  <c r="K450" i="2" s="1"/>
  <c r="J455" i="2"/>
  <c r="K455" i="2" s="1"/>
  <c r="J451" i="2"/>
  <c r="K451" i="2" s="1"/>
  <c r="J456" i="2"/>
  <c r="K456" i="2" s="1"/>
  <c r="J452" i="2"/>
  <c r="K452" i="2" s="1"/>
  <c r="J459" i="2"/>
  <c r="K459" i="2" s="1"/>
  <c r="J457" i="2"/>
  <c r="K457" i="2" s="1"/>
  <c r="J453" i="2"/>
  <c r="K453" i="2" s="1"/>
  <c r="J458" i="2"/>
  <c r="K458" i="2" s="1"/>
  <c r="J460" i="2"/>
  <c r="K460" i="2" s="1"/>
  <c r="J461" i="2"/>
  <c r="K461" i="2" s="1"/>
  <c r="J466" i="2"/>
  <c r="K466" i="2" s="1"/>
  <c r="J462" i="2"/>
  <c r="K462" i="2" s="1"/>
  <c r="J467" i="2"/>
  <c r="K467" i="2" s="1"/>
  <c r="J463" i="2"/>
  <c r="K463" i="2" s="1"/>
  <c r="J468" i="2"/>
  <c r="K468" i="2" s="1"/>
  <c r="J464" i="2"/>
  <c r="K464" i="2" s="1"/>
  <c r="J471" i="2"/>
  <c r="K471" i="2" s="1"/>
  <c r="J469" i="2"/>
  <c r="K469" i="2" s="1"/>
  <c r="J465" i="2"/>
  <c r="K465" i="2" s="1"/>
  <c r="J470" i="2"/>
  <c r="K470" i="2" s="1"/>
  <c r="J508" i="2"/>
  <c r="K508" i="2" s="1"/>
  <c r="J509" i="2"/>
  <c r="K509" i="2" s="1"/>
  <c r="J514" i="2"/>
  <c r="K514" i="2" s="1"/>
  <c r="J510" i="2"/>
  <c r="K510" i="2" s="1"/>
  <c r="J515" i="2"/>
  <c r="K515" i="2" s="1"/>
  <c r="J511" i="2"/>
  <c r="K511" i="2" s="1"/>
  <c r="J516" i="2"/>
  <c r="K516" i="2" s="1"/>
  <c r="J512" i="2"/>
  <c r="K512" i="2" s="1"/>
  <c r="J519" i="2"/>
  <c r="K519" i="2" s="1"/>
  <c r="J517" i="2"/>
  <c r="K517" i="2" s="1"/>
  <c r="J513" i="2"/>
  <c r="K513" i="2" s="1"/>
  <c r="J518" i="2"/>
  <c r="K518" i="2" s="1"/>
  <c r="J484" i="2"/>
  <c r="K484" i="2" s="1"/>
  <c r="J485" i="2"/>
  <c r="K485" i="2" s="1"/>
  <c r="J490" i="2"/>
  <c r="K490" i="2" s="1"/>
  <c r="J486" i="2"/>
  <c r="K486" i="2" s="1"/>
  <c r="J491" i="2"/>
  <c r="K491" i="2" s="1"/>
  <c r="J487" i="2"/>
  <c r="K487" i="2" s="1"/>
  <c r="J492" i="2"/>
  <c r="K492" i="2" s="1"/>
  <c r="J488" i="2"/>
  <c r="K488" i="2" s="1"/>
  <c r="J495" i="2"/>
  <c r="K495" i="2" s="1"/>
  <c r="J493" i="2"/>
  <c r="K493" i="2" s="1"/>
  <c r="J489" i="2"/>
  <c r="K489" i="2" s="1"/>
  <c r="J494" i="2"/>
  <c r="K494" i="2" s="1"/>
  <c r="J496" i="2"/>
  <c r="K496" i="2" s="1"/>
  <c r="J497" i="2"/>
  <c r="K497" i="2" s="1"/>
  <c r="J502" i="2"/>
  <c r="K502" i="2" s="1"/>
  <c r="J498" i="2"/>
  <c r="K498" i="2" s="1"/>
  <c r="J503" i="2"/>
  <c r="K503" i="2" s="1"/>
  <c r="J499" i="2"/>
  <c r="K499" i="2" s="1"/>
  <c r="J504" i="2"/>
  <c r="K504" i="2" s="1"/>
  <c r="J500" i="2"/>
  <c r="K500" i="2" s="1"/>
  <c r="J507" i="2"/>
  <c r="K507" i="2" s="1"/>
  <c r="J505" i="2"/>
  <c r="K505" i="2" s="1"/>
  <c r="J501" i="2"/>
  <c r="K501" i="2" s="1"/>
  <c r="J506" i="2"/>
  <c r="K506" i="2" s="1"/>
  <c r="J532" i="2"/>
  <c r="K532" i="2" s="1"/>
  <c r="J533" i="2"/>
  <c r="K533" i="2" s="1"/>
  <c r="J538" i="2"/>
  <c r="K538" i="2" s="1"/>
  <c r="J534" i="2"/>
  <c r="K534" i="2" s="1"/>
  <c r="J539" i="2"/>
  <c r="K539" i="2" s="1"/>
  <c r="J535" i="2"/>
  <c r="K535" i="2" s="1"/>
  <c r="J540" i="2"/>
  <c r="K540" i="2" s="1"/>
  <c r="J536" i="2"/>
  <c r="K536" i="2" s="1"/>
  <c r="J543" i="2"/>
  <c r="K543" i="2" s="1"/>
  <c r="J541" i="2"/>
  <c r="K541" i="2" s="1"/>
  <c r="J537" i="2"/>
  <c r="K537" i="2" s="1"/>
  <c r="J542" i="2"/>
  <c r="K542" i="2" s="1"/>
  <c r="J520" i="2"/>
  <c r="K520" i="2" s="1"/>
  <c r="J521" i="2"/>
  <c r="K521" i="2" s="1"/>
  <c r="J526" i="2"/>
  <c r="K526" i="2" s="1"/>
  <c r="J522" i="2"/>
  <c r="K522" i="2" s="1"/>
  <c r="J527" i="2"/>
  <c r="K527" i="2" s="1"/>
  <c r="J523" i="2"/>
  <c r="K523" i="2" s="1"/>
  <c r="J528" i="2"/>
  <c r="K528" i="2" s="1"/>
  <c r="J524" i="2"/>
  <c r="K524" i="2" s="1"/>
  <c r="J531" i="2"/>
  <c r="K531" i="2" s="1"/>
  <c r="J529" i="2"/>
  <c r="K529" i="2" s="1"/>
  <c r="J525" i="2"/>
  <c r="K525" i="2" s="1"/>
  <c r="J530" i="2"/>
  <c r="K530" i="2" s="1"/>
  <c r="J568" i="2"/>
  <c r="K568" i="2" s="1"/>
  <c r="J569" i="2"/>
  <c r="K569" i="2" s="1"/>
  <c r="J574" i="2"/>
  <c r="K574" i="2" s="1"/>
  <c r="J570" i="2"/>
  <c r="K570" i="2" s="1"/>
  <c r="J575" i="2"/>
  <c r="K575" i="2" s="1"/>
  <c r="J571" i="2"/>
  <c r="K571" i="2" s="1"/>
  <c r="J576" i="2"/>
  <c r="K576" i="2" s="1"/>
  <c r="J572" i="2"/>
  <c r="K572" i="2" s="1"/>
  <c r="J579" i="2"/>
  <c r="K579" i="2" s="1"/>
  <c r="J577" i="2"/>
  <c r="K577" i="2" s="1"/>
  <c r="J573" i="2"/>
  <c r="K573" i="2" s="1"/>
  <c r="J578" i="2"/>
  <c r="K578" i="2" s="1"/>
  <c r="J544" i="2"/>
  <c r="K544" i="2" s="1"/>
  <c r="J545" i="2"/>
  <c r="K545" i="2" s="1"/>
  <c r="J550" i="2"/>
  <c r="K550" i="2" s="1"/>
  <c r="J546" i="2"/>
  <c r="K546" i="2" s="1"/>
  <c r="J551" i="2"/>
  <c r="K551" i="2" s="1"/>
  <c r="J547" i="2"/>
  <c r="K547" i="2" s="1"/>
  <c r="J552" i="2"/>
  <c r="K552" i="2" s="1"/>
  <c r="J548" i="2"/>
  <c r="K548" i="2" s="1"/>
  <c r="J555" i="2"/>
  <c r="K555" i="2" s="1"/>
  <c r="J553" i="2"/>
  <c r="K553" i="2" s="1"/>
  <c r="J549" i="2"/>
  <c r="K549" i="2" s="1"/>
  <c r="J554" i="2"/>
  <c r="K554" i="2" s="1"/>
  <c r="J556" i="2"/>
  <c r="K556" i="2" s="1"/>
  <c r="J557" i="2"/>
  <c r="K557" i="2" s="1"/>
  <c r="J562" i="2"/>
  <c r="K562" i="2" s="1"/>
  <c r="J558" i="2"/>
  <c r="K558" i="2" s="1"/>
  <c r="J563" i="2"/>
  <c r="K563" i="2" s="1"/>
  <c r="J559" i="2"/>
  <c r="K559" i="2" s="1"/>
  <c r="J564" i="2"/>
  <c r="K564" i="2" s="1"/>
  <c r="J560" i="2"/>
  <c r="K560" i="2" s="1"/>
  <c r="J567" i="2"/>
  <c r="K567" i="2" s="1"/>
  <c r="J565" i="2"/>
  <c r="K565" i="2" s="1"/>
  <c r="J561" i="2"/>
  <c r="K561" i="2" s="1"/>
  <c r="J566" i="2"/>
  <c r="K566" i="2" s="1"/>
  <c r="J604" i="2"/>
  <c r="K604" i="2" s="1"/>
  <c r="J605" i="2"/>
  <c r="K605" i="2" s="1"/>
  <c r="J610" i="2"/>
  <c r="K610" i="2" s="1"/>
  <c r="J606" i="2"/>
  <c r="K606" i="2" s="1"/>
  <c r="J611" i="2"/>
  <c r="K611" i="2" s="1"/>
  <c r="J607" i="2"/>
  <c r="K607" i="2" s="1"/>
  <c r="J612" i="2"/>
  <c r="K612" i="2" s="1"/>
  <c r="J608" i="2"/>
  <c r="K608" i="2" s="1"/>
  <c r="J615" i="2"/>
  <c r="K615" i="2" s="1"/>
  <c r="J613" i="2"/>
  <c r="K613" i="2" s="1"/>
  <c r="J609" i="2"/>
  <c r="K609" i="2" s="1"/>
  <c r="J614" i="2"/>
  <c r="K614" i="2" s="1"/>
  <c r="J580" i="2"/>
  <c r="K580" i="2" s="1"/>
  <c r="J581" i="2"/>
  <c r="K581" i="2" s="1"/>
  <c r="J586" i="2"/>
  <c r="K586" i="2" s="1"/>
  <c r="J582" i="2"/>
  <c r="K582" i="2" s="1"/>
  <c r="J587" i="2"/>
  <c r="K587" i="2" s="1"/>
  <c r="J583" i="2"/>
  <c r="K583" i="2" s="1"/>
  <c r="J588" i="2"/>
  <c r="K588" i="2" s="1"/>
  <c r="J584" i="2"/>
  <c r="K584" i="2" s="1"/>
  <c r="J591" i="2"/>
  <c r="K591" i="2" s="1"/>
  <c r="J589" i="2"/>
  <c r="K589" i="2" s="1"/>
  <c r="J585" i="2"/>
  <c r="K585" i="2" s="1"/>
  <c r="J590" i="2"/>
  <c r="K590" i="2" s="1"/>
  <c r="J592" i="2"/>
  <c r="K592" i="2" s="1"/>
  <c r="J593" i="2"/>
  <c r="K593" i="2" s="1"/>
  <c r="J598" i="2"/>
  <c r="K598" i="2" s="1"/>
  <c r="J594" i="2"/>
  <c r="K594" i="2" s="1"/>
  <c r="J599" i="2"/>
  <c r="K599" i="2" s="1"/>
  <c r="J595" i="2"/>
  <c r="K595" i="2" s="1"/>
  <c r="J600" i="2"/>
  <c r="K600" i="2" s="1"/>
  <c r="J596" i="2"/>
  <c r="K596" i="2" s="1"/>
  <c r="J603" i="2"/>
  <c r="K603" i="2" s="1"/>
  <c r="J601" i="2"/>
  <c r="K601" i="2" s="1"/>
  <c r="J597" i="2"/>
  <c r="K597" i="2" s="1"/>
  <c r="J602" i="2"/>
  <c r="K602" i="2" s="1"/>
  <c r="J628" i="2"/>
  <c r="K628" i="2" s="1"/>
  <c r="J629" i="2"/>
  <c r="K629" i="2" s="1"/>
  <c r="J634" i="2"/>
  <c r="K634" i="2" s="1"/>
  <c r="J630" i="2"/>
  <c r="K630" i="2" s="1"/>
  <c r="J635" i="2"/>
  <c r="K635" i="2" s="1"/>
  <c r="J631" i="2"/>
  <c r="K631" i="2" s="1"/>
  <c r="J636" i="2"/>
  <c r="K636" i="2" s="1"/>
  <c r="J632" i="2"/>
  <c r="K632" i="2" s="1"/>
  <c r="J639" i="2"/>
  <c r="K639" i="2" s="1"/>
  <c r="J637" i="2"/>
  <c r="K637" i="2" s="1"/>
  <c r="J633" i="2"/>
  <c r="K633" i="2" s="1"/>
  <c r="J638" i="2"/>
  <c r="K638" i="2" s="1"/>
  <c r="J616" i="2"/>
  <c r="K616" i="2" s="1"/>
  <c r="J617" i="2"/>
  <c r="K617" i="2" s="1"/>
  <c r="J622" i="2"/>
  <c r="K622" i="2" s="1"/>
  <c r="J618" i="2"/>
  <c r="K618" i="2" s="1"/>
  <c r="J623" i="2"/>
  <c r="K623" i="2" s="1"/>
  <c r="J619" i="2"/>
  <c r="K619" i="2" s="1"/>
  <c r="J624" i="2"/>
  <c r="K624" i="2" s="1"/>
  <c r="J620" i="2"/>
  <c r="K620" i="2" s="1"/>
  <c r="J627" i="2"/>
  <c r="K627" i="2" s="1"/>
  <c r="J625" i="2"/>
  <c r="K625" i="2" s="1"/>
  <c r="J621" i="2"/>
  <c r="K621" i="2" s="1"/>
  <c r="J626" i="2"/>
  <c r="K626" i="2" s="1"/>
  <c r="J664" i="2"/>
  <c r="K664" i="2" s="1"/>
  <c r="J665" i="2"/>
  <c r="K665" i="2" s="1"/>
  <c r="J670" i="2"/>
  <c r="K670" i="2" s="1"/>
  <c r="J666" i="2"/>
  <c r="K666" i="2" s="1"/>
  <c r="J671" i="2"/>
  <c r="K671" i="2" s="1"/>
  <c r="J667" i="2"/>
  <c r="K667" i="2" s="1"/>
  <c r="J672" i="2"/>
  <c r="K672" i="2" s="1"/>
  <c r="J668" i="2"/>
  <c r="K668" i="2" s="1"/>
  <c r="J675" i="2"/>
  <c r="K675" i="2" s="1"/>
  <c r="J673" i="2"/>
  <c r="K673" i="2" s="1"/>
  <c r="J669" i="2"/>
  <c r="K669" i="2" s="1"/>
  <c r="J674" i="2"/>
  <c r="K674" i="2" s="1"/>
  <c r="J640" i="2"/>
  <c r="K640" i="2" s="1"/>
  <c r="J641" i="2"/>
  <c r="K641" i="2" s="1"/>
  <c r="J646" i="2"/>
  <c r="K646" i="2" s="1"/>
  <c r="J642" i="2"/>
  <c r="K642" i="2" s="1"/>
  <c r="J647" i="2"/>
  <c r="K647" i="2" s="1"/>
  <c r="J643" i="2"/>
  <c r="K643" i="2" s="1"/>
  <c r="J648" i="2"/>
  <c r="K648" i="2" s="1"/>
  <c r="J644" i="2"/>
  <c r="K644" i="2" s="1"/>
  <c r="J651" i="2"/>
  <c r="K651" i="2" s="1"/>
  <c r="J649" i="2"/>
  <c r="K649" i="2" s="1"/>
  <c r="J645" i="2"/>
  <c r="K645" i="2" s="1"/>
  <c r="J650" i="2"/>
  <c r="K650" i="2" s="1"/>
  <c r="J652" i="2"/>
  <c r="K652" i="2" s="1"/>
  <c r="J653" i="2"/>
  <c r="K653" i="2" s="1"/>
  <c r="J658" i="2"/>
  <c r="K658" i="2" s="1"/>
  <c r="J654" i="2"/>
  <c r="K654" i="2" s="1"/>
  <c r="J659" i="2"/>
  <c r="K659" i="2" s="1"/>
  <c r="J655" i="2"/>
  <c r="K655" i="2" s="1"/>
  <c r="J660" i="2"/>
  <c r="K660" i="2" s="1"/>
  <c r="J656" i="2"/>
  <c r="K656" i="2" s="1"/>
  <c r="J663" i="2"/>
  <c r="K663" i="2" s="1"/>
  <c r="J661" i="2"/>
  <c r="K661" i="2" s="1"/>
  <c r="J657" i="2"/>
  <c r="K657" i="2" s="1"/>
  <c r="J662" i="2"/>
  <c r="K662" i="2" s="1"/>
  <c r="J688" i="2"/>
  <c r="K688" i="2" s="1"/>
  <c r="J689" i="2"/>
  <c r="K689" i="2" s="1"/>
  <c r="J694" i="2"/>
  <c r="K694" i="2" s="1"/>
  <c r="J690" i="2"/>
  <c r="K690" i="2" s="1"/>
  <c r="J695" i="2"/>
  <c r="K695" i="2" s="1"/>
  <c r="J691" i="2"/>
  <c r="K691" i="2" s="1"/>
  <c r="J696" i="2"/>
  <c r="K696" i="2" s="1"/>
  <c r="J692" i="2"/>
  <c r="K692" i="2" s="1"/>
  <c r="J699" i="2"/>
  <c r="K699" i="2" s="1"/>
  <c r="J697" i="2"/>
  <c r="K697" i="2" s="1"/>
  <c r="J693" i="2"/>
  <c r="K693" i="2" s="1"/>
  <c r="J698" i="2"/>
  <c r="K698" i="2" s="1"/>
  <c r="J676" i="2"/>
  <c r="K676" i="2" s="1"/>
  <c r="J677" i="2"/>
  <c r="K677" i="2" s="1"/>
  <c r="J682" i="2"/>
  <c r="K682" i="2" s="1"/>
  <c r="J678" i="2"/>
  <c r="K678" i="2" s="1"/>
  <c r="J683" i="2"/>
  <c r="K683" i="2" s="1"/>
  <c r="J679" i="2"/>
  <c r="K679" i="2" s="1"/>
  <c r="J684" i="2"/>
  <c r="K684" i="2" s="1"/>
  <c r="J680" i="2"/>
  <c r="K680" i="2" s="1"/>
  <c r="J687" i="2"/>
  <c r="K687" i="2" s="1"/>
  <c r="J685" i="2"/>
  <c r="K685" i="2" s="1"/>
  <c r="J681" i="2"/>
  <c r="K681" i="2" s="1"/>
  <c r="J686" i="2"/>
  <c r="K686" i="2" s="1"/>
  <c r="J7604" i="2"/>
  <c r="K7604" i="2" s="1"/>
  <c r="J7605" i="2"/>
  <c r="K7605" i="2" s="1"/>
  <c r="J7610" i="2"/>
  <c r="K7610" i="2" s="1"/>
  <c r="J7606" i="2"/>
  <c r="K7606" i="2" s="1"/>
  <c r="J7611" i="2"/>
  <c r="K7611" i="2" s="1"/>
  <c r="J7607" i="2"/>
  <c r="K7607" i="2" s="1"/>
  <c r="J7612" i="2"/>
  <c r="K7612" i="2" s="1"/>
  <c r="J7608" i="2"/>
  <c r="K7608" i="2" s="1"/>
  <c r="J7615" i="2"/>
  <c r="K7615" i="2" s="1"/>
  <c r="J7613" i="2"/>
  <c r="K7613" i="2" s="1"/>
  <c r="J7609" i="2"/>
  <c r="K7609" i="2" s="1"/>
  <c r="J7614" i="2"/>
  <c r="K7614" i="2" s="1"/>
  <c r="J7616" i="2"/>
  <c r="K7616" i="2" s="1"/>
  <c r="J7617" i="2"/>
  <c r="K7617" i="2" s="1"/>
  <c r="J7622" i="2"/>
  <c r="K7622" i="2" s="1"/>
  <c r="J7618" i="2"/>
  <c r="K7618" i="2" s="1"/>
  <c r="J7623" i="2"/>
  <c r="K7623" i="2" s="1"/>
  <c r="J7619" i="2"/>
  <c r="K7619" i="2" s="1"/>
  <c r="J7624" i="2"/>
  <c r="K7624" i="2" s="1"/>
  <c r="J7620" i="2"/>
  <c r="K7620" i="2" s="1"/>
  <c r="J7627" i="2"/>
  <c r="K7627" i="2" s="1"/>
  <c r="J7625" i="2"/>
  <c r="K7625" i="2" s="1"/>
  <c r="J7621" i="2"/>
  <c r="K7621" i="2" s="1"/>
  <c r="J7626" i="2"/>
  <c r="K7626" i="2" s="1"/>
  <c r="J7628" i="2"/>
  <c r="K7628" i="2" s="1"/>
  <c r="J7629" i="2"/>
  <c r="K7629" i="2" s="1"/>
  <c r="J7634" i="2"/>
  <c r="K7634" i="2" s="1"/>
  <c r="J7630" i="2"/>
  <c r="K7630" i="2" s="1"/>
  <c r="J7635" i="2"/>
  <c r="K7635" i="2" s="1"/>
  <c r="J7631" i="2"/>
  <c r="K7631" i="2" s="1"/>
  <c r="J7636" i="2"/>
  <c r="K7636" i="2" s="1"/>
  <c r="J7632" i="2"/>
  <c r="K7632" i="2" s="1"/>
  <c r="J7639" i="2"/>
  <c r="K7639" i="2" s="1"/>
  <c r="J7637" i="2"/>
  <c r="K7637" i="2" s="1"/>
  <c r="J7633" i="2"/>
  <c r="K7633" i="2" s="1"/>
  <c r="J7638" i="2"/>
  <c r="K7638" i="2" s="1"/>
  <c r="J7640" i="2"/>
  <c r="K7640" i="2" s="1"/>
  <c r="J7641" i="2"/>
  <c r="K7641" i="2" s="1"/>
  <c r="J7646" i="2"/>
  <c r="K7646" i="2" s="1"/>
  <c r="J7642" i="2"/>
  <c r="K7642" i="2" s="1"/>
  <c r="J7647" i="2"/>
  <c r="K7647" i="2" s="1"/>
  <c r="J7643" i="2"/>
  <c r="K7643" i="2" s="1"/>
  <c r="J7648" i="2"/>
  <c r="K7648" i="2" s="1"/>
  <c r="J7644" i="2"/>
  <c r="K7644" i="2" s="1"/>
  <c r="J7651" i="2"/>
  <c r="K7651" i="2" s="1"/>
  <c r="J7649" i="2"/>
  <c r="K7649" i="2" s="1"/>
  <c r="J7645" i="2"/>
  <c r="K7645" i="2" s="1"/>
  <c r="J7650" i="2"/>
  <c r="K7650" i="2" s="1"/>
  <c r="J7652" i="2"/>
  <c r="K7652" i="2" s="1"/>
  <c r="J7653" i="2"/>
  <c r="K7653" i="2" s="1"/>
  <c r="J7658" i="2"/>
  <c r="K7658" i="2" s="1"/>
  <c r="J7654" i="2"/>
  <c r="K7654" i="2" s="1"/>
  <c r="J7659" i="2"/>
  <c r="K7659" i="2" s="1"/>
  <c r="J7655" i="2"/>
  <c r="K7655" i="2" s="1"/>
  <c r="J7660" i="2"/>
  <c r="K7660" i="2" s="1"/>
  <c r="J7656" i="2"/>
  <c r="K7656" i="2" s="1"/>
  <c r="J7663" i="2"/>
  <c r="K7663" i="2" s="1"/>
  <c r="J7661" i="2"/>
  <c r="K7661" i="2" s="1"/>
  <c r="J7657" i="2"/>
  <c r="K7657" i="2" s="1"/>
  <c r="J7662" i="2"/>
  <c r="K7662" i="2" s="1"/>
  <c r="J7664" i="2"/>
  <c r="K7664" i="2" s="1"/>
  <c r="J7665" i="2"/>
  <c r="K7665" i="2" s="1"/>
  <c r="J7670" i="2"/>
  <c r="K7670" i="2" s="1"/>
  <c r="J7666" i="2"/>
  <c r="K7666" i="2" s="1"/>
  <c r="J7671" i="2"/>
  <c r="K7671" i="2" s="1"/>
  <c r="J7667" i="2"/>
  <c r="K7667" i="2" s="1"/>
  <c r="J7672" i="2"/>
  <c r="K7672" i="2" s="1"/>
  <c r="J7668" i="2"/>
  <c r="K7668" i="2" s="1"/>
  <c r="J7675" i="2"/>
  <c r="K7675" i="2" s="1"/>
  <c r="J7673" i="2"/>
  <c r="K7673" i="2" s="1"/>
  <c r="J7669" i="2"/>
  <c r="K7669" i="2" s="1"/>
  <c r="J7674" i="2"/>
  <c r="K7674" i="2" s="1"/>
  <c r="J7676" i="2"/>
  <c r="K7676" i="2" s="1"/>
  <c r="J7677" i="2"/>
  <c r="K7677" i="2" s="1"/>
  <c r="J7682" i="2"/>
  <c r="K7682" i="2" s="1"/>
  <c r="J7678" i="2"/>
  <c r="K7678" i="2" s="1"/>
  <c r="J7683" i="2"/>
  <c r="K7683" i="2" s="1"/>
  <c r="J7679" i="2"/>
  <c r="K7679" i="2" s="1"/>
  <c r="J7684" i="2"/>
  <c r="K7684" i="2" s="1"/>
  <c r="J7680" i="2"/>
  <c r="K7680" i="2" s="1"/>
  <c r="J7687" i="2"/>
  <c r="K7687" i="2" s="1"/>
  <c r="J7685" i="2"/>
  <c r="K7685" i="2" s="1"/>
  <c r="J7681" i="2"/>
  <c r="K7681" i="2" s="1"/>
  <c r="J7686" i="2"/>
  <c r="K7686" i="2" s="1"/>
  <c r="J7688" i="2"/>
  <c r="K7688" i="2" s="1"/>
  <c r="J7689" i="2"/>
  <c r="K7689" i="2" s="1"/>
  <c r="J7694" i="2"/>
  <c r="K7694" i="2" s="1"/>
  <c r="J7690" i="2"/>
  <c r="K7690" i="2" s="1"/>
  <c r="J7695" i="2"/>
  <c r="K7695" i="2" s="1"/>
  <c r="J7691" i="2"/>
  <c r="K7691" i="2" s="1"/>
  <c r="J7696" i="2"/>
  <c r="K7696" i="2" s="1"/>
  <c r="J7692" i="2"/>
  <c r="K7692" i="2" s="1"/>
  <c r="J7699" i="2"/>
  <c r="K7699" i="2" s="1"/>
  <c r="J7697" i="2"/>
  <c r="K7697" i="2" s="1"/>
  <c r="J7693" i="2"/>
  <c r="K7693" i="2" s="1"/>
  <c r="J7698" i="2"/>
  <c r="K7698" i="2" s="1"/>
  <c r="J7700" i="2"/>
  <c r="K7700" i="2" s="1"/>
  <c r="J7701" i="2"/>
  <c r="K7701" i="2" s="1"/>
  <c r="J7706" i="2"/>
  <c r="K7706" i="2" s="1"/>
  <c r="J7702" i="2"/>
  <c r="K7702" i="2" s="1"/>
  <c r="J7707" i="2"/>
  <c r="K7707" i="2" s="1"/>
  <c r="J7703" i="2"/>
  <c r="K7703" i="2" s="1"/>
  <c r="J7708" i="2"/>
  <c r="K7708" i="2" s="1"/>
  <c r="J7704" i="2"/>
  <c r="K7704" i="2" s="1"/>
  <c r="J7711" i="2"/>
  <c r="K7711" i="2" s="1"/>
  <c r="J7709" i="2"/>
  <c r="K7709" i="2" s="1"/>
  <c r="J7705" i="2"/>
  <c r="K7705" i="2" s="1"/>
  <c r="J7710" i="2"/>
  <c r="K7710" i="2" s="1"/>
  <c r="J7712" i="2"/>
  <c r="K7712" i="2" s="1"/>
  <c r="J7713" i="2"/>
  <c r="K7713" i="2" s="1"/>
  <c r="J7718" i="2"/>
  <c r="K7718" i="2" s="1"/>
  <c r="J7714" i="2"/>
  <c r="K7714" i="2" s="1"/>
  <c r="J7719" i="2"/>
  <c r="K7719" i="2" s="1"/>
  <c r="J7715" i="2"/>
  <c r="K7715" i="2" s="1"/>
  <c r="J7720" i="2"/>
  <c r="K7720" i="2" s="1"/>
  <c r="J7716" i="2"/>
  <c r="K7716" i="2" s="1"/>
  <c r="J7723" i="2"/>
  <c r="K7723" i="2" s="1"/>
  <c r="J7721" i="2"/>
  <c r="K7721" i="2" s="1"/>
  <c r="J7717" i="2"/>
  <c r="K7717" i="2" s="1"/>
  <c r="J7722" i="2"/>
  <c r="K7722" i="2" s="1"/>
  <c r="J7724" i="2"/>
  <c r="K7724" i="2" s="1"/>
  <c r="J7725" i="2"/>
  <c r="K7725" i="2" s="1"/>
  <c r="J7730" i="2"/>
  <c r="K7730" i="2" s="1"/>
  <c r="J7726" i="2"/>
  <c r="K7726" i="2" s="1"/>
  <c r="J7731" i="2"/>
  <c r="K7731" i="2" s="1"/>
  <c r="J7727" i="2"/>
  <c r="K7727" i="2" s="1"/>
  <c r="J7732" i="2"/>
  <c r="K7732" i="2" s="1"/>
  <c r="J7728" i="2"/>
  <c r="K7728" i="2" s="1"/>
  <c r="J7735" i="2"/>
  <c r="K7735" i="2" s="1"/>
  <c r="J7733" i="2"/>
  <c r="K7733" i="2" s="1"/>
  <c r="J7729" i="2"/>
  <c r="K7729" i="2" s="1"/>
  <c r="J7734" i="2"/>
  <c r="K7734" i="2" s="1"/>
  <c r="J7736" i="2"/>
  <c r="K7736" i="2" s="1"/>
  <c r="J7737" i="2"/>
  <c r="K7737" i="2" s="1"/>
  <c r="J7742" i="2"/>
  <c r="K7742" i="2" s="1"/>
  <c r="J7738" i="2"/>
  <c r="K7738" i="2" s="1"/>
  <c r="J7743" i="2"/>
  <c r="K7743" i="2" s="1"/>
  <c r="J7739" i="2"/>
  <c r="K7739" i="2" s="1"/>
  <c r="J7744" i="2"/>
  <c r="K7744" i="2" s="1"/>
  <c r="J7740" i="2"/>
  <c r="K7740" i="2" s="1"/>
  <c r="J7747" i="2"/>
  <c r="K7747" i="2" s="1"/>
  <c r="J7745" i="2"/>
  <c r="K7745" i="2" s="1"/>
  <c r="J7741" i="2"/>
  <c r="K7741" i="2" s="1"/>
  <c r="J7746" i="2"/>
  <c r="K7746" i="2" s="1"/>
  <c r="J7748" i="2"/>
  <c r="K7748" i="2" s="1"/>
  <c r="J7749" i="2"/>
  <c r="K7749" i="2" s="1"/>
  <c r="J7754" i="2"/>
  <c r="K7754" i="2" s="1"/>
  <c r="J7750" i="2"/>
  <c r="K7750" i="2" s="1"/>
  <c r="J7755" i="2"/>
  <c r="K7755" i="2" s="1"/>
  <c r="J7751" i="2"/>
  <c r="K7751" i="2" s="1"/>
  <c r="J7756" i="2"/>
  <c r="K7756" i="2" s="1"/>
  <c r="J7752" i="2"/>
  <c r="K7752" i="2" s="1"/>
  <c r="J7759" i="2"/>
  <c r="K7759" i="2" s="1"/>
  <c r="J7757" i="2"/>
  <c r="K7757" i="2" s="1"/>
  <c r="J7753" i="2"/>
  <c r="K7753" i="2" s="1"/>
  <c r="J7758" i="2"/>
  <c r="K7758" i="2" s="1"/>
  <c r="J7760" i="2"/>
  <c r="K7760" i="2" s="1"/>
  <c r="J7761" i="2"/>
  <c r="K7761" i="2" s="1"/>
  <c r="J7766" i="2"/>
  <c r="K7766" i="2" s="1"/>
  <c r="J7762" i="2"/>
  <c r="K7762" i="2" s="1"/>
  <c r="J7767" i="2"/>
  <c r="K7767" i="2" s="1"/>
  <c r="J7763" i="2"/>
  <c r="K7763" i="2" s="1"/>
  <c r="J7768" i="2"/>
  <c r="K7768" i="2" s="1"/>
  <c r="J7764" i="2"/>
  <c r="K7764" i="2" s="1"/>
  <c r="J7771" i="2"/>
  <c r="K7771" i="2" s="1"/>
  <c r="J7769" i="2"/>
  <c r="K7769" i="2" s="1"/>
  <c r="J7765" i="2"/>
  <c r="K7765" i="2" s="1"/>
  <c r="J7770" i="2"/>
  <c r="K7770" i="2" s="1"/>
  <c r="J5162" i="2"/>
  <c r="K5162" i="2" s="1"/>
  <c r="J5163" i="2"/>
  <c r="K5163" i="2" s="1"/>
  <c r="J5164" i="2"/>
  <c r="K5164" i="2" s="1"/>
  <c r="J5165" i="2"/>
  <c r="K5165" i="2" s="1"/>
  <c r="J5166" i="2"/>
  <c r="K5166" i="2" s="1"/>
  <c r="J5167" i="2"/>
  <c r="K5167" i="2" s="1"/>
  <c r="J5168" i="2"/>
  <c r="K5168" i="2" s="1"/>
  <c r="J5169" i="2"/>
  <c r="K5169" i="2" s="1"/>
  <c r="J5170" i="2"/>
  <c r="K5170" i="2" s="1"/>
  <c r="J5171" i="2"/>
  <c r="K5171" i="2" s="1"/>
  <c r="J5172" i="2"/>
  <c r="K5172" i="2" s="1"/>
  <c r="J5173" i="2"/>
  <c r="K5173" i="2" s="1"/>
  <c r="J5207" i="2"/>
  <c r="K5207" i="2" s="1"/>
  <c r="J5174" i="2"/>
  <c r="K5174" i="2" s="1"/>
  <c r="J5175" i="2"/>
  <c r="K5175" i="2" s="1"/>
  <c r="J5176" i="2"/>
  <c r="K5176" i="2" s="1"/>
  <c r="J5177" i="2"/>
  <c r="K5177" i="2" s="1"/>
  <c r="J5178" i="2"/>
  <c r="K5178" i="2" s="1"/>
  <c r="J5179" i="2"/>
  <c r="K5179" i="2" s="1"/>
  <c r="J5180" i="2"/>
  <c r="K5180" i="2" s="1"/>
  <c r="J5181" i="2"/>
  <c r="K5181" i="2" s="1"/>
  <c r="J5208" i="2"/>
  <c r="K5208" i="2" s="1"/>
  <c r="J5209" i="2"/>
  <c r="K5209" i="2" s="1"/>
  <c r="J5205" i="2"/>
  <c r="K5205" i="2" s="1"/>
  <c r="J5206" i="2"/>
  <c r="K5206" i="2" s="1"/>
  <c r="J5188" i="2"/>
  <c r="K5188" i="2" s="1"/>
  <c r="J5190" i="2"/>
  <c r="K5190" i="2" s="1"/>
  <c r="J5191" i="2"/>
  <c r="K5191" i="2" s="1"/>
  <c r="J5189" i="2"/>
  <c r="K5189" i="2" s="1"/>
  <c r="J5186" i="2"/>
  <c r="K5186" i="2" s="1"/>
  <c r="J5187" i="2"/>
  <c r="K5187" i="2" s="1"/>
  <c r="J5182" i="2"/>
  <c r="K5182" i="2" s="1"/>
  <c r="J5183" i="2"/>
  <c r="K5183" i="2" s="1"/>
  <c r="J5184" i="2"/>
  <c r="K5184" i="2" s="1"/>
  <c r="J5185" i="2"/>
  <c r="K5185" i="2" s="1"/>
  <c r="J5196" i="2"/>
  <c r="K5196" i="2" s="1"/>
  <c r="J5197" i="2"/>
  <c r="K5197" i="2" s="1"/>
  <c r="J5198" i="2"/>
  <c r="K5198" i="2" s="1"/>
  <c r="J5199" i="2"/>
  <c r="K5199" i="2" s="1"/>
  <c r="J5200" i="2"/>
  <c r="K5200" i="2" s="1"/>
  <c r="J5201" i="2"/>
  <c r="K5201" i="2" s="1"/>
  <c r="J5202" i="2"/>
  <c r="K5202" i="2" s="1"/>
  <c r="J5203" i="2"/>
  <c r="K5203" i="2" s="1"/>
  <c r="J5193" i="2"/>
  <c r="K5193" i="2" s="1"/>
  <c r="J5194" i="2"/>
  <c r="K5194" i="2" s="1"/>
  <c r="J5195" i="2"/>
  <c r="K5195" i="2" s="1"/>
  <c r="J5192" i="2"/>
  <c r="K5192" i="2" s="1"/>
  <c r="J5204" i="2"/>
  <c r="K5204" i="2" s="1"/>
  <c r="J5210" i="2"/>
  <c r="K5210" i="2" s="1"/>
  <c r="J5211" i="2"/>
  <c r="K5211" i="2" s="1"/>
  <c r="J5112" i="2"/>
  <c r="K5112" i="2" s="1"/>
  <c r="J5113" i="2"/>
  <c r="K5113" i="2" s="1"/>
  <c r="J5114" i="2"/>
  <c r="K5114" i="2" s="1"/>
  <c r="J5115" i="2"/>
  <c r="K5115" i="2" s="1"/>
  <c r="J5116" i="2"/>
  <c r="K5116" i="2" s="1"/>
  <c r="J5117" i="2"/>
  <c r="K5117" i="2" s="1"/>
  <c r="J5118" i="2"/>
  <c r="K5118" i="2" s="1"/>
  <c r="J5119" i="2"/>
  <c r="K5119" i="2" s="1"/>
  <c r="J5120" i="2"/>
  <c r="K5120" i="2" s="1"/>
  <c r="J5121" i="2"/>
  <c r="K5121" i="2" s="1"/>
  <c r="J5122" i="2"/>
  <c r="K5122" i="2" s="1"/>
  <c r="J5123" i="2"/>
  <c r="K5123" i="2" s="1"/>
  <c r="J5157" i="2"/>
  <c r="K5157" i="2" s="1"/>
  <c r="J5124" i="2"/>
  <c r="K5124" i="2" s="1"/>
  <c r="J5125" i="2"/>
  <c r="K5125" i="2" s="1"/>
  <c r="J5126" i="2"/>
  <c r="K5126" i="2" s="1"/>
  <c r="J5127" i="2"/>
  <c r="K5127" i="2" s="1"/>
  <c r="J5128" i="2"/>
  <c r="K5128" i="2" s="1"/>
  <c r="J5129" i="2"/>
  <c r="K5129" i="2" s="1"/>
  <c r="J5130" i="2"/>
  <c r="K5130" i="2" s="1"/>
  <c r="J5131" i="2"/>
  <c r="K5131" i="2" s="1"/>
  <c r="J5158" i="2"/>
  <c r="K5158" i="2" s="1"/>
  <c r="J5159" i="2"/>
  <c r="K5159" i="2" s="1"/>
  <c r="J5155" i="2"/>
  <c r="K5155" i="2" s="1"/>
  <c r="J5156" i="2"/>
  <c r="K5156" i="2" s="1"/>
  <c r="J5138" i="2"/>
  <c r="K5138" i="2" s="1"/>
  <c r="J5140" i="2"/>
  <c r="K5140" i="2" s="1"/>
  <c r="J5141" i="2"/>
  <c r="K5141" i="2" s="1"/>
  <c r="J5139" i="2"/>
  <c r="K5139" i="2" s="1"/>
  <c r="J5136" i="2"/>
  <c r="K5136" i="2" s="1"/>
  <c r="J5137" i="2"/>
  <c r="K5137" i="2" s="1"/>
  <c r="J5132" i="2"/>
  <c r="K5132" i="2" s="1"/>
  <c r="J5133" i="2"/>
  <c r="K5133" i="2" s="1"/>
  <c r="J5134" i="2"/>
  <c r="K5134" i="2" s="1"/>
  <c r="J5135" i="2"/>
  <c r="K5135" i="2" s="1"/>
  <c r="J5146" i="2"/>
  <c r="K5146" i="2" s="1"/>
  <c r="J5147" i="2"/>
  <c r="K5147" i="2" s="1"/>
  <c r="J5148" i="2"/>
  <c r="K5148" i="2" s="1"/>
  <c r="J5149" i="2"/>
  <c r="K5149" i="2" s="1"/>
  <c r="J5150" i="2"/>
  <c r="K5150" i="2" s="1"/>
  <c r="J5151" i="2"/>
  <c r="K5151" i="2" s="1"/>
  <c r="J5152" i="2"/>
  <c r="K5152" i="2" s="1"/>
  <c r="J5153" i="2"/>
  <c r="K5153" i="2" s="1"/>
  <c r="J5143" i="2"/>
  <c r="K5143" i="2" s="1"/>
  <c r="J5144" i="2"/>
  <c r="K5144" i="2" s="1"/>
  <c r="J5145" i="2"/>
  <c r="K5145" i="2" s="1"/>
  <c r="J5142" i="2"/>
  <c r="K5142" i="2" s="1"/>
  <c r="J5154" i="2"/>
  <c r="K5154" i="2" s="1"/>
  <c r="J5160" i="2"/>
  <c r="K5160" i="2" s="1"/>
  <c r="J5161" i="2"/>
  <c r="K5161" i="2" s="1"/>
  <c r="J5062" i="2"/>
  <c r="K5062" i="2" s="1"/>
  <c r="J5063" i="2"/>
  <c r="K5063" i="2" s="1"/>
  <c r="J5064" i="2"/>
  <c r="K5064" i="2" s="1"/>
  <c r="J5065" i="2"/>
  <c r="K5065" i="2" s="1"/>
  <c r="J5066" i="2"/>
  <c r="K5066" i="2" s="1"/>
  <c r="J5067" i="2"/>
  <c r="K5067" i="2" s="1"/>
  <c r="J5068" i="2"/>
  <c r="K5068" i="2" s="1"/>
  <c r="J5069" i="2"/>
  <c r="K5069" i="2" s="1"/>
  <c r="J5070" i="2"/>
  <c r="K5070" i="2" s="1"/>
  <c r="J5071" i="2"/>
  <c r="K5071" i="2" s="1"/>
  <c r="J5072" i="2"/>
  <c r="K5072" i="2" s="1"/>
  <c r="J5073" i="2"/>
  <c r="K5073" i="2" s="1"/>
  <c r="J5107" i="2"/>
  <c r="K5107" i="2" s="1"/>
  <c r="J5074" i="2"/>
  <c r="K5074" i="2" s="1"/>
  <c r="J5075" i="2"/>
  <c r="K5075" i="2" s="1"/>
  <c r="J5076" i="2"/>
  <c r="K5076" i="2" s="1"/>
  <c r="J5077" i="2"/>
  <c r="K5077" i="2" s="1"/>
  <c r="J5078" i="2"/>
  <c r="K5078" i="2" s="1"/>
  <c r="J5079" i="2"/>
  <c r="K5079" i="2" s="1"/>
  <c r="J5080" i="2"/>
  <c r="K5080" i="2" s="1"/>
  <c r="J5081" i="2"/>
  <c r="K5081" i="2" s="1"/>
  <c r="J5108" i="2"/>
  <c r="K5108" i="2" s="1"/>
  <c r="J5109" i="2"/>
  <c r="K5109" i="2" s="1"/>
  <c r="J5105" i="2"/>
  <c r="K5105" i="2" s="1"/>
  <c r="J5106" i="2"/>
  <c r="K5106" i="2" s="1"/>
  <c r="J5088" i="2"/>
  <c r="K5088" i="2" s="1"/>
  <c r="J5090" i="2"/>
  <c r="K5090" i="2" s="1"/>
  <c r="J5091" i="2"/>
  <c r="K5091" i="2" s="1"/>
  <c r="J5089" i="2"/>
  <c r="K5089" i="2" s="1"/>
  <c r="J5086" i="2"/>
  <c r="K5086" i="2" s="1"/>
  <c r="J5087" i="2"/>
  <c r="K5087" i="2" s="1"/>
  <c r="J5082" i="2"/>
  <c r="K5082" i="2" s="1"/>
  <c r="J5083" i="2"/>
  <c r="K5083" i="2" s="1"/>
  <c r="J5084" i="2"/>
  <c r="K5084" i="2" s="1"/>
  <c r="J5085" i="2"/>
  <c r="K5085" i="2" s="1"/>
  <c r="J5096" i="2"/>
  <c r="K5096" i="2" s="1"/>
  <c r="J5097" i="2"/>
  <c r="K5097" i="2" s="1"/>
  <c r="J5098" i="2"/>
  <c r="K5098" i="2" s="1"/>
  <c r="J5099" i="2"/>
  <c r="K5099" i="2" s="1"/>
  <c r="J5100" i="2"/>
  <c r="K5100" i="2" s="1"/>
  <c r="J5101" i="2"/>
  <c r="K5101" i="2" s="1"/>
  <c r="J5102" i="2"/>
  <c r="K5102" i="2" s="1"/>
  <c r="J5103" i="2"/>
  <c r="K5103" i="2" s="1"/>
  <c r="J5093" i="2"/>
  <c r="K5093" i="2" s="1"/>
  <c r="J5094" i="2"/>
  <c r="K5094" i="2" s="1"/>
  <c r="J5095" i="2"/>
  <c r="K5095" i="2" s="1"/>
  <c r="J5092" i="2"/>
  <c r="K5092" i="2" s="1"/>
  <c r="J5104" i="2"/>
  <c r="K5104" i="2" s="1"/>
  <c r="J5110" i="2"/>
  <c r="K5110" i="2" s="1"/>
  <c r="J5111" i="2"/>
  <c r="K5111" i="2" s="1"/>
  <c r="J5212" i="2"/>
  <c r="K5212" i="2" s="1"/>
  <c r="J5213" i="2"/>
  <c r="K5213" i="2" s="1"/>
  <c r="J5214" i="2"/>
  <c r="K5214" i="2" s="1"/>
  <c r="J5215" i="2"/>
  <c r="K5215" i="2" s="1"/>
  <c r="J5216" i="2"/>
  <c r="K5216" i="2" s="1"/>
  <c r="J5217" i="2"/>
  <c r="K5217" i="2" s="1"/>
  <c r="J5218" i="2"/>
  <c r="K5218" i="2" s="1"/>
  <c r="J5219" i="2"/>
  <c r="K5219" i="2" s="1"/>
  <c r="J5220" i="2"/>
  <c r="K5220" i="2" s="1"/>
  <c r="J5221" i="2"/>
  <c r="K5221" i="2" s="1"/>
  <c r="J5222" i="2"/>
  <c r="K5222" i="2" s="1"/>
  <c r="J5223" i="2"/>
  <c r="K5223" i="2" s="1"/>
  <c r="J5257" i="2"/>
  <c r="K5257" i="2" s="1"/>
  <c r="J5224" i="2"/>
  <c r="K5224" i="2" s="1"/>
  <c r="J5225" i="2"/>
  <c r="K5225" i="2" s="1"/>
  <c r="J5226" i="2"/>
  <c r="K5226" i="2" s="1"/>
  <c r="J5227" i="2"/>
  <c r="K5227" i="2" s="1"/>
  <c r="J5228" i="2"/>
  <c r="K5228" i="2" s="1"/>
  <c r="J5229" i="2"/>
  <c r="K5229" i="2" s="1"/>
  <c r="J5230" i="2"/>
  <c r="K5230" i="2" s="1"/>
  <c r="J5231" i="2"/>
  <c r="K5231" i="2" s="1"/>
  <c r="J5258" i="2"/>
  <c r="K5258" i="2" s="1"/>
  <c r="J5259" i="2"/>
  <c r="K5259" i="2" s="1"/>
  <c r="J5255" i="2"/>
  <c r="K5255" i="2" s="1"/>
  <c r="J5256" i="2"/>
  <c r="K5256" i="2" s="1"/>
  <c r="J5238" i="2"/>
  <c r="K5238" i="2" s="1"/>
  <c r="J5240" i="2"/>
  <c r="K5240" i="2" s="1"/>
  <c r="J5241" i="2"/>
  <c r="K5241" i="2" s="1"/>
  <c r="J5239" i="2"/>
  <c r="K5239" i="2" s="1"/>
  <c r="J5236" i="2"/>
  <c r="K5236" i="2" s="1"/>
  <c r="J5237" i="2"/>
  <c r="K5237" i="2" s="1"/>
  <c r="J5232" i="2"/>
  <c r="K5232" i="2" s="1"/>
  <c r="J5233" i="2"/>
  <c r="K5233" i="2" s="1"/>
  <c r="J5234" i="2"/>
  <c r="K5234" i="2" s="1"/>
  <c r="J5235" i="2"/>
  <c r="K5235" i="2" s="1"/>
  <c r="J5246" i="2"/>
  <c r="K5246" i="2" s="1"/>
  <c r="J5247" i="2"/>
  <c r="K5247" i="2" s="1"/>
  <c r="J5248" i="2"/>
  <c r="K5248" i="2" s="1"/>
  <c r="J5249" i="2"/>
  <c r="K5249" i="2" s="1"/>
  <c r="J5250" i="2"/>
  <c r="K5250" i="2" s="1"/>
  <c r="J5251" i="2"/>
  <c r="K5251" i="2" s="1"/>
  <c r="J5252" i="2"/>
  <c r="K5252" i="2" s="1"/>
  <c r="J5253" i="2"/>
  <c r="K5253" i="2" s="1"/>
  <c r="J5243" i="2"/>
  <c r="K5243" i="2" s="1"/>
  <c r="J5244" i="2"/>
  <c r="K5244" i="2" s="1"/>
  <c r="J5245" i="2"/>
  <c r="K5245" i="2" s="1"/>
  <c r="J5242" i="2"/>
  <c r="K5242" i="2" s="1"/>
  <c r="J5254" i="2"/>
  <c r="K5254" i="2" s="1"/>
  <c r="J5260" i="2"/>
  <c r="K5260" i="2" s="1"/>
  <c r="J5261" i="2"/>
  <c r="K5261" i="2" s="1"/>
  <c r="J5362" i="2"/>
  <c r="K5362" i="2" s="1"/>
  <c r="J5363" i="2"/>
  <c r="K5363" i="2" s="1"/>
  <c r="J5364" i="2"/>
  <c r="K5364" i="2" s="1"/>
  <c r="J5365" i="2"/>
  <c r="K5365" i="2" s="1"/>
  <c r="J5366" i="2"/>
  <c r="K5366" i="2" s="1"/>
  <c r="J5367" i="2"/>
  <c r="K5367" i="2" s="1"/>
  <c r="J5368" i="2"/>
  <c r="K5368" i="2" s="1"/>
  <c r="J5369" i="2"/>
  <c r="K5369" i="2" s="1"/>
  <c r="J5370" i="2"/>
  <c r="K5370" i="2" s="1"/>
  <c r="J5371" i="2"/>
  <c r="K5371" i="2" s="1"/>
  <c r="J5372" i="2"/>
  <c r="K5372" i="2" s="1"/>
  <c r="J5373" i="2"/>
  <c r="K5373" i="2" s="1"/>
  <c r="J5407" i="2"/>
  <c r="K5407" i="2" s="1"/>
  <c r="J5374" i="2"/>
  <c r="K5374" i="2" s="1"/>
  <c r="J5375" i="2"/>
  <c r="K5375" i="2" s="1"/>
  <c r="J5376" i="2"/>
  <c r="K5376" i="2" s="1"/>
  <c r="J5377" i="2"/>
  <c r="K5377" i="2" s="1"/>
  <c r="J5378" i="2"/>
  <c r="K5378" i="2" s="1"/>
  <c r="J5379" i="2"/>
  <c r="K5379" i="2" s="1"/>
  <c r="J5380" i="2"/>
  <c r="K5380" i="2" s="1"/>
  <c r="J5381" i="2"/>
  <c r="K5381" i="2" s="1"/>
  <c r="J5408" i="2"/>
  <c r="K5408" i="2" s="1"/>
  <c r="J5409" i="2"/>
  <c r="K5409" i="2" s="1"/>
  <c r="J5405" i="2"/>
  <c r="K5405" i="2" s="1"/>
  <c r="J5406" i="2"/>
  <c r="K5406" i="2" s="1"/>
  <c r="J5388" i="2"/>
  <c r="K5388" i="2" s="1"/>
  <c r="J5390" i="2"/>
  <c r="K5390" i="2" s="1"/>
  <c r="J5391" i="2"/>
  <c r="K5391" i="2" s="1"/>
  <c r="J5389" i="2"/>
  <c r="K5389" i="2" s="1"/>
  <c r="J5386" i="2"/>
  <c r="K5386" i="2" s="1"/>
  <c r="J5387" i="2"/>
  <c r="K5387" i="2" s="1"/>
  <c r="J5382" i="2"/>
  <c r="K5382" i="2" s="1"/>
  <c r="J5383" i="2"/>
  <c r="K5383" i="2" s="1"/>
  <c r="J5384" i="2"/>
  <c r="K5384" i="2" s="1"/>
  <c r="J5385" i="2"/>
  <c r="K5385" i="2" s="1"/>
  <c r="J5396" i="2"/>
  <c r="K5396" i="2" s="1"/>
  <c r="J5397" i="2"/>
  <c r="K5397" i="2" s="1"/>
  <c r="J5398" i="2"/>
  <c r="K5398" i="2" s="1"/>
  <c r="J5399" i="2"/>
  <c r="K5399" i="2" s="1"/>
  <c r="J5400" i="2"/>
  <c r="K5400" i="2" s="1"/>
  <c r="J5401" i="2"/>
  <c r="K5401" i="2" s="1"/>
  <c r="J5402" i="2"/>
  <c r="K5402" i="2" s="1"/>
  <c r="J5403" i="2"/>
  <c r="K5403" i="2" s="1"/>
  <c r="J5393" i="2"/>
  <c r="K5393" i="2" s="1"/>
  <c r="J5394" i="2"/>
  <c r="K5394" i="2" s="1"/>
  <c r="J5395" i="2"/>
  <c r="K5395" i="2" s="1"/>
  <c r="J5392" i="2"/>
  <c r="K5392" i="2" s="1"/>
  <c r="J5404" i="2"/>
  <c r="K5404" i="2" s="1"/>
  <c r="J5410" i="2"/>
  <c r="K5410" i="2" s="1"/>
  <c r="J5411" i="2"/>
  <c r="K5411" i="2" s="1"/>
  <c r="J5312" i="2"/>
  <c r="K5312" i="2" s="1"/>
  <c r="J5313" i="2"/>
  <c r="K5313" i="2" s="1"/>
  <c r="J5314" i="2"/>
  <c r="K5314" i="2" s="1"/>
  <c r="J5315" i="2"/>
  <c r="K5315" i="2" s="1"/>
  <c r="J5316" i="2"/>
  <c r="K5316" i="2" s="1"/>
  <c r="J5317" i="2"/>
  <c r="K5317" i="2" s="1"/>
  <c r="J5318" i="2"/>
  <c r="K5318" i="2" s="1"/>
  <c r="J5319" i="2"/>
  <c r="K5319" i="2" s="1"/>
  <c r="J5320" i="2"/>
  <c r="K5320" i="2" s="1"/>
  <c r="J5321" i="2"/>
  <c r="K5321" i="2" s="1"/>
  <c r="J5322" i="2"/>
  <c r="K5322" i="2" s="1"/>
  <c r="J5323" i="2"/>
  <c r="K5323" i="2" s="1"/>
  <c r="J5357" i="2"/>
  <c r="K5357" i="2" s="1"/>
  <c r="J5324" i="2"/>
  <c r="K5324" i="2" s="1"/>
  <c r="J5325" i="2"/>
  <c r="K5325" i="2" s="1"/>
  <c r="J5326" i="2"/>
  <c r="K5326" i="2" s="1"/>
  <c r="J5327" i="2"/>
  <c r="K5327" i="2" s="1"/>
  <c r="J5328" i="2"/>
  <c r="K5328" i="2" s="1"/>
  <c r="J5329" i="2"/>
  <c r="K5329" i="2" s="1"/>
  <c r="J5330" i="2"/>
  <c r="K5330" i="2" s="1"/>
  <c r="J5331" i="2"/>
  <c r="K5331" i="2" s="1"/>
  <c r="J5358" i="2"/>
  <c r="K5358" i="2" s="1"/>
  <c r="J5359" i="2"/>
  <c r="K5359" i="2" s="1"/>
  <c r="J5355" i="2"/>
  <c r="K5355" i="2" s="1"/>
  <c r="J5356" i="2"/>
  <c r="K5356" i="2" s="1"/>
  <c r="J5338" i="2"/>
  <c r="K5338" i="2" s="1"/>
  <c r="J5340" i="2"/>
  <c r="K5340" i="2" s="1"/>
  <c r="J5341" i="2"/>
  <c r="K5341" i="2" s="1"/>
  <c r="J5339" i="2"/>
  <c r="K5339" i="2" s="1"/>
  <c r="J5336" i="2"/>
  <c r="K5336" i="2" s="1"/>
  <c r="J5337" i="2"/>
  <c r="K5337" i="2" s="1"/>
  <c r="J5332" i="2"/>
  <c r="K5332" i="2" s="1"/>
  <c r="J5333" i="2"/>
  <c r="K5333" i="2" s="1"/>
  <c r="J5334" i="2"/>
  <c r="K5334" i="2" s="1"/>
  <c r="J5335" i="2"/>
  <c r="K5335" i="2" s="1"/>
  <c r="J5346" i="2"/>
  <c r="K5346" i="2" s="1"/>
  <c r="J5347" i="2"/>
  <c r="K5347" i="2" s="1"/>
  <c r="J5348" i="2"/>
  <c r="K5348" i="2" s="1"/>
  <c r="J5349" i="2"/>
  <c r="K5349" i="2" s="1"/>
  <c r="J5350" i="2"/>
  <c r="K5350" i="2" s="1"/>
  <c r="J5351" i="2"/>
  <c r="K5351" i="2" s="1"/>
  <c r="J5352" i="2"/>
  <c r="K5352" i="2" s="1"/>
  <c r="J5353" i="2"/>
  <c r="K5353" i="2" s="1"/>
  <c r="J5343" i="2"/>
  <c r="K5343" i="2" s="1"/>
  <c r="J5344" i="2"/>
  <c r="K5344" i="2" s="1"/>
  <c r="J5345" i="2"/>
  <c r="K5345" i="2" s="1"/>
  <c r="J5342" i="2"/>
  <c r="K5342" i="2" s="1"/>
  <c r="J5354" i="2"/>
  <c r="K5354" i="2" s="1"/>
  <c r="J5360" i="2"/>
  <c r="K5360" i="2" s="1"/>
  <c r="J5361" i="2"/>
  <c r="K5361" i="2" s="1"/>
  <c r="J5262" i="2"/>
  <c r="K5262" i="2" s="1"/>
  <c r="J5263" i="2"/>
  <c r="K5263" i="2" s="1"/>
  <c r="J5264" i="2"/>
  <c r="K5264" i="2" s="1"/>
  <c r="J5265" i="2"/>
  <c r="K5265" i="2" s="1"/>
  <c r="J5266" i="2"/>
  <c r="K5266" i="2" s="1"/>
  <c r="J5267" i="2"/>
  <c r="K5267" i="2" s="1"/>
  <c r="J5268" i="2"/>
  <c r="K5268" i="2" s="1"/>
  <c r="J5269" i="2"/>
  <c r="K5269" i="2" s="1"/>
  <c r="J5270" i="2"/>
  <c r="K5270" i="2" s="1"/>
  <c r="J5271" i="2"/>
  <c r="K5271" i="2" s="1"/>
  <c r="J5272" i="2"/>
  <c r="K5272" i="2" s="1"/>
  <c r="J5273" i="2"/>
  <c r="K5273" i="2" s="1"/>
  <c r="J5307" i="2"/>
  <c r="K5307" i="2" s="1"/>
  <c r="J5274" i="2"/>
  <c r="K5274" i="2" s="1"/>
  <c r="J5275" i="2"/>
  <c r="K5275" i="2" s="1"/>
  <c r="J5276" i="2"/>
  <c r="K5276" i="2" s="1"/>
  <c r="J5277" i="2"/>
  <c r="K5277" i="2" s="1"/>
  <c r="J5278" i="2"/>
  <c r="K5278" i="2" s="1"/>
  <c r="J5279" i="2"/>
  <c r="K5279" i="2" s="1"/>
  <c r="J5280" i="2"/>
  <c r="K5280" i="2" s="1"/>
  <c r="J5281" i="2"/>
  <c r="K5281" i="2" s="1"/>
  <c r="J5308" i="2"/>
  <c r="K5308" i="2" s="1"/>
  <c r="J5309" i="2"/>
  <c r="K5309" i="2" s="1"/>
  <c r="J5305" i="2"/>
  <c r="K5305" i="2" s="1"/>
  <c r="J5306" i="2"/>
  <c r="K5306" i="2" s="1"/>
  <c r="J5288" i="2"/>
  <c r="K5288" i="2" s="1"/>
  <c r="J5290" i="2"/>
  <c r="K5290" i="2" s="1"/>
  <c r="J5291" i="2"/>
  <c r="K5291" i="2" s="1"/>
  <c r="J5289" i="2"/>
  <c r="K5289" i="2" s="1"/>
  <c r="J5286" i="2"/>
  <c r="K5286" i="2" s="1"/>
  <c r="J5287" i="2"/>
  <c r="K5287" i="2" s="1"/>
  <c r="J5282" i="2"/>
  <c r="K5282" i="2" s="1"/>
  <c r="J5283" i="2"/>
  <c r="K5283" i="2" s="1"/>
  <c r="J5284" i="2"/>
  <c r="K5284" i="2" s="1"/>
  <c r="J5285" i="2"/>
  <c r="K5285" i="2" s="1"/>
  <c r="J5296" i="2"/>
  <c r="K5296" i="2" s="1"/>
  <c r="J5297" i="2"/>
  <c r="K5297" i="2" s="1"/>
  <c r="J5298" i="2"/>
  <c r="K5298" i="2" s="1"/>
  <c r="J5299" i="2"/>
  <c r="K5299" i="2" s="1"/>
  <c r="J5300" i="2"/>
  <c r="K5300" i="2" s="1"/>
  <c r="J5301" i="2"/>
  <c r="K5301" i="2" s="1"/>
  <c r="J5302" i="2"/>
  <c r="K5302" i="2" s="1"/>
  <c r="J5303" i="2"/>
  <c r="K5303" i="2" s="1"/>
  <c r="J5293" i="2"/>
  <c r="K5293" i="2" s="1"/>
  <c r="J5294" i="2"/>
  <c r="K5294" i="2" s="1"/>
  <c r="J5295" i="2"/>
  <c r="K5295" i="2" s="1"/>
  <c r="J5292" i="2"/>
  <c r="K5292" i="2" s="1"/>
  <c r="J5304" i="2"/>
  <c r="K5304" i="2" s="1"/>
  <c r="J5310" i="2"/>
  <c r="K5310" i="2" s="1"/>
  <c r="J5311" i="2"/>
  <c r="K5311" i="2" s="1"/>
  <c r="J5412" i="2"/>
  <c r="K5412" i="2" s="1"/>
  <c r="J5413" i="2"/>
  <c r="K5413" i="2" s="1"/>
  <c r="J5414" i="2"/>
  <c r="K5414" i="2" s="1"/>
  <c r="J5415" i="2"/>
  <c r="K5415" i="2" s="1"/>
  <c r="J5416" i="2"/>
  <c r="K5416" i="2" s="1"/>
  <c r="J5417" i="2"/>
  <c r="K5417" i="2" s="1"/>
  <c r="J5418" i="2"/>
  <c r="K5418" i="2" s="1"/>
  <c r="J5419" i="2"/>
  <c r="K5419" i="2" s="1"/>
  <c r="J5420" i="2"/>
  <c r="K5420" i="2" s="1"/>
  <c r="J5421" i="2"/>
  <c r="K5421" i="2" s="1"/>
  <c r="J5422" i="2"/>
  <c r="K5422" i="2" s="1"/>
  <c r="J5423" i="2"/>
  <c r="K5423" i="2" s="1"/>
  <c r="J5457" i="2"/>
  <c r="K5457" i="2" s="1"/>
  <c r="J5424" i="2"/>
  <c r="K5424" i="2" s="1"/>
  <c r="J5425" i="2"/>
  <c r="K5425" i="2" s="1"/>
  <c r="J5426" i="2"/>
  <c r="K5426" i="2" s="1"/>
  <c r="J5427" i="2"/>
  <c r="K5427" i="2" s="1"/>
  <c r="J5428" i="2"/>
  <c r="K5428" i="2" s="1"/>
  <c r="J5429" i="2"/>
  <c r="K5429" i="2" s="1"/>
  <c r="J5430" i="2"/>
  <c r="K5430" i="2" s="1"/>
  <c r="J5431" i="2"/>
  <c r="K5431" i="2" s="1"/>
  <c r="J5458" i="2"/>
  <c r="K5458" i="2" s="1"/>
  <c r="J5459" i="2"/>
  <c r="K5459" i="2" s="1"/>
  <c r="J5455" i="2"/>
  <c r="K5455" i="2" s="1"/>
  <c r="J5456" i="2"/>
  <c r="K5456" i="2" s="1"/>
  <c r="J5438" i="2"/>
  <c r="K5438" i="2" s="1"/>
  <c r="J5440" i="2"/>
  <c r="K5440" i="2" s="1"/>
  <c r="J5441" i="2"/>
  <c r="K5441" i="2" s="1"/>
  <c r="J5439" i="2"/>
  <c r="K5439" i="2" s="1"/>
  <c r="J5436" i="2"/>
  <c r="K5436" i="2" s="1"/>
  <c r="J5437" i="2"/>
  <c r="K5437" i="2" s="1"/>
  <c r="J5432" i="2"/>
  <c r="K5432" i="2" s="1"/>
  <c r="J5433" i="2"/>
  <c r="K5433" i="2" s="1"/>
  <c r="J5434" i="2"/>
  <c r="K5434" i="2" s="1"/>
  <c r="J5435" i="2"/>
  <c r="K5435" i="2" s="1"/>
  <c r="J5446" i="2"/>
  <c r="K5446" i="2" s="1"/>
  <c r="J5447" i="2"/>
  <c r="K5447" i="2" s="1"/>
  <c r="J5448" i="2"/>
  <c r="K5448" i="2" s="1"/>
  <c r="J5449" i="2"/>
  <c r="K5449" i="2" s="1"/>
  <c r="J5450" i="2"/>
  <c r="K5450" i="2" s="1"/>
  <c r="J5451" i="2"/>
  <c r="K5451" i="2" s="1"/>
  <c r="J5452" i="2"/>
  <c r="K5452" i="2" s="1"/>
  <c r="J5453" i="2"/>
  <c r="K5453" i="2" s="1"/>
  <c r="J5443" i="2"/>
  <c r="K5443" i="2" s="1"/>
  <c r="J5444" i="2"/>
  <c r="K5444" i="2" s="1"/>
  <c r="J5445" i="2"/>
  <c r="K5445" i="2" s="1"/>
  <c r="J5442" i="2"/>
  <c r="K5442" i="2" s="1"/>
  <c r="J5454" i="2"/>
  <c r="K5454" i="2" s="1"/>
  <c r="J5460" i="2"/>
  <c r="K5460" i="2" s="1"/>
  <c r="J5461" i="2"/>
  <c r="K5461" i="2" s="1"/>
  <c r="J5562" i="2"/>
  <c r="K5562" i="2" s="1"/>
  <c r="J5563" i="2"/>
  <c r="K5563" i="2" s="1"/>
  <c r="J5564" i="2"/>
  <c r="K5564" i="2" s="1"/>
  <c r="J5565" i="2"/>
  <c r="K5565" i="2" s="1"/>
  <c r="J5566" i="2"/>
  <c r="K5566" i="2" s="1"/>
  <c r="J5567" i="2"/>
  <c r="K5567" i="2" s="1"/>
  <c r="J5568" i="2"/>
  <c r="K5568" i="2" s="1"/>
  <c r="J5569" i="2"/>
  <c r="K5569" i="2" s="1"/>
  <c r="J5570" i="2"/>
  <c r="K5570" i="2" s="1"/>
  <c r="J5571" i="2"/>
  <c r="K5571" i="2" s="1"/>
  <c r="J5572" i="2"/>
  <c r="K5572" i="2" s="1"/>
  <c r="J5573" i="2"/>
  <c r="K5573" i="2" s="1"/>
  <c r="J5607" i="2"/>
  <c r="K5607" i="2" s="1"/>
  <c r="J5574" i="2"/>
  <c r="K5574" i="2" s="1"/>
  <c r="J5575" i="2"/>
  <c r="K5575" i="2" s="1"/>
  <c r="J5576" i="2"/>
  <c r="K5576" i="2" s="1"/>
  <c r="J5577" i="2"/>
  <c r="K5577" i="2" s="1"/>
  <c r="J5578" i="2"/>
  <c r="K5578" i="2" s="1"/>
  <c r="J5579" i="2"/>
  <c r="K5579" i="2" s="1"/>
  <c r="J5580" i="2"/>
  <c r="K5580" i="2" s="1"/>
  <c r="J5581" i="2"/>
  <c r="K5581" i="2" s="1"/>
  <c r="J5608" i="2"/>
  <c r="K5608" i="2" s="1"/>
  <c r="J5609" i="2"/>
  <c r="K5609" i="2" s="1"/>
  <c r="J5605" i="2"/>
  <c r="K5605" i="2" s="1"/>
  <c r="J5606" i="2"/>
  <c r="K5606" i="2" s="1"/>
  <c r="J5588" i="2"/>
  <c r="K5588" i="2" s="1"/>
  <c r="J5590" i="2"/>
  <c r="K5590" i="2" s="1"/>
  <c r="J5591" i="2"/>
  <c r="K5591" i="2" s="1"/>
  <c r="J5589" i="2"/>
  <c r="K5589" i="2" s="1"/>
  <c r="J5586" i="2"/>
  <c r="K5586" i="2" s="1"/>
  <c r="J5587" i="2"/>
  <c r="K5587" i="2" s="1"/>
  <c r="J5582" i="2"/>
  <c r="K5582" i="2" s="1"/>
  <c r="J5583" i="2"/>
  <c r="K5583" i="2" s="1"/>
  <c r="J5584" i="2"/>
  <c r="K5584" i="2" s="1"/>
  <c r="J5585" i="2"/>
  <c r="K5585" i="2" s="1"/>
  <c r="J5596" i="2"/>
  <c r="K5596" i="2" s="1"/>
  <c r="J5597" i="2"/>
  <c r="K5597" i="2" s="1"/>
  <c r="J5598" i="2"/>
  <c r="K5598" i="2" s="1"/>
  <c r="J5599" i="2"/>
  <c r="K5599" i="2" s="1"/>
  <c r="J5600" i="2"/>
  <c r="K5600" i="2" s="1"/>
  <c r="J5601" i="2"/>
  <c r="K5601" i="2" s="1"/>
  <c r="J5602" i="2"/>
  <c r="K5602" i="2" s="1"/>
  <c r="J5603" i="2"/>
  <c r="K5603" i="2" s="1"/>
  <c r="J5593" i="2"/>
  <c r="K5593" i="2" s="1"/>
  <c r="J5594" i="2"/>
  <c r="K5594" i="2" s="1"/>
  <c r="J5595" i="2"/>
  <c r="K5595" i="2" s="1"/>
  <c r="J5592" i="2"/>
  <c r="K5592" i="2" s="1"/>
  <c r="J5604" i="2"/>
  <c r="K5604" i="2" s="1"/>
  <c r="J5610" i="2"/>
  <c r="K5610" i="2" s="1"/>
  <c r="J5611" i="2"/>
  <c r="K5611" i="2" s="1"/>
  <c r="J5512" i="2"/>
  <c r="K5512" i="2" s="1"/>
  <c r="J5513" i="2"/>
  <c r="K5513" i="2" s="1"/>
  <c r="J5514" i="2"/>
  <c r="K5514" i="2" s="1"/>
  <c r="J5515" i="2"/>
  <c r="K5515" i="2" s="1"/>
  <c r="J5516" i="2"/>
  <c r="K5516" i="2" s="1"/>
  <c r="J5517" i="2"/>
  <c r="K5517" i="2" s="1"/>
  <c r="J5518" i="2"/>
  <c r="K5518" i="2" s="1"/>
  <c r="J5519" i="2"/>
  <c r="K5519" i="2" s="1"/>
  <c r="J5520" i="2"/>
  <c r="K5520" i="2" s="1"/>
  <c r="J5521" i="2"/>
  <c r="K5521" i="2" s="1"/>
  <c r="J5522" i="2"/>
  <c r="K5522" i="2" s="1"/>
  <c r="J5523" i="2"/>
  <c r="K5523" i="2" s="1"/>
  <c r="J5557" i="2"/>
  <c r="K5557" i="2" s="1"/>
  <c r="J5524" i="2"/>
  <c r="K5524" i="2" s="1"/>
  <c r="J5525" i="2"/>
  <c r="K5525" i="2" s="1"/>
  <c r="J5526" i="2"/>
  <c r="K5526" i="2" s="1"/>
  <c r="J5527" i="2"/>
  <c r="K5527" i="2" s="1"/>
  <c r="J5528" i="2"/>
  <c r="K5528" i="2" s="1"/>
  <c r="J5529" i="2"/>
  <c r="K5529" i="2" s="1"/>
  <c r="J5530" i="2"/>
  <c r="K5530" i="2" s="1"/>
  <c r="J5531" i="2"/>
  <c r="K5531" i="2" s="1"/>
  <c r="J5558" i="2"/>
  <c r="K5558" i="2" s="1"/>
  <c r="J5559" i="2"/>
  <c r="K5559" i="2" s="1"/>
  <c r="J5555" i="2"/>
  <c r="K5555" i="2" s="1"/>
  <c r="J5556" i="2"/>
  <c r="K5556" i="2" s="1"/>
  <c r="J5538" i="2"/>
  <c r="K5538" i="2" s="1"/>
  <c r="J5540" i="2"/>
  <c r="K5540" i="2" s="1"/>
  <c r="J5541" i="2"/>
  <c r="K5541" i="2" s="1"/>
  <c r="J5539" i="2"/>
  <c r="K5539" i="2" s="1"/>
  <c r="J5536" i="2"/>
  <c r="K5536" i="2" s="1"/>
  <c r="J5537" i="2"/>
  <c r="K5537" i="2" s="1"/>
  <c r="J5532" i="2"/>
  <c r="K5532" i="2" s="1"/>
  <c r="J5533" i="2"/>
  <c r="K5533" i="2" s="1"/>
  <c r="J5534" i="2"/>
  <c r="K5534" i="2" s="1"/>
  <c r="J5535" i="2"/>
  <c r="K5535" i="2" s="1"/>
  <c r="J5546" i="2"/>
  <c r="K5546" i="2" s="1"/>
  <c r="J5547" i="2"/>
  <c r="K5547" i="2" s="1"/>
  <c r="J5548" i="2"/>
  <c r="K5548" i="2" s="1"/>
  <c r="J5549" i="2"/>
  <c r="K5549" i="2" s="1"/>
  <c r="J5550" i="2"/>
  <c r="K5550" i="2" s="1"/>
  <c r="J5551" i="2"/>
  <c r="K5551" i="2" s="1"/>
  <c r="J5552" i="2"/>
  <c r="K5552" i="2" s="1"/>
  <c r="J5553" i="2"/>
  <c r="K5553" i="2" s="1"/>
  <c r="J5543" i="2"/>
  <c r="K5543" i="2" s="1"/>
  <c r="J5544" i="2"/>
  <c r="K5544" i="2" s="1"/>
  <c r="J5545" i="2"/>
  <c r="K5545" i="2" s="1"/>
  <c r="J5542" i="2"/>
  <c r="K5542" i="2" s="1"/>
  <c r="J5554" i="2"/>
  <c r="K5554" i="2" s="1"/>
  <c r="J5560" i="2"/>
  <c r="K5560" i="2" s="1"/>
  <c r="J5561" i="2"/>
  <c r="K5561" i="2" s="1"/>
  <c r="J5462" i="2"/>
  <c r="K5462" i="2" s="1"/>
  <c r="J5463" i="2"/>
  <c r="K5463" i="2" s="1"/>
  <c r="J5464" i="2"/>
  <c r="K5464" i="2" s="1"/>
  <c r="J5465" i="2"/>
  <c r="K5465" i="2" s="1"/>
  <c r="J5466" i="2"/>
  <c r="K5466" i="2" s="1"/>
  <c r="J5467" i="2"/>
  <c r="K5467" i="2" s="1"/>
  <c r="J5468" i="2"/>
  <c r="K5468" i="2" s="1"/>
  <c r="J5469" i="2"/>
  <c r="K5469" i="2" s="1"/>
  <c r="J5470" i="2"/>
  <c r="K5470" i="2" s="1"/>
  <c r="J5471" i="2"/>
  <c r="K5471" i="2" s="1"/>
  <c r="J5472" i="2"/>
  <c r="K5472" i="2" s="1"/>
  <c r="J5473" i="2"/>
  <c r="K5473" i="2" s="1"/>
  <c r="J5507" i="2"/>
  <c r="K5507" i="2" s="1"/>
  <c r="J5474" i="2"/>
  <c r="K5474" i="2" s="1"/>
  <c r="J5475" i="2"/>
  <c r="K5475" i="2" s="1"/>
  <c r="J5476" i="2"/>
  <c r="K5476" i="2" s="1"/>
  <c r="J5477" i="2"/>
  <c r="K5477" i="2" s="1"/>
  <c r="J5478" i="2"/>
  <c r="K5478" i="2" s="1"/>
  <c r="J5479" i="2"/>
  <c r="K5479" i="2" s="1"/>
  <c r="J5480" i="2"/>
  <c r="K5480" i="2" s="1"/>
  <c r="J5481" i="2"/>
  <c r="K5481" i="2" s="1"/>
  <c r="J5508" i="2"/>
  <c r="K5508" i="2" s="1"/>
  <c r="J5509" i="2"/>
  <c r="K5509" i="2" s="1"/>
  <c r="J5505" i="2"/>
  <c r="K5505" i="2" s="1"/>
  <c r="J5506" i="2"/>
  <c r="K5506" i="2" s="1"/>
  <c r="J5488" i="2"/>
  <c r="K5488" i="2" s="1"/>
  <c r="J5490" i="2"/>
  <c r="K5490" i="2" s="1"/>
  <c r="J5491" i="2"/>
  <c r="K5491" i="2" s="1"/>
  <c r="J5489" i="2"/>
  <c r="K5489" i="2" s="1"/>
  <c r="J5486" i="2"/>
  <c r="K5486" i="2" s="1"/>
  <c r="J5487" i="2"/>
  <c r="K5487" i="2" s="1"/>
  <c r="J5482" i="2"/>
  <c r="K5482" i="2" s="1"/>
  <c r="J5483" i="2"/>
  <c r="K5483" i="2" s="1"/>
  <c r="J5484" i="2"/>
  <c r="K5484" i="2" s="1"/>
  <c r="J5485" i="2"/>
  <c r="K5485" i="2" s="1"/>
  <c r="J5496" i="2"/>
  <c r="K5496" i="2" s="1"/>
  <c r="J5497" i="2"/>
  <c r="K5497" i="2" s="1"/>
  <c r="J5498" i="2"/>
  <c r="K5498" i="2" s="1"/>
  <c r="J5499" i="2"/>
  <c r="K5499" i="2" s="1"/>
  <c r="J5500" i="2"/>
  <c r="K5500" i="2" s="1"/>
  <c r="J5501" i="2"/>
  <c r="K5501" i="2" s="1"/>
  <c r="J5502" i="2"/>
  <c r="K5502" i="2" s="1"/>
  <c r="J5503" i="2"/>
  <c r="K5503" i="2" s="1"/>
  <c r="J5493" i="2"/>
  <c r="K5493" i="2" s="1"/>
  <c r="J5494" i="2"/>
  <c r="K5494" i="2" s="1"/>
  <c r="J5495" i="2"/>
  <c r="K5495" i="2" s="1"/>
  <c r="J5492" i="2"/>
  <c r="K5492" i="2" s="1"/>
  <c r="J5504" i="2"/>
  <c r="K5504" i="2" s="1"/>
  <c r="J5510" i="2"/>
  <c r="K5510" i="2" s="1"/>
  <c r="J5511" i="2"/>
  <c r="K5511" i="2" s="1"/>
  <c r="J800" i="2"/>
  <c r="K800" i="2" s="1"/>
  <c r="J801" i="2"/>
  <c r="K801" i="2" s="1"/>
  <c r="J802" i="2"/>
  <c r="K802" i="2" s="1"/>
  <c r="J803" i="2"/>
  <c r="K803" i="2" s="1"/>
  <c r="J804" i="2"/>
  <c r="K804" i="2" s="1"/>
  <c r="J805" i="2"/>
  <c r="K805" i="2" s="1"/>
  <c r="J806" i="2"/>
  <c r="K806" i="2" s="1"/>
  <c r="J807" i="2"/>
  <c r="K807" i="2" s="1"/>
  <c r="J808" i="2"/>
  <c r="K808" i="2" s="1"/>
  <c r="J809" i="2"/>
  <c r="K809" i="2" s="1"/>
  <c r="J810" i="2"/>
  <c r="K810" i="2" s="1"/>
  <c r="J811" i="2"/>
  <c r="K811" i="2" s="1"/>
  <c r="J845" i="2"/>
  <c r="K845" i="2" s="1"/>
  <c r="J812" i="2"/>
  <c r="K812" i="2" s="1"/>
  <c r="J813" i="2"/>
  <c r="K813" i="2" s="1"/>
  <c r="J814" i="2"/>
  <c r="K814" i="2" s="1"/>
  <c r="J815" i="2"/>
  <c r="K815" i="2" s="1"/>
  <c r="J816" i="2"/>
  <c r="K816" i="2" s="1"/>
  <c r="J817" i="2"/>
  <c r="K817" i="2" s="1"/>
  <c r="J818" i="2"/>
  <c r="K818" i="2" s="1"/>
  <c r="J819" i="2"/>
  <c r="K819" i="2" s="1"/>
  <c r="J846" i="2"/>
  <c r="K846" i="2" s="1"/>
  <c r="J847" i="2"/>
  <c r="K847" i="2" s="1"/>
  <c r="J843" i="2"/>
  <c r="K843" i="2" s="1"/>
  <c r="J844" i="2"/>
  <c r="K844" i="2" s="1"/>
  <c r="J826" i="2"/>
  <c r="K826" i="2" s="1"/>
  <c r="J828" i="2"/>
  <c r="K828" i="2" s="1"/>
  <c r="J829" i="2"/>
  <c r="K829" i="2" s="1"/>
  <c r="J827" i="2"/>
  <c r="K827" i="2" s="1"/>
  <c r="J824" i="2"/>
  <c r="K824" i="2" s="1"/>
  <c r="J825" i="2"/>
  <c r="K825" i="2" s="1"/>
  <c r="J820" i="2"/>
  <c r="K820" i="2" s="1"/>
  <c r="J821" i="2"/>
  <c r="K821" i="2" s="1"/>
  <c r="J822" i="2"/>
  <c r="K822" i="2" s="1"/>
  <c r="J823" i="2"/>
  <c r="K823" i="2" s="1"/>
  <c r="J834" i="2"/>
  <c r="K834" i="2" s="1"/>
  <c r="J835" i="2"/>
  <c r="K835" i="2" s="1"/>
  <c r="J836" i="2"/>
  <c r="K836" i="2" s="1"/>
  <c r="J837" i="2"/>
  <c r="K837" i="2" s="1"/>
  <c r="J838" i="2"/>
  <c r="K838" i="2" s="1"/>
  <c r="J839" i="2"/>
  <c r="K839" i="2" s="1"/>
  <c r="J840" i="2"/>
  <c r="K840" i="2" s="1"/>
  <c r="J841" i="2"/>
  <c r="K841" i="2" s="1"/>
  <c r="J831" i="2"/>
  <c r="K831" i="2" s="1"/>
  <c r="J832" i="2"/>
  <c r="K832" i="2" s="1"/>
  <c r="J833" i="2"/>
  <c r="K833" i="2" s="1"/>
  <c r="J830" i="2"/>
  <c r="K830" i="2" s="1"/>
  <c r="J842" i="2"/>
  <c r="K842" i="2" s="1"/>
  <c r="J848" i="2"/>
  <c r="K848" i="2" s="1"/>
  <c r="J849" i="2"/>
  <c r="K849" i="2" s="1"/>
  <c r="J750" i="2"/>
  <c r="K750" i="2" s="1"/>
  <c r="J751" i="2"/>
  <c r="K751" i="2" s="1"/>
  <c r="J752" i="2"/>
  <c r="K752" i="2" s="1"/>
  <c r="J753" i="2"/>
  <c r="K753" i="2" s="1"/>
  <c r="J754" i="2"/>
  <c r="K754" i="2" s="1"/>
  <c r="J755" i="2"/>
  <c r="K755" i="2" s="1"/>
  <c r="J756" i="2"/>
  <c r="K756" i="2" s="1"/>
  <c r="J757" i="2"/>
  <c r="K757" i="2" s="1"/>
  <c r="J758" i="2"/>
  <c r="K758" i="2" s="1"/>
  <c r="J759" i="2"/>
  <c r="K759" i="2" s="1"/>
  <c r="J760" i="2"/>
  <c r="K760" i="2" s="1"/>
  <c r="J761" i="2"/>
  <c r="K761" i="2" s="1"/>
  <c r="J795" i="2"/>
  <c r="K795" i="2" s="1"/>
  <c r="J762" i="2"/>
  <c r="K762" i="2" s="1"/>
  <c r="J763" i="2"/>
  <c r="K763" i="2" s="1"/>
  <c r="J764" i="2"/>
  <c r="K764" i="2" s="1"/>
  <c r="J765" i="2"/>
  <c r="K765" i="2" s="1"/>
  <c r="J766" i="2"/>
  <c r="K766" i="2" s="1"/>
  <c r="J767" i="2"/>
  <c r="K767" i="2" s="1"/>
  <c r="J768" i="2"/>
  <c r="K768" i="2" s="1"/>
  <c r="J769" i="2"/>
  <c r="K769" i="2" s="1"/>
  <c r="J796" i="2"/>
  <c r="K796" i="2" s="1"/>
  <c r="J797" i="2"/>
  <c r="K797" i="2" s="1"/>
  <c r="J793" i="2"/>
  <c r="K793" i="2" s="1"/>
  <c r="J794" i="2"/>
  <c r="K794" i="2" s="1"/>
  <c r="J776" i="2"/>
  <c r="K776" i="2" s="1"/>
  <c r="J778" i="2"/>
  <c r="K778" i="2" s="1"/>
  <c r="J779" i="2"/>
  <c r="K779" i="2" s="1"/>
  <c r="J777" i="2"/>
  <c r="K777" i="2" s="1"/>
  <c r="J774" i="2"/>
  <c r="K774" i="2" s="1"/>
  <c r="J775" i="2"/>
  <c r="K775" i="2" s="1"/>
  <c r="J770" i="2"/>
  <c r="K770" i="2" s="1"/>
  <c r="J771" i="2"/>
  <c r="K771" i="2" s="1"/>
  <c r="J772" i="2"/>
  <c r="K772" i="2" s="1"/>
  <c r="J773" i="2"/>
  <c r="K773" i="2" s="1"/>
  <c r="J784" i="2"/>
  <c r="K784" i="2" s="1"/>
  <c r="J785" i="2"/>
  <c r="K785" i="2" s="1"/>
  <c r="J786" i="2"/>
  <c r="K786" i="2" s="1"/>
  <c r="J787" i="2"/>
  <c r="K787" i="2" s="1"/>
  <c r="J788" i="2"/>
  <c r="K788" i="2" s="1"/>
  <c r="J789" i="2"/>
  <c r="K789" i="2" s="1"/>
  <c r="J790" i="2"/>
  <c r="K790" i="2" s="1"/>
  <c r="J791" i="2"/>
  <c r="K791" i="2" s="1"/>
  <c r="J781" i="2"/>
  <c r="K781" i="2" s="1"/>
  <c r="J782" i="2"/>
  <c r="K782" i="2" s="1"/>
  <c r="J783" i="2"/>
  <c r="K783" i="2" s="1"/>
  <c r="J780" i="2"/>
  <c r="K780" i="2" s="1"/>
  <c r="J792" i="2"/>
  <c r="K792" i="2" s="1"/>
  <c r="J798" i="2"/>
  <c r="K798" i="2" s="1"/>
  <c r="J799" i="2"/>
  <c r="K799" i="2" s="1"/>
  <c r="J700" i="2"/>
  <c r="K700" i="2" s="1"/>
  <c r="J701" i="2"/>
  <c r="K701" i="2" s="1"/>
  <c r="J702" i="2"/>
  <c r="K702" i="2" s="1"/>
  <c r="J703" i="2"/>
  <c r="K703" i="2" s="1"/>
  <c r="J704" i="2"/>
  <c r="K704" i="2" s="1"/>
  <c r="J705" i="2"/>
  <c r="K705" i="2" s="1"/>
  <c r="J706" i="2"/>
  <c r="K706" i="2" s="1"/>
  <c r="J707" i="2"/>
  <c r="K707" i="2" s="1"/>
  <c r="J708" i="2"/>
  <c r="K708" i="2" s="1"/>
  <c r="J709" i="2"/>
  <c r="K709" i="2" s="1"/>
  <c r="J710" i="2"/>
  <c r="K710" i="2" s="1"/>
  <c r="J711" i="2"/>
  <c r="K711" i="2" s="1"/>
  <c r="J745" i="2"/>
  <c r="K745" i="2" s="1"/>
  <c r="J712" i="2"/>
  <c r="K712" i="2" s="1"/>
  <c r="J713" i="2"/>
  <c r="K713" i="2" s="1"/>
  <c r="J714" i="2"/>
  <c r="K714" i="2" s="1"/>
  <c r="J715" i="2"/>
  <c r="K715" i="2" s="1"/>
  <c r="J716" i="2"/>
  <c r="K716" i="2" s="1"/>
  <c r="J717" i="2"/>
  <c r="K717" i="2" s="1"/>
  <c r="J718" i="2"/>
  <c r="K718" i="2" s="1"/>
  <c r="J719" i="2"/>
  <c r="K719" i="2" s="1"/>
  <c r="J746" i="2"/>
  <c r="K746" i="2" s="1"/>
  <c r="J747" i="2"/>
  <c r="K747" i="2" s="1"/>
  <c r="J743" i="2"/>
  <c r="K743" i="2" s="1"/>
  <c r="J744" i="2"/>
  <c r="K744" i="2" s="1"/>
  <c r="J726" i="2"/>
  <c r="K726" i="2" s="1"/>
  <c r="J728" i="2"/>
  <c r="K728" i="2" s="1"/>
  <c r="J729" i="2"/>
  <c r="K729" i="2" s="1"/>
  <c r="J727" i="2"/>
  <c r="K727" i="2" s="1"/>
  <c r="J724" i="2"/>
  <c r="K724" i="2" s="1"/>
  <c r="J725" i="2"/>
  <c r="K725" i="2" s="1"/>
  <c r="J720" i="2"/>
  <c r="K720" i="2" s="1"/>
  <c r="J721" i="2"/>
  <c r="K721" i="2" s="1"/>
  <c r="J722" i="2"/>
  <c r="K722" i="2" s="1"/>
  <c r="J723" i="2"/>
  <c r="K723" i="2" s="1"/>
  <c r="J734" i="2"/>
  <c r="K734" i="2" s="1"/>
  <c r="J735" i="2"/>
  <c r="K735" i="2" s="1"/>
  <c r="J736" i="2"/>
  <c r="K736" i="2" s="1"/>
  <c r="J737" i="2"/>
  <c r="K737" i="2" s="1"/>
  <c r="J738" i="2"/>
  <c r="K738" i="2" s="1"/>
  <c r="J739" i="2"/>
  <c r="K739" i="2" s="1"/>
  <c r="J740" i="2"/>
  <c r="K740" i="2" s="1"/>
  <c r="J741" i="2"/>
  <c r="K741" i="2" s="1"/>
  <c r="J731" i="2"/>
  <c r="K731" i="2" s="1"/>
  <c r="J732" i="2"/>
  <c r="K732" i="2" s="1"/>
  <c r="J733" i="2"/>
  <c r="K733" i="2" s="1"/>
  <c r="J730" i="2"/>
  <c r="K730" i="2" s="1"/>
  <c r="J742" i="2"/>
  <c r="K742" i="2" s="1"/>
  <c r="J748" i="2"/>
  <c r="K748" i="2" s="1"/>
  <c r="J749" i="2"/>
  <c r="K749" i="2" s="1"/>
  <c r="J950" i="2"/>
  <c r="K950" i="2" s="1"/>
  <c r="J951" i="2"/>
  <c r="K951" i="2" s="1"/>
  <c r="J952" i="2"/>
  <c r="K952" i="2" s="1"/>
  <c r="J953" i="2"/>
  <c r="K953" i="2" s="1"/>
  <c r="J954" i="2"/>
  <c r="K954" i="2" s="1"/>
  <c r="J955" i="2"/>
  <c r="K955" i="2" s="1"/>
  <c r="J956" i="2"/>
  <c r="K956" i="2" s="1"/>
  <c r="J957" i="2"/>
  <c r="K957" i="2" s="1"/>
  <c r="J958" i="2"/>
  <c r="K958" i="2" s="1"/>
  <c r="J959" i="2"/>
  <c r="K959" i="2" s="1"/>
  <c r="J960" i="2"/>
  <c r="K960" i="2" s="1"/>
  <c r="J961" i="2"/>
  <c r="K961" i="2" s="1"/>
  <c r="J995" i="2"/>
  <c r="K995" i="2" s="1"/>
  <c r="J962" i="2"/>
  <c r="K962" i="2" s="1"/>
  <c r="J963" i="2"/>
  <c r="K963" i="2" s="1"/>
  <c r="J964" i="2"/>
  <c r="K964" i="2" s="1"/>
  <c r="J965" i="2"/>
  <c r="K965" i="2" s="1"/>
  <c r="J966" i="2"/>
  <c r="K966" i="2" s="1"/>
  <c r="J967" i="2"/>
  <c r="K967" i="2" s="1"/>
  <c r="J968" i="2"/>
  <c r="K968" i="2" s="1"/>
  <c r="J969" i="2"/>
  <c r="K969" i="2" s="1"/>
  <c r="J996" i="2"/>
  <c r="K996" i="2" s="1"/>
  <c r="J997" i="2"/>
  <c r="K997" i="2" s="1"/>
  <c r="J993" i="2"/>
  <c r="K993" i="2" s="1"/>
  <c r="J994" i="2"/>
  <c r="K994" i="2" s="1"/>
  <c r="J976" i="2"/>
  <c r="K976" i="2" s="1"/>
  <c r="J978" i="2"/>
  <c r="K978" i="2" s="1"/>
  <c r="J979" i="2"/>
  <c r="K979" i="2" s="1"/>
  <c r="J977" i="2"/>
  <c r="K977" i="2" s="1"/>
  <c r="J974" i="2"/>
  <c r="K974" i="2" s="1"/>
  <c r="J975" i="2"/>
  <c r="K975" i="2" s="1"/>
  <c r="J970" i="2"/>
  <c r="K970" i="2" s="1"/>
  <c r="J971" i="2"/>
  <c r="K971" i="2" s="1"/>
  <c r="J972" i="2"/>
  <c r="K972" i="2" s="1"/>
  <c r="J973" i="2"/>
  <c r="K973" i="2" s="1"/>
  <c r="J984" i="2"/>
  <c r="K984" i="2" s="1"/>
  <c r="J985" i="2"/>
  <c r="K985" i="2" s="1"/>
  <c r="J986" i="2"/>
  <c r="K986" i="2" s="1"/>
  <c r="J987" i="2"/>
  <c r="K987" i="2" s="1"/>
  <c r="J988" i="2"/>
  <c r="K988" i="2" s="1"/>
  <c r="J989" i="2"/>
  <c r="K989" i="2" s="1"/>
  <c r="J990" i="2"/>
  <c r="K990" i="2" s="1"/>
  <c r="J991" i="2"/>
  <c r="K991" i="2" s="1"/>
  <c r="J981" i="2"/>
  <c r="K981" i="2" s="1"/>
  <c r="J982" i="2"/>
  <c r="K982" i="2" s="1"/>
  <c r="J983" i="2"/>
  <c r="K983" i="2" s="1"/>
  <c r="J980" i="2"/>
  <c r="K980" i="2" s="1"/>
  <c r="J992" i="2"/>
  <c r="K992" i="2" s="1"/>
  <c r="J998" i="2"/>
  <c r="K998" i="2" s="1"/>
  <c r="J999" i="2"/>
  <c r="K999" i="2" s="1"/>
  <c r="J900" i="2"/>
  <c r="K900" i="2" s="1"/>
  <c r="J901" i="2"/>
  <c r="K901" i="2" s="1"/>
  <c r="J902" i="2"/>
  <c r="K902" i="2" s="1"/>
  <c r="J903" i="2"/>
  <c r="K903" i="2" s="1"/>
  <c r="J904" i="2"/>
  <c r="K904" i="2" s="1"/>
  <c r="J905" i="2"/>
  <c r="K905" i="2" s="1"/>
  <c r="J906" i="2"/>
  <c r="K906" i="2" s="1"/>
  <c r="J907" i="2"/>
  <c r="K907" i="2" s="1"/>
  <c r="J908" i="2"/>
  <c r="K908" i="2" s="1"/>
  <c r="J909" i="2"/>
  <c r="K909" i="2" s="1"/>
  <c r="J910" i="2"/>
  <c r="K910" i="2" s="1"/>
  <c r="J911" i="2"/>
  <c r="K911" i="2" s="1"/>
  <c r="J945" i="2"/>
  <c r="K945" i="2" s="1"/>
  <c r="J912" i="2"/>
  <c r="K912" i="2" s="1"/>
  <c r="J913" i="2"/>
  <c r="K913" i="2" s="1"/>
  <c r="J914" i="2"/>
  <c r="K914" i="2" s="1"/>
  <c r="J915" i="2"/>
  <c r="K915" i="2" s="1"/>
  <c r="J916" i="2"/>
  <c r="K916" i="2" s="1"/>
  <c r="J917" i="2"/>
  <c r="K917" i="2" s="1"/>
  <c r="J918" i="2"/>
  <c r="K918" i="2" s="1"/>
  <c r="J919" i="2"/>
  <c r="K919" i="2" s="1"/>
  <c r="J946" i="2"/>
  <c r="K946" i="2" s="1"/>
  <c r="J947" i="2"/>
  <c r="K947" i="2" s="1"/>
  <c r="J943" i="2"/>
  <c r="K943" i="2" s="1"/>
  <c r="J944" i="2"/>
  <c r="K944" i="2" s="1"/>
  <c r="J926" i="2"/>
  <c r="K926" i="2" s="1"/>
  <c r="J928" i="2"/>
  <c r="K928" i="2" s="1"/>
  <c r="J929" i="2"/>
  <c r="K929" i="2" s="1"/>
  <c r="J927" i="2"/>
  <c r="K927" i="2" s="1"/>
  <c r="J924" i="2"/>
  <c r="K924" i="2" s="1"/>
  <c r="J925" i="2"/>
  <c r="K925" i="2" s="1"/>
  <c r="J920" i="2"/>
  <c r="K920" i="2" s="1"/>
  <c r="J921" i="2"/>
  <c r="K921" i="2" s="1"/>
  <c r="J922" i="2"/>
  <c r="K922" i="2" s="1"/>
  <c r="J923" i="2"/>
  <c r="K923" i="2" s="1"/>
  <c r="J934" i="2"/>
  <c r="K934" i="2" s="1"/>
  <c r="J935" i="2"/>
  <c r="K935" i="2" s="1"/>
  <c r="J936" i="2"/>
  <c r="K936" i="2" s="1"/>
  <c r="J937" i="2"/>
  <c r="K937" i="2" s="1"/>
  <c r="J938" i="2"/>
  <c r="K938" i="2" s="1"/>
  <c r="J939" i="2"/>
  <c r="K939" i="2" s="1"/>
  <c r="J940" i="2"/>
  <c r="K940" i="2" s="1"/>
  <c r="J941" i="2"/>
  <c r="K941" i="2" s="1"/>
  <c r="J931" i="2"/>
  <c r="K931" i="2" s="1"/>
  <c r="J932" i="2"/>
  <c r="K932" i="2" s="1"/>
  <c r="J933" i="2"/>
  <c r="K933" i="2" s="1"/>
  <c r="J930" i="2"/>
  <c r="K930" i="2" s="1"/>
  <c r="J942" i="2"/>
  <c r="K942" i="2" s="1"/>
  <c r="J948" i="2"/>
  <c r="K948" i="2" s="1"/>
  <c r="J949" i="2"/>
  <c r="K949" i="2" s="1"/>
  <c r="J850" i="2"/>
  <c r="K850" i="2" s="1"/>
  <c r="J851" i="2"/>
  <c r="K851" i="2" s="1"/>
  <c r="J852" i="2"/>
  <c r="K852" i="2" s="1"/>
  <c r="J853" i="2"/>
  <c r="K853" i="2" s="1"/>
  <c r="J854" i="2"/>
  <c r="K854" i="2" s="1"/>
  <c r="J855" i="2"/>
  <c r="K855" i="2" s="1"/>
  <c r="J856" i="2"/>
  <c r="K856" i="2" s="1"/>
  <c r="J857" i="2"/>
  <c r="K857" i="2" s="1"/>
  <c r="J858" i="2"/>
  <c r="K858" i="2" s="1"/>
  <c r="J859" i="2"/>
  <c r="K859" i="2" s="1"/>
  <c r="J860" i="2"/>
  <c r="K860" i="2" s="1"/>
  <c r="J861" i="2"/>
  <c r="K861" i="2" s="1"/>
  <c r="J895" i="2"/>
  <c r="K895" i="2" s="1"/>
  <c r="J862" i="2"/>
  <c r="K862" i="2" s="1"/>
  <c r="J863" i="2"/>
  <c r="K863" i="2" s="1"/>
  <c r="J864" i="2"/>
  <c r="K864" i="2" s="1"/>
  <c r="J865" i="2"/>
  <c r="K865" i="2" s="1"/>
  <c r="J866" i="2"/>
  <c r="K866" i="2" s="1"/>
  <c r="J867" i="2"/>
  <c r="K867" i="2" s="1"/>
  <c r="J868" i="2"/>
  <c r="K868" i="2" s="1"/>
  <c r="J869" i="2"/>
  <c r="K869" i="2" s="1"/>
  <c r="J896" i="2"/>
  <c r="K896" i="2" s="1"/>
  <c r="J897" i="2"/>
  <c r="K897" i="2" s="1"/>
  <c r="J893" i="2"/>
  <c r="K893" i="2" s="1"/>
  <c r="J894" i="2"/>
  <c r="K894" i="2" s="1"/>
  <c r="J876" i="2"/>
  <c r="K876" i="2" s="1"/>
  <c r="J878" i="2"/>
  <c r="K878" i="2" s="1"/>
  <c r="J879" i="2"/>
  <c r="K879" i="2" s="1"/>
  <c r="J877" i="2"/>
  <c r="K877" i="2" s="1"/>
  <c r="J874" i="2"/>
  <c r="K874" i="2" s="1"/>
  <c r="J875" i="2"/>
  <c r="K875" i="2" s="1"/>
  <c r="J870" i="2"/>
  <c r="K870" i="2" s="1"/>
  <c r="J871" i="2"/>
  <c r="K871" i="2" s="1"/>
  <c r="J872" i="2"/>
  <c r="K872" i="2" s="1"/>
  <c r="J873" i="2"/>
  <c r="K873" i="2" s="1"/>
  <c r="J884" i="2"/>
  <c r="K884" i="2" s="1"/>
  <c r="J885" i="2"/>
  <c r="K885" i="2" s="1"/>
  <c r="J886" i="2"/>
  <c r="K886" i="2" s="1"/>
  <c r="J887" i="2"/>
  <c r="K887" i="2" s="1"/>
  <c r="J888" i="2"/>
  <c r="K888" i="2" s="1"/>
  <c r="J889" i="2"/>
  <c r="K889" i="2" s="1"/>
  <c r="J890" i="2"/>
  <c r="K890" i="2" s="1"/>
  <c r="J891" i="2"/>
  <c r="K891" i="2" s="1"/>
  <c r="J881" i="2"/>
  <c r="K881" i="2" s="1"/>
  <c r="J882" i="2"/>
  <c r="K882" i="2" s="1"/>
  <c r="J883" i="2"/>
  <c r="K883" i="2" s="1"/>
  <c r="J880" i="2"/>
  <c r="K880" i="2" s="1"/>
  <c r="J892" i="2"/>
  <c r="K892" i="2" s="1"/>
  <c r="J898" i="2"/>
  <c r="K898" i="2" s="1"/>
  <c r="J899" i="2"/>
  <c r="K899" i="2" s="1"/>
  <c r="J1100" i="2"/>
  <c r="K1100" i="2" s="1"/>
  <c r="J1101" i="2"/>
  <c r="K1101" i="2" s="1"/>
  <c r="J1102" i="2"/>
  <c r="K1102" i="2" s="1"/>
  <c r="J1103" i="2"/>
  <c r="K1103" i="2" s="1"/>
  <c r="J1104" i="2"/>
  <c r="K1104" i="2" s="1"/>
  <c r="J1105" i="2"/>
  <c r="K1105" i="2" s="1"/>
  <c r="J1106" i="2"/>
  <c r="K1106" i="2" s="1"/>
  <c r="J1107" i="2"/>
  <c r="K1107" i="2" s="1"/>
  <c r="J1108" i="2"/>
  <c r="K1108" i="2" s="1"/>
  <c r="J1109" i="2"/>
  <c r="K1109" i="2" s="1"/>
  <c r="J1110" i="2"/>
  <c r="K1110" i="2" s="1"/>
  <c r="J1111" i="2"/>
  <c r="K1111" i="2" s="1"/>
  <c r="J1145" i="2"/>
  <c r="K1145" i="2" s="1"/>
  <c r="J1112" i="2"/>
  <c r="K1112" i="2" s="1"/>
  <c r="J1113" i="2"/>
  <c r="K1113" i="2" s="1"/>
  <c r="J1114" i="2"/>
  <c r="K1114" i="2" s="1"/>
  <c r="J1115" i="2"/>
  <c r="K1115" i="2" s="1"/>
  <c r="J1116" i="2"/>
  <c r="K1116" i="2" s="1"/>
  <c r="J1117" i="2"/>
  <c r="K1117" i="2" s="1"/>
  <c r="J1118" i="2"/>
  <c r="K1118" i="2" s="1"/>
  <c r="J1119" i="2"/>
  <c r="K1119" i="2" s="1"/>
  <c r="J1146" i="2"/>
  <c r="K1146" i="2" s="1"/>
  <c r="J1147" i="2"/>
  <c r="K1147" i="2" s="1"/>
  <c r="J1143" i="2"/>
  <c r="K1143" i="2" s="1"/>
  <c r="J1144" i="2"/>
  <c r="K1144" i="2" s="1"/>
  <c r="J1126" i="2"/>
  <c r="K1126" i="2" s="1"/>
  <c r="J1128" i="2"/>
  <c r="K1128" i="2" s="1"/>
  <c r="J1129" i="2"/>
  <c r="K1129" i="2" s="1"/>
  <c r="J1127" i="2"/>
  <c r="K1127" i="2" s="1"/>
  <c r="J1124" i="2"/>
  <c r="K1124" i="2" s="1"/>
  <c r="J1125" i="2"/>
  <c r="K1125" i="2" s="1"/>
  <c r="J1120" i="2"/>
  <c r="K1120" i="2" s="1"/>
  <c r="J1121" i="2"/>
  <c r="K1121" i="2" s="1"/>
  <c r="J1122" i="2"/>
  <c r="K1122" i="2" s="1"/>
  <c r="J1123" i="2"/>
  <c r="K1123" i="2" s="1"/>
  <c r="J1134" i="2"/>
  <c r="K1134" i="2" s="1"/>
  <c r="J1135" i="2"/>
  <c r="K1135" i="2" s="1"/>
  <c r="J1136" i="2"/>
  <c r="K1136" i="2" s="1"/>
  <c r="J1137" i="2"/>
  <c r="K1137" i="2" s="1"/>
  <c r="J1138" i="2"/>
  <c r="K1138" i="2" s="1"/>
  <c r="J1139" i="2"/>
  <c r="K1139" i="2" s="1"/>
  <c r="J1140" i="2"/>
  <c r="K1140" i="2" s="1"/>
  <c r="J1141" i="2"/>
  <c r="K1141" i="2" s="1"/>
  <c r="J1131" i="2"/>
  <c r="K1131" i="2" s="1"/>
  <c r="J1132" i="2"/>
  <c r="K1132" i="2" s="1"/>
  <c r="J1133" i="2"/>
  <c r="K1133" i="2" s="1"/>
  <c r="J1130" i="2"/>
  <c r="K1130" i="2" s="1"/>
  <c r="J1142" i="2"/>
  <c r="K1142" i="2" s="1"/>
  <c r="J1148" i="2"/>
  <c r="K1148" i="2" s="1"/>
  <c r="J1149" i="2"/>
  <c r="K1149" i="2" s="1"/>
  <c r="J1050" i="2"/>
  <c r="K1050" i="2" s="1"/>
  <c r="J1051" i="2"/>
  <c r="K1051" i="2" s="1"/>
  <c r="J1052" i="2"/>
  <c r="K1052" i="2" s="1"/>
  <c r="J1053" i="2"/>
  <c r="K1053" i="2" s="1"/>
  <c r="J1054" i="2"/>
  <c r="K1054" i="2" s="1"/>
  <c r="J1055" i="2"/>
  <c r="K1055" i="2" s="1"/>
  <c r="J1056" i="2"/>
  <c r="K1056" i="2" s="1"/>
  <c r="J1057" i="2"/>
  <c r="K1057" i="2" s="1"/>
  <c r="J1058" i="2"/>
  <c r="K1058" i="2" s="1"/>
  <c r="J1059" i="2"/>
  <c r="K1059" i="2" s="1"/>
  <c r="J1060" i="2"/>
  <c r="K1060" i="2" s="1"/>
  <c r="J1061" i="2"/>
  <c r="K1061" i="2" s="1"/>
  <c r="J1095" i="2"/>
  <c r="K1095" i="2" s="1"/>
  <c r="J1062" i="2"/>
  <c r="K1062" i="2" s="1"/>
  <c r="J1063" i="2"/>
  <c r="K1063" i="2" s="1"/>
  <c r="J1064" i="2"/>
  <c r="K1064" i="2" s="1"/>
  <c r="J1065" i="2"/>
  <c r="K1065" i="2" s="1"/>
  <c r="J1066" i="2"/>
  <c r="K1066" i="2" s="1"/>
  <c r="J1067" i="2"/>
  <c r="K1067" i="2" s="1"/>
  <c r="J1068" i="2"/>
  <c r="K1068" i="2" s="1"/>
  <c r="J1069" i="2"/>
  <c r="K1069" i="2" s="1"/>
  <c r="J1096" i="2"/>
  <c r="K1096" i="2" s="1"/>
  <c r="J1097" i="2"/>
  <c r="K1097" i="2" s="1"/>
  <c r="J1093" i="2"/>
  <c r="K1093" i="2" s="1"/>
  <c r="J1094" i="2"/>
  <c r="K1094" i="2" s="1"/>
  <c r="J1076" i="2"/>
  <c r="K1076" i="2" s="1"/>
  <c r="J1078" i="2"/>
  <c r="K1078" i="2" s="1"/>
  <c r="J1079" i="2"/>
  <c r="K1079" i="2" s="1"/>
  <c r="J1077" i="2"/>
  <c r="K1077" i="2" s="1"/>
  <c r="J1074" i="2"/>
  <c r="K1074" i="2" s="1"/>
  <c r="J1075" i="2"/>
  <c r="K1075" i="2" s="1"/>
  <c r="J1070" i="2"/>
  <c r="K1070" i="2" s="1"/>
  <c r="J1071" i="2"/>
  <c r="K1071" i="2" s="1"/>
  <c r="J1072" i="2"/>
  <c r="K1072" i="2" s="1"/>
  <c r="J1073" i="2"/>
  <c r="K1073" i="2" s="1"/>
  <c r="J1084" i="2"/>
  <c r="K1084" i="2" s="1"/>
  <c r="J1085" i="2"/>
  <c r="K1085" i="2" s="1"/>
  <c r="J1086" i="2"/>
  <c r="K1086" i="2" s="1"/>
  <c r="J1087" i="2"/>
  <c r="K1087" i="2" s="1"/>
  <c r="J1088" i="2"/>
  <c r="K1088" i="2" s="1"/>
  <c r="J1089" i="2"/>
  <c r="K1089" i="2" s="1"/>
  <c r="J1090" i="2"/>
  <c r="K1090" i="2" s="1"/>
  <c r="J1091" i="2"/>
  <c r="K1091" i="2" s="1"/>
  <c r="J1081" i="2"/>
  <c r="K1081" i="2" s="1"/>
  <c r="J1082" i="2"/>
  <c r="K1082" i="2" s="1"/>
  <c r="J1083" i="2"/>
  <c r="K1083" i="2" s="1"/>
  <c r="J1080" i="2"/>
  <c r="K1080" i="2" s="1"/>
  <c r="J1092" i="2"/>
  <c r="K1092" i="2" s="1"/>
  <c r="J1098" i="2"/>
  <c r="K1098" i="2" s="1"/>
  <c r="J1099" i="2"/>
  <c r="K1099" i="2" s="1"/>
  <c r="J1000" i="2"/>
  <c r="K1000" i="2" s="1"/>
  <c r="J1001" i="2"/>
  <c r="K1001" i="2" s="1"/>
  <c r="J1002" i="2"/>
  <c r="K1002" i="2" s="1"/>
  <c r="J1003" i="2"/>
  <c r="K1003" i="2" s="1"/>
  <c r="J1004" i="2"/>
  <c r="K1004" i="2" s="1"/>
  <c r="J1005" i="2"/>
  <c r="K1005" i="2" s="1"/>
  <c r="J1006" i="2"/>
  <c r="K1006" i="2" s="1"/>
  <c r="J1007" i="2"/>
  <c r="K1007" i="2" s="1"/>
  <c r="J1008" i="2"/>
  <c r="K1008" i="2" s="1"/>
  <c r="J1009" i="2"/>
  <c r="K1009" i="2" s="1"/>
  <c r="J1010" i="2"/>
  <c r="K1010" i="2" s="1"/>
  <c r="J1011" i="2"/>
  <c r="K1011" i="2" s="1"/>
  <c r="J1045" i="2"/>
  <c r="K1045" i="2" s="1"/>
  <c r="J1012" i="2"/>
  <c r="K1012" i="2" s="1"/>
  <c r="J1013" i="2"/>
  <c r="K1013" i="2" s="1"/>
  <c r="J1014" i="2"/>
  <c r="K1014" i="2" s="1"/>
  <c r="J1015" i="2"/>
  <c r="K1015" i="2" s="1"/>
  <c r="J1016" i="2"/>
  <c r="K1016" i="2" s="1"/>
  <c r="J1017" i="2"/>
  <c r="K1017" i="2" s="1"/>
  <c r="J1018" i="2"/>
  <c r="K1018" i="2" s="1"/>
  <c r="J1019" i="2"/>
  <c r="K1019" i="2" s="1"/>
  <c r="J1046" i="2"/>
  <c r="K1046" i="2" s="1"/>
  <c r="J1047" i="2"/>
  <c r="K1047" i="2" s="1"/>
  <c r="J1043" i="2"/>
  <c r="K1043" i="2" s="1"/>
  <c r="J1044" i="2"/>
  <c r="K1044" i="2" s="1"/>
  <c r="J1026" i="2"/>
  <c r="K1026" i="2" s="1"/>
  <c r="J1028" i="2"/>
  <c r="K1028" i="2" s="1"/>
  <c r="J1029" i="2"/>
  <c r="K1029" i="2" s="1"/>
  <c r="J1027" i="2"/>
  <c r="K1027" i="2" s="1"/>
  <c r="J1024" i="2"/>
  <c r="K1024" i="2" s="1"/>
  <c r="J1025" i="2"/>
  <c r="K1025" i="2" s="1"/>
  <c r="J1020" i="2"/>
  <c r="K1020" i="2" s="1"/>
  <c r="J1021" i="2"/>
  <c r="K1021" i="2" s="1"/>
  <c r="J1022" i="2"/>
  <c r="K1022" i="2" s="1"/>
  <c r="J1023" i="2"/>
  <c r="K1023" i="2" s="1"/>
  <c r="J1034" i="2"/>
  <c r="K1034" i="2" s="1"/>
  <c r="J1035" i="2"/>
  <c r="K1035" i="2" s="1"/>
  <c r="J1036" i="2"/>
  <c r="K1036" i="2" s="1"/>
  <c r="J1037" i="2"/>
  <c r="K1037" i="2" s="1"/>
  <c r="J1038" i="2"/>
  <c r="K1038" i="2" s="1"/>
  <c r="J1039" i="2"/>
  <c r="K1039" i="2" s="1"/>
  <c r="J1040" i="2"/>
  <c r="K1040" i="2" s="1"/>
  <c r="J1041" i="2"/>
  <c r="K1041" i="2" s="1"/>
  <c r="J1031" i="2"/>
  <c r="K1031" i="2" s="1"/>
  <c r="J1032" i="2"/>
  <c r="K1032" i="2" s="1"/>
  <c r="J1033" i="2"/>
  <c r="K1033" i="2" s="1"/>
  <c r="J1030" i="2"/>
  <c r="K1030" i="2" s="1"/>
  <c r="J1042" i="2"/>
  <c r="K1042" i="2" s="1"/>
  <c r="J1048" i="2"/>
  <c r="K1048" i="2" s="1"/>
  <c r="J1049" i="2"/>
  <c r="K1049" i="2" s="1"/>
  <c r="J1250" i="2"/>
  <c r="K1250" i="2" s="1"/>
  <c r="J1251" i="2"/>
  <c r="K1251" i="2" s="1"/>
  <c r="J1252" i="2"/>
  <c r="K1252" i="2" s="1"/>
  <c r="J1253" i="2"/>
  <c r="K1253" i="2" s="1"/>
  <c r="J1254" i="2"/>
  <c r="K1254" i="2" s="1"/>
  <c r="J1255" i="2"/>
  <c r="K1255" i="2" s="1"/>
  <c r="J1256" i="2"/>
  <c r="K1256" i="2" s="1"/>
  <c r="J1257" i="2"/>
  <c r="K1257" i="2" s="1"/>
  <c r="J1258" i="2"/>
  <c r="K1258" i="2" s="1"/>
  <c r="J1259" i="2"/>
  <c r="K1259" i="2" s="1"/>
  <c r="J1260" i="2"/>
  <c r="K1260" i="2" s="1"/>
  <c r="J1261" i="2"/>
  <c r="K1261" i="2" s="1"/>
  <c r="J1295" i="2"/>
  <c r="K1295" i="2" s="1"/>
  <c r="J1262" i="2"/>
  <c r="K1262" i="2" s="1"/>
  <c r="J1263" i="2"/>
  <c r="K1263" i="2" s="1"/>
  <c r="J1264" i="2"/>
  <c r="K1264" i="2" s="1"/>
  <c r="J1265" i="2"/>
  <c r="K1265" i="2" s="1"/>
  <c r="J1266" i="2"/>
  <c r="K1266" i="2" s="1"/>
  <c r="J1267" i="2"/>
  <c r="K1267" i="2" s="1"/>
  <c r="J1268" i="2"/>
  <c r="K1268" i="2" s="1"/>
  <c r="J1269" i="2"/>
  <c r="K1269" i="2" s="1"/>
  <c r="J1296" i="2"/>
  <c r="K1296" i="2" s="1"/>
  <c r="J1297" i="2"/>
  <c r="K1297" i="2" s="1"/>
  <c r="J1293" i="2"/>
  <c r="K1293" i="2" s="1"/>
  <c r="J1294" i="2"/>
  <c r="K1294" i="2" s="1"/>
  <c r="J1276" i="2"/>
  <c r="K1276" i="2" s="1"/>
  <c r="J1278" i="2"/>
  <c r="K1278" i="2" s="1"/>
  <c r="J1279" i="2"/>
  <c r="K1279" i="2" s="1"/>
  <c r="J1277" i="2"/>
  <c r="K1277" i="2" s="1"/>
  <c r="J1274" i="2"/>
  <c r="K1274" i="2" s="1"/>
  <c r="J1275" i="2"/>
  <c r="K1275" i="2" s="1"/>
  <c r="J1270" i="2"/>
  <c r="K1270" i="2" s="1"/>
  <c r="J1271" i="2"/>
  <c r="K1271" i="2" s="1"/>
  <c r="J1272" i="2"/>
  <c r="K1272" i="2" s="1"/>
  <c r="J1273" i="2"/>
  <c r="K1273" i="2" s="1"/>
  <c r="J1284" i="2"/>
  <c r="K1284" i="2" s="1"/>
  <c r="J1285" i="2"/>
  <c r="K1285" i="2" s="1"/>
  <c r="J1286" i="2"/>
  <c r="K1286" i="2" s="1"/>
  <c r="J1287" i="2"/>
  <c r="K1287" i="2" s="1"/>
  <c r="J1288" i="2"/>
  <c r="K1288" i="2" s="1"/>
  <c r="J1289" i="2"/>
  <c r="K1289" i="2" s="1"/>
  <c r="J1290" i="2"/>
  <c r="K1290" i="2" s="1"/>
  <c r="J1291" i="2"/>
  <c r="K1291" i="2" s="1"/>
  <c r="J1281" i="2"/>
  <c r="K1281" i="2" s="1"/>
  <c r="J1282" i="2"/>
  <c r="K1282" i="2" s="1"/>
  <c r="J1283" i="2"/>
  <c r="K1283" i="2" s="1"/>
  <c r="J1280" i="2"/>
  <c r="K1280" i="2" s="1"/>
  <c r="J1292" i="2"/>
  <c r="K1292" i="2" s="1"/>
  <c r="J1298" i="2"/>
  <c r="K1298" i="2" s="1"/>
  <c r="J1299" i="2"/>
  <c r="K1299" i="2" s="1"/>
  <c r="J1200" i="2"/>
  <c r="K1200" i="2" s="1"/>
  <c r="J1201" i="2"/>
  <c r="K1201" i="2" s="1"/>
  <c r="J1202" i="2"/>
  <c r="K1202" i="2" s="1"/>
  <c r="J1203" i="2"/>
  <c r="K1203" i="2" s="1"/>
  <c r="J1204" i="2"/>
  <c r="K1204" i="2" s="1"/>
  <c r="J1205" i="2"/>
  <c r="K1205" i="2" s="1"/>
  <c r="J1206" i="2"/>
  <c r="K1206" i="2" s="1"/>
  <c r="J1207" i="2"/>
  <c r="K1207" i="2" s="1"/>
  <c r="J1208" i="2"/>
  <c r="K1208" i="2" s="1"/>
  <c r="J1209" i="2"/>
  <c r="K1209" i="2" s="1"/>
  <c r="J1210" i="2"/>
  <c r="K1210" i="2" s="1"/>
  <c r="J1211" i="2"/>
  <c r="K1211" i="2" s="1"/>
  <c r="J1245" i="2"/>
  <c r="K1245" i="2" s="1"/>
  <c r="J1212" i="2"/>
  <c r="K1212" i="2" s="1"/>
  <c r="J1213" i="2"/>
  <c r="K1213" i="2" s="1"/>
  <c r="J1214" i="2"/>
  <c r="K1214" i="2" s="1"/>
  <c r="J1215" i="2"/>
  <c r="K1215" i="2" s="1"/>
  <c r="J1216" i="2"/>
  <c r="K1216" i="2" s="1"/>
  <c r="J1217" i="2"/>
  <c r="K1217" i="2" s="1"/>
  <c r="J1218" i="2"/>
  <c r="K1218" i="2" s="1"/>
  <c r="J1219" i="2"/>
  <c r="K1219" i="2" s="1"/>
  <c r="J1246" i="2"/>
  <c r="K1246" i="2" s="1"/>
  <c r="J1247" i="2"/>
  <c r="K1247" i="2" s="1"/>
  <c r="J1243" i="2"/>
  <c r="K1243" i="2" s="1"/>
  <c r="J1244" i="2"/>
  <c r="K1244" i="2" s="1"/>
  <c r="J1226" i="2"/>
  <c r="K1226" i="2" s="1"/>
  <c r="J1228" i="2"/>
  <c r="K1228" i="2" s="1"/>
  <c r="J1229" i="2"/>
  <c r="K1229" i="2" s="1"/>
  <c r="J1227" i="2"/>
  <c r="K1227" i="2" s="1"/>
  <c r="J1224" i="2"/>
  <c r="K1224" i="2" s="1"/>
  <c r="J1225" i="2"/>
  <c r="K1225" i="2" s="1"/>
  <c r="J1220" i="2"/>
  <c r="K1220" i="2" s="1"/>
  <c r="J1221" i="2"/>
  <c r="K1221" i="2" s="1"/>
  <c r="J1222" i="2"/>
  <c r="K1222" i="2" s="1"/>
  <c r="J1223" i="2"/>
  <c r="K1223" i="2" s="1"/>
  <c r="J1234" i="2"/>
  <c r="K1234" i="2" s="1"/>
  <c r="J1235" i="2"/>
  <c r="K1235" i="2" s="1"/>
  <c r="J1236" i="2"/>
  <c r="K1236" i="2" s="1"/>
  <c r="J1237" i="2"/>
  <c r="K1237" i="2" s="1"/>
  <c r="J1238" i="2"/>
  <c r="K1238" i="2" s="1"/>
  <c r="J1239" i="2"/>
  <c r="K1239" i="2" s="1"/>
  <c r="J1240" i="2"/>
  <c r="K1240" i="2" s="1"/>
  <c r="J1241" i="2"/>
  <c r="K1241" i="2" s="1"/>
  <c r="J1231" i="2"/>
  <c r="K1231" i="2" s="1"/>
  <c r="J1232" i="2"/>
  <c r="K1232" i="2" s="1"/>
  <c r="J1233" i="2"/>
  <c r="K1233" i="2" s="1"/>
  <c r="J1230" i="2"/>
  <c r="K1230" i="2" s="1"/>
  <c r="J1242" i="2"/>
  <c r="K1242" i="2" s="1"/>
  <c r="J1248" i="2"/>
  <c r="K1248" i="2" s="1"/>
  <c r="J1249" i="2"/>
  <c r="K1249" i="2" s="1"/>
  <c r="J1150" i="2"/>
  <c r="K1150" i="2" s="1"/>
  <c r="J1151" i="2"/>
  <c r="K1151" i="2" s="1"/>
  <c r="J1152" i="2"/>
  <c r="K1152" i="2" s="1"/>
  <c r="J1153" i="2"/>
  <c r="K1153" i="2" s="1"/>
  <c r="J1154" i="2"/>
  <c r="K1154" i="2" s="1"/>
  <c r="J1155" i="2"/>
  <c r="K1155" i="2" s="1"/>
  <c r="J1156" i="2"/>
  <c r="K1156" i="2" s="1"/>
  <c r="J1157" i="2"/>
  <c r="K1157" i="2" s="1"/>
  <c r="J1158" i="2"/>
  <c r="K1158" i="2" s="1"/>
  <c r="J1159" i="2"/>
  <c r="K1159" i="2" s="1"/>
  <c r="J1160" i="2"/>
  <c r="K1160" i="2" s="1"/>
  <c r="J1161" i="2"/>
  <c r="K1161" i="2" s="1"/>
  <c r="J1195" i="2"/>
  <c r="K1195" i="2" s="1"/>
  <c r="J1162" i="2"/>
  <c r="K1162" i="2" s="1"/>
  <c r="J1163" i="2"/>
  <c r="K1163" i="2" s="1"/>
  <c r="J1164" i="2"/>
  <c r="K1164" i="2" s="1"/>
  <c r="J1165" i="2"/>
  <c r="K1165" i="2" s="1"/>
  <c r="J1166" i="2"/>
  <c r="K1166" i="2" s="1"/>
  <c r="J1167" i="2"/>
  <c r="K1167" i="2" s="1"/>
  <c r="J1168" i="2"/>
  <c r="K1168" i="2" s="1"/>
  <c r="J1169" i="2"/>
  <c r="K1169" i="2" s="1"/>
  <c r="J1196" i="2"/>
  <c r="K1196" i="2" s="1"/>
  <c r="J1197" i="2"/>
  <c r="K1197" i="2" s="1"/>
  <c r="J1193" i="2"/>
  <c r="K1193" i="2" s="1"/>
  <c r="J1194" i="2"/>
  <c r="K1194" i="2" s="1"/>
  <c r="J1176" i="2"/>
  <c r="K1176" i="2" s="1"/>
  <c r="J1178" i="2"/>
  <c r="K1178" i="2" s="1"/>
  <c r="J1179" i="2"/>
  <c r="K1179" i="2" s="1"/>
  <c r="J1177" i="2"/>
  <c r="K1177" i="2" s="1"/>
  <c r="J1174" i="2"/>
  <c r="K1174" i="2" s="1"/>
  <c r="J1175" i="2"/>
  <c r="K1175" i="2" s="1"/>
  <c r="J1170" i="2"/>
  <c r="K1170" i="2" s="1"/>
  <c r="J1171" i="2"/>
  <c r="K1171" i="2" s="1"/>
  <c r="J1172" i="2"/>
  <c r="K1172" i="2" s="1"/>
  <c r="J1173" i="2"/>
  <c r="K1173" i="2" s="1"/>
  <c r="J1184" i="2"/>
  <c r="K1184" i="2" s="1"/>
  <c r="J1185" i="2"/>
  <c r="K1185" i="2" s="1"/>
  <c r="J1186" i="2"/>
  <c r="K1186" i="2" s="1"/>
  <c r="J1187" i="2"/>
  <c r="K1187" i="2" s="1"/>
  <c r="J1188" i="2"/>
  <c r="K1188" i="2" s="1"/>
  <c r="J1189" i="2"/>
  <c r="K1189" i="2" s="1"/>
  <c r="J1190" i="2"/>
  <c r="K1190" i="2" s="1"/>
  <c r="J1191" i="2"/>
  <c r="K1191" i="2" s="1"/>
  <c r="J1181" i="2"/>
  <c r="K1181" i="2" s="1"/>
  <c r="J1182" i="2"/>
  <c r="K1182" i="2" s="1"/>
  <c r="J1183" i="2"/>
  <c r="K1183" i="2" s="1"/>
  <c r="J1180" i="2"/>
  <c r="K1180" i="2" s="1"/>
  <c r="J1192" i="2"/>
  <c r="K1192" i="2" s="1"/>
  <c r="J1198" i="2"/>
  <c r="K1198" i="2" s="1"/>
  <c r="J1199" i="2"/>
  <c r="K1199" i="2" s="1"/>
  <c r="J1400" i="2"/>
  <c r="K1400" i="2" s="1"/>
  <c r="J1401" i="2"/>
  <c r="K1401" i="2" s="1"/>
  <c r="J1402" i="2"/>
  <c r="K1402" i="2" s="1"/>
  <c r="J1403" i="2"/>
  <c r="K1403" i="2" s="1"/>
  <c r="J1404" i="2"/>
  <c r="K1404" i="2" s="1"/>
  <c r="J1405" i="2"/>
  <c r="K1405" i="2" s="1"/>
  <c r="J1406" i="2"/>
  <c r="K1406" i="2" s="1"/>
  <c r="J1407" i="2"/>
  <c r="K1407" i="2" s="1"/>
  <c r="J1408" i="2"/>
  <c r="K1408" i="2" s="1"/>
  <c r="J1409" i="2"/>
  <c r="K1409" i="2" s="1"/>
  <c r="J1410" i="2"/>
  <c r="K1410" i="2" s="1"/>
  <c r="J1411" i="2"/>
  <c r="K1411" i="2" s="1"/>
  <c r="J1445" i="2"/>
  <c r="K1445" i="2" s="1"/>
  <c r="J1412" i="2"/>
  <c r="K1412" i="2" s="1"/>
  <c r="J1413" i="2"/>
  <c r="K1413" i="2" s="1"/>
  <c r="J1414" i="2"/>
  <c r="K1414" i="2" s="1"/>
  <c r="J1415" i="2"/>
  <c r="K1415" i="2" s="1"/>
  <c r="J1416" i="2"/>
  <c r="K1416" i="2" s="1"/>
  <c r="J1417" i="2"/>
  <c r="K1417" i="2" s="1"/>
  <c r="J1418" i="2"/>
  <c r="K1418" i="2" s="1"/>
  <c r="J1419" i="2"/>
  <c r="K1419" i="2" s="1"/>
  <c r="J1446" i="2"/>
  <c r="K1446" i="2" s="1"/>
  <c r="J1447" i="2"/>
  <c r="K1447" i="2" s="1"/>
  <c r="J1443" i="2"/>
  <c r="K1443" i="2" s="1"/>
  <c r="J1444" i="2"/>
  <c r="K1444" i="2" s="1"/>
  <c r="J1426" i="2"/>
  <c r="K1426" i="2" s="1"/>
  <c r="J1428" i="2"/>
  <c r="K1428" i="2" s="1"/>
  <c r="J1429" i="2"/>
  <c r="K1429" i="2" s="1"/>
  <c r="J1427" i="2"/>
  <c r="K1427" i="2" s="1"/>
  <c r="J1424" i="2"/>
  <c r="K1424" i="2" s="1"/>
  <c r="J1425" i="2"/>
  <c r="K1425" i="2" s="1"/>
  <c r="J1420" i="2"/>
  <c r="K1420" i="2" s="1"/>
  <c r="J1421" i="2"/>
  <c r="K1421" i="2" s="1"/>
  <c r="J1422" i="2"/>
  <c r="K1422" i="2" s="1"/>
  <c r="J1423" i="2"/>
  <c r="K1423" i="2" s="1"/>
  <c r="J1434" i="2"/>
  <c r="K1434" i="2" s="1"/>
  <c r="J1435" i="2"/>
  <c r="K1435" i="2" s="1"/>
  <c r="J1436" i="2"/>
  <c r="K1436" i="2" s="1"/>
  <c r="J1437" i="2"/>
  <c r="K1437" i="2" s="1"/>
  <c r="J1438" i="2"/>
  <c r="K1438" i="2" s="1"/>
  <c r="J1439" i="2"/>
  <c r="K1439" i="2" s="1"/>
  <c r="J1440" i="2"/>
  <c r="K1440" i="2" s="1"/>
  <c r="J1441" i="2"/>
  <c r="K1441" i="2" s="1"/>
  <c r="J1431" i="2"/>
  <c r="K1431" i="2" s="1"/>
  <c r="J1432" i="2"/>
  <c r="K1432" i="2" s="1"/>
  <c r="J1433" i="2"/>
  <c r="K1433" i="2" s="1"/>
  <c r="J1430" i="2"/>
  <c r="K1430" i="2" s="1"/>
  <c r="J1442" i="2"/>
  <c r="K1442" i="2" s="1"/>
  <c r="J1448" i="2"/>
  <c r="K1448" i="2" s="1"/>
  <c r="J1449" i="2"/>
  <c r="K1449" i="2" s="1"/>
  <c r="J1350" i="2"/>
  <c r="K1350" i="2" s="1"/>
  <c r="J1351" i="2"/>
  <c r="K1351" i="2" s="1"/>
  <c r="J1352" i="2"/>
  <c r="K1352" i="2" s="1"/>
  <c r="J1353" i="2"/>
  <c r="K1353" i="2" s="1"/>
  <c r="J1354" i="2"/>
  <c r="K1354" i="2" s="1"/>
  <c r="J1355" i="2"/>
  <c r="K1355" i="2" s="1"/>
  <c r="J1356" i="2"/>
  <c r="K1356" i="2" s="1"/>
  <c r="J1357" i="2"/>
  <c r="K1357" i="2" s="1"/>
  <c r="J1358" i="2"/>
  <c r="K1358" i="2" s="1"/>
  <c r="J1359" i="2"/>
  <c r="K1359" i="2" s="1"/>
  <c r="J1360" i="2"/>
  <c r="K1360" i="2" s="1"/>
  <c r="J1361" i="2"/>
  <c r="K1361" i="2" s="1"/>
  <c r="J1395" i="2"/>
  <c r="K1395" i="2" s="1"/>
  <c r="J1362" i="2"/>
  <c r="K1362" i="2" s="1"/>
  <c r="J1363" i="2"/>
  <c r="K1363" i="2" s="1"/>
  <c r="J1364" i="2"/>
  <c r="K1364" i="2" s="1"/>
  <c r="J1365" i="2"/>
  <c r="K1365" i="2" s="1"/>
  <c r="J1366" i="2"/>
  <c r="K1366" i="2" s="1"/>
  <c r="J1367" i="2"/>
  <c r="K1367" i="2" s="1"/>
  <c r="J1368" i="2"/>
  <c r="K1368" i="2" s="1"/>
  <c r="J1369" i="2"/>
  <c r="K1369" i="2" s="1"/>
  <c r="J1396" i="2"/>
  <c r="K1396" i="2" s="1"/>
  <c r="J1397" i="2"/>
  <c r="K1397" i="2" s="1"/>
  <c r="J1393" i="2"/>
  <c r="K1393" i="2" s="1"/>
  <c r="J1394" i="2"/>
  <c r="K1394" i="2" s="1"/>
  <c r="J1376" i="2"/>
  <c r="K1376" i="2" s="1"/>
  <c r="J1378" i="2"/>
  <c r="K1378" i="2" s="1"/>
  <c r="J1379" i="2"/>
  <c r="K1379" i="2" s="1"/>
  <c r="J1377" i="2"/>
  <c r="K1377" i="2" s="1"/>
  <c r="J1374" i="2"/>
  <c r="K1374" i="2" s="1"/>
  <c r="J1375" i="2"/>
  <c r="K1375" i="2" s="1"/>
  <c r="J1370" i="2"/>
  <c r="K1370" i="2" s="1"/>
  <c r="J1371" i="2"/>
  <c r="K1371" i="2" s="1"/>
  <c r="J1372" i="2"/>
  <c r="K1372" i="2" s="1"/>
  <c r="J1373" i="2"/>
  <c r="K1373" i="2" s="1"/>
  <c r="J1384" i="2"/>
  <c r="K1384" i="2" s="1"/>
  <c r="J1385" i="2"/>
  <c r="K1385" i="2" s="1"/>
  <c r="J1386" i="2"/>
  <c r="K1386" i="2" s="1"/>
  <c r="J1387" i="2"/>
  <c r="K1387" i="2" s="1"/>
  <c r="J1388" i="2"/>
  <c r="K1388" i="2" s="1"/>
  <c r="J1389" i="2"/>
  <c r="K1389" i="2" s="1"/>
  <c r="J1390" i="2"/>
  <c r="K1390" i="2" s="1"/>
  <c r="J1391" i="2"/>
  <c r="K1391" i="2" s="1"/>
  <c r="J1381" i="2"/>
  <c r="K1381" i="2" s="1"/>
  <c r="J1382" i="2"/>
  <c r="K1382" i="2" s="1"/>
  <c r="J1383" i="2"/>
  <c r="K1383" i="2" s="1"/>
  <c r="J1380" i="2"/>
  <c r="K1380" i="2" s="1"/>
  <c r="J1392" i="2"/>
  <c r="K1392" i="2" s="1"/>
  <c r="J1398" i="2"/>
  <c r="K1398" i="2" s="1"/>
  <c r="J1399" i="2"/>
  <c r="K1399" i="2" s="1"/>
  <c r="J1300" i="2"/>
  <c r="K1300" i="2" s="1"/>
  <c r="J1301" i="2"/>
  <c r="K1301" i="2" s="1"/>
  <c r="J1302" i="2"/>
  <c r="K1302" i="2" s="1"/>
  <c r="J1303" i="2"/>
  <c r="K1303" i="2" s="1"/>
  <c r="J1304" i="2"/>
  <c r="K1304" i="2" s="1"/>
  <c r="J1305" i="2"/>
  <c r="K1305" i="2" s="1"/>
  <c r="J1306" i="2"/>
  <c r="K1306" i="2" s="1"/>
  <c r="J1307" i="2"/>
  <c r="K1307" i="2" s="1"/>
  <c r="J1308" i="2"/>
  <c r="K1308" i="2" s="1"/>
  <c r="J1309" i="2"/>
  <c r="K1309" i="2" s="1"/>
  <c r="J1310" i="2"/>
  <c r="K1310" i="2" s="1"/>
  <c r="J1311" i="2"/>
  <c r="K1311" i="2" s="1"/>
  <c r="J1345" i="2"/>
  <c r="K1345" i="2" s="1"/>
  <c r="J1312" i="2"/>
  <c r="K1312" i="2" s="1"/>
  <c r="J1313" i="2"/>
  <c r="K1313" i="2" s="1"/>
  <c r="J1314" i="2"/>
  <c r="K1314" i="2" s="1"/>
  <c r="J1315" i="2"/>
  <c r="K1315" i="2" s="1"/>
  <c r="J1316" i="2"/>
  <c r="K1316" i="2" s="1"/>
  <c r="J1317" i="2"/>
  <c r="K1317" i="2" s="1"/>
  <c r="J1318" i="2"/>
  <c r="K1318" i="2" s="1"/>
  <c r="J1319" i="2"/>
  <c r="K1319" i="2" s="1"/>
  <c r="J1346" i="2"/>
  <c r="K1346" i="2" s="1"/>
  <c r="J1347" i="2"/>
  <c r="K1347" i="2" s="1"/>
  <c r="J1343" i="2"/>
  <c r="K1343" i="2" s="1"/>
  <c r="J1344" i="2"/>
  <c r="K1344" i="2" s="1"/>
  <c r="J1326" i="2"/>
  <c r="K1326" i="2" s="1"/>
  <c r="J1328" i="2"/>
  <c r="K1328" i="2" s="1"/>
  <c r="J1329" i="2"/>
  <c r="K1329" i="2" s="1"/>
  <c r="J1327" i="2"/>
  <c r="K1327" i="2" s="1"/>
  <c r="J1324" i="2"/>
  <c r="K1324" i="2" s="1"/>
  <c r="J1325" i="2"/>
  <c r="K1325" i="2" s="1"/>
  <c r="J1320" i="2"/>
  <c r="K1320" i="2" s="1"/>
  <c r="J1321" i="2"/>
  <c r="K1321" i="2" s="1"/>
  <c r="J1322" i="2"/>
  <c r="K1322" i="2" s="1"/>
  <c r="J1323" i="2"/>
  <c r="K1323" i="2" s="1"/>
  <c r="J1334" i="2"/>
  <c r="K1334" i="2" s="1"/>
  <c r="J1335" i="2"/>
  <c r="K1335" i="2" s="1"/>
  <c r="J1336" i="2"/>
  <c r="K1336" i="2" s="1"/>
  <c r="J1337" i="2"/>
  <c r="K1337" i="2" s="1"/>
  <c r="J1338" i="2"/>
  <c r="K1338" i="2" s="1"/>
  <c r="J1339" i="2"/>
  <c r="K1339" i="2" s="1"/>
  <c r="J1340" i="2"/>
  <c r="K1340" i="2" s="1"/>
  <c r="J1341" i="2"/>
  <c r="K1341" i="2" s="1"/>
  <c r="J1331" i="2"/>
  <c r="K1331" i="2" s="1"/>
  <c r="J1332" i="2"/>
  <c r="K1332" i="2" s="1"/>
  <c r="J1333" i="2"/>
  <c r="K1333" i="2" s="1"/>
  <c r="J1330" i="2"/>
  <c r="K1330" i="2" s="1"/>
  <c r="J1342" i="2"/>
  <c r="K1342" i="2" s="1"/>
  <c r="J1348" i="2"/>
  <c r="K1348" i="2" s="1"/>
  <c r="J1349" i="2"/>
  <c r="K1349" i="2" s="1"/>
  <c r="J1550" i="2"/>
  <c r="K1550" i="2" s="1"/>
  <c r="J1551" i="2"/>
  <c r="K1551" i="2" s="1"/>
  <c r="J1552" i="2"/>
  <c r="K1552" i="2" s="1"/>
  <c r="J1553" i="2"/>
  <c r="K1553" i="2" s="1"/>
  <c r="J1554" i="2"/>
  <c r="K1554" i="2" s="1"/>
  <c r="J1555" i="2"/>
  <c r="K1555" i="2" s="1"/>
  <c r="J1556" i="2"/>
  <c r="K1556" i="2" s="1"/>
  <c r="J1557" i="2"/>
  <c r="K1557" i="2" s="1"/>
  <c r="J1558" i="2"/>
  <c r="K1558" i="2" s="1"/>
  <c r="J1559" i="2"/>
  <c r="K1559" i="2" s="1"/>
  <c r="J1560" i="2"/>
  <c r="K1560" i="2" s="1"/>
  <c r="J1561" i="2"/>
  <c r="K1561" i="2" s="1"/>
  <c r="J1595" i="2"/>
  <c r="K1595" i="2" s="1"/>
  <c r="J1562" i="2"/>
  <c r="K1562" i="2" s="1"/>
  <c r="J1563" i="2"/>
  <c r="K1563" i="2" s="1"/>
  <c r="J1564" i="2"/>
  <c r="K1564" i="2" s="1"/>
  <c r="J1565" i="2"/>
  <c r="K1565" i="2" s="1"/>
  <c r="J1566" i="2"/>
  <c r="K1566" i="2" s="1"/>
  <c r="J1567" i="2"/>
  <c r="K1567" i="2" s="1"/>
  <c r="J1568" i="2"/>
  <c r="K1568" i="2" s="1"/>
  <c r="J1569" i="2"/>
  <c r="K1569" i="2" s="1"/>
  <c r="J1596" i="2"/>
  <c r="K1596" i="2" s="1"/>
  <c r="J1597" i="2"/>
  <c r="K1597" i="2" s="1"/>
  <c r="J1593" i="2"/>
  <c r="K1593" i="2" s="1"/>
  <c r="J1594" i="2"/>
  <c r="K1594" i="2" s="1"/>
  <c r="J1576" i="2"/>
  <c r="K1576" i="2" s="1"/>
  <c r="J1578" i="2"/>
  <c r="K1578" i="2" s="1"/>
  <c r="J1579" i="2"/>
  <c r="K1579" i="2" s="1"/>
  <c r="J1577" i="2"/>
  <c r="K1577" i="2" s="1"/>
  <c r="J1574" i="2"/>
  <c r="K1574" i="2" s="1"/>
  <c r="J1575" i="2"/>
  <c r="K1575" i="2" s="1"/>
  <c r="J1570" i="2"/>
  <c r="K1570" i="2" s="1"/>
  <c r="J1571" i="2"/>
  <c r="K1571" i="2" s="1"/>
  <c r="J1572" i="2"/>
  <c r="K1572" i="2" s="1"/>
  <c r="J1573" i="2"/>
  <c r="K1573" i="2" s="1"/>
  <c r="J1584" i="2"/>
  <c r="K1584" i="2" s="1"/>
  <c r="J1585" i="2"/>
  <c r="K1585" i="2" s="1"/>
  <c r="J1586" i="2"/>
  <c r="K1586" i="2" s="1"/>
  <c r="J1587" i="2"/>
  <c r="K1587" i="2" s="1"/>
  <c r="J1588" i="2"/>
  <c r="K1588" i="2" s="1"/>
  <c r="J1589" i="2"/>
  <c r="K1589" i="2" s="1"/>
  <c r="J1590" i="2"/>
  <c r="K1590" i="2" s="1"/>
  <c r="J1591" i="2"/>
  <c r="K1591" i="2" s="1"/>
  <c r="J1581" i="2"/>
  <c r="K1581" i="2" s="1"/>
  <c r="J1582" i="2"/>
  <c r="K1582" i="2" s="1"/>
  <c r="J1583" i="2"/>
  <c r="K1583" i="2" s="1"/>
  <c r="J1580" i="2"/>
  <c r="K1580" i="2" s="1"/>
  <c r="J1592" i="2"/>
  <c r="K1592" i="2" s="1"/>
  <c r="J1598" i="2"/>
  <c r="K1598" i="2" s="1"/>
  <c r="J1599" i="2"/>
  <c r="K1599" i="2" s="1"/>
  <c r="J1500" i="2"/>
  <c r="K1500" i="2" s="1"/>
  <c r="J1501" i="2"/>
  <c r="K1501" i="2" s="1"/>
  <c r="J1502" i="2"/>
  <c r="K1502" i="2" s="1"/>
  <c r="J1503" i="2"/>
  <c r="K1503" i="2" s="1"/>
  <c r="J1504" i="2"/>
  <c r="K1504" i="2" s="1"/>
  <c r="J1505" i="2"/>
  <c r="K1505" i="2" s="1"/>
  <c r="J1506" i="2"/>
  <c r="K1506" i="2" s="1"/>
  <c r="J1507" i="2"/>
  <c r="K1507" i="2" s="1"/>
  <c r="J1508" i="2"/>
  <c r="K1508" i="2" s="1"/>
  <c r="J1509" i="2"/>
  <c r="K1509" i="2" s="1"/>
  <c r="J1510" i="2"/>
  <c r="K1510" i="2" s="1"/>
  <c r="J1511" i="2"/>
  <c r="K1511" i="2" s="1"/>
  <c r="J1545" i="2"/>
  <c r="K1545" i="2" s="1"/>
  <c r="J1512" i="2"/>
  <c r="K1512" i="2" s="1"/>
  <c r="J1513" i="2"/>
  <c r="K1513" i="2" s="1"/>
  <c r="J1514" i="2"/>
  <c r="K1514" i="2" s="1"/>
  <c r="J1515" i="2"/>
  <c r="K1515" i="2" s="1"/>
  <c r="J1516" i="2"/>
  <c r="K1516" i="2" s="1"/>
  <c r="J1517" i="2"/>
  <c r="K1517" i="2" s="1"/>
  <c r="J1518" i="2"/>
  <c r="K1518" i="2" s="1"/>
  <c r="J1519" i="2"/>
  <c r="K1519" i="2" s="1"/>
  <c r="J1546" i="2"/>
  <c r="K1546" i="2" s="1"/>
  <c r="J1547" i="2"/>
  <c r="K1547" i="2" s="1"/>
  <c r="J1543" i="2"/>
  <c r="K1543" i="2" s="1"/>
  <c r="J1544" i="2"/>
  <c r="K1544" i="2" s="1"/>
  <c r="J1526" i="2"/>
  <c r="K1526" i="2" s="1"/>
  <c r="J1528" i="2"/>
  <c r="K1528" i="2" s="1"/>
  <c r="J1529" i="2"/>
  <c r="K1529" i="2" s="1"/>
  <c r="J1527" i="2"/>
  <c r="K1527" i="2" s="1"/>
  <c r="J1524" i="2"/>
  <c r="K1524" i="2" s="1"/>
  <c r="J1525" i="2"/>
  <c r="K1525" i="2" s="1"/>
  <c r="J1520" i="2"/>
  <c r="K1520" i="2" s="1"/>
  <c r="J1521" i="2"/>
  <c r="K1521" i="2" s="1"/>
  <c r="J1522" i="2"/>
  <c r="K1522" i="2" s="1"/>
  <c r="J1523" i="2"/>
  <c r="K1523" i="2" s="1"/>
  <c r="J1534" i="2"/>
  <c r="K1534" i="2" s="1"/>
  <c r="J1535" i="2"/>
  <c r="K1535" i="2" s="1"/>
  <c r="J1536" i="2"/>
  <c r="K1536" i="2" s="1"/>
  <c r="J1537" i="2"/>
  <c r="K1537" i="2" s="1"/>
  <c r="J1538" i="2"/>
  <c r="K1538" i="2" s="1"/>
  <c r="J1539" i="2"/>
  <c r="K1539" i="2" s="1"/>
  <c r="J1540" i="2"/>
  <c r="K1540" i="2" s="1"/>
  <c r="J1541" i="2"/>
  <c r="K1541" i="2" s="1"/>
  <c r="J1531" i="2"/>
  <c r="K1531" i="2" s="1"/>
  <c r="J1532" i="2"/>
  <c r="K1532" i="2" s="1"/>
  <c r="J1533" i="2"/>
  <c r="K1533" i="2" s="1"/>
  <c r="J1530" i="2"/>
  <c r="K1530" i="2" s="1"/>
  <c r="J1542" i="2"/>
  <c r="K1542" i="2" s="1"/>
  <c r="J1548" i="2"/>
  <c r="K1548" i="2" s="1"/>
  <c r="J1549" i="2"/>
  <c r="K1549" i="2" s="1"/>
  <c r="J1450" i="2"/>
  <c r="K1450" i="2" s="1"/>
  <c r="J1451" i="2"/>
  <c r="K1451" i="2" s="1"/>
  <c r="J1452" i="2"/>
  <c r="K1452" i="2" s="1"/>
  <c r="J1453" i="2"/>
  <c r="K1453" i="2" s="1"/>
  <c r="J1454" i="2"/>
  <c r="K1454" i="2" s="1"/>
  <c r="J1455" i="2"/>
  <c r="K1455" i="2" s="1"/>
  <c r="J1456" i="2"/>
  <c r="K1456" i="2" s="1"/>
  <c r="J1457" i="2"/>
  <c r="K1457" i="2" s="1"/>
  <c r="J1458" i="2"/>
  <c r="K1458" i="2" s="1"/>
  <c r="J1459" i="2"/>
  <c r="K1459" i="2" s="1"/>
  <c r="J1460" i="2"/>
  <c r="K1460" i="2" s="1"/>
  <c r="J1461" i="2"/>
  <c r="K1461" i="2" s="1"/>
  <c r="J1495" i="2"/>
  <c r="K1495" i="2" s="1"/>
  <c r="J1462" i="2"/>
  <c r="K1462" i="2" s="1"/>
  <c r="J1463" i="2"/>
  <c r="K1463" i="2" s="1"/>
  <c r="J1464" i="2"/>
  <c r="K1464" i="2" s="1"/>
  <c r="J1465" i="2"/>
  <c r="K1465" i="2" s="1"/>
  <c r="J1466" i="2"/>
  <c r="K1466" i="2" s="1"/>
  <c r="J1467" i="2"/>
  <c r="K1467" i="2" s="1"/>
  <c r="J1468" i="2"/>
  <c r="K1468" i="2" s="1"/>
  <c r="J1469" i="2"/>
  <c r="K1469" i="2" s="1"/>
  <c r="J1496" i="2"/>
  <c r="K1496" i="2" s="1"/>
  <c r="J1497" i="2"/>
  <c r="K1497" i="2" s="1"/>
  <c r="J1493" i="2"/>
  <c r="K1493" i="2" s="1"/>
  <c r="J1494" i="2"/>
  <c r="K1494" i="2" s="1"/>
  <c r="J1476" i="2"/>
  <c r="K1476" i="2" s="1"/>
  <c r="J1478" i="2"/>
  <c r="K1478" i="2" s="1"/>
  <c r="J1479" i="2"/>
  <c r="K1479" i="2" s="1"/>
  <c r="J1477" i="2"/>
  <c r="K1477" i="2" s="1"/>
  <c r="J1474" i="2"/>
  <c r="K1474" i="2" s="1"/>
  <c r="J1475" i="2"/>
  <c r="K1475" i="2" s="1"/>
  <c r="J1470" i="2"/>
  <c r="K1470" i="2" s="1"/>
  <c r="J1471" i="2"/>
  <c r="K1471" i="2" s="1"/>
  <c r="J1472" i="2"/>
  <c r="K1472" i="2" s="1"/>
  <c r="J1473" i="2"/>
  <c r="K1473" i="2" s="1"/>
  <c r="J1484" i="2"/>
  <c r="K1484" i="2" s="1"/>
  <c r="J1485" i="2"/>
  <c r="K1485" i="2" s="1"/>
  <c r="J1486" i="2"/>
  <c r="K1486" i="2" s="1"/>
  <c r="J1487" i="2"/>
  <c r="K1487" i="2" s="1"/>
  <c r="J1488" i="2"/>
  <c r="K1488" i="2" s="1"/>
  <c r="J1489" i="2"/>
  <c r="K1489" i="2" s="1"/>
  <c r="J1490" i="2"/>
  <c r="K1490" i="2" s="1"/>
  <c r="J1491" i="2"/>
  <c r="K1491" i="2" s="1"/>
  <c r="J1481" i="2"/>
  <c r="K1481" i="2" s="1"/>
  <c r="J1482" i="2"/>
  <c r="K1482" i="2" s="1"/>
  <c r="J1483" i="2"/>
  <c r="K1483" i="2" s="1"/>
  <c r="J1480" i="2"/>
  <c r="K1480" i="2" s="1"/>
  <c r="J1492" i="2"/>
  <c r="K1492" i="2" s="1"/>
  <c r="J1498" i="2"/>
  <c r="K1498" i="2" s="1"/>
  <c r="J1499" i="2"/>
  <c r="K1499" i="2" s="1"/>
  <c r="J1700" i="2"/>
  <c r="K1700" i="2" s="1"/>
  <c r="J1701" i="2"/>
  <c r="K1701" i="2" s="1"/>
  <c r="J1702" i="2"/>
  <c r="K1702" i="2" s="1"/>
  <c r="J1703" i="2"/>
  <c r="K1703" i="2" s="1"/>
  <c r="J1704" i="2"/>
  <c r="K1704" i="2" s="1"/>
  <c r="J1705" i="2"/>
  <c r="K1705" i="2" s="1"/>
  <c r="J1706" i="2"/>
  <c r="K1706" i="2" s="1"/>
  <c r="J1707" i="2"/>
  <c r="K1707" i="2" s="1"/>
  <c r="J1708" i="2"/>
  <c r="K1708" i="2" s="1"/>
  <c r="J1709" i="2"/>
  <c r="K1709" i="2" s="1"/>
  <c r="J1710" i="2"/>
  <c r="K1710" i="2" s="1"/>
  <c r="J1711" i="2"/>
  <c r="K1711" i="2" s="1"/>
  <c r="J1745" i="2"/>
  <c r="K1745" i="2" s="1"/>
  <c r="J1712" i="2"/>
  <c r="K1712" i="2" s="1"/>
  <c r="J1713" i="2"/>
  <c r="K1713" i="2" s="1"/>
  <c r="J1714" i="2"/>
  <c r="K1714" i="2" s="1"/>
  <c r="J1715" i="2"/>
  <c r="K1715" i="2" s="1"/>
  <c r="J1716" i="2"/>
  <c r="K1716" i="2" s="1"/>
  <c r="J1717" i="2"/>
  <c r="K1717" i="2" s="1"/>
  <c r="J1718" i="2"/>
  <c r="K1718" i="2" s="1"/>
  <c r="J1719" i="2"/>
  <c r="K1719" i="2" s="1"/>
  <c r="J1746" i="2"/>
  <c r="K1746" i="2" s="1"/>
  <c r="J1747" i="2"/>
  <c r="K1747" i="2" s="1"/>
  <c r="J1743" i="2"/>
  <c r="K1743" i="2" s="1"/>
  <c r="J1744" i="2"/>
  <c r="K1744" i="2" s="1"/>
  <c r="J1726" i="2"/>
  <c r="K1726" i="2" s="1"/>
  <c r="J1728" i="2"/>
  <c r="K1728" i="2" s="1"/>
  <c r="J1729" i="2"/>
  <c r="K1729" i="2" s="1"/>
  <c r="J1727" i="2"/>
  <c r="K1727" i="2" s="1"/>
  <c r="J1724" i="2"/>
  <c r="K1724" i="2" s="1"/>
  <c r="J1725" i="2"/>
  <c r="K1725" i="2" s="1"/>
  <c r="J1720" i="2"/>
  <c r="K1720" i="2" s="1"/>
  <c r="J1721" i="2"/>
  <c r="K1721" i="2" s="1"/>
  <c r="J1722" i="2"/>
  <c r="K1722" i="2" s="1"/>
  <c r="J1723" i="2"/>
  <c r="K1723" i="2" s="1"/>
  <c r="J1734" i="2"/>
  <c r="K1734" i="2" s="1"/>
  <c r="J1735" i="2"/>
  <c r="K1735" i="2" s="1"/>
  <c r="J1736" i="2"/>
  <c r="K1736" i="2" s="1"/>
  <c r="J1737" i="2"/>
  <c r="K1737" i="2" s="1"/>
  <c r="J1738" i="2"/>
  <c r="K1738" i="2" s="1"/>
  <c r="J1739" i="2"/>
  <c r="K1739" i="2" s="1"/>
  <c r="J1740" i="2"/>
  <c r="K1740" i="2" s="1"/>
  <c r="J1741" i="2"/>
  <c r="K1741" i="2" s="1"/>
  <c r="J1731" i="2"/>
  <c r="K1731" i="2" s="1"/>
  <c r="J1732" i="2"/>
  <c r="K1732" i="2" s="1"/>
  <c r="J1733" i="2"/>
  <c r="K1733" i="2" s="1"/>
  <c r="J1730" i="2"/>
  <c r="K1730" i="2" s="1"/>
  <c r="J1742" i="2"/>
  <c r="K1742" i="2" s="1"/>
  <c r="J1748" i="2"/>
  <c r="K1748" i="2" s="1"/>
  <c r="J1749" i="2"/>
  <c r="K1749" i="2" s="1"/>
  <c r="J1650" i="2"/>
  <c r="K1650" i="2" s="1"/>
  <c r="J1651" i="2"/>
  <c r="K1651" i="2" s="1"/>
  <c r="J1652" i="2"/>
  <c r="K1652" i="2" s="1"/>
  <c r="J1653" i="2"/>
  <c r="K1653" i="2" s="1"/>
  <c r="J1654" i="2"/>
  <c r="K1654" i="2" s="1"/>
  <c r="J1655" i="2"/>
  <c r="K1655" i="2" s="1"/>
  <c r="J1656" i="2"/>
  <c r="K1656" i="2" s="1"/>
  <c r="J1657" i="2"/>
  <c r="K1657" i="2" s="1"/>
  <c r="J1658" i="2"/>
  <c r="K1658" i="2" s="1"/>
  <c r="J1659" i="2"/>
  <c r="K1659" i="2" s="1"/>
  <c r="J1660" i="2"/>
  <c r="K1660" i="2" s="1"/>
  <c r="J1661" i="2"/>
  <c r="K1661" i="2" s="1"/>
  <c r="J1695" i="2"/>
  <c r="K1695" i="2" s="1"/>
  <c r="J1662" i="2"/>
  <c r="K1662" i="2" s="1"/>
  <c r="J1663" i="2"/>
  <c r="K1663" i="2" s="1"/>
  <c r="J1664" i="2"/>
  <c r="K1664" i="2" s="1"/>
  <c r="J1665" i="2"/>
  <c r="K1665" i="2" s="1"/>
  <c r="J1666" i="2"/>
  <c r="K1666" i="2" s="1"/>
  <c r="J1667" i="2"/>
  <c r="K1667" i="2" s="1"/>
  <c r="J1668" i="2"/>
  <c r="K1668" i="2" s="1"/>
  <c r="J1669" i="2"/>
  <c r="K1669" i="2" s="1"/>
  <c r="J1696" i="2"/>
  <c r="K1696" i="2" s="1"/>
  <c r="J1697" i="2"/>
  <c r="K1697" i="2" s="1"/>
  <c r="J1693" i="2"/>
  <c r="K1693" i="2" s="1"/>
  <c r="J1694" i="2"/>
  <c r="K1694" i="2" s="1"/>
  <c r="J1676" i="2"/>
  <c r="K1676" i="2" s="1"/>
  <c r="J1678" i="2"/>
  <c r="K1678" i="2" s="1"/>
  <c r="J1679" i="2"/>
  <c r="K1679" i="2" s="1"/>
  <c r="J1677" i="2"/>
  <c r="K1677" i="2" s="1"/>
  <c r="J1674" i="2"/>
  <c r="K1674" i="2" s="1"/>
  <c r="J1675" i="2"/>
  <c r="K1675" i="2" s="1"/>
  <c r="J1670" i="2"/>
  <c r="K1670" i="2" s="1"/>
  <c r="J1671" i="2"/>
  <c r="K1671" i="2" s="1"/>
  <c r="J1672" i="2"/>
  <c r="K1672" i="2" s="1"/>
  <c r="J1673" i="2"/>
  <c r="K1673" i="2" s="1"/>
  <c r="J1684" i="2"/>
  <c r="K1684" i="2" s="1"/>
  <c r="J1685" i="2"/>
  <c r="K1685" i="2" s="1"/>
  <c r="J1686" i="2"/>
  <c r="K1686" i="2" s="1"/>
  <c r="J1687" i="2"/>
  <c r="K1687" i="2" s="1"/>
  <c r="J1688" i="2"/>
  <c r="K1688" i="2" s="1"/>
  <c r="J1689" i="2"/>
  <c r="K1689" i="2" s="1"/>
  <c r="J1690" i="2"/>
  <c r="K1690" i="2" s="1"/>
  <c r="J1691" i="2"/>
  <c r="K1691" i="2" s="1"/>
  <c r="J1681" i="2"/>
  <c r="K1681" i="2" s="1"/>
  <c r="J1682" i="2"/>
  <c r="K1682" i="2" s="1"/>
  <c r="J1683" i="2"/>
  <c r="K1683" i="2" s="1"/>
  <c r="J1680" i="2"/>
  <c r="K1680" i="2" s="1"/>
  <c r="J1692" i="2"/>
  <c r="K1692" i="2" s="1"/>
  <c r="J1698" i="2"/>
  <c r="K1698" i="2" s="1"/>
  <c r="J1699" i="2"/>
  <c r="K1699" i="2" s="1"/>
  <c r="J1600" i="2"/>
  <c r="K1600" i="2" s="1"/>
  <c r="J1601" i="2"/>
  <c r="K1601" i="2" s="1"/>
  <c r="J1602" i="2"/>
  <c r="K1602" i="2" s="1"/>
  <c r="J1603" i="2"/>
  <c r="K1603" i="2" s="1"/>
  <c r="J1604" i="2"/>
  <c r="K1604" i="2" s="1"/>
  <c r="J1605" i="2"/>
  <c r="K1605" i="2" s="1"/>
  <c r="J1606" i="2"/>
  <c r="K1606" i="2" s="1"/>
  <c r="J1607" i="2"/>
  <c r="K1607" i="2" s="1"/>
  <c r="J1608" i="2"/>
  <c r="K1608" i="2" s="1"/>
  <c r="J1609" i="2"/>
  <c r="K1609" i="2" s="1"/>
  <c r="J1610" i="2"/>
  <c r="K1610" i="2" s="1"/>
  <c r="J1611" i="2"/>
  <c r="K1611" i="2" s="1"/>
  <c r="J1645" i="2"/>
  <c r="K1645" i="2" s="1"/>
  <c r="J1612" i="2"/>
  <c r="K1612" i="2" s="1"/>
  <c r="J1613" i="2"/>
  <c r="K1613" i="2" s="1"/>
  <c r="J1614" i="2"/>
  <c r="K1614" i="2" s="1"/>
  <c r="J1615" i="2"/>
  <c r="K1615" i="2" s="1"/>
  <c r="J1616" i="2"/>
  <c r="K1616" i="2" s="1"/>
  <c r="J1617" i="2"/>
  <c r="K1617" i="2" s="1"/>
  <c r="J1618" i="2"/>
  <c r="K1618" i="2" s="1"/>
  <c r="J1619" i="2"/>
  <c r="K1619" i="2" s="1"/>
  <c r="J1646" i="2"/>
  <c r="K1646" i="2" s="1"/>
  <c r="J1647" i="2"/>
  <c r="K1647" i="2" s="1"/>
  <c r="J1643" i="2"/>
  <c r="K1643" i="2" s="1"/>
  <c r="J1644" i="2"/>
  <c r="K1644" i="2" s="1"/>
  <c r="J1626" i="2"/>
  <c r="K1626" i="2" s="1"/>
  <c r="J1628" i="2"/>
  <c r="K1628" i="2" s="1"/>
  <c r="J1629" i="2"/>
  <c r="K1629" i="2" s="1"/>
  <c r="J1627" i="2"/>
  <c r="K1627" i="2" s="1"/>
  <c r="J1624" i="2"/>
  <c r="K1624" i="2" s="1"/>
  <c r="J1625" i="2"/>
  <c r="K1625" i="2" s="1"/>
  <c r="J1620" i="2"/>
  <c r="K1620" i="2" s="1"/>
  <c r="J1621" i="2"/>
  <c r="K1621" i="2" s="1"/>
  <c r="J1622" i="2"/>
  <c r="K1622" i="2" s="1"/>
  <c r="J1623" i="2"/>
  <c r="K1623" i="2" s="1"/>
  <c r="J1634" i="2"/>
  <c r="K1634" i="2" s="1"/>
  <c r="J1635" i="2"/>
  <c r="K1635" i="2" s="1"/>
  <c r="J1636" i="2"/>
  <c r="K1636" i="2" s="1"/>
  <c r="J1637" i="2"/>
  <c r="K1637" i="2" s="1"/>
  <c r="J1638" i="2"/>
  <c r="K1638" i="2" s="1"/>
  <c r="J1639" i="2"/>
  <c r="K1639" i="2" s="1"/>
  <c r="J1640" i="2"/>
  <c r="K1640" i="2" s="1"/>
  <c r="J1641" i="2"/>
  <c r="K1641" i="2" s="1"/>
  <c r="J1631" i="2"/>
  <c r="K1631" i="2" s="1"/>
  <c r="J1632" i="2"/>
  <c r="K1632" i="2" s="1"/>
  <c r="J1633" i="2"/>
  <c r="K1633" i="2" s="1"/>
  <c r="J1630" i="2"/>
  <c r="K1630" i="2" s="1"/>
  <c r="J1642" i="2"/>
  <c r="K1642" i="2" s="1"/>
  <c r="J1648" i="2"/>
  <c r="K1648" i="2" s="1"/>
  <c r="J1649" i="2"/>
  <c r="K1649" i="2" s="1"/>
  <c r="J1750" i="2"/>
  <c r="K1750" i="2" s="1"/>
  <c r="J1751" i="2"/>
  <c r="K1751" i="2" s="1"/>
  <c r="J1752" i="2"/>
  <c r="K1752" i="2" s="1"/>
  <c r="J1753" i="2"/>
  <c r="K1753" i="2" s="1"/>
  <c r="J1754" i="2"/>
  <c r="K1754" i="2" s="1"/>
  <c r="J1755" i="2"/>
  <c r="K1755" i="2" s="1"/>
  <c r="J1756" i="2"/>
  <c r="K1756" i="2" s="1"/>
  <c r="J1757" i="2"/>
  <c r="K1757" i="2" s="1"/>
  <c r="J1758" i="2"/>
  <c r="K1758" i="2" s="1"/>
  <c r="J1759" i="2"/>
  <c r="K1759" i="2" s="1"/>
  <c r="J1760" i="2"/>
  <c r="K1760" i="2" s="1"/>
  <c r="J1761" i="2"/>
  <c r="K1761" i="2" s="1"/>
  <c r="J1795" i="2"/>
  <c r="K1795" i="2" s="1"/>
  <c r="J1762" i="2"/>
  <c r="K1762" i="2" s="1"/>
  <c r="J1763" i="2"/>
  <c r="K1763" i="2" s="1"/>
  <c r="J1764" i="2"/>
  <c r="K1764" i="2" s="1"/>
  <c r="J1765" i="2"/>
  <c r="K1765" i="2" s="1"/>
  <c r="J1766" i="2"/>
  <c r="K1766" i="2" s="1"/>
  <c r="J1767" i="2"/>
  <c r="K1767" i="2" s="1"/>
  <c r="J1768" i="2"/>
  <c r="K1768" i="2" s="1"/>
  <c r="J1769" i="2"/>
  <c r="K1769" i="2" s="1"/>
  <c r="J1796" i="2"/>
  <c r="K1796" i="2" s="1"/>
  <c r="J1797" i="2"/>
  <c r="K1797" i="2" s="1"/>
  <c r="J1793" i="2"/>
  <c r="K1793" i="2" s="1"/>
  <c r="J1794" i="2"/>
  <c r="K1794" i="2" s="1"/>
  <c r="J1776" i="2"/>
  <c r="K1776" i="2" s="1"/>
  <c r="J1778" i="2"/>
  <c r="K1778" i="2" s="1"/>
  <c r="J1779" i="2"/>
  <c r="K1779" i="2" s="1"/>
  <c r="J1777" i="2"/>
  <c r="K1777" i="2" s="1"/>
  <c r="J1774" i="2"/>
  <c r="K1774" i="2" s="1"/>
  <c r="J1775" i="2"/>
  <c r="K1775" i="2" s="1"/>
  <c r="J1770" i="2"/>
  <c r="K1770" i="2" s="1"/>
  <c r="J1771" i="2"/>
  <c r="K1771" i="2" s="1"/>
  <c r="J1772" i="2"/>
  <c r="K1772" i="2" s="1"/>
  <c r="J1773" i="2"/>
  <c r="K1773" i="2" s="1"/>
  <c r="J1784" i="2"/>
  <c r="K1784" i="2" s="1"/>
  <c r="J1785" i="2"/>
  <c r="K1785" i="2" s="1"/>
  <c r="J1786" i="2"/>
  <c r="K1786" i="2" s="1"/>
  <c r="J1787" i="2"/>
  <c r="K1787" i="2" s="1"/>
  <c r="J1788" i="2"/>
  <c r="K1788" i="2" s="1"/>
  <c r="J1789" i="2"/>
  <c r="K1789" i="2" s="1"/>
  <c r="J1790" i="2"/>
  <c r="K1790" i="2" s="1"/>
  <c r="J1791" i="2"/>
  <c r="K1791" i="2" s="1"/>
  <c r="J1781" i="2"/>
  <c r="K1781" i="2" s="1"/>
  <c r="J1782" i="2"/>
  <c r="K1782" i="2" s="1"/>
  <c r="J1783" i="2"/>
  <c r="K1783" i="2" s="1"/>
  <c r="J1780" i="2"/>
  <c r="K1780" i="2" s="1"/>
  <c r="J1792" i="2"/>
  <c r="K1792" i="2" s="1"/>
  <c r="J1798" i="2"/>
  <c r="K1798" i="2" s="1"/>
  <c r="J1799" i="2"/>
  <c r="K1799" i="2" s="1"/>
  <c r="J1900" i="2"/>
  <c r="K1900" i="2" s="1"/>
  <c r="J1901" i="2"/>
  <c r="K1901" i="2" s="1"/>
  <c r="J1902" i="2"/>
  <c r="K1902" i="2" s="1"/>
  <c r="J1903" i="2"/>
  <c r="K1903" i="2" s="1"/>
  <c r="J1904" i="2"/>
  <c r="K1904" i="2" s="1"/>
  <c r="J1905" i="2"/>
  <c r="K1905" i="2" s="1"/>
  <c r="J1906" i="2"/>
  <c r="K1906" i="2" s="1"/>
  <c r="J1907" i="2"/>
  <c r="K1907" i="2" s="1"/>
  <c r="J1908" i="2"/>
  <c r="K1908" i="2" s="1"/>
  <c r="J1909" i="2"/>
  <c r="K1909" i="2" s="1"/>
  <c r="J1910" i="2"/>
  <c r="K1910" i="2" s="1"/>
  <c r="J1911" i="2"/>
  <c r="K1911" i="2" s="1"/>
  <c r="J1945" i="2"/>
  <c r="K1945" i="2" s="1"/>
  <c r="J1912" i="2"/>
  <c r="K1912" i="2" s="1"/>
  <c r="J1913" i="2"/>
  <c r="K1913" i="2" s="1"/>
  <c r="J1914" i="2"/>
  <c r="K1914" i="2" s="1"/>
  <c r="J1915" i="2"/>
  <c r="K1915" i="2" s="1"/>
  <c r="J1916" i="2"/>
  <c r="K1916" i="2" s="1"/>
  <c r="J1917" i="2"/>
  <c r="K1917" i="2" s="1"/>
  <c r="J1918" i="2"/>
  <c r="K1918" i="2" s="1"/>
  <c r="J1919" i="2"/>
  <c r="K1919" i="2" s="1"/>
  <c r="J1946" i="2"/>
  <c r="K1946" i="2" s="1"/>
  <c r="J1947" i="2"/>
  <c r="K1947" i="2" s="1"/>
  <c r="J1943" i="2"/>
  <c r="K1943" i="2" s="1"/>
  <c r="J1944" i="2"/>
  <c r="K1944" i="2" s="1"/>
  <c r="J1926" i="2"/>
  <c r="K1926" i="2" s="1"/>
  <c r="J1928" i="2"/>
  <c r="K1928" i="2" s="1"/>
  <c r="J1929" i="2"/>
  <c r="K1929" i="2" s="1"/>
  <c r="J1927" i="2"/>
  <c r="K1927" i="2" s="1"/>
  <c r="J1924" i="2"/>
  <c r="K1924" i="2" s="1"/>
  <c r="J1925" i="2"/>
  <c r="K1925" i="2" s="1"/>
  <c r="J1920" i="2"/>
  <c r="K1920" i="2" s="1"/>
  <c r="J1921" i="2"/>
  <c r="K1921" i="2" s="1"/>
  <c r="J1922" i="2"/>
  <c r="K1922" i="2" s="1"/>
  <c r="J1923" i="2"/>
  <c r="K1923" i="2" s="1"/>
  <c r="J1934" i="2"/>
  <c r="K1934" i="2" s="1"/>
  <c r="J1935" i="2"/>
  <c r="K1935" i="2" s="1"/>
  <c r="J1936" i="2"/>
  <c r="K1936" i="2" s="1"/>
  <c r="J1937" i="2"/>
  <c r="K1937" i="2" s="1"/>
  <c r="J1938" i="2"/>
  <c r="K1938" i="2" s="1"/>
  <c r="J1939" i="2"/>
  <c r="K1939" i="2" s="1"/>
  <c r="J1940" i="2"/>
  <c r="K1940" i="2" s="1"/>
  <c r="J1941" i="2"/>
  <c r="K1941" i="2" s="1"/>
  <c r="J1931" i="2"/>
  <c r="K1931" i="2" s="1"/>
  <c r="J1932" i="2"/>
  <c r="K1932" i="2" s="1"/>
  <c r="J1933" i="2"/>
  <c r="K1933" i="2" s="1"/>
  <c r="J1930" i="2"/>
  <c r="K1930" i="2" s="1"/>
  <c r="J1942" i="2"/>
  <c r="K1942" i="2" s="1"/>
  <c r="J1948" i="2"/>
  <c r="K1948" i="2" s="1"/>
  <c r="J1949" i="2"/>
  <c r="K1949" i="2" s="1"/>
  <c r="J1850" i="2"/>
  <c r="K1850" i="2" s="1"/>
  <c r="J1851" i="2"/>
  <c r="K1851" i="2" s="1"/>
  <c r="J1852" i="2"/>
  <c r="K1852" i="2" s="1"/>
  <c r="J1853" i="2"/>
  <c r="K1853" i="2" s="1"/>
  <c r="J1854" i="2"/>
  <c r="K1854" i="2" s="1"/>
  <c r="J1855" i="2"/>
  <c r="K1855" i="2" s="1"/>
  <c r="J1856" i="2"/>
  <c r="K1856" i="2" s="1"/>
  <c r="J1857" i="2"/>
  <c r="K1857" i="2" s="1"/>
  <c r="J1858" i="2"/>
  <c r="K1858" i="2" s="1"/>
  <c r="J1859" i="2"/>
  <c r="K1859" i="2" s="1"/>
  <c r="J1860" i="2"/>
  <c r="K1860" i="2" s="1"/>
  <c r="J1861" i="2"/>
  <c r="K1861" i="2" s="1"/>
  <c r="J1895" i="2"/>
  <c r="K1895" i="2" s="1"/>
  <c r="J1862" i="2"/>
  <c r="K1862" i="2" s="1"/>
  <c r="J1863" i="2"/>
  <c r="K1863" i="2" s="1"/>
  <c r="J1864" i="2"/>
  <c r="K1864" i="2" s="1"/>
  <c r="J1865" i="2"/>
  <c r="K1865" i="2" s="1"/>
  <c r="J1866" i="2"/>
  <c r="K1866" i="2" s="1"/>
  <c r="J1867" i="2"/>
  <c r="K1867" i="2" s="1"/>
  <c r="J1868" i="2"/>
  <c r="K1868" i="2" s="1"/>
  <c r="J1869" i="2"/>
  <c r="K1869" i="2" s="1"/>
  <c r="J1896" i="2"/>
  <c r="K1896" i="2" s="1"/>
  <c r="J1897" i="2"/>
  <c r="K1897" i="2" s="1"/>
  <c r="J1893" i="2"/>
  <c r="K1893" i="2" s="1"/>
  <c r="J1894" i="2"/>
  <c r="K1894" i="2" s="1"/>
  <c r="J1876" i="2"/>
  <c r="K1876" i="2" s="1"/>
  <c r="J1878" i="2"/>
  <c r="K1878" i="2" s="1"/>
  <c r="J1879" i="2"/>
  <c r="K1879" i="2" s="1"/>
  <c r="J1877" i="2"/>
  <c r="K1877" i="2" s="1"/>
  <c r="J1874" i="2"/>
  <c r="K1874" i="2" s="1"/>
  <c r="J1875" i="2"/>
  <c r="K1875" i="2" s="1"/>
  <c r="J1870" i="2"/>
  <c r="K1870" i="2" s="1"/>
  <c r="J1871" i="2"/>
  <c r="K1871" i="2" s="1"/>
  <c r="J1872" i="2"/>
  <c r="K1872" i="2" s="1"/>
  <c r="J1873" i="2"/>
  <c r="K1873" i="2" s="1"/>
  <c r="J1884" i="2"/>
  <c r="K1884" i="2" s="1"/>
  <c r="J1885" i="2"/>
  <c r="K1885" i="2" s="1"/>
  <c r="J1886" i="2"/>
  <c r="K1886" i="2" s="1"/>
  <c r="J1887" i="2"/>
  <c r="K1887" i="2" s="1"/>
  <c r="J1888" i="2"/>
  <c r="K1888" i="2" s="1"/>
  <c r="J1889" i="2"/>
  <c r="K1889" i="2" s="1"/>
  <c r="J1890" i="2"/>
  <c r="K1890" i="2" s="1"/>
  <c r="J1891" i="2"/>
  <c r="K1891" i="2" s="1"/>
  <c r="J1881" i="2"/>
  <c r="K1881" i="2" s="1"/>
  <c r="J1882" i="2"/>
  <c r="K1882" i="2" s="1"/>
  <c r="J1883" i="2"/>
  <c r="K1883" i="2" s="1"/>
  <c r="J1880" i="2"/>
  <c r="K1880" i="2" s="1"/>
  <c r="J1892" i="2"/>
  <c r="K1892" i="2" s="1"/>
  <c r="J1898" i="2"/>
  <c r="K1898" i="2" s="1"/>
  <c r="J1899" i="2"/>
  <c r="K1899" i="2" s="1"/>
  <c r="J1800" i="2"/>
  <c r="K1800" i="2" s="1"/>
  <c r="J1801" i="2"/>
  <c r="K1801" i="2" s="1"/>
  <c r="J1802" i="2"/>
  <c r="K1802" i="2" s="1"/>
  <c r="J1803" i="2"/>
  <c r="K1803" i="2" s="1"/>
  <c r="J1804" i="2"/>
  <c r="K1804" i="2" s="1"/>
  <c r="J1805" i="2"/>
  <c r="K1805" i="2" s="1"/>
  <c r="J1806" i="2"/>
  <c r="K1806" i="2" s="1"/>
  <c r="J1807" i="2"/>
  <c r="K1807" i="2" s="1"/>
  <c r="J1808" i="2"/>
  <c r="K1808" i="2" s="1"/>
  <c r="J1809" i="2"/>
  <c r="K1809" i="2" s="1"/>
  <c r="J1810" i="2"/>
  <c r="K1810" i="2" s="1"/>
  <c r="J1811" i="2"/>
  <c r="K1811" i="2" s="1"/>
  <c r="J1845" i="2"/>
  <c r="K1845" i="2" s="1"/>
  <c r="J1812" i="2"/>
  <c r="K1812" i="2" s="1"/>
  <c r="J1813" i="2"/>
  <c r="K1813" i="2" s="1"/>
  <c r="J1814" i="2"/>
  <c r="K1814" i="2" s="1"/>
  <c r="J1815" i="2"/>
  <c r="K1815" i="2" s="1"/>
  <c r="J1816" i="2"/>
  <c r="K1816" i="2" s="1"/>
  <c r="J1817" i="2"/>
  <c r="K1817" i="2" s="1"/>
  <c r="J1818" i="2"/>
  <c r="K1818" i="2" s="1"/>
  <c r="J1819" i="2"/>
  <c r="K1819" i="2" s="1"/>
  <c r="J1846" i="2"/>
  <c r="K1846" i="2" s="1"/>
  <c r="J1847" i="2"/>
  <c r="K1847" i="2" s="1"/>
  <c r="J1843" i="2"/>
  <c r="K1843" i="2" s="1"/>
  <c r="J1844" i="2"/>
  <c r="K1844" i="2" s="1"/>
  <c r="J1826" i="2"/>
  <c r="K1826" i="2" s="1"/>
  <c r="J1828" i="2"/>
  <c r="K1828" i="2" s="1"/>
  <c r="J1829" i="2"/>
  <c r="K1829" i="2" s="1"/>
  <c r="J1827" i="2"/>
  <c r="K1827" i="2" s="1"/>
  <c r="J1824" i="2"/>
  <c r="K1824" i="2" s="1"/>
  <c r="J1825" i="2"/>
  <c r="K1825" i="2" s="1"/>
  <c r="J1820" i="2"/>
  <c r="K1820" i="2" s="1"/>
  <c r="J1821" i="2"/>
  <c r="K1821" i="2" s="1"/>
  <c r="J1822" i="2"/>
  <c r="K1822" i="2" s="1"/>
  <c r="J1823" i="2"/>
  <c r="K1823" i="2" s="1"/>
  <c r="J1834" i="2"/>
  <c r="K1834" i="2" s="1"/>
  <c r="J1835" i="2"/>
  <c r="K1835" i="2" s="1"/>
  <c r="J1836" i="2"/>
  <c r="K1836" i="2" s="1"/>
  <c r="J1837" i="2"/>
  <c r="K1837" i="2" s="1"/>
  <c r="J1838" i="2"/>
  <c r="K1838" i="2" s="1"/>
  <c r="J1839" i="2"/>
  <c r="K1839" i="2" s="1"/>
  <c r="J1840" i="2"/>
  <c r="K1840" i="2" s="1"/>
  <c r="J1841" i="2"/>
  <c r="K1841" i="2" s="1"/>
  <c r="J1831" i="2"/>
  <c r="K1831" i="2" s="1"/>
  <c r="J1832" i="2"/>
  <c r="K1832" i="2" s="1"/>
  <c r="J1833" i="2"/>
  <c r="K1833" i="2" s="1"/>
  <c r="J1830" i="2"/>
  <c r="K1830" i="2" s="1"/>
  <c r="J1842" i="2"/>
  <c r="K1842" i="2" s="1"/>
  <c r="J1848" i="2"/>
  <c r="K1848" i="2" s="1"/>
  <c r="J1849" i="2"/>
  <c r="K1849" i="2" s="1"/>
  <c r="J1950" i="2"/>
  <c r="K1950" i="2" s="1"/>
  <c r="J1951" i="2"/>
  <c r="K1951" i="2" s="1"/>
  <c r="J1952" i="2"/>
  <c r="K1952" i="2" s="1"/>
  <c r="J1953" i="2"/>
  <c r="K1953" i="2" s="1"/>
  <c r="J1954" i="2"/>
  <c r="K1954" i="2" s="1"/>
  <c r="J1955" i="2"/>
  <c r="K1955" i="2" s="1"/>
  <c r="J1956" i="2"/>
  <c r="K1956" i="2" s="1"/>
  <c r="J1957" i="2"/>
  <c r="K1957" i="2" s="1"/>
  <c r="J1958" i="2"/>
  <c r="K1958" i="2" s="1"/>
  <c r="J1959" i="2"/>
  <c r="K1959" i="2" s="1"/>
  <c r="J1960" i="2"/>
  <c r="K1960" i="2" s="1"/>
  <c r="J1961" i="2"/>
  <c r="K1961" i="2" s="1"/>
  <c r="J1995" i="2"/>
  <c r="K1995" i="2" s="1"/>
  <c r="J1962" i="2"/>
  <c r="K1962" i="2" s="1"/>
  <c r="J1963" i="2"/>
  <c r="K1963" i="2" s="1"/>
  <c r="J1964" i="2"/>
  <c r="K1964" i="2" s="1"/>
  <c r="J1965" i="2"/>
  <c r="K1965" i="2" s="1"/>
  <c r="J1966" i="2"/>
  <c r="K1966" i="2" s="1"/>
  <c r="J1967" i="2"/>
  <c r="K1967" i="2" s="1"/>
  <c r="J1968" i="2"/>
  <c r="K1968" i="2" s="1"/>
  <c r="J1969" i="2"/>
  <c r="K1969" i="2" s="1"/>
  <c r="J1996" i="2"/>
  <c r="K1996" i="2" s="1"/>
  <c r="J1997" i="2"/>
  <c r="K1997" i="2" s="1"/>
  <c r="J1993" i="2"/>
  <c r="K1993" i="2" s="1"/>
  <c r="J1994" i="2"/>
  <c r="K1994" i="2" s="1"/>
  <c r="J1976" i="2"/>
  <c r="K1976" i="2" s="1"/>
  <c r="J1978" i="2"/>
  <c r="K1978" i="2" s="1"/>
  <c r="J1979" i="2"/>
  <c r="K1979" i="2" s="1"/>
  <c r="J1977" i="2"/>
  <c r="K1977" i="2" s="1"/>
  <c r="J1974" i="2"/>
  <c r="K1974" i="2" s="1"/>
  <c r="J1975" i="2"/>
  <c r="K1975" i="2" s="1"/>
  <c r="J1970" i="2"/>
  <c r="K1970" i="2" s="1"/>
  <c r="J1971" i="2"/>
  <c r="K1971" i="2" s="1"/>
  <c r="J1972" i="2"/>
  <c r="K1972" i="2" s="1"/>
  <c r="J1973" i="2"/>
  <c r="K1973" i="2" s="1"/>
  <c r="J1984" i="2"/>
  <c r="K1984" i="2" s="1"/>
  <c r="J1985" i="2"/>
  <c r="K1985" i="2" s="1"/>
  <c r="J1986" i="2"/>
  <c r="K1986" i="2" s="1"/>
  <c r="J1987" i="2"/>
  <c r="K1987" i="2" s="1"/>
  <c r="J1988" i="2"/>
  <c r="K1988" i="2" s="1"/>
  <c r="J1989" i="2"/>
  <c r="K1989" i="2" s="1"/>
  <c r="J1990" i="2"/>
  <c r="K1990" i="2" s="1"/>
  <c r="J1991" i="2"/>
  <c r="K1991" i="2" s="1"/>
  <c r="J1981" i="2"/>
  <c r="K1981" i="2" s="1"/>
  <c r="J1982" i="2"/>
  <c r="K1982" i="2" s="1"/>
  <c r="J1983" i="2"/>
  <c r="K1983" i="2" s="1"/>
  <c r="J1980" i="2"/>
  <c r="K1980" i="2" s="1"/>
  <c r="J1992" i="2"/>
  <c r="K1992" i="2" s="1"/>
  <c r="J1998" i="2"/>
  <c r="K1998" i="2" s="1"/>
  <c r="J1999" i="2"/>
  <c r="K1999" i="2" s="1"/>
  <c r="J2100" i="2"/>
  <c r="K2100" i="2" s="1"/>
  <c r="J2101" i="2"/>
  <c r="K2101" i="2" s="1"/>
  <c r="J2102" i="2"/>
  <c r="K2102" i="2" s="1"/>
  <c r="J2103" i="2"/>
  <c r="K2103" i="2" s="1"/>
  <c r="J2104" i="2"/>
  <c r="K2104" i="2" s="1"/>
  <c r="J2105" i="2"/>
  <c r="K2105" i="2" s="1"/>
  <c r="J2106" i="2"/>
  <c r="K2106" i="2" s="1"/>
  <c r="J2107" i="2"/>
  <c r="K2107" i="2" s="1"/>
  <c r="J2108" i="2"/>
  <c r="K2108" i="2" s="1"/>
  <c r="J2109" i="2"/>
  <c r="K2109" i="2" s="1"/>
  <c r="J2110" i="2"/>
  <c r="K2110" i="2" s="1"/>
  <c r="J2111" i="2"/>
  <c r="K2111" i="2" s="1"/>
  <c r="J2145" i="2"/>
  <c r="K2145" i="2" s="1"/>
  <c r="J2112" i="2"/>
  <c r="K2112" i="2" s="1"/>
  <c r="J2113" i="2"/>
  <c r="K2113" i="2" s="1"/>
  <c r="J2114" i="2"/>
  <c r="K2114" i="2" s="1"/>
  <c r="J2115" i="2"/>
  <c r="K2115" i="2" s="1"/>
  <c r="J2116" i="2"/>
  <c r="K2116" i="2" s="1"/>
  <c r="J2117" i="2"/>
  <c r="K2117" i="2" s="1"/>
  <c r="J2118" i="2"/>
  <c r="K2118" i="2" s="1"/>
  <c r="J2119" i="2"/>
  <c r="K2119" i="2" s="1"/>
  <c r="J2146" i="2"/>
  <c r="K2146" i="2" s="1"/>
  <c r="J2147" i="2"/>
  <c r="K2147" i="2" s="1"/>
  <c r="J2143" i="2"/>
  <c r="K2143" i="2" s="1"/>
  <c r="J2144" i="2"/>
  <c r="K2144" i="2" s="1"/>
  <c r="J2126" i="2"/>
  <c r="K2126" i="2" s="1"/>
  <c r="J2128" i="2"/>
  <c r="K2128" i="2" s="1"/>
  <c r="J2129" i="2"/>
  <c r="K2129" i="2" s="1"/>
  <c r="J2127" i="2"/>
  <c r="K2127" i="2" s="1"/>
  <c r="J2124" i="2"/>
  <c r="K2124" i="2" s="1"/>
  <c r="J2125" i="2"/>
  <c r="K2125" i="2" s="1"/>
  <c r="J2120" i="2"/>
  <c r="K2120" i="2" s="1"/>
  <c r="J2121" i="2"/>
  <c r="K2121" i="2" s="1"/>
  <c r="J2122" i="2"/>
  <c r="K2122" i="2" s="1"/>
  <c r="J2123" i="2"/>
  <c r="K2123" i="2" s="1"/>
  <c r="J2134" i="2"/>
  <c r="K2134" i="2" s="1"/>
  <c r="J2135" i="2"/>
  <c r="K2135" i="2" s="1"/>
  <c r="J2136" i="2"/>
  <c r="K2136" i="2" s="1"/>
  <c r="J2137" i="2"/>
  <c r="K2137" i="2" s="1"/>
  <c r="J2138" i="2"/>
  <c r="K2138" i="2" s="1"/>
  <c r="J2139" i="2"/>
  <c r="K2139" i="2" s="1"/>
  <c r="J2140" i="2"/>
  <c r="K2140" i="2" s="1"/>
  <c r="J2141" i="2"/>
  <c r="K2141" i="2" s="1"/>
  <c r="J2131" i="2"/>
  <c r="K2131" i="2" s="1"/>
  <c r="J2132" i="2"/>
  <c r="K2132" i="2" s="1"/>
  <c r="J2133" i="2"/>
  <c r="K2133" i="2" s="1"/>
  <c r="J2130" i="2"/>
  <c r="K2130" i="2" s="1"/>
  <c r="J2142" i="2"/>
  <c r="K2142" i="2" s="1"/>
  <c r="J2148" i="2"/>
  <c r="K2148" i="2" s="1"/>
  <c r="J2149" i="2"/>
  <c r="K2149" i="2" s="1"/>
  <c r="J2050" i="2"/>
  <c r="K2050" i="2" s="1"/>
  <c r="J2051" i="2"/>
  <c r="K2051" i="2" s="1"/>
  <c r="J2052" i="2"/>
  <c r="K2052" i="2" s="1"/>
  <c r="J2053" i="2"/>
  <c r="K2053" i="2" s="1"/>
  <c r="J2054" i="2"/>
  <c r="K2054" i="2" s="1"/>
  <c r="J2055" i="2"/>
  <c r="K2055" i="2" s="1"/>
  <c r="J2056" i="2"/>
  <c r="K2056" i="2" s="1"/>
  <c r="J2057" i="2"/>
  <c r="K2057" i="2" s="1"/>
  <c r="J2058" i="2"/>
  <c r="K2058" i="2" s="1"/>
  <c r="J2059" i="2"/>
  <c r="K2059" i="2" s="1"/>
  <c r="J2060" i="2"/>
  <c r="K2060" i="2" s="1"/>
  <c r="J2061" i="2"/>
  <c r="K2061" i="2" s="1"/>
  <c r="J2095" i="2"/>
  <c r="K2095" i="2" s="1"/>
  <c r="J2062" i="2"/>
  <c r="K2062" i="2" s="1"/>
  <c r="J2063" i="2"/>
  <c r="K2063" i="2" s="1"/>
  <c r="J2064" i="2"/>
  <c r="K2064" i="2" s="1"/>
  <c r="J2065" i="2"/>
  <c r="K2065" i="2" s="1"/>
  <c r="J2066" i="2"/>
  <c r="K2066" i="2" s="1"/>
  <c r="J2067" i="2"/>
  <c r="K2067" i="2" s="1"/>
  <c r="J2068" i="2"/>
  <c r="K2068" i="2" s="1"/>
  <c r="J2069" i="2"/>
  <c r="K2069" i="2" s="1"/>
  <c r="J2096" i="2"/>
  <c r="K2096" i="2" s="1"/>
  <c r="J2097" i="2"/>
  <c r="K2097" i="2" s="1"/>
  <c r="J2093" i="2"/>
  <c r="K2093" i="2" s="1"/>
  <c r="J2094" i="2"/>
  <c r="K2094" i="2" s="1"/>
  <c r="J2076" i="2"/>
  <c r="K2076" i="2" s="1"/>
  <c r="J2078" i="2"/>
  <c r="K2078" i="2" s="1"/>
  <c r="J2079" i="2"/>
  <c r="K2079" i="2" s="1"/>
  <c r="J2077" i="2"/>
  <c r="K2077" i="2" s="1"/>
  <c r="J2074" i="2"/>
  <c r="K2074" i="2" s="1"/>
  <c r="J2075" i="2"/>
  <c r="K2075" i="2" s="1"/>
  <c r="J2070" i="2"/>
  <c r="K2070" i="2" s="1"/>
  <c r="J2071" i="2"/>
  <c r="K2071" i="2" s="1"/>
  <c r="J2072" i="2"/>
  <c r="K2072" i="2" s="1"/>
  <c r="J2073" i="2"/>
  <c r="K2073" i="2" s="1"/>
  <c r="J2084" i="2"/>
  <c r="K2084" i="2" s="1"/>
  <c r="J2085" i="2"/>
  <c r="K2085" i="2" s="1"/>
  <c r="J2086" i="2"/>
  <c r="K2086" i="2" s="1"/>
  <c r="J2087" i="2"/>
  <c r="K2087" i="2" s="1"/>
  <c r="J2088" i="2"/>
  <c r="K2088" i="2" s="1"/>
  <c r="J2089" i="2"/>
  <c r="K2089" i="2" s="1"/>
  <c r="J2090" i="2"/>
  <c r="K2090" i="2" s="1"/>
  <c r="J2091" i="2"/>
  <c r="K2091" i="2" s="1"/>
  <c r="J2081" i="2"/>
  <c r="K2081" i="2" s="1"/>
  <c r="J2082" i="2"/>
  <c r="K2082" i="2" s="1"/>
  <c r="J2083" i="2"/>
  <c r="K2083" i="2" s="1"/>
  <c r="J2080" i="2"/>
  <c r="K2080" i="2" s="1"/>
  <c r="J2092" i="2"/>
  <c r="K2092" i="2" s="1"/>
  <c r="J2098" i="2"/>
  <c r="K2098" i="2" s="1"/>
  <c r="J2099" i="2"/>
  <c r="K2099" i="2" s="1"/>
  <c r="J2000" i="2"/>
  <c r="K2000" i="2" s="1"/>
  <c r="J2001" i="2"/>
  <c r="K2001" i="2" s="1"/>
  <c r="J2002" i="2"/>
  <c r="K2002" i="2" s="1"/>
  <c r="J2003" i="2"/>
  <c r="K2003" i="2" s="1"/>
  <c r="J2004" i="2"/>
  <c r="K2004" i="2" s="1"/>
  <c r="J2005" i="2"/>
  <c r="K2005" i="2" s="1"/>
  <c r="J2006" i="2"/>
  <c r="K2006" i="2" s="1"/>
  <c r="J2007" i="2"/>
  <c r="K2007" i="2" s="1"/>
  <c r="J2008" i="2"/>
  <c r="K2008" i="2" s="1"/>
  <c r="J2009" i="2"/>
  <c r="K2009" i="2" s="1"/>
  <c r="J2010" i="2"/>
  <c r="K2010" i="2" s="1"/>
  <c r="J2011" i="2"/>
  <c r="K2011" i="2" s="1"/>
  <c r="J2045" i="2"/>
  <c r="K2045" i="2" s="1"/>
  <c r="J2012" i="2"/>
  <c r="K2012" i="2" s="1"/>
  <c r="J2013" i="2"/>
  <c r="K2013" i="2" s="1"/>
  <c r="J2014" i="2"/>
  <c r="K2014" i="2" s="1"/>
  <c r="J2015" i="2"/>
  <c r="K2015" i="2" s="1"/>
  <c r="J2016" i="2"/>
  <c r="K2016" i="2" s="1"/>
  <c r="J2017" i="2"/>
  <c r="K2017" i="2" s="1"/>
  <c r="J2018" i="2"/>
  <c r="K2018" i="2" s="1"/>
  <c r="J2019" i="2"/>
  <c r="K2019" i="2" s="1"/>
  <c r="J2046" i="2"/>
  <c r="K2046" i="2" s="1"/>
  <c r="J2047" i="2"/>
  <c r="K2047" i="2" s="1"/>
  <c r="J2043" i="2"/>
  <c r="K2043" i="2" s="1"/>
  <c r="J2044" i="2"/>
  <c r="K2044" i="2" s="1"/>
  <c r="J2026" i="2"/>
  <c r="K2026" i="2" s="1"/>
  <c r="J2028" i="2"/>
  <c r="K2028" i="2" s="1"/>
  <c r="J2029" i="2"/>
  <c r="K2029" i="2" s="1"/>
  <c r="J2027" i="2"/>
  <c r="K2027" i="2" s="1"/>
  <c r="J2024" i="2"/>
  <c r="K2024" i="2" s="1"/>
  <c r="J2025" i="2"/>
  <c r="K2025" i="2" s="1"/>
  <c r="J2020" i="2"/>
  <c r="K2020" i="2" s="1"/>
  <c r="J2021" i="2"/>
  <c r="K2021" i="2" s="1"/>
  <c r="J2022" i="2"/>
  <c r="K2022" i="2" s="1"/>
  <c r="J2023" i="2"/>
  <c r="K2023" i="2" s="1"/>
  <c r="J2034" i="2"/>
  <c r="K2034" i="2" s="1"/>
  <c r="J2035" i="2"/>
  <c r="K2035" i="2" s="1"/>
  <c r="J2036" i="2"/>
  <c r="K2036" i="2" s="1"/>
  <c r="J2037" i="2"/>
  <c r="K2037" i="2" s="1"/>
  <c r="J2038" i="2"/>
  <c r="K2038" i="2" s="1"/>
  <c r="J2039" i="2"/>
  <c r="K2039" i="2" s="1"/>
  <c r="J2040" i="2"/>
  <c r="K2040" i="2" s="1"/>
  <c r="J2041" i="2"/>
  <c r="K2041" i="2" s="1"/>
  <c r="J2031" i="2"/>
  <c r="K2031" i="2" s="1"/>
  <c r="J2032" i="2"/>
  <c r="K2032" i="2" s="1"/>
  <c r="J2033" i="2"/>
  <c r="K2033" i="2" s="1"/>
  <c r="J2030" i="2"/>
  <c r="K2030" i="2" s="1"/>
  <c r="J2042" i="2"/>
  <c r="K2042" i="2" s="1"/>
  <c r="J2048" i="2"/>
  <c r="K2048" i="2" s="1"/>
  <c r="J2049" i="2"/>
  <c r="K2049" i="2" s="1"/>
  <c r="J2150" i="2"/>
  <c r="K2150" i="2" s="1"/>
  <c r="J2151" i="2"/>
  <c r="K2151" i="2" s="1"/>
  <c r="J2152" i="2"/>
  <c r="K2152" i="2" s="1"/>
  <c r="J2153" i="2"/>
  <c r="K2153" i="2" s="1"/>
  <c r="J2154" i="2"/>
  <c r="K2154" i="2" s="1"/>
  <c r="J2155" i="2"/>
  <c r="K2155" i="2" s="1"/>
  <c r="J2156" i="2"/>
  <c r="K2156" i="2" s="1"/>
  <c r="J2157" i="2"/>
  <c r="K2157" i="2" s="1"/>
  <c r="J2158" i="2"/>
  <c r="K2158" i="2" s="1"/>
  <c r="J2159" i="2"/>
  <c r="K2159" i="2" s="1"/>
  <c r="J2160" i="2"/>
  <c r="K2160" i="2" s="1"/>
  <c r="J2161" i="2"/>
  <c r="K2161" i="2" s="1"/>
  <c r="J2195" i="2"/>
  <c r="K2195" i="2" s="1"/>
  <c r="J2162" i="2"/>
  <c r="K2162" i="2" s="1"/>
  <c r="J2163" i="2"/>
  <c r="K2163" i="2" s="1"/>
  <c r="J2164" i="2"/>
  <c r="K2164" i="2" s="1"/>
  <c r="J2165" i="2"/>
  <c r="K2165" i="2" s="1"/>
  <c r="J2166" i="2"/>
  <c r="K2166" i="2" s="1"/>
  <c r="J2167" i="2"/>
  <c r="K2167" i="2" s="1"/>
  <c r="J2168" i="2"/>
  <c r="K2168" i="2" s="1"/>
  <c r="J2169" i="2"/>
  <c r="K2169" i="2" s="1"/>
  <c r="J2196" i="2"/>
  <c r="K2196" i="2" s="1"/>
  <c r="J2197" i="2"/>
  <c r="K2197" i="2" s="1"/>
  <c r="J2193" i="2"/>
  <c r="K2193" i="2" s="1"/>
  <c r="J2194" i="2"/>
  <c r="K2194" i="2" s="1"/>
  <c r="J2176" i="2"/>
  <c r="K2176" i="2" s="1"/>
  <c r="J2178" i="2"/>
  <c r="K2178" i="2" s="1"/>
  <c r="J2179" i="2"/>
  <c r="K2179" i="2" s="1"/>
  <c r="J2177" i="2"/>
  <c r="K2177" i="2" s="1"/>
  <c r="J2174" i="2"/>
  <c r="K2174" i="2" s="1"/>
  <c r="J2175" i="2"/>
  <c r="K2175" i="2" s="1"/>
  <c r="J2170" i="2"/>
  <c r="K2170" i="2" s="1"/>
  <c r="J2171" i="2"/>
  <c r="K2171" i="2" s="1"/>
  <c r="J2172" i="2"/>
  <c r="K2172" i="2" s="1"/>
  <c r="J2173" i="2"/>
  <c r="K2173" i="2" s="1"/>
  <c r="J2184" i="2"/>
  <c r="K2184" i="2" s="1"/>
  <c r="J2185" i="2"/>
  <c r="K2185" i="2" s="1"/>
  <c r="J2186" i="2"/>
  <c r="K2186" i="2" s="1"/>
  <c r="J2187" i="2"/>
  <c r="K2187" i="2" s="1"/>
  <c r="J2188" i="2"/>
  <c r="K2188" i="2" s="1"/>
  <c r="J2189" i="2"/>
  <c r="K2189" i="2" s="1"/>
  <c r="J2190" i="2"/>
  <c r="K2190" i="2" s="1"/>
  <c r="J2191" i="2"/>
  <c r="K2191" i="2" s="1"/>
  <c r="J2181" i="2"/>
  <c r="K2181" i="2" s="1"/>
  <c r="J2182" i="2"/>
  <c r="K2182" i="2" s="1"/>
  <c r="J2183" i="2"/>
  <c r="K2183" i="2" s="1"/>
  <c r="J2180" i="2"/>
  <c r="K2180" i="2" s="1"/>
  <c r="J2192" i="2"/>
  <c r="K2192" i="2" s="1"/>
  <c r="J2198" i="2"/>
  <c r="K2198" i="2" s="1"/>
  <c r="J2199" i="2"/>
  <c r="K2199" i="2" s="1"/>
  <c r="J2300" i="2"/>
  <c r="K2300" i="2" s="1"/>
  <c r="J2301" i="2"/>
  <c r="K2301" i="2" s="1"/>
  <c r="J2302" i="2"/>
  <c r="K2302" i="2" s="1"/>
  <c r="J2303" i="2"/>
  <c r="K2303" i="2" s="1"/>
  <c r="J2304" i="2"/>
  <c r="K2304" i="2" s="1"/>
  <c r="J2305" i="2"/>
  <c r="K2305" i="2" s="1"/>
  <c r="J2306" i="2"/>
  <c r="K2306" i="2" s="1"/>
  <c r="J2307" i="2"/>
  <c r="K2307" i="2" s="1"/>
  <c r="J2308" i="2"/>
  <c r="K2308" i="2" s="1"/>
  <c r="J2309" i="2"/>
  <c r="K2309" i="2" s="1"/>
  <c r="J2310" i="2"/>
  <c r="K2310" i="2" s="1"/>
  <c r="J2311" i="2"/>
  <c r="K2311" i="2" s="1"/>
  <c r="J2345" i="2"/>
  <c r="K2345" i="2" s="1"/>
  <c r="J2312" i="2"/>
  <c r="K2312" i="2" s="1"/>
  <c r="J2313" i="2"/>
  <c r="K2313" i="2" s="1"/>
  <c r="J2314" i="2"/>
  <c r="K2314" i="2" s="1"/>
  <c r="J2315" i="2"/>
  <c r="K2315" i="2" s="1"/>
  <c r="J2316" i="2"/>
  <c r="K2316" i="2" s="1"/>
  <c r="J2317" i="2"/>
  <c r="K2317" i="2" s="1"/>
  <c r="J2318" i="2"/>
  <c r="K2318" i="2" s="1"/>
  <c r="J2319" i="2"/>
  <c r="K2319" i="2" s="1"/>
  <c r="J2346" i="2"/>
  <c r="K2346" i="2" s="1"/>
  <c r="J2347" i="2"/>
  <c r="K2347" i="2" s="1"/>
  <c r="J2343" i="2"/>
  <c r="K2343" i="2" s="1"/>
  <c r="J2344" i="2"/>
  <c r="K2344" i="2" s="1"/>
  <c r="J2326" i="2"/>
  <c r="K2326" i="2" s="1"/>
  <c r="J2328" i="2"/>
  <c r="K2328" i="2" s="1"/>
  <c r="J2329" i="2"/>
  <c r="K2329" i="2" s="1"/>
  <c r="J2327" i="2"/>
  <c r="K2327" i="2" s="1"/>
  <c r="J2324" i="2"/>
  <c r="K2324" i="2" s="1"/>
  <c r="J2325" i="2"/>
  <c r="K2325" i="2" s="1"/>
  <c r="J2320" i="2"/>
  <c r="K2320" i="2" s="1"/>
  <c r="J2321" i="2"/>
  <c r="K2321" i="2" s="1"/>
  <c r="J2322" i="2"/>
  <c r="K2322" i="2" s="1"/>
  <c r="J2323" i="2"/>
  <c r="K2323" i="2" s="1"/>
  <c r="J2334" i="2"/>
  <c r="K2334" i="2" s="1"/>
  <c r="J2335" i="2"/>
  <c r="K2335" i="2" s="1"/>
  <c r="J2336" i="2"/>
  <c r="K2336" i="2" s="1"/>
  <c r="J2337" i="2"/>
  <c r="K2337" i="2" s="1"/>
  <c r="J2338" i="2"/>
  <c r="K2338" i="2" s="1"/>
  <c r="J2339" i="2"/>
  <c r="K2339" i="2" s="1"/>
  <c r="J2340" i="2"/>
  <c r="K2340" i="2" s="1"/>
  <c r="J2341" i="2"/>
  <c r="K2341" i="2" s="1"/>
  <c r="J2331" i="2"/>
  <c r="K2331" i="2" s="1"/>
  <c r="J2332" i="2"/>
  <c r="K2332" i="2" s="1"/>
  <c r="J2333" i="2"/>
  <c r="K2333" i="2" s="1"/>
  <c r="J2330" i="2"/>
  <c r="K2330" i="2" s="1"/>
  <c r="J2342" i="2"/>
  <c r="K2342" i="2" s="1"/>
  <c r="J2348" i="2"/>
  <c r="K2348" i="2" s="1"/>
  <c r="J2349" i="2"/>
  <c r="K2349" i="2" s="1"/>
  <c r="J2250" i="2"/>
  <c r="K2250" i="2" s="1"/>
  <c r="J2251" i="2"/>
  <c r="K2251" i="2" s="1"/>
  <c r="J2252" i="2"/>
  <c r="K2252" i="2" s="1"/>
  <c r="J2253" i="2"/>
  <c r="K2253" i="2" s="1"/>
  <c r="J2254" i="2"/>
  <c r="K2254" i="2" s="1"/>
  <c r="J2255" i="2"/>
  <c r="K2255" i="2" s="1"/>
  <c r="J2256" i="2"/>
  <c r="K2256" i="2" s="1"/>
  <c r="J2257" i="2"/>
  <c r="K2257" i="2" s="1"/>
  <c r="J2258" i="2"/>
  <c r="K2258" i="2" s="1"/>
  <c r="J2259" i="2"/>
  <c r="K2259" i="2" s="1"/>
  <c r="J2260" i="2"/>
  <c r="K2260" i="2" s="1"/>
  <c r="J2261" i="2"/>
  <c r="K2261" i="2" s="1"/>
  <c r="J2295" i="2"/>
  <c r="K2295" i="2" s="1"/>
  <c r="J2262" i="2"/>
  <c r="K2262" i="2" s="1"/>
  <c r="J2263" i="2"/>
  <c r="K2263" i="2" s="1"/>
  <c r="J2264" i="2"/>
  <c r="K2264" i="2" s="1"/>
  <c r="J2265" i="2"/>
  <c r="K2265" i="2" s="1"/>
  <c r="J2266" i="2"/>
  <c r="K2266" i="2" s="1"/>
  <c r="J2267" i="2"/>
  <c r="K2267" i="2" s="1"/>
  <c r="J2268" i="2"/>
  <c r="K2268" i="2" s="1"/>
  <c r="J2269" i="2"/>
  <c r="K2269" i="2" s="1"/>
  <c r="J2296" i="2"/>
  <c r="K2296" i="2" s="1"/>
  <c r="J2297" i="2"/>
  <c r="K2297" i="2" s="1"/>
  <c r="J2293" i="2"/>
  <c r="K2293" i="2" s="1"/>
  <c r="J2294" i="2"/>
  <c r="K2294" i="2" s="1"/>
  <c r="J2276" i="2"/>
  <c r="K2276" i="2" s="1"/>
  <c r="J2278" i="2"/>
  <c r="K2278" i="2" s="1"/>
  <c r="J2279" i="2"/>
  <c r="K2279" i="2" s="1"/>
  <c r="J2277" i="2"/>
  <c r="K2277" i="2" s="1"/>
  <c r="J2274" i="2"/>
  <c r="K2274" i="2" s="1"/>
  <c r="J2275" i="2"/>
  <c r="K2275" i="2" s="1"/>
  <c r="J2270" i="2"/>
  <c r="K2270" i="2" s="1"/>
  <c r="J2271" i="2"/>
  <c r="K2271" i="2" s="1"/>
  <c r="J2272" i="2"/>
  <c r="K2272" i="2" s="1"/>
  <c r="J2273" i="2"/>
  <c r="K2273" i="2" s="1"/>
  <c r="J2284" i="2"/>
  <c r="K2284" i="2" s="1"/>
  <c r="J2285" i="2"/>
  <c r="K2285" i="2" s="1"/>
  <c r="J2286" i="2"/>
  <c r="K2286" i="2" s="1"/>
  <c r="J2287" i="2"/>
  <c r="K2287" i="2" s="1"/>
  <c r="J2288" i="2"/>
  <c r="K2288" i="2" s="1"/>
  <c r="J2289" i="2"/>
  <c r="K2289" i="2" s="1"/>
  <c r="J2290" i="2"/>
  <c r="K2290" i="2" s="1"/>
  <c r="J2291" i="2"/>
  <c r="K2291" i="2" s="1"/>
  <c r="J2281" i="2"/>
  <c r="K2281" i="2" s="1"/>
  <c r="J2282" i="2"/>
  <c r="K2282" i="2" s="1"/>
  <c r="J2283" i="2"/>
  <c r="K2283" i="2" s="1"/>
  <c r="J2280" i="2"/>
  <c r="K2280" i="2" s="1"/>
  <c r="J2292" i="2"/>
  <c r="K2292" i="2" s="1"/>
  <c r="J2298" i="2"/>
  <c r="K2298" i="2" s="1"/>
  <c r="J2299" i="2"/>
  <c r="K2299" i="2" s="1"/>
  <c r="J2200" i="2"/>
  <c r="K2200" i="2" s="1"/>
  <c r="J2201" i="2"/>
  <c r="K2201" i="2" s="1"/>
  <c r="J2202" i="2"/>
  <c r="K2202" i="2" s="1"/>
  <c r="J2203" i="2"/>
  <c r="K2203" i="2" s="1"/>
  <c r="J2204" i="2"/>
  <c r="K2204" i="2" s="1"/>
  <c r="J2205" i="2"/>
  <c r="K2205" i="2" s="1"/>
  <c r="J2206" i="2"/>
  <c r="K2206" i="2" s="1"/>
  <c r="J2207" i="2"/>
  <c r="K2207" i="2" s="1"/>
  <c r="J2208" i="2"/>
  <c r="K2208" i="2" s="1"/>
  <c r="J2209" i="2"/>
  <c r="K2209" i="2" s="1"/>
  <c r="J2210" i="2"/>
  <c r="K2210" i="2" s="1"/>
  <c r="J2211" i="2"/>
  <c r="K2211" i="2" s="1"/>
  <c r="J2245" i="2"/>
  <c r="K2245" i="2" s="1"/>
  <c r="J2212" i="2"/>
  <c r="K2212" i="2" s="1"/>
  <c r="J2213" i="2"/>
  <c r="K2213" i="2" s="1"/>
  <c r="J2214" i="2"/>
  <c r="K2214" i="2" s="1"/>
  <c r="J2215" i="2"/>
  <c r="K2215" i="2" s="1"/>
  <c r="J2216" i="2"/>
  <c r="K2216" i="2" s="1"/>
  <c r="J2217" i="2"/>
  <c r="K2217" i="2" s="1"/>
  <c r="J2218" i="2"/>
  <c r="K2218" i="2" s="1"/>
  <c r="J2219" i="2"/>
  <c r="K2219" i="2" s="1"/>
  <c r="J2246" i="2"/>
  <c r="K2246" i="2" s="1"/>
  <c r="J2247" i="2"/>
  <c r="K2247" i="2" s="1"/>
  <c r="J2243" i="2"/>
  <c r="K2243" i="2" s="1"/>
  <c r="J2244" i="2"/>
  <c r="K2244" i="2" s="1"/>
  <c r="J2226" i="2"/>
  <c r="K2226" i="2" s="1"/>
  <c r="J2228" i="2"/>
  <c r="K2228" i="2" s="1"/>
  <c r="J2229" i="2"/>
  <c r="K2229" i="2" s="1"/>
  <c r="J2227" i="2"/>
  <c r="K2227" i="2" s="1"/>
  <c r="J2224" i="2"/>
  <c r="K2224" i="2" s="1"/>
  <c r="J2225" i="2"/>
  <c r="K2225" i="2" s="1"/>
  <c r="J2220" i="2"/>
  <c r="K2220" i="2" s="1"/>
  <c r="J2221" i="2"/>
  <c r="K2221" i="2" s="1"/>
  <c r="J2222" i="2"/>
  <c r="K2222" i="2" s="1"/>
  <c r="J2223" i="2"/>
  <c r="K2223" i="2" s="1"/>
  <c r="J2234" i="2"/>
  <c r="K2234" i="2" s="1"/>
  <c r="J2235" i="2"/>
  <c r="K2235" i="2" s="1"/>
  <c r="J2236" i="2"/>
  <c r="K2236" i="2" s="1"/>
  <c r="J2237" i="2"/>
  <c r="K2237" i="2" s="1"/>
  <c r="J2238" i="2"/>
  <c r="K2238" i="2" s="1"/>
  <c r="J2239" i="2"/>
  <c r="K2239" i="2" s="1"/>
  <c r="J2240" i="2"/>
  <c r="K2240" i="2" s="1"/>
  <c r="J2241" i="2"/>
  <c r="K2241" i="2" s="1"/>
  <c r="J2231" i="2"/>
  <c r="K2231" i="2" s="1"/>
  <c r="J2232" i="2"/>
  <c r="K2232" i="2" s="1"/>
  <c r="J2233" i="2"/>
  <c r="K2233" i="2" s="1"/>
  <c r="J2230" i="2"/>
  <c r="K2230" i="2" s="1"/>
  <c r="J2242" i="2"/>
  <c r="K2242" i="2" s="1"/>
  <c r="J2248" i="2"/>
  <c r="K2248" i="2" s="1"/>
  <c r="J2249" i="2"/>
  <c r="K2249" i="2" s="1"/>
  <c r="J2350" i="2"/>
  <c r="K2350" i="2" s="1"/>
  <c r="J2351" i="2"/>
  <c r="K2351" i="2" s="1"/>
  <c r="J2352" i="2"/>
  <c r="K2352" i="2" s="1"/>
  <c r="J2353" i="2"/>
  <c r="K2353" i="2" s="1"/>
  <c r="J2354" i="2"/>
  <c r="K2354" i="2" s="1"/>
  <c r="J2355" i="2"/>
  <c r="K2355" i="2" s="1"/>
  <c r="J2356" i="2"/>
  <c r="K2356" i="2" s="1"/>
  <c r="J2357" i="2"/>
  <c r="K2357" i="2" s="1"/>
  <c r="J2358" i="2"/>
  <c r="K2358" i="2" s="1"/>
  <c r="J2359" i="2"/>
  <c r="K2359" i="2" s="1"/>
  <c r="J2360" i="2"/>
  <c r="K2360" i="2" s="1"/>
  <c r="J2361" i="2"/>
  <c r="K2361" i="2" s="1"/>
  <c r="J2395" i="2"/>
  <c r="K2395" i="2" s="1"/>
  <c r="J2362" i="2"/>
  <c r="K2362" i="2" s="1"/>
  <c r="J2363" i="2"/>
  <c r="K2363" i="2" s="1"/>
  <c r="J2364" i="2"/>
  <c r="K2364" i="2" s="1"/>
  <c r="J2365" i="2"/>
  <c r="K2365" i="2" s="1"/>
  <c r="J2366" i="2"/>
  <c r="K2366" i="2" s="1"/>
  <c r="J2367" i="2"/>
  <c r="K2367" i="2" s="1"/>
  <c r="J2368" i="2"/>
  <c r="K2368" i="2" s="1"/>
  <c r="J2369" i="2"/>
  <c r="K2369" i="2" s="1"/>
  <c r="J2396" i="2"/>
  <c r="K2396" i="2" s="1"/>
  <c r="J2397" i="2"/>
  <c r="K2397" i="2" s="1"/>
  <c r="J2393" i="2"/>
  <c r="K2393" i="2" s="1"/>
  <c r="J2394" i="2"/>
  <c r="K2394" i="2" s="1"/>
  <c r="J2376" i="2"/>
  <c r="K2376" i="2" s="1"/>
  <c r="J2378" i="2"/>
  <c r="K2378" i="2" s="1"/>
  <c r="J2379" i="2"/>
  <c r="K2379" i="2" s="1"/>
  <c r="J2377" i="2"/>
  <c r="K2377" i="2" s="1"/>
  <c r="J2374" i="2"/>
  <c r="K2374" i="2" s="1"/>
  <c r="J2375" i="2"/>
  <c r="K2375" i="2" s="1"/>
  <c r="J2370" i="2"/>
  <c r="K2370" i="2" s="1"/>
  <c r="J2371" i="2"/>
  <c r="K2371" i="2" s="1"/>
  <c r="J2372" i="2"/>
  <c r="K2372" i="2" s="1"/>
  <c r="J2373" i="2"/>
  <c r="K2373" i="2" s="1"/>
  <c r="J2384" i="2"/>
  <c r="K2384" i="2" s="1"/>
  <c r="J2385" i="2"/>
  <c r="K2385" i="2" s="1"/>
  <c r="J2386" i="2"/>
  <c r="K2386" i="2" s="1"/>
  <c r="J2387" i="2"/>
  <c r="K2387" i="2" s="1"/>
  <c r="J2388" i="2"/>
  <c r="K2388" i="2" s="1"/>
  <c r="J2389" i="2"/>
  <c r="K2389" i="2" s="1"/>
  <c r="J2390" i="2"/>
  <c r="K2390" i="2" s="1"/>
  <c r="J2391" i="2"/>
  <c r="K2391" i="2" s="1"/>
  <c r="J2381" i="2"/>
  <c r="K2381" i="2" s="1"/>
  <c r="J2382" i="2"/>
  <c r="K2382" i="2" s="1"/>
  <c r="J2383" i="2"/>
  <c r="K2383" i="2" s="1"/>
  <c r="J2380" i="2"/>
  <c r="K2380" i="2" s="1"/>
  <c r="J2392" i="2"/>
  <c r="K2392" i="2" s="1"/>
  <c r="J2398" i="2"/>
  <c r="K2398" i="2" s="1"/>
  <c r="J2399" i="2"/>
  <c r="K2399" i="2" s="1"/>
  <c r="J8072" i="2"/>
  <c r="K8072" i="2" s="1"/>
  <c r="J8073" i="2"/>
  <c r="K8073" i="2" s="1"/>
  <c r="J8074" i="2"/>
  <c r="K8074" i="2" s="1"/>
  <c r="J8075" i="2"/>
  <c r="K8075" i="2" s="1"/>
  <c r="J8076" i="2"/>
  <c r="K8076" i="2" s="1"/>
  <c r="J8077" i="2"/>
  <c r="K8077" i="2" s="1"/>
  <c r="J8078" i="2"/>
  <c r="K8078" i="2" s="1"/>
  <c r="J8079" i="2"/>
  <c r="K8079" i="2" s="1"/>
  <c r="J8080" i="2"/>
  <c r="K8080" i="2" s="1"/>
  <c r="J8081" i="2"/>
  <c r="K8081" i="2" s="1"/>
  <c r="J8082" i="2"/>
  <c r="K8082" i="2" s="1"/>
  <c r="J8083" i="2"/>
  <c r="K8083" i="2" s="1"/>
  <c r="J8117" i="2"/>
  <c r="K8117" i="2" s="1"/>
  <c r="J8084" i="2"/>
  <c r="K8084" i="2" s="1"/>
  <c r="J8085" i="2"/>
  <c r="K8085" i="2" s="1"/>
  <c r="J8086" i="2"/>
  <c r="K8086" i="2" s="1"/>
  <c r="J8087" i="2"/>
  <c r="K8087" i="2" s="1"/>
  <c r="J8088" i="2"/>
  <c r="K8088" i="2" s="1"/>
  <c r="J8089" i="2"/>
  <c r="K8089" i="2" s="1"/>
  <c r="J8090" i="2"/>
  <c r="K8090" i="2" s="1"/>
  <c r="J8091" i="2"/>
  <c r="K8091" i="2" s="1"/>
  <c r="J8118" i="2"/>
  <c r="K8118" i="2" s="1"/>
  <c r="J8119" i="2"/>
  <c r="K8119" i="2" s="1"/>
  <c r="J8115" i="2"/>
  <c r="K8115" i="2" s="1"/>
  <c r="J8116" i="2"/>
  <c r="K8116" i="2" s="1"/>
  <c r="J8098" i="2"/>
  <c r="K8098" i="2" s="1"/>
  <c r="J8100" i="2"/>
  <c r="K8100" i="2" s="1"/>
  <c r="J8101" i="2"/>
  <c r="K8101" i="2" s="1"/>
  <c r="J8099" i="2"/>
  <c r="K8099" i="2" s="1"/>
  <c r="J8096" i="2"/>
  <c r="K8096" i="2" s="1"/>
  <c r="J8097" i="2"/>
  <c r="K8097" i="2" s="1"/>
  <c r="J8092" i="2"/>
  <c r="K8092" i="2" s="1"/>
  <c r="J8093" i="2"/>
  <c r="K8093" i="2" s="1"/>
  <c r="J8094" i="2"/>
  <c r="K8094" i="2" s="1"/>
  <c r="J8095" i="2"/>
  <c r="K8095" i="2" s="1"/>
  <c r="J8106" i="2"/>
  <c r="K8106" i="2" s="1"/>
  <c r="J8107" i="2"/>
  <c r="K8107" i="2" s="1"/>
  <c r="J8108" i="2"/>
  <c r="K8108" i="2" s="1"/>
  <c r="J8109" i="2"/>
  <c r="K8109" i="2" s="1"/>
  <c r="J8110" i="2"/>
  <c r="K8110" i="2" s="1"/>
  <c r="J8111" i="2"/>
  <c r="K8111" i="2" s="1"/>
  <c r="J8112" i="2"/>
  <c r="K8112" i="2" s="1"/>
  <c r="J8113" i="2"/>
  <c r="K8113" i="2" s="1"/>
  <c r="J8103" i="2"/>
  <c r="K8103" i="2" s="1"/>
  <c r="J8104" i="2"/>
  <c r="K8104" i="2" s="1"/>
  <c r="J8105" i="2"/>
  <c r="K8105" i="2" s="1"/>
  <c r="J8102" i="2"/>
  <c r="K8102" i="2" s="1"/>
  <c r="J8114" i="2"/>
  <c r="K8114" i="2" s="1"/>
  <c r="J8120" i="2"/>
  <c r="K8120" i="2" s="1"/>
  <c r="J8121" i="2"/>
  <c r="K8121" i="2" s="1"/>
  <c r="J8122" i="2"/>
  <c r="K8122" i="2" s="1"/>
  <c r="J8123" i="2"/>
  <c r="K8123" i="2" s="1"/>
  <c r="J8124" i="2"/>
  <c r="K8124" i="2" s="1"/>
  <c r="J8125" i="2"/>
  <c r="K8125" i="2" s="1"/>
  <c r="J8126" i="2"/>
  <c r="K8126" i="2" s="1"/>
  <c r="J8127" i="2"/>
  <c r="K8127" i="2" s="1"/>
  <c r="J8128" i="2"/>
  <c r="K8128" i="2" s="1"/>
  <c r="J8129" i="2"/>
  <c r="K8129" i="2" s="1"/>
  <c r="J8130" i="2"/>
  <c r="K8130" i="2" s="1"/>
  <c r="J8131" i="2"/>
  <c r="K8131" i="2" s="1"/>
  <c r="J8132" i="2"/>
  <c r="K8132" i="2" s="1"/>
  <c r="J8133" i="2"/>
  <c r="K8133" i="2" s="1"/>
  <c r="J8167" i="2"/>
  <c r="K8167" i="2" s="1"/>
  <c r="J8134" i="2"/>
  <c r="K8134" i="2" s="1"/>
  <c r="J8135" i="2"/>
  <c r="K8135" i="2" s="1"/>
  <c r="J8136" i="2"/>
  <c r="K8136" i="2" s="1"/>
  <c r="J8137" i="2"/>
  <c r="K8137" i="2" s="1"/>
  <c r="J8138" i="2"/>
  <c r="K8138" i="2" s="1"/>
  <c r="J8139" i="2"/>
  <c r="K8139" i="2" s="1"/>
  <c r="J8140" i="2"/>
  <c r="K8140" i="2" s="1"/>
  <c r="J8141" i="2"/>
  <c r="K8141" i="2" s="1"/>
  <c r="J8168" i="2"/>
  <c r="K8168" i="2" s="1"/>
  <c r="J8169" i="2"/>
  <c r="K8169" i="2" s="1"/>
  <c r="J8165" i="2"/>
  <c r="K8165" i="2" s="1"/>
  <c r="J8166" i="2"/>
  <c r="K8166" i="2" s="1"/>
  <c r="J8148" i="2"/>
  <c r="K8148" i="2" s="1"/>
  <c r="J8150" i="2"/>
  <c r="K8150" i="2" s="1"/>
  <c r="J8151" i="2"/>
  <c r="K8151" i="2" s="1"/>
  <c r="J8149" i="2"/>
  <c r="K8149" i="2" s="1"/>
  <c r="J8146" i="2"/>
  <c r="K8146" i="2" s="1"/>
  <c r="J8147" i="2"/>
  <c r="K8147" i="2" s="1"/>
  <c r="J8142" i="2"/>
  <c r="K8142" i="2" s="1"/>
  <c r="J8143" i="2"/>
  <c r="K8143" i="2" s="1"/>
  <c r="J8144" i="2"/>
  <c r="K8144" i="2" s="1"/>
  <c r="J8145" i="2"/>
  <c r="K8145" i="2" s="1"/>
  <c r="J8156" i="2"/>
  <c r="K8156" i="2" s="1"/>
  <c r="J8157" i="2"/>
  <c r="K8157" i="2" s="1"/>
  <c r="J8158" i="2"/>
  <c r="K8158" i="2" s="1"/>
  <c r="J8159" i="2"/>
  <c r="K8159" i="2" s="1"/>
  <c r="J8160" i="2"/>
  <c r="K8160" i="2" s="1"/>
  <c r="J8161" i="2"/>
  <c r="K8161" i="2" s="1"/>
  <c r="J8162" i="2"/>
  <c r="K8162" i="2" s="1"/>
  <c r="J8163" i="2"/>
  <c r="K8163" i="2" s="1"/>
  <c r="J8153" i="2"/>
  <c r="K8153" i="2" s="1"/>
  <c r="J8154" i="2"/>
  <c r="K8154" i="2" s="1"/>
  <c r="J8155" i="2"/>
  <c r="K8155" i="2" s="1"/>
  <c r="J8152" i="2"/>
  <c r="K8152" i="2" s="1"/>
  <c r="J8164" i="2"/>
  <c r="K8164" i="2" s="1"/>
  <c r="J8170" i="2"/>
  <c r="K8170" i="2" s="1"/>
  <c r="J8171" i="2"/>
  <c r="K8171" i="2" s="1"/>
  <c r="J8172" i="2"/>
  <c r="K8172" i="2" s="1"/>
  <c r="J8173" i="2"/>
  <c r="K8173" i="2" s="1"/>
  <c r="J8174" i="2"/>
  <c r="K8174" i="2" s="1"/>
  <c r="J8175" i="2"/>
  <c r="K8175" i="2" s="1"/>
  <c r="J8176" i="2"/>
  <c r="K8176" i="2" s="1"/>
  <c r="J8177" i="2"/>
  <c r="K8177" i="2" s="1"/>
  <c r="J8178" i="2"/>
  <c r="K8178" i="2" s="1"/>
  <c r="J8179" i="2"/>
  <c r="K8179" i="2" s="1"/>
  <c r="J8180" i="2"/>
  <c r="K8180" i="2" s="1"/>
  <c r="J8181" i="2"/>
  <c r="K8181" i="2" s="1"/>
  <c r="J8182" i="2"/>
  <c r="K8182" i="2" s="1"/>
  <c r="J8183" i="2"/>
  <c r="K8183" i="2" s="1"/>
  <c r="J8217" i="2"/>
  <c r="K8217" i="2" s="1"/>
  <c r="J8184" i="2"/>
  <c r="K8184" i="2" s="1"/>
  <c r="J8185" i="2"/>
  <c r="K8185" i="2" s="1"/>
  <c r="J8186" i="2"/>
  <c r="K8186" i="2" s="1"/>
  <c r="J8187" i="2"/>
  <c r="K8187" i="2" s="1"/>
  <c r="J8188" i="2"/>
  <c r="K8188" i="2" s="1"/>
  <c r="J8189" i="2"/>
  <c r="K8189" i="2" s="1"/>
  <c r="J8190" i="2"/>
  <c r="K8190" i="2" s="1"/>
  <c r="J8191" i="2"/>
  <c r="K8191" i="2" s="1"/>
  <c r="J8218" i="2"/>
  <c r="K8218" i="2" s="1"/>
  <c r="J8219" i="2"/>
  <c r="K8219" i="2" s="1"/>
  <c r="J8215" i="2"/>
  <c r="K8215" i="2" s="1"/>
  <c r="J8216" i="2"/>
  <c r="K8216" i="2" s="1"/>
  <c r="J8198" i="2"/>
  <c r="K8198" i="2" s="1"/>
  <c r="J8200" i="2"/>
  <c r="K8200" i="2" s="1"/>
  <c r="J8201" i="2"/>
  <c r="K8201" i="2" s="1"/>
  <c r="J8199" i="2"/>
  <c r="K8199" i="2" s="1"/>
  <c r="J8196" i="2"/>
  <c r="K8196" i="2" s="1"/>
  <c r="J8197" i="2"/>
  <c r="K8197" i="2" s="1"/>
  <c r="J8192" i="2"/>
  <c r="K8192" i="2" s="1"/>
  <c r="J8193" i="2"/>
  <c r="K8193" i="2" s="1"/>
  <c r="J8194" i="2"/>
  <c r="K8194" i="2" s="1"/>
  <c r="J8195" i="2"/>
  <c r="K8195" i="2" s="1"/>
  <c r="J8206" i="2"/>
  <c r="K8206" i="2" s="1"/>
  <c r="J8207" i="2"/>
  <c r="K8207" i="2" s="1"/>
  <c r="J8208" i="2"/>
  <c r="K8208" i="2" s="1"/>
  <c r="J8209" i="2"/>
  <c r="K8209" i="2" s="1"/>
  <c r="J8210" i="2"/>
  <c r="K8210" i="2" s="1"/>
  <c r="J8211" i="2"/>
  <c r="K8211" i="2" s="1"/>
  <c r="J8212" i="2"/>
  <c r="K8212" i="2" s="1"/>
  <c r="J8213" i="2"/>
  <c r="K8213" i="2" s="1"/>
  <c r="J8203" i="2"/>
  <c r="K8203" i="2" s="1"/>
  <c r="J8204" i="2"/>
  <c r="K8204" i="2" s="1"/>
  <c r="J8205" i="2"/>
  <c r="K8205" i="2" s="1"/>
  <c r="J8202" i="2"/>
  <c r="K8202" i="2" s="1"/>
  <c r="J8214" i="2"/>
  <c r="K8214" i="2" s="1"/>
  <c r="J8220" i="2"/>
  <c r="K8220" i="2" s="1"/>
  <c r="J8221" i="2"/>
  <c r="K8221" i="2" s="1"/>
  <c r="J8222" i="2"/>
  <c r="K8222" i="2" s="1"/>
  <c r="J8223" i="2"/>
  <c r="K8223" i="2" s="1"/>
  <c r="J8224" i="2"/>
  <c r="K8224" i="2" s="1"/>
  <c r="J8225" i="2"/>
  <c r="K8225" i="2" s="1"/>
  <c r="J8226" i="2"/>
  <c r="K8226" i="2" s="1"/>
  <c r="J8227" i="2"/>
  <c r="K8227" i="2" s="1"/>
  <c r="J8228" i="2"/>
  <c r="K8228" i="2" s="1"/>
  <c r="J8229" i="2"/>
  <c r="K8229" i="2" s="1"/>
  <c r="J8230" i="2"/>
  <c r="K8230" i="2" s="1"/>
  <c r="J8231" i="2"/>
  <c r="K8231" i="2" s="1"/>
  <c r="J8232" i="2"/>
  <c r="K8232" i="2" s="1"/>
  <c r="J8233" i="2"/>
  <c r="K8233" i="2" s="1"/>
  <c r="J8267" i="2"/>
  <c r="K8267" i="2" s="1"/>
  <c r="J8234" i="2"/>
  <c r="K8234" i="2" s="1"/>
  <c r="J8235" i="2"/>
  <c r="K8235" i="2" s="1"/>
  <c r="J8236" i="2"/>
  <c r="K8236" i="2" s="1"/>
  <c r="J8237" i="2"/>
  <c r="K8237" i="2" s="1"/>
  <c r="J8238" i="2"/>
  <c r="K8238" i="2" s="1"/>
  <c r="J8239" i="2"/>
  <c r="K8239" i="2" s="1"/>
  <c r="J8240" i="2"/>
  <c r="K8240" i="2" s="1"/>
  <c r="J8241" i="2"/>
  <c r="K8241" i="2" s="1"/>
  <c r="J8268" i="2"/>
  <c r="K8268" i="2" s="1"/>
  <c r="J8269" i="2"/>
  <c r="K8269" i="2" s="1"/>
  <c r="J8265" i="2"/>
  <c r="K8265" i="2" s="1"/>
  <c r="J8266" i="2"/>
  <c r="K8266" i="2" s="1"/>
  <c r="J8248" i="2"/>
  <c r="K8248" i="2" s="1"/>
  <c r="J8250" i="2"/>
  <c r="K8250" i="2" s="1"/>
  <c r="J8251" i="2"/>
  <c r="K8251" i="2" s="1"/>
  <c r="J8249" i="2"/>
  <c r="K8249" i="2" s="1"/>
  <c r="J8246" i="2"/>
  <c r="K8246" i="2" s="1"/>
  <c r="J8247" i="2"/>
  <c r="K8247" i="2" s="1"/>
  <c r="J8242" i="2"/>
  <c r="K8242" i="2" s="1"/>
  <c r="J8243" i="2"/>
  <c r="K8243" i="2" s="1"/>
  <c r="J8244" i="2"/>
  <c r="K8244" i="2" s="1"/>
  <c r="J8245" i="2"/>
  <c r="K8245" i="2" s="1"/>
  <c r="J8256" i="2"/>
  <c r="K8256" i="2" s="1"/>
  <c r="J8257" i="2"/>
  <c r="K8257" i="2" s="1"/>
  <c r="J8258" i="2"/>
  <c r="K8258" i="2" s="1"/>
  <c r="J8259" i="2"/>
  <c r="K8259" i="2" s="1"/>
  <c r="J8260" i="2"/>
  <c r="K8260" i="2" s="1"/>
  <c r="J8261" i="2"/>
  <c r="K8261" i="2" s="1"/>
  <c r="J8262" i="2"/>
  <c r="K8262" i="2" s="1"/>
  <c r="J8263" i="2"/>
  <c r="K8263" i="2" s="1"/>
  <c r="J8253" i="2"/>
  <c r="K8253" i="2" s="1"/>
  <c r="J8254" i="2"/>
  <c r="K8254" i="2" s="1"/>
  <c r="J8255" i="2"/>
  <c r="K8255" i="2" s="1"/>
  <c r="J8252" i="2"/>
  <c r="K8252" i="2" s="1"/>
  <c r="J8264" i="2"/>
  <c r="K8264" i="2" s="1"/>
  <c r="J8270" i="2"/>
  <c r="K8270" i="2" s="1"/>
  <c r="J8271" i="2"/>
  <c r="K8271" i="2" s="1"/>
  <c r="J8272" i="2"/>
  <c r="K8272" i="2" s="1"/>
  <c r="J8273" i="2"/>
  <c r="K8273" i="2" s="1"/>
  <c r="J8274" i="2"/>
  <c r="K8274" i="2" s="1"/>
  <c r="J8275" i="2"/>
  <c r="K8275" i="2" s="1"/>
  <c r="J8276" i="2"/>
  <c r="K8276" i="2" s="1"/>
  <c r="J8277" i="2"/>
  <c r="K8277" i="2" s="1"/>
  <c r="J8278" i="2"/>
  <c r="K8278" i="2" s="1"/>
  <c r="J8279" i="2"/>
  <c r="K8279" i="2" s="1"/>
  <c r="J8280" i="2"/>
  <c r="K8280" i="2" s="1"/>
  <c r="J8281" i="2"/>
  <c r="K8281" i="2" s="1"/>
  <c r="J8282" i="2"/>
  <c r="K8282" i="2" s="1"/>
  <c r="J8283" i="2"/>
  <c r="K8283" i="2" s="1"/>
  <c r="J8317" i="2"/>
  <c r="K8317" i="2" s="1"/>
  <c r="J8284" i="2"/>
  <c r="K8284" i="2" s="1"/>
  <c r="J8285" i="2"/>
  <c r="K8285" i="2" s="1"/>
  <c r="J8286" i="2"/>
  <c r="K8286" i="2" s="1"/>
  <c r="J8287" i="2"/>
  <c r="K8287" i="2" s="1"/>
  <c r="J8288" i="2"/>
  <c r="K8288" i="2" s="1"/>
  <c r="J8289" i="2"/>
  <c r="K8289" i="2" s="1"/>
  <c r="J8290" i="2"/>
  <c r="K8290" i="2" s="1"/>
  <c r="J8291" i="2"/>
  <c r="K8291" i="2" s="1"/>
  <c r="J8318" i="2"/>
  <c r="K8318" i="2" s="1"/>
  <c r="J8319" i="2"/>
  <c r="K8319" i="2" s="1"/>
  <c r="J8315" i="2"/>
  <c r="K8315" i="2" s="1"/>
  <c r="J8316" i="2"/>
  <c r="K8316" i="2" s="1"/>
  <c r="J8298" i="2"/>
  <c r="K8298" i="2" s="1"/>
  <c r="J8300" i="2"/>
  <c r="K8300" i="2" s="1"/>
  <c r="J8301" i="2"/>
  <c r="K8301" i="2" s="1"/>
  <c r="J8299" i="2"/>
  <c r="K8299" i="2" s="1"/>
  <c r="J8296" i="2"/>
  <c r="K8296" i="2" s="1"/>
  <c r="J8297" i="2"/>
  <c r="K8297" i="2" s="1"/>
  <c r="J8292" i="2"/>
  <c r="K8292" i="2" s="1"/>
  <c r="J8293" i="2"/>
  <c r="K8293" i="2" s="1"/>
  <c r="J8294" i="2"/>
  <c r="K8294" i="2" s="1"/>
  <c r="J8295" i="2"/>
  <c r="K8295" i="2" s="1"/>
  <c r="J8306" i="2"/>
  <c r="K8306" i="2" s="1"/>
  <c r="J8307" i="2"/>
  <c r="K8307" i="2" s="1"/>
  <c r="J8308" i="2"/>
  <c r="K8308" i="2" s="1"/>
  <c r="J8309" i="2"/>
  <c r="K8309" i="2" s="1"/>
  <c r="J8310" i="2"/>
  <c r="K8310" i="2" s="1"/>
  <c r="J8311" i="2"/>
  <c r="K8311" i="2" s="1"/>
  <c r="J8312" i="2"/>
  <c r="K8312" i="2" s="1"/>
  <c r="J8313" i="2"/>
  <c r="K8313" i="2" s="1"/>
  <c r="J8303" i="2"/>
  <c r="K8303" i="2" s="1"/>
  <c r="J8304" i="2"/>
  <c r="K8304" i="2" s="1"/>
  <c r="J8305" i="2"/>
  <c r="K8305" i="2" s="1"/>
  <c r="J8302" i="2"/>
  <c r="K8302" i="2" s="1"/>
  <c r="J8314" i="2"/>
  <c r="K8314" i="2" s="1"/>
  <c r="J8320" i="2"/>
  <c r="K8320" i="2" s="1"/>
  <c r="J8321" i="2"/>
  <c r="K8321" i="2" s="1"/>
  <c r="J8322" i="2"/>
  <c r="K8322" i="2" s="1"/>
  <c r="J8323" i="2"/>
  <c r="K8323" i="2" s="1"/>
  <c r="J8324" i="2"/>
  <c r="K8324" i="2" s="1"/>
  <c r="J8325" i="2"/>
  <c r="K8325" i="2" s="1"/>
  <c r="J8326" i="2"/>
  <c r="K8326" i="2" s="1"/>
  <c r="J8327" i="2"/>
  <c r="K8327" i="2" s="1"/>
  <c r="J8328" i="2"/>
  <c r="K8328" i="2" s="1"/>
  <c r="J8329" i="2"/>
  <c r="K8329" i="2" s="1"/>
  <c r="J8330" i="2"/>
  <c r="K8330" i="2" s="1"/>
  <c r="J8331" i="2"/>
  <c r="K8331" i="2" s="1"/>
  <c r="J8332" i="2"/>
  <c r="K8332" i="2" s="1"/>
  <c r="J8333" i="2"/>
  <c r="K8333" i="2" s="1"/>
  <c r="J8367" i="2"/>
  <c r="K8367" i="2" s="1"/>
  <c r="J8334" i="2"/>
  <c r="K8334" i="2" s="1"/>
  <c r="J8335" i="2"/>
  <c r="K8335" i="2" s="1"/>
  <c r="J8336" i="2"/>
  <c r="K8336" i="2" s="1"/>
  <c r="J8337" i="2"/>
  <c r="K8337" i="2" s="1"/>
  <c r="J8338" i="2"/>
  <c r="K8338" i="2" s="1"/>
  <c r="J8339" i="2"/>
  <c r="K8339" i="2" s="1"/>
  <c r="J8340" i="2"/>
  <c r="K8340" i="2" s="1"/>
  <c r="J8341" i="2"/>
  <c r="K8341" i="2" s="1"/>
  <c r="J8368" i="2"/>
  <c r="K8368" i="2" s="1"/>
  <c r="J8369" i="2"/>
  <c r="K8369" i="2" s="1"/>
  <c r="J8365" i="2"/>
  <c r="K8365" i="2" s="1"/>
  <c r="J8366" i="2"/>
  <c r="K8366" i="2" s="1"/>
  <c r="J8348" i="2"/>
  <c r="K8348" i="2" s="1"/>
  <c r="J8350" i="2"/>
  <c r="K8350" i="2" s="1"/>
  <c r="J8351" i="2"/>
  <c r="K8351" i="2" s="1"/>
  <c r="J8349" i="2"/>
  <c r="K8349" i="2" s="1"/>
  <c r="J8346" i="2"/>
  <c r="K8346" i="2" s="1"/>
  <c r="J8347" i="2"/>
  <c r="K8347" i="2" s="1"/>
  <c r="J8342" i="2"/>
  <c r="K8342" i="2" s="1"/>
  <c r="J8343" i="2"/>
  <c r="K8343" i="2" s="1"/>
  <c r="J8344" i="2"/>
  <c r="K8344" i="2" s="1"/>
  <c r="J8345" i="2"/>
  <c r="K8345" i="2" s="1"/>
  <c r="J8356" i="2"/>
  <c r="K8356" i="2" s="1"/>
  <c r="J8357" i="2"/>
  <c r="K8357" i="2" s="1"/>
  <c r="J8358" i="2"/>
  <c r="K8358" i="2" s="1"/>
  <c r="J8359" i="2"/>
  <c r="K8359" i="2" s="1"/>
  <c r="J8360" i="2"/>
  <c r="K8360" i="2" s="1"/>
  <c r="J8361" i="2"/>
  <c r="K8361" i="2" s="1"/>
  <c r="J8362" i="2"/>
  <c r="K8362" i="2" s="1"/>
  <c r="J8363" i="2"/>
  <c r="K8363" i="2" s="1"/>
  <c r="J8353" i="2"/>
  <c r="K8353" i="2" s="1"/>
  <c r="J8354" i="2"/>
  <c r="K8354" i="2" s="1"/>
  <c r="J8355" i="2"/>
  <c r="K8355" i="2" s="1"/>
  <c r="J8352" i="2"/>
  <c r="K8352" i="2" s="1"/>
  <c r="J8364" i="2"/>
  <c r="K8364" i="2" s="1"/>
  <c r="J8370" i="2"/>
  <c r="K8370" i="2" s="1"/>
  <c r="J8371" i="2"/>
  <c r="K8371" i="2" s="1"/>
  <c r="J8372" i="2"/>
  <c r="K8372" i="2" s="1"/>
  <c r="J8373" i="2"/>
  <c r="K8373" i="2" s="1"/>
  <c r="J8374" i="2"/>
  <c r="K8374" i="2" s="1"/>
  <c r="J8375" i="2"/>
  <c r="K8375" i="2" s="1"/>
  <c r="J8376" i="2"/>
  <c r="K8376" i="2" s="1"/>
  <c r="J8377" i="2"/>
  <c r="K8377" i="2" s="1"/>
  <c r="J8378" i="2"/>
  <c r="K8378" i="2" s="1"/>
  <c r="J8379" i="2"/>
  <c r="K8379" i="2" s="1"/>
  <c r="J8380" i="2"/>
  <c r="K8380" i="2" s="1"/>
  <c r="J8381" i="2"/>
  <c r="K8381" i="2" s="1"/>
  <c r="J8382" i="2"/>
  <c r="K8382" i="2" s="1"/>
  <c r="J8383" i="2"/>
  <c r="K8383" i="2" s="1"/>
  <c r="J8417" i="2"/>
  <c r="K8417" i="2" s="1"/>
  <c r="J8384" i="2"/>
  <c r="K8384" i="2" s="1"/>
  <c r="J8385" i="2"/>
  <c r="K8385" i="2" s="1"/>
  <c r="J8386" i="2"/>
  <c r="K8386" i="2" s="1"/>
  <c r="J8387" i="2"/>
  <c r="K8387" i="2" s="1"/>
  <c r="J8388" i="2"/>
  <c r="K8388" i="2" s="1"/>
  <c r="J8389" i="2"/>
  <c r="K8389" i="2" s="1"/>
  <c r="J8390" i="2"/>
  <c r="K8390" i="2" s="1"/>
  <c r="J8391" i="2"/>
  <c r="K8391" i="2" s="1"/>
  <c r="J8418" i="2"/>
  <c r="K8418" i="2" s="1"/>
  <c r="J8419" i="2"/>
  <c r="K8419" i="2" s="1"/>
  <c r="J8415" i="2"/>
  <c r="K8415" i="2" s="1"/>
  <c r="J8416" i="2"/>
  <c r="K8416" i="2" s="1"/>
  <c r="J8398" i="2"/>
  <c r="K8398" i="2" s="1"/>
  <c r="J8400" i="2"/>
  <c r="K8400" i="2" s="1"/>
  <c r="J8401" i="2"/>
  <c r="K8401" i="2" s="1"/>
  <c r="J8399" i="2"/>
  <c r="K8399" i="2" s="1"/>
  <c r="J8396" i="2"/>
  <c r="K8396" i="2" s="1"/>
  <c r="J8397" i="2"/>
  <c r="K8397" i="2" s="1"/>
  <c r="J8392" i="2"/>
  <c r="K8392" i="2" s="1"/>
  <c r="J8393" i="2"/>
  <c r="K8393" i="2" s="1"/>
  <c r="J8394" i="2"/>
  <c r="K8394" i="2" s="1"/>
  <c r="J8395" i="2"/>
  <c r="K8395" i="2" s="1"/>
  <c r="J8406" i="2"/>
  <c r="K8406" i="2" s="1"/>
  <c r="J8407" i="2"/>
  <c r="K8407" i="2" s="1"/>
  <c r="J8408" i="2"/>
  <c r="K8408" i="2" s="1"/>
  <c r="J8409" i="2"/>
  <c r="K8409" i="2" s="1"/>
  <c r="J8410" i="2"/>
  <c r="K8410" i="2" s="1"/>
  <c r="J8411" i="2"/>
  <c r="K8411" i="2" s="1"/>
  <c r="J8412" i="2"/>
  <c r="K8412" i="2" s="1"/>
  <c r="J8413" i="2"/>
  <c r="K8413" i="2" s="1"/>
  <c r="J8403" i="2"/>
  <c r="K8403" i="2" s="1"/>
  <c r="J8404" i="2"/>
  <c r="K8404" i="2" s="1"/>
  <c r="J8405" i="2"/>
  <c r="K8405" i="2" s="1"/>
  <c r="J8402" i="2"/>
  <c r="K8402" i="2" s="1"/>
  <c r="J8414" i="2"/>
  <c r="K8414" i="2" s="1"/>
  <c r="J8420" i="2"/>
  <c r="K8420" i="2" s="1"/>
  <c r="J8421" i="2"/>
  <c r="K8421" i="2" s="1"/>
  <c r="J8422" i="2"/>
  <c r="K8422" i="2" s="1"/>
  <c r="J8423" i="2"/>
  <c r="K8423" i="2" s="1"/>
  <c r="J8424" i="2"/>
  <c r="K8424" i="2" s="1"/>
  <c r="J8425" i="2"/>
  <c r="K8425" i="2" s="1"/>
  <c r="J8426" i="2"/>
  <c r="K8426" i="2" s="1"/>
  <c r="J8427" i="2"/>
  <c r="K8427" i="2" s="1"/>
  <c r="J8428" i="2"/>
  <c r="K8428" i="2" s="1"/>
  <c r="J8429" i="2"/>
  <c r="K8429" i="2" s="1"/>
  <c r="J8430" i="2"/>
  <c r="K8430" i="2" s="1"/>
  <c r="J8431" i="2"/>
  <c r="K8431" i="2" s="1"/>
  <c r="J8432" i="2"/>
  <c r="K8432" i="2" s="1"/>
  <c r="J8433" i="2"/>
  <c r="K8433" i="2" s="1"/>
  <c r="J8467" i="2"/>
  <c r="K8467" i="2" s="1"/>
  <c r="J8434" i="2"/>
  <c r="K8434" i="2" s="1"/>
  <c r="J8435" i="2"/>
  <c r="K8435" i="2" s="1"/>
  <c r="J8436" i="2"/>
  <c r="K8436" i="2" s="1"/>
  <c r="J8437" i="2"/>
  <c r="K8437" i="2" s="1"/>
  <c r="J8438" i="2"/>
  <c r="K8438" i="2" s="1"/>
  <c r="J8439" i="2"/>
  <c r="K8439" i="2" s="1"/>
  <c r="J8440" i="2"/>
  <c r="K8440" i="2" s="1"/>
  <c r="J8441" i="2"/>
  <c r="K8441" i="2" s="1"/>
  <c r="J8468" i="2"/>
  <c r="K8468" i="2" s="1"/>
  <c r="J8469" i="2"/>
  <c r="K8469" i="2" s="1"/>
  <c r="J8465" i="2"/>
  <c r="K8465" i="2" s="1"/>
  <c r="J8466" i="2"/>
  <c r="K8466" i="2" s="1"/>
  <c r="J8448" i="2"/>
  <c r="K8448" i="2" s="1"/>
  <c r="J8450" i="2"/>
  <c r="K8450" i="2" s="1"/>
  <c r="J8451" i="2"/>
  <c r="K8451" i="2" s="1"/>
  <c r="J8449" i="2"/>
  <c r="K8449" i="2" s="1"/>
  <c r="J8446" i="2"/>
  <c r="K8446" i="2" s="1"/>
  <c r="J8447" i="2"/>
  <c r="K8447" i="2" s="1"/>
  <c r="J8442" i="2"/>
  <c r="K8442" i="2" s="1"/>
  <c r="J8443" i="2"/>
  <c r="K8443" i="2" s="1"/>
  <c r="J8444" i="2"/>
  <c r="K8444" i="2" s="1"/>
  <c r="J8445" i="2"/>
  <c r="K8445" i="2" s="1"/>
  <c r="J8456" i="2"/>
  <c r="K8456" i="2" s="1"/>
  <c r="J8457" i="2"/>
  <c r="K8457" i="2" s="1"/>
  <c r="J8458" i="2"/>
  <c r="K8458" i="2" s="1"/>
  <c r="J8459" i="2"/>
  <c r="K8459" i="2" s="1"/>
  <c r="J8460" i="2"/>
  <c r="K8460" i="2" s="1"/>
  <c r="J8461" i="2"/>
  <c r="K8461" i="2" s="1"/>
  <c r="J8462" i="2"/>
  <c r="K8462" i="2" s="1"/>
  <c r="J8463" i="2"/>
  <c r="K8463" i="2" s="1"/>
  <c r="J8453" i="2"/>
  <c r="K8453" i="2" s="1"/>
  <c r="J8454" i="2"/>
  <c r="K8454" i="2" s="1"/>
  <c r="J8455" i="2"/>
  <c r="K8455" i="2" s="1"/>
  <c r="J8452" i="2"/>
  <c r="K8452" i="2" s="1"/>
  <c r="J8464" i="2"/>
  <c r="K8464" i="2" s="1"/>
  <c r="J8470" i="2"/>
  <c r="K8470" i="2" s="1"/>
  <c r="J8471" i="2"/>
  <c r="K8471" i="2" s="1"/>
  <c r="J8472" i="2"/>
  <c r="K8472" i="2" s="1"/>
  <c r="J8473" i="2"/>
  <c r="K8473" i="2" s="1"/>
  <c r="J8474" i="2"/>
  <c r="K8474" i="2" s="1"/>
  <c r="J8475" i="2"/>
  <c r="K8475" i="2" s="1"/>
  <c r="J8476" i="2"/>
  <c r="K8476" i="2" s="1"/>
  <c r="J8477" i="2"/>
  <c r="K8477" i="2" s="1"/>
  <c r="J8478" i="2"/>
  <c r="K8478" i="2" s="1"/>
  <c r="J8479" i="2"/>
  <c r="K8479" i="2" s="1"/>
  <c r="J8480" i="2"/>
  <c r="K8480" i="2" s="1"/>
  <c r="J8481" i="2"/>
  <c r="K8481" i="2" s="1"/>
  <c r="J8482" i="2"/>
  <c r="K8482" i="2" s="1"/>
  <c r="J8483" i="2"/>
  <c r="K8483" i="2" s="1"/>
  <c r="J8517" i="2"/>
  <c r="K8517" i="2" s="1"/>
  <c r="J8484" i="2"/>
  <c r="K8484" i="2" s="1"/>
  <c r="J8485" i="2"/>
  <c r="K8485" i="2" s="1"/>
  <c r="J8486" i="2"/>
  <c r="K8486" i="2" s="1"/>
  <c r="J8487" i="2"/>
  <c r="K8487" i="2" s="1"/>
  <c r="J8488" i="2"/>
  <c r="K8488" i="2" s="1"/>
  <c r="J8489" i="2"/>
  <c r="K8489" i="2" s="1"/>
  <c r="J8490" i="2"/>
  <c r="K8490" i="2" s="1"/>
  <c r="J8491" i="2"/>
  <c r="K8491" i="2" s="1"/>
  <c r="J8518" i="2"/>
  <c r="K8518" i="2" s="1"/>
  <c r="J8519" i="2"/>
  <c r="K8519" i="2" s="1"/>
  <c r="J8515" i="2"/>
  <c r="K8515" i="2" s="1"/>
  <c r="J8516" i="2"/>
  <c r="K8516" i="2" s="1"/>
  <c r="J8498" i="2"/>
  <c r="K8498" i="2" s="1"/>
  <c r="J8500" i="2"/>
  <c r="K8500" i="2" s="1"/>
  <c r="J8501" i="2"/>
  <c r="K8501" i="2" s="1"/>
  <c r="J8499" i="2"/>
  <c r="K8499" i="2" s="1"/>
  <c r="J8496" i="2"/>
  <c r="K8496" i="2" s="1"/>
  <c r="J8497" i="2"/>
  <c r="K8497" i="2" s="1"/>
  <c r="J8492" i="2"/>
  <c r="K8492" i="2" s="1"/>
  <c r="J8493" i="2"/>
  <c r="K8493" i="2" s="1"/>
  <c r="J8494" i="2"/>
  <c r="K8494" i="2" s="1"/>
  <c r="J8495" i="2"/>
  <c r="K8495" i="2" s="1"/>
  <c r="J8506" i="2"/>
  <c r="K8506" i="2" s="1"/>
  <c r="J8507" i="2"/>
  <c r="K8507" i="2" s="1"/>
  <c r="J8508" i="2"/>
  <c r="K8508" i="2" s="1"/>
  <c r="J8509" i="2"/>
  <c r="K8509" i="2" s="1"/>
  <c r="J8510" i="2"/>
  <c r="K8510" i="2" s="1"/>
  <c r="J8511" i="2"/>
  <c r="K8511" i="2" s="1"/>
  <c r="J8512" i="2"/>
  <c r="K8512" i="2" s="1"/>
  <c r="J8513" i="2"/>
  <c r="K8513" i="2" s="1"/>
  <c r="J8503" i="2"/>
  <c r="K8503" i="2" s="1"/>
  <c r="J8504" i="2"/>
  <c r="K8504" i="2" s="1"/>
  <c r="J8505" i="2"/>
  <c r="K8505" i="2" s="1"/>
  <c r="J8502" i="2"/>
  <c r="K8502" i="2" s="1"/>
  <c r="J8514" i="2"/>
  <c r="K8514" i="2" s="1"/>
  <c r="J8520" i="2"/>
  <c r="K8520" i="2" s="1"/>
  <c r="J8521" i="2"/>
  <c r="K8521" i="2" s="1"/>
  <c r="J8522" i="2"/>
  <c r="K8522" i="2" s="1"/>
  <c r="J8523" i="2"/>
  <c r="K8523" i="2" s="1"/>
  <c r="J8524" i="2"/>
  <c r="K8524" i="2" s="1"/>
  <c r="J8525" i="2"/>
  <c r="K8525" i="2" s="1"/>
  <c r="J8526" i="2"/>
  <c r="K8526" i="2" s="1"/>
  <c r="J8527" i="2"/>
  <c r="K8527" i="2" s="1"/>
  <c r="J8528" i="2"/>
  <c r="K8528" i="2" s="1"/>
  <c r="J8529" i="2"/>
  <c r="K8529" i="2" s="1"/>
  <c r="J8530" i="2"/>
  <c r="K8530" i="2" s="1"/>
  <c r="J8531" i="2"/>
  <c r="K8531" i="2" s="1"/>
  <c r="J8532" i="2"/>
  <c r="K8532" i="2" s="1"/>
  <c r="J8533" i="2"/>
  <c r="K8533" i="2" s="1"/>
  <c r="J8567" i="2"/>
  <c r="K8567" i="2" s="1"/>
  <c r="J8534" i="2"/>
  <c r="K8534" i="2" s="1"/>
  <c r="J8535" i="2"/>
  <c r="K8535" i="2" s="1"/>
  <c r="J8536" i="2"/>
  <c r="K8536" i="2" s="1"/>
  <c r="J8537" i="2"/>
  <c r="K8537" i="2" s="1"/>
  <c r="J8538" i="2"/>
  <c r="K8538" i="2" s="1"/>
  <c r="J8539" i="2"/>
  <c r="K8539" i="2" s="1"/>
  <c r="J8540" i="2"/>
  <c r="K8540" i="2" s="1"/>
  <c r="J8541" i="2"/>
  <c r="K8541" i="2" s="1"/>
  <c r="J8568" i="2"/>
  <c r="K8568" i="2" s="1"/>
  <c r="J8569" i="2"/>
  <c r="K8569" i="2" s="1"/>
  <c r="J8565" i="2"/>
  <c r="K8565" i="2" s="1"/>
  <c r="J8566" i="2"/>
  <c r="K8566" i="2" s="1"/>
  <c r="J8548" i="2"/>
  <c r="K8548" i="2" s="1"/>
  <c r="J8550" i="2"/>
  <c r="K8550" i="2" s="1"/>
  <c r="J8551" i="2"/>
  <c r="K8551" i="2" s="1"/>
  <c r="J8549" i="2"/>
  <c r="K8549" i="2" s="1"/>
  <c r="J8546" i="2"/>
  <c r="K8546" i="2" s="1"/>
  <c r="J8547" i="2"/>
  <c r="K8547" i="2" s="1"/>
  <c r="J8542" i="2"/>
  <c r="K8542" i="2" s="1"/>
  <c r="J8543" i="2"/>
  <c r="K8543" i="2" s="1"/>
  <c r="J8544" i="2"/>
  <c r="K8544" i="2" s="1"/>
  <c r="J8545" i="2"/>
  <c r="K8545" i="2" s="1"/>
  <c r="J8556" i="2"/>
  <c r="K8556" i="2" s="1"/>
  <c r="J8557" i="2"/>
  <c r="K8557" i="2" s="1"/>
  <c r="J8558" i="2"/>
  <c r="K8558" i="2" s="1"/>
  <c r="J8559" i="2"/>
  <c r="K8559" i="2" s="1"/>
  <c r="J8560" i="2"/>
  <c r="K8560" i="2" s="1"/>
  <c r="J8561" i="2"/>
  <c r="K8561" i="2" s="1"/>
  <c r="J8562" i="2"/>
  <c r="K8562" i="2" s="1"/>
  <c r="J8563" i="2"/>
  <c r="K8563" i="2" s="1"/>
  <c r="J8553" i="2"/>
  <c r="K8553" i="2" s="1"/>
  <c r="J8554" i="2"/>
  <c r="K8554" i="2" s="1"/>
  <c r="J8555" i="2"/>
  <c r="K8555" i="2" s="1"/>
  <c r="J8552" i="2"/>
  <c r="K8552" i="2" s="1"/>
  <c r="J8564" i="2"/>
  <c r="K8564" i="2" s="1"/>
  <c r="J8570" i="2"/>
  <c r="K8570" i="2" s="1"/>
  <c r="J8571" i="2"/>
  <c r="K8571" i="2" s="1"/>
  <c r="J8572" i="2"/>
  <c r="K8572" i="2" s="1"/>
  <c r="J8573" i="2"/>
  <c r="K8573" i="2" s="1"/>
  <c r="J8574" i="2"/>
  <c r="K8574" i="2" s="1"/>
  <c r="J8575" i="2"/>
  <c r="K8575" i="2" s="1"/>
  <c r="J8576" i="2"/>
  <c r="K8576" i="2" s="1"/>
  <c r="J8577" i="2"/>
  <c r="K8577" i="2" s="1"/>
  <c r="J8578" i="2"/>
  <c r="K8578" i="2" s="1"/>
  <c r="J8579" i="2"/>
  <c r="K8579" i="2" s="1"/>
  <c r="J8580" i="2"/>
  <c r="K8580" i="2" s="1"/>
  <c r="J8581" i="2"/>
  <c r="K8581" i="2" s="1"/>
  <c r="J8582" i="2"/>
  <c r="K8582" i="2" s="1"/>
  <c r="J8583" i="2"/>
  <c r="K8583" i="2" s="1"/>
  <c r="J8617" i="2"/>
  <c r="K8617" i="2" s="1"/>
  <c r="J8584" i="2"/>
  <c r="K8584" i="2" s="1"/>
  <c r="J8585" i="2"/>
  <c r="K8585" i="2" s="1"/>
  <c r="J8586" i="2"/>
  <c r="K8586" i="2" s="1"/>
  <c r="J8587" i="2"/>
  <c r="K8587" i="2" s="1"/>
  <c r="J8588" i="2"/>
  <c r="K8588" i="2" s="1"/>
  <c r="J8589" i="2"/>
  <c r="K8589" i="2" s="1"/>
  <c r="J8590" i="2"/>
  <c r="K8590" i="2" s="1"/>
  <c r="J8591" i="2"/>
  <c r="K8591" i="2" s="1"/>
  <c r="J8618" i="2"/>
  <c r="K8618" i="2" s="1"/>
  <c r="J8619" i="2"/>
  <c r="K8619" i="2" s="1"/>
  <c r="J8615" i="2"/>
  <c r="K8615" i="2" s="1"/>
  <c r="J8616" i="2"/>
  <c r="K8616" i="2" s="1"/>
  <c r="J8598" i="2"/>
  <c r="K8598" i="2" s="1"/>
  <c r="J8600" i="2"/>
  <c r="K8600" i="2" s="1"/>
  <c r="J8601" i="2"/>
  <c r="K8601" i="2" s="1"/>
  <c r="J8599" i="2"/>
  <c r="K8599" i="2" s="1"/>
  <c r="J8596" i="2"/>
  <c r="K8596" i="2" s="1"/>
  <c r="J8597" i="2"/>
  <c r="K8597" i="2" s="1"/>
  <c r="J8592" i="2"/>
  <c r="K8592" i="2" s="1"/>
  <c r="J8593" i="2"/>
  <c r="K8593" i="2" s="1"/>
  <c r="J8594" i="2"/>
  <c r="K8594" i="2" s="1"/>
  <c r="J8595" i="2"/>
  <c r="K8595" i="2" s="1"/>
  <c r="J8606" i="2"/>
  <c r="K8606" i="2" s="1"/>
  <c r="J8607" i="2"/>
  <c r="K8607" i="2" s="1"/>
  <c r="J8608" i="2"/>
  <c r="K8608" i="2" s="1"/>
  <c r="J8609" i="2"/>
  <c r="K8609" i="2" s="1"/>
  <c r="J8610" i="2"/>
  <c r="K8610" i="2" s="1"/>
  <c r="J8611" i="2"/>
  <c r="K8611" i="2" s="1"/>
  <c r="J8612" i="2"/>
  <c r="K8612" i="2" s="1"/>
  <c r="J8613" i="2"/>
  <c r="K8613" i="2" s="1"/>
  <c r="J8603" i="2"/>
  <c r="K8603" i="2" s="1"/>
  <c r="J8604" i="2"/>
  <c r="K8604" i="2" s="1"/>
  <c r="J8605" i="2"/>
  <c r="K8605" i="2" s="1"/>
  <c r="J8602" i="2"/>
  <c r="K8602" i="2" s="1"/>
  <c r="J8614" i="2"/>
  <c r="K8614" i="2" s="1"/>
  <c r="J8620" i="2"/>
  <c r="K8620" i="2" s="1"/>
  <c r="J8621" i="2"/>
  <c r="K8621" i="2" s="1"/>
  <c r="J8622" i="2"/>
  <c r="K8622" i="2" s="1"/>
  <c r="J8623" i="2"/>
  <c r="K8623" i="2" s="1"/>
  <c r="J8624" i="2"/>
  <c r="K8624" i="2" s="1"/>
  <c r="J8625" i="2"/>
  <c r="K8625" i="2" s="1"/>
  <c r="J8626" i="2"/>
  <c r="K8626" i="2" s="1"/>
  <c r="J8627" i="2"/>
  <c r="K8627" i="2" s="1"/>
  <c r="J8628" i="2"/>
  <c r="K8628" i="2" s="1"/>
  <c r="J8629" i="2"/>
  <c r="K8629" i="2" s="1"/>
  <c r="J8630" i="2"/>
  <c r="K8630" i="2" s="1"/>
  <c r="J8631" i="2"/>
  <c r="K8631" i="2" s="1"/>
  <c r="J8632" i="2"/>
  <c r="K8632" i="2" s="1"/>
  <c r="J8633" i="2"/>
  <c r="K8633" i="2" s="1"/>
  <c r="J8667" i="2"/>
  <c r="K8667" i="2" s="1"/>
  <c r="J8634" i="2"/>
  <c r="K8634" i="2" s="1"/>
  <c r="J8635" i="2"/>
  <c r="K8635" i="2" s="1"/>
  <c r="J8636" i="2"/>
  <c r="K8636" i="2" s="1"/>
  <c r="J8637" i="2"/>
  <c r="K8637" i="2" s="1"/>
  <c r="J8638" i="2"/>
  <c r="K8638" i="2" s="1"/>
  <c r="J8639" i="2"/>
  <c r="K8639" i="2" s="1"/>
  <c r="J8640" i="2"/>
  <c r="K8640" i="2" s="1"/>
  <c r="J8641" i="2"/>
  <c r="K8641" i="2" s="1"/>
  <c r="J8668" i="2"/>
  <c r="K8668" i="2" s="1"/>
  <c r="J8669" i="2"/>
  <c r="K8669" i="2" s="1"/>
  <c r="J8665" i="2"/>
  <c r="K8665" i="2" s="1"/>
  <c r="J8666" i="2"/>
  <c r="K8666" i="2" s="1"/>
  <c r="J8648" i="2"/>
  <c r="K8648" i="2" s="1"/>
  <c r="J8650" i="2"/>
  <c r="K8650" i="2" s="1"/>
  <c r="J8651" i="2"/>
  <c r="K8651" i="2" s="1"/>
  <c r="J8649" i="2"/>
  <c r="K8649" i="2" s="1"/>
  <c r="J8646" i="2"/>
  <c r="K8646" i="2" s="1"/>
  <c r="J8647" i="2"/>
  <c r="K8647" i="2" s="1"/>
  <c r="J8642" i="2"/>
  <c r="K8642" i="2" s="1"/>
  <c r="J8643" i="2"/>
  <c r="K8643" i="2" s="1"/>
  <c r="J8644" i="2"/>
  <c r="K8644" i="2" s="1"/>
  <c r="J8645" i="2"/>
  <c r="K8645" i="2" s="1"/>
  <c r="J8656" i="2"/>
  <c r="K8656" i="2" s="1"/>
  <c r="J8657" i="2"/>
  <c r="K8657" i="2" s="1"/>
  <c r="J8658" i="2"/>
  <c r="K8658" i="2" s="1"/>
  <c r="J8659" i="2"/>
  <c r="K8659" i="2" s="1"/>
  <c r="J8660" i="2"/>
  <c r="K8660" i="2" s="1"/>
  <c r="J8661" i="2"/>
  <c r="K8661" i="2" s="1"/>
  <c r="J8662" i="2"/>
  <c r="K8662" i="2" s="1"/>
  <c r="J8663" i="2"/>
  <c r="K8663" i="2" s="1"/>
  <c r="J8653" i="2"/>
  <c r="K8653" i="2" s="1"/>
  <c r="J8654" i="2"/>
  <c r="K8654" i="2" s="1"/>
  <c r="J8655" i="2"/>
  <c r="K8655" i="2" s="1"/>
  <c r="J8652" i="2"/>
  <c r="K8652" i="2" s="1"/>
  <c r="J8664" i="2"/>
  <c r="K8664" i="2" s="1"/>
  <c r="J8670" i="2"/>
  <c r="K8670" i="2" s="1"/>
  <c r="J8671" i="2"/>
  <c r="K8671" i="2" s="1"/>
  <c r="J8672" i="2"/>
  <c r="K8672" i="2" s="1"/>
  <c r="J8673" i="2"/>
  <c r="K8673" i="2" s="1"/>
  <c r="J8674" i="2"/>
  <c r="K8674" i="2" s="1"/>
  <c r="J8675" i="2"/>
  <c r="K8675" i="2" s="1"/>
  <c r="J8676" i="2"/>
  <c r="K8676" i="2" s="1"/>
  <c r="J8677" i="2"/>
  <c r="K8677" i="2" s="1"/>
  <c r="J8678" i="2"/>
  <c r="K8678" i="2" s="1"/>
  <c r="J8679" i="2"/>
  <c r="K8679" i="2" s="1"/>
  <c r="J8680" i="2"/>
  <c r="K8680" i="2" s="1"/>
  <c r="J8681" i="2"/>
  <c r="K8681" i="2" s="1"/>
  <c r="J8682" i="2"/>
  <c r="K8682" i="2" s="1"/>
  <c r="J8683" i="2"/>
  <c r="K8683" i="2" s="1"/>
  <c r="J8717" i="2"/>
  <c r="K8717" i="2" s="1"/>
  <c r="J8684" i="2"/>
  <c r="K8684" i="2" s="1"/>
  <c r="J8685" i="2"/>
  <c r="K8685" i="2" s="1"/>
  <c r="J8686" i="2"/>
  <c r="K8686" i="2" s="1"/>
  <c r="J8687" i="2"/>
  <c r="K8687" i="2" s="1"/>
  <c r="J8688" i="2"/>
  <c r="K8688" i="2" s="1"/>
  <c r="J8689" i="2"/>
  <c r="K8689" i="2" s="1"/>
  <c r="J8690" i="2"/>
  <c r="K8690" i="2" s="1"/>
  <c r="J8691" i="2"/>
  <c r="K8691" i="2" s="1"/>
  <c r="J8718" i="2"/>
  <c r="K8718" i="2" s="1"/>
  <c r="J8719" i="2"/>
  <c r="K8719" i="2" s="1"/>
  <c r="J8715" i="2"/>
  <c r="K8715" i="2" s="1"/>
  <c r="J8716" i="2"/>
  <c r="K8716" i="2" s="1"/>
  <c r="J8698" i="2"/>
  <c r="K8698" i="2" s="1"/>
  <c r="J8700" i="2"/>
  <c r="K8700" i="2" s="1"/>
  <c r="J8701" i="2"/>
  <c r="K8701" i="2" s="1"/>
  <c r="J8699" i="2"/>
  <c r="K8699" i="2" s="1"/>
  <c r="J8696" i="2"/>
  <c r="K8696" i="2" s="1"/>
  <c r="J8697" i="2"/>
  <c r="K8697" i="2" s="1"/>
  <c r="J8692" i="2"/>
  <c r="K8692" i="2" s="1"/>
  <c r="J8693" i="2"/>
  <c r="K8693" i="2" s="1"/>
  <c r="J8694" i="2"/>
  <c r="K8694" i="2" s="1"/>
  <c r="J8695" i="2"/>
  <c r="K8695" i="2" s="1"/>
  <c r="J8706" i="2"/>
  <c r="K8706" i="2" s="1"/>
  <c r="J8707" i="2"/>
  <c r="K8707" i="2" s="1"/>
  <c r="J8708" i="2"/>
  <c r="K8708" i="2" s="1"/>
  <c r="J8709" i="2"/>
  <c r="K8709" i="2" s="1"/>
  <c r="J8710" i="2"/>
  <c r="K8710" i="2" s="1"/>
  <c r="J8711" i="2"/>
  <c r="K8711" i="2" s="1"/>
  <c r="J8712" i="2"/>
  <c r="K8712" i="2" s="1"/>
  <c r="J8713" i="2"/>
  <c r="K8713" i="2" s="1"/>
  <c r="J8703" i="2"/>
  <c r="K8703" i="2" s="1"/>
  <c r="J8704" i="2"/>
  <c r="K8704" i="2" s="1"/>
  <c r="J8705" i="2"/>
  <c r="K8705" i="2" s="1"/>
  <c r="J8702" i="2"/>
  <c r="K8702" i="2" s="1"/>
  <c r="J8714" i="2"/>
  <c r="K8714" i="2" s="1"/>
  <c r="J8720" i="2"/>
  <c r="K8720" i="2" s="1"/>
  <c r="J8721" i="2"/>
  <c r="K8721" i="2" s="1"/>
  <c r="J8722" i="2"/>
  <c r="K8722" i="2" s="1"/>
  <c r="J8723" i="2"/>
  <c r="K8723" i="2" s="1"/>
  <c r="J8724" i="2"/>
  <c r="K8724" i="2" s="1"/>
  <c r="J8725" i="2"/>
  <c r="K8725" i="2" s="1"/>
  <c r="J8726" i="2"/>
  <c r="K8726" i="2" s="1"/>
  <c r="J8727" i="2"/>
  <c r="K8727" i="2" s="1"/>
  <c r="J8728" i="2"/>
  <c r="K8728" i="2" s="1"/>
  <c r="J8729" i="2"/>
  <c r="K8729" i="2" s="1"/>
  <c r="J8730" i="2"/>
  <c r="K8730" i="2" s="1"/>
  <c r="J8731" i="2"/>
  <c r="K8731" i="2" s="1"/>
  <c r="J8732" i="2"/>
  <c r="K8732" i="2" s="1"/>
  <c r="J8733" i="2"/>
  <c r="K8733" i="2" s="1"/>
  <c r="J8767" i="2"/>
  <c r="K8767" i="2" s="1"/>
  <c r="J8734" i="2"/>
  <c r="K8734" i="2" s="1"/>
  <c r="J8735" i="2"/>
  <c r="K8735" i="2" s="1"/>
  <c r="J8736" i="2"/>
  <c r="K8736" i="2" s="1"/>
  <c r="J8737" i="2"/>
  <c r="K8737" i="2" s="1"/>
  <c r="J8738" i="2"/>
  <c r="K8738" i="2" s="1"/>
  <c r="J8739" i="2"/>
  <c r="K8739" i="2" s="1"/>
  <c r="J8740" i="2"/>
  <c r="K8740" i="2" s="1"/>
  <c r="J8741" i="2"/>
  <c r="K8741" i="2" s="1"/>
  <c r="J8768" i="2"/>
  <c r="K8768" i="2" s="1"/>
  <c r="J8769" i="2"/>
  <c r="K8769" i="2" s="1"/>
  <c r="J8765" i="2"/>
  <c r="K8765" i="2" s="1"/>
  <c r="J8766" i="2"/>
  <c r="K8766" i="2" s="1"/>
  <c r="J8748" i="2"/>
  <c r="K8748" i="2" s="1"/>
  <c r="J8750" i="2"/>
  <c r="K8750" i="2" s="1"/>
  <c r="J8751" i="2"/>
  <c r="K8751" i="2" s="1"/>
  <c r="J8749" i="2"/>
  <c r="K8749" i="2" s="1"/>
  <c r="J8746" i="2"/>
  <c r="K8746" i="2" s="1"/>
  <c r="J8747" i="2"/>
  <c r="K8747" i="2" s="1"/>
  <c r="J8742" i="2"/>
  <c r="K8742" i="2" s="1"/>
  <c r="J8743" i="2"/>
  <c r="K8743" i="2" s="1"/>
  <c r="J8744" i="2"/>
  <c r="K8744" i="2" s="1"/>
  <c r="J8745" i="2"/>
  <c r="K8745" i="2" s="1"/>
  <c r="J8756" i="2"/>
  <c r="K8756" i="2" s="1"/>
  <c r="J8757" i="2"/>
  <c r="K8757" i="2" s="1"/>
  <c r="J8758" i="2"/>
  <c r="K8758" i="2" s="1"/>
  <c r="J8759" i="2"/>
  <c r="K8759" i="2" s="1"/>
  <c r="J8760" i="2"/>
  <c r="K8760" i="2" s="1"/>
  <c r="J8761" i="2"/>
  <c r="K8761" i="2" s="1"/>
  <c r="J8762" i="2"/>
  <c r="K8762" i="2" s="1"/>
  <c r="J8763" i="2"/>
  <c r="K8763" i="2" s="1"/>
  <c r="J8753" i="2"/>
  <c r="K8753" i="2" s="1"/>
  <c r="J8754" i="2"/>
  <c r="K8754" i="2" s="1"/>
  <c r="J8755" i="2"/>
  <c r="K8755" i="2" s="1"/>
  <c r="J8752" i="2"/>
  <c r="K8752" i="2" s="1"/>
  <c r="J8764" i="2"/>
  <c r="K8764" i="2" s="1"/>
  <c r="J8770" i="2"/>
  <c r="K8770" i="2" s="1"/>
  <c r="J8771" i="2"/>
  <c r="K8771" i="2" s="1"/>
  <c r="J8772" i="2"/>
  <c r="K8772" i="2" s="1"/>
  <c r="J8773" i="2"/>
  <c r="K8773" i="2" s="1"/>
  <c r="J8774" i="2"/>
  <c r="K8774" i="2" s="1"/>
  <c r="J8775" i="2"/>
  <c r="K8775" i="2" s="1"/>
  <c r="J8776" i="2"/>
  <c r="K8776" i="2" s="1"/>
  <c r="J8777" i="2"/>
  <c r="K8777" i="2" s="1"/>
  <c r="J8778" i="2"/>
  <c r="K8778" i="2" s="1"/>
  <c r="J8779" i="2"/>
  <c r="K8779" i="2" s="1"/>
  <c r="J8780" i="2"/>
  <c r="K8780" i="2" s="1"/>
  <c r="J8781" i="2"/>
  <c r="K8781" i="2" s="1"/>
  <c r="J8782" i="2"/>
  <c r="K8782" i="2" s="1"/>
  <c r="J8783" i="2"/>
  <c r="K8783" i="2" s="1"/>
  <c r="J8817" i="2"/>
  <c r="K8817" i="2" s="1"/>
  <c r="J8784" i="2"/>
  <c r="K8784" i="2" s="1"/>
  <c r="J8785" i="2"/>
  <c r="K8785" i="2" s="1"/>
  <c r="J8786" i="2"/>
  <c r="K8786" i="2" s="1"/>
  <c r="J8787" i="2"/>
  <c r="K8787" i="2" s="1"/>
  <c r="J8788" i="2"/>
  <c r="K8788" i="2" s="1"/>
  <c r="J8789" i="2"/>
  <c r="K8789" i="2" s="1"/>
  <c r="J8790" i="2"/>
  <c r="K8790" i="2" s="1"/>
  <c r="J8791" i="2"/>
  <c r="K8791" i="2" s="1"/>
  <c r="J8818" i="2"/>
  <c r="K8818" i="2" s="1"/>
  <c r="J8819" i="2"/>
  <c r="K8819" i="2" s="1"/>
  <c r="J8815" i="2"/>
  <c r="K8815" i="2" s="1"/>
  <c r="J8816" i="2"/>
  <c r="K8816" i="2" s="1"/>
  <c r="J8798" i="2"/>
  <c r="K8798" i="2" s="1"/>
  <c r="J8800" i="2"/>
  <c r="K8800" i="2" s="1"/>
  <c r="J8801" i="2"/>
  <c r="K8801" i="2" s="1"/>
  <c r="J8799" i="2"/>
  <c r="K8799" i="2" s="1"/>
  <c r="J8796" i="2"/>
  <c r="K8796" i="2" s="1"/>
  <c r="J8797" i="2"/>
  <c r="K8797" i="2" s="1"/>
  <c r="J8792" i="2"/>
  <c r="K8792" i="2" s="1"/>
  <c r="J8793" i="2"/>
  <c r="K8793" i="2" s="1"/>
  <c r="J8794" i="2"/>
  <c r="K8794" i="2" s="1"/>
  <c r="J8795" i="2"/>
  <c r="K8795" i="2" s="1"/>
  <c r="J8806" i="2"/>
  <c r="K8806" i="2" s="1"/>
  <c r="J8807" i="2"/>
  <c r="K8807" i="2" s="1"/>
  <c r="J8808" i="2"/>
  <c r="K8808" i="2" s="1"/>
  <c r="J8809" i="2"/>
  <c r="K8809" i="2" s="1"/>
  <c r="J8810" i="2"/>
  <c r="K8810" i="2" s="1"/>
  <c r="J8811" i="2"/>
  <c r="K8811" i="2" s="1"/>
  <c r="J8812" i="2"/>
  <c r="K8812" i="2" s="1"/>
  <c r="J8813" i="2"/>
  <c r="K8813" i="2" s="1"/>
  <c r="J8803" i="2"/>
  <c r="K8803" i="2" s="1"/>
  <c r="J8804" i="2"/>
  <c r="K8804" i="2" s="1"/>
  <c r="J8805" i="2"/>
  <c r="K8805" i="2" s="1"/>
  <c r="J8802" i="2"/>
  <c r="K8802" i="2" s="1"/>
  <c r="J8814" i="2"/>
  <c r="K8814" i="2" s="1"/>
  <c r="J8820" i="2"/>
  <c r="K8820" i="2" s="1"/>
  <c r="J8821" i="2"/>
  <c r="K8821" i="2" s="1"/>
  <c r="J8822" i="2"/>
  <c r="K8822" i="2" s="1"/>
  <c r="J8823" i="2"/>
  <c r="K8823" i="2" s="1"/>
  <c r="J8824" i="2"/>
  <c r="K8824" i="2" s="1"/>
  <c r="J8825" i="2"/>
  <c r="K8825" i="2" s="1"/>
  <c r="J8826" i="2"/>
  <c r="K8826" i="2" s="1"/>
  <c r="J8827" i="2"/>
  <c r="K8827" i="2" s="1"/>
  <c r="J8828" i="2"/>
  <c r="K8828" i="2" s="1"/>
  <c r="J8829" i="2"/>
  <c r="K8829" i="2" s="1"/>
  <c r="J8830" i="2"/>
  <c r="K8830" i="2" s="1"/>
  <c r="J8831" i="2"/>
  <c r="K8831" i="2" s="1"/>
  <c r="J8832" i="2"/>
  <c r="K8832" i="2" s="1"/>
  <c r="J8833" i="2"/>
  <c r="K8833" i="2" s="1"/>
  <c r="J8867" i="2"/>
  <c r="K8867" i="2" s="1"/>
  <c r="J8834" i="2"/>
  <c r="K8834" i="2" s="1"/>
  <c r="J8835" i="2"/>
  <c r="K8835" i="2" s="1"/>
  <c r="J8836" i="2"/>
  <c r="K8836" i="2" s="1"/>
  <c r="J8837" i="2"/>
  <c r="K8837" i="2" s="1"/>
  <c r="J8838" i="2"/>
  <c r="K8838" i="2" s="1"/>
  <c r="J8839" i="2"/>
  <c r="K8839" i="2" s="1"/>
  <c r="J8840" i="2"/>
  <c r="K8840" i="2" s="1"/>
  <c r="J8841" i="2"/>
  <c r="K8841" i="2" s="1"/>
  <c r="J8868" i="2"/>
  <c r="K8868" i="2" s="1"/>
  <c r="J8869" i="2"/>
  <c r="K8869" i="2" s="1"/>
  <c r="J8865" i="2"/>
  <c r="K8865" i="2" s="1"/>
  <c r="J8866" i="2"/>
  <c r="K8866" i="2" s="1"/>
  <c r="J8848" i="2"/>
  <c r="K8848" i="2" s="1"/>
  <c r="J8850" i="2"/>
  <c r="K8850" i="2" s="1"/>
  <c r="J8851" i="2"/>
  <c r="K8851" i="2" s="1"/>
  <c r="J8849" i="2"/>
  <c r="K8849" i="2" s="1"/>
  <c r="J8846" i="2"/>
  <c r="K8846" i="2" s="1"/>
  <c r="J8847" i="2"/>
  <c r="K8847" i="2" s="1"/>
  <c r="J8842" i="2"/>
  <c r="K8842" i="2" s="1"/>
  <c r="J8843" i="2"/>
  <c r="K8843" i="2" s="1"/>
  <c r="J8844" i="2"/>
  <c r="K8844" i="2" s="1"/>
  <c r="J8845" i="2"/>
  <c r="K8845" i="2" s="1"/>
  <c r="J8856" i="2"/>
  <c r="K8856" i="2" s="1"/>
  <c r="J8857" i="2"/>
  <c r="K8857" i="2" s="1"/>
  <c r="J8858" i="2"/>
  <c r="K8858" i="2" s="1"/>
  <c r="J8859" i="2"/>
  <c r="K8859" i="2" s="1"/>
  <c r="J8860" i="2"/>
  <c r="K8860" i="2" s="1"/>
  <c r="J8861" i="2"/>
  <c r="K8861" i="2" s="1"/>
  <c r="J8862" i="2"/>
  <c r="K8862" i="2" s="1"/>
  <c r="J8863" i="2"/>
  <c r="K8863" i="2" s="1"/>
  <c r="J8853" i="2"/>
  <c r="K8853" i="2" s="1"/>
  <c r="J8854" i="2"/>
  <c r="K8854" i="2" s="1"/>
  <c r="J8855" i="2"/>
  <c r="K8855" i="2" s="1"/>
  <c r="J8852" i="2"/>
  <c r="K8852" i="2" s="1"/>
  <c r="J8864" i="2"/>
  <c r="K8864" i="2" s="1"/>
  <c r="J8870" i="2"/>
  <c r="K8870" i="2" s="1"/>
  <c r="J8871" i="2"/>
  <c r="K8871" i="2" s="1"/>
  <c r="J8872" i="2"/>
  <c r="K8872" i="2" s="1"/>
  <c r="J8873" i="2"/>
  <c r="K8873" i="2" s="1"/>
  <c r="J8874" i="2"/>
  <c r="K8874" i="2" s="1"/>
  <c r="J8875" i="2"/>
  <c r="K8875" i="2" s="1"/>
  <c r="J8876" i="2"/>
  <c r="K8876" i="2" s="1"/>
  <c r="J8877" i="2"/>
  <c r="K8877" i="2" s="1"/>
  <c r="J8878" i="2"/>
  <c r="K8878" i="2" s="1"/>
  <c r="J8879" i="2"/>
  <c r="K8879" i="2" s="1"/>
  <c r="J8880" i="2"/>
  <c r="K8880" i="2" s="1"/>
  <c r="J8881" i="2"/>
  <c r="K8881" i="2" s="1"/>
  <c r="J8882" i="2"/>
  <c r="K8882" i="2" s="1"/>
  <c r="J8883" i="2"/>
  <c r="K8883" i="2" s="1"/>
  <c r="J8917" i="2"/>
  <c r="K8917" i="2" s="1"/>
  <c r="J8884" i="2"/>
  <c r="K8884" i="2" s="1"/>
  <c r="J8885" i="2"/>
  <c r="K8885" i="2" s="1"/>
  <c r="J8886" i="2"/>
  <c r="K8886" i="2" s="1"/>
  <c r="J8887" i="2"/>
  <c r="K8887" i="2" s="1"/>
  <c r="J8888" i="2"/>
  <c r="K8888" i="2" s="1"/>
  <c r="J8889" i="2"/>
  <c r="K8889" i="2" s="1"/>
  <c r="J8890" i="2"/>
  <c r="K8890" i="2" s="1"/>
  <c r="J8891" i="2"/>
  <c r="K8891" i="2" s="1"/>
  <c r="J8918" i="2"/>
  <c r="K8918" i="2" s="1"/>
  <c r="J8919" i="2"/>
  <c r="K8919" i="2" s="1"/>
  <c r="J8915" i="2"/>
  <c r="K8915" i="2" s="1"/>
  <c r="J8916" i="2"/>
  <c r="K8916" i="2" s="1"/>
  <c r="J8898" i="2"/>
  <c r="K8898" i="2" s="1"/>
  <c r="J8900" i="2"/>
  <c r="K8900" i="2" s="1"/>
  <c r="J8901" i="2"/>
  <c r="K8901" i="2" s="1"/>
  <c r="J8899" i="2"/>
  <c r="K8899" i="2" s="1"/>
  <c r="J8896" i="2"/>
  <c r="K8896" i="2" s="1"/>
  <c r="J8897" i="2"/>
  <c r="K8897" i="2" s="1"/>
  <c r="J8892" i="2"/>
  <c r="K8892" i="2" s="1"/>
  <c r="J8893" i="2"/>
  <c r="K8893" i="2" s="1"/>
  <c r="J8894" i="2"/>
  <c r="K8894" i="2" s="1"/>
  <c r="J8895" i="2"/>
  <c r="K8895" i="2" s="1"/>
  <c r="J8906" i="2"/>
  <c r="K8906" i="2" s="1"/>
  <c r="J8907" i="2"/>
  <c r="K8907" i="2" s="1"/>
  <c r="J8908" i="2"/>
  <c r="K8908" i="2" s="1"/>
  <c r="J8909" i="2"/>
  <c r="K8909" i="2" s="1"/>
  <c r="J8910" i="2"/>
  <c r="K8910" i="2" s="1"/>
  <c r="J8911" i="2"/>
  <c r="K8911" i="2" s="1"/>
  <c r="J8912" i="2"/>
  <c r="K8912" i="2" s="1"/>
  <c r="J8913" i="2"/>
  <c r="K8913" i="2" s="1"/>
  <c r="J8903" i="2"/>
  <c r="K8903" i="2" s="1"/>
  <c r="J8904" i="2"/>
  <c r="K8904" i="2" s="1"/>
  <c r="J8905" i="2"/>
  <c r="K8905" i="2" s="1"/>
  <c r="J8902" i="2"/>
  <c r="K8902" i="2" s="1"/>
  <c r="J8914" i="2"/>
  <c r="K8914" i="2" s="1"/>
  <c r="J8920" i="2"/>
  <c r="K8920" i="2" s="1"/>
  <c r="J8921" i="2"/>
  <c r="K8921" i="2" s="1"/>
  <c r="J8922" i="2"/>
  <c r="K8922" i="2" s="1"/>
  <c r="J8923" i="2"/>
  <c r="K8923" i="2" s="1"/>
  <c r="J8924" i="2"/>
  <c r="K8924" i="2" s="1"/>
  <c r="J8925" i="2"/>
  <c r="K8925" i="2" s="1"/>
  <c r="J8926" i="2"/>
  <c r="K8926" i="2" s="1"/>
  <c r="J8927" i="2"/>
  <c r="K8927" i="2" s="1"/>
  <c r="J8928" i="2"/>
  <c r="K8928" i="2" s="1"/>
  <c r="J8929" i="2"/>
  <c r="K8929" i="2" s="1"/>
  <c r="J8930" i="2"/>
  <c r="K8930" i="2" s="1"/>
  <c r="J8931" i="2"/>
  <c r="K8931" i="2" s="1"/>
  <c r="J8932" i="2"/>
  <c r="K8932" i="2" s="1"/>
  <c r="J8933" i="2"/>
  <c r="K8933" i="2" s="1"/>
  <c r="J8967" i="2"/>
  <c r="K8967" i="2" s="1"/>
  <c r="J8934" i="2"/>
  <c r="K8934" i="2" s="1"/>
  <c r="J8935" i="2"/>
  <c r="K8935" i="2" s="1"/>
  <c r="J8936" i="2"/>
  <c r="K8936" i="2" s="1"/>
  <c r="J8937" i="2"/>
  <c r="K8937" i="2" s="1"/>
  <c r="J8938" i="2"/>
  <c r="K8938" i="2" s="1"/>
  <c r="J8939" i="2"/>
  <c r="K8939" i="2" s="1"/>
  <c r="J8940" i="2"/>
  <c r="K8940" i="2" s="1"/>
  <c r="J8941" i="2"/>
  <c r="K8941" i="2" s="1"/>
  <c r="J8968" i="2"/>
  <c r="K8968" i="2" s="1"/>
  <c r="J8969" i="2"/>
  <c r="K8969" i="2" s="1"/>
  <c r="J8965" i="2"/>
  <c r="K8965" i="2" s="1"/>
  <c r="J8966" i="2"/>
  <c r="K8966" i="2" s="1"/>
  <c r="J8948" i="2"/>
  <c r="K8948" i="2" s="1"/>
  <c r="J8950" i="2"/>
  <c r="K8950" i="2" s="1"/>
  <c r="J8951" i="2"/>
  <c r="K8951" i="2" s="1"/>
  <c r="J8949" i="2"/>
  <c r="K8949" i="2" s="1"/>
  <c r="J8946" i="2"/>
  <c r="K8946" i="2" s="1"/>
  <c r="J8947" i="2"/>
  <c r="K8947" i="2" s="1"/>
  <c r="J8942" i="2"/>
  <c r="K8942" i="2" s="1"/>
  <c r="J8943" i="2"/>
  <c r="K8943" i="2" s="1"/>
  <c r="J8944" i="2"/>
  <c r="K8944" i="2" s="1"/>
  <c r="J8945" i="2"/>
  <c r="K8945" i="2" s="1"/>
  <c r="J8956" i="2"/>
  <c r="K8956" i="2" s="1"/>
  <c r="J8957" i="2"/>
  <c r="K8957" i="2" s="1"/>
  <c r="J8958" i="2"/>
  <c r="K8958" i="2" s="1"/>
  <c r="J8959" i="2"/>
  <c r="K8959" i="2" s="1"/>
  <c r="J8960" i="2"/>
  <c r="K8960" i="2" s="1"/>
  <c r="J8961" i="2"/>
  <c r="K8961" i="2" s="1"/>
  <c r="J8962" i="2"/>
  <c r="K8962" i="2" s="1"/>
  <c r="J8963" i="2"/>
  <c r="K8963" i="2" s="1"/>
  <c r="J8953" i="2"/>
  <c r="K8953" i="2" s="1"/>
  <c r="J8954" i="2"/>
  <c r="K8954" i="2" s="1"/>
  <c r="J8955" i="2"/>
  <c r="K8955" i="2" s="1"/>
  <c r="J8952" i="2"/>
  <c r="K8952" i="2" s="1"/>
  <c r="J8964" i="2"/>
  <c r="K8964" i="2" s="1"/>
  <c r="J8970" i="2"/>
  <c r="K8970" i="2" s="1"/>
  <c r="J8971" i="2"/>
  <c r="K8971" i="2" s="1"/>
  <c r="J2500" i="2"/>
  <c r="K2500" i="2" s="1"/>
  <c r="J2501" i="2"/>
  <c r="K2501" i="2" s="1"/>
  <c r="J2502" i="2"/>
  <c r="K2502" i="2" s="1"/>
  <c r="J2503" i="2"/>
  <c r="K2503" i="2" s="1"/>
  <c r="J2504" i="2"/>
  <c r="K2504" i="2" s="1"/>
  <c r="J2505" i="2"/>
  <c r="K2505" i="2" s="1"/>
  <c r="J2506" i="2"/>
  <c r="K2506" i="2" s="1"/>
  <c r="J2507" i="2"/>
  <c r="K2507" i="2" s="1"/>
  <c r="J2508" i="2"/>
  <c r="K2508" i="2" s="1"/>
  <c r="J2509" i="2"/>
  <c r="K2509" i="2" s="1"/>
  <c r="J2510" i="2"/>
  <c r="K2510" i="2" s="1"/>
  <c r="J2511" i="2"/>
  <c r="K2511" i="2" s="1"/>
  <c r="J2545" i="2"/>
  <c r="K2545" i="2" s="1"/>
  <c r="J2512" i="2"/>
  <c r="K2512" i="2" s="1"/>
  <c r="J2513" i="2"/>
  <c r="K2513" i="2" s="1"/>
  <c r="J2514" i="2"/>
  <c r="K2514" i="2" s="1"/>
  <c r="J2515" i="2"/>
  <c r="K2515" i="2" s="1"/>
  <c r="J2516" i="2"/>
  <c r="K2516" i="2" s="1"/>
  <c r="J2517" i="2"/>
  <c r="K2517" i="2" s="1"/>
  <c r="J2518" i="2"/>
  <c r="K2518" i="2" s="1"/>
  <c r="J2519" i="2"/>
  <c r="K2519" i="2" s="1"/>
  <c r="J2546" i="2"/>
  <c r="K2546" i="2" s="1"/>
  <c r="J2547" i="2"/>
  <c r="K2547" i="2" s="1"/>
  <c r="J2543" i="2"/>
  <c r="K2543" i="2" s="1"/>
  <c r="J2544" i="2"/>
  <c r="K2544" i="2" s="1"/>
  <c r="J2526" i="2"/>
  <c r="K2526" i="2" s="1"/>
  <c r="J2528" i="2"/>
  <c r="K2528" i="2" s="1"/>
  <c r="J2529" i="2"/>
  <c r="K2529" i="2" s="1"/>
  <c r="J2527" i="2"/>
  <c r="K2527" i="2" s="1"/>
  <c r="J2524" i="2"/>
  <c r="K2524" i="2" s="1"/>
  <c r="J2525" i="2"/>
  <c r="K2525" i="2" s="1"/>
  <c r="J2520" i="2"/>
  <c r="K2520" i="2" s="1"/>
  <c r="J2521" i="2"/>
  <c r="K2521" i="2" s="1"/>
  <c r="J2522" i="2"/>
  <c r="K2522" i="2" s="1"/>
  <c r="J2523" i="2"/>
  <c r="K2523" i="2" s="1"/>
  <c r="J2534" i="2"/>
  <c r="K2534" i="2" s="1"/>
  <c r="J2535" i="2"/>
  <c r="K2535" i="2" s="1"/>
  <c r="J2536" i="2"/>
  <c r="K2536" i="2" s="1"/>
  <c r="J2537" i="2"/>
  <c r="K2537" i="2" s="1"/>
  <c r="J2538" i="2"/>
  <c r="K2538" i="2" s="1"/>
  <c r="J2539" i="2"/>
  <c r="K2539" i="2" s="1"/>
  <c r="J2540" i="2"/>
  <c r="K2540" i="2" s="1"/>
  <c r="J2541" i="2"/>
  <c r="K2541" i="2" s="1"/>
  <c r="J2531" i="2"/>
  <c r="K2531" i="2" s="1"/>
  <c r="J2532" i="2"/>
  <c r="K2532" i="2" s="1"/>
  <c r="J2533" i="2"/>
  <c r="K2533" i="2" s="1"/>
  <c r="J2530" i="2"/>
  <c r="K2530" i="2" s="1"/>
  <c r="J2542" i="2"/>
  <c r="K2542" i="2" s="1"/>
  <c r="J2548" i="2"/>
  <c r="K2548" i="2" s="1"/>
  <c r="J2549" i="2"/>
  <c r="K2549" i="2" s="1"/>
  <c r="J2450" i="2"/>
  <c r="K2450" i="2" s="1"/>
  <c r="J2451" i="2"/>
  <c r="K2451" i="2" s="1"/>
  <c r="J2452" i="2"/>
  <c r="K2452" i="2" s="1"/>
  <c r="J2453" i="2"/>
  <c r="K2453" i="2" s="1"/>
  <c r="J2454" i="2"/>
  <c r="K2454" i="2" s="1"/>
  <c r="J2455" i="2"/>
  <c r="K2455" i="2" s="1"/>
  <c r="J2456" i="2"/>
  <c r="K2456" i="2" s="1"/>
  <c r="J2457" i="2"/>
  <c r="K2457" i="2" s="1"/>
  <c r="J2458" i="2"/>
  <c r="K2458" i="2" s="1"/>
  <c r="J2459" i="2"/>
  <c r="K2459" i="2" s="1"/>
  <c r="J2460" i="2"/>
  <c r="K2460" i="2" s="1"/>
  <c r="J2461" i="2"/>
  <c r="K2461" i="2" s="1"/>
  <c r="J2495" i="2"/>
  <c r="K2495" i="2" s="1"/>
  <c r="J2462" i="2"/>
  <c r="K2462" i="2" s="1"/>
  <c r="J2463" i="2"/>
  <c r="K2463" i="2" s="1"/>
  <c r="J2464" i="2"/>
  <c r="K2464" i="2" s="1"/>
  <c r="J2465" i="2"/>
  <c r="K2465" i="2" s="1"/>
  <c r="J2466" i="2"/>
  <c r="K2466" i="2" s="1"/>
  <c r="J2467" i="2"/>
  <c r="K2467" i="2" s="1"/>
  <c r="J2468" i="2"/>
  <c r="K2468" i="2" s="1"/>
  <c r="J2469" i="2"/>
  <c r="K2469" i="2" s="1"/>
  <c r="J2496" i="2"/>
  <c r="K2496" i="2" s="1"/>
  <c r="J2497" i="2"/>
  <c r="K2497" i="2" s="1"/>
  <c r="J2493" i="2"/>
  <c r="K2493" i="2" s="1"/>
  <c r="J2494" i="2"/>
  <c r="K2494" i="2" s="1"/>
  <c r="J2476" i="2"/>
  <c r="K2476" i="2" s="1"/>
  <c r="J2478" i="2"/>
  <c r="K2478" i="2" s="1"/>
  <c r="J2479" i="2"/>
  <c r="K2479" i="2" s="1"/>
  <c r="J2477" i="2"/>
  <c r="K2477" i="2" s="1"/>
  <c r="J2474" i="2"/>
  <c r="K2474" i="2" s="1"/>
  <c r="J2475" i="2"/>
  <c r="K2475" i="2" s="1"/>
  <c r="J2470" i="2"/>
  <c r="K2470" i="2" s="1"/>
  <c r="J2471" i="2"/>
  <c r="K2471" i="2" s="1"/>
  <c r="J2472" i="2"/>
  <c r="K2472" i="2" s="1"/>
  <c r="J2473" i="2"/>
  <c r="K2473" i="2" s="1"/>
  <c r="J2484" i="2"/>
  <c r="K2484" i="2" s="1"/>
  <c r="J2485" i="2"/>
  <c r="K2485" i="2" s="1"/>
  <c r="J2486" i="2"/>
  <c r="K2486" i="2" s="1"/>
  <c r="J2487" i="2"/>
  <c r="K2487" i="2" s="1"/>
  <c r="J2488" i="2"/>
  <c r="K2488" i="2" s="1"/>
  <c r="J2489" i="2"/>
  <c r="K2489" i="2" s="1"/>
  <c r="J2490" i="2"/>
  <c r="K2490" i="2" s="1"/>
  <c r="J2491" i="2"/>
  <c r="K2491" i="2" s="1"/>
  <c r="J2481" i="2"/>
  <c r="K2481" i="2" s="1"/>
  <c r="J2482" i="2"/>
  <c r="K2482" i="2" s="1"/>
  <c r="J2483" i="2"/>
  <c r="K2483" i="2" s="1"/>
  <c r="J2480" i="2"/>
  <c r="K2480" i="2" s="1"/>
  <c r="J2492" i="2"/>
  <c r="K2492" i="2" s="1"/>
  <c r="J2498" i="2"/>
  <c r="K2498" i="2" s="1"/>
  <c r="J2499" i="2"/>
  <c r="K2499" i="2" s="1"/>
  <c r="J2400" i="2"/>
  <c r="K2400" i="2" s="1"/>
  <c r="J2401" i="2"/>
  <c r="K2401" i="2" s="1"/>
  <c r="J2402" i="2"/>
  <c r="K2402" i="2" s="1"/>
  <c r="J2403" i="2"/>
  <c r="K2403" i="2" s="1"/>
  <c r="J2404" i="2"/>
  <c r="K2404" i="2" s="1"/>
  <c r="J2405" i="2"/>
  <c r="K2405" i="2" s="1"/>
  <c r="J2406" i="2"/>
  <c r="K2406" i="2" s="1"/>
  <c r="J2407" i="2"/>
  <c r="K2407" i="2" s="1"/>
  <c r="J2408" i="2"/>
  <c r="K2408" i="2" s="1"/>
  <c r="J2409" i="2"/>
  <c r="K2409" i="2" s="1"/>
  <c r="J2410" i="2"/>
  <c r="K2410" i="2" s="1"/>
  <c r="J2411" i="2"/>
  <c r="K2411" i="2" s="1"/>
  <c r="J2445" i="2"/>
  <c r="K2445" i="2" s="1"/>
  <c r="J2412" i="2"/>
  <c r="K2412" i="2" s="1"/>
  <c r="J2413" i="2"/>
  <c r="K2413" i="2" s="1"/>
  <c r="J2414" i="2"/>
  <c r="K2414" i="2" s="1"/>
  <c r="J2415" i="2"/>
  <c r="K2415" i="2" s="1"/>
  <c r="J2416" i="2"/>
  <c r="K2416" i="2" s="1"/>
  <c r="J2417" i="2"/>
  <c r="K2417" i="2" s="1"/>
  <c r="J2418" i="2"/>
  <c r="K2418" i="2" s="1"/>
  <c r="J2419" i="2"/>
  <c r="K2419" i="2" s="1"/>
  <c r="J2446" i="2"/>
  <c r="K2446" i="2" s="1"/>
  <c r="J2447" i="2"/>
  <c r="K2447" i="2" s="1"/>
  <c r="J2443" i="2"/>
  <c r="K2443" i="2" s="1"/>
  <c r="J2444" i="2"/>
  <c r="K2444" i="2" s="1"/>
  <c r="J2426" i="2"/>
  <c r="K2426" i="2" s="1"/>
  <c r="J2428" i="2"/>
  <c r="K2428" i="2" s="1"/>
  <c r="J2429" i="2"/>
  <c r="K2429" i="2" s="1"/>
  <c r="J2427" i="2"/>
  <c r="K2427" i="2" s="1"/>
  <c r="J2424" i="2"/>
  <c r="K2424" i="2" s="1"/>
  <c r="J2425" i="2"/>
  <c r="K2425" i="2" s="1"/>
  <c r="J2420" i="2"/>
  <c r="K2420" i="2" s="1"/>
  <c r="J2421" i="2"/>
  <c r="K2421" i="2" s="1"/>
  <c r="J2422" i="2"/>
  <c r="K2422" i="2" s="1"/>
  <c r="J2423" i="2"/>
  <c r="K2423" i="2" s="1"/>
  <c r="J2434" i="2"/>
  <c r="K2434" i="2" s="1"/>
  <c r="J2435" i="2"/>
  <c r="K2435" i="2" s="1"/>
  <c r="J2436" i="2"/>
  <c r="K2436" i="2" s="1"/>
  <c r="J2437" i="2"/>
  <c r="K2437" i="2" s="1"/>
  <c r="J2438" i="2"/>
  <c r="K2438" i="2" s="1"/>
  <c r="J2439" i="2"/>
  <c r="K2439" i="2" s="1"/>
  <c r="J2440" i="2"/>
  <c r="K2440" i="2" s="1"/>
  <c r="J2441" i="2"/>
  <c r="K2441" i="2" s="1"/>
  <c r="J2431" i="2"/>
  <c r="K2431" i="2" s="1"/>
  <c r="J2432" i="2"/>
  <c r="K2432" i="2" s="1"/>
  <c r="J2433" i="2"/>
  <c r="K2433" i="2" s="1"/>
  <c r="J2430" i="2"/>
  <c r="K2430" i="2" s="1"/>
  <c r="J2442" i="2"/>
  <c r="K2442" i="2" s="1"/>
  <c r="J2448" i="2"/>
  <c r="K2448" i="2" s="1"/>
  <c r="J2449" i="2"/>
  <c r="K2449" i="2" s="1"/>
  <c r="J2550" i="2"/>
  <c r="K2550" i="2" s="1"/>
  <c r="J2551" i="2"/>
  <c r="K2551" i="2" s="1"/>
  <c r="J2552" i="2"/>
  <c r="K2552" i="2" s="1"/>
  <c r="J2553" i="2"/>
  <c r="K2553" i="2" s="1"/>
  <c r="J2554" i="2"/>
  <c r="K2554" i="2" s="1"/>
  <c r="J2555" i="2"/>
  <c r="K2555" i="2" s="1"/>
  <c r="J2556" i="2"/>
  <c r="K2556" i="2" s="1"/>
  <c r="J2557" i="2"/>
  <c r="K2557" i="2" s="1"/>
  <c r="J2558" i="2"/>
  <c r="K2558" i="2" s="1"/>
  <c r="J2559" i="2"/>
  <c r="K2559" i="2" s="1"/>
  <c r="J2560" i="2"/>
  <c r="K2560" i="2" s="1"/>
  <c r="J2561" i="2"/>
  <c r="K2561" i="2" s="1"/>
  <c r="J2595" i="2"/>
  <c r="K2595" i="2" s="1"/>
  <c r="J2562" i="2"/>
  <c r="K2562" i="2" s="1"/>
  <c r="J2563" i="2"/>
  <c r="K2563" i="2" s="1"/>
  <c r="J2564" i="2"/>
  <c r="K2564" i="2" s="1"/>
  <c r="J2565" i="2"/>
  <c r="K2565" i="2" s="1"/>
  <c r="J2566" i="2"/>
  <c r="K2566" i="2" s="1"/>
  <c r="J2567" i="2"/>
  <c r="K2567" i="2" s="1"/>
  <c r="J2568" i="2"/>
  <c r="K2568" i="2" s="1"/>
  <c r="J2569" i="2"/>
  <c r="K2569" i="2" s="1"/>
  <c r="J2596" i="2"/>
  <c r="K2596" i="2" s="1"/>
  <c r="J2597" i="2"/>
  <c r="K2597" i="2" s="1"/>
  <c r="J2593" i="2"/>
  <c r="K2593" i="2" s="1"/>
  <c r="J2594" i="2"/>
  <c r="K2594" i="2" s="1"/>
  <c r="J2576" i="2"/>
  <c r="K2576" i="2" s="1"/>
  <c r="J2578" i="2"/>
  <c r="K2578" i="2" s="1"/>
  <c r="J2579" i="2"/>
  <c r="K2579" i="2" s="1"/>
  <c r="J2577" i="2"/>
  <c r="K2577" i="2" s="1"/>
  <c r="J2574" i="2"/>
  <c r="K2574" i="2" s="1"/>
  <c r="J2575" i="2"/>
  <c r="K2575" i="2" s="1"/>
  <c r="J2570" i="2"/>
  <c r="K2570" i="2" s="1"/>
  <c r="J2571" i="2"/>
  <c r="K2571" i="2" s="1"/>
  <c r="J2572" i="2"/>
  <c r="K2572" i="2" s="1"/>
  <c r="J2573" i="2"/>
  <c r="K2573" i="2" s="1"/>
  <c r="J2584" i="2"/>
  <c r="K2584" i="2" s="1"/>
  <c r="J2585" i="2"/>
  <c r="K2585" i="2" s="1"/>
  <c r="J2586" i="2"/>
  <c r="K2586" i="2" s="1"/>
  <c r="J2587" i="2"/>
  <c r="K2587" i="2" s="1"/>
  <c r="J2588" i="2"/>
  <c r="K2588" i="2" s="1"/>
  <c r="J2589" i="2"/>
  <c r="K2589" i="2" s="1"/>
  <c r="J2590" i="2"/>
  <c r="K2590" i="2" s="1"/>
  <c r="J2591" i="2"/>
  <c r="K2591" i="2" s="1"/>
  <c r="J2581" i="2"/>
  <c r="K2581" i="2" s="1"/>
  <c r="J2582" i="2"/>
  <c r="K2582" i="2" s="1"/>
  <c r="J2583" i="2"/>
  <c r="K2583" i="2" s="1"/>
  <c r="J2580" i="2"/>
  <c r="K2580" i="2" s="1"/>
  <c r="J2592" i="2"/>
  <c r="K2592" i="2" s="1"/>
  <c r="J2598" i="2"/>
  <c r="K2598" i="2" s="1"/>
  <c r="J2599" i="2"/>
  <c r="K2599" i="2" s="1"/>
  <c r="J2700" i="2"/>
  <c r="K2700" i="2" s="1"/>
  <c r="J2701" i="2"/>
  <c r="K2701" i="2" s="1"/>
  <c r="J2702" i="2"/>
  <c r="K2702" i="2" s="1"/>
  <c r="J2703" i="2"/>
  <c r="K2703" i="2" s="1"/>
  <c r="J2704" i="2"/>
  <c r="K2704" i="2" s="1"/>
  <c r="J2705" i="2"/>
  <c r="K2705" i="2" s="1"/>
  <c r="J2706" i="2"/>
  <c r="K2706" i="2" s="1"/>
  <c r="J2707" i="2"/>
  <c r="K2707" i="2" s="1"/>
  <c r="J2708" i="2"/>
  <c r="K2708" i="2" s="1"/>
  <c r="J2709" i="2"/>
  <c r="K2709" i="2" s="1"/>
  <c r="J2710" i="2"/>
  <c r="K2710" i="2" s="1"/>
  <c r="J2711" i="2"/>
  <c r="K2711" i="2" s="1"/>
  <c r="J2745" i="2"/>
  <c r="K2745" i="2" s="1"/>
  <c r="J2712" i="2"/>
  <c r="K2712" i="2" s="1"/>
  <c r="J2713" i="2"/>
  <c r="K2713" i="2" s="1"/>
  <c r="J2714" i="2"/>
  <c r="K2714" i="2" s="1"/>
  <c r="J2715" i="2"/>
  <c r="K2715" i="2" s="1"/>
  <c r="J2716" i="2"/>
  <c r="K2716" i="2" s="1"/>
  <c r="J2717" i="2"/>
  <c r="K2717" i="2" s="1"/>
  <c r="J2718" i="2"/>
  <c r="K2718" i="2" s="1"/>
  <c r="J2719" i="2"/>
  <c r="K2719" i="2" s="1"/>
  <c r="J2746" i="2"/>
  <c r="K2746" i="2" s="1"/>
  <c r="J2747" i="2"/>
  <c r="K2747" i="2" s="1"/>
  <c r="J2743" i="2"/>
  <c r="K2743" i="2" s="1"/>
  <c r="J2744" i="2"/>
  <c r="K2744" i="2" s="1"/>
  <c r="J2726" i="2"/>
  <c r="K2726" i="2" s="1"/>
  <c r="J2728" i="2"/>
  <c r="K2728" i="2" s="1"/>
  <c r="J2729" i="2"/>
  <c r="K2729" i="2" s="1"/>
  <c r="J2727" i="2"/>
  <c r="K2727" i="2" s="1"/>
  <c r="J2724" i="2"/>
  <c r="K2724" i="2" s="1"/>
  <c r="J2725" i="2"/>
  <c r="K2725" i="2" s="1"/>
  <c r="J2720" i="2"/>
  <c r="K2720" i="2" s="1"/>
  <c r="J2721" i="2"/>
  <c r="K2721" i="2" s="1"/>
  <c r="J2722" i="2"/>
  <c r="K2722" i="2" s="1"/>
  <c r="J2723" i="2"/>
  <c r="K2723" i="2" s="1"/>
  <c r="J2734" i="2"/>
  <c r="K2734" i="2" s="1"/>
  <c r="J2735" i="2"/>
  <c r="K2735" i="2" s="1"/>
  <c r="J2736" i="2"/>
  <c r="K2736" i="2" s="1"/>
  <c r="J2737" i="2"/>
  <c r="K2737" i="2" s="1"/>
  <c r="J2738" i="2"/>
  <c r="K2738" i="2" s="1"/>
  <c r="J2739" i="2"/>
  <c r="K2739" i="2" s="1"/>
  <c r="J2740" i="2"/>
  <c r="K2740" i="2" s="1"/>
  <c r="J2741" i="2"/>
  <c r="K2741" i="2" s="1"/>
  <c r="J2731" i="2"/>
  <c r="K2731" i="2" s="1"/>
  <c r="J2732" i="2"/>
  <c r="K2732" i="2" s="1"/>
  <c r="J2733" i="2"/>
  <c r="K2733" i="2" s="1"/>
  <c r="J2730" i="2"/>
  <c r="K2730" i="2" s="1"/>
  <c r="J2742" i="2"/>
  <c r="K2742" i="2" s="1"/>
  <c r="J2748" i="2"/>
  <c r="K2748" i="2" s="1"/>
  <c r="J2749" i="2"/>
  <c r="K2749" i="2" s="1"/>
  <c r="J2650" i="2"/>
  <c r="K2650" i="2" s="1"/>
  <c r="J2651" i="2"/>
  <c r="K2651" i="2" s="1"/>
  <c r="J2652" i="2"/>
  <c r="K2652" i="2" s="1"/>
  <c r="J2653" i="2"/>
  <c r="K2653" i="2" s="1"/>
  <c r="J2654" i="2"/>
  <c r="K2654" i="2" s="1"/>
  <c r="J2655" i="2"/>
  <c r="K2655" i="2" s="1"/>
  <c r="J2656" i="2"/>
  <c r="K2656" i="2" s="1"/>
  <c r="J2657" i="2"/>
  <c r="K2657" i="2" s="1"/>
  <c r="J2658" i="2"/>
  <c r="K2658" i="2" s="1"/>
  <c r="J2659" i="2"/>
  <c r="K2659" i="2" s="1"/>
  <c r="J2660" i="2"/>
  <c r="K2660" i="2" s="1"/>
  <c r="J2661" i="2"/>
  <c r="K2661" i="2" s="1"/>
  <c r="J2695" i="2"/>
  <c r="K2695" i="2" s="1"/>
  <c r="J2662" i="2"/>
  <c r="K2662" i="2" s="1"/>
  <c r="J2663" i="2"/>
  <c r="K2663" i="2" s="1"/>
  <c r="J2664" i="2"/>
  <c r="K2664" i="2" s="1"/>
  <c r="J2665" i="2"/>
  <c r="K2665" i="2" s="1"/>
  <c r="J2666" i="2"/>
  <c r="K2666" i="2" s="1"/>
  <c r="J2667" i="2"/>
  <c r="K2667" i="2" s="1"/>
  <c r="J2668" i="2"/>
  <c r="K2668" i="2" s="1"/>
  <c r="J2669" i="2"/>
  <c r="K2669" i="2" s="1"/>
  <c r="J2696" i="2"/>
  <c r="K2696" i="2" s="1"/>
  <c r="J2697" i="2"/>
  <c r="K2697" i="2" s="1"/>
  <c r="J2693" i="2"/>
  <c r="K2693" i="2" s="1"/>
  <c r="J2694" i="2"/>
  <c r="K2694" i="2" s="1"/>
  <c r="J2676" i="2"/>
  <c r="K2676" i="2" s="1"/>
  <c r="J2678" i="2"/>
  <c r="K2678" i="2" s="1"/>
  <c r="J2679" i="2"/>
  <c r="K2679" i="2" s="1"/>
  <c r="J2677" i="2"/>
  <c r="K2677" i="2" s="1"/>
  <c r="J2674" i="2"/>
  <c r="K2674" i="2" s="1"/>
  <c r="J2675" i="2"/>
  <c r="K2675" i="2" s="1"/>
  <c r="J2670" i="2"/>
  <c r="K2670" i="2" s="1"/>
  <c r="J2671" i="2"/>
  <c r="K2671" i="2" s="1"/>
  <c r="J2672" i="2"/>
  <c r="K2672" i="2" s="1"/>
  <c r="J2673" i="2"/>
  <c r="K2673" i="2" s="1"/>
  <c r="J2684" i="2"/>
  <c r="K2684" i="2" s="1"/>
  <c r="J2685" i="2"/>
  <c r="K2685" i="2" s="1"/>
  <c r="J2686" i="2"/>
  <c r="K2686" i="2" s="1"/>
  <c r="J2687" i="2"/>
  <c r="K2687" i="2" s="1"/>
  <c r="J2688" i="2"/>
  <c r="K2688" i="2" s="1"/>
  <c r="J2689" i="2"/>
  <c r="K2689" i="2" s="1"/>
  <c r="J2690" i="2"/>
  <c r="K2690" i="2" s="1"/>
  <c r="J2691" i="2"/>
  <c r="K2691" i="2" s="1"/>
  <c r="J2681" i="2"/>
  <c r="K2681" i="2" s="1"/>
  <c r="J2682" i="2"/>
  <c r="K2682" i="2" s="1"/>
  <c r="J2683" i="2"/>
  <c r="K2683" i="2" s="1"/>
  <c r="J2680" i="2"/>
  <c r="K2680" i="2" s="1"/>
  <c r="J2692" i="2"/>
  <c r="K2692" i="2" s="1"/>
  <c r="J2698" i="2"/>
  <c r="K2698" i="2" s="1"/>
  <c r="J2699" i="2"/>
  <c r="K2699" i="2" s="1"/>
  <c r="J2600" i="2"/>
  <c r="K2600" i="2" s="1"/>
  <c r="J2601" i="2"/>
  <c r="K2601" i="2" s="1"/>
  <c r="J2602" i="2"/>
  <c r="K2602" i="2" s="1"/>
  <c r="J2603" i="2"/>
  <c r="K2603" i="2" s="1"/>
  <c r="J2604" i="2"/>
  <c r="K2604" i="2" s="1"/>
  <c r="J2605" i="2"/>
  <c r="K2605" i="2" s="1"/>
  <c r="J2606" i="2"/>
  <c r="K2606" i="2" s="1"/>
  <c r="J2607" i="2"/>
  <c r="K2607" i="2" s="1"/>
  <c r="J2608" i="2"/>
  <c r="K2608" i="2" s="1"/>
  <c r="J2609" i="2"/>
  <c r="K2609" i="2" s="1"/>
  <c r="J2610" i="2"/>
  <c r="K2610" i="2" s="1"/>
  <c r="J2611" i="2"/>
  <c r="K2611" i="2" s="1"/>
  <c r="J2645" i="2"/>
  <c r="K2645" i="2" s="1"/>
  <c r="J2612" i="2"/>
  <c r="K2612" i="2" s="1"/>
  <c r="J2613" i="2"/>
  <c r="K2613" i="2" s="1"/>
  <c r="J2614" i="2"/>
  <c r="K2614" i="2" s="1"/>
  <c r="J2615" i="2"/>
  <c r="K2615" i="2" s="1"/>
  <c r="J2616" i="2"/>
  <c r="K2616" i="2" s="1"/>
  <c r="J2617" i="2"/>
  <c r="K2617" i="2" s="1"/>
  <c r="J2618" i="2"/>
  <c r="K2618" i="2" s="1"/>
  <c r="J2619" i="2"/>
  <c r="K2619" i="2" s="1"/>
  <c r="J2646" i="2"/>
  <c r="K2646" i="2" s="1"/>
  <c r="J2647" i="2"/>
  <c r="K2647" i="2" s="1"/>
  <c r="J2643" i="2"/>
  <c r="K2643" i="2" s="1"/>
  <c r="J2644" i="2"/>
  <c r="K2644" i="2" s="1"/>
  <c r="J2626" i="2"/>
  <c r="K2626" i="2" s="1"/>
  <c r="J2628" i="2"/>
  <c r="K2628" i="2" s="1"/>
  <c r="J2629" i="2"/>
  <c r="K2629" i="2" s="1"/>
  <c r="J2627" i="2"/>
  <c r="K2627" i="2" s="1"/>
  <c r="J2624" i="2"/>
  <c r="K2624" i="2" s="1"/>
  <c r="J2625" i="2"/>
  <c r="K2625" i="2" s="1"/>
  <c r="J2620" i="2"/>
  <c r="K2620" i="2" s="1"/>
  <c r="J2621" i="2"/>
  <c r="K2621" i="2" s="1"/>
  <c r="J2622" i="2"/>
  <c r="K2622" i="2" s="1"/>
  <c r="J2623" i="2"/>
  <c r="K2623" i="2" s="1"/>
  <c r="J2634" i="2"/>
  <c r="K2634" i="2" s="1"/>
  <c r="J2635" i="2"/>
  <c r="K2635" i="2" s="1"/>
  <c r="J2636" i="2"/>
  <c r="K2636" i="2" s="1"/>
  <c r="J2637" i="2"/>
  <c r="K2637" i="2" s="1"/>
  <c r="J2638" i="2"/>
  <c r="K2638" i="2" s="1"/>
  <c r="J2639" i="2"/>
  <c r="K2639" i="2" s="1"/>
  <c r="J2640" i="2"/>
  <c r="K2640" i="2" s="1"/>
  <c r="J2641" i="2"/>
  <c r="K2641" i="2" s="1"/>
  <c r="J2631" i="2"/>
  <c r="K2631" i="2" s="1"/>
  <c r="J2632" i="2"/>
  <c r="K2632" i="2" s="1"/>
  <c r="J2633" i="2"/>
  <c r="K2633" i="2" s="1"/>
  <c r="J2630" i="2"/>
  <c r="K2630" i="2" s="1"/>
  <c r="J2642" i="2"/>
  <c r="K2642" i="2" s="1"/>
  <c r="J2648" i="2"/>
  <c r="K2648" i="2" s="1"/>
  <c r="J2649" i="2"/>
  <c r="K2649" i="2" s="1"/>
  <c r="J2750" i="2"/>
  <c r="K2750" i="2" s="1"/>
  <c r="J2751" i="2"/>
  <c r="K2751" i="2" s="1"/>
  <c r="J2752" i="2"/>
  <c r="K2752" i="2" s="1"/>
  <c r="J2753" i="2"/>
  <c r="K2753" i="2" s="1"/>
  <c r="J2754" i="2"/>
  <c r="K2754" i="2" s="1"/>
  <c r="J2755" i="2"/>
  <c r="K2755" i="2" s="1"/>
  <c r="J2756" i="2"/>
  <c r="K2756" i="2" s="1"/>
  <c r="J2757" i="2"/>
  <c r="K2757" i="2" s="1"/>
  <c r="J2758" i="2"/>
  <c r="K2758" i="2" s="1"/>
  <c r="J2759" i="2"/>
  <c r="K2759" i="2" s="1"/>
  <c r="J2760" i="2"/>
  <c r="K2760" i="2" s="1"/>
  <c r="J2761" i="2"/>
  <c r="K2761" i="2" s="1"/>
  <c r="J2795" i="2"/>
  <c r="K2795" i="2" s="1"/>
  <c r="J2762" i="2"/>
  <c r="K2762" i="2" s="1"/>
  <c r="J2763" i="2"/>
  <c r="K2763" i="2" s="1"/>
  <c r="J2764" i="2"/>
  <c r="K2764" i="2" s="1"/>
  <c r="J2765" i="2"/>
  <c r="K2765" i="2" s="1"/>
  <c r="J2766" i="2"/>
  <c r="K2766" i="2" s="1"/>
  <c r="J2767" i="2"/>
  <c r="K2767" i="2" s="1"/>
  <c r="J2768" i="2"/>
  <c r="K2768" i="2" s="1"/>
  <c r="J2769" i="2"/>
  <c r="K2769" i="2" s="1"/>
  <c r="J2796" i="2"/>
  <c r="K2796" i="2" s="1"/>
  <c r="J2797" i="2"/>
  <c r="K2797" i="2" s="1"/>
  <c r="J2793" i="2"/>
  <c r="K2793" i="2" s="1"/>
  <c r="J2794" i="2"/>
  <c r="K2794" i="2" s="1"/>
  <c r="J2776" i="2"/>
  <c r="K2776" i="2" s="1"/>
  <c r="J2778" i="2"/>
  <c r="K2778" i="2" s="1"/>
  <c r="J2779" i="2"/>
  <c r="K2779" i="2" s="1"/>
  <c r="J2777" i="2"/>
  <c r="K2777" i="2" s="1"/>
  <c r="J2774" i="2"/>
  <c r="K2774" i="2" s="1"/>
  <c r="J2775" i="2"/>
  <c r="K2775" i="2" s="1"/>
  <c r="J2770" i="2"/>
  <c r="K2770" i="2" s="1"/>
  <c r="J2771" i="2"/>
  <c r="K2771" i="2" s="1"/>
  <c r="J2772" i="2"/>
  <c r="K2772" i="2" s="1"/>
  <c r="J2773" i="2"/>
  <c r="K2773" i="2" s="1"/>
  <c r="J2784" i="2"/>
  <c r="K2784" i="2" s="1"/>
  <c r="J2785" i="2"/>
  <c r="K2785" i="2" s="1"/>
  <c r="J2786" i="2"/>
  <c r="K2786" i="2" s="1"/>
  <c r="J2787" i="2"/>
  <c r="K2787" i="2" s="1"/>
  <c r="J2788" i="2"/>
  <c r="K2788" i="2" s="1"/>
  <c r="J2789" i="2"/>
  <c r="K2789" i="2" s="1"/>
  <c r="J2790" i="2"/>
  <c r="K2790" i="2" s="1"/>
  <c r="J2791" i="2"/>
  <c r="K2791" i="2" s="1"/>
  <c r="J2781" i="2"/>
  <c r="K2781" i="2" s="1"/>
  <c r="J2782" i="2"/>
  <c r="K2782" i="2" s="1"/>
  <c r="J2783" i="2"/>
  <c r="K2783" i="2" s="1"/>
  <c r="J2780" i="2"/>
  <c r="K2780" i="2" s="1"/>
  <c r="J2792" i="2"/>
  <c r="K2792" i="2" s="1"/>
  <c r="J2798" i="2"/>
  <c r="K2798" i="2" s="1"/>
  <c r="J2799" i="2"/>
  <c r="K2799" i="2" s="1"/>
  <c r="J2850" i="2"/>
  <c r="K2850" i="2" s="1"/>
  <c r="J2851" i="2"/>
  <c r="K2851" i="2" s="1"/>
  <c r="J2852" i="2"/>
  <c r="K2852" i="2" s="1"/>
  <c r="J2853" i="2"/>
  <c r="K2853" i="2" s="1"/>
  <c r="J2854" i="2"/>
  <c r="K2854" i="2" s="1"/>
  <c r="J2855" i="2"/>
  <c r="K2855" i="2" s="1"/>
  <c r="J2856" i="2"/>
  <c r="K2856" i="2" s="1"/>
  <c r="J2857" i="2"/>
  <c r="K2857" i="2" s="1"/>
  <c r="J2858" i="2"/>
  <c r="K2858" i="2" s="1"/>
  <c r="J2859" i="2"/>
  <c r="K2859" i="2" s="1"/>
  <c r="J2860" i="2"/>
  <c r="K2860" i="2" s="1"/>
  <c r="J2861" i="2"/>
  <c r="K2861" i="2" s="1"/>
  <c r="J2895" i="2"/>
  <c r="K2895" i="2" s="1"/>
  <c r="J2862" i="2"/>
  <c r="K2862" i="2" s="1"/>
  <c r="J2863" i="2"/>
  <c r="K2863" i="2" s="1"/>
  <c r="J2864" i="2"/>
  <c r="K2864" i="2" s="1"/>
  <c r="J2865" i="2"/>
  <c r="K2865" i="2" s="1"/>
  <c r="J2866" i="2"/>
  <c r="K2866" i="2" s="1"/>
  <c r="J2867" i="2"/>
  <c r="K2867" i="2" s="1"/>
  <c r="J2868" i="2"/>
  <c r="K2868" i="2" s="1"/>
  <c r="J2869" i="2"/>
  <c r="K2869" i="2" s="1"/>
  <c r="J2896" i="2"/>
  <c r="K2896" i="2" s="1"/>
  <c r="J2897" i="2"/>
  <c r="K2897" i="2" s="1"/>
  <c r="J2893" i="2"/>
  <c r="K2893" i="2" s="1"/>
  <c r="J2894" i="2"/>
  <c r="K2894" i="2" s="1"/>
  <c r="J2876" i="2"/>
  <c r="K2876" i="2" s="1"/>
  <c r="J2878" i="2"/>
  <c r="K2878" i="2" s="1"/>
  <c r="J2879" i="2"/>
  <c r="K2879" i="2" s="1"/>
  <c r="J2877" i="2"/>
  <c r="K2877" i="2" s="1"/>
  <c r="J2874" i="2"/>
  <c r="K2874" i="2" s="1"/>
  <c r="J2875" i="2"/>
  <c r="K2875" i="2" s="1"/>
  <c r="J2870" i="2"/>
  <c r="K2870" i="2" s="1"/>
  <c r="J2871" i="2"/>
  <c r="K2871" i="2" s="1"/>
  <c r="J2872" i="2"/>
  <c r="K2872" i="2" s="1"/>
  <c r="J2873" i="2"/>
  <c r="K2873" i="2" s="1"/>
  <c r="J2884" i="2"/>
  <c r="K2884" i="2" s="1"/>
  <c r="J2885" i="2"/>
  <c r="K2885" i="2" s="1"/>
  <c r="J2886" i="2"/>
  <c r="K2886" i="2" s="1"/>
  <c r="J2887" i="2"/>
  <c r="K2887" i="2" s="1"/>
  <c r="J2888" i="2"/>
  <c r="K2888" i="2" s="1"/>
  <c r="J2889" i="2"/>
  <c r="K2889" i="2" s="1"/>
  <c r="J2890" i="2"/>
  <c r="K2890" i="2" s="1"/>
  <c r="J2891" i="2"/>
  <c r="K2891" i="2" s="1"/>
  <c r="J2881" i="2"/>
  <c r="K2881" i="2" s="1"/>
  <c r="J2882" i="2"/>
  <c r="K2882" i="2" s="1"/>
  <c r="J2883" i="2"/>
  <c r="K2883" i="2" s="1"/>
  <c r="J2880" i="2"/>
  <c r="K2880" i="2" s="1"/>
  <c r="J2892" i="2"/>
  <c r="K2892" i="2" s="1"/>
  <c r="J2898" i="2"/>
  <c r="K2898" i="2" s="1"/>
  <c r="J2899" i="2"/>
  <c r="K2899" i="2" s="1"/>
  <c r="J2800" i="2"/>
  <c r="K2800" i="2" s="1"/>
  <c r="J2801" i="2"/>
  <c r="K2801" i="2" s="1"/>
  <c r="J2802" i="2"/>
  <c r="K2802" i="2" s="1"/>
  <c r="J2803" i="2"/>
  <c r="K2803" i="2" s="1"/>
  <c r="J2804" i="2"/>
  <c r="K2804" i="2" s="1"/>
  <c r="J2805" i="2"/>
  <c r="K2805" i="2" s="1"/>
  <c r="J2806" i="2"/>
  <c r="K2806" i="2" s="1"/>
  <c r="J2807" i="2"/>
  <c r="K2807" i="2" s="1"/>
  <c r="J2808" i="2"/>
  <c r="K2808" i="2" s="1"/>
  <c r="J2809" i="2"/>
  <c r="K2809" i="2" s="1"/>
  <c r="J2810" i="2"/>
  <c r="K2810" i="2" s="1"/>
  <c r="J2811" i="2"/>
  <c r="K2811" i="2" s="1"/>
  <c r="J2845" i="2"/>
  <c r="K2845" i="2" s="1"/>
  <c r="J2812" i="2"/>
  <c r="K2812" i="2" s="1"/>
  <c r="J2813" i="2"/>
  <c r="K2813" i="2" s="1"/>
  <c r="J2814" i="2"/>
  <c r="K2814" i="2" s="1"/>
  <c r="J2815" i="2"/>
  <c r="K2815" i="2" s="1"/>
  <c r="J2816" i="2"/>
  <c r="K2816" i="2" s="1"/>
  <c r="J2817" i="2"/>
  <c r="K2817" i="2" s="1"/>
  <c r="J2818" i="2"/>
  <c r="K2818" i="2" s="1"/>
  <c r="J2819" i="2"/>
  <c r="K2819" i="2" s="1"/>
  <c r="J2846" i="2"/>
  <c r="K2846" i="2" s="1"/>
  <c r="J2847" i="2"/>
  <c r="K2847" i="2" s="1"/>
  <c r="J2843" i="2"/>
  <c r="K2843" i="2" s="1"/>
  <c r="J2844" i="2"/>
  <c r="K2844" i="2" s="1"/>
  <c r="J2826" i="2"/>
  <c r="K2826" i="2" s="1"/>
  <c r="J2828" i="2"/>
  <c r="K2828" i="2" s="1"/>
  <c r="J2829" i="2"/>
  <c r="K2829" i="2" s="1"/>
  <c r="J2827" i="2"/>
  <c r="K2827" i="2" s="1"/>
  <c r="J2824" i="2"/>
  <c r="K2824" i="2" s="1"/>
  <c r="J2825" i="2"/>
  <c r="K2825" i="2" s="1"/>
  <c r="J2820" i="2"/>
  <c r="K2820" i="2" s="1"/>
  <c r="J2821" i="2"/>
  <c r="K2821" i="2" s="1"/>
  <c r="J2822" i="2"/>
  <c r="K2822" i="2" s="1"/>
  <c r="J2823" i="2"/>
  <c r="K2823" i="2" s="1"/>
  <c r="J2834" i="2"/>
  <c r="K2834" i="2" s="1"/>
  <c r="J2835" i="2"/>
  <c r="K2835" i="2" s="1"/>
  <c r="J2836" i="2"/>
  <c r="K2836" i="2" s="1"/>
  <c r="J2837" i="2"/>
  <c r="K2837" i="2" s="1"/>
  <c r="J2838" i="2"/>
  <c r="K2838" i="2" s="1"/>
  <c r="J2839" i="2"/>
  <c r="K2839" i="2" s="1"/>
  <c r="J2840" i="2"/>
  <c r="K2840" i="2" s="1"/>
  <c r="J2841" i="2"/>
  <c r="K2841" i="2" s="1"/>
  <c r="J2831" i="2"/>
  <c r="K2831" i="2" s="1"/>
  <c r="J2832" i="2"/>
  <c r="K2832" i="2" s="1"/>
  <c r="J2833" i="2"/>
  <c r="K2833" i="2" s="1"/>
  <c r="J2830" i="2"/>
  <c r="K2830" i="2" s="1"/>
  <c r="J2842" i="2"/>
  <c r="K2842" i="2" s="1"/>
  <c r="J2848" i="2"/>
  <c r="K2848" i="2" s="1"/>
  <c r="J2849" i="2"/>
  <c r="K2849" i="2" s="1"/>
  <c r="J2900" i="2"/>
  <c r="K2900" i="2" s="1"/>
  <c r="J2901" i="2"/>
  <c r="K2901" i="2" s="1"/>
  <c r="J2902" i="2"/>
  <c r="K2902" i="2" s="1"/>
  <c r="J2903" i="2"/>
  <c r="K2903" i="2" s="1"/>
  <c r="J2904" i="2"/>
  <c r="K2904" i="2" s="1"/>
  <c r="J2905" i="2"/>
  <c r="K2905" i="2" s="1"/>
  <c r="J2906" i="2"/>
  <c r="K2906" i="2" s="1"/>
  <c r="J2907" i="2"/>
  <c r="K2907" i="2" s="1"/>
  <c r="J2908" i="2"/>
  <c r="K2908" i="2" s="1"/>
  <c r="J2909" i="2"/>
  <c r="K2909" i="2" s="1"/>
  <c r="J2910" i="2"/>
  <c r="K2910" i="2" s="1"/>
  <c r="J2911" i="2"/>
  <c r="K2911" i="2" s="1"/>
  <c r="J2945" i="2"/>
  <c r="K2945" i="2" s="1"/>
  <c r="J2912" i="2"/>
  <c r="K2912" i="2" s="1"/>
  <c r="J2913" i="2"/>
  <c r="K2913" i="2" s="1"/>
  <c r="J2914" i="2"/>
  <c r="K2914" i="2" s="1"/>
  <c r="J2915" i="2"/>
  <c r="K2915" i="2" s="1"/>
  <c r="J2916" i="2"/>
  <c r="K2916" i="2" s="1"/>
  <c r="J2917" i="2"/>
  <c r="K2917" i="2" s="1"/>
  <c r="J2918" i="2"/>
  <c r="K2918" i="2" s="1"/>
  <c r="J2919" i="2"/>
  <c r="K2919" i="2" s="1"/>
  <c r="J2946" i="2"/>
  <c r="K2946" i="2" s="1"/>
  <c r="J2947" i="2"/>
  <c r="K2947" i="2" s="1"/>
  <c r="J2943" i="2"/>
  <c r="K2943" i="2" s="1"/>
  <c r="J2944" i="2"/>
  <c r="K2944" i="2" s="1"/>
  <c r="J2926" i="2"/>
  <c r="K2926" i="2" s="1"/>
  <c r="J2928" i="2"/>
  <c r="K2928" i="2" s="1"/>
  <c r="J2929" i="2"/>
  <c r="K2929" i="2" s="1"/>
  <c r="J2927" i="2"/>
  <c r="K2927" i="2" s="1"/>
  <c r="J2924" i="2"/>
  <c r="K2924" i="2" s="1"/>
  <c r="J2925" i="2"/>
  <c r="K2925" i="2" s="1"/>
  <c r="J2920" i="2"/>
  <c r="K2920" i="2" s="1"/>
  <c r="J2921" i="2"/>
  <c r="K2921" i="2" s="1"/>
  <c r="J2922" i="2"/>
  <c r="K2922" i="2" s="1"/>
  <c r="J2923" i="2"/>
  <c r="K2923" i="2" s="1"/>
  <c r="J2934" i="2"/>
  <c r="K2934" i="2" s="1"/>
  <c r="J2935" i="2"/>
  <c r="K2935" i="2" s="1"/>
  <c r="J2936" i="2"/>
  <c r="K2936" i="2" s="1"/>
  <c r="J2937" i="2"/>
  <c r="K2937" i="2" s="1"/>
  <c r="J2938" i="2"/>
  <c r="K2938" i="2" s="1"/>
  <c r="J2939" i="2"/>
  <c r="K2939" i="2" s="1"/>
  <c r="J2940" i="2"/>
  <c r="K2940" i="2" s="1"/>
  <c r="J2941" i="2"/>
  <c r="K2941" i="2" s="1"/>
  <c r="J2931" i="2"/>
  <c r="K2931" i="2" s="1"/>
  <c r="J2932" i="2"/>
  <c r="K2932" i="2" s="1"/>
  <c r="J2933" i="2"/>
  <c r="K2933" i="2" s="1"/>
  <c r="J2930" i="2"/>
  <c r="K2930" i="2" s="1"/>
  <c r="J2942" i="2"/>
  <c r="K2942" i="2" s="1"/>
  <c r="J2948" i="2"/>
  <c r="K2948" i="2" s="1"/>
  <c r="J2949" i="2"/>
  <c r="K2949" i="2" s="1"/>
  <c r="J3050" i="2"/>
  <c r="K3050" i="2" s="1"/>
  <c r="J3051" i="2"/>
  <c r="K3051" i="2" s="1"/>
  <c r="J3052" i="2"/>
  <c r="K3052" i="2" s="1"/>
  <c r="J3053" i="2"/>
  <c r="K3053" i="2" s="1"/>
  <c r="J3054" i="2"/>
  <c r="K3054" i="2" s="1"/>
  <c r="J3055" i="2"/>
  <c r="K3055" i="2" s="1"/>
  <c r="J3056" i="2"/>
  <c r="K3056" i="2" s="1"/>
  <c r="J3057" i="2"/>
  <c r="K3057" i="2" s="1"/>
  <c r="J3058" i="2"/>
  <c r="K3058" i="2" s="1"/>
  <c r="J3059" i="2"/>
  <c r="K3059" i="2" s="1"/>
  <c r="J3060" i="2"/>
  <c r="K3060" i="2" s="1"/>
  <c r="J3061" i="2"/>
  <c r="K3061" i="2" s="1"/>
  <c r="J3095" i="2"/>
  <c r="K3095" i="2" s="1"/>
  <c r="J3062" i="2"/>
  <c r="K3062" i="2" s="1"/>
  <c r="J3063" i="2"/>
  <c r="K3063" i="2" s="1"/>
  <c r="J3064" i="2"/>
  <c r="K3064" i="2" s="1"/>
  <c r="J3065" i="2"/>
  <c r="K3065" i="2" s="1"/>
  <c r="J3066" i="2"/>
  <c r="K3066" i="2" s="1"/>
  <c r="J3067" i="2"/>
  <c r="K3067" i="2" s="1"/>
  <c r="J3068" i="2"/>
  <c r="K3068" i="2" s="1"/>
  <c r="J3069" i="2"/>
  <c r="K3069" i="2" s="1"/>
  <c r="J3096" i="2"/>
  <c r="K3096" i="2" s="1"/>
  <c r="J3097" i="2"/>
  <c r="K3097" i="2" s="1"/>
  <c r="J3093" i="2"/>
  <c r="K3093" i="2" s="1"/>
  <c r="J3094" i="2"/>
  <c r="K3094" i="2" s="1"/>
  <c r="J3076" i="2"/>
  <c r="K3076" i="2" s="1"/>
  <c r="J3078" i="2"/>
  <c r="K3078" i="2" s="1"/>
  <c r="J3079" i="2"/>
  <c r="K3079" i="2" s="1"/>
  <c r="J3077" i="2"/>
  <c r="K3077" i="2" s="1"/>
  <c r="J3074" i="2"/>
  <c r="K3074" i="2" s="1"/>
  <c r="J3075" i="2"/>
  <c r="K3075" i="2" s="1"/>
  <c r="J3070" i="2"/>
  <c r="K3070" i="2" s="1"/>
  <c r="J3071" i="2"/>
  <c r="K3071" i="2" s="1"/>
  <c r="J3072" i="2"/>
  <c r="K3072" i="2" s="1"/>
  <c r="J3073" i="2"/>
  <c r="K3073" i="2" s="1"/>
  <c r="J3084" i="2"/>
  <c r="K3084" i="2" s="1"/>
  <c r="J3085" i="2"/>
  <c r="K3085" i="2" s="1"/>
  <c r="J3086" i="2"/>
  <c r="K3086" i="2" s="1"/>
  <c r="J3087" i="2"/>
  <c r="K3087" i="2" s="1"/>
  <c r="J3088" i="2"/>
  <c r="K3088" i="2" s="1"/>
  <c r="J3089" i="2"/>
  <c r="K3089" i="2" s="1"/>
  <c r="J3090" i="2"/>
  <c r="K3090" i="2" s="1"/>
  <c r="J3091" i="2"/>
  <c r="K3091" i="2" s="1"/>
  <c r="J3081" i="2"/>
  <c r="K3081" i="2" s="1"/>
  <c r="J3082" i="2"/>
  <c r="K3082" i="2" s="1"/>
  <c r="J3083" i="2"/>
  <c r="K3083" i="2" s="1"/>
  <c r="J3080" i="2"/>
  <c r="K3080" i="2" s="1"/>
  <c r="J3092" i="2"/>
  <c r="K3092" i="2" s="1"/>
  <c r="J3098" i="2"/>
  <c r="K3098" i="2" s="1"/>
  <c r="J3099" i="2"/>
  <c r="K3099" i="2" s="1"/>
  <c r="J3000" i="2"/>
  <c r="K3000" i="2" s="1"/>
  <c r="J3001" i="2"/>
  <c r="K3001" i="2" s="1"/>
  <c r="J3002" i="2"/>
  <c r="K3002" i="2" s="1"/>
  <c r="J3003" i="2"/>
  <c r="K3003" i="2" s="1"/>
  <c r="J3004" i="2"/>
  <c r="K3004" i="2" s="1"/>
  <c r="J3005" i="2"/>
  <c r="K3005" i="2" s="1"/>
  <c r="J3006" i="2"/>
  <c r="K3006" i="2" s="1"/>
  <c r="J3007" i="2"/>
  <c r="K3007" i="2" s="1"/>
  <c r="J3008" i="2"/>
  <c r="K3008" i="2" s="1"/>
  <c r="J3009" i="2"/>
  <c r="K3009" i="2" s="1"/>
  <c r="J3010" i="2"/>
  <c r="K3010" i="2" s="1"/>
  <c r="J3011" i="2"/>
  <c r="K3011" i="2" s="1"/>
  <c r="J3045" i="2"/>
  <c r="K3045" i="2" s="1"/>
  <c r="J3012" i="2"/>
  <c r="K3012" i="2" s="1"/>
  <c r="J3013" i="2"/>
  <c r="K3013" i="2" s="1"/>
  <c r="J3014" i="2"/>
  <c r="K3014" i="2" s="1"/>
  <c r="J3015" i="2"/>
  <c r="K3015" i="2" s="1"/>
  <c r="J3016" i="2"/>
  <c r="K3016" i="2" s="1"/>
  <c r="J3017" i="2"/>
  <c r="K3017" i="2" s="1"/>
  <c r="J3018" i="2"/>
  <c r="K3018" i="2" s="1"/>
  <c r="J3019" i="2"/>
  <c r="K3019" i="2" s="1"/>
  <c r="J3046" i="2"/>
  <c r="K3046" i="2" s="1"/>
  <c r="J3047" i="2"/>
  <c r="K3047" i="2" s="1"/>
  <c r="J3043" i="2"/>
  <c r="K3043" i="2" s="1"/>
  <c r="J3044" i="2"/>
  <c r="K3044" i="2" s="1"/>
  <c r="J3026" i="2"/>
  <c r="K3026" i="2" s="1"/>
  <c r="J3028" i="2"/>
  <c r="K3028" i="2" s="1"/>
  <c r="J3029" i="2"/>
  <c r="K3029" i="2" s="1"/>
  <c r="J3027" i="2"/>
  <c r="K3027" i="2" s="1"/>
  <c r="J3024" i="2"/>
  <c r="K3024" i="2" s="1"/>
  <c r="J3025" i="2"/>
  <c r="K3025" i="2" s="1"/>
  <c r="J3020" i="2"/>
  <c r="K3020" i="2" s="1"/>
  <c r="J3021" i="2"/>
  <c r="K3021" i="2" s="1"/>
  <c r="J3022" i="2"/>
  <c r="K3022" i="2" s="1"/>
  <c r="J3023" i="2"/>
  <c r="K3023" i="2" s="1"/>
  <c r="J3034" i="2"/>
  <c r="K3034" i="2" s="1"/>
  <c r="J3035" i="2"/>
  <c r="K3035" i="2" s="1"/>
  <c r="J3036" i="2"/>
  <c r="K3036" i="2" s="1"/>
  <c r="J3037" i="2"/>
  <c r="K3037" i="2" s="1"/>
  <c r="J3038" i="2"/>
  <c r="K3038" i="2" s="1"/>
  <c r="J3039" i="2"/>
  <c r="K3039" i="2" s="1"/>
  <c r="J3040" i="2"/>
  <c r="K3040" i="2" s="1"/>
  <c r="J3041" i="2"/>
  <c r="K3041" i="2" s="1"/>
  <c r="J3031" i="2"/>
  <c r="K3031" i="2" s="1"/>
  <c r="J3032" i="2"/>
  <c r="K3032" i="2" s="1"/>
  <c r="J3033" i="2"/>
  <c r="K3033" i="2" s="1"/>
  <c r="J3030" i="2"/>
  <c r="K3030" i="2" s="1"/>
  <c r="J3042" i="2"/>
  <c r="K3042" i="2" s="1"/>
  <c r="J3048" i="2"/>
  <c r="K3048" i="2" s="1"/>
  <c r="J3049" i="2"/>
  <c r="K3049" i="2" s="1"/>
  <c r="J2950" i="2"/>
  <c r="K2950" i="2" s="1"/>
  <c r="J2951" i="2"/>
  <c r="K2951" i="2" s="1"/>
  <c r="J2952" i="2"/>
  <c r="K2952" i="2" s="1"/>
  <c r="J2953" i="2"/>
  <c r="K2953" i="2" s="1"/>
  <c r="J2954" i="2"/>
  <c r="K2954" i="2" s="1"/>
  <c r="J2955" i="2"/>
  <c r="K2955" i="2" s="1"/>
  <c r="J2956" i="2"/>
  <c r="K2956" i="2" s="1"/>
  <c r="J2957" i="2"/>
  <c r="K2957" i="2" s="1"/>
  <c r="J2958" i="2"/>
  <c r="K2958" i="2" s="1"/>
  <c r="J2959" i="2"/>
  <c r="K2959" i="2" s="1"/>
  <c r="J2960" i="2"/>
  <c r="K2960" i="2" s="1"/>
  <c r="J2961" i="2"/>
  <c r="K2961" i="2" s="1"/>
  <c r="J2995" i="2"/>
  <c r="K2995" i="2" s="1"/>
  <c r="J2962" i="2"/>
  <c r="K2962" i="2" s="1"/>
  <c r="J2963" i="2"/>
  <c r="K2963" i="2" s="1"/>
  <c r="J2964" i="2"/>
  <c r="K2964" i="2" s="1"/>
  <c r="J2965" i="2"/>
  <c r="K2965" i="2" s="1"/>
  <c r="J2966" i="2"/>
  <c r="K2966" i="2" s="1"/>
  <c r="J2967" i="2"/>
  <c r="K2967" i="2" s="1"/>
  <c r="J2968" i="2"/>
  <c r="K2968" i="2" s="1"/>
  <c r="J2969" i="2"/>
  <c r="K2969" i="2" s="1"/>
  <c r="J2996" i="2"/>
  <c r="K2996" i="2" s="1"/>
  <c r="J2997" i="2"/>
  <c r="K2997" i="2" s="1"/>
  <c r="J2993" i="2"/>
  <c r="K2993" i="2" s="1"/>
  <c r="J2994" i="2"/>
  <c r="K2994" i="2" s="1"/>
  <c r="J2976" i="2"/>
  <c r="K2976" i="2" s="1"/>
  <c r="J2978" i="2"/>
  <c r="K2978" i="2" s="1"/>
  <c r="J2979" i="2"/>
  <c r="K2979" i="2" s="1"/>
  <c r="J2977" i="2"/>
  <c r="K2977" i="2" s="1"/>
  <c r="J2974" i="2"/>
  <c r="K2974" i="2" s="1"/>
  <c r="J2975" i="2"/>
  <c r="K2975" i="2" s="1"/>
  <c r="J2970" i="2"/>
  <c r="K2970" i="2" s="1"/>
  <c r="J2971" i="2"/>
  <c r="K2971" i="2" s="1"/>
  <c r="J2972" i="2"/>
  <c r="K2972" i="2" s="1"/>
  <c r="J2973" i="2"/>
  <c r="K2973" i="2" s="1"/>
  <c r="J2984" i="2"/>
  <c r="K2984" i="2" s="1"/>
  <c r="J2985" i="2"/>
  <c r="K2985" i="2" s="1"/>
  <c r="J2986" i="2"/>
  <c r="K2986" i="2" s="1"/>
  <c r="J2987" i="2"/>
  <c r="K2987" i="2" s="1"/>
  <c r="J2988" i="2"/>
  <c r="K2988" i="2" s="1"/>
  <c r="J2989" i="2"/>
  <c r="K2989" i="2" s="1"/>
  <c r="J2990" i="2"/>
  <c r="K2990" i="2" s="1"/>
  <c r="J2991" i="2"/>
  <c r="K2991" i="2" s="1"/>
  <c r="J2981" i="2"/>
  <c r="K2981" i="2" s="1"/>
  <c r="J2982" i="2"/>
  <c r="K2982" i="2" s="1"/>
  <c r="J2983" i="2"/>
  <c r="K2983" i="2" s="1"/>
  <c r="J2980" i="2"/>
  <c r="K2980" i="2" s="1"/>
  <c r="J2992" i="2"/>
  <c r="K2992" i="2" s="1"/>
  <c r="J2998" i="2"/>
  <c r="K2998" i="2" s="1"/>
  <c r="J2999" i="2"/>
  <c r="K2999" i="2" s="1"/>
  <c r="J3100" i="2"/>
  <c r="K3100" i="2" s="1"/>
  <c r="J3101" i="2"/>
  <c r="K3101" i="2" s="1"/>
  <c r="J3102" i="2"/>
  <c r="K3102" i="2" s="1"/>
  <c r="J3103" i="2"/>
  <c r="K3103" i="2" s="1"/>
  <c r="J3104" i="2"/>
  <c r="K3104" i="2" s="1"/>
  <c r="J3105" i="2"/>
  <c r="K3105" i="2" s="1"/>
  <c r="J3106" i="2"/>
  <c r="K3106" i="2" s="1"/>
  <c r="J3107" i="2"/>
  <c r="K3107" i="2" s="1"/>
  <c r="J3108" i="2"/>
  <c r="K3108" i="2" s="1"/>
  <c r="J3109" i="2"/>
  <c r="K3109" i="2" s="1"/>
  <c r="J3110" i="2"/>
  <c r="K3110" i="2" s="1"/>
  <c r="J3111" i="2"/>
  <c r="K3111" i="2" s="1"/>
  <c r="J3145" i="2"/>
  <c r="K3145" i="2" s="1"/>
  <c r="J3112" i="2"/>
  <c r="K3112" i="2" s="1"/>
  <c r="J3113" i="2"/>
  <c r="K3113" i="2" s="1"/>
  <c r="J3114" i="2"/>
  <c r="K3114" i="2" s="1"/>
  <c r="J3115" i="2"/>
  <c r="K3115" i="2" s="1"/>
  <c r="J3116" i="2"/>
  <c r="K3116" i="2" s="1"/>
  <c r="J3117" i="2"/>
  <c r="K3117" i="2" s="1"/>
  <c r="J3118" i="2"/>
  <c r="K3118" i="2" s="1"/>
  <c r="J3119" i="2"/>
  <c r="K3119" i="2" s="1"/>
  <c r="J3146" i="2"/>
  <c r="K3146" i="2" s="1"/>
  <c r="J3147" i="2"/>
  <c r="K3147" i="2" s="1"/>
  <c r="J3143" i="2"/>
  <c r="K3143" i="2" s="1"/>
  <c r="J3144" i="2"/>
  <c r="K3144" i="2" s="1"/>
  <c r="J3126" i="2"/>
  <c r="K3126" i="2" s="1"/>
  <c r="J3128" i="2"/>
  <c r="K3128" i="2" s="1"/>
  <c r="J3129" i="2"/>
  <c r="K3129" i="2" s="1"/>
  <c r="J3127" i="2"/>
  <c r="K3127" i="2" s="1"/>
  <c r="J3124" i="2"/>
  <c r="K3124" i="2" s="1"/>
  <c r="J3125" i="2"/>
  <c r="K3125" i="2" s="1"/>
  <c r="J3120" i="2"/>
  <c r="K3120" i="2" s="1"/>
  <c r="J3121" i="2"/>
  <c r="K3121" i="2" s="1"/>
  <c r="J3122" i="2"/>
  <c r="K3122" i="2" s="1"/>
  <c r="J3123" i="2"/>
  <c r="K3123" i="2" s="1"/>
  <c r="J3134" i="2"/>
  <c r="K3134" i="2" s="1"/>
  <c r="J3135" i="2"/>
  <c r="K3135" i="2" s="1"/>
  <c r="J3136" i="2"/>
  <c r="K3136" i="2" s="1"/>
  <c r="J3137" i="2"/>
  <c r="K3137" i="2" s="1"/>
  <c r="J3138" i="2"/>
  <c r="K3138" i="2" s="1"/>
  <c r="J3139" i="2"/>
  <c r="K3139" i="2" s="1"/>
  <c r="J3140" i="2"/>
  <c r="K3140" i="2" s="1"/>
  <c r="J3141" i="2"/>
  <c r="K3141" i="2" s="1"/>
  <c r="J3131" i="2"/>
  <c r="K3131" i="2" s="1"/>
  <c r="J3132" i="2"/>
  <c r="K3132" i="2" s="1"/>
  <c r="J3133" i="2"/>
  <c r="K3133" i="2" s="1"/>
  <c r="J3130" i="2"/>
  <c r="K3130" i="2" s="1"/>
  <c r="J3142" i="2"/>
  <c r="K3142" i="2" s="1"/>
  <c r="J3148" i="2"/>
  <c r="K3148" i="2" s="1"/>
  <c r="J3149" i="2"/>
  <c r="K3149" i="2" s="1"/>
  <c r="J3200" i="2"/>
  <c r="K3200" i="2" s="1"/>
  <c r="J3201" i="2"/>
  <c r="K3201" i="2" s="1"/>
  <c r="J3202" i="2"/>
  <c r="K3202" i="2" s="1"/>
  <c r="J3203" i="2"/>
  <c r="K3203" i="2" s="1"/>
  <c r="J3204" i="2"/>
  <c r="K3204" i="2" s="1"/>
  <c r="J3205" i="2"/>
  <c r="K3205" i="2" s="1"/>
  <c r="J3206" i="2"/>
  <c r="K3206" i="2" s="1"/>
  <c r="J3207" i="2"/>
  <c r="K3207" i="2" s="1"/>
  <c r="J3208" i="2"/>
  <c r="K3208" i="2" s="1"/>
  <c r="J3209" i="2"/>
  <c r="K3209" i="2" s="1"/>
  <c r="J3210" i="2"/>
  <c r="K3210" i="2" s="1"/>
  <c r="J3211" i="2"/>
  <c r="K3211" i="2" s="1"/>
  <c r="J3245" i="2"/>
  <c r="K3245" i="2" s="1"/>
  <c r="J3212" i="2"/>
  <c r="K3212" i="2" s="1"/>
  <c r="J3213" i="2"/>
  <c r="K3213" i="2" s="1"/>
  <c r="J3214" i="2"/>
  <c r="K3214" i="2" s="1"/>
  <c r="J3215" i="2"/>
  <c r="K3215" i="2" s="1"/>
  <c r="J3216" i="2"/>
  <c r="K3216" i="2" s="1"/>
  <c r="J3217" i="2"/>
  <c r="K3217" i="2" s="1"/>
  <c r="J3218" i="2"/>
  <c r="K3218" i="2" s="1"/>
  <c r="J3219" i="2"/>
  <c r="K3219" i="2" s="1"/>
  <c r="J3246" i="2"/>
  <c r="K3246" i="2" s="1"/>
  <c r="J3247" i="2"/>
  <c r="K3247" i="2" s="1"/>
  <c r="J3243" i="2"/>
  <c r="K3243" i="2" s="1"/>
  <c r="J3244" i="2"/>
  <c r="K3244" i="2" s="1"/>
  <c r="J3226" i="2"/>
  <c r="K3226" i="2" s="1"/>
  <c r="J3228" i="2"/>
  <c r="K3228" i="2" s="1"/>
  <c r="J3229" i="2"/>
  <c r="K3229" i="2" s="1"/>
  <c r="J3227" i="2"/>
  <c r="K3227" i="2" s="1"/>
  <c r="J3224" i="2"/>
  <c r="K3224" i="2" s="1"/>
  <c r="J3225" i="2"/>
  <c r="K3225" i="2" s="1"/>
  <c r="J3220" i="2"/>
  <c r="K3220" i="2" s="1"/>
  <c r="J3221" i="2"/>
  <c r="K3221" i="2" s="1"/>
  <c r="J3222" i="2"/>
  <c r="K3222" i="2" s="1"/>
  <c r="J3223" i="2"/>
  <c r="K3223" i="2" s="1"/>
  <c r="J3234" i="2"/>
  <c r="K3234" i="2" s="1"/>
  <c r="J3235" i="2"/>
  <c r="K3235" i="2" s="1"/>
  <c r="J3236" i="2"/>
  <c r="K3236" i="2" s="1"/>
  <c r="J3237" i="2"/>
  <c r="K3237" i="2" s="1"/>
  <c r="J3238" i="2"/>
  <c r="K3238" i="2" s="1"/>
  <c r="J3239" i="2"/>
  <c r="K3239" i="2" s="1"/>
  <c r="J3240" i="2"/>
  <c r="K3240" i="2" s="1"/>
  <c r="J3241" i="2"/>
  <c r="K3241" i="2" s="1"/>
  <c r="J3231" i="2"/>
  <c r="K3231" i="2" s="1"/>
  <c r="J3232" i="2"/>
  <c r="K3232" i="2" s="1"/>
  <c r="J3233" i="2"/>
  <c r="K3233" i="2" s="1"/>
  <c r="J3230" i="2"/>
  <c r="K3230" i="2" s="1"/>
  <c r="J3242" i="2"/>
  <c r="K3242" i="2" s="1"/>
  <c r="J3248" i="2"/>
  <c r="K3248" i="2" s="1"/>
  <c r="J3249" i="2"/>
  <c r="K3249" i="2" s="1"/>
  <c r="J3150" i="2"/>
  <c r="K3150" i="2" s="1"/>
  <c r="J3151" i="2"/>
  <c r="K3151" i="2" s="1"/>
  <c r="J3152" i="2"/>
  <c r="K3152" i="2" s="1"/>
  <c r="J3153" i="2"/>
  <c r="K3153" i="2" s="1"/>
  <c r="J3154" i="2"/>
  <c r="K3154" i="2" s="1"/>
  <c r="J3155" i="2"/>
  <c r="K3155" i="2" s="1"/>
  <c r="J3156" i="2"/>
  <c r="K3156" i="2" s="1"/>
  <c r="J3157" i="2"/>
  <c r="K3157" i="2" s="1"/>
  <c r="J3158" i="2"/>
  <c r="K3158" i="2" s="1"/>
  <c r="J3159" i="2"/>
  <c r="K3159" i="2" s="1"/>
  <c r="J3160" i="2"/>
  <c r="K3160" i="2" s="1"/>
  <c r="J3161" i="2"/>
  <c r="K3161" i="2" s="1"/>
  <c r="J3195" i="2"/>
  <c r="K3195" i="2" s="1"/>
  <c r="J3162" i="2"/>
  <c r="K3162" i="2" s="1"/>
  <c r="J3163" i="2"/>
  <c r="K3163" i="2" s="1"/>
  <c r="J3164" i="2"/>
  <c r="K3164" i="2" s="1"/>
  <c r="J3165" i="2"/>
  <c r="K3165" i="2" s="1"/>
  <c r="J3166" i="2"/>
  <c r="K3166" i="2" s="1"/>
  <c r="J3167" i="2"/>
  <c r="K3167" i="2" s="1"/>
  <c r="J3168" i="2"/>
  <c r="K3168" i="2" s="1"/>
  <c r="J3169" i="2"/>
  <c r="K3169" i="2" s="1"/>
  <c r="J3196" i="2"/>
  <c r="K3196" i="2" s="1"/>
  <c r="J3197" i="2"/>
  <c r="K3197" i="2" s="1"/>
  <c r="J3193" i="2"/>
  <c r="K3193" i="2" s="1"/>
  <c r="J3194" i="2"/>
  <c r="K3194" i="2" s="1"/>
  <c r="J3176" i="2"/>
  <c r="K3176" i="2" s="1"/>
  <c r="J3178" i="2"/>
  <c r="K3178" i="2" s="1"/>
  <c r="J3179" i="2"/>
  <c r="K3179" i="2" s="1"/>
  <c r="J3177" i="2"/>
  <c r="K3177" i="2" s="1"/>
  <c r="J3174" i="2"/>
  <c r="K3174" i="2" s="1"/>
  <c r="J3175" i="2"/>
  <c r="K3175" i="2" s="1"/>
  <c r="J3170" i="2"/>
  <c r="K3170" i="2" s="1"/>
  <c r="J3171" i="2"/>
  <c r="K3171" i="2" s="1"/>
  <c r="J3172" i="2"/>
  <c r="K3172" i="2" s="1"/>
  <c r="J3173" i="2"/>
  <c r="K3173" i="2" s="1"/>
  <c r="J3184" i="2"/>
  <c r="K3184" i="2" s="1"/>
  <c r="J3185" i="2"/>
  <c r="K3185" i="2" s="1"/>
  <c r="J3186" i="2"/>
  <c r="K3186" i="2" s="1"/>
  <c r="J3187" i="2"/>
  <c r="K3187" i="2" s="1"/>
  <c r="J3188" i="2"/>
  <c r="K3188" i="2" s="1"/>
  <c r="J3189" i="2"/>
  <c r="K3189" i="2" s="1"/>
  <c r="J3190" i="2"/>
  <c r="K3190" i="2" s="1"/>
  <c r="J3191" i="2"/>
  <c r="K3191" i="2" s="1"/>
  <c r="J3181" i="2"/>
  <c r="K3181" i="2" s="1"/>
  <c r="J3182" i="2"/>
  <c r="K3182" i="2" s="1"/>
  <c r="J3183" i="2"/>
  <c r="K3183" i="2" s="1"/>
  <c r="J3180" i="2"/>
  <c r="K3180" i="2" s="1"/>
  <c r="J3192" i="2"/>
  <c r="K3192" i="2" s="1"/>
  <c r="J3198" i="2"/>
  <c r="K3198" i="2" s="1"/>
  <c r="J3199" i="2"/>
  <c r="K3199" i="2" s="1"/>
  <c r="J3250" i="2"/>
  <c r="K3250" i="2" s="1"/>
  <c r="J3251" i="2"/>
  <c r="K3251" i="2" s="1"/>
  <c r="J3252" i="2"/>
  <c r="K3252" i="2" s="1"/>
  <c r="J3253" i="2"/>
  <c r="K3253" i="2" s="1"/>
  <c r="J3254" i="2"/>
  <c r="K3254" i="2" s="1"/>
  <c r="J3255" i="2"/>
  <c r="K3255" i="2" s="1"/>
  <c r="J3256" i="2"/>
  <c r="K3256" i="2" s="1"/>
  <c r="J3257" i="2"/>
  <c r="K3257" i="2" s="1"/>
  <c r="J3258" i="2"/>
  <c r="K3258" i="2" s="1"/>
  <c r="J3259" i="2"/>
  <c r="K3259" i="2" s="1"/>
  <c r="J3260" i="2"/>
  <c r="K3260" i="2" s="1"/>
  <c r="J3261" i="2"/>
  <c r="K3261" i="2" s="1"/>
  <c r="J3295" i="2"/>
  <c r="K3295" i="2" s="1"/>
  <c r="J3262" i="2"/>
  <c r="K3262" i="2" s="1"/>
  <c r="J3263" i="2"/>
  <c r="K3263" i="2" s="1"/>
  <c r="J3264" i="2"/>
  <c r="K3264" i="2" s="1"/>
  <c r="J3265" i="2"/>
  <c r="K3265" i="2" s="1"/>
  <c r="J3266" i="2"/>
  <c r="K3266" i="2" s="1"/>
  <c r="J3267" i="2"/>
  <c r="K3267" i="2" s="1"/>
  <c r="J3268" i="2"/>
  <c r="K3268" i="2" s="1"/>
  <c r="J3269" i="2"/>
  <c r="K3269" i="2" s="1"/>
  <c r="J3296" i="2"/>
  <c r="K3296" i="2" s="1"/>
  <c r="J3297" i="2"/>
  <c r="K3297" i="2" s="1"/>
  <c r="J3293" i="2"/>
  <c r="K3293" i="2" s="1"/>
  <c r="J3294" i="2"/>
  <c r="K3294" i="2" s="1"/>
  <c r="J3276" i="2"/>
  <c r="K3276" i="2" s="1"/>
  <c r="J3278" i="2"/>
  <c r="K3278" i="2" s="1"/>
  <c r="J3279" i="2"/>
  <c r="K3279" i="2" s="1"/>
  <c r="J3277" i="2"/>
  <c r="K3277" i="2" s="1"/>
  <c r="J3274" i="2"/>
  <c r="K3274" i="2" s="1"/>
  <c r="J3275" i="2"/>
  <c r="K3275" i="2" s="1"/>
  <c r="J3270" i="2"/>
  <c r="K3270" i="2" s="1"/>
  <c r="J3271" i="2"/>
  <c r="K3271" i="2" s="1"/>
  <c r="J3272" i="2"/>
  <c r="K3272" i="2" s="1"/>
  <c r="J3273" i="2"/>
  <c r="K3273" i="2" s="1"/>
  <c r="J3284" i="2"/>
  <c r="K3284" i="2" s="1"/>
  <c r="J3285" i="2"/>
  <c r="K3285" i="2" s="1"/>
  <c r="J3286" i="2"/>
  <c r="K3286" i="2" s="1"/>
  <c r="J3287" i="2"/>
  <c r="K3287" i="2" s="1"/>
  <c r="J3288" i="2"/>
  <c r="K3288" i="2" s="1"/>
  <c r="J3289" i="2"/>
  <c r="K3289" i="2" s="1"/>
  <c r="J3290" i="2"/>
  <c r="K3290" i="2" s="1"/>
  <c r="J3291" i="2"/>
  <c r="K3291" i="2" s="1"/>
  <c r="J3281" i="2"/>
  <c r="K3281" i="2" s="1"/>
  <c r="J3282" i="2"/>
  <c r="K3282" i="2" s="1"/>
  <c r="J3283" i="2"/>
  <c r="K3283" i="2" s="1"/>
  <c r="J3280" i="2"/>
  <c r="K3280" i="2" s="1"/>
  <c r="J3292" i="2"/>
  <c r="K3292" i="2" s="1"/>
  <c r="J3298" i="2"/>
  <c r="K3298" i="2" s="1"/>
  <c r="J3299" i="2"/>
  <c r="K3299" i="2" s="1"/>
  <c r="J3400" i="2"/>
  <c r="K3400" i="2" s="1"/>
  <c r="J3401" i="2"/>
  <c r="K3401" i="2" s="1"/>
  <c r="J3402" i="2"/>
  <c r="K3402" i="2" s="1"/>
  <c r="J3403" i="2"/>
  <c r="K3403" i="2" s="1"/>
  <c r="J3404" i="2"/>
  <c r="K3404" i="2" s="1"/>
  <c r="J3405" i="2"/>
  <c r="K3405" i="2" s="1"/>
  <c r="J3406" i="2"/>
  <c r="K3406" i="2" s="1"/>
  <c r="J3407" i="2"/>
  <c r="K3407" i="2" s="1"/>
  <c r="J3408" i="2"/>
  <c r="K3408" i="2" s="1"/>
  <c r="J3409" i="2"/>
  <c r="K3409" i="2" s="1"/>
  <c r="J3410" i="2"/>
  <c r="K3410" i="2" s="1"/>
  <c r="J3411" i="2"/>
  <c r="K3411" i="2" s="1"/>
  <c r="J3445" i="2"/>
  <c r="K3445" i="2" s="1"/>
  <c r="J3412" i="2"/>
  <c r="K3412" i="2" s="1"/>
  <c r="J3413" i="2"/>
  <c r="K3413" i="2" s="1"/>
  <c r="J3414" i="2"/>
  <c r="K3414" i="2" s="1"/>
  <c r="J3415" i="2"/>
  <c r="K3415" i="2" s="1"/>
  <c r="J3416" i="2"/>
  <c r="K3416" i="2" s="1"/>
  <c r="J3417" i="2"/>
  <c r="K3417" i="2" s="1"/>
  <c r="J3418" i="2"/>
  <c r="K3418" i="2" s="1"/>
  <c r="J3419" i="2"/>
  <c r="K3419" i="2" s="1"/>
  <c r="J3446" i="2"/>
  <c r="K3446" i="2" s="1"/>
  <c r="J3447" i="2"/>
  <c r="K3447" i="2" s="1"/>
  <c r="J3443" i="2"/>
  <c r="K3443" i="2" s="1"/>
  <c r="J3444" i="2"/>
  <c r="K3444" i="2" s="1"/>
  <c r="J3426" i="2"/>
  <c r="K3426" i="2" s="1"/>
  <c r="J3428" i="2"/>
  <c r="K3428" i="2" s="1"/>
  <c r="J3429" i="2"/>
  <c r="K3429" i="2" s="1"/>
  <c r="J3427" i="2"/>
  <c r="K3427" i="2" s="1"/>
  <c r="J3424" i="2"/>
  <c r="K3424" i="2" s="1"/>
  <c r="J3425" i="2"/>
  <c r="K3425" i="2" s="1"/>
  <c r="J3420" i="2"/>
  <c r="K3420" i="2" s="1"/>
  <c r="J3421" i="2"/>
  <c r="K3421" i="2" s="1"/>
  <c r="J3422" i="2"/>
  <c r="K3422" i="2" s="1"/>
  <c r="J3423" i="2"/>
  <c r="K3423" i="2" s="1"/>
  <c r="J3434" i="2"/>
  <c r="K3434" i="2" s="1"/>
  <c r="J3435" i="2"/>
  <c r="K3435" i="2" s="1"/>
  <c r="J3436" i="2"/>
  <c r="K3436" i="2" s="1"/>
  <c r="J3437" i="2"/>
  <c r="K3437" i="2" s="1"/>
  <c r="J3438" i="2"/>
  <c r="K3438" i="2" s="1"/>
  <c r="J3439" i="2"/>
  <c r="K3439" i="2" s="1"/>
  <c r="J3440" i="2"/>
  <c r="K3440" i="2" s="1"/>
  <c r="J3441" i="2"/>
  <c r="K3441" i="2" s="1"/>
  <c r="J3431" i="2"/>
  <c r="K3431" i="2" s="1"/>
  <c r="J3432" i="2"/>
  <c r="K3432" i="2" s="1"/>
  <c r="J3433" i="2"/>
  <c r="K3433" i="2" s="1"/>
  <c r="J3430" i="2"/>
  <c r="K3430" i="2" s="1"/>
  <c r="J3442" i="2"/>
  <c r="K3442" i="2" s="1"/>
  <c r="J3448" i="2"/>
  <c r="K3448" i="2" s="1"/>
  <c r="J3449" i="2"/>
  <c r="K3449" i="2" s="1"/>
  <c r="J3350" i="2"/>
  <c r="K3350" i="2" s="1"/>
  <c r="J3351" i="2"/>
  <c r="K3351" i="2" s="1"/>
  <c r="J3352" i="2"/>
  <c r="K3352" i="2" s="1"/>
  <c r="J3353" i="2"/>
  <c r="K3353" i="2" s="1"/>
  <c r="J3354" i="2"/>
  <c r="K3354" i="2" s="1"/>
  <c r="J3355" i="2"/>
  <c r="K3355" i="2" s="1"/>
  <c r="J3356" i="2"/>
  <c r="K3356" i="2" s="1"/>
  <c r="J3357" i="2"/>
  <c r="K3357" i="2" s="1"/>
  <c r="J3358" i="2"/>
  <c r="K3358" i="2" s="1"/>
  <c r="J3359" i="2"/>
  <c r="K3359" i="2" s="1"/>
  <c r="J3360" i="2"/>
  <c r="K3360" i="2" s="1"/>
  <c r="J3361" i="2"/>
  <c r="K3361" i="2" s="1"/>
  <c r="J3395" i="2"/>
  <c r="K3395" i="2" s="1"/>
  <c r="J3362" i="2"/>
  <c r="K3362" i="2" s="1"/>
  <c r="J3363" i="2"/>
  <c r="K3363" i="2" s="1"/>
  <c r="J3364" i="2"/>
  <c r="K3364" i="2" s="1"/>
  <c r="J3365" i="2"/>
  <c r="K3365" i="2" s="1"/>
  <c r="J3366" i="2"/>
  <c r="K3366" i="2" s="1"/>
  <c r="J3367" i="2"/>
  <c r="K3367" i="2" s="1"/>
  <c r="J3368" i="2"/>
  <c r="K3368" i="2" s="1"/>
  <c r="J3369" i="2"/>
  <c r="K3369" i="2" s="1"/>
  <c r="J3396" i="2"/>
  <c r="K3396" i="2" s="1"/>
  <c r="J3397" i="2"/>
  <c r="K3397" i="2" s="1"/>
  <c r="J3393" i="2"/>
  <c r="K3393" i="2" s="1"/>
  <c r="J3394" i="2"/>
  <c r="K3394" i="2" s="1"/>
  <c r="J3376" i="2"/>
  <c r="K3376" i="2" s="1"/>
  <c r="J3378" i="2"/>
  <c r="K3378" i="2" s="1"/>
  <c r="J3379" i="2"/>
  <c r="K3379" i="2" s="1"/>
  <c r="J3377" i="2"/>
  <c r="K3377" i="2" s="1"/>
  <c r="J3374" i="2"/>
  <c r="K3374" i="2" s="1"/>
  <c r="J3375" i="2"/>
  <c r="K3375" i="2" s="1"/>
  <c r="J3370" i="2"/>
  <c r="K3370" i="2" s="1"/>
  <c r="J3371" i="2"/>
  <c r="K3371" i="2" s="1"/>
  <c r="J3372" i="2"/>
  <c r="K3372" i="2" s="1"/>
  <c r="J3373" i="2"/>
  <c r="K3373" i="2" s="1"/>
  <c r="J3384" i="2"/>
  <c r="K3384" i="2" s="1"/>
  <c r="J3385" i="2"/>
  <c r="K3385" i="2" s="1"/>
  <c r="J3386" i="2"/>
  <c r="K3386" i="2" s="1"/>
  <c r="J3387" i="2"/>
  <c r="K3387" i="2" s="1"/>
  <c r="J3388" i="2"/>
  <c r="K3388" i="2" s="1"/>
  <c r="J3389" i="2"/>
  <c r="K3389" i="2" s="1"/>
  <c r="J3390" i="2"/>
  <c r="K3390" i="2" s="1"/>
  <c r="J3391" i="2"/>
  <c r="K3391" i="2" s="1"/>
  <c r="J3381" i="2"/>
  <c r="K3381" i="2" s="1"/>
  <c r="J3382" i="2"/>
  <c r="K3382" i="2" s="1"/>
  <c r="J3383" i="2"/>
  <c r="K3383" i="2" s="1"/>
  <c r="J3380" i="2"/>
  <c r="K3380" i="2" s="1"/>
  <c r="J3392" i="2"/>
  <c r="K3392" i="2" s="1"/>
  <c r="J3398" i="2"/>
  <c r="K3398" i="2" s="1"/>
  <c r="J3399" i="2"/>
  <c r="K3399" i="2" s="1"/>
  <c r="J3300" i="2"/>
  <c r="K3300" i="2" s="1"/>
  <c r="J3301" i="2"/>
  <c r="K3301" i="2" s="1"/>
  <c r="J3302" i="2"/>
  <c r="K3302" i="2" s="1"/>
  <c r="J3303" i="2"/>
  <c r="K3303" i="2" s="1"/>
  <c r="J3304" i="2"/>
  <c r="K3304" i="2" s="1"/>
  <c r="J3305" i="2"/>
  <c r="K3305" i="2" s="1"/>
  <c r="J3306" i="2"/>
  <c r="K3306" i="2" s="1"/>
  <c r="J3307" i="2"/>
  <c r="K3307" i="2" s="1"/>
  <c r="J3308" i="2"/>
  <c r="K3308" i="2" s="1"/>
  <c r="J3309" i="2"/>
  <c r="K3309" i="2" s="1"/>
  <c r="J3310" i="2"/>
  <c r="K3310" i="2" s="1"/>
  <c r="J3311" i="2"/>
  <c r="K3311" i="2" s="1"/>
  <c r="J3345" i="2"/>
  <c r="K3345" i="2" s="1"/>
  <c r="J3312" i="2"/>
  <c r="K3312" i="2" s="1"/>
  <c r="J3313" i="2"/>
  <c r="K3313" i="2" s="1"/>
  <c r="J3314" i="2"/>
  <c r="K3314" i="2" s="1"/>
  <c r="J3315" i="2"/>
  <c r="K3315" i="2" s="1"/>
  <c r="J3316" i="2"/>
  <c r="K3316" i="2" s="1"/>
  <c r="J3317" i="2"/>
  <c r="K3317" i="2" s="1"/>
  <c r="J3318" i="2"/>
  <c r="K3318" i="2" s="1"/>
  <c r="J3319" i="2"/>
  <c r="K3319" i="2" s="1"/>
  <c r="J3346" i="2"/>
  <c r="K3346" i="2" s="1"/>
  <c r="J3347" i="2"/>
  <c r="K3347" i="2" s="1"/>
  <c r="J3343" i="2"/>
  <c r="K3343" i="2" s="1"/>
  <c r="J3344" i="2"/>
  <c r="K3344" i="2" s="1"/>
  <c r="J3326" i="2"/>
  <c r="K3326" i="2" s="1"/>
  <c r="J3328" i="2"/>
  <c r="K3328" i="2" s="1"/>
  <c r="J3329" i="2"/>
  <c r="K3329" i="2" s="1"/>
  <c r="J3327" i="2"/>
  <c r="K3327" i="2" s="1"/>
  <c r="J3324" i="2"/>
  <c r="K3324" i="2" s="1"/>
  <c r="J3325" i="2"/>
  <c r="K3325" i="2" s="1"/>
  <c r="J3320" i="2"/>
  <c r="K3320" i="2" s="1"/>
  <c r="J3321" i="2"/>
  <c r="K3321" i="2" s="1"/>
  <c r="J3322" i="2"/>
  <c r="K3322" i="2" s="1"/>
  <c r="J3323" i="2"/>
  <c r="K3323" i="2" s="1"/>
  <c r="J3334" i="2"/>
  <c r="K3334" i="2" s="1"/>
  <c r="J3335" i="2"/>
  <c r="K3335" i="2" s="1"/>
  <c r="J3336" i="2"/>
  <c r="K3336" i="2" s="1"/>
  <c r="J3337" i="2"/>
  <c r="K3337" i="2" s="1"/>
  <c r="J3338" i="2"/>
  <c r="K3338" i="2" s="1"/>
  <c r="J3339" i="2"/>
  <c r="K3339" i="2" s="1"/>
  <c r="J3340" i="2"/>
  <c r="K3340" i="2" s="1"/>
  <c r="J3341" i="2"/>
  <c r="K3341" i="2" s="1"/>
  <c r="J3331" i="2"/>
  <c r="K3331" i="2" s="1"/>
  <c r="J3332" i="2"/>
  <c r="K3332" i="2" s="1"/>
  <c r="J3333" i="2"/>
  <c r="K3333" i="2" s="1"/>
  <c r="J3330" i="2"/>
  <c r="K3330" i="2" s="1"/>
  <c r="J3342" i="2"/>
  <c r="K3342" i="2" s="1"/>
  <c r="J3348" i="2"/>
  <c r="K3348" i="2" s="1"/>
  <c r="J3349" i="2"/>
  <c r="K3349" i="2" s="1"/>
  <c r="J3450" i="2"/>
  <c r="K3450" i="2" s="1"/>
  <c r="J3451" i="2"/>
  <c r="K3451" i="2" s="1"/>
  <c r="J3452" i="2"/>
  <c r="K3452" i="2" s="1"/>
  <c r="J3453" i="2"/>
  <c r="K3453" i="2" s="1"/>
  <c r="J3454" i="2"/>
  <c r="K3454" i="2" s="1"/>
  <c r="J3455" i="2"/>
  <c r="K3455" i="2" s="1"/>
  <c r="J3456" i="2"/>
  <c r="K3456" i="2" s="1"/>
  <c r="J3457" i="2"/>
  <c r="K3457" i="2" s="1"/>
  <c r="J3458" i="2"/>
  <c r="K3458" i="2" s="1"/>
  <c r="J3459" i="2"/>
  <c r="K3459" i="2" s="1"/>
  <c r="J3460" i="2"/>
  <c r="K3460" i="2" s="1"/>
  <c r="J3461" i="2"/>
  <c r="K3461" i="2" s="1"/>
  <c r="J3495" i="2"/>
  <c r="K3495" i="2" s="1"/>
  <c r="J3462" i="2"/>
  <c r="K3462" i="2" s="1"/>
  <c r="J3463" i="2"/>
  <c r="K3463" i="2" s="1"/>
  <c r="J3464" i="2"/>
  <c r="K3464" i="2" s="1"/>
  <c r="J3465" i="2"/>
  <c r="K3465" i="2" s="1"/>
  <c r="J3466" i="2"/>
  <c r="K3466" i="2" s="1"/>
  <c r="J3467" i="2"/>
  <c r="K3467" i="2" s="1"/>
  <c r="J3468" i="2"/>
  <c r="K3468" i="2" s="1"/>
  <c r="J3469" i="2"/>
  <c r="K3469" i="2" s="1"/>
  <c r="J3496" i="2"/>
  <c r="K3496" i="2" s="1"/>
  <c r="J3497" i="2"/>
  <c r="K3497" i="2" s="1"/>
  <c r="J3493" i="2"/>
  <c r="K3493" i="2" s="1"/>
  <c r="J3494" i="2"/>
  <c r="K3494" i="2" s="1"/>
  <c r="J3476" i="2"/>
  <c r="K3476" i="2" s="1"/>
  <c r="J3478" i="2"/>
  <c r="K3478" i="2" s="1"/>
  <c r="J3479" i="2"/>
  <c r="K3479" i="2" s="1"/>
  <c r="J3477" i="2"/>
  <c r="K3477" i="2" s="1"/>
  <c r="J3474" i="2"/>
  <c r="K3474" i="2" s="1"/>
  <c r="J3475" i="2"/>
  <c r="K3475" i="2" s="1"/>
  <c r="J3470" i="2"/>
  <c r="K3470" i="2" s="1"/>
  <c r="J3471" i="2"/>
  <c r="K3471" i="2" s="1"/>
  <c r="J3472" i="2"/>
  <c r="K3472" i="2" s="1"/>
  <c r="J3473" i="2"/>
  <c r="K3473" i="2" s="1"/>
  <c r="J3484" i="2"/>
  <c r="K3484" i="2" s="1"/>
  <c r="J3485" i="2"/>
  <c r="K3485" i="2" s="1"/>
  <c r="J3486" i="2"/>
  <c r="K3486" i="2" s="1"/>
  <c r="J3487" i="2"/>
  <c r="K3487" i="2" s="1"/>
  <c r="J3488" i="2"/>
  <c r="K3488" i="2" s="1"/>
  <c r="J3489" i="2"/>
  <c r="K3489" i="2" s="1"/>
  <c r="J3490" i="2"/>
  <c r="K3490" i="2" s="1"/>
  <c r="J3491" i="2"/>
  <c r="K3491" i="2" s="1"/>
  <c r="J3481" i="2"/>
  <c r="K3481" i="2" s="1"/>
  <c r="J3482" i="2"/>
  <c r="K3482" i="2" s="1"/>
  <c r="J3483" i="2"/>
  <c r="K3483" i="2" s="1"/>
  <c r="J3480" i="2"/>
  <c r="K3480" i="2" s="1"/>
  <c r="J3492" i="2"/>
  <c r="K3492" i="2" s="1"/>
  <c r="J3498" i="2"/>
  <c r="K3498" i="2" s="1"/>
  <c r="J3499" i="2"/>
  <c r="K3499" i="2" s="1"/>
  <c r="J3600" i="2"/>
  <c r="K3600" i="2" s="1"/>
  <c r="J3601" i="2"/>
  <c r="K3601" i="2" s="1"/>
  <c r="J3602" i="2"/>
  <c r="K3602" i="2" s="1"/>
  <c r="J3603" i="2"/>
  <c r="K3603" i="2" s="1"/>
  <c r="J3604" i="2"/>
  <c r="K3604" i="2" s="1"/>
  <c r="J3605" i="2"/>
  <c r="K3605" i="2" s="1"/>
  <c r="J3606" i="2"/>
  <c r="K3606" i="2" s="1"/>
  <c r="J3607" i="2"/>
  <c r="K3607" i="2" s="1"/>
  <c r="J3608" i="2"/>
  <c r="K3608" i="2" s="1"/>
  <c r="J3609" i="2"/>
  <c r="K3609" i="2" s="1"/>
  <c r="J3610" i="2"/>
  <c r="K3610" i="2" s="1"/>
  <c r="J3611" i="2"/>
  <c r="K3611" i="2" s="1"/>
  <c r="J3645" i="2"/>
  <c r="K3645" i="2" s="1"/>
  <c r="J3612" i="2"/>
  <c r="K3612" i="2" s="1"/>
  <c r="J3613" i="2"/>
  <c r="K3613" i="2" s="1"/>
  <c r="J3614" i="2"/>
  <c r="K3614" i="2" s="1"/>
  <c r="J3615" i="2"/>
  <c r="K3615" i="2" s="1"/>
  <c r="J3616" i="2"/>
  <c r="K3616" i="2" s="1"/>
  <c r="J3617" i="2"/>
  <c r="K3617" i="2" s="1"/>
  <c r="J3618" i="2"/>
  <c r="K3618" i="2" s="1"/>
  <c r="J3619" i="2"/>
  <c r="K3619" i="2" s="1"/>
  <c r="J3646" i="2"/>
  <c r="K3646" i="2" s="1"/>
  <c r="J3647" i="2"/>
  <c r="K3647" i="2" s="1"/>
  <c r="J3643" i="2"/>
  <c r="K3643" i="2" s="1"/>
  <c r="J3644" i="2"/>
  <c r="K3644" i="2" s="1"/>
  <c r="J3626" i="2"/>
  <c r="K3626" i="2" s="1"/>
  <c r="J3628" i="2"/>
  <c r="K3628" i="2" s="1"/>
  <c r="J3629" i="2"/>
  <c r="K3629" i="2" s="1"/>
  <c r="J3627" i="2"/>
  <c r="K3627" i="2" s="1"/>
  <c r="J3624" i="2"/>
  <c r="K3624" i="2" s="1"/>
  <c r="J3625" i="2"/>
  <c r="K3625" i="2" s="1"/>
  <c r="J3620" i="2"/>
  <c r="K3620" i="2" s="1"/>
  <c r="J3621" i="2"/>
  <c r="K3621" i="2" s="1"/>
  <c r="J3622" i="2"/>
  <c r="K3622" i="2" s="1"/>
  <c r="J3623" i="2"/>
  <c r="K3623" i="2" s="1"/>
  <c r="J3634" i="2"/>
  <c r="K3634" i="2" s="1"/>
  <c r="J3635" i="2"/>
  <c r="K3635" i="2" s="1"/>
  <c r="J3636" i="2"/>
  <c r="K3636" i="2" s="1"/>
  <c r="J3637" i="2"/>
  <c r="K3637" i="2" s="1"/>
  <c r="J3638" i="2"/>
  <c r="K3638" i="2" s="1"/>
  <c r="J3639" i="2"/>
  <c r="K3639" i="2" s="1"/>
  <c r="J3640" i="2"/>
  <c r="K3640" i="2" s="1"/>
  <c r="J3641" i="2"/>
  <c r="K3641" i="2" s="1"/>
  <c r="J3631" i="2"/>
  <c r="K3631" i="2" s="1"/>
  <c r="J3632" i="2"/>
  <c r="K3632" i="2" s="1"/>
  <c r="J3633" i="2"/>
  <c r="K3633" i="2" s="1"/>
  <c r="J3630" i="2"/>
  <c r="K3630" i="2" s="1"/>
  <c r="J3642" i="2"/>
  <c r="K3642" i="2" s="1"/>
  <c r="J3648" i="2"/>
  <c r="K3648" i="2" s="1"/>
  <c r="J3649" i="2"/>
  <c r="K3649" i="2" s="1"/>
  <c r="J3550" i="2"/>
  <c r="K3550" i="2" s="1"/>
  <c r="J3551" i="2"/>
  <c r="K3551" i="2" s="1"/>
  <c r="J3552" i="2"/>
  <c r="K3552" i="2" s="1"/>
  <c r="J3553" i="2"/>
  <c r="K3553" i="2" s="1"/>
  <c r="J3554" i="2"/>
  <c r="K3554" i="2" s="1"/>
  <c r="J3555" i="2"/>
  <c r="K3555" i="2" s="1"/>
  <c r="J3556" i="2"/>
  <c r="K3556" i="2" s="1"/>
  <c r="J3557" i="2"/>
  <c r="K3557" i="2" s="1"/>
  <c r="J3558" i="2"/>
  <c r="K3558" i="2" s="1"/>
  <c r="J3559" i="2"/>
  <c r="K3559" i="2" s="1"/>
  <c r="J3560" i="2"/>
  <c r="K3560" i="2" s="1"/>
  <c r="J3561" i="2"/>
  <c r="K3561" i="2" s="1"/>
  <c r="J3595" i="2"/>
  <c r="K3595" i="2" s="1"/>
  <c r="J3562" i="2"/>
  <c r="K3562" i="2" s="1"/>
  <c r="J3563" i="2"/>
  <c r="K3563" i="2" s="1"/>
  <c r="J3564" i="2"/>
  <c r="K3564" i="2" s="1"/>
  <c r="J3565" i="2"/>
  <c r="K3565" i="2" s="1"/>
  <c r="J3566" i="2"/>
  <c r="K3566" i="2" s="1"/>
  <c r="J3567" i="2"/>
  <c r="K3567" i="2" s="1"/>
  <c r="J3568" i="2"/>
  <c r="K3568" i="2" s="1"/>
  <c r="J3569" i="2"/>
  <c r="K3569" i="2" s="1"/>
  <c r="J3596" i="2"/>
  <c r="K3596" i="2" s="1"/>
  <c r="J3597" i="2"/>
  <c r="K3597" i="2" s="1"/>
  <c r="J3593" i="2"/>
  <c r="K3593" i="2" s="1"/>
  <c r="J3594" i="2"/>
  <c r="K3594" i="2" s="1"/>
  <c r="J3576" i="2"/>
  <c r="K3576" i="2" s="1"/>
  <c r="J3578" i="2"/>
  <c r="K3578" i="2" s="1"/>
  <c r="J3579" i="2"/>
  <c r="K3579" i="2" s="1"/>
  <c r="J3577" i="2"/>
  <c r="K3577" i="2" s="1"/>
  <c r="J3574" i="2"/>
  <c r="K3574" i="2" s="1"/>
  <c r="J3575" i="2"/>
  <c r="K3575" i="2" s="1"/>
  <c r="J3570" i="2"/>
  <c r="K3570" i="2" s="1"/>
  <c r="J3571" i="2"/>
  <c r="K3571" i="2" s="1"/>
  <c r="J3572" i="2"/>
  <c r="K3572" i="2" s="1"/>
  <c r="J3573" i="2"/>
  <c r="K3573" i="2" s="1"/>
  <c r="J3584" i="2"/>
  <c r="K3584" i="2" s="1"/>
  <c r="J3585" i="2"/>
  <c r="K3585" i="2" s="1"/>
  <c r="J3586" i="2"/>
  <c r="K3586" i="2" s="1"/>
  <c r="J3587" i="2"/>
  <c r="K3587" i="2" s="1"/>
  <c r="J3588" i="2"/>
  <c r="K3588" i="2" s="1"/>
  <c r="J3589" i="2"/>
  <c r="K3589" i="2" s="1"/>
  <c r="J3590" i="2"/>
  <c r="K3590" i="2" s="1"/>
  <c r="J3591" i="2"/>
  <c r="K3591" i="2" s="1"/>
  <c r="J3581" i="2"/>
  <c r="K3581" i="2" s="1"/>
  <c r="J3582" i="2"/>
  <c r="K3582" i="2" s="1"/>
  <c r="J3583" i="2"/>
  <c r="K3583" i="2" s="1"/>
  <c r="J3580" i="2"/>
  <c r="K3580" i="2" s="1"/>
  <c r="J3592" i="2"/>
  <c r="K3592" i="2" s="1"/>
  <c r="J3598" i="2"/>
  <c r="K3598" i="2" s="1"/>
  <c r="J3599" i="2"/>
  <c r="K3599" i="2" s="1"/>
  <c r="J3500" i="2"/>
  <c r="K3500" i="2" s="1"/>
  <c r="J3501" i="2"/>
  <c r="K3501" i="2" s="1"/>
  <c r="J3502" i="2"/>
  <c r="K3502" i="2" s="1"/>
  <c r="J3503" i="2"/>
  <c r="K3503" i="2" s="1"/>
  <c r="J3504" i="2"/>
  <c r="K3504" i="2" s="1"/>
  <c r="J3505" i="2"/>
  <c r="K3505" i="2" s="1"/>
  <c r="J3506" i="2"/>
  <c r="K3506" i="2" s="1"/>
  <c r="J3507" i="2"/>
  <c r="K3507" i="2" s="1"/>
  <c r="J3508" i="2"/>
  <c r="K3508" i="2" s="1"/>
  <c r="J3509" i="2"/>
  <c r="K3509" i="2" s="1"/>
  <c r="J3510" i="2"/>
  <c r="K3510" i="2" s="1"/>
  <c r="J3511" i="2"/>
  <c r="K3511" i="2" s="1"/>
  <c r="J3545" i="2"/>
  <c r="K3545" i="2" s="1"/>
  <c r="J3512" i="2"/>
  <c r="K3512" i="2" s="1"/>
  <c r="J3513" i="2"/>
  <c r="K3513" i="2" s="1"/>
  <c r="J3514" i="2"/>
  <c r="K3514" i="2" s="1"/>
  <c r="J3515" i="2"/>
  <c r="K3515" i="2" s="1"/>
  <c r="J3516" i="2"/>
  <c r="K3516" i="2" s="1"/>
  <c r="J3517" i="2"/>
  <c r="K3517" i="2" s="1"/>
  <c r="J3518" i="2"/>
  <c r="K3518" i="2" s="1"/>
  <c r="J3519" i="2"/>
  <c r="K3519" i="2" s="1"/>
  <c r="J3546" i="2"/>
  <c r="K3546" i="2" s="1"/>
  <c r="J3547" i="2"/>
  <c r="K3547" i="2" s="1"/>
  <c r="J3543" i="2"/>
  <c r="K3543" i="2" s="1"/>
  <c r="J3544" i="2"/>
  <c r="K3544" i="2" s="1"/>
  <c r="J3526" i="2"/>
  <c r="K3526" i="2" s="1"/>
  <c r="J3528" i="2"/>
  <c r="K3528" i="2" s="1"/>
  <c r="J3529" i="2"/>
  <c r="K3529" i="2" s="1"/>
  <c r="J3527" i="2"/>
  <c r="K3527" i="2" s="1"/>
  <c r="J3524" i="2"/>
  <c r="K3524" i="2" s="1"/>
  <c r="J3525" i="2"/>
  <c r="K3525" i="2" s="1"/>
  <c r="J3520" i="2"/>
  <c r="K3520" i="2" s="1"/>
  <c r="J3521" i="2"/>
  <c r="K3521" i="2" s="1"/>
  <c r="J3522" i="2"/>
  <c r="K3522" i="2" s="1"/>
  <c r="J3523" i="2"/>
  <c r="K3523" i="2" s="1"/>
  <c r="J3534" i="2"/>
  <c r="K3534" i="2" s="1"/>
  <c r="J3535" i="2"/>
  <c r="K3535" i="2" s="1"/>
  <c r="J3536" i="2"/>
  <c r="K3536" i="2" s="1"/>
  <c r="J3537" i="2"/>
  <c r="K3537" i="2" s="1"/>
  <c r="J3538" i="2"/>
  <c r="K3538" i="2" s="1"/>
  <c r="J3539" i="2"/>
  <c r="K3539" i="2" s="1"/>
  <c r="J3540" i="2"/>
  <c r="K3540" i="2" s="1"/>
  <c r="J3541" i="2"/>
  <c r="K3541" i="2" s="1"/>
  <c r="J3531" i="2"/>
  <c r="K3531" i="2" s="1"/>
  <c r="J3532" i="2"/>
  <c r="K3532" i="2" s="1"/>
  <c r="J3533" i="2"/>
  <c r="K3533" i="2" s="1"/>
  <c r="J3530" i="2"/>
  <c r="K3530" i="2" s="1"/>
  <c r="J3542" i="2"/>
  <c r="K3542" i="2" s="1"/>
  <c r="J3548" i="2"/>
  <c r="K3548" i="2" s="1"/>
  <c r="J3549" i="2"/>
  <c r="K3549" i="2" s="1"/>
  <c r="J3650" i="2"/>
  <c r="K3650" i="2" s="1"/>
  <c r="J3651" i="2"/>
  <c r="K3651" i="2" s="1"/>
  <c r="J3652" i="2"/>
  <c r="K3652" i="2" s="1"/>
  <c r="J3653" i="2"/>
  <c r="K3653" i="2" s="1"/>
  <c r="J3654" i="2"/>
  <c r="K3654" i="2" s="1"/>
  <c r="J3655" i="2"/>
  <c r="K3655" i="2" s="1"/>
  <c r="J3656" i="2"/>
  <c r="K3656" i="2" s="1"/>
  <c r="J3657" i="2"/>
  <c r="K3657" i="2" s="1"/>
  <c r="J3658" i="2"/>
  <c r="K3658" i="2" s="1"/>
  <c r="J3659" i="2"/>
  <c r="K3659" i="2" s="1"/>
  <c r="J3660" i="2"/>
  <c r="K3660" i="2" s="1"/>
  <c r="J3661" i="2"/>
  <c r="K3661" i="2" s="1"/>
  <c r="J3695" i="2"/>
  <c r="K3695" i="2" s="1"/>
  <c r="J3662" i="2"/>
  <c r="K3662" i="2" s="1"/>
  <c r="J3663" i="2"/>
  <c r="K3663" i="2" s="1"/>
  <c r="J3664" i="2"/>
  <c r="K3664" i="2" s="1"/>
  <c r="J3665" i="2"/>
  <c r="K3665" i="2" s="1"/>
  <c r="J3666" i="2"/>
  <c r="K3666" i="2" s="1"/>
  <c r="J3667" i="2"/>
  <c r="K3667" i="2" s="1"/>
  <c r="J3668" i="2"/>
  <c r="K3668" i="2" s="1"/>
  <c r="J3669" i="2"/>
  <c r="K3669" i="2" s="1"/>
  <c r="J3696" i="2"/>
  <c r="K3696" i="2" s="1"/>
  <c r="J3697" i="2"/>
  <c r="K3697" i="2" s="1"/>
  <c r="J3693" i="2"/>
  <c r="K3693" i="2" s="1"/>
  <c r="J3694" i="2"/>
  <c r="K3694" i="2" s="1"/>
  <c r="J3676" i="2"/>
  <c r="K3676" i="2" s="1"/>
  <c r="J3678" i="2"/>
  <c r="K3678" i="2" s="1"/>
  <c r="J3679" i="2"/>
  <c r="K3679" i="2" s="1"/>
  <c r="J3677" i="2"/>
  <c r="K3677" i="2" s="1"/>
  <c r="J3674" i="2"/>
  <c r="K3674" i="2" s="1"/>
  <c r="J3675" i="2"/>
  <c r="K3675" i="2" s="1"/>
  <c r="J3670" i="2"/>
  <c r="K3670" i="2" s="1"/>
  <c r="J3671" i="2"/>
  <c r="K3671" i="2" s="1"/>
  <c r="J3672" i="2"/>
  <c r="K3672" i="2" s="1"/>
  <c r="J3673" i="2"/>
  <c r="K3673" i="2" s="1"/>
  <c r="J3684" i="2"/>
  <c r="K3684" i="2" s="1"/>
  <c r="J3685" i="2"/>
  <c r="K3685" i="2" s="1"/>
  <c r="J3686" i="2"/>
  <c r="K3686" i="2" s="1"/>
  <c r="J3687" i="2"/>
  <c r="K3687" i="2" s="1"/>
  <c r="J3688" i="2"/>
  <c r="K3688" i="2" s="1"/>
  <c r="J3689" i="2"/>
  <c r="K3689" i="2" s="1"/>
  <c r="J3690" i="2"/>
  <c r="K3690" i="2" s="1"/>
  <c r="J3691" i="2"/>
  <c r="K3691" i="2" s="1"/>
  <c r="J3681" i="2"/>
  <c r="K3681" i="2" s="1"/>
  <c r="J3682" i="2"/>
  <c r="K3682" i="2" s="1"/>
  <c r="J3683" i="2"/>
  <c r="K3683" i="2" s="1"/>
  <c r="J3680" i="2"/>
  <c r="K3680" i="2" s="1"/>
  <c r="J3692" i="2"/>
  <c r="K3692" i="2" s="1"/>
  <c r="J3698" i="2"/>
  <c r="K3698" i="2" s="1"/>
  <c r="J3699" i="2"/>
  <c r="K3699" i="2" s="1"/>
  <c r="J5712" i="2"/>
  <c r="K5712" i="2" s="1"/>
  <c r="J5713" i="2"/>
  <c r="K5713" i="2" s="1"/>
  <c r="J5714" i="2"/>
  <c r="K5714" i="2" s="1"/>
  <c r="J5715" i="2"/>
  <c r="K5715" i="2" s="1"/>
  <c r="J5716" i="2"/>
  <c r="K5716" i="2" s="1"/>
  <c r="J5717" i="2"/>
  <c r="K5717" i="2" s="1"/>
  <c r="J5718" i="2"/>
  <c r="K5718" i="2" s="1"/>
  <c r="J5719" i="2"/>
  <c r="K5719" i="2" s="1"/>
  <c r="J5720" i="2"/>
  <c r="K5720" i="2" s="1"/>
  <c r="J5721" i="2"/>
  <c r="K5721" i="2" s="1"/>
  <c r="J5722" i="2"/>
  <c r="K5722" i="2" s="1"/>
  <c r="J5723" i="2"/>
  <c r="K5723" i="2" s="1"/>
  <c r="J5757" i="2"/>
  <c r="K5757" i="2" s="1"/>
  <c r="J5724" i="2"/>
  <c r="K5724" i="2" s="1"/>
  <c r="J5725" i="2"/>
  <c r="K5725" i="2" s="1"/>
  <c r="J5726" i="2"/>
  <c r="K5726" i="2" s="1"/>
  <c r="J5727" i="2"/>
  <c r="K5727" i="2" s="1"/>
  <c r="J5728" i="2"/>
  <c r="K5728" i="2" s="1"/>
  <c r="J5729" i="2"/>
  <c r="K5729" i="2" s="1"/>
  <c r="J5730" i="2"/>
  <c r="K5730" i="2" s="1"/>
  <c r="J5731" i="2"/>
  <c r="K5731" i="2" s="1"/>
  <c r="J5758" i="2"/>
  <c r="K5758" i="2" s="1"/>
  <c r="J5759" i="2"/>
  <c r="K5759" i="2" s="1"/>
  <c r="J5755" i="2"/>
  <c r="K5755" i="2" s="1"/>
  <c r="J5756" i="2"/>
  <c r="K5756" i="2" s="1"/>
  <c r="J5738" i="2"/>
  <c r="K5738" i="2" s="1"/>
  <c r="J5740" i="2"/>
  <c r="K5740" i="2" s="1"/>
  <c r="J5741" i="2"/>
  <c r="K5741" i="2" s="1"/>
  <c r="J5739" i="2"/>
  <c r="K5739" i="2" s="1"/>
  <c r="J5736" i="2"/>
  <c r="K5736" i="2" s="1"/>
  <c r="J5737" i="2"/>
  <c r="K5737" i="2" s="1"/>
  <c r="J5732" i="2"/>
  <c r="K5732" i="2" s="1"/>
  <c r="J5733" i="2"/>
  <c r="K5733" i="2" s="1"/>
  <c r="J5734" i="2"/>
  <c r="K5734" i="2" s="1"/>
  <c r="J5735" i="2"/>
  <c r="K5735" i="2" s="1"/>
  <c r="J5746" i="2"/>
  <c r="K5746" i="2" s="1"/>
  <c r="J5747" i="2"/>
  <c r="K5747" i="2" s="1"/>
  <c r="J5748" i="2"/>
  <c r="K5748" i="2" s="1"/>
  <c r="J5749" i="2"/>
  <c r="K5749" i="2" s="1"/>
  <c r="J5750" i="2"/>
  <c r="K5750" i="2" s="1"/>
  <c r="J5751" i="2"/>
  <c r="K5751" i="2" s="1"/>
  <c r="J5752" i="2"/>
  <c r="K5752" i="2" s="1"/>
  <c r="J5753" i="2"/>
  <c r="K5753" i="2" s="1"/>
  <c r="J5743" i="2"/>
  <c r="K5743" i="2" s="1"/>
  <c r="J5744" i="2"/>
  <c r="K5744" i="2" s="1"/>
  <c r="J5745" i="2"/>
  <c r="K5745" i="2" s="1"/>
  <c r="J5742" i="2"/>
  <c r="K5742" i="2" s="1"/>
  <c r="J5754" i="2"/>
  <c r="K5754" i="2" s="1"/>
  <c r="J5760" i="2"/>
  <c r="K5760" i="2" s="1"/>
  <c r="J5761" i="2"/>
  <c r="K5761" i="2" s="1"/>
  <c r="J5662" i="2"/>
  <c r="K5662" i="2" s="1"/>
  <c r="J5663" i="2"/>
  <c r="K5663" i="2" s="1"/>
  <c r="J5664" i="2"/>
  <c r="K5664" i="2" s="1"/>
  <c r="J5665" i="2"/>
  <c r="K5665" i="2" s="1"/>
  <c r="J5666" i="2"/>
  <c r="K5666" i="2" s="1"/>
  <c r="J5667" i="2"/>
  <c r="K5667" i="2" s="1"/>
  <c r="J5668" i="2"/>
  <c r="K5668" i="2" s="1"/>
  <c r="J5669" i="2"/>
  <c r="K5669" i="2" s="1"/>
  <c r="J5670" i="2"/>
  <c r="K5670" i="2" s="1"/>
  <c r="J5671" i="2"/>
  <c r="K5671" i="2" s="1"/>
  <c r="J5672" i="2"/>
  <c r="K5672" i="2" s="1"/>
  <c r="J5673" i="2"/>
  <c r="K5673" i="2" s="1"/>
  <c r="J5707" i="2"/>
  <c r="K5707" i="2" s="1"/>
  <c r="J5674" i="2"/>
  <c r="K5674" i="2" s="1"/>
  <c r="J5675" i="2"/>
  <c r="K5675" i="2" s="1"/>
  <c r="J5676" i="2"/>
  <c r="K5676" i="2" s="1"/>
  <c r="J5677" i="2"/>
  <c r="K5677" i="2" s="1"/>
  <c r="J5678" i="2"/>
  <c r="K5678" i="2" s="1"/>
  <c r="J5679" i="2"/>
  <c r="K5679" i="2" s="1"/>
  <c r="J5680" i="2"/>
  <c r="K5680" i="2" s="1"/>
  <c r="J5681" i="2"/>
  <c r="K5681" i="2" s="1"/>
  <c r="J5708" i="2"/>
  <c r="K5708" i="2" s="1"/>
  <c r="J5709" i="2"/>
  <c r="K5709" i="2" s="1"/>
  <c r="J5705" i="2"/>
  <c r="K5705" i="2" s="1"/>
  <c r="J5706" i="2"/>
  <c r="K5706" i="2" s="1"/>
  <c r="J5688" i="2"/>
  <c r="K5688" i="2" s="1"/>
  <c r="J5690" i="2"/>
  <c r="K5690" i="2" s="1"/>
  <c r="J5691" i="2"/>
  <c r="K5691" i="2" s="1"/>
  <c r="J5689" i="2"/>
  <c r="K5689" i="2" s="1"/>
  <c r="J5686" i="2"/>
  <c r="K5686" i="2" s="1"/>
  <c r="J5687" i="2"/>
  <c r="K5687" i="2" s="1"/>
  <c r="J5682" i="2"/>
  <c r="K5682" i="2" s="1"/>
  <c r="J5683" i="2"/>
  <c r="K5683" i="2" s="1"/>
  <c r="J5684" i="2"/>
  <c r="K5684" i="2" s="1"/>
  <c r="J5685" i="2"/>
  <c r="K5685" i="2" s="1"/>
  <c r="J5696" i="2"/>
  <c r="K5696" i="2" s="1"/>
  <c r="J5697" i="2"/>
  <c r="K5697" i="2" s="1"/>
  <c r="J5698" i="2"/>
  <c r="K5698" i="2" s="1"/>
  <c r="J5699" i="2"/>
  <c r="K5699" i="2" s="1"/>
  <c r="J5700" i="2"/>
  <c r="K5700" i="2" s="1"/>
  <c r="J5701" i="2"/>
  <c r="K5701" i="2" s="1"/>
  <c r="J5702" i="2"/>
  <c r="K5702" i="2" s="1"/>
  <c r="J5703" i="2"/>
  <c r="K5703" i="2" s="1"/>
  <c r="J5693" i="2"/>
  <c r="K5693" i="2" s="1"/>
  <c r="J5694" i="2"/>
  <c r="K5694" i="2" s="1"/>
  <c r="J5695" i="2"/>
  <c r="K5695" i="2" s="1"/>
  <c r="J5692" i="2"/>
  <c r="K5692" i="2" s="1"/>
  <c r="J5704" i="2"/>
  <c r="K5704" i="2" s="1"/>
  <c r="J5710" i="2"/>
  <c r="K5710" i="2" s="1"/>
  <c r="J5711" i="2"/>
  <c r="K5711" i="2" s="1"/>
  <c r="J5612" i="2"/>
  <c r="K5612" i="2" s="1"/>
  <c r="J5613" i="2"/>
  <c r="K5613" i="2" s="1"/>
  <c r="J5614" i="2"/>
  <c r="K5614" i="2" s="1"/>
  <c r="J5615" i="2"/>
  <c r="K5615" i="2" s="1"/>
  <c r="J5616" i="2"/>
  <c r="K5616" i="2" s="1"/>
  <c r="J5617" i="2"/>
  <c r="K5617" i="2" s="1"/>
  <c r="J5618" i="2"/>
  <c r="K5618" i="2" s="1"/>
  <c r="J5619" i="2"/>
  <c r="K5619" i="2" s="1"/>
  <c r="J5620" i="2"/>
  <c r="K5620" i="2" s="1"/>
  <c r="J5621" i="2"/>
  <c r="K5621" i="2" s="1"/>
  <c r="J5622" i="2"/>
  <c r="K5622" i="2" s="1"/>
  <c r="J5623" i="2"/>
  <c r="K5623" i="2" s="1"/>
  <c r="J5657" i="2"/>
  <c r="K5657" i="2" s="1"/>
  <c r="J5624" i="2"/>
  <c r="K5624" i="2" s="1"/>
  <c r="J5625" i="2"/>
  <c r="K5625" i="2" s="1"/>
  <c r="J5626" i="2"/>
  <c r="K5626" i="2" s="1"/>
  <c r="J5627" i="2"/>
  <c r="K5627" i="2" s="1"/>
  <c r="J5628" i="2"/>
  <c r="K5628" i="2" s="1"/>
  <c r="J5629" i="2"/>
  <c r="K5629" i="2" s="1"/>
  <c r="J5630" i="2"/>
  <c r="K5630" i="2" s="1"/>
  <c r="J5631" i="2"/>
  <c r="K5631" i="2" s="1"/>
  <c r="J5658" i="2"/>
  <c r="K5658" i="2" s="1"/>
  <c r="J5659" i="2"/>
  <c r="K5659" i="2" s="1"/>
  <c r="J5655" i="2"/>
  <c r="K5655" i="2" s="1"/>
  <c r="J5656" i="2"/>
  <c r="K5656" i="2" s="1"/>
  <c r="J5638" i="2"/>
  <c r="K5638" i="2" s="1"/>
  <c r="J5640" i="2"/>
  <c r="K5640" i="2" s="1"/>
  <c r="J5641" i="2"/>
  <c r="K5641" i="2" s="1"/>
  <c r="J5639" i="2"/>
  <c r="K5639" i="2" s="1"/>
  <c r="J5636" i="2"/>
  <c r="K5636" i="2" s="1"/>
  <c r="J5637" i="2"/>
  <c r="K5637" i="2" s="1"/>
  <c r="J5632" i="2"/>
  <c r="K5632" i="2" s="1"/>
  <c r="J5633" i="2"/>
  <c r="K5633" i="2" s="1"/>
  <c r="J5634" i="2"/>
  <c r="K5634" i="2" s="1"/>
  <c r="J5635" i="2"/>
  <c r="K5635" i="2" s="1"/>
  <c r="J5646" i="2"/>
  <c r="K5646" i="2" s="1"/>
  <c r="J5647" i="2"/>
  <c r="K5647" i="2" s="1"/>
  <c r="J5648" i="2"/>
  <c r="K5648" i="2" s="1"/>
  <c r="J5649" i="2"/>
  <c r="K5649" i="2" s="1"/>
  <c r="J5650" i="2"/>
  <c r="K5650" i="2" s="1"/>
  <c r="J5651" i="2"/>
  <c r="K5651" i="2" s="1"/>
  <c r="J5652" i="2"/>
  <c r="K5652" i="2" s="1"/>
  <c r="J5653" i="2"/>
  <c r="K5653" i="2" s="1"/>
  <c r="J5643" i="2"/>
  <c r="K5643" i="2" s="1"/>
  <c r="J5644" i="2"/>
  <c r="K5644" i="2" s="1"/>
  <c r="J5645" i="2"/>
  <c r="K5645" i="2" s="1"/>
  <c r="J5642" i="2"/>
  <c r="K5642" i="2" s="1"/>
  <c r="J5654" i="2"/>
  <c r="K5654" i="2" s="1"/>
  <c r="J5660" i="2"/>
  <c r="K5660" i="2" s="1"/>
  <c r="J5661" i="2"/>
  <c r="K5661" i="2" s="1"/>
  <c r="J5762" i="2"/>
  <c r="K5762" i="2" s="1"/>
  <c r="J5763" i="2"/>
  <c r="K5763" i="2" s="1"/>
  <c r="J5764" i="2"/>
  <c r="K5764" i="2" s="1"/>
  <c r="J5765" i="2"/>
  <c r="K5765" i="2" s="1"/>
  <c r="J5766" i="2"/>
  <c r="K5766" i="2" s="1"/>
  <c r="J5767" i="2"/>
  <c r="K5767" i="2" s="1"/>
  <c r="J5768" i="2"/>
  <c r="K5768" i="2" s="1"/>
  <c r="J5769" i="2"/>
  <c r="K5769" i="2" s="1"/>
  <c r="J5770" i="2"/>
  <c r="K5770" i="2" s="1"/>
  <c r="J5771" i="2"/>
  <c r="K5771" i="2" s="1"/>
  <c r="J5772" i="2"/>
  <c r="K5772" i="2" s="1"/>
  <c r="J5773" i="2"/>
  <c r="K5773" i="2" s="1"/>
  <c r="J5807" i="2"/>
  <c r="K5807" i="2" s="1"/>
  <c r="J5774" i="2"/>
  <c r="K5774" i="2" s="1"/>
  <c r="J5775" i="2"/>
  <c r="K5775" i="2" s="1"/>
  <c r="J5776" i="2"/>
  <c r="K5776" i="2" s="1"/>
  <c r="J5777" i="2"/>
  <c r="K5777" i="2" s="1"/>
  <c r="J5778" i="2"/>
  <c r="K5778" i="2" s="1"/>
  <c r="J5779" i="2"/>
  <c r="K5779" i="2" s="1"/>
  <c r="J5780" i="2"/>
  <c r="K5780" i="2" s="1"/>
  <c r="J5781" i="2"/>
  <c r="K5781" i="2" s="1"/>
  <c r="J5808" i="2"/>
  <c r="K5808" i="2" s="1"/>
  <c r="J5809" i="2"/>
  <c r="K5809" i="2" s="1"/>
  <c r="J5805" i="2"/>
  <c r="K5805" i="2" s="1"/>
  <c r="J5806" i="2"/>
  <c r="K5806" i="2" s="1"/>
  <c r="J5788" i="2"/>
  <c r="K5788" i="2" s="1"/>
  <c r="J5790" i="2"/>
  <c r="K5790" i="2" s="1"/>
  <c r="J5791" i="2"/>
  <c r="K5791" i="2" s="1"/>
  <c r="J5789" i="2"/>
  <c r="K5789" i="2" s="1"/>
  <c r="J5786" i="2"/>
  <c r="K5786" i="2" s="1"/>
  <c r="J5787" i="2"/>
  <c r="K5787" i="2" s="1"/>
  <c r="J5782" i="2"/>
  <c r="K5782" i="2" s="1"/>
  <c r="J5783" i="2"/>
  <c r="K5783" i="2" s="1"/>
  <c r="J5784" i="2"/>
  <c r="K5784" i="2" s="1"/>
  <c r="J5785" i="2"/>
  <c r="K5785" i="2" s="1"/>
  <c r="J5796" i="2"/>
  <c r="K5796" i="2" s="1"/>
  <c r="J5797" i="2"/>
  <c r="K5797" i="2" s="1"/>
  <c r="J5798" i="2"/>
  <c r="K5798" i="2" s="1"/>
  <c r="J5799" i="2"/>
  <c r="K5799" i="2" s="1"/>
  <c r="J5800" i="2"/>
  <c r="K5800" i="2" s="1"/>
  <c r="J5801" i="2"/>
  <c r="K5801" i="2" s="1"/>
  <c r="J5802" i="2"/>
  <c r="K5802" i="2" s="1"/>
  <c r="J5803" i="2"/>
  <c r="K5803" i="2" s="1"/>
  <c r="J5793" i="2"/>
  <c r="K5793" i="2" s="1"/>
  <c r="J5794" i="2"/>
  <c r="K5794" i="2" s="1"/>
  <c r="J5795" i="2"/>
  <c r="K5795" i="2" s="1"/>
  <c r="J5792" i="2"/>
  <c r="K5792" i="2" s="1"/>
  <c r="J5804" i="2"/>
  <c r="K5804" i="2" s="1"/>
  <c r="J5810" i="2"/>
  <c r="K5810" i="2" s="1"/>
  <c r="J5811" i="2"/>
  <c r="K5811" i="2" s="1"/>
  <c r="J5912" i="2"/>
  <c r="K5912" i="2" s="1"/>
  <c r="J5913" i="2"/>
  <c r="K5913" i="2" s="1"/>
  <c r="J5914" i="2"/>
  <c r="K5914" i="2" s="1"/>
  <c r="J5915" i="2"/>
  <c r="K5915" i="2" s="1"/>
  <c r="J5916" i="2"/>
  <c r="K5916" i="2" s="1"/>
  <c r="J5917" i="2"/>
  <c r="K5917" i="2" s="1"/>
  <c r="J5918" i="2"/>
  <c r="K5918" i="2" s="1"/>
  <c r="J5919" i="2"/>
  <c r="K5919" i="2" s="1"/>
  <c r="J5920" i="2"/>
  <c r="K5920" i="2" s="1"/>
  <c r="J5921" i="2"/>
  <c r="K5921" i="2" s="1"/>
  <c r="J5922" i="2"/>
  <c r="K5922" i="2" s="1"/>
  <c r="J5923" i="2"/>
  <c r="K5923" i="2" s="1"/>
  <c r="J5957" i="2"/>
  <c r="K5957" i="2" s="1"/>
  <c r="J5924" i="2"/>
  <c r="K5924" i="2" s="1"/>
  <c r="J5925" i="2"/>
  <c r="K5925" i="2" s="1"/>
  <c r="J5926" i="2"/>
  <c r="K5926" i="2" s="1"/>
  <c r="J5927" i="2"/>
  <c r="K5927" i="2" s="1"/>
  <c r="J5928" i="2"/>
  <c r="K5928" i="2" s="1"/>
  <c r="J5929" i="2"/>
  <c r="K5929" i="2" s="1"/>
  <c r="J5930" i="2"/>
  <c r="K5930" i="2" s="1"/>
  <c r="J5931" i="2"/>
  <c r="K5931" i="2" s="1"/>
  <c r="J5958" i="2"/>
  <c r="K5958" i="2" s="1"/>
  <c r="J5959" i="2"/>
  <c r="K5959" i="2" s="1"/>
  <c r="J5955" i="2"/>
  <c r="K5955" i="2" s="1"/>
  <c r="J5956" i="2"/>
  <c r="K5956" i="2" s="1"/>
  <c r="J5938" i="2"/>
  <c r="K5938" i="2" s="1"/>
  <c r="J5940" i="2"/>
  <c r="K5940" i="2" s="1"/>
  <c r="J5941" i="2"/>
  <c r="K5941" i="2" s="1"/>
  <c r="J5939" i="2"/>
  <c r="K5939" i="2" s="1"/>
  <c r="J5936" i="2"/>
  <c r="K5936" i="2" s="1"/>
  <c r="J5937" i="2"/>
  <c r="K5937" i="2" s="1"/>
  <c r="J5932" i="2"/>
  <c r="K5932" i="2" s="1"/>
  <c r="J5933" i="2"/>
  <c r="K5933" i="2" s="1"/>
  <c r="J5934" i="2"/>
  <c r="K5934" i="2" s="1"/>
  <c r="J5935" i="2"/>
  <c r="K5935" i="2" s="1"/>
  <c r="J5946" i="2"/>
  <c r="K5946" i="2" s="1"/>
  <c r="J5947" i="2"/>
  <c r="K5947" i="2" s="1"/>
  <c r="J5948" i="2"/>
  <c r="K5948" i="2" s="1"/>
  <c r="J5949" i="2"/>
  <c r="K5949" i="2" s="1"/>
  <c r="J5950" i="2"/>
  <c r="K5950" i="2" s="1"/>
  <c r="J5951" i="2"/>
  <c r="K5951" i="2" s="1"/>
  <c r="J5952" i="2"/>
  <c r="K5952" i="2" s="1"/>
  <c r="J5953" i="2"/>
  <c r="K5953" i="2" s="1"/>
  <c r="J5943" i="2"/>
  <c r="K5943" i="2" s="1"/>
  <c r="J5944" i="2"/>
  <c r="K5944" i="2" s="1"/>
  <c r="J5945" i="2"/>
  <c r="K5945" i="2" s="1"/>
  <c r="J5942" i="2"/>
  <c r="K5942" i="2" s="1"/>
  <c r="J5954" i="2"/>
  <c r="K5954" i="2" s="1"/>
  <c r="J5960" i="2"/>
  <c r="K5960" i="2" s="1"/>
  <c r="J5961" i="2"/>
  <c r="K5961" i="2" s="1"/>
  <c r="J5862" i="2"/>
  <c r="K5862" i="2" s="1"/>
  <c r="J5863" i="2"/>
  <c r="K5863" i="2" s="1"/>
  <c r="J5864" i="2"/>
  <c r="K5864" i="2" s="1"/>
  <c r="J5865" i="2"/>
  <c r="K5865" i="2" s="1"/>
  <c r="J5866" i="2"/>
  <c r="K5866" i="2" s="1"/>
  <c r="J5867" i="2"/>
  <c r="K5867" i="2" s="1"/>
  <c r="J5868" i="2"/>
  <c r="K5868" i="2" s="1"/>
  <c r="J5869" i="2"/>
  <c r="K5869" i="2" s="1"/>
  <c r="J5870" i="2"/>
  <c r="K5870" i="2" s="1"/>
  <c r="J5871" i="2"/>
  <c r="K5871" i="2" s="1"/>
  <c r="J5872" i="2"/>
  <c r="K5872" i="2" s="1"/>
  <c r="J5873" i="2"/>
  <c r="K5873" i="2" s="1"/>
  <c r="J5907" i="2"/>
  <c r="K5907" i="2" s="1"/>
  <c r="J5874" i="2"/>
  <c r="K5874" i="2" s="1"/>
  <c r="J5875" i="2"/>
  <c r="K5875" i="2" s="1"/>
  <c r="J5876" i="2"/>
  <c r="K5876" i="2" s="1"/>
  <c r="J5877" i="2"/>
  <c r="K5877" i="2" s="1"/>
  <c r="J5878" i="2"/>
  <c r="K5878" i="2" s="1"/>
  <c r="J5879" i="2"/>
  <c r="K5879" i="2" s="1"/>
  <c r="J5880" i="2"/>
  <c r="K5880" i="2" s="1"/>
  <c r="J5881" i="2"/>
  <c r="K5881" i="2" s="1"/>
  <c r="J5908" i="2"/>
  <c r="K5908" i="2" s="1"/>
  <c r="J5909" i="2"/>
  <c r="K5909" i="2" s="1"/>
  <c r="J5905" i="2"/>
  <c r="K5905" i="2" s="1"/>
  <c r="J5906" i="2"/>
  <c r="K5906" i="2" s="1"/>
  <c r="J5888" i="2"/>
  <c r="K5888" i="2" s="1"/>
  <c r="J5890" i="2"/>
  <c r="K5890" i="2" s="1"/>
  <c r="J5891" i="2"/>
  <c r="K5891" i="2" s="1"/>
  <c r="J5889" i="2"/>
  <c r="K5889" i="2" s="1"/>
  <c r="J5886" i="2"/>
  <c r="K5886" i="2" s="1"/>
  <c r="J5887" i="2"/>
  <c r="K5887" i="2" s="1"/>
  <c r="J5882" i="2"/>
  <c r="K5882" i="2" s="1"/>
  <c r="J5883" i="2"/>
  <c r="K5883" i="2" s="1"/>
  <c r="J5884" i="2"/>
  <c r="K5884" i="2" s="1"/>
  <c r="J5885" i="2"/>
  <c r="K5885" i="2" s="1"/>
  <c r="J5896" i="2"/>
  <c r="K5896" i="2" s="1"/>
  <c r="J5897" i="2"/>
  <c r="K5897" i="2" s="1"/>
  <c r="J5898" i="2"/>
  <c r="K5898" i="2" s="1"/>
  <c r="J5899" i="2"/>
  <c r="K5899" i="2" s="1"/>
  <c r="J5900" i="2"/>
  <c r="K5900" i="2" s="1"/>
  <c r="J5901" i="2"/>
  <c r="K5901" i="2" s="1"/>
  <c r="J5902" i="2"/>
  <c r="K5902" i="2" s="1"/>
  <c r="J5903" i="2"/>
  <c r="K5903" i="2" s="1"/>
  <c r="J5893" i="2"/>
  <c r="K5893" i="2" s="1"/>
  <c r="J5894" i="2"/>
  <c r="K5894" i="2" s="1"/>
  <c r="J5895" i="2"/>
  <c r="K5895" i="2" s="1"/>
  <c r="J5892" i="2"/>
  <c r="K5892" i="2" s="1"/>
  <c r="J5904" i="2"/>
  <c r="K5904" i="2" s="1"/>
  <c r="J5910" i="2"/>
  <c r="K5910" i="2" s="1"/>
  <c r="J5911" i="2"/>
  <c r="K5911" i="2" s="1"/>
  <c r="J5812" i="2"/>
  <c r="K5812" i="2" s="1"/>
  <c r="J5813" i="2"/>
  <c r="K5813" i="2" s="1"/>
  <c r="J5814" i="2"/>
  <c r="K5814" i="2" s="1"/>
  <c r="J5815" i="2"/>
  <c r="K5815" i="2" s="1"/>
  <c r="J5816" i="2"/>
  <c r="K5816" i="2" s="1"/>
  <c r="J5817" i="2"/>
  <c r="K5817" i="2" s="1"/>
  <c r="J5818" i="2"/>
  <c r="K5818" i="2" s="1"/>
  <c r="J5819" i="2"/>
  <c r="K5819" i="2" s="1"/>
  <c r="J5820" i="2"/>
  <c r="K5820" i="2" s="1"/>
  <c r="J5821" i="2"/>
  <c r="K5821" i="2" s="1"/>
  <c r="J5822" i="2"/>
  <c r="K5822" i="2" s="1"/>
  <c r="J5823" i="2"/>
  <c r="K5823" i="2" s="1"/>
  <c r="J5857" i="2"/>
  <c r="K5857" i="2" s="1"/>
  <c r="J5824" i="2"/>
  <c r="K5824" i="2" s="1"/>
  <c r="J5825" i="2"/>
  <c r="K5825" i="2" s="1"/>
  <c r="J5826" i="2"/>
  <c r="K5826" i="2" s="1"/>
  <c r="J5827" i="2"/>
  <c r="K5827" i="2" s="1"/>
  <c r="J5828" i="2"/>
  <c r="K5828" i="2" s="1"/>
  <c r="J5829" i="2"/>
  <c r="K5829" i="2" s="1"/>
  <c r="J5830" i="2"/>
  <c r="K5830" i="2" s="1"/>
  <c r="J5831" i="2"/>
  <c r="K5831" i="2" s="1"/>
  <c r="J5858" i="2"/>
  <c r="K5858" i="2" s="1"/>
  <c r="J5859" i="2"/>
  <c r="K5859" i="2" s="1"/>
  <c r="J5855" i="2"/>
  <c r="K5855" i="2" s="1"/>
  <c r="J5856" i="2"/>
  <c r="K5856" i="2" s="1"/>
  <c r="J5838" i="2"/>
  <c r="K5838" i="2" s="1"/>
  <c r="J5840" i="2"/>
  <c r="K5840" i="2" s="1"/>
  <c r="J5841" i="2"/>
  <c r="K5841" i="2" s="1"/>
  <c r="J5839" i="2"/>
  <c r="K5839" i="2" s="1"/>
  <c r="J5836" i="2"/>
  <c r="K5836" i="2" s="1"/>
  <c r="J5837" i="2"/>
  <c r="K5837" i="2" s="1"/>
  <c r="J5832" i="2"/>
  <c r="K5832" i="2" s="1"/>
  <c r="J5833" i="2"/>
  <c r="K5833" i="2" s="1"/>
  <c r="J5834" i="2"/>
  <c r="K5834" i="2" s="1"/>
  <c r="J5835" i="2"/>
  <c r="K5835" i="2" s="1"/>
  <c r="J5846" i="2"/>
  <c r="K5846" i="2" s="1"/>
  <c r="J5847" i="2"/>
  <c r="K5847" i="2" s="1"/>
  <c r="J5848" i="2"/>
  <c r="K5848" i="2" s="1"/>
  <c r="J5849" i="2"/>
  <c r="K5849" i="2" s="1"/>
  <c r="J5850" i="2"/>
  <c r="K5850" i="2" s="1"/>
  <c r="J5851" i="2"/>
  <c r="K5851" i="2" s="1"/>
  <c r="J5852" i="2"/>
  <c r="K5852" i="2" s="1"/>
  <c r="J5853" i="2"/>
  <c r="K5853" i="2" s="1"/>
  <c r="J5843" i="2"/>
  <c r="K5843" i="2" s="1"/>
  <c r="J5844" i="2"/>
  <c r="K5844" i="2" s="1"/>
  <c r="J5845" i="2"/>
  <c r="K5845" i="2" s="1"/>
  <c r="J5842" i="2"/>
  <c r="K5842" i="2" s="1"/>
  <c r="J5854" i="2"/>
  <c r="K5854" i="2" s="1"/>
  <c r="J5860" i="2"/>
  <c r="K5860" i="2" s="1"/>
  <c r="J5861" i="2"/>
  <c r="K5861" i="2" s="1"/>
  <c r="J5962" i="2"/>
  <c r="K5962" i="2" s="1"/>
  <c r="J5963" i="2"/>
  <c r="K5963" i="2" s="1"/>
  <c r="J5964" i="2"/>
  <c r="K5964" i="2" s="1"/>
  <c r="J5965" i="2"/>
  <c r="K5965" i="2" s="1"/>
  <c r="J5966" i="2"/>
  <c r="K5966" i="2" s="1"/>
  <c r="J5967" i="2"/>
  <c r="K5967" i="2" s="1"/>
  <c r="J5968" i="2"/>
  <c r="K5968" i="2" s="1"/>
  <c r="J5969" i="2"/>
  <c r="K5969" i="2" s="1"/>
  <c r="J5970" i="2"/>
  <c r="K5970" i="2" s="1"/>
  <c r="J5971" i="2"/>
  <c r="K5971" i="2" s="1"/>
  <c r="J5972" i="2"/>
  <c r="K5972" i="2" s="1"/>
  <c r="J5973" i="2"/>
  <c r="K5973" i="2" s="1"/>
  <c r="J6007" i="2"/>
  <c r="K6007" i="2" s="1"/>
  <c r="J5974" i="2"/>
  <c r="K5974" i="2" s="1"/>
  <c r="J5975" i="2"/>
  <c r="K5975" i="2" s="1"/>
  <c r="J5976" i="2"/>
  <c r="K5976" i="2" s="1"/>
  <c r="J5977" i="2"/>
  <c r="K5977" i="2" s="1"/>
  <c r="J5978" i="2"/>
  <c r="K5978" i="2" s="1"/>
  <c r="J5979" i="2"/>
  <c r="K5979" i="2" s="1"/>
  <c r="J5980" i="2"/>
  <c r="K5980" i="2" s="1"/>
  <c r="J5981" i="2"/>
  <c r="K5981" i="2" s="1"/>
  <c r="J6008" i="2"/>
  <c r="K6008" i="2" s="1"/>
  <c r="J6009" i="2"/>
  <c r="K6009" i="2" s="1"/>
  <c r="J6005" i="2"/>
  <c r="K6005" i="2" s="1"/>
  <c r="J6006" i="2"/>
  <c r="K6006" i="2" s="1"/>
  <c r="J5988" i="2"/>
  <c r="K5988" i="2" s="1"/>
  <c r="J5990" i="2"/>
  <c r="K5990" i="2" s="1"/>
  <c r="J5991" i="2"/>
  <c r="K5991" i="2" s="1"/>
  <c r="J5989" i="2"/>
  <c r="K5989" i="2" s="1"/>
  <c r="J5986" i="2"/>
  <c r="K5986" i="2" s="1"/>
  <c r="J5987" i="2"/>
  <c r="K5987" i="2" s="1"/>
  <c r="J5982" i="2"/>
  <c r="K5982" i="2" s="1"/>
  <c r="J5983" i="2"/>
  <c r="K5983" i="2" s="1"/>
  <c r="J5984" i="2"/>
  <c r="K5984" i="2" s="1"/>
  <c r="J5985" i="2"/>
  <c r="K5985" i="2" s="1"/>
  <c r="J5996" i="2"/>
  <c r="K5996" i="2" s="1"/>
  <c r="J5997" i="2"/>
  <c r="K5997" i="2" s="1"/>
  <c r="J5998" i="2"/>
  <c r="K5998" i="2" s="1"/>
  <c r="J5999" i="2"/>
  <c r="K5999" i="2" s="1"/>
  <c r="J6000" i="2"/>
  <c r="K6000" i="2" s="1"/>
  <c r="J6001" i="2"/>
  <c r="K6001" i="2" s="1"/>
  <c r="J6002" i="2"/>
  <c r="K6002" i="2" s="1"/>
  <c r="J6003" i="2"/>
  <c r="K6003" i="2" s="1"/>
  <c r="J5993" i="2"/>
  <c r="K5993" i="2" s="1"/>
  <c r="J5994" i="2"/>
  <c r="K5994" i="2" s="1"/>
  <c r="J5995" i="2"/>
  <c r="K5995" i="2" s="1"/>
  <c r="J5992" i="2"/>
  <c r="K5992" i="2" s="1"/>
  <c r="J6004" i="2"/>
  <c r="K6004" i="2" s="1"/>
  <c r="J6010" i="2"/>
  <c r="K6010" i="2" s="1"/>
  <c r="J6011" i="2"/>
  <c r="K6011" i="2" s="1"/>
  <c r="J4398" i="2"/>
  <c r="K4398" i="2" s="1"/>
  <c r="J4399" i="2"/>
  <c r="K4399" i="2" s="1"/>
  <c r="J4400" i="2"/>
  <c r="K4400" i="2" s="1"/>
  <c r="J4401" i="2"/>
  <c r="K4401" i="2" s="1"/>
  <c r="J4402" i="2"/>
  <c r="K4402" i="2" s="1"/>
  <c r="J4403" i="2"/>
  <c r="K4403" i="2" s="1"/>
  <c r="J4404" i="2"/>
  <c r="K4404" i="2" s="1"/>
  <c r="J4405" i="2"/>
  <c r="K4405" i="2" s="1"/>
  <c r="J4406" i="2"/>
  <c r="K4406" i="2" s="1"/>
  <c r="J4407" i="2"/>
  <c r="K4407" i="2" s="1"/>
  <c r="J4408" i="2"/>
  <c r="K4408" i="2" s="1"/>
  <c r="J4409" i="2"/>
  <c r="K4409" i="2" s="1"/>
  <c r="J4443" i="2"/>
  <c r="K4443" i="2" s="1"/>
  <c r="J4410" i="2"/>
  <c r="K4410" i="2" s="1"/>
  <c r="J4411" i="2"/>
  <c r="K4411" i="2" s="1"/>
  <c r="J4412" i="2"/>
  <c r="K4412" i="2" s="1"/>
  <c r="J4413" i="2"/>
  <c r="K4413" i="2" s="1"/>
  <c r="J4414" i="2"/>
  <c r="K4414" i="2" s="1"/>
  <c r="J4415" i="2"/>
  <c r="K4415" i="2" s="1"/>
  <c r="J4416" i="2"/>
  <c r="K4416" i="2" s="1"/>
  <c r="J4417" i="2"/>
  <c r="K4417" i="2" s="1"/>
  <c r="J4444" i="2"/>
  <c r="K4444" i="2" s="1"/>
  <c r="J4445" i="2"/>
  <c r="K4445" i="2" s="1"/>
  <c r="J4441" i="2"/>
  <c r="K4441" i="2" s="1"/>
  <c r="J4442" i="2"/>
  <c r="K4442" i="2" s="1"/>
  <c r="J4424" i="2"/>
  <c r="K4424" i="2" s="1"/>
  <c r="J4426" i="2"/>
  <c r="K4426" i="2" s="1"/>
  <c r="J4427" i="2"/>
  <c r="K4427" i="2" s="1"/>
  <c r="J4425" i="2"/>
  <c r="K4425" i="2" s="1"/>
  <c r="J4422" i="2"/>
  <c r="K4422" i="2" s="1"/>
  <c r="J4423" i="2"/>
  <c r="K4423" i="2" s="1"/>
  <c r="J4418" i="2"/>
  <c r="K4418" i="2" s="1"/>
  <c r="J4419" i="2"/>
  <c r="K4419" i="2" s="1"/>
  <c r="J4420" i="2"/>
  <c r="K4420" i="2" s="1"/>
  <c r="J4421" i="2"/>
  <c r="K4421" i="2" s="1"/>
  <c r="J4432" i="2"/>
  <c r="K4432" i="2" s="1"/>
  <c r="J4433" i="2"/>
  <c r="K4433" i="2" s="1"/>
  <c r="J4434" i="2"/>
  <c r="K4434" i="2" s="1"/>
  <c r="J4435" i="2"/>
  <c r="K4435" i="2" s="1"/>
  <c r="J4436" i="2"/>
  <c r="K4436" i="2" s="1"/>
  <c r="J4437" i="2"/>
  <c r="K4437" i="2" s="1"/>
  <c r="J4438" i="2"/>
  <c r="K4438" i="2" s="1"/>
  <c r="J4439" i="2"/>
  <c r="K4439" i="2" s="1"/>
  <c r="J4429" i="2"/>
  <c r="K4429" i="2" s="1"/>
  <c r="J4430" i="2"/>
  <c r="K4430" i="2" s="1"/>
  <c r="J4431" i="2"/>
  <c r="K4431" i="2" s="1"/>
  <c r="J4428" i="2"/>
  <c r="K4428" i="2" s="1"/>
  <c r="J4440" i="2"/>
  <c r="K4440" i="2" s="1"/>
  <c r="J4446" i="2"/>
  <c r="K4446" i="2" s="1"/>
  <c r="J4447" i="2"/>
  <c r="K4447" i="2" s="1"/>
  <c r="J4348" i="2"/>
  <c r="K4348" i="2" s="1"/>
  <c r="J4349" i="2"/>
  <c r="K4349" i="2" s="1"/>
  <c r="J4350" i="2"/>
  <c r="K4350" i="2" s="1"/>
  <c r="J4351" i="2"/>
  <c r="K4351" i="2" s="1"/>
  <c r="J4352" i="2"/>
  <c r="K4352" i="2" s="1"/>
  <c r="J4353" i="2"/>
  <c r="K4353" i="2" s="1"/>
  <c r="J4354" i="2"/>
  <c r="K4354" i="2" s="1"/>
  <c r="J4355" i="2"/>
  <c r="K4355" i="2" s="1"/>
  <c r="J4356" i="2"/>
  <c r="K4356" i="2" s="1"/>
  <c r="J4357" i="2"/>
  <c r="K4357" i="2" s="1"/>
  <c r="J4358" i="2"/>
  <c r="K4358" i="2" s="1"/>
  <c r="J4359" i="2"/>
  <c r="K4359" i="2" s="1"/>
  <c r="J4393" i="2"/>
  <c r="K4393" i="2" s="1"/>
  <c r="J4360" i="2"/>
  <c r="K4360" i="2" s="1"/>
  <c r="J4361" i="2"/>
  <c r="K4361" i="2" s="1"/>
  <c r="J4362" i="2"/>
  <c r="K4362" i="2" s="1"/>
  <c r="J4363" i="2"/>
  <c r="K4363" i="2" s="1"/>
  <c r="J4364" i="2"/>
  <c r="K4364" i="2" s="1"/>
  <c r="J4365" i="2"/>
  <c r="K4365" i="2" s="1"/>
  <c r="J4366" i="2"/>
  <c r="K4366" i="2" s="1"/>
  <c r="J4367" i="2"/>
  <c r="K4367" i="2" s="1"/>
  <c r="J4394" i="2"/>
  <c r="K4394" i="2" s="1"/>
  <c r="J4395" i="2"/>
  <c r="K4395" i="2" s="1"/>
  <c r="J4391" i="2"/>
  <c r="K4391" i="2" s="1"/>
  <c r="J4392" i="2"/>
  <c r="K4392" i="2" s="1"/>
  <c r="J4374" i="2"/>
  <c r="K4374" i="2" s="1"/>
  <c r="J4376" i="2"/>
  <c r="K4376" i="2" s="1"/>
  <c r="J4377" i="2"/>
  <c r="K4377" i="2" s="1"/>
  <c r="J4375" i="2"/>
  <c r="K4375" i="2" s="1"/>
  <c r="J4372" i="2"/>
  <c r="K4372" i="2" s="1"/>
  <c r="J4373" i="2"/>
  <c r="K4373" i="2" s="1"/>
  <c r="J4368" i="2"/>
  <c r="K4368" i="2" s="1"/>
  <c r="J4369" i="2"/>
  <c r="K4369" i="2" s="1"/>
  <c r="J4370" i="2"/>
  <c r="K4370" i="2" s="1"/>
  <c r="J4371" i="2"/>
  <c r="K4371" i="2" s="1"/>
  <c r="J4382" i="2"/>
  <c r="K4382" i="2" s="1"/>
  <c r="J4383" i="2"/>
  <c r="K4383" i="2" s="1"/>
  <c r="J4384" i="2"/>
  <c r="K4384" i="2" s="1"/>
  <c r="J4385" i="2"/>
  <c r="K4385" i="2" s="1"/>
  <c r="J4386" i="2"/>
  <c r="K4386" i="2" s="1"/>
  <c r="J4387" i="2"/>
  <c r="K4387" i="2" s="1"/>
  <c r="J4388" i="2"/>
  <c r="K4388" i="2" s="1"/>
  <c r="J4389" i="2"/>
  <c r="K4389" i="2" s="1"/>
  <c r="J4379" i="2"/>
  <c r="K4379" i="2" s="1"/>
  <c r="J4380" i="2"/>
  <c r="K4380" i="2" s="1"/>
  <c r="J4381" i="2"/>
  <c r="K4381" i="2" s="1"/>
  <c r="J4378" i="2"/>
  <c r="K4378" i="2" s="1"/>
  <c r="J4390" i="2"/>
  <c r="K4390" i="2" s="1"/>
  <c r="J4396" i="2"/>
  <c r="K4396" i="2" s="1"/>
  <c r="J4397" i="2"/>
  <c r="K4397" i="2" s="1"/>
  <c r="J4298" i="2"/>
  <c r="K4298" i="2" s="1"/>
  <c r="J4299" i="2"/>
  <c r="K4299" i="2" s="1"/>
  <c r="J4300" i="2"/>
  <c r="K4300" i="2" s="1"/>
  <c r="J4301" i="2"/>
  <c r="K4301" i="2" s="1"/>
  <c r="J4302" i="2"/>
  <c r="K4302" i="2" s="1"/>
  <c r="J4303" i="2"/>
  <c r="K4303" i="2" s="1"/>
  <c r="J4304" i="2"/>
  <c r="K4304" i="2" s="1"/>
  <c r="J4305" i="2"/>
  <c r="K4305" i="2" s="1"/>
  <c r="J4306" i="2"/>
  <c r="K4306" i="2" s="1"/>
  <c r="J4307" i="2"/>
  <c r="K4307" i="2" s="1"/>
  <c r="J4308" i="2"/>
  <c r="K4308" i="2" s="1"/>
  <c r="J4309" i="2"/>
  <c r="K4309" i="2" s="1"/>
  <c r="J4343" i="2"/>
  <c r="K4343" i="2" s="1"/>
  <c r="J4310" i="2"/>
  <c r="K4310" i="2" s="1"/>
  <c r="J4311" i="2"/>
  <c r="K4311" i="2" s="1"/>
  <c r="J4312" i="2"/>
  <c r="K4312" i="2" s="1"/>
  <c r="J4313" i="2"/>
  <c r="K4313" i="2" s="1"/>
  <c r="J4314" i="2"/>
  <c r="K4314" i="2" s="1"/>
  <c r="J4315" i="2"/>
  <c r="K4315" i="2" s="1"/>
  <c r="J4316" i="2"/>
  <c r="K4316" i="2" s="1"/>
  <c r="J4317" i="2"/>
  <c r="K4317" i="2" s="1"/>
  <c r="J4344" i="2"/>
  <c r="K4344" i="2" s="1"/>
  <c r="J4345" i="2"/>
  <c r="K4345" i="2" s="1"/>
  <c r="J4341" i="2"/>
  <c r="K4341" i="2" s="1"/>
  <c r="J4342" i="2"/>
  <c r="K4342" i="2" s="1"/>
  <c r="J4324" i="2"/>
  <c r="K4324" i="2" s="1"/>
  <c r="J4326" i="2"/>
  <c r="K4326" i="2" s="1"/>
  <c r="J4327" i="2"/>
  <c r="K4327" i="2" s="1"/>
  <c r="J4325" i="2"/>
  <c r="K4325" i="2" s="1"/>
  <c r="J4322" i="2"/>
  <c r="K4322" i="2" s="1"/>
  <c r="J4323" i="2"/>
  <c r="K4323" i="2" s="1"/>
  <c r="J4318" i="2"/>
  <c r="K4318" i="2" s="1"/>
  <c r="J4319" i="2"/>
  <c r="K4319" i="2" s="1"/>
  <c r="J4320" i="2"/>
  <c r="K4320" i="2" s="1"/>
  <c r="J4321" i="2"/>
  <c r="K4321" i="2" s="1"/>
  <c r="J4332" i="2"/>
  <c r="K4332" i="2" s="1"/>
  <c r="J4333" i="2"/>
  <c r="K4333" i="2" s="1"/>
  <c r="J4334" i="2"/>
  <c r="K4334" i="2" s="1"/>
  <c r="J4335" i="2"/>
  <c r="K4335" i="2" s="1"/>
  <c r="J4336" i="2"/>
  <c r="K4336" i="2" s="1"/>
  <c r="J4337" i="2"/>
  <c r="K4337" i="2" s="1"/>
  <c r="J4338" i="2"/>
  <c r="K4338" i="2" s="1"/>
  <c r="J4339" i="2"/>
  <c r="K4339" i="2" s="1"/>
  <c r="J4329" i="2"/>
  <c r="K4329" i="2" s="1"/>
  <c r="J4330" i="2"/>
  <c r="K4330" i="2" s="1"/>
  <c r="J4331" i="2"/>
  <c r="K4331" i="2" s="1"/>
  <c r="J4328" i="2"/>
  <c r="K4328" i="2" s="1"/>
  <c r="J4340" i="2"/>
  <c r="K4340" i="2" s="1"/>
  <c r="J4346" i="2"/>
  <c r="K4346" i="2" s="1"/>
  <c r="J4347" i="2"/>
  <c r="K4347" i="2" s="1"/>
  <c r="J4448" i="2"/>
  <c r="K4448" i="2" s="1"/>
  <c r="J4449" i="2"/>
  <c r="K4449" i="2" s="1"/>
  <c r="J4450" i="2"/>
  <c r="K4450" i="2" s="1"/>
  <c r="J4451" i="2"/>
  <c r="K4451" i="2" s="1"/>
  <c r="J4452" i="2"/>
  <c r="K4452" i="2" s="1"/>
  <c r="J4453" i="2"/>
  <c r="K4453" i="2" s="1"/>
  <c r="J4454" i="2"/>
  <c r="K4454" i="2" s="1"/>
  <c r="J4455" i="2"/>
  <c r="K4455" i="2" s="1"/>
  <c r="J4456" i="2"/>
  <c r="K4456" i="2" s="1"/>
  <c r="J4457" i="2"/>
  <c r="K4457" i="2" s="1"/>
  <c r="J4458" i="2"/>
  <c r="K4458" i="2" s="1"/>
  <c r="J4459" i="2"/>
  <c r="K4459" i="2" s="1"/>
  <c r="J4493" i="2"/>
  <c r="K4493" i="2" s="1"/>
  <c r="J4460" i="2"/>
  <c r="K4460" i="2" s="1"/>
  <c r="J4461" i="2"/>
  <c r="K4461" i="2" s="1"/>
  <c r="J4462" i="2"/>
  <c r="K4462" i="2" s="1"/>
  <c r="J4463" i="2"/>
  <c r="K4463" i="2" s="1"/>
  <c r="J4464" i="2"/>
  <c r="K4464" i="2" s="1"/>
  <c r="J4465" i="2"/>
  <c r="K4465" i="2" s="1"/>
  <c r="J4466" i="2"/>
  <c r="K4466" i="2" s="1"/>
  <c r="J4467" i="2"/>
  <c r="K4467" i="2" s="1"/>
  <c r="J4494" i="2"/>
  <c r="K4494" i="2" s="1"/>
  <c r="J4495" i="2"/>
  <c r="K4495" i="2" s="1"/>
  <c r="J4491" i="2"/>
  <c r="K4491" i="2" s="1"/>
  <c r="J4492" i="2"/>
  <c r="K4492" i="2" s="1"/>
  <c r="J4474" i="2"/>
  <c r="K4474" i="2" s="1"/>
  <c r="J4476" i="2"/>
  <c r="K4476" i="2" s="1"/>
  <c r="J4477" i="2"/>
  <c r="K4477" i="2" s="1"/>
  <c r="J4475" i="2"/>
  <c r="K4475" i="2" s="1"/>
  <c r="J4472" i="2"/>
  <c r="K4472" i="2" s="1"/>
  <c r="J4473" i="2"/>
  <c r="K4473" i="2" s="1"/>
  <c r="J4468" i="2"/>
  <c r="K4468" i="2" s="1"/>
  <c r="J4469" i="2"/>
  <c r="K4469" i="2" s="1"/>
  <c r="J4470" i="2"/>
  <c r="K4470" i="2" s="1"/>
  <c r="J4471" i="2"/>
  <c r="K4471" i="2" s="1"/>
  <c r="J4482" i="2"/>
  <c r="K4482" i="2" s="1"/>
  <c r="J4483" i="2"/>
  <c r="K4483" i="2" s="1"/>
  <c r="J4484" i="2"/>
  <c r="K4484" i="2" s="1"/>
  <c r="J4485" i="2"/>
  <c r="K4485" i="2" s="1"/>
  <c r="J4486" i="2"/>
  <c r="K4486" i="2" s="1"/>
  <c r="J4487" i="2"/>
  <c r="K4487" i="2" s="1"/>
  <c r="J4488" i="2"/>
  <c r="K4488" i="2" s="1"/>
  <c r="J4489" i="2"/>
  <c r="K4489" i="2" s="1"/>
  <c r="J4479" i="2"/>
  <c r="K4479" i="2" s="1"/>
  <c r="J4480" i="2"/>
  <c r="K4480" i="2" s="1"/>
  <c r="J4481" i="2"/>
  <c r="K4481" i="2" s="1"/>
  <c r="J4478" i="2"/>
  <c r="K4478" i="2" s="1"/>
  <c r="J4490" i="2"/>
  <c r="K4490" i="2" s="1"/>
  <c r="J4496" i="2"/>
  <c r="K4496" i="2" s="1"/>
  <c r="J4497" i="2"/>
  <c r="K4497" i="2" s="1"/>
  <c r="J4598" i="2"/>
  <c r="K4598" i="2" s="1"/>
  <c r="J4599" i="2"/>
  <c r="K4599" i="2" s="1"/>
  <c r="J4600" i="2"/>
  <c r="K4600" i="2" s="1"/>
  <c r="J4601" i="2"/>
  <c r="K4601" i="2" s="1"/>
  <c r="J4602" i="2"/>
  <c r="K4602" i="2" s="1"/>
  <c r="J4603" i="2"/>
  <c r="K4603" i="2" s="1"/>
  <c r="J4604" i="2"/>
  <c r="K4604" i="2" s="1"/>
  <c r="J4605" i="2"/>
  <c r="K4605" i="2" s="1"/>
  <c r="J4606" i="2"/>
  <c r="K4606" i="2" s="1"/>
  <c r="J4607" i="2"/>
  <c r="K4607" i="2" s="1"/>
  <c r="J4608" i="2"/>
  <c r="K4608" i="2" s="1"/>
  <c r="J4609" i="2"/>
  <c r="K4609" i="2" s="1"/>
  <c r="J4643" i="2"/>
  <c r="K4643" i="2" s="1"/>
  <c r="J4610" i="2"/>
  <c r="K4610" i="2" s="1"/>
  <c r="J4611" i="2"/>
  <c r="K4611" i="2" s="1"/>
  <c r="J4612" i="2"/>
  <c r="K4612" i="2" s="1"/>
  <c r="J4613" i="2"/>
  <c r="K4613" i="2" s="1"/>
  <c r="J4614" i="2"/>
  <c r="K4614" i="2" s="1"/>
  <c r="J4615" i="2"/>
  <c r="K4615" i="2" s="1"/>
  <c r="J4616" i="2"/>
  <c r="K4616" i="2" s="1"/>
  <c r="J4617" i="2"/>
  <c r="K4617" i="2" s="1"/>
  <c r="J4644" i="2"/>
  <c r="K4644" i="2" s="1"/>
  <c r="J4645" i="2"/>
  <c r="K4645" i="2" s="1"/>
  <c r="J4641" i="2"/>
  <c r="K4641" i="2" s="1"/>
  <c r="J4642" i="2"/>
  <c r="K4642" i="2" s="1"/>
  <c r="J4624" i="2"/>
  <c r="K4624" i="2" s="1"/>
  <c r="J4626" i="2"/>
  <c r="K4626" i="2" s="1"/>
  <c r="J4627" i="2"/>
  <c r="K4627" i="2" s="1"/>
  <c r="J4625" i="2"/>
  <c r="K4625" i="2" s="1"/>
  <c r="J4622" i="2"/>
  <c r="K4622" i="2" s="1"/>
  <c r="J4623" i="2"/>
  <c r="K4623" i="2" s="1"/>
  <c r="J4618" i="2"/>
  <c r="K4618" i="2" s="1"/>
  <c r="J4619" i="2"/>
  <c r="K4619" i="2" s="1"/>
  <c r="J4620" i="2"/>
  <c r="K4620" i="2" s="1"/>
  <c r="J4621" i="2"/>
  <c r="K4621" i="2" s="1"/>
  <c r="J4632" i="2"/>
  <c r="K4632" i="2" s="1"/>
  <c r="J4633" i="2"/>
  <c r="K4633" i="2" s="1"/>
  <c r="J4634" i="2"/>
  <c r="K4634" i="2" s="1"/>
  <c r="J4635" i="2"/>
  <c r="K4635" i="2" s="1"/>
  <c r="J4636" i="2"/>
  <c r="K4636" i="2" s="1"/>
  <c r="J4637" i="2"/>
  <c r="K4637" i="2" s="1"/>
  <c r="J4638" i="2"/>
  <c r="K4638" i="2" s="1"/>
  <c r="J4639" i="2"/>
  <c r="K4639" i="2" s="1"/>
  <c r="J4629" i="2"/>
  <c r="K4629" i="2" s="1"/>
  <c r="J4630" i="2"/>
  <c r="K4630" i="2" s="1"/>
  <c r="J4631" i="2"/>
  <c r="K4631" i="2" s="1"/>
  <c r="J4628" i="2"/>
  <c r="K4628" i="2" s="1"/>
  <c r="J4640" i="2"/>
  <c r="K4640" i="2" s="1"/>
  <c r="J4646" i="2"/>
  <c r="K4646" i="2" s="1"/>
  <c r="J4647" i="2"/>
  <c r="K4647" i="2" s="1"/>
  <c r="J4548" i="2"/>
  <c r="K4548" i="2" s="1"/>
  <c r="J4549" i="2"/>
  <c r="K4549" i="2" s="1"/>
  <c r="J4550" i="2"/>
  <c r="K4550" i="2" s="1"/>
  <c r="J4551" i="2"/>
  <c r="K4551" i="2" s="1"/>
  <c r="J4552" i="2"/>
  <c r="K4552" i="2" s="1"/>
  <c r="J4553" i="2"/>
  <c r="K4553" i="2" s="1"/>
  <c r="J4554" i="2"/>
  <c r="K4554" i="2" s="1"/>
  <c r="J4555" i="2"/>
  <c r="K4555" i="2" s="1"/>
  <c r="J4556" i="2"/>
  <c r="K4556" i="2" s="1"/>
  <c r="J4557" i="2"/>
  <c r="K4557" i="2" s="1"/>
  <c r="J4558" i="2"/>
  <c r="K4558" i="2" s="1"/>
  <c r="J4559" i="2"/>
  <c r="K4559" i="2" s="1"/>
  <c r="J4593" i="2"/>
  <c r="K4593" i="2" s="1"/>
  <c r="J4560" i="2"/>
  <c r="K4560" i="2" s="1"/>
  <c r="J4561" i="2"/>
  <c r="K4561" i="2" s="1"/>
  <c r="J4562" i="2"/>
  <c r="K4562" i="2" s="1"/>
  <c r="J4563" i="2"/>
  <c r="K4563" i="2" s="1"/>
  <c r="J4564" i="2"/>
  <c r="K4564" i="2" s="1"/>
  <c r="J4565" i="2"/>
  <c r="K4565" i="2" s="1"/>
  <c r="J4566" i="2"/>
  <c r="K4566" i="2" s="1"/>
  <c r="J4567" i="2"/>
  <c r="K4567" i="2" s="1"/>
  <c r="J4594" i="2"/>
  <c r="K4594" i="2" s="1"/>
  <c r="J4595" i="2"/>
  <c r="K4595" i="2" s="1"/>
  <c r="J4591" i="2"/>
  <c r="K4591" i="2" s="1"/>
  <c r="J4592" i="2"/>
  <c r="K4592" i="2" s="1"/>
  <c r="J4574" i="2"/>
  <c r="K4574" i="2" s="1"/>
  <c r="J4576" i="2"/>
  <c r="K4576" i="2" s="1"/>
  <c r="J4577" i="2"/>
  <c r="K4577" i="2" s="1"/>
  <c r="J4575" i="2"/>
  <c r="K4575" i="2" s="1"/>
  <c r="J4572" i="2"/>
  <c r="K4572" i="2" s="1"/>
  <c r="J4573" i="2"/>
  <c r="K4573" i="2" s="1"/>
  <c r="J4568" i="2"/>
  <c r="K4568" i="2" s="1"/>
  <c r="J4569" i="2"/>
  <c r="K4569" i="2" s="1"/>
  <c r="J4570" i="2"/>
  <c r="K4570" i="2" s="1"/>
  <c r="J4571" i="2"/>
  <c r="K4571" i="2" s="1"/>
  <c r="J4582" i="2"/>
  <c r="K4582" i="2" s="1"/>
  <c r="J4583" i="2"/>
  <c r="K4583" i="2" s="1"/>
  <c r="J4584" i="2"/>
  <c r="K4584" i="2" s="1"/>
  <c r="J4585" i="2"/>
  <c r="K4585" i="2" s="1"/>
  <c r="J4586" i="2"/>
  <c r="K4586" i="2" s="1"/>
  <c r="J4587" i="2"/>
  <c r="K4587" i="2" s="1"/>
  <c r="J4588" i="2"/>
  <c r="K4588" i="2" s="1"/>
  <c r="J4589" i="2"/>
  <c r="K4589" i="2" s="1"/>
  <c r="J4579" i="2"/>
  <c r="K4579" i="2" s="1"/>
  <c r="J4580" i="2"/>
  <c r="K4580" i="2" s="1"/>
  <c r="J4581" i="2"/>
  <c r="K4581" i="2" s="1"/>
  <c r="J4578" i="2"/>
  <c r="K4578" i="2" s="1"/>
  <c r="J4590" i="2"/>
  <c r="K4590" i="2" s="1"/>
  <c r="J4596" i="2"/>
  <c r="K4596" i="2" s="1"/>
  <c r="J4597" i="2"/>
  <c r="K4597" i="2" s="1"/>
  <c r="J4498" i="2"/>
  <c r="K4498" i="2" s="1"/>
  <c r="J4499" i="2"/>
  <c r="K4499" i="2" s="1"/>
  <c r="J4500" i="2"/>
  <c r="K4500" i="2" s="1"/>
  <c r="J4501" i="2"/>
  <c r="K4501" i="2" s="1"/>
  <c r="J4502" i="2"/>
  <c r="K4502" i="2" s="1"/>
  <c r="J4503" i="2"/>
  <c r="K4503" i="2" s="1"/>
  <c r="J4504" i="2"/>
  <c r="K4504" i="2" s="1"/>
  <c r="J4505" i="2"/>
  <c r="K4505" i="2" s="1"/>
  <c r="J4506" i="2"/>
  <c r="K4506" i="2" s="1"/>
  <c r="J4507" i="2"/>
  <c r="K4507" i="2" s="1"/>
  <c r="J4508" i="2"/>
  <c r="K4508" i="2" s="1"/>
  <c r="J4509" i="2"/>
  <c r="K4509" i="2" s="1"/>
  <c r="J4543" i="2"/>
  <c r="K4543" i="2" s="1"/>
  <c r="J4510" i="2"/>
  <c r="K4510" i="2" s="1"/>
  <c r="J4511" i="2"/>
  <c r="K4511" i="2" s="1"/>
  <c r="J4512" i="2"/>
  <c r="K4512" i="2" s="1"/>
  <c r="J4513" i="2"/>
  <c r="K4513" i="2" s="1"/>
  <c r="J4514" i="2"/>
  <c r="K4514" i="2" s="1"/>
  <c r="J4515" i="2"/>
  <c r="K4515" i="2" s="1"/>
  <c r="J4516" i="2"/>
  <c r="K4516" i="2" s="1"/>
  <c r="J4517" i="2"/>
  <c r="K4517" i="2" s="1"/>
  <c r="J4544" i="2"/>
  <c r="K4544" i="2" s="1"/>
  <c r="J4545" i="2"/>
  <c r="K4545" i="2" s="1"/>
  <c r="J4541" i="2"/>
  <c r="K4541" i="2" s="1"/>
  <c r="J4542" i="2"/>
  <c r="K4542" i="2" s="1"/>
  <c r="J4524" i="2"/>
  <c r="K4524" i="2" s="1"/>
  <c r="J4526" i="2"/>
  <c r="K4526" i="2" s="1"/>
  <c r="J4527" i="2"/>
  <c r="K4527" i="2" s="1"/>
  <c r="J4525" i="2"/>
  <c r="K4525" i="2" s="1"/>
  <c r="J4522" i="2"/>
  <c r="K4522" i="2" s="1"/>
  <c r="J4523" i="2"/>
  <c r="K4523" i="2" s="1"/>
  <c r="J4518" i="2"/>
  <c r="K4518" i="2" s="1"/>
  <c r="J4519" i="2"/>
  <c r="K4519" i="2" s="1"/>
  <c r="J4520" i="2"/>
  <c r="K4520" i="2" s="1"/>
  <c r="J4521" i="2"/>
  <c r="K4521" i="2" s="1"/>
  <c r="J4532" i="2"/>
  <c r="K4532" i="2" s="1"/>
  <c r="J4533" i="2"/>
  <c r="K4533" i="2" s="1"/>
  <c r="J4534" i="2"/>
  <c r="K4534" i="2" s="1"/>
  <c r="J4535" i="2"/>
  <c r="K4535" i="2" s="1"/>
  <c r="J4536" i="2"/>
  <c r="K4536" i="2" s="1"/>
  <c r="J4537" i="2"/>
  <c r="K4537" i="2" s="1"/>
  <c r="J4538" i="2"/>
  <c r="K4538" i="2" s="1"/>
  <c r="J4539" i="2"/>
  <c r="K4539" i="2" s="1"/>
  <c r="J4529" i="2"/>
  <c r="K4529" i="2" s="1"/>
  <c r="J4530" i="2"/>
  <c r="K4530" i="2" s="1"/>
  <c r="J4531" i="2"/>
  <c r="K4531" i="2" s="1"/>
  <c r="J4528" i="2"/>
  <c r="K4528" i="2" s="1"/>
  <c r="J4540" i="2"/>
  <c r="K4540" i="2" s="1"/>
  <c r="J4546" i="2"/>
  <c r="K4546" i="2" s="1"/>
  <c r="J4547" i="2"/>
  <c r="K4547" i="2" s="1"/>
  <c r="J4648" i="2"/>
  <c r="K4648" i="2" s="1"/>
  <c r="J4649" i="2"/>
  <c r="K4649" i="2" s="1"/>
  <c r="J4650" i="2"/>
  <c r="K4650" i="2" s="1"/>
  <c r="J4651" i="2"/>
  <c r="K4651" i="2" s="1"/>
  <c r="J4652" i="2"/>
  <c r="K4652" i="2" s="1"/>
  <c r="J4653" i="2"/>
  <c r="K4653" i="2" s="1"/>
  <c r="J4654" i="2"/>
  <c r="K4654" i="2" s="1"/>
  <c r="J4655" i="2"/>
  <c r="K4655" i="2" s="1"/>
  <c r="J4656" i="2"/>
  <c r="K4656" i="2" s="1"/>
  <c r="J4657" i="2"/>
  <c r="K4657" i="2" s="1"/>
  <c r="J4658" i="2"/>
  <c r="K4658" i="2" s="1"/>
  <c r="J4659" i="2"/>
  <c r="K4659" i="2" s="1"/>
  <c r="J4693" i="2"/>
  <c r="K4693" i="2" s="1"/>
  <c r="J4660" i="2"/>
  <c r="K4660" i="2" s="1"/>
  <c r="J4661" i="2"/>
  <c r="K4661" i="2" s="1"/>
  <c r="J4662" i="2"/>
  <c r="K4662" i="2" s="1"/>
  <c r="J4663" i="2"/>
  <c r="K4663" i="2" s="1"/>
  <c r="J4664" i="2"/>
  <c r="K4664" i="2" s="1"/>
  <c r="J4665" i="2"/>
  <c r="K4665" i="2" s="1"/>
  <c r="J4666" i="2"/>
  <c r="K4666" i="2" s="1"/>
  <c r="J4667" i="2"/>
  <c r="K4667" i="2" s="1"/>
  <c r="J4694" i="2"/>
  <c r="K4694" i="2" s="1"/>
  <c r="J4695" i="2"/>
  <c r="K4695" i="2" s="1"/>
  <c r="J4691" i="2"/>
  <c r="K4691" i="2" s="1"/>
  <c r="J4692" i="2"/>
  <c r="K4692" i="2" s="1"/>
  <c r="J4674" i="2"/>
  <c r="K4674" i="2" s="1"/>
  <c r="J4676" i="2"/>
  <c r="K4676" i="2" s="1"/>
  <c r="J4677" i="2"/>
  <c r="K4677" i="2" s="1"/>
  <c r="J4675" i="2"/>
  <c r="K4675" i="2" s="1"/>
  <c r="J4672" i="2"/>
  <c r="K4672" i="2" s="1"/>
  <c r="J4673" i="2"/>
  <c r="K4673" i="2" s="1"/>
  <c r="J4668" i="2"/>
  <c r="K4668" i="2" s="1"/>
  <c r="J4669" i="2"/>
  <c r="K4669" i="2" s="1"/>
  <c r="J4670" i="2"/>
  <c r="K4670" i="2" s="1"/>
  <c r="J4671" i="2"/>
  <c r="K4671" i="2" s="1"/>
  <c r="J4682" i="2"/>
  <c r="K4682" i="2" s="1"/>
  <c r="J4683" i="2"/>
  <c r="K4683" i="2" s="1"/>
  <c r="J4684" i="2"/>
  <c r="K4684" i="2" s="1"/>
  <c r="J4685" i="2"/>
  <c r="K4685" i="2" s="1"/>
  <c r="J4686" i="2"/>
  <c r="K4686" i="2" s="1"/>
  <c r="J4687" i="2"/>
  <c r="K4687" i="2" s="1"/>
  <c r="J4688" i="2"/>
  <c r="K4688" i="2" s="1"/>
  <c r="J4689" i="2"/>
  <c r="K4689" i="2" s="1"/>
  <c r="J4679" i="2"/>
  <c r="K4679" i="2" s="1"/>
  <c r="J4680" i="2"/>
  <c r="K4680" i="2" s="1"/>
  <c r="J4681" i="2"/>
  <c r="K4681" i="2" s="1"/>
  <c r="J4678" i="2"/>
  <c r="K4678" i="2" s="1"/>
  <c r="J4690" i="2"/>
  <c r="K4690" i="2" s="1"/>
  <c r="J4696" i="2"/>
  <c r="K4696" i="2" s="1"/>
  <c r="J4697" i="2"/>
  <c r="K4697" i="2" s="1"/>
  <c r="J6706" i="2"/>
  <c r="K6706" i="2" s="1"/>
  <c r="J6707" i="2"/>
  <c r="K6707" i="2" s="1"/>
  <c r="J6708" i="2"/>
  <c r="K6708" i="2" s="1"/>
  <c r="J6709" i="2"/>
  <c r="K6709" i="2" s="1"/>
  <c r="J6710" i="2"/>
  <c r="K6710" i="2" s="1"/>
  <c r="J6711" i="2"/>
  <c r="K6711" i="2" s="1"/>
  <c r="J6712" i="2"/>
  <c r="K6712" i="2" s="1"/>
  <c r="J6713" i="2"/>
  <c r="K6713" i="2" s="1"/>
  <c r="J6714" i="2"/>
  <c r="K6714" i="2" s="1"/>
  <c r="J6715" i="2"/>
  <c r="K6715" i="2" s="1"/>
  <c r="J6716" i="2"/>
  <c r="K6716" i="2" s="1"/>
  <c r="J6717" i="2"/>
  <c r="K6717" i="2" s="1"/>
  <c r="J6751" i="2"/>
  <c r="K6751" i="2" s="1"/>
  <c r="J6718" i="2"/>
  <c r="K6718" i="2" s="1"/>
  <c r="J6719" i="2"/>
  <c r="K6719" i="2" s="1"/>
  <c r="J6720" i="2"/>
  <c r="K6720" i="2" s="1"/>
  <c r="J6721" i="2"/>
  <c r="K6721" i="2" s="1"/>
  <c r="J6722" i="2"/>
  <c r="K6722" i="2" s="1"/>
  <c r="J6723" i="2"/>
  <c r="K6723" i="2" s="1"/>
  <c r="J6724" i="2"/>
  <c r="K6724" i="2" s="1"/>
  <c r="J6725" i="2"/>
  <c r="K6725" i="2" s="1"/>
  <c r="J6752" i="2"/>
  <c r="K6752" i="2" s="1"/>
  <c r="J6753" i="2"/>
  <c r="K6753" i="2" s="1"/>
  <c r="J6749" i="2"/>
  <c r="K6749" i="2" s="1"/>
  <c r="J6750" i="2"/>
  <c r="K6750" i="2" s="1"/>
  <c r="J6732" i="2"/>
  <c r="K6732" i="2" s="1"/>
  <c r="J6734" i="2"/>
  <c r="K6734" i="2" s="1"/>
  <c r="J6735" i="2"/>
  <c r="K6735" i="2" s="1"/>
  <c r="J6733" i="2"/>
  <c r="K6733" i="2" s="1"/>
  <c r="J6730" i="2"/>
  <c r="K6730" i="2" s="1"/>
  <c r="J6731" i="2"/>
  <c r="K6731" i="2" s="1"/>
  <c r="J6726" i="2"/>
  <c r="K6726" i="2" s="1"/>
  <c r="J6727" i="2"/>
  <c r="K6727" i="2" s="1"/>
  <c r="J6728" i="2"/>
  <c r="K6728" i="2" s="1"/>
  <c r="J6729" i="2"/>
  <c r="K6729" i="2" s="1"/>
  <c r="J6740" i="2"/>
  <c r="K6740" i="2" s="1"/>
  <c r="J6741" i="2"/>
  <c r="K6741" i="2" s="1"/>
  <c r="J6742" i="2"/>
  <c r="K6742" i="2" s="1"/>
  <c r="J6743" i="2"/>
  <c r="K6743" i="2" s="1"/>
  <c r="J6744" i="2"/>
  <c r="K6744" i="2" s="1"/>
  <c r="J6745" i="2"/>
  <c r="K6745" i="2" s="1"/>
  <c r="J6746" i="2"/>
  <c r="K6746" i="2" s="1"/>
  <c r="J6747" i="2"/>
  <c r="K6747" i="2" s="1"/>
  <c r="J6737" i="2"/>
  <c r="K6737" i="2" s="1"/>
  <c r="J6738" i="2"/>
  <c r="K6738" i="2" s="1"/>
  <c r="J6739" i="2"/>
  <c r="K6739" i="2" s="1"/>
  <c r="J6736" i="2"/>
  <c r="K6736" i="2" s="1"/>
  <c r="J6748" i="2"/>
  <c r="K6748" i="2" s="1"/>
  <c r="J6754" i="2"/>
  <c r="K6754" i="2" s="1"/>
  <c r="J6755" i="2"/>
  <c r="K6755" i="2" s="1"/>
  <c r="J6657" i="2"/>
  <c r="K6657" i="2" s="1"/>
  <c r="J6658" i="2"/>
  <c r="K6658" i="2" s="1"/>
  <c r="J6659" i="2"/>
  <c r="K6659" i="2" s="1"/>
  <c r="J6660" i="2"/>
  <c r="K6660" i="2" s="1"/>
  <c r="J6661" i="2"/>
  <c r="K6661" i="2" s="1"/>
  <c r="J6662" i="2"/>
  <c r="K6662" i="2" s="1"/>
  <c r="J6663" i="2"/>
  <c r="K6663" i="2" s="1"/>
  <c r="J6664" i="2"/>
  <c r="K6664" i="2" s="1"/>
  <c r="J6665" i="2"/>
  <c r="K6665" i="2" s="1"/>
  <c r="J6666" i="2"/>
  <c r="K6666" i="2" s="1"/>
  <c r="J6667" i="2"/>
  <c r="K6667" i="2" s="1"/>
  <c r="J6668" i="2"/>
  <c r="K6668" i="2" s="1"/>
  <c r="J6701" i="2"/>
  <c r="K6701" i="2" s="1"/>
  <c r="J6669" i="2"/>
  <c r="K6669" i="2" s="1"/>
  <c r="J6670" i="2"/>
  <c r="K6670" i="2" s="1"/>
  <c r="J6671" i="2"/>
  <c r="K6671" i="2" s="1"/>
  <c r="J6672" i="2"/>
  <c r="K6672" i="2" s="1"/>
  <c r="J6673" i="2"/>
  <c r="K6673" i="2" s="1"/>
  <c r="J6674" i="2"/>
  <c r="K6674" i="2" s="1"/>
  <c r="J6675" i="2"/>
  <c r="K6675" i="2" s="1"/>
  <c r="J6676" i="2"/>
  <c r="K6676" i="2" s="1"/>
  <c r="J6702" i="2"/>
  <c r="K6702" i="2" s="1"/>
  <c r="J6703" i="2"/>
  <c r="K6703" i="2" s="1"/>
  <c r="J6700" i="2"/>
  <c r="K6700" i="2" s="1"/>
  <c r="J6683" i="2"/>
  <c r="K6683" i="2" s="1"/>
  <c r="J6685" i="2"/>
  <c r="K6685" i="2" s="1"/>
  <c r="J6686" i="2"/>
  <c r="K6686" i="2" s="1"/>
  <c r="J6684" i="2"/>
  <c r="K6684" i="2" s="1"/>
  <c r="J6681" i="2"/>
  <c r="K6681" i="2" s="1"/>
  <c r="J6682" i="2"/>
  <c r="K6682" i="2" s="1"/>
  <c r="J6677" i="2"/>
  <c r="K6677" i="2" s="1"/>
  <c r="J6678" i="2"/>
  <c r="K6678" i="2" s="1"/>
  <c r="J6679" i="2"/>
  <c r="K6679" i="2" s="1"/>
  <c r="J6680" i="2"/>
  <c r="K6680" i="2" s="1"/>
  <c r="J6691" i="2"/>
  <c r="K6691" i="2" s="1"/>
  <c r="J6692" i="2"/>
  <c r="K6692" i="2" s="1"/>
  <c r="J6693" i="2"/>
  <c r="K6693" i="2" s="1"/>
  <c r="J6694" i="2"/>
  <c r="K6694" i="2" s="1"/>
  <c r="J6695" i="2"/>
  <c r="K6695" i="2" s="1"/>
  <c r="J6696" i="2"/>
  <c r="K6696" i="2" s="1"/>
  <c r="J6697" i="2"/>
  <c r="K6697" i="2" s="1"/>
  <c r="J6698" i="2"/>
  <c r="K6698" i="2" s="1"/>
  <c r="J6688" i="2"/>
  <c r="K6688" i="2" s="1"/>
  <c r="J6689" i="2"/>
  <c r="K6689" i="2" s="1"/>
  <c r="J6690" i="2"/>
  <c r="K6690" i="2" s="1"/>
  <c r="J6687" i="2"/>
  <c r="K6687" i="2" s="1"/>
  <c r="J6699" i="2"/>
  <c r="K6699" i="2" s="1"/>
  <c r="J6704" i="2"/>
  <c r="K6704" i="2" s="1"/>
  <c r="J6705" i="2"/>
  <c r="K6705" i="2" s="1"/>
  <c r="J6607" i="2"/>
  <c r="K6607" i="2" s="1"/>
  <c r="J6608" i="2"/>
  <c r="K6608" i="2" s="1"/>
  <c r="J6609" i="2"/>
  <c r="K6609" i="2" s="1"/>
  <c r="J6610" i="2"/>
  <c r="K6610" i="2" s="1"/>
  <c r="J6611" i="2"/>
  <c r="K6611" i="2" s="1"/>
  <c r="J6612" i="2"/>
  <c r="K6612" i="2" s="1"/>
  <c r="J6613" i="2"/>
  <c r="K6613" i="2" s="1"/>
  <c r="J6614" i="2"/>
  <c r="K6614" i="2" s="1"/>
  <c r="J6615" i="2"/>
  <c r="K6615" i="2" s="1"/>
  <c r="J6616" i="2"/>
  <c r="K6616" i="2" s="1"/>
  <c r="J6617" i="2"/>
  <c r="K6617" i="2" s="1"/>
  <c r="J6618" i="2"/>
  <c r="K6618" i="2" s="1"/>
  <c r="J6652" i="2"/>
  <c r="K6652" i="2" s="1"/>
  <c r="J6619" i="2"/>
  <c r="K6619" i="2" s="1"/>
  <c r="J6620" i="2"/>
  <c r="K6620" i="2" s="1"/>
  <c r="J6621" i="2"/>
  <c r="K6621" i="2" s="1"/>
  <c r="J6622" i="2"/>
  <c r="K6622" i="2" s="1"/>
  <c r="J6623" i="2"/>
  <c r="K6623" i="2" s="1"/>
  <c r="J6624" i="2"/>
  <c r="K6624" i="2" s="1"/>
  <c r="J6625" i="2"/>
  <c r="K6625" i="2" s="1"/>
  <c r="J6626" i="2"/>
  <c r="K6626" i="2" s="1"/>
  <c r="J6653" i="2"/>
  <c r="K6653" i="2" s="1"/>
  <c r="J6654" i="2"/>
  <c r="K6654" i="2" s="1"/>
  <c r="J6650" i="2"/>
  <c r="K6650" i="2" s="1"/>
  <c r="J6651" i="2"/>
  <c r="K6651" i="2" s="1"/>
  <c r="J6633" i="2"/>
  <c r="K6633" i="2" s="1"/>
  <c r="J6635" i="2"/>
  <c r="K6635" i="2" s="1"/>
  <c r="J6636" i="2"/>
  <c r="K6636" i="2" s="1"/>
  <c r="J6634" i="2"/>
  <c r="K6634" i="2" s="1"/>
  <c r="J6631" i="2"/>
  <c r="K6631" i="2" s="1"/>
  <c r="J6632" i="2"/>
  <c r="K6632" i="2" s="1"/>
  <c r="J6627" i="2"/>
  <c r="K6627" i="2" s="1"/>
  <c r="J6628" i="2"/>
  <c r="K6628" i="2" s="1"/>
  <c r="J6629" i="2"/>
  <c r="K6629" i="2" s="1"/>
  <c r="J6630" i="2"/>
  <c r="K6630" i="2" s="1"/>
  <c r="J6641" i="2"/>
  <c r="K6641" i="2" s="1"/>
  <c r="J6642" i="2"/>
  <c r="K6642" i="2" s="1"/>
  <c r="J6643" i="2"/>
  <c r="K6643" i="2" s="1"/>
  <c r="J6644" i="2"/>
  <c r="K6644" i="2" s="1"/>
  <c r="J6645" i="2"/>
  <c r="K6645" i="2" s="1"/>
  <c r="J6646" i="2"/>
  <c r="K6646" i="2" s="1"/>
  <c r="J6647" i="2"/>
  <c r="K6647" i="2" s="1"/>
  <c r="J6648" i="2"/>
  <c r="K6648" i="2" s="1"/>
  <c r="J6638" i="2"/>
  <c r="K6638" i="2" s="1"/>
  <c r="J6639" i="2"/>
  <c r="K6639" i="2" s="1"/>
  <c r="J6640" i="2"/>
  <c r="K6640" i="2" s="1"/>
  <c r="J6637" i="2"/>
  <c r="K6637" i="2" s="1"/>
  <c r="J6649" i="2"/>
  <c r="K6649" i="2" s="1"/>
  <c r="J6655" i="2"/>
  <c r="K6655" i="2" s="1"/>
  <c r="J6656" i="2"/>
  <c r="K6656" i="2" s="1"/>
  <c r="J6756" i="2"/>
  <c r="K6756" i="2" s="1"/>
  <c r="J6757" i="2"/>
  <c r="K6757" i="2" s="1"/>
  <c r="J6758" i="2"/>
  <c r="K6758" i="2" s="1"/>
  <c r="J6759" i="2"/>
  <c r="K6759" i="2" s="1"/>
  <c r="J6760" i="2"/>
  <c r="K6760" i="2" s="1"/>
  <c r="J6761" i="2"/>
  <c r="K6761" i="2" s="1"/>
  <c r="J6762" i="2"/>
  <c r="K6762" i="2" s="1"/>
  <c r="J6763" i="2"/>
  <c r="K6763" i="2" s="1"/>
  <c r="J6764" i="2"/>
  <c r="K6764" i="2" s="1"/>
  <c r="J6765" i="2"/>
  <c r="K6765" i="2" s="1"/>
  <c r="J6766" i="2"/>
  <c r="K6766" i="2" s="1"/>
  <c r="J6767" i="2"/>
  <c r="K6767" i="2" s="1"/>
  <c r="J6800" i="2"/>
  <c r="K6800" i="2" s="1"/>
  <c r="J6768" i="2"/>
  <c r="K6768" i="2" s="1"/>
  <c r="J6769" i="2"/>
  <c r="K6769" i="2" s="1"/>
  <c r="J6770" i="2"/>
  <c r="K6770" i="2" s="1"/>
  <c r="J6771" i="2"/>
  <c r="K6771" i="2" s="1"/>
  <c r="J6772" i="2"/>
  <c r="K6772" i="2" s="1"/>
  <c r="J6773" i="2"/>
  <c r="K6773" i="2" s="1"/>
  <c r="J6774" i="2"/>
  <c r="K6774" i="2" s="1"/>
  <c r="J6775" i="2"/>
  <c r="K6775" i="2" s="1"/>
  <c r="J6801" i="2"/>
  <c r="K6801" i="2" s="1"/>
  <c r="J6802" i="2"/>
  <c r="K6802" i="2" s="1"/>
  <c r="J6799" i="2"/>
  <c r="K6799" i="2" s="1"/>
  <c r="J6782" i="2"/>
  <c r="K6782" i="2" s="1"/>
  <c r="J6784" i="2"/>
  <c r="K6784" i="2" s="1"/>
  <c r="J6785" i="2"/>
  <c r="K6785" i="2" s="1"/>
  <c r="J6783" i="2"/>
  <c r="K6783" i="2" s="1"/>
  <c r="J6780" i="2"/>
  <c r="K6780" i="2" s="1"/>
  <c r="J6781" i="2"/>
  <c r="K6781" i="2" s="1"/>
  <c r="J6776" i="2"/>
  <c r="K6776" i="2" s="1"/>
  <c r="J6777" i="2"/>
  <c r="K6777" i="2" s="1"/>
  <c r="J6778" i="2"/>
  <c r="K6778" i="2" s="1"/>
  <c r="J6779" i="2"/>
  <c r="K6779" i="2" s="1"/>
  <c r="J6790" i="2"/>
  <c r="K6790" i="2" s="1"/>
  <c r="J6791" i="2"/>
  <c r="K6791" i="2" s="1"/>
  <c r="J6792" i="2"/>
  <c r="K6792" i="2" s="1"/>
  <c r="J6793" i="2"/>
  <c r="K6793" i="2" s="1"/>
  <c r="J6794" i="2"/>
  <c r="K6794" i="2" s="1"/>
  <c r="J6795" i="2"/>
  <c r="K6795" i="2" s="1"/>
  <c r="J6796" i="2"/>
  <c r="K6796" i="2" s="1"/>
  <c r="J6797" i="2"/>
  <c r="K6797" i="2" s="1"/>
  <c r="J6787" i="2"/>
  <c r="K6787" i="2" s="1"/>
  <c r="J6788" i="2"/>
  <c r="K6788" i="2" s="1"/>
  <c r="J6789" i="2"/>
  <c r="K6789" i="2" s="1"/>
  <c r="J6786" i="2"/>
  <c r="K6786" i="2" s="1"/>
  <c r="J6798" i="2"/>
  <c r="K6798" i="2" s="1"/>
  <c r="J6803" i="2"/>
  <c r="K6803" i="2" s="1"/>
  <c r="J6804" i="2"/>
  <c r="K6804" i="2" s="1"/>
  <c r="J6905" i="2"/>
  <c r="K6905" i="2" s="1"/>
  <c r="J6906" i="2"/>
  <c r="K6906" i="2" s="1"/>
  <c r="J6907" i="2"/>
  <c r="K6907" i="2" s="1"/>
  <c r="J6908" i="2"/>
  <c r="K6908" i="2" s="1"/>
  <c r="J6909" i="2"/>
  <c r="K6909" i="2" s="1"/>
  <c r="J6910" i="2"/>
  <c r="K6910" i="2" s="1"/>
  <c r="J6911" i="2"/>
  <c r="K6911" i="2" s="1"/>
  <c r="J6912" i="2"/>
  <c r="K6912" i="2" s="1"/>
  <c r="J6913" i="2"/>
  <c r="K6913" i="2" s="1"/>
  <c r="J6914" i="2"/>
  <c r="K6914" i="2" s="1"/>
  <c r="J6915" i="2"/>
  <c r="K6915" i="2" s="1"/>
  <c r="J6916" i="2"/>
  <c r="K6916" i="2" s="1"/>
  <c r="J6950" i="2"/>
  <c r="K6950" i="2" s="1"/>
  <c r="J6917" i="2"/>
  <c r="K6917" i="2" s="1"/>
  <c r="J6918" i="2"/>
  <c r="K6918" i="2" s="1"/>
  <c r="J6919" i="2"/>
  <c r="K6919" i="2" s="1"/>
  <c r="J6920" i="2"/>
  <c r="K6920" i="2" s="1"/>
  <c r="J6921" i="2"/>
  <c r="K6921" i="2" s="1"/>
  <c r="J6922" i="2"/>
  <c r="K6922" i="2" s="1"/>
  <c r="J6923" i="2"/>
  <c r="K6923" i="2" s="1"/>
  <c r="J6924" i="2"/>
  <c r="K6924" i="2" s="1"/>
  <c r="J6951" i="2"/>
  <c r="K6951" i="2" s="1"/>
  <c r="J6952" i="2"/>
  <c r="K6952" i="2" s="1"/>
  <c r="J6948" i="2"/>
  <c r="K6948" i="2" s="1"/>
  <c r="J6949" i="2"/>
  <c r="K6949" i="2" s="1"/>
  <c r="J6931" i="2"/>
  <c r="K6931" i="2" s="1"/>
  <c r="J6933" i="2"/>
  <c r="K6933" i="2" s="1"/>
  <c r="J6934" i="2"/>
  <c r="K6934" i="2" s="1"/>
  <c r="J6932" i="2"/>
  <c r="K6932" i="2" s="1"/>
  <c r="J6929" i="2"/>
  <c r="K6929" i="2" s="1"/>
  <c r="J6930" i="2"/>
  <c r="K6930" i="2" s="1"/>
  <c r="J6925" i="2"/>
  <c r="K6925" i="2" s="1"/>
  <c r="J6926" i="2"/>
  <c r="K6926" i="2" s="1"/>
  <c r="J6927" i="2"/>
  <c r="K6927" i="2" s="1"/>
  <c r="J6928" i="2"/>
  <c r="K6928" i="2" s="1"/>
  <c r="J6939" i="2"/>
  <c r="K6939" i="2" s="1"/>
  <c r="J6940" i="2"/>
  <c r="K6940" i="2" s="1"/>
  <c r="J6941" i="2"/>
  <c r="K6941" i="2" s="1"/>
  <c r="J6942" i="2"/>
  <c r="K6942" i="2" s="1"/>
  <c r="J6943" i="2"/>
  <c r="K6943" i="2" s="1"/>
  <c r="J6944" i="2"/>
  <c r="K6944" i="2" s="1"/>
  <c r="J6945" i="2"/>
  <c r="K6945" i="2" s="1"/>
  <c r="J6946" i="2"/>
  <c r="K6946" i="2" s="1"/>
  <c r="J6936" i="2"/>
  <c r="K6936" i="2" s="1"/>
  <c r="J6937" i="2"/>
  <c r="K6937" i="2" s="1"/>
  <c r="J6938" i="2"/>
  <c r="K6938" i="2" s="1"/>
  <c r="J6935" i="2"/>
  <c r="K6935" i="2" s="1"/>
  <c r="J6947" i="2"/>
  <c r="K6947" i="2" s="1"/>
  <c r="J6953" i="2"/>
  <c r="K6953" i="2" s="1"/>
  <c r="J6954" i="2"/>
  <c r="K6954" i="2" s="1"/>
  <c r="J6855" i="2"/>
  <c r="K6855" i="2" s="1"/>
  <c r="J6856" i="2"/>
  <c r="K6856" i="2" s="1"/>
  <c r="J6857" i="2"/>
  <c r="K6857" i="2" s="1"/>
  <c r="J6858" i="2"/>
  <c r="K6858" i="2" s="1"/>
  <c r="J6859" i="2"/>
  <c r="K6859" i="2" s="1"/>
  <c r="J6860" i="2"/>
  <c r="K6860" i="2" s="1"/>
  <c r="J6861" i="2"/>
  <c r="K6861" i="2" s="1"/>
  <c r="J6862" i="2"/>
  <c r="K6862" i="2" s="1"/>
  <c r="J6863" i="2"/>
  <c r="K6863" i="2" s="1"/>
  <c r="J6864" i="2"/>
  <c r="K6864" i="2" s="1"/>
  <c r="J6865" i="2"/>
  <c r="K6865" i="2" s="1"/>
  <c r="J6866" i="2"/>
  <c r="K6866" i="2" s="1"/>
  <c r="J6900" i="2"/>
  <c r="K6900" i="2" s="1"/>
  <c r="J6867" i="2"/>
  <c r="K6867" i="2" s="1"/>
  <c r="J6868" i="2"/>
  <c r="K6868" i="2" s="1"/>
  <c r="J6869" i="2"/>
  <c r="K6869" i="2" s="1"/>
  <c r="J6870" i="2"/>
  <c r="K6870" i="2" s="1"/>
  <c r="J6871" i="2"/>
  <c r="K6871" i="2" s="1"/>
  <c r="J6872" i="2"/>
  <c r="K6872" i="2" s="1"/>
  <c r="J6873" i="2"/>
  <c r="K6873" i="2" s="1"/>
  <c r="J6874" i="2"/>
  <c r="K6874" i="2" s="1"/>
  <c r="J6901" i="2"/>
  <c r="K6901" i="2" s="1"/>
  <c r="J6902" i="2"/>
  <c r="K6902" i="2" s="1"/>
  <c r="J6898" i="2"/>
  <c r="K6898" i="2" s="1"/>
  <c r="J6899" i="2"/>
  <c r="K6899" i="2" s="1"/>
  <c r="J6881" i="2"/>
  <c r="K6881" i="2" s="1"/>
  <c r="J6883" i="2"/>
  <c r="K6883" i="2" s="1"/>
  <c r="J6884" i="2"/>
  <c r="K6884" i="2" s="1"/>
  <c r="J6882" i="2"/>
  <c r="K6882" i="2" s="1"/>
  <c r="J6879" i="2"/>
  <c r="K6879" i="2" s="1"/>
  <c r="J6880" i="2"/>
  <c r="K6880" i="2" s="1"/>
  <c r="J6875" i="2"/>
  <c r="K6875" i="2" s="1"/>
  <c r="J6876" i="2"/>
  <c r="K6876" i="2" s="1"/>
  <c r="J6877" i="2"/>
  <c r="K6877" i="2" s="1"/>
  <c r="J6878" i="2"/>
  <c r="K6878" i="2" s="1"/>
  <c r="J6889" i="2"/>
  <c r="K6889" i="2" s="1"/>
  <c r="J6890" i="2"/>
  <c r="K6890" i="2" s="1"/>
  <c r="J6891" i="2"/>
  <c r="K6891" i="2" s="1"/>
  <c r="J6892" i="2"/>
  <c r="K6892" i="2" s="1"/>
  <c r="J6893" i="2"/>
  <c r="K6893" i="2" s="1"/>
  <c r="J6894" i="2"/>
  <c r="K6894" i="2" s="1"/>
  <c r="J6895" i="2"/>
  <c r="K6895" i="2" s="1"/>
  <c r="J6896" i="2"/>
  <c r="K6896" i="2" s="1"/>
  <c r="J6886" i="2"/>
  <c r="K6886" i="2" s="1"/>
  <c r="J6887" i="2"/>
  <c r="K6887" i="2" s="1"/>
  <c r="J6888" i="2"/>
  <c r="K6888" i="2" s="1"/>
  <c r="J6885" i="2"/>
  <c r="K6885" i="2" s="1"/>
  <c r="J6897" i="2"/>
  <c r="K6897" i="2" s="1"/>
  <c r="J6903" i="2"/>
  <c r="K6903" i="2" s="1"/>
  <c r="J6904" i="2"/>
  <c r="K6904" i="2" s="1"/>
  <c r="J6805" i="2"/>
  <c r="K6805" i="2" s="1"/>
  <c r="J6806" i="2"/>
  <c r="K6806" i="2" s="1"/>
  <c r="J6807" i="2"/>
  <c r="K6807" i="2" s="1"/>
  <c r="J6808" i="2"/>
  <c r="K6808" i="2" s="1"/>
  <c r="J6809" i="2"/>
  <c r="K6809" i="2" s="1"/>
  <c r="J6810" i="2"/>
  <c r="K6810" i="2" s="1"/>
  <c r="J6811" i="2"/>
  <c r="K6811" i="2" s="1"/>
  <c r="J6812" i="2"/>
  <c r="K6812" i="2" s="1"/>
  <c r="J6813" i="2"/>
  <c r="K6813" i="2" s="1"/>
  <c r="J6814" i="2"/>
  <c r="K6814" i="2" s="1"/>
  <c r="J6815" i="2"/>
  <c r="K6815" i="2" s="1"/>
  <c r="J6816" i="2"/>
  <c r="K6816" i="2" s="1"/>
  <c r="J6850" i="2"/>
  <c r="K6850" i="2" s="1"/>
  <c r="J6817" i="2"/>
  <c r="K6817" i="2" s="1"/>
  <c r="J6818" i="2"/>
  <c r="K6818" i="2" s="1"/>
  <c r="J6819" i="2"/>
  <c r="K6819" i="2" s="1"/>
  <c r="J6820" i="2"/>
  <c r="K6820" i="2" s="1"/>
  <c r="J6821" i="2"/>
  <c r="K6821" i="2" s="1"/>
  <c r="J6822" i="2"/>
  <c r="K6822" i="2" s="1"/>
  <c r="J6823" i="2"/>
  <c r="K6823" i="2" s="1"/>
  <c r="J6824" i="2"/>
  <c r="K6824" i="2" s="1"/>
  <c r="J6851" i="2"/>
  <c r="K6851" i="2" s="1"/>
  <c r="J6852" i="2"/>
  <c r="K6852" i="2" s="1"/>
  <c r="J6848" i="2"/>
  <c r="K6848" i="2" s="1"/>
  <c r="J6849" i="2"/>
  <c r="K6849" i="2" s="1"/>
  <c r="J6831" i="2"/>
  <c r="K6831" i="2" s="1"/>
  <c r="J6833" i="2"/>
  <c r="K6833" i="2" s="1"/>
  <c r="J6834" i="2"/>
  <c r="K6834" i="2" s="1"/>
  <c r="J6832" i="2"/>
  <c r="K6832" i="2" s="1"/>
  <c r="J6829" i="2"/>
  <c r="K6829" i="2" s="1"/>
  <c r="J6830" i="2"/>
  <c r="K6830" i="2" s="1"/>
  <c r="J6825" i="2"/>
  <c r="K6825" i="2" s="1"/>
  <c r="J6826" i="2"/>
  <c r="K6826" i="2" s="1"/>
  <c r="J6827" i="2"/>
  <c r="K6827" i="2" s="1"/>
  <c r="J6828" i="2"/>
  <c r="K6828" i="2" s="1"/>
  <c r="J6839" i="2"/>
  <c r="K6839" i="2" s="1"/>
  <c r="J6840" i="2"/>
  <c r="K6840" i="2" s="1"/>
  <c r="J6841" i="2"/>
  <c r="K6841" i="2" s="1"/>
  <c r="J6842" i="2"/>
  <c r="K6842" i="2" s="1"/>
  <c r="J6843" i="2"/>
  <c r="K6843" i="2" s="1"/>
  <c r="J6844" i="2"/>
  <c r="K6844" i="2" s="1"/>
  <c r="J6845" i="2"/>
  <c r="K6845" i="2" s="1"/>
  <c r="J6846" i="2"/>
  <c r="K6846" i="2" s="1"/>
  <c r="J6836" i="2"/>
  <c r="K6836" i="2" s="1"/>
  <c r="J6837" i="2"/>
  <c r="K6837" i="2" s="1"/>
  <c r="J6838" i="2"/>
  <c r="K6838" i="2" s="1"/>
  <c r="J6835" i="2"/>
  <c r="K6835" i="2" s="1"/>
  <c r="J6847" i="2"/>
  <c r="K6847" i="2" s="1"/>
  <c r="J6853" i="2"/>
  <c r="K6853" i="2" s="1"/>
  <c r="J6854" i="2"/>
  <c r="K6854" i="2" s="1"/>
  <c r="J6955" i="2"/>
  <c r="K6955" i="2" s="1"/>
  <c r="J6956" i="2"/>
  <c r="K6956" i="2" s="1"/>
  <c r="J6957" i="2"/>
  <c r="K6957" i="2" s="1"/>
  <c r="J6958" i="2"/>
  <c r="K6958" i="2" s="1"/>
  <c r="J6959" i="2"/>
  <c r="K6959" i="2" s="1"/>
  <c r="J6960" i="2"/>
  <c r="K6960" i="2" s="1"/>
  <c r="J6961" i="2"/>
  <c r="K6961" i="2" s="1"/>
  <c r="J6962" i="2"/>
  <c r="K6962" i="2" s="1"/>
  <c r="J6963" i="2"/>
  <c r="K6963" i="2" s="1"/>
  <c r="J6964" i="2"/>
  <c r="K6964" i="2" s="1"/>
  <c r="J6965" i="2"/>
  <c r="K6965" i="2" s="1"/>
  <c r="J6966" i="2"/>
  <c r="K6966" i="2" s="1"/>
  <c r="J7000" i="2"/>
  <c r="K7000" i="2" s="1"/>
  <c r="J6967" i="2"/>
  <c r="K6967" i="2" s="1"/>
  <c r="J6968" i="2"/>
  <c r="K6968" i="2" s="1"/>
  <c r="J6969" i="2"/>
  <c r="K6969" i="2" s="1"/>
  <c r="J6970" i="2"/>
  <c r="K6970" i="2" s="1"/>
  <c r="J6971" i="2"/>
  <c r="K6971" i="2" s="1"/>
  <c r="J6972" i="2"/>
  <c r="K6972" i="2" s="1"/>
  <c r="J6973" i="2"/>
  <c r="K6973" i="2" s="1"/>
  <c r="J6974" i="2"/>
  <c r="K6974" i="2" s="1"/>
  <c r="J7001" i="2"/>
  <c r="K7001" i="2" s="1"/>
  <c r="J7002" i="2"/>
  <c r="K7002" i="2" s="1"/>
  <c r="J6998" i="2"/>
  <c r="K6998" i="2" s="1"/>
  <c r="J6999" i="2"/>
  <c r="K6999" i="2" s="1"/>
  <c r="J6981" i="2"/>
  <c r="K6981" i="2" s="1"/>
  <c r="J6983" i="2"/>
  <c r="K6983" i="2" s="1"/>
  <c r="J6984" i="2"/>
  <c r="K6984" i="2" s="1"/>
  <c r="J6982" i="2"/>
  <c r="K6982" i="2" s="1"/>
  <c r="J6979" i="2"/>
  <c r="K6979" i="2" s="1"/>
  <c r="J6980" i="2"/>
  <c r="K6980" i="2" s="1"/>
  <c r="J6975" i="2"/>
  <c r="K6975" i="2" s="1"/>
  <c r="J6976" i="2"/>
  <c r="K6976" i="2" s="1"/>
  <c r="J6977" i="2"/>
  <c r="K6977" i="2" s="1"/>
  <c r="J6978" i="2"/>
  <c r="K6978" i="2" s="1"/>
  <c r="J6989" i="2"/>
  <c r="K6989" i="2" s="1"/>
  <c r="J6990" i="2"/>
  <c r="K6990" i="2" s="1"/>
  <c r="J6991" i="2"/>
  <c r="K6991" i="2" s="1"/>
  <c r="J6992" i="2"/>
  <c r="K6992" i="2" s="1"/>
  <c r="J6993" i="2"/>
  <c r="K6993" i="2" s="1"/>
  <c r="J6994" i="2"/>
  <c r="K6994" i="2" s="1"/>
  <c r="J6995" i="2"/>
  <c r="K6995" i="2" s="1"/>
  <c r="J6996" i="2"/>
  <c r="K6996" i="2" s="1"/>
  <c r="J6986" i="2"/>
  <c r="K6986" i="2" s="1"/>
  <c r="J6987" i="2"/>
  <c r="K6987" i="2" s="1"/>
  <c r="J6988" i="2"/>
  <c r="K6988" i="2" s="1"/>
  <c r="J6985" i="2"/>
  <c r="K6985" i="2" s="1"/>
  <c r="J6997" i="2"/>
  <c r="K6997" i="2" s="1"/>
  <c r="J7003" i="2"/>
  <c r="K7003" i="2" s="1"/>
  <c r="J7004" i="2"/>
  <c r="K7004" i="2" s="1"/>
  <c r="J7105" i="2"/>
  <c r="K7105" i="2" s="1"/>
  <c r="J7106" i="2"/>
  <c r="K7106" i="2" s="1"/>
  <c r="J7107" i="2"/>
  <c r="K7107" i="2" s="1"/>
  <c r="J7108" i="2"/>
  <c r="K7108" i="2" s="1"/>
  <c r="J7109" i="2"/>
  <c r="K7109" i="2" s="1"/>
  <c r="J7110" i="2"/>
  <c r="K7110" i="2" s="1"/>
  <c r="J7111" i="2"/>
  <c r="K7111" i="2" s="1"/>
  <c r="J7112" i="2"/>
  <c r="K7112" i="2" s="1"/>
  <c r="J7113" i="2"/>
  <c r="K7113" i="2" s="1"/>
  <c r="J7114" i="2"/>
  <c r="K7114" i="2" s="1"/>
  <c r="J7115" i="2"/>
  <c r="K7115" i="2" s="1"/>
  <c r="J7116" i="2"/>
  <c r="K7116" i="2" s="1"/>
  <c r="J7150" i="2"/>
  <c r="K7150" i="2" s="1"/>
  <c r="J7117" i="2"/>
  <c r="K7117" i="2" s="1"/>
  <c r="J7118" i="2"/>
  <c r="K7118" i="2" s="1"/>
  <c r="J7119" i="2"/>
  <c r="K7119" i="2" s="1"/>
  <c r="J7120" i="2"/>
  <c r="K7120" i="2" s="1"/>
  <c r="J7121" i="2"/>
  <c r="K7121" i="2" s="1"/>
  <c r="J7122" i="2"/>
  <c r="K7122" i="2" s="1"/>
  <c r="J7123" i="2"/>
  <c r="K7123" i="2" s="1"/>
  <c r="J7124" i="2"/>
  <c r="K7124" i="2" s="1"/>
  <c r="J7151" i="2"/>
  <c r="K7151" i="2" s="1"/>
  <c r="J7152" i="2"/>
  <c r="K7152" i="2" s="1"/>
  <c r="J7148" i="2"/>
  <c r="K7148" i="2" s="1"/>
  <c r="J7149" i="2"/>
  <c r="K7149" i="2" s="1"/>
  <c r="J7131" i="2"/>
  <c r="K7131" i="2" s="1"/>
  <c r="J7133" i="2"/>
  <c r="K7133" i="2" s="1"/>
  <c r="J7134" i="2"/>
  <c r="K7134" i="2" s="1"/>
  <c r="J7132" i="2"/>
  <c r="K7132" i="2" s="1"/>
  <c r="J7129" i="2"/>
  <c r="K7129" i="2" s="1"/>
  <c r="J7130" i="2"/>
  <c r="K7130" i="2" s="1"/>
  <c r="J7125" i="2"/>
  <c r="K7125" i="2" s="1"/>
  <c r="J7126" i="2"/>
  <c r="K7126" i="2" s="1"/>
  <c r="J7127" i="2"/>
  <c r="K7127" i="2" s="1"/>
  <c r="J7128" i="2"/>
  <c r="K7128" i="2" s="1"/>
  <c r="J7139" i="2"/>
  <c r="K7139" i="2" s="1"/>
  <c r="J7140" i="2"/>
  <c r="K7140" i="2" s="1"/>
  <c r="J7141" i="2"/>
  <c r="K7141" i="2" s="1"/>
  <c r="J7142" i="2"/>
  <c r="K7142" i="2" s="1"/>
  <c r="J7143" i="2"/>
  <c r="K7143" i="2" s="1"/>
  <c r="J7144" i="2"/>
  <c r="K7144" i="2" s="1"/>
  <c r="J7145" i="2"/>
  <c r="K7145" i="2" s="1"/>
  <c r="J7146" i="2"/>
  <c r="K7146" i="2" s="1"/>
  <c r="J7136" i="2"/>
  <c r="K7136" i="2" s="1"/>
  <c r="J7137" i="2"/>
  <c r="K7137" i="2" s="1"/>
  <c r="J7138" i="2"/>
  <c r="K7138" i="2" s="1"/>
  <c r="J7135" i="2"/>
  <c r="K7135" i="2" s="1"/>
  <c r="J7147" i="2"/>
  <c r="K7147" i="2" s="1"/>
  <c r="J7153" i="2"/>
  <c r="K7153" i="2" s="1"/>
  <c r="J7154" i="2"/>
  <c r="K7154" i="2" s="1"/>
  <c r="J7055" i="2"/>
  <c r="K7055" i="2" s="1"/>
  <c r="J7056" i="2"/>
  <c r="K7056" i="2" s="1"/>
  <c r="J7057" i="2"/>
  <c r="K7057" i="2" s="1"/>
  <c r="J7058" i="2"/>
  <c r="K7058" i="2" s="1"/>
  <c r="J7059" i="2"/>
  <c r="K7059" i="2" s="1"/>
  <c r="J7060" i="2"/>
  <c r="K7060" i="2" s="1"/>
  <c r="J7061" i="2"/>
  <c r="K7061" i="2" s="1"/>
  <c r="J7062" i="2"/>
  <c r="K7062" i="2" s="1"/>
  <c r="J7063" i="2"/>
  <c r="K7063" i="2" s="1"/>
  <c r="J7064" i="2"/>
  <c r="K7064" i="2" s="1"/>
  <c r="J7065" i="2"/>
  <c r="K7065" i="2" s="1"/>
  <c r="J7066" i="2"/>
  <c r="K7066" i="2" s="1"/>
  <c r="J7100" i="2"/>
  <c r="K7100" i="2" s="1"/>
  <c r="J7067" i="2"/>
  <c r="K7067" i="2" s="1"/>
  <c r="J7068" i="2"/>
  <c r="K7068" i="2" s="1"/>
  <c r="J7069" i="2"/>
  <c r="K7069" i="2" s="1"/>
  <c r="J7070" i="2"/>
  <c r="K7070" i="2" s="1"/>
  <c r="J7071" i="2"/>
  <c r="K7071" i="2" s="1"/>
  <c r="J7072" i="2"/>
  <c r="K7072" i="2" s="1"/>
  <c r="J7073" i="2"/>
  <c r="K7073" i="2" s="1"/>
  <c r="J7074" i="2"/>
  <c r="K7074" i="2" s="1"/>
  <c r="J7101" i="2"/>
  <c r="K7101" i="2" s="1"/>
  <c r="J7102" i="2"/>
  <c r="K7102" i="2" s="1"/>
  <c r="J7098" i="2"/>
  <c r="K7098" i="2" s="1"/>
  <c r="J7099" i="2"/>
  <c r="K7099" i="2" s="1"/>
  <c r="J7081" i="2"/>
  <c r="K7081" i="2" s="1"/>
  <c r="J7083" i="2"/>
  <c r="K7083" i="2" s="1"/>
  <c r="J7084" i="2"/>
  <c r="K7084" i="2" s="1"/>
  <c r="J7082" i="2"/>
  <c r="K7082" i="2" s="1"/>
  <c r="J7079" i="2"/>
  <c r="K7079" i="2" s="1"/>
  <c r="J7080" i="2"/>
  <c r="K7080" i="2" s="1"/>
  <c r="J7075" i="2"/>
  <c r="K7075" i="2" s="1"/>
  <c r="J7076" i="2"/>
  <c r="K7076" i="2" s="1"/>
  <c r="J7077" i="2"/>
  <c r="K7077" i="2" s="1"/>
  <c r="J7078" i="2"/>
  <c r="K7078" i="2" s="1"/>
  <c r="J7089" i="2"/>
  <c r="K7089" i="2" s="1"/>
  <c r="J7090" i="2"/>
  <c r="K7090" i="2" s="1"/>
  <c r="J7091" i="2"/>
  <c r="K7091" i="2" s="1"/>
  <c r="J7092" i="2"/>
  <c r="K7092" i="2" s="1"/>
  <c r="J7093" i="2"/>
  <c r="K7093" i="2" s="1"/>
  <c r="J7094" i="2"/>
  <c r="K7094" i="2" s="1"/>
  <c r="J7095" i="2"/>
  <c r="K7095" i="2" s="1"/>
  <c r="J7096" i="2"/>
  <c r="K7096" i="2" s="1"/>
  <c r="J7086" i="2"/>
  <c r="K7086" i="2" s="1"/>
  <c r="J7087" i="2"/>
  <c r="K7087" i="2" s="1"/>
  <c r="J7088" i="2"/>
  <c r="K7088" i="2" s="1"/>
  <c r="J7085" i="2"/>
  <c r="K7085" i="2" s="1"/>
  <c r="J7097" i="2"/>
  <c r="K7097" i="2" s="1"/>
  <c r="J7103" i="2"/>
  <c r="K7103" i="2" s="1"/>
  <c r="J7104" i="2"/>
  <c r="K7104" i="2" s="1"/>
  <c r="J7005" i="2"/>
  <c r="K7005" i="2" s="1"/>
  <c r="J7006" i="2"/>
  <c r="K7006" i="2" s="1"/>
  <c r="J7007" i="2"/>
  <c r="K7007" i="2" s="1"/>
  <c r="J7008" i="2"/>
  <c r="K7008" i="2" s="1"/>
  <c r="J7009" i="2"/>
  <c r="K7009" i="2" s="1"/>
  <c r="J7010" i="2"/>
  <c r="K7010" i="2" s="1"/>
  <c r="J7011" i="2"/>
  <c r="K7011" i="2" s="1"/>
  <c r="J7012" i="2"/>
  <c r="K7012" i="2" s="1"/>
  <c r="J7013" i="2"/>
  <c r="K7013" i="2" s="1"/>
  <c r="J7014" i="2"/>
  <c r="K7014" i="2" s="1"/>
  <c r="J7015" i="2"/>
  <c r="K7015" i="2" s="1"/>
  <c r="J7016" i="2"/>
  <c r="K7016" i="2" s="1"/>
  <c r="J7050" i="2"/>
  <c r="K7050" i="2" s="1"/>
  <c r="J7017" i="2"/>
  <c r="K7017" i="2" s="1"/>
  <c r="J7018" i="2"/>
  <c r="K7018" i="2" s="1"/>
  <c r="J7019" i="2"/>
  <c r="K7019" i="2" s="1"/>
  <c r="J7020" i="2"/>
  <c r="K7020" i="2" s="1"/>
  <c r="J7021" i="2"/>
  <c r="K7021" i="2" s="1"/>
  <c r="J7022" i="2"/>
  <c r="K7022" i="2" s="1"/>
  <c r="J7023" i="2"/>
  <c r="K7023" i="2" s="1"/>
  <c r="J7024" i="2"/>
  <c r="K7024" i="2" s="1"/>
  <c r="J7051" i="2"/>
  <c r="K7051" i="2" s="1"/>
  <c r="J7052" i="2"/>
  <c r="K7052" i="2" s="1"/>
  <c r="J7048" i="2"/>
  <c r="K7048" i="2" s="1"/>
  <c r="J7049" i="2"/>
  <c r="K7049" i="2" s="1"/>
  <c r="J7031" i="2"/>
  <c r="K7031" i="2" s="1"/>
  <c r="J7033" i="2"/>
  <c r="K7033" i="2" s="1"/>
  <c r="J7034" i="2"/>
  <c r="K7034" i="2" s="1"/>
  <c r="J7032" i="2"/>
  <c r="K7032" i="2" s="1"/>
  <c r="J7029" i="2"/>
  <c r="K7029" i="2" s="1"/>
  <c r="J7030" i="2"/>
  <c r="K7030" i="2" s="1"/>
  <c r="J7025" i="2"/>
  <c r="K7025" i="2" s="1"/>
  <c r="J7026" i="2"/>
  <c r="K7026" i="2" s="1"/>
  <c r="J7027" i="2"/>
  <c r="K7027" i="2" s="1"/>
  <c r="J7028" i="2"/>
  <c r="K7028" i="2" s="1"/>
  <c r="J7039" i="2"/>
  <c r="K7039" i="2" s="1"/>
  <c r="J7040" i="2"/>
  <c r="K7040" i="2" s="1"/>
  <c r="J7041" i="2"/>
  <c r="K7041" i="2" s="1"/>
  <c r="J7042" i="2"/>
  <c r="K7042" i="2" s="1"/>
  <c r="J7043" i="2"/>
  <c r="K7043" i="2" s="1"/>
  <c r="J7044" i="2"/>
  <c r="K7044" i="2" s="1"/>
  <c r="J7045" i="2"/>
  <c r="K7045" i="2" s="1"/>
  <c r="J7046" i="2"/>
  <c r="K7046" i="2" s="1"/>
  <c r="J7036" i="2"/>
  <c r="K7036" i="2" s="1"/>
  <c r="J7037" i="2"/>
  <c r="K7037" i="2" s="1"/>
  <c r="J7038" i="2"/>
  <c r="K7038" i="2" s="1"/>
  <c r="J7035" i="2"/>
  <c r="K7035" i="2" s="1"/>
  <c r="J7047" i="2"/>
  <c r="K7047" i="2" s="1"/>
  <c r="J7053" i="2"/>
  <c r="K7053" i="2" s="1"/>
  <c r="J7054" i="2"/>
  <c r="K7054" i="2" s="1"/>
  <c r="J7155" i="2"/>
  <c r="K7155" i="2" s="1"/>
  <c r="J7156" i="2"/>
  <c r="K7156" i="2" s="1"/>
  <c r="J7157" i="2"/>
  <c r="K7157" i="2" s="1"/>
  <c r="J7158" i="2"/>
  <c r="K7158" i="2" s="1"/>
  <c r="J7159" i="2"/>
  <c r="K7159" i="2" s="1"/>
  <c r="J7160" i="2"/>
  <c r="K7160" i="2" s="1"/>
  <c r="J7161" i="2"/>
  <c r="K7161" i="2" s="1"/>
  <c r="J7162" i="2"/>
  <c r="K7162" i="2" s="1"/>
  <c r="J7163" i="2"/>
  <c r="K7163" i="2" s="1"/>
  <c r="J7164" i="2"/>
  <c r="K7164" i="2" s="1"/>
  <c r="J7165" i="2"/>
  <c r="K7165" i="2" s="1"/>
  <c r="J7166" i="2"/>
  <c r="K7166" i="2" s="1"/>
  <c r="J7200" i="2"/>
  <c r="K7200" i="2" s="1"/>
  <c r="J7167" i="2"/>
  <c r="K7167" i="2" s="1"/>
  <c r="J7168" i="2"/>
  <c r="K7168" i="2" s="1"/>
  <c r="J7169" i="2"/>
  <c r="K7169" i="2" s="1"/>
  <c r="J7170" i="2"/>
  <c r="K7170" i="2" s="1"/>
  <c r="J7171" i="2"/>
  <c r="K7171" i="2" s="1"/>
  <c r="J7172" i="2"/>
  <c r="K7172" i="2" s="1"/>
  <c r="J7173" i="2"/>
  <c r="K7173" i="2" s="1"/>
  <c r="J7174" i="2"/>
  <c r="K7174" i="2" s="1"/>
  <c r="J7201" i="2"/>
  <c r="K7201" i="2" s="1"/>
  <c r="J7202" i="2"/>
  <c r="K7202" i="2" s="1"/>
  <c r="J7198" i="2"/>
  <c r="K7198" i="2" s="1"/>
  <c r="J7199" i="2"/>
  <c r="K7199" i="2" s="1"/>
  <c r="J7181" i="2"/>
  <c r="K7181" i="2" s="1"/>
  <c r="J7183" i="2"/>
  <c r="K7183" i="2" s="1"/>
  <c r="J7184" i="2"/>
  <c r="K7184" i="2" s="1"/>
  <c r="J7182" i="2"/>
  <c r="K7182" i="2" s="1"/>
  <c r="J7179" i="2"/>
  <c r="K7179" i="2" s="1"/>
  <c r="J7180" i="2"/>
  <c r="K7180" i="2" s="1"/>
  <c r="J7175" i="2"/>
  <c r="K7175" i="2" s="1"/>
  <c r="J7176" i="2"/>
  <c r="K7176" i="2" s="1"/>
  <c r="J7177" i="2"/>
  <c r="K7177" i="2" s="1"/>
  <c r="J7178" i="2"/>
  <c r="K7178" i="2" s="1"/>
  <c r="J7189" i="2"/>
  <c r="K7189" i="2" s="1"/>
  <c r="J7190" i="2"/>
  <c r="K7190" i="2" s="1"/>
  <c r="J7191" i="2"/>
  <c r="K7191" i="2" s="1"/>
  <c r="J7192" i="2"/>
  <c r="K7192" i="2" s="1"/>
  <c r="J7193" i="2"/>
  <c r="K7193" i="2" s="1"/>
  <c r="J7194" i="2"/>
  <c r="K7194" i="2" s="1"/>
  <c r="J7195" i="2"/>
  <c r="K7195" i="2" s="1"/>
  <c r="J7196" i="2"/>
  <c r="K7196" i="2" s="1"/>
  <c r="J7186" i="2"/>
  <c r="K7186" i="2" s="1"/>
  <c r="J7187" i="2"/>
  <c r="K7187" i="2" s="1"/>
  <c r="J7188" i="2"/>
  <c r="K7188" i="2" s="1"/>
  <c r="J7185" i="2"/>
  <c r="K7185" i="2" s="1"/>
  <c r="J7197" i="2"/>
  <c r="K7197" i="2" s="1"/>
  <c r="J7203" i="2"/>
  <c r="K7203" i="2" s="1"/>
  <c r="J7204" i="2"/>
  <c r="K7204" i="2" s="1"/>
  <c r="J7305" i="2"/>
  <c r="K7305" i="2" s="1"/>
  <c r="J7306" i="2"/>
  <c r="K7306" i="2" s="1"/>
  <c r="J7307" i="2"/>
  <c r="K7307" i="2" s="1"/>
  <c r="J7308" i="2"/>
  <c r="K7308" i="2" s="1"/>
  <c r="J7309" i="2"/>
  <c r="K7309" i="2" s="1"/>
  <c r="J7310" i="2"/>
  <c r="K7310" i="2" s="1"/>
  <c r="J7311" i="2"/>
  <c r="K7311" i="2" s="1"/>
  <c r="J7312" i="2"/>
  <c r="K7312" i="2" s="1"/>
  <c r="J7313" i="2"/>
  <c r="K7313" i="2" s="1"/>
  <c r="J7314" i="2"/>
  <c r="K7314" i="2" s="1"/>
  <c r="J7315" i="2"/>
  <c r="K7315" i="2" s="1"/>
  <c r="J7316" i="2"/>
  <c r="K7316" i="2" s="1"/>
  <c r="J7350" i="2"/>
  <c r="K7350" i="2" s="1"/>
  <c r="J7317" i="2"/>
  <c r="K7317" i="2" s="1"/>
  <c r="J7318" i="2"/>
  <c r="K7318" i="2" s="1"/>
  <c r="J7319" i="2"/>
  <c r="K7319" i="2" s="1"/>
  <c r="J7320" i="2"/>
  <c r="K7320" i="2" s="1"/>
  <c r="J7321" i="2"/>
  <c r="K7321" i="2" s="1"/>
  <c r="J7322" i="2"/>
  <c r="K7322" i="2" s="1"/>
  <c r="J7323" i="2"/>
  <c r="K7323" i="2" s="1"/>
  <c r="J7324" i="2"/>
  <c r="K7324" i="2" s="1"/>
  <c r="J7351" i="2"/>
  <c r="K7351" i="2" s="1"/>
  <c r="J7352" i="2"/>
  <c r="K7352" i="2" s="1"/>
  <c r="J7348" i="2"/>
  <c r="K7348" i="2" s="1"/>
  <c r="J7349" i="2"/>
  <c r="K7349" i="2" s="1"/>
  <c r="J7331" i="2"/>
  <c r="K7331" i="2" s="1"/>
  <c r="J7333" i="2"/>
  <c r="K7333" i="2" s="1"/>
  <c r="J7334" i="2"/>
  <c r="K7334" i="2" s="1"/>
  <c r="J7332" i="2"/>
  <c r="K7332" i="2" s="1"/>
  <c r="J7329" i="2"/>
  <c r="K7329" i="2" s="1"/>
  <c r="J7330" i="2"/>
  <c r="K7330" i="2" s="1"/>
  <c r="J7325" i="2"/>
  <c r="K7325" i="2" s="1"/>
  <c r="J7326" i="2"/>
  <c r="K7326" i="2" s="1"/>
  <c r="J7327" i="2"/>
  <c r="K7327" i="2" s="1"/>
  <c r="J7328" i="2"/>
  <c r="K7328" i="2" s="1"/>
  <c r="J7339" i="2"/>
  <c r="K7339" i="2" s="1"/>
  <c r="J7340" i="2"/>
  <c r="K7340" i="2" s="1"/>
  <c r="J7341" i="2"/>
  <c r="K7341" i="2" s="1"/>
  <c r="J7342" i="2"/>
  <c r="K7342" i="2" s="1"/>
  <c r="J7343" i="2"/>
  <c r="K7343" i="2" s="1"/>
  <c r="J7344" i="2"/>
  <c r="K7344" i="2" s="1"/>
  <c r="J7345" i="2"/>
  <c r="K7345" i="2" s="1"/>
  <c r="J7346" i="2"/>
  <c r="K7346" i="2" s="1"/>
  <c r="J7336" i="2"/>
  <c r="K7336" i="2" s="1"/>
  <c r="J7337" i="2"/>
  <c r="K7337" i="2" s="1"/>
  <c r="J7338" i="2"/>
  <c r="K7338" i="2" s="1"/>
  <c r="J7335" i="2"/>
  <c r="K7335" i="2" s="1"/>
  <c r="J7347" i="2"/>
  <c r="K7347" i="2" s="1"/>
  <c r="J7353" i="2"/>
  <c r="K7353" i="2" s="1"/>
  <c r="J7354" i="2"/>
  <c r="K7354" i="2" s="1"/>
  <c r="J7255" i="2"/>
  <c r="K7255" i="2" s="1"/>
  <c r="J7256" i="2"/>
  <c r="K7256" i="2" s="1"/>
  <c r="J7257" i="2"/>
  <c r="K7257" i="2" s="1"/>
  <c r="J7258" i="2"/>
  <c r="K7258" i="2" s="1"/>
  <c r="J7259" i="2"/>
  <c r="K7259" i="2" s="1"/>
  <c r="J7260" i="2"/>
  <c r="K7260" i="2" s="1"/>
  <c r="J7261" i="2"/>
  <c r="K7261" i="2" s="1"/>
  <c r="J7262" i="2"/>
  <c r="K7262" i="2" s="1"/>
  <c r="J7263" i="2"/>
  <c r="K7263" i="2" s="1"/>
  <c r="J7264" i="2"/>
  <c r="K7264" i="2" s="1"/>
  <c r="J7265" i="2"/>
  <c r="K7265" i="2" s="1"/>
  <c r="J7266" i="2"/>
  <c r="K7266" i="2" s="1"/>
  <c r="J7300" i="2"/>
  <c r="K7300" i="2" s="1"/>
  <c r="J7267" i="2"/>
  <c r="K7267" i="2" s="1"/>
  <c r="J7268" i="2"/>
  <c r="K7268" i="2" s="1"/>
  <c r="J7269" i="2"/>
  <c r="K7269" i="2" s="1"/>
  <c r="J7270" i="2"/>
  <c r="K7270" i="2" s="1"/>
  <c r="J7271" i="2"/>
  <c r="K7271" i="2" s="1"/>
  <c r="J7272" i="2"/>
  <c r="K7272" i="2" s="1"/>
  <c r="J7273" i="2"/>
  <c r="K7273" i="2" s="1"/>
  <c r="J7274" i="2"/>
  <c r="K7274" i="2" s="1"/>
  <c r="J7301" i="2"/>
  <c r="K7301" i="2" s="1"/>
  <c r="J7302" i="2"/>
  <c r="K7302" i="2" s="1"/>
  <c r="J7298" i="2"/>
  <c r="K7298" i="2" s="1"/>
  <c r="J7299" i="2"/>
  <c r="K7299" i="2" s="1"/>
  <c r="J7281" i="2"/>
  <c r="K7281" i="2" s="1"/>
  <c r="J7283" i="2"/>
  <c r="K7283" i="2" s="1"/>
  <c r="J7284" i="2"/>
  <c r="K7284" i="2" s="1"/>
  <c r="J7282" i="2"/>
  <c r="K7282" i="2" s="1"/>
  <c r="J7279" i="2"/>
  <c r="K7279" i="2" s="1"/>
  <c r="J7280" i="2"/>
  <c r="K7280" i="2" s="1"/>
  <c r="J7275" i="2"/>
  <c r="K7275" i="2" s="1"/>
  <c r="J7276" i="2"/>
  <c r="K7276" i="2" s="1"/>
  <c r="J7277" i="2"/>
  <c r="K7277" i="2" s="1"/>
  <c r="J7278" i="2"/>
  <c r="K7278" i="2" s="1"/>
  <c r="J7289" i="2"/>
  <c r="K7289" i="2" s="1"/>
  <c r="J7290" i="2"/>
  <c r="K7290" i="2" s="1"/>
  <c r="J7291" i="2"/>
  <c r="K7291" i="2" s="1"/>
  <c r="J7292" i="2"/>
  <c r="K7292" i="2" s="1"/>
  <c r="J7293" i="2"/>
  <c r="K7293" i="2" s="1"/>
  <c r="J7294" i="2"/>
  <c r="K7294" i="2" s="1"/>
  <c r="J7295" i="2"/>
  <c r="K7295" i="2" s="1"/>
  <c r="J7296" i="2"/>
  <c r="K7296" i="2" s="1"/>
  <c r="J7286" i="2"/>
  <c r="K7286" i="2" s="1"/>
  <c r="J7287" i="2"/>
  <c r="K7287" i="2" s="1"/>
  <c r="J7288" i="2"/>
  <c r="K7288" i="2" s="1"/>
  <c r="J7285" i="2"/>
  <c r="K7285" i="2" s="1"/>
  <c r="J7297" i="2"/>
  <c r="K7297" i="2" s="1"/>
  <c r="J7303" i="2"/>
  <c r="K7303" i="2" s="1"/>
  <c r="J7304" i="2"/>
  <c r="K7304" i="2" s="1"/>
  <c r="J7205" i="2"/>
  <c r="K7205" i="2" s="1"/>
  <c r="J7206" i="2"/>
  <c r="K7206" i="2" s="1"/>
  <c r="J7207" i="2"/>
  <c r="K7207" i="2" s="1"/>
  <c r="J7208" i="2"/>
  <c r="K7208" i="2" s="1"/>
  <c r="J7209" i="2"/>
  <c r="K7209" i="2" s="1"/>
  <c r="J7210" i="2"/>
  <c r="K7210" i="2" s="1"/>
  <c r="J7211" i="2"/>
  <c r="K7211" i="2" s="1"/>
  <c r="J7212" i="2"/>
  <c r="K7212" i="2" s="1"/>
  <c r="J7213" i="2"/>
  <c r="K7213" i="2" s="1"/>
  <c r="J7214" i="2"/>
  <c r="K7214" i="2" s="1"/>
  <c r="J7215" i="2"/>
  <c r="K7215" i="2" s="1"/>
  <c r="J7216" i="2"/>
  <c r="K7216" i="2" s="1"/>
  <c r="J7250" i="2"/>
  <c r="K7250" i="2" s="1"/>
  <c r="J7217" i="2"/>
  <c r="K7217" i="2" s="1"/>
  <c r="J7218" i="2"/>
  <c r="K7218" i="2" s="1"/>
  <c r="J7219" i="2"/>
  <c r="K7219" i="2" s="1"/>
  <c r="J7220" i="2"/>
  <c r="K7220" i="2" s="1"/>
  <c r="J7221" i="2"/>
  <c r="K7221" i="2" s="1"/>
  <c r="J7222" i="2"/>
  <c r="K7222" i="2" s="1"/>
  <c r="J7223" i="2"/>
  <c r="K7223" i="2" s="1"/>
  <c r="J7224" i="2"/>
  <c r="K7224" i="2" s="1"/>
  <c r="J7251" i="2"/>
  <c r="K7251" i="2" s="1"/>
  <c r="J7252" i="2"/>
  <c r="K7252" i="2" s="1"/>
  <c r="J7248" i="2"/>
  <c r="K7248" i="2" s="1"/>
  <c r="J7249" i="2"/>
  <c r="K7249" i="2" s="1"/>
  <c r="J7231" i="2"/>
  <c r="K7231" i="2" s="1"/>
  <c r="J7233" i="2"/>
  <c r="K7233" i="2" s="1"/>
  <c r="J7234" i="2"/>
  <c r="K7234" i="2" s="1"/>
  <c r="J7232" i="2"/>
  <c r="K7232" i="2" s="1"/>
  <c r="J7229" i="2"/>
  <c r="K7229" i="2" s="1"/>
  <c r="J7230" i="2"/>
  <c r="K7230" i="2" s="1"/>
  <c r="J7225" i="2"/>
  <c r="K7225" i="2" s="1"/>
  <c r="J7226" i="2"/>
  <c r="K7226" i="2" s="1"/>
  <c r="J7227" i="2"/>
  <c r="K7227" i="2" s="1"/>
  <c r="J7228" i="2"/>
  <c r="K7228" i="2" s="1"/>
  <c r="J7239" i="2"/>
  <c r="K7239" i="2" s="1"/>
  <c r="J7240" i="2"/>
  <c r="K7240" i="2" s="1"/>
  <c r="J7241" i="2"/>
  <c r="K7241" i="2" s="1"/>
  <c r="J7242" i="2"/>
  <c r="K7242" i="2" s="1"/>
  <c r="J7243" i="2"/>
  <c r="K7243" i="2" s="1"/>
  <c r="J7244" i="2"/>
  <c r="K7244" i="2" s="1"/>
  <c r="J7245" i="2"/>
  <c r="K7245" i="2" s="1"/>
  <c r="J7246" i="2"/>
  <c r="K7246" i="2" s="1"/>
  <c r="J7236" i="2"/>
  <c r="K7236" i="2" s="1"/>
  <c r="J7237" i="2"/>
  <c r="K7237" i="2" s="1"/>
  <c r="J7238" i="2"/>
  <c r="K7238" i="2" s="1"/>
  <c r="J7235" i="2"/>
  <c r="K7235" i="2" s="1"/>
  <c r="J7247" i="2"/>
  <c r="K7247" i="2" s="1"/>
  <c r="J7253" i="2"/>
  <c r="K7253" i="2" s="1"/>
  <c r="J7254" i="2"/>
  <c r="K7254" i="2" s="1"/>
  <c r="J7355" i="2"/>
  <c r="K7355" i="2" s="1"/>
  <c r="J7356" i="2"/>
  <c r="K7356" i="2" s="1"/>
  <c r="J7357" i="2"/>
  <c r="K7357" i="2" s="1"/>
  <c r="J7358" i="2"/>
  <c r="K7358" i="2" s="1"/>
  <c r="J7359" i="2"/>
  <c r="K7359" i="2" s="1"/>
  <c r="J7360" i="2"/>
  <c r="K7360" i="2" s="1"/>
  <c r="J7361" i="2"/>
  <c r="K7361" i="2" s="1"/>
  <c r="J7362" i="2"/>
  <c r="K7362" i="2" s="1"/>
  <c r="J7363" i="2"/>
  <c r="K7363" i="2" s="1"/>
  <c r="J7364" i="2"/>
  <c r="K7364" i="2" s="1"/>
  <c r="J7365" i="2"/>
  <c r="K7365" i="2" s="1"/>
  <c r="J7366" i="2"/>
  <c r="K7366" i="2" s="1"/>
  <c r="J7399" i="2"/>
  <c r="K7399" i="2" s="1"/>
  <c r="J7367" i="2"/>
  <c r="K7367" i="2" s="1"/>
  <c r="J7368" i="2"/>
  <c r="K7368" i="2" s="1"/>
  <c r="J7369" i="2"/>
  <c r="K7369" i="2" s="1"/>
  <c r="J7370" i="2"/>
  <c r="K7370" i="2" s="1"/>
  <c r="J7371" i="2"/>
  <c r="K7371" i="2" s="1"/>
  <c r="J7372" i="2"/>
  <c r="K7372" i="2" s="1"/>
  <c r="J7373" i="2"/>
  <c r="K7373" i="2" s="1"/>
  <c r="J7374" i="2"/>
  <c r="K7374" i="2" s="1"/>
  <c r="J7400" i="2"/>
  <c r="K7400" i="2" s="1"/>
  <c r="J7401" i="2"/>
  <c r="K7401" i="2" s="1"/>
  <c r="J7398" i="2"/>
  <c r="K7398" i="2" s="1"/>
  <c r="J7381" i="2"/>
  <c r="K7381" i="2" s="1"/>
  <c r="J7383" i="2"/>
  <c r="K7383" i="2" s="1"/>
  <c r="J7384" i="2"/>
  <c r="K7384" i="2" s="1"/>
  <c r="J7382" i="2"/>
  <c r="K7382" i="2" s="1"/>
  <c r="J7379" i="2"/>
  <c r="K7379" i="2" s="1"/>
  <c r="J7380" i="2"/>
  <c r="K7380" i="2" s="1"/>
  <c r="J7375" i="2"/>
  <c r="K7375" i="2" s="1"/>
  <c r="J7376" i="2"/>
  <c r="K7376" i="2" s="1"/>
  <c r="J7377" i="2"/>
  <c r="K7377" i="2" s="1"/>
  <c r="J7378" i="2"/>
  <c r="K7378" i="2" s="1"/>
  <c r="J7389" i="2"/>
  <c r="K7389" i="2" s="1"/>
  <c r="J7390" i="2"/>
  <c r="K7390" i="2" s="1"/>
  <c r="J7391" i="2"/>
  <c r="K7391" i="2" s="1"/>
  <c r="J7392" i="2"/>
  <c r="K7392" i="2" s="1"/>
  <c r="J7393" i="2"/>
  <c r="K7393" i="2" s="1"/>
  <c r="J7394" i="2"/>
  <c r="K7394" i="2" s="1"/>
  <c r="J7395" i="2"/>
  <c r="K7395" i="2" s="1"/>
  <c r="J7396" i="2"/>
  <c r="K7396" i="2" s="1"/>
  <c r="J7386" i="2"/>
  <c r="K7386" i="2" s="1"/>
  <c r="J7387" i="2"/>
  <c r="K7387" i="2" s="1"/>
  <c r="J7388" i="2"/>
  <c r="K7388" i="2" s="1"/>
  <c r="J7385" i="2"/>
  <c r="K7385" i="2" s="1"/>
  <c r="J7397" i="2"/>
  <c r="K7397" i="2" s="1"/>
  <c r="J7402" i="2"/>
  <c r="K7402" i="2" s="1"/>
  <c r="J7403" i="2"/>
  <c r="K7403" i="2" s="1"/>
  <c r="J7504" i="2"/>
  <c r="K7504" i="2" s="1"/>
  <c r="J7505" i="2"/>
  <c r="K7505" i="2" s="1"/>
  <c r="J7506" i="2"/>
  <c r="K7506" i="2" s="1"/>
  <c r="J7507" i="2"/>
  <c r="K7507" i="2" s="1"/>
  <c r="J7508" i="2"/>
  <c r="K7508" i="2" s="1"/>
  <c r="J7509" i="2"/>
  <c r="K7509" i="2" s="1"/>
  <c r="J7510" i="2"/>
  <c r="K7510" i="2" s="1"/>
  <c r="J7511" i="2"/>
  <c r="K7511" i="2" s="1"/>
  <c r="J7512" i="2"/>
  <c r="K7512" i="2" s="1"/>
  <c r="J7513" i="2"/>
  <c r="K7513" i="2" s="1"/>
  <c r="J7514" i="2"/>
  <c r="K7514" i="2" s="1"/>
  <c r="J7515" i="2"/>
  <c r="K7515" i="2" s="1"/>
  <c r="J7549" i="2"/>
  <c r="K7549" i="2" s="1"/>
  <c r="J7516" i="2"/>
  <c r="K7516" i="2" s="1"/>
  <c r="J7517" i="2"/>
  <c r="K7517" i="2" s="1"/>
  <c r="J7518" i="2"/>
  <c r="K7518" i="2" s="1"/>
  <c r="J7519" i="2"/>
  <c r="K7519" i="2" s="1"/>
  <c r="J7520" i="2"/>
  <c r="K7520" i="2" s="1"/>
  <c r="J7521" i="2"/>
  <c r="K7521" i="2" s="1"/>
  <c r="J7522" i="2"/>
  <c r="K7522" i="2" s="1"/>
  <c r="J7523" i="2"/>
  <c r="K7523" i="2" s="1"/>
  <c r="J7550" i="2"/>
  <c r="K7550" i="2" s="1"/>
  <c r="J7551" i="2"/>
  <c r="K7551" i="2" s="1"/>
  <c r="J7547" i="2"/>
  <c r="K7547" i="2" s="1"/>
  <c r="J7548" i="2"/>
  <c r="K7548" i="2" s="1"/>
  <c r="J7530" i="2"/>
  <c r="K7530" i="2" s="1"/>
  <c r="J7532" i="2"/>
  <c r="K7532" i="2" s="1"/>
  <c r="J7533" i="2"/>
  <c r="K7533" i="2" s="1"/>
  <c r="J7531" i="2"/>
  <c r="K7531" i="2" s="1"/>
  <c r="J7528" i="2"/>
  <c r="K7528" i="2" s="1"/>
  <c r="J7529" i="2"/>
  <c r="K7529" i="2" s="1"/>
  <c r="J7524" i="2"/>
  <c r="K7524" i="2" s="1"/>
  <c r="J7525" i="2"/>
  <c r="K7525" i="2" s="1"/>
  <c r="J7526" i="2"/>
  <c r="K7526" i="2" s="1"/>
  <c r="J7527" i="2"/>
  <c r="K7527" i="2" s="1"/>
  <c r="J7538" i="2"/>
  <c r="K7538" i="2" s="1"/>
  <c r="J7539" i="2"/>
  <c r="K7539" i="2" s="1"/>
  <c r="J7540" i="2"/>
  <c r="K7540" i="2" s="1"/>
  <c r="J7541" i="2"/>
  <c r="K7541" i="2" s="1"/>
  <c r="J7542" i="2"/>
  <c r="K7542" i="2" s="1"/>
  <c r="J7543" i="2"/>
  <c r="K7543" i="2" s="1"/>
  <c r="J7544" i="2"/>
  <c r="K7544" i="2" s="1"/>
  <c r="J7545" i="2"/>
  <c r="K7545" i="2" s="1"/>
  <c r="J7535" i="2"/>
  <c r="K7535" i="2" s="1"/>
  <c r="J7536" i="2"/>
  <c r="K7536" i="2" s="1"/>
  <c r="J7537" i="2"/>
  <c r="K7537" i="2" s="1"/>
  <c r="J7534" i="2"/>
  <c r="K7534" i="2" s="1"/>
  <c r="J7546" i="2"/>
  <c r="K7546" i="2" s="1"/>
  <c r="J7552" i="2"/>
  <c r="K7552" i="2" s="1"/>
  <c r="J7553" i="2"/>
  <c r="K7553" i="2" s="1"/>
  <c r="J7454" i="2"/>
  <c r="K7454" i="2" s="1"/>
  <c r="J7455" i="2"/>
  <c r="K7455" i="2" s="1"/>
  <c r="J7456" i="2"/>
  <c r="K7456" i="2" s="1"/>
  <c r="J7457" i="2"/>
  <c r="K7457" i="2" s="1"/>
  <c r="J7458" i="2"/>
  <c r="K7458" i="2" s="1"/>
  <c r="J7459" i="2"/>
  <c r="K7459" i="2" s="1"/>
  <c r="J7460" i="2"/>
  <c r="K7460" i="2" s="1"/>
  <c r="J7461" i="2"/>
  <c r="K7461" i="2" s="1"/>
  <c r="J7462" i="2"/>
  <c r="K7462" i="2" s="1"/>
  <c r="J7463" i="2"/>
  <c r="K7463" i="2" s="1"/>
  <c r="J7464" i="2"/>
  <c r="K7464" i="2" s="1"/>
  <c r="J7465" i="2"/>
  <c r="K7465" i="2" s="1"/>
  <c r="J7499" i="2"/>
  <c r="K7499" i="2" s="1"/>
  <c r="J7466" i="2"/>
  <c r="K7466" i="2" s="1"/>
  <c r="J7467" i="2"/>
  <c r="K7467" i="2" s="1"/>
  <c r="J7468" i="2"/>
  <c r="K7468" i="2" s="1"/>
  <c r="J7469" i="2"/>
  <c r="K7469" i="2" s="1"/>
  <c r="J7470" i="2"/>
  <c r="K7470" i="2" s="1"/>
  <c r="J7471" i="2"/>
  <c r="K7471" i="2" s="1"/>
  <c r="J7472" i="2"/>
  <c r="K7472" i="2" s="1"/>
  <c r="J7473" i="2"/>
  <c r="K7473" i="2" s="1"/>
  <c r="J7500" i="2"/>
  <c r="K7500" i="2" s="1"/>
  <c r="J7501" i="2"/>
  <c r="K7501" i="2" s="1"/>
  <c r="J7497" i="2"/>
  <c r="K7497" i="2" s="1"/>
  <c r="J7498" i="2"/>
  <c r="K7498" i="2" s="1"/>
  <c r="J7480" i="2"/>
  <c r="K7480" i="2" s="1"/>
  <c r="J7482" i="2"/>
  <c r="K7482" i="2" s="1"/>
  <c r="J7483" i="2"/>
  <c r="K7483" i="2" s="1"/>
  <c r="J7481" i="2"/>
  <c r="K7481" i="2" s="1"/>
  <c r="J7478" i="2"/>
  <c r="K7478" i="2" s="1"/>
  <c r="J7479" i="2"/>
  <c r="K7479" i="2" s="1"/>
  <c r="J7474" i="2"/>
  <c r="K7474" i="2" s="1"/>
  <c r="J7475" i="2"/>
  <c r="K7475" i="2" s="1"/>
  <c r="J7476" i="2"/>
  <c r="K7476" i="2" s="1"/>
  <c r="J7477" i="2"/>
  <c r="K7477" i="2" s="1"/>
  <c r="J7488" i="2"/>
  <c r="K7488" i="2" s="1"/>
  <c r="J7489" i="2"/>
  <c r="K7489" i="2" s="1"/>
  <c r="J7490" i="2"/>
  <c r="K7490" i="2" s="1"/>
  <c r="J7491" i="2"/>
  <c r="K7491" i="2" s="1"/>
  <c r="J7492" i="2"/>
  <c r="K7492" i="2" s="1"/>
  <c r="J7493" i="2"/>
  <c r="K7493" i="2" s="1"/>
  <c r="J7494" i="2"/>
  <c r="K7494" i="2" s="1"/>
  <c r="J7495" i="2"/>
  <c r="K7495" i="2" s="1"/>
  <c r="J7485" i="2"/>
  <c r="K7485" i="2" s="1"/>
  <c r="J7486" i="2"/>
  <c r="K7486" i="2" s="1"/>
  <c r="J7487" i="2"/>
  <c r="K7487" i="2" s="1"/>
  <c r="J7484" i="2"/>
  <c r="K7484" i="2" s="1"/>
  <c r="J7496" i="2"/>
  <c r="K7496" i="2" s="1"/>
  <c r="J7502" i="2"/>
  <c r="K7502" i="2" s="1"/>
  <c r="J7503" i="2"/>
  <c r="K7503" i="2" s="1"/>
  <c r="J7404" i="2"/>
  <c r="K7404" i="2" s="1"/>
  <c r="J7405" i="2"/>
  <c r="K7405" i="2" s="1"/>
  <c r="J7406" i="2"/>
  <c r="K7406" i="2" s="1"/>
  <c r="J7407" i="2"/>
  <c r="K7407" i="2" s="1"/>
  <c r="J7408" i="2"/>
  <c r="K7408" i="2" s="1"/>
  <c r="J7409" i="2"/>
  <c r="K7409" i="2" s="1"/>
  <c r="J7410" i="2"/>
  <c r="K7410" i="2" s="1"/>
  <c r="J7411" i="2"/>
  <c r="K7411" i="2" s="1"/>
  <c r="J7412" i="2"/>
  <c r="K7412" i="2" s="1"/>
  <c r="J7413" i="2"/>
  <c r="K7413" i="2" s="1"/>
  <c r="J7414" i="2"/>
  <c r="K7414" i="2" s="1"/>
  <c r="J7415" i="2"/>
  <c r="K7415" i="2" s="1"/>
  <c r="J7449" i="2"/>
  <c r="K7449" i="2" s="1"/>
  <c r="J7416" i="2"/>
  <c r="K7416" i="2" s="1"/>
  <c r="J7417" i="2"/>
  <c r="K7417" i="2" s="1"/>
  <c r="J7418" i="2"/>
  <c r="K7418" i="2" s="1"/>
  <c r="J7419" i="2"/>
  <c r="K7419" i="2" s="1"/>
  <c r="J7420" i="2"/>
  <c r="K7420" i="2" s="1"/>
  <c r="J7421" i="2"/>
  <c r="K7421" i="2" s="1"/>
  <c r="J7422" i="2"/>
  <c r="K7422" i="2" s="1"/>
  <c r="J7423" i="2"/>
  <c r="K7423" i="2" s="1"/>
  <c r="J7450" i="2"/>
  <c r="K7450" i="2" s="1"/>
  <c r="J7451" i="2"/>
  <c r="K7451" i="2" s="1"/>
  <c r="J7447" i="2"/>
  <c r="K7447" i="2" s="1"/>
  <c r="J7448" i="2"/>
  <c r="K7448" i="2" s="1"/>
  <c r="J7430" i="2"/>
  <c r="K7430" i="2" s="1"/>
  <c r="J7432" i="2"/>
  <c r="K7432" i="2" s="1"/>
  <c r="J7433" i="2"/>
  <c r="K7433" i="2" s="1"/>
  <c r="J7431" i="2"/>
  <c r="K7431" i="2" s="1"/>
  <c r="J7428" i="2"/>
  <c r="K7428" i="2" s="1"/>
  <c r="J7429" i="2"/>
  <c r="K7429" i="2" s="1"/>
  <c r="J7424" i="2"/>
  <c r="K7424" i="2" s="1"/>
  <c r="J7425" i="2"/>
  <c r="K7425" i="2" s="1"/>
  <c r="J7426" i="2"/>
  <c r="K7426" i="2" s="1"/>
  <c r="J7427" i="2"/>
  <c r="K7427" i="2" s="1"/>
  <c r="J7438" i="2"/>
  <c r="K7438" i="2" s="1"/>
  <c r="J7439" i="2"/>
  <c r="K7439" i="2" s="1"/>
  <c r="J7440" i="2"/>
  <c r="K7440" i="2" s="1"/>
  <c r="J7441" i="2"/>
  <c r="K7441" i="2" s="1"/>
  <c r="J7442" i="2"/>
  <c r="K7442" i="2" s="1"/>
  <c r="J7443" i="2"/>
  <c r="K7443" i="2" s="1"/>
  <c r="J7444" i="2"/>
  <c r="K7444" i="2" s="1"/>
  <c r="J7445" i="2"/>
  <c r="K7445" i="2" s="1"/>
  <c r="J7435" i="2"/>
  <c r="K7435" i="2" s="1"/>
  <c r="J7436" i="2"/>
  <c r="K7436" i="2" s="1"/>
  <c r="J7437" i="2"/>
  <c r="K7437" i="2" s="1"/>
  <c r="J7434" i="2"/>
  <c r="K7434" i="2" s="1"/>
  <c r="J7446" i="2"/>
  <c r="K7446" i="2" s="1"/>
  <c r="J7452" i="2"/>
  <c r="K7452" i="2" s="1"/>
  <c r="J7453" i="2"/>
  <c r="K7453" i="2" s="1"/>
  <c r="J7554" i="2"/>
  <c r="K7554" i="2" s="1"/>
  <c r="J7555" i="2"/>
  <c r="K7555" i="2" s="1"/>
  <c r="J7556" i="2"/>
  <c r="K7556" i="2" s="1"/>
  <c r="J7557" i="2"/>
  <c r="K7557" i="2" s="1"/>
  <c r="J7558" i="2"/>
  <c r="K7558" i="2" s="1"/>
  <c r="J7559" i="2"/>
  <c r="K7559" i="2" s="1"/>
  <c r="J7560" i="2"/>
  <c r="K7560" i="2" s="1"/>
  <c r="J7561" i="2"/>
  <c r="K7561" i="2" s="1"/>
  <c r="J7562" i="2"/>
  <c r="K7562" i="2" s="1"/>
  <c r="J7563" i="2"/>
  <c r="K7563" i="2" s="1"/>
  <c r="J7564" i="2"/>
  <c r="K7564" i="2" s="1"/>
  <c r="J7565" i="2"/>
  <c r="K7565" i="2" s="1"/>
  <c r="J7599" i="2"/>
  <c r="K7599" i="2" s="1"/>
  <c r="J7566" i="2"/>
  <c r="K7566" i="2" s="1"/>
  <c r="J7567" i="2"/>
  <c r="K7567" i="2" s="1"/>
  <c r="J7568" i="2"/>
  <c r="K7568" i="2" s="1"/>
  <c r="J7569" i="2"/>
  <c r="K7569" i="2" s="1"/>
  <c r="J7570" i="2"/>
  <c r="K7570" i="2" s="1"/>
  <c r="J7571" i="2"/>
  <c r="K7571" i="2" s="1"/>
  <c r="J7572" i="2"/>
  <c r="K7572" i="2" s="1"/>
  <c r="J7573" i="2"/>
  <c r="K7573" i="2" s="1"/>
  <c r="J7600" i="2"/>
  <c r="K7600" i="2" s="1"/>
  <c r="J7601" i="2"/>
  <c r="K7601" i="2" s="1"/>
  <c r="J7597" i="2"/>
  <c r="K7597" i="2" s="1"/>
  <c r="J7598" i="2"/>
  <c r="K7598" i="2" s="1"/>
  <c r="J7580" i="2"/>
  <c r="K7580" i="2" s="1"/>
  <c r="J7582" i="2"/>
  <c r="K7582" i="2" s="1"/>
  <c r="J7583" i="2"/>
  <c r="K7583" i="2" s="1"/>
  <c r="J7581" i="2"/>
  <c r="K7581" i="2" s="1"/>
  <c r="J7578" i="2"/>
  <c r="K7578" i="2" s="1"/>
  <c r="J7579" i="2"/>
  <c r="K7579" i="2" s="1"/>
  <c r="J7574" i="2"/>
  <c r="K7574" i="2" s="1"/>
  <c r="J7575" i="2"/>
  <c r="K7575" i="2" s="1"/>
  <c r="J7576" i="2"/>
  <c r="K7576" i="2" s="1"/>
  <c r="J7577" i="2"/>
  <c r="K7577" i="2" s="1"/>
  <c r="J7588" i="2"/>
  <c r="K7588" i="2" s="1"/>
  <c r="J7589" i="2"/>
  <c r="K7589" i="2" s="1"/>
  <c r="J7590" i="2"/>
  <c r="K7590" i="2" s="1"/>
  <c r="J7591" i="2"/>
  <c r="K7591" i="2" s="1"/>
  <c r="J7592" i="2"/>
  <c r="K7592" i="2" s="1"/>
  <c r="J7593" i="2"/>
  <c r="K7593" i="2" s="1"/>
  <c r="J7594" i="2"/>
  <c r="K7594" i="2" s="1"/>
  <c r="J7595" i="2"/>
  <c r="K7595" i="2" s="1"/>
  <c r="J7585" i="2"/>
  <c r="K7585" i="2" s="1"/>
  <c r="J7586" i="2"/>
  <c r="K7586" i="2" s="1"/>
  <c r="J7587" i="2"/>
  <c r="K7587" i="2" s="1"/>
  <c r="J7584" i="2"/>
  <c r="K7584" i="2" s="1"/>
  <c r="J7596" i="2"/>
  <c r="K7596" i="2" s="1"/>
  <c r="J7602" i="2"/>
  <c r="K7602" i="2" s="1"/>
  <c r="J7603" i="2"/>
  <c r="K7603" i="2" s="1"/>
  <c r="J6110" i="2"/>
  <c r="K6110" i="2" s="1"/>
  <c r="J6111" i="2"/>
  <c r="K6111" i="2" s="1"/>
  <c r="J6112" i="2"/>
  <c r="K6112" i="2" s="1"/>
  <c r="J6113" i="2"/>
  <c r="K6113" i="2" s="1"/>
  <c r="J6114" i="2"/>
  <c r="K6114" i="2" s="1"/>
  <c r="J6115" i="2"/>
  <c r="K6115" i="2" s="1"/>
  <c r="J6116" i="2"/>
  <c r="K6116" i="2" s="1"/>
  <c r="J6117" i="2"/>
  <c r="K6117" i="2" s="1"/>
  <c r="J6118" i="2"/>
  <c r="K6118" i="2" s="1"/>
  <c r="J6119" i="2"/>
  <c r="K6119" i="2" s="1"/>
  <c r="J6120" i="2"/>
  <c r="K6120" i="2" s="1"/>
  <c r="J6121" i="2"/>
  <c r="K6121" i="2" s="1"/>
  <c r="J6155" i="2"/>
  <c r="K6155" i="2" s="1"/>
  <c r="J6122" i="2"/>
  <c r="K6122" i="2" s="1"/>
  <c r="J6123" i="2"/>
  <c r="K6123" i="2" s="1"/>
  <c r="J6124" i="2"/>
  <c r="K6124" i="2" s="1"/>
  <c r="J6125" i="2"/>
  <c r="K6125" i="2" s="1"/>
  <c r="J6126" i="2"/>
  <c r="K6126" i="2" s="1"/>
  <c r="J6127" i="2"/>
  <c r="K6127" i="2" s="1"/>
  <c r="J6128" i="2"/>
  <c r="K6128" i="2" s="1"/>
  <c r="J6129" i="2"/>
  <c r="K6129" i="2" s="1"/>
  <c r="J6156" i="2"/>
  <c r="K6156" i="2" s="1"/>
  <c r="J6157" i="2"/>
  <c r="K6157" i="2" s="1"/>
  <c r="J6153" i="2"/>
  <c r="K6153" i="2" s="1"/>
  <c r="J6154" i="2"/>
  <c r="K6154" i="2" s="1"/>
  <c r="J6136" i="2"/>
  <c r="K6136" i="2" s="1"/>
  <c r="J6138" i="2"/>
  <c r="K6138" i="2" s="1"/>
  <c r="J6139" i="2"/>
  <c r="K6139" i="2" s="1"/>
  <c r="J6137" i="2"/>
  <c r="K6137" i="2" s="1"/>
  <c r="J6134" i="2"/>
  <c r="K6134" i="2" s="1"/>
  <c r="J6135" i="2"/>
  <c r="K6135" i="2" s="1"/>
  <c r="J6130" i="2"/>
  <c r="K6130" i="2" s="1"/>
  <c r="J6131" i="2"/>
  <c r="K6131" i="2" s="1"/>
  <c r="J6132" i="2"/>
  <c r="K6132" i="2" s="1"/>
  <c r="J6133" i="2"/>
  <c r="K6133" i="2" s="1"/>
  <c r="J6144" i="2"/>
  <c r="K6144" i="2" s="1"/>
  <c r="J6145" i="2"/>
  <c r="K6145" i="2" s="1"/>
  <c r="J6146" i="2"/>
  <c r="K6146" i="2" s="1"/>
  <c r="J6147" i="2"/>
  <c r="K6147" i="2" s="1"/>
  <c r="J6148" i="2"/>
  <c r="K6148" i="2" s="1"/>
  <c r="J6149" i="2"/>
  <c r="K6149" i="2" s="1"/>
  <c r="J6150" i="2"/>
  <c r="K6150" i="2" s="1"/>
  <c r="J6151" i="2"/>
  <c r="K6151" i="2" s="1"/>
  <c r="J6141" i="2"/>
  <c r="K6141" i="2" s="1"/>
  <c r="J6142" i="2"/>
  <c r="K6142" i="2" s="1"/>
  <c r="J6143" i="2"/>
  <c r="K6143" i="2" s="1"/>
  <c r="J6140" i="2"/>
  <c r="K6140" i="2" s="1"/>
  <c r="J6152" i="2"/>
  <c r="K6152" i="2" s="1"/>
  <c r="J6158" i="2"/>
  <c r="K6158" i="2" s="1"/>
  <c r="J6159" i="2"/>
  <c r="K6159" i="2" s="1"/>
  <c r="J6062" i="2"/>
  <c r="K6062" i="2" s="1"/>
  <c r="J6063" i="2"/>
  <c r="K6063" i="2" s="1"/>
  <c r="J6064" i="2"/>
  <c r="K6064" i="2" s="1"/>
  <c r="J6065" i="2"/>
  <c r="K6065" i="2" s="1"/>
  <c r="J6066" i="2"/>
  <c r="K6066" i="2" s="1"/>
  <c r="J6067" i="2"/>
  <c r="K6067" i="2" s="1"/>
  <c r="J6068" i="2"/>
  <c r="K6068" i="2" s="1"/>
  <c r="J6069" i="2"/>
  <c r="K6069" i="2" s="1"/>
  <c r="J6070" i="2"/>
  <c r="K6070" i="2" s="1"/>
  <c r="J6071" i="2"/>
  <c r="K6071" i="2" s="1"/>
  <c r="J6072" i="2"/>
  <c r="K6072" i="2" s="1"/>
  <c r="J6073" i="2"/>
  <c r="K6073" i="2" s="1"/>
  <c r="J6105" i="2"/>
  <c r="K6105" i="2" s="1"/>
  <c r="J6074" i="2"/>
  <c r="K6074" i="2" s="1"/>
  <c r="J6075" i="2"/>
  <c r="K6075" i="2" s="1"/>
  <c r="J6076" i="2"/>
  <c r="K6076" i="2" s="1"/>
  <c r="J6077" i="2"/>
  <c r="K6077" i="2" s="1"/>
  <c r="J6078" i="2"/>
  <c r="K6078" i="2" s="1"/>
  <c r="J6079" i="2"/>
  <c r="K6079" i="2" s="1"/>
  <c r="J6080" i="2"/>
  <c r="K6080" i="2" s="1"/>
  <c r="J6081" i="2"/>
  <c r="K6081" i="2" s="1"/>
  <c r="J6106" i="2"/>
  <c r="K6106" i="2" s="1"/>
  <c r="J6107" i="2"/>
  <c r="K6107" i="2" s="1"/>
  <c r="J6088" i="2"/>
  <c r="K6088" i="2" s="1"/>
  <c r="J6090" i="2"/>
  <c r="K6090" i="2" s="1"/>
  <c r="J6091" i="2"/>
  <c r="K6091" i="2" s="1"/>
  <c r="J6089" i="2"/>
  <c r="K6089" i="2" s="1"/>
  <c r="J6086" i="2"/>
  <c r="K6086" i="2" s="1"/>
  <c r="J6087" i="2"/>
  <c r="K6087" i="2" s="1"/>
  <c r="J6082" i="2"/>
  <c r="K6082" i="2" s="1"/>
  <c r="J6083" i="2"/>
  <c r="K6083" i="2" s="1"/>
  <c r="J6084" i="2"/>
  <c r="K6084" i="2" s="1"/>
  <c r="J6085" i="2"/>
  <c r="K6085" i="2" s="1"/>
  <c r="J6096" i="2"/>
  <c r="K6096" i="2" s="1"/>
  <c r="J6097" i="2"/>
  <c r="K6097" i="2" s="1"/>
  <c r="J6098" i="2"/>
  <c r="K6098" i="2" s="1"/>
  <c r="J6099" i="2"/>
  <c r="K6099" i="2" s="1"/>
  <c r="J6100" i="2"/>
  <c r="K6100" i="2" s="1"/>
  <c r="J6101" i="2"/>
  <c r="K6101" i="2" s="1"/>
  <c r="J6102" i="2"/>
  <c r="K6102" i="2" s="1"/>
  <c r="J6103" i="2"/>
  <c r="K6103" i="2" s="1"/>
  <c r="J6093" i="2"/>
  <c r="K6093" i="2" s="1"/>
  <c r="J6094" i="2"/>
  <c r="K6094" i="2" s="1"/>
  <c r="J6095" i="2"/>
  <c r="K6095" i="2" s="1"/>
  <c r="J6092" i="2"/>
  <c r="K6092" i="2" s="1"/>
  <c r="J6104" i="2"/>
  <c r="K6104" i="2" s="1"/>
  <c r="J6108" i="2"/>
  <c r="K6108" i="2" s="1"/>
  <c r="J6109" i="2"/>
  <c r="K6109" i="2" s="1"/>
  <c r="J6012" i="2"/>
  <c r="K6012" i="2" s="1"/>
  <c r="J6013" i="2"/>
  <c r="K6013" i="2" s="1"/>
  <c r="J6014" i="2"/>
  <c r="K6014" i="2" s="1"/>
  <c r="J6015" i="2"/>
  <c r="K6015" i="2" s="1"/>
  <c r="J6016" i="2"/>
  <c r="K6016" i="2" s="1"/>
  <c r="J6017" i="2"/>
  <c r="K6017" i="2" s="1"/>
  <c r="J6018" i="2"/>
  <c r="K6018" i="2" s="1"/>
  <c r="J6019" i="2"/>
  <c r="K6019" i="2" s="1"/>
  <c r="J6020" i="2"/>
  <c r="K6020" i="2" s="1"/>
  <c r="J6021" i="2"/>
  <c r="K6021" i="2" s="1"/>
  <c r="J6022" i="2"/>
  <c r="K6022" i="2" s="1"/>
  <c r="J6023" i="2"/>
  <c r="K6023" i="2" s="1"/>
  <c r="J6057" i="2"/>
  <c r="K6057" i="2" s="1"/>
  <c r="J6024" i="2"/>
  <c r="K6024" i="2" s="1"/>
  <c r="J6025" i="2"/>
  <c r="K6025" i="2" s="1"/>
  <c r="J6026" i="2"/>
  <c r="K6026" i="2" s="1"/>
  <c r="J6027" i="2"/>
  <c r="K6027" i="2" s="1"/>
  <c r="J6028" i="2"/>
  <c r="K6028" i="2" s="1"/>
  <c r="J6029" i="2"/>
  <c r="K6029" i="2" s="1"/>
  <c r="J6030" i="2"/>
  <c r="K6030" i="2" s="1"/>
  <c r="J6031" i="2"/>
  <c r="K6031" i="2" s="1"/>
  <c r="J6058" i="2"/>
  <c r="K6058" i="2" s="1"/>
  <c r="J6059" i="2"/>
  <c r="K6059" i="2" s="1"/>
  <c r="J6055" i="2"/>
  <c r="K6055" i="2" s="1"/>
  <c r="J6056" i="2"/>
  <c r="K6056" i="2" s="1"/>
  <c r="J6038" i="2"/>
  <c r="K6038" i="2" s="1"/>
  <c r="J6040" i="2"/>
  <c r="K6040" i="2" s="1"/>
  <c r="J6041" i="2"/>
  <c r="K6041" i="2" s="1"/>
  <c r="J6039" i="2"/>
  <c r="K6039" i="2" s="1"/>
  <c r="J6036" i="2"/>
  <c r="K6036" i="2" s="1"/>
  <c r="J6037" i="2"/>
  <c r="K6037" i="2" s="1"/>
  <c r="J6032" i="2"/>
  <c r="K6032" i="2" s="1"/>
  <c r="J6033" i="2"/>
  <c r="K6033" i="2" s="1"/>
  <c r="J6034" i="2"/>
  <c r="K6034" i="2" s="1"/>
  <c r="J6035" i="2"/>
  <c r="K6035" i="2" s="1"/>
  <c r="J6046" i="2"/>
  <c r="K6046" i="2" s="1"/>
  <c r="J6047" i="2"/>
  <c r="K6047" i="2" s="1"/>
  <c r="J6048" i="2"/>
  <c r="K6048" i="2" s="1"/>
  <c r="J6049" i="2"/>
  <c r="K6049" i="2" s="1"/>
  <c r="J6050" i="2"/>
  <c r="K6050" i="2" s="1"/>
  <c r="J6051" i="2"/>
  <c r="K6051" i="2" s="1"/>
  <c r="J6052" i="2"/>
  <c r="K6052" i="2" s="1"/>
  <c r="J6053" i="2"/>
  <c r="K6053" i="2" s="1"/>
  <c r="J6043" i="2"/>
  <c r="K6043" i="2" s="1"/>
  <c r="J6044" i="2"/>
  <c r="K6044" i="2" s="1"/>
  <c r="J6045" i="2"/>
  <c r="K6045" i="2" s="1"/>
  <c r="J6042" i="2"/>
  <c r="K6042" i="2" s="1"/>
  <c r="J6054" i="2"/>
  <c r="K6054" i="2" s="1"/>
  <c r="J6060" i="2"/>
  <c r="K6060" i="2" s="1"/>
  <c r="J6061" i="2"/>
  <c r="K6061" i="2" s="1"/>
  <c r="J6160" i="2"/>
  <c r="K6160" i="2" s="1"/>
  <c r="J6161" i="2"/>
  <c r="K6161" i="2" s="1"/>
  <c r="J6162" i="2"/>
  <c r="K6162" i="2" s="1"/>
  <c r="J6163" i="2"/>
  <c r="K6163" i="2" s="1"/>
  <c r="J6164" i="2"/>
  <c r="K6164" i="2" s="1"/>
  <c r="J6165" i="2"/>
  <c r="K6165" i="2" s="1"/>
  <c r="J6166" i="2"/>
  <c r="K6166" i="2" s="1"/>
  <c r="J6167" i="2"/>
  <c r="K6167" i="2" s="1"/>
  <c r="J6168" i="2"/>
  <c r="K6168" i="2" s="1"/>
  <c r="J6169" i="2"/>
  <c r="K6169" i="2" s="1"/>
  <c r="J6170" i="2"/>
  <c r="K6170" i="2" s="1"/>
  <c r="J6171" i="2"/>
  <c r="K6171" i="2" s="1"/>
  <c r="J6205" i="2"/>
  <c r="K6205" i="2" s="1"/>
  <c r="J6172" i="2"/>
  <c r="K6172" i="2" s="1"/>
  <c r="J6173" i="2"/>
  <c r="K6173" i="2" s="1"/>
  <c r="J6174" i="2"/>
  <c r="K6174" i="2" s="1"/>
  <c r="J6175" i="2"/>
  <c r="K6175" i="2" s="1"/>
  <c r="J6176" i="2"/>
  <c r="K6176" i="2" s="1"/>
  <c r="J6177" i="2"/>
  <c r="K6177" i="2" s="1"/>
  <c r="J6178" i="2"/>
  <c r="K6178" i="2" s="1"/>
  <c r="J6179" i="2"/>
  <c r="K6179" i="2" s="1"/>
  <c r="J6206" i="2"/>
  <c r="K6206" i="2" s="1"/>
  <c r="J6207" i="2"/>
  <c r="K6207" i="2" s="1"/>
  <c r="J6203" i="2"/>
  <c r="K6203" i="2" s="1"/>
  <c r="J6204" i="2"/>
  <c r="K6204" i="2" s="1"/>
  <c r="J6186" i="2"/>
  <c r="K6186" i="2" s="1"/>
  <c r="J6188" i="2"/>
  <c r="K6188" i="2" s="1"/>
  <c r="J6189" i="2"/>
  <c r="K6189" i="2" s="1"/>
  <c r="J6187" i="2"/>
  <c r="K6187" i="2" s="1"/>
  <c r="J6184" i="2"/>
  <c r="K6184" i="2" s="1"/>
  <c r="J6185" i="2"/>
  <c r="K6185" i="2" s="1"/>
  <c r="J6180" i="2"/>
  <c r="K6180" i="2" s="1"/>
  <c r="J6181" i="2"/>
  <c r="K6181" i="2" s="1"/>
  <c r="J6182" i="2"/>
  <c r="K6182" i="2" s="1"/>
  <c r="J6183" i="2"/>
  <c r="K6183" i="2" s="1"/>
  <c r="J6194" i="2"/>
  <c r="K6194" i="2" s="1"/>
  <c r="J6195" i="2"/>
  <c r="K6195" i="2" s="1"/>
  <c r="J6196" i="2"/>
  <c r="K6196" i="2" s="1"/>
  <c r="J6197" i="2"/>
  <c r="K6197" i="2" s="1"/>
  <c r="J6198" i="2"/>
  <c r="K6198" i="2" s="1"/>
  <c r="J6199" i="2"/>
  <c r="K6199" i="2" s="1"/>
  <c r="J6200" i="2"/>
  <c r="K6200" i="2" s="1"/>
  <c r="J6201" i="2"/>
  <c r="K6201" i="2" s="1"/>
  <c r="J6191" i="2"/>
  <c r="K6191" i="2" s="1"/>
  <c r="J6192" i="2"/>
  <c r="K6192" i="2" s="1"/>
  <c r="J6193" i="2"/>
  <c r="K6193" i="2" s="1"/>
  <c r="J6190" i="2"/>
  <c r="K6190" i="2" s="1"/>
  <c r="J6202" i="2"/>
  <c r="K6202" i="2" s="1"/>
  <c r="J6208" i="2"/>
  <c r="K6208" i="2" s="1"/>
  <c r="J6209" i="2"/>
  <c r="K6209" i="2" s="1"/>
  <c r="J6308" i="2"/>
  <c r="K6308" i="2" s="1"/>
  <c r="J6309" i="2"/>
  <c r="K6309" i="2" s="1"/>
  <c r="J6310" i="2"/>
  <c r="K6310" i="2" s="1"/>
  <c r="J6311" i="2"/>
  <c r="K6311" i="2" s="1"/>
  <c r="J6312" i="2"/>
  <c r="K6312" i="2" s="1"/>
  <c r="J6313" i="2"/>
  <c r="K6313" i="2" s="1"/>
  <c r="J6314" i="2"/>
  <c r="K6314" i="2" s="1"/>
  <c r="J6315" i="2"/>
  <c r="K6315" i="2" s="1"/>
  <c r="J6316" i="2"/>
  <c r="K6316" i="2" s="1"/>
  <c r="J6317" i="2"/>
  <c r="K6317" i="2" s="1"/>
  <c r="J6318" i="2"/>
  <c r="K6318" i="2" s="1"/>
  <c r="J6319" i="2"/>
  <c r="K6319" i="2" s="1"/>
  <c r="J6353" i="2"/>
  <c r="K6353" i="2" s="1"/>
  <c r="J6320" i="2"/>
  <c r="K6320" i="2" s="1"/>
  <c r="J6321" i="2"/>
  <c r="K6321" i="2" s="1"/>
  <c r="J6322" i="2"/>
  <c r="K6322" i="2" s="1"/>
  <c r="J6323" i="2"/>
  <c r="K6323" i="2" s="1"/>
  <c r="J6324" i="2"/>
  <c r="K6324" i="2" s="1"/>
  <c r="J6325" i="2"/>
  <c r="K6325" i="2" s="1"/>
  <c r="J6326" i="2"/>
  <c r="K6326" i="2" s="1"/>
  <c r="J6327" i="2"/>
  <c r="K6327" i="2" s="1"/>
  <c r="J6354" i="2"/>
  <c r="K6354" i="2" s="1"/>
  <c r="J6355" i="2"/>
  <c r="K6355" i="2" s="1"/>
  <c r="J6351" i="2"/>
  <c r="K6351" i="2" s="1"/>
  <c r="J6352" i="2"/>
  <c r="K6352" i="2" s="1"/>
  <c r="J6334" i="2"/>
  <c r="K6334" i="2" s="1"/>
  <c r="J6336" i="2"/>
  <c r="K6336" i="2" s="1"/>
  <c r="J6337" i="2"/>
  <c r="K6337" i="2" s="1"/>
  <c r="J6335" i="2"/>
  <c r="K6335" i="2" s="1"/>
  <c r="J6332" i="2"/>
  <c r="K6332" i="2" s="1"/>
  <c r="J6333" i="2"/>
  <c r="K6333" i="2" s="1"/>
  <c r="J6328" i="2"/>
  <c r="K6328" i="2" s="1"/>
  <c r="J6329" i="2"/>
  <c r="K6329" i="2" s="1"/>
  <c r="J6330" i="2"/>
  <c r="K6330" i="2" s="1"/>
  <c r="J6331" i="2"/>
  <c r="K6331" i="2" s="1"/>
  <c r="J6342" i="2"/>
  <c r="K6342" i="2" s="1"/>
  <c r="J6343" i="2"/>
  <c r="K6343" i="2" s="1"/>
  <c r="J6344" i="2"/>
  <c r="K6344" i="2" s="1"/>
  <c r="J6345" i="2"/>
  <c r="K6345" i="2" s="1"/>
  <c r="J6346" i="2"/>
  <c r="K6346" i="2" s="1"/>
  <c r="J6347" i="2"/>
  <c r="K6347" i="2" s="1"/>
  <c r="J6348" i="2"/>
  <c r="K6348" i="2" s="1"/>
  <c r="J6349" i="2"/>
  <c r="K6349" i="2" s="1"/>
  <c r="J6339" i="2"/>
  <c r="K6339" i="2" s="1"/>
  <c r="J6340" i="2"/>
  <c r="K6340" i="2" s="1"/>
  <c r="J6341" i="2"/>
  <c r="K6341" i="2" s="1"/>
  <c r="J6338" i="2"/>
  <c r="K6338" i="2" s="1"/>
  <c r="J6350" i="2"/>
  <c r="K6350" i="2" s="1"/>
  <c r="J6356" i="2"/>
  <c r="K6356" i="2" s="1"/>
  <c r="J6357" i="2"/>
  <c r="K6357" i="2" s="1"/>
  <c r="J6260" i="2"/>
  <c r="K6260" i="2" s="1"/>
  <c r="J6261" i="2"/>
  <c r="K6261" i="2" s="1"/>
  <c r="J6262" i="2"/>
  <c r="K6262" i="2" s="1"/>
  <c r="J6263" i="2"/>
  <c r="K6263" i="2" s="1"/>
  <c r="J6264" i="2"/>
  <c r="K6264" i="2" s="1"/>
  <c r="J6265" i="2"/>
  <c r="K6265" i="2" s="1"/>
  <c r="J6266" i="2"/>
  <c r="K6266" i="2" s="1"/>
  <c r="J6267" i="2"/>
  <c r="K6267" i="2" s="1"/>
  <c r="J6268" i="2"/>
  <c r="K6268" i="2" s="1"/>
  <c r="J6269" i="2"/>
  <c r="K6269" i="2" s="1"/>
  <c r="J6270" i="2"/>
  <c r="K6270" i="2" s="1"/>
  <c r="J6271" i="2"/>
  <c r="K6271" i="2" s="1"/>
  <c r="J6303" i="2"/>
  <c r="K6303" i="2" s="1"/>
  <c r="J6272" i="2"/>
  <c r="K6272" i="2" s="1"/>
  <c r="J6273" i="2"/>
  <c r="K6273" i="2" s="1"/>
  <c r="J6274" i="2"/>
  <c r="K6274" i="2" s="1"/>
  <c r="J6275" i="2"/>
  <c r="K6275" i="2" s="1"/>
  <c r="J6276" i="2"/>
  <c r="K6276" i="2" s="1"/>
  <c r="J6277" i="2"/>
  <c r="K6277" i="2" s="1"/>
  <c r="J6278" i="2"/>
  <c r="K6278" i="2" s="1"/>
  <c r="J6279" i="2"/>
  <c r="K6279" i="2" s="1"/>
  <c r="J6304" i="2"/>
  <c r="K6304" i="2" s="1"/>
  <c r="J6305" i="2"/>
  <c r="K6305" i="2" s="1"/>
  <c r="J6286" i="2"/>
  <c r="K6286" i="2" s="1"/>
  <c r="J6288" i="2"/>
  <c r="K6288" i="2" s="1"/>
  <c r="J6289" i="2"/>
  <c r="K6289" i="2" s="1"/>
  <c r="J6287" i="2"/>
  <c r="K6287" i="2" s="1"/>
  <c r="J6284" i="2"/>
  <c r="K6284" i="2" s="1"/>
  <c r="J6285" i="2"/>
  <c r="K6285" i="2" s="1"/>
  <c r="J6280" i="2"/>
  <c r="K6280" i="2" s="1"/>
  <c r="J6281" i="2"/>
  <c r="K6281" i="2" s="1"/>
  <c r="J6282" i="2"/>
  <c r="K6282" i="2" s="1"/>
  <c r="J6283" i="2"/>
  <c r="K6283" i="2" s="1"/>
  <c r="J6294" i="2"/>
  <c r="K6294" i="2" s="1"/>
  <c r="J6295" i="2"/>
  <c r="K6295" i="2" s="1"/>
  <c r="J6296" i="2"/>
  <c r="K6296" i="2" s="1"/>
  <c r="J6297" i="2"/>
  <c r="K6297" i="2" s="1"/>
  <c r="J6298" i="2"/>
  <c r="K6298" i="2" s="1"/>
  <c r="J6299" i="2"/>
  <c r="K6299" i="2" s="1"/>
  <c r="J6300" i="2"/>
  <c r="K6300" i="2" s="1"/>
  <c r="J6301" i="2"/>
  <c r="K6301" i="2" s="1"/>
  <c r="J6291" i="2"/>
  <c r="K6291" i="2" s="1"/>
  <c r="J6292" i="2"/>
  <c r="K6292" i="2" s="1"/>
  <c r="J6293" i="2"/>
  <c r="K6293" i="2" s="1"/>
  <c r="J6290" i="2"/>
  <c r="K6290" i="2" s="1"/>
  <c r="J6302" i="2"/>
  <c r="K6302" i="2" s="1"/>
  <c r="J6306" i="2"/>
  <c r="K6306" i="2" s="1"/>
  <c r="J6307" i="2"/>
  <c r="K6307" i="2" s="1"/>
  <c r="J6210" i="2"/>
  <c r="K6210" i="2" s="1"/>
  <c r="J6211" i="2"/>
  <c r="K6211" i="2" s="1"/>
  <c r="J6212" i="2"/>
  <c r="K6212" i="2" s="1"/>
  <c r="J6213" i="2"/>
  <c r="K6213" i="2" s="1"/>
  <c r="J6214" i="2"/>
  <c r="K6214" i="2" s="1"/>
  <c r="J6215" i="2"/>
  <c r="K6215" i="2" s="1"/>
  <c r="J6216" i="2"/>
  <c r="K6216" i="2" s="1"/>
  <c r="J6217" i="2"/>
  <c r="K6217" i="2" s="1"/>
  <c r="J6218" i="2"/>
  <c r="K6218" i="2" s="1"/>
  <c r="J6219" i="2"/>
  <c r="K6219" i="2" s="1"/>
  <c r="J6220" i="2"/>
  <c r="K6220" i="2" s="1"/>
  <c r="J6221" i="2"/>
  <c r="K6221" i="2" s="1"/>
  <c r="J6255" i="2"/>
  <c r="K6255" i="2" s="1"/>
  <c r="J6222" i="2"/>
  <c r="K6222" i="2" s="1"/>
  <c r="J6223" i="2"/>
  <c r="K6223" i="2" s="1"/>
  <c r="J6224" i="2"/>
  <c r="K6224" i="2" s="1"/>
  <c r="J6225" i="2"/>
  <c r="K6225" i="2" s="1"/>
  <c r="J6226" i="2"/>
  <c r="K6226" i="2" s="1"/>
  <c r="J6227" i="2"/>
  <c r="K6227" i="2" s="1"/>
  <c r="J6228" i="2"/>
  <c r="K6228" i="2" s="1"/>
  <c r="J6229" i="2"/>
  <c r="K6229" i="2" s="1"/>
  <c r="J6256" i="2"/>
  <c r="K6256" i="2" s="1"/>
  <c r="J6257" i="2"/>
  <c r="K6257" i="2" s="1"/>
  <c r="J6253" i="2"/>
  <c r="K6253" i="2" s="1"/>
  <c r="J6254" i="2"/>
  <c r="K6254" i="2" s="1"/>
  <c r="J6236" i="2"/>
  <c r="K6236" i="2" s="1"/>
  <c r="J6238" i="2"/>
  <c r="K6238" i="2" s="1"/>
  <c r="J6239" i="2"/>
  <c r="K6239" i="2" s="1"/>
  <c r="J6237" i="2"/>
  <c r="K6237" i="2" s="1"/>
  <c r="J6234" i="2"/>
  <c r="K6234" i="2" s="1"/>
  <c r="J6235" i="2"/>
  <c r="K6235" i="2" s="1"/>
  <c r="J6230" i="2"/>
  <c r="K6230" i="2" s="1"/>
  <c r="J6231" i="2"/>
  <c r="K6231" i="2" s="1"/>
  <c r="J6232" i="2"/>
  <c r="K6232" i="2" s="1"/>
  <c r="J6233" i="2"/>
  <c r="K6233" i="2" s="1"/>
  <c r="J6244" i="2"/>
  <c r="K6244" i="2" s="1"/>
  <c r="J6245" i="2"/>
  <c r="K6245" i="2" s="1"/>
  <c r="J6246" i="2"/>
  <c r="K6246" i="2" s="1"/>
  <c r="J6247" i="2"/>
  <c r="K6247" i="2" s="1"/>
  <c r="J6248" i="2"/>
  <c r="K6248" i="2" s="1"/>
  <c r="J6249" i="2"/>
  <c r="K6249" i="2" s="1"/>
  <c r="J6250" i="2"/>
  <c r="K6250" i="2" s="1"/>
  <c r="J6251" i="2"/>
  <c r="K6251" i="2" s="1"/>
  <c r="J6241" i="2"/>
  <c r="K6241" i="2" s="1"/>
  <c r="J6242" i="2"/>
  <c r="K6242" i="2" s="1"/>
  <c r="J6243" i="2"/>
  <c r="K6243" i="2" s="1"/>
  <c r="J6240" i="2"/>
  <c r="K6240" i="2" s="1"/>
  <c r="J6252" i="2"/>
  <c r="K6252" i="2" s="1"/>
  <c r="J6258" i="2"/>
  <c r="K6258" i="2" s="1"/>
  <c r="J6259" i="2"/>
  <c r="K6259" i="2" s="1"/>
  <c r="J6358" i="2"/>
  <c r="K6358" i="2" s="1"/>
  <c r="J6359" i="2"/>
  <c r="K6359" i="2" s="1"/>
  <c r="J6360" i="2"/>
  <c r="K6360" i="2" s="1"/>
  <c r="J6361" i="2"/>
  <c r="K6361" i="2" s="1"/>
  <c r="J6362" i="2"/>
  <c r="K6362" i="2" s="1"/>
  <c r="J6363" i="2"/>
  <c r="K6363" i="2" s="1"/>
  <c r="J6364" i="2"/>
  <c r="K6364" i="2" s="1"/>
  <c r="J6365" i="2"/>
  <c r="K6365" i="2" s="1"/>
  <c r="J6366" i="2"/>
  <c r="K6366" i="2" s="1"/>
  <c r="J6367" i="2"/>
  <c r="K6367" i="2" s="1"/>
  <c r="J6368" i="2"/>
  <c r="K6368" i="2" s="1"/>
  <c r="J6369" i="2"/>
  <c r="K6369" i="2" s="1"/>
  <c r="J6403" i="2"/>
  <c r="K6403" i="2" s="1"/>
  <c r="J6370" i="2"/>
  <c r="K6370" i="2" s="1"/>
  <c r="J6371" i="2"/>
  <c r="K6371" i="2" s="1"/>
  <c r="J6372" i="2"/>
  <c r="K6372" i="2" s="1"/>
  <c r="J6373" i="2"/>
  <c r="K6373" i="2" s="1"/>
  <c r="J6374" i="2"/>
  <c r="K6374" i="2" s="1"/>
  <c r="J6375" i="2"/>
  <c r="K6375" i="2" s="1"/>
  <c r="J6376" i="2"/>
  <c r="K6376" i="2" s="1"/>
  <c r="J6377" i="2"/>
  <c r="K6377" i="2" s="1"/>
  <c r="J6404" i="2"/>
  <c r="K6404" i="2" s="1"/>
  <c r="J6405" i="2"/>
  <c r="K6405" i="2" s="1"/>
  <c r="J6401" i="2"/>
  <c r="K6401" i="2" s="1"/>
  <c r="J6402" i="2"/>
  <c r="K6402" i="2" s="1"/>
  <c r="J6384" i="2"/>
  <c r="K6384" i="2" s="1"/>
  <c r="J6386" i="2"/>
  <c r="K6386" i="2" s="1"/>
  <c r="J6387" i="2"/>
  <c r="K6387" i="2" s="1"/>
  <c r="J6385" i="2"/>
  <c r="K6385" i="2" s="1"/>
  <c r="J6382" i="2"/>
  <c r="K6382" i="2" s="1"/>
  <c r="J6383" i="2"/>
  <c r="K6383" i="2" s="1"/>
  <c r="J6378" i="2"/>
  <c r="K6378" i="2" s="1"/>
  <c r="J6379" i="2"/>
  <c r="K6379" i="2" s="1"/>
  <c r="J6380" i="2"/>
  <c r="K6380" i="2" s="1"/>
  <c r="J6381" i="2"/>
  <c r="K6381" i="2" s="1"/>
  <c r="J6392" i="2"/>
  <c r="K6392" i="2" s="1"/>
  <c r="J6393" i="2"/>
  <c r="K6393" i="2" s="1"/>
  <c r="J6394" i="2"/>
  <c r="K6394" i="2" s="1"/>
  <c r="J6395" i="2"/>
  <c r="K6395" i="2" s="1"/>
  <c r="J6396" i="2"/>
  <c r="K6396" i="2" s="1"/>
  <c r="J6397" i="2"/>
  <c r="K6397" i="2" s="1"/>
  <c r="J6398" i="2"/>
  <c r="K6398" i="2" s="1"/>
  <c r="J6399" i="2"/>
  <c r="K6399" i="2" s="1"/>
  <c r="J6389" i="2"/>
  <c r="K6389" i="2" s="1"/>
  <c r="J6390" i="2"/>
  <c r="K6390" i="2" s="1"/>
  <c r="J6391" i="2"/>
  <c r="K6391" i="2" s="1"/>
  <c r="J6388" i="2"/>
  <c r="K6388" i="2" s="1"/>
  <c r="J6400" i="2"/>
  <c r="K6400" i="2" s="1"/>
  <c r="J6406" i="2"/>
  <c r="K6406" i="2" s="1"/>
  <c r="J6407" i="2"/>
  <c r="K6407" i="2" s="1"/>
  <c r="J6507" i="2"/>
  <c r="K6507" i="2" s="1"/>
  <c r="J6508" i="2"/>
  <c r="K6508" i="2" s="1"/>
  <c r="J6509" i="2"/>
  <c r="K6509" i="2" s="1"/>
  <c r="J6510" i="2"/>
  <c r="K6510" i="2" s="1"/>
  <c r="J6511" i="2"/>
  <c r="K6511" i="2" s="1"/>
  <c r="J6512" i="2"/>
  <c r="K6512" i="2" s="1"/>
  <c r="J6513" i="2"/>
  <c r="K6513" i="2" s="1"/>
  <c r="J6514" i="2"/>
  <c r="K6514" i="2" s="1"/>
  <c r="J6515" i="2"/>
  <c r="K6515" i="2" s="1"/>
  <c r="J6516" i="2"/>
  <c r="K6516" i="2" s="1"/>
  <c r="J6517" i="2"/>
  <c r="K6517" i="2" s="1"/>
  <c r="J6518" i="2"/>
  <c r="K6518" i="2" s="1"/>
  <c r="J6552" i="2"/>
  <c r="K6552" i="2" s="1"/>
  <c r="J6519" i="2"/>
  <c r="K6519" i="2" s="1"/>
  <c r="J6520" i="2"/>
  <c r="K6520" i="2" s="1"/>
  <c r="J6521" i="2"/>
  <c r="K6521" i="2" s="1"/>
  <c r="J6522" i="2"/>
  <c r="K6522" i="2" s="1"/>
  <c r="J6523" i="2"/>
  <c r="K6523" i="2" s="1"/>
  <c r="J6524" i="2"/>
  <c r="K6524" i="2" s="1"/>
  <c r="J6525" i="2"/>
  <c r="K6525" i="2" s="1"/>
  <c r="J6526" i="2"/>
  <c r="K6526" i="2" s="1"/>
  <c r="J6553" i="2"/>
  <c r="K6553" i="2" s="1"/>
  <c r="J6554" i="2"/>
  <c r="K6554" i="2" s="1"/>
  <c r="J6550" i="2"/>
  <c r="K6550" i="2" s="1"/>
  <c r="J6551" i="2"/>
  <c r="K6551" i="2" s="1"/>
  <c r="J6533" i="2"/>
  <c r="K6533" i="2" s="1"/>
  <c r="J6535" i="2"/>
  <c r="K6535" i="2" s="1"/>
  <c r="J6536" i="2"/>
  <c r="K6536" i="2" s="1"/>
  <c r="J6534" i="2"/>
  <c r="K6534" i="2" s="1"/>
  <c r="J6531" i="2"/>
  <c r="K6531" i="2" s="1"/>
  <c r="J6532" i="2"/>
  <c r="K6532" i="2" s="1"/>
  <c r="J6527" i="2"/>
  <c r="K6527" i="2" s="1"/>
  <c r="J6528" i="2"/>
  <c r="K6528" i="2" s="1"/>
  <c r="J6529" i="2"/>
  <c r="K6529" i="2" s="1"/>
  <c r="J6530" i="2"/>
  <c r="K6530" i="2" s="1"/>
  <c r="J6541" i="2"/>
  <c r="K6541" i="2" s="1"/>
  <c r="J6542" i="2"/>
  <c r="K6542" i="2" s="1"/>
  <c r="J6543" i="2"/>
  <c r="K6543" i="2" s="1"/>
  <c r="J6544" i="2"/>
  <c r="K6544" i="2" s="1"/>
  <c r="J6545" i="2"/>
  <c r="K6545" i="2" s="1"/>
  <c r="J6546" i="2"/>
  <c r="K6546" i="2" s="1"/>
  <c r="J6547" i="2"/>
  <c r="K6547" i="2" s="1"/>
  <c r="J6548" i="2"/>
  <c r="K6548" i="2" s="1"/>
  <c r="J6538" i="2"/>
  <c r="K6538" i="2" s="1"/>
  <c r="J6539" i="2"/>
  <c r="K6539" i="2" s="1"/>
  <c r="J6540" i="2"/>
  <c r="K6540" i="2" s="1"/>
  <c r="J6537" i="2"/>
  <c r="K6537" i="2" s="1"/>
  <c r="J6549" i="2"/>
  <c r="K6549" i="2" s="1"/>
  <c r="J6555" i="2"/>
  <c r="K6555" i="2" s="1"/>
  <c r="J6556" i="2"/>
  <c r="K6556" i="2" s="1"/>
  <c r="J6458" i="2"/>
  <c r="K6458" i="2" s="1"/>
  <c r="J6459" i="2"/>
  <c r="K6459" i="2" s="1"/>
  <c r="J6460" i="2"/>
  <c r="K6460" i="2" s="1"/>
  <c r="J6461" i="2"/>
  <c r="K6461" i="2" s="1"/>
  <c r="J6462" i="2"/>
  <c r="K6462" i="2" s="1"/>
  <c r="J6463" i="2"/>
  <c r="K6463" i="2" s="1"/>
  <c r="J6464" i="2"/>
  <c r="K6464" i="2" s="1"/>
  <c r="J6465" i="2"/>
  <c r="K6465" i="2" s="1"/>
  <c r="J6466" i="2"/>
  <c r="K6466" i="2" s="1"/>
  <c r="J6467" i="2"/>
  <c r="K6467" i="2" s="1"/>
  <c r="J6468" i="2"/>
  <c r="K6468" i="2" s="1"/>
  <c r="J6469" i="2"/>
  <c r="K6469" i="2" s="1"/>
  <c r="J6502" i="2"/>
  <c r="K6502" i="2" s="1"/>
  <c r="J6470" i="2"/>
  <c r="K6470" i="2" s="1"/>
  <c r="J6471" i="2"/>
  <c r="K6471" i="2" s="1"/>
  <c r="J6472" i="2"/>
  <c r="K6472" i="2" s="1"/>
  <c r="J6473" i="2"/>
  <c r="K6473" i="2" s="1"/>
  <c r="J6474" i="2"/>
  <c r="K6474" i="2" s="1"/>
  <c r="J6475" i="2"/>
  <c r="K6475" i="2" s="1"/>
  <c r="J6476" i="2"/>
  <c r="K6476" i="2" s="1"/>
  <c r="J6477" i="2"/>
  <c r="K6477" i="2" s="1"/>
  <c r="J6503" i="2"/>
  <c r="K6503" i="2" s="1"/>
  <c r="J6504" i="2"/>
  <c r="K6504" i="2" s="1"/>
  <c r="J6501" i="2"/>
  <c r="K6501" i="2" s="1"/>
  <c r="J6484" i="2"/>
  <c r="K6484" i="2" s="1"/>
  <c r="J6486" i="2"/>
  <c r="K6486" i="2" s="1"/>
  <c r="J6487" i="2"/>
  <c r="K6487" i="2" s="1"/>
  <c r="J6485" i="2"/>
  <c r="K6485" i="2" s="1"/>
  <c r="J6482" i="2"/>
  <c r="K6482" i="2" s="1"/>
  <c r="J6483" i="2"/>
  <c r="K6483" i="2" s="1"/>
  <c r="J6478" i="2"/>
  <c r="K6478" i="2" s="1"/>
  <c r="J6479" i="2"/>
  <c r="K6479" i="2" s="1"/>
  <c r="J6480" i="2"/>
  <c r="K6480" i="2" s="1"/>
  <c r="J6481" i="2"/>
  <c r="K6481" i="2" s="1"/>
  <c r="J6492" i="2"/>
  <c r="K6492" i="2" s="1"/>
  <c r="J6493" i="2"/>
  <c r="K6493" i="2" s="1"/>
  <c r="J6494" i="2"/>
  <c r="K6494" i="2" s="1"/>
  <c r="J6495" i="2"/>
  <c r="K6495" i="2" s="1"/>
  <c r="J6496" i="2"/>
  <c r="K6496" i="2" s="1"/>
  <c r="J6497" i="2"/>
  <c r="K6497" i="2" s="1"/>
  <c r="J6498" i="2"/>
  <c r="K6498" i="2" s="1"/>
  <c r="J6499" i="2"/>
  <c r="K6499" i="2" s="1"/>
  <c r="J6489" i="2"/>
  <c r="K6489" i="2" s="1"/>
  <c r="J6490" i="2"/>
  <c r="K6490" i="2" s="1"/>
  <c r="J6491" i="2"/>
  <c r="K6491" i="2" s="1"/>
  <c r="J6488" i="2"/>
  <c r="K6488" i="2" s="1"/>
  <c r="J6500" i="2"/>
  <c r="K6500" i="2" s="1"/>
  <c r="J6505" i="2"/>
  <c r="K6505" i="2" s="1"/>
  <c r="J6506" i="2"/>
  <c r="K6506" i="2" s="1"/>
  <c r="J6408" i="2"/>
  <c r="K6408" i="2" s="1"/>
  <c r="J6409" i="2"/>
  <c r="K6409" i="2" s="1"/>
  <c r="J6410" i="2"/>
  <c r="K6410" i="2" s="1"/>
  <c r="J6411" i="2"/>
  <c r="K6411" i="2" s="1"/>
  <c r="J6412" i="2"/>
  <c r="K6412" i="2" s="1"/>
  <c r="J6413" i="2"/>
  <c r="K6413" i="2" s="1"/>
  <c r="J6414" i="2"/>
  <c r="K6414" i="2" s="1"/>
  <c r="J6415" i="2"/>
  <c r="K6415" i="2" s="1"/>
  <c r="J6416" i="2"/>
  <c r="K6416" i="2" s="1"/>
  <c r="J6417" i="2"/>
  <c r="K6417" i="2" s="1"/>
  <c r="J6418" i="2"/>
  <c r="K6418" i="2" s="1"/>
  <c r="J6419" i="2"/>
  <c r="K6419" i="2" s="1"/>
  <c r="J6453" i="2"/>
  <c r="K6453" i="2" s="1"/>
  <c r="J6420" i="2"/>
  <c r="K6420" i="2" s="1"/>
  <c r="J6421" i="2"/>
  <c r="K6421" i="2" s="1"/>
  <c r="J6422" i="2"/>
  <c r="K6422" i="2" s="1"/>
  <c r="J6423" i="2"/>
  <c r="K6423" i="2" s="1"/>
  <c r="J6424" i="2"/>
  <c r="K6424" i="2" s="1"/>
  <c r="J6425" i="2"/>
  <c r="K6425" i="2" s="1"/>
  <c r="J6426" i="2"/>
  <c r="K6426" i="2" s="1"/>
  <c r="J6427" i="2"/>
  <c r="K6427" i="2" s="1"/>
  <c r="J6454" i="2"/>
  <c r="K6454" i="2" s="1"/>
  <c r="J6455" i="2"/>
  <c r="K6455" i="2" s="1"/>
  <c r="J6451" i="2"/>
  <c r="K6451" i="2" s="1"/>
  <c r="J6452" i="2"/>
  <c r="K6452" i="2" s="1"/>
  <c r="J6434" i="2"/>
  <c r="K6434" i="2" s="1"/>
  <c r="J6436" i="2"/>
  <c r="K6436" i="2" s="1"/>
  <c r="J6437" i="2"/>
  <c r="K6437" i="2" s="1"/>
  <c r="J6435" i="2"/>
  <c r="K6435" i="2" s="1"/>
  <c r="J6432" i="2"/>
  <c r="K6432" i="2" s="1"/>
  <c r="J6433" i="2"/>
  <c r="K6433" i="2" s="1"/>
  <c r="J6428" i="2"/>
  <c r="K6428" i="2" s="1"/>
  <c r="J6429" i="2"/>
  <c r="K6429" i="2" s="1"/>
  <c r="J6430" i="2"/>
  <c r="K6430" i="2" s="1"/>
  <c r="J6431" i="2"/>
  <c r="K6431" i="2" s="1"/>
  <c r="J6442" i="2"/>
  <c r="K6442" i="2" s="1"/>
  <c r="J6443" i="2"/>
  <c r="K6443" i="2" s="1"/>
  <c r="J6444" i="2"/>
  <c r="K6444" i="2" s="1"/>
  <c r="J6445" i="2"/>
  <c r="K6445" i="2" s="1"/>
  <c r="J6446" i="2"/>
  <c r="K6446" i="2" s="1"/>
  <c r="J6447" i="2"/>
  <c r="K6447" i="2" s="1"/>
  <c r="J6448" i="2"/>
  <c r="K6448" i="2" s="1"/>
  <c r="J6449" i="2"/>
  <c r="K6449" i="2" s="1"/>
  <c r="J6439" i="2"/>
  <c r="K6439" i="2" s="1"/>
  <c r="J6440" i="2"/>
  <c r="K6440" i="2" s="1"/>
  <c r="J6441" i="2"/>
  <c r="K6441" i="2" s="1"/>
  <c r="J6438" i="2"/>
  <c r="K6438" i="2" s="1"/>
  <c r="J6450" i="2"/>
  <c r="K6450" i="2" s="1"/>
  <c r="J6456" i="2"/>
  <c r="K6456" i="2" s="1"/>
  <c r="J6457" i="2"/>
  <c r="K6457" i="2" s="1"/>
  <c r="J6557" i="2"/>
  <c r="K6557" i="2" s="1"/>
  <c r="J6558" i="2"/>
  <c r="K6558" i="2" s="1"/>
  <c r="J6559" i="2"/>
  <c r="K6559" i="2" s="1"/>
  <c r="J6560" i="2"/>
  <c r="K6560" i="2" s="1"/>
  <c r="J6561" i="2"/>
  <c r="K6561" i="2" s="1"/>
  <c r="J6562" i="2"/>
  <c r="K6562" i="2" s="1"/>
  <c r="J6563" i="2"/>
  <c r="K6563" i="2" s="1"/>
  <c r="J6564" i="2"/>
  <c r="K6564" i="2" s="1"/>
  <c r="J6565" i="2"/>
  <c r="K6565" i="2" s="1"/>
  <c r="J6566" i="2"/>
  <c r="K6566" i="2" s="1"/>
  <c r="J6567" i="2"/>
  <c r="K6567" i="2" s="1"/>
  <c r="J6568" i="2"/>
  <c r="K6568" i="2" s="1"/>
  <c r="J6602" i="2"/>
  <c r="K6602" i="2" s="1"/>
  <c r="J6569" i="2"/>
  <c r="K6569" i="2" s="1"/>
  <c r="J6570" i="2"/>
  <c r="K6570" i="2" s="1"/>
  <c r="J6571" i="2"/>
  <c r="K6571" i="2" s="1"/>
  <c r="J6572" i="2"/>
  <c r="K6572" i="2" s="1"/>
  <c r="J6573" i="2"/>
  <c r="K6573" i="2" s="1"/>
  <c r="J6574" i="2"/>
  <c r="K6574" i="2" s="1"/>
  <c r="J6575" i="2"/>
  <c r="K6575" i="2" s="1"/>
  <c r="J6576" i="2"/>
  <c r="K6576" i="2" s="1"/>
  <c r="J6603" i="2"/>
  <c r="K6603" i="2" s="1"/>
  <c r="J6604" i="2"/>
  <c r="K6604" i="2" s="1"/>
  <c r="J6600" i="2"/>
  <c r="K6600" i="2" s="1"/>
  <c r="J6601" i="2"/>
  <c r="K6601" i="2" s="1"/>
  <c r="J6583" i="2"/>
  <c r="K6583" i="2" s="1"/>
  <c r="J6585" i="2"/>
  <c r="K6585" i="2" s="1"/>
  <c r="J6586" i="2"/>
  <c r="K6586" i="2" s="1"/>
  <c r="J6584" i="2"/>
  <c r="K6584" i="2" s="1"/>
  <c r="J6581" i="2"/>
  <c r="K6581" i="2" s="1"/>
  <c r="J6582" i="2"/>
  <c r="K6582" i="2" s="1"/>
  <c r="J6577" i="2"/>
  <c r="K6577" i="2" s="1"/>
  <c r="J6578" i="2"/>
  <c r="K6578" i="2" s="1"/>
  <c r="J6579" i="2"/>
  <c r="K6579" i="2" s="1"/>
  <c r="J6580" i="2"/>
  <c r="K6580" i="2" s="1"/>
  <c r="J6591" i="2"/>
  <c r="K6591" i="2" s="1"/>
  <c r="J6592" i="2"/>
  <c r="K6592" i="2" s="1"/>
  <c r="J6593" i="2"/>
  <c r="K6593" i="2" s="1"/>
  <c r="J6594" i="2"/>
  <c r="K6594" i="2" s="1"/>
  <c r="J6595" i="2"/>
  <c r="K6595" i="2" s="1"/>
  <c r="J6596" i="2"/>
  <c r="K6596" i="2" s="1"/>
  <c r="J6597" i="2"/>
  <c r="K6597" i="2" s="1"/>
  <c r="J6598" i="2"/>
  <c r="K6598" i="2" s="1"/>
  <c r="J6588" i="2"/>
  <c r="K6588" i="2" s="1"/>
  <c r="J6589" i="2"/>
  <c r="K6589" i="2" s="1"/>
  <c r="J6590" i="2"/>
  <c r="K6590" i="2" s="1"/>
  <c r="J6587" i="2"/>
  <c r="K6587" i="2" s="1"/>
  <c r="J6599" i="2"/>
  <c r="K6599" i="2" s="1"/>
  <c r="J6605" i="2"/>
  <c r="K6605" i="2" s="1"/>
  <c r="J6606" i="2"/>
  <c r="K6606" i="2" s="1"/>
  <c r="J3800" i="2"/>
  <c r="K3800" i="2" s="1"/>
  <c r="J3801" i="2"/>
  <c r="K3801" i="2" s="1"/>
  <c r="J3802" i="2"/>
  <c r="K3802" i="2" s="1"/>
  <c r="J3803" i="2"/>
  <c r="K3803" i="2" s="1"/>
  <c r="J3804" i="2"/>
  <c r="K3804" i="2" s="1"/>
  <c r="J3805" i="2"/>
  <c r="K3805" i="2" s="1"/>
  <c r="J3806" i="2"/>
  <c r="K3806" i="2" s="1"/>
  <c r="J3807" i="2"/>
  <c r="K3807" i="2" s="1"/>
  <c r="J3808" i="2"/>
  <c r="K3808" i="2" s="1"/>
  <c r="J3809" i="2"/>
  <c r="K3809" i="2" s="1"/>
  <c r="J3810" i="2"/>
  <c r="K3810" i="2" s="1"/>
  <c r="J3811" i="2"/>
  <c r="K3811" i="2" s="1"/>
  <c r="J3845" i="2"/>
  <c r="K3845" i="2" s="1"/>
  <c r="J3812" i="2"/>
  <c r="K3812" i="2" s="1"/>
  <c r="J3813" i="2"/>
  <c r="K3813" i="2" s="1"/>
  <c r="J3814" i="2"/>
  <c r="K3814" i="2" s="1"/>
  <c r="J3815" i="2"/>
  <c r="K3815" i="2" s="1"/>
  <c r="J3816" i="2"/>
  <c r="K3816" i="2" s="1"/>
  <c r="J3817" i="2"/>
  <c r="K3817" i="2" s="1"/>
  <c r="J3818" i="2"/>
  <c r="K3818" i="2" s="1"/>
  <c r="J3819" i="2"/>
  <c r="K3819" i="2" s="1"/>
  <c r="J3846" i="2"/>
  <c r="K3846" i="2" s="1"/>
  <c r="J3847" i="2"/>
  <c r="K3847" i="2" s="1"/>
  <c r="J3843" i="2"/>
  <c r="K3843" i="2" s="1"/>
  <c r="J3844" i="2"/>
  <c r="K3844" i="2" s="1"/>
  <c r="J3826" i="2"/>
  <c r="K3826" i="2" s="1"/>
  <c r="J3828" i="2"/>
  <c r="K3828" i="2" s="1"/>
  <c r="J3829" i="2"/>
  <c r="K3829" i="2" s="1"/>
  <c r="J3827" i="2"/>
  <c r="K3827" i="2" s="1"/>
  <c r="J3824" i="2"/>
  <c r="K3824" i="2" s="1"/>
  <c r="J3825" i="2"/>
  <c r="K3825" i="2" s="1"/>
  <c r="J3820" i="2"/>
  <c r="K3820" i="2" s="1"/>
  <c r="J3821" i="2"/>
  <c r="K3821" i="2" s="1"/>
  <c r="J3822" i="2"/>
  <c r="K3822" i="2" s="1"/>
  <c r="J3823" i="2"/>
  <c r="K3823" i="2" s="1"/>
  <c r="J3834" i="2"/>
  <c r="K3834" i="2" s="1"/>
  <c r="J3835" i="2"/>
  <c r="K3835" i="2" s="1"/>
  <c r="J3836" i="2"/>
  <c r="K3836" i="2" s="1"/>
  <c r="J3837" i="2"/>
  <c r="K3837" i="2" s="1"/>
  <c r="J3838" i="2"/>
  <c r="K3838" i="2" s="1"/>
  <c r="J3839" i="2"/>
  <c r="K3839" i="2" s="1"/>
  <c r="J3840" i="2"/>
  <c r="K3840" i="2" s="1"/>
  <c r="J3841" i="2"/>
  <c r="K3841" i="2" s="1"/>
  <c r="J3831" i="2"/>
  <c r="K3831" i="2" s="1"/>
  <c r="J3832" i="2"/>
  <c r="K3832" i="2" s="1"/>
  <c r="J3833" i="2"/>
  <c r="K3833" i="2" s="1"/>
  <c r="J3830" i="2"/>
  <c r="K3830" i="2" s="1"/>
  <c r="J3842" i="2"/>
  <c r="K3842" i="2" s="1"/>
  <c r="J3848" i="2"/>
  <c r="K3848" i="2" s="1"/>
  <c r="J3849" i="2"/>
  <c r="K3849" i="2" s="1"/>
  <c r="J3750" i="2"/>
  <c r="K3750" i="2" s="1"/>
  <c r="J3751" i="2"/>
  <c r="K3751" i="2" s="1"/>
  <c r="J3752" i="2"/>
  <c r="K3752" i="2" s="1"/>
  <c r="J3753" i="2"/>
  <c r="K3753" i="2" s="1"/>
  <c r="J3754" i="2"/>
  <c r="K3754" i="2" s="1"/>
  <c r="J3755" i="2"/>
  <c r="K3755" i="2" s="1"/>
  <c r="J3756" i="2"/>
  <c r="K3756" i="2" s="1"/>
  <c r="J3757" i="2"/>
  <c r="K3757" i="2" s="1"/>
  <c r="J3758" i="2"/>
  <c r="K3758" i="2" s="1"/>
  <c r="J3759" i="2"/>
  <c r="K3759" i="2" s="1"/>
  <c r="J3760" i="2"/>
  <c r="K3760" i="2" s="1"/>
  <c r="J3761" i="2"/>
  <c r="K3761" i="2" s="1"/>
  <c r="J3795" i="2"/>
  <c r="K3795" i="2" s="1"/>
  <c r="J3762" i="2"/>
  <c r="K3762" i="2" s="1"/>
  <c r="J3763" i="2"/>
  <c r="K3763" i="2" s="1"/>
  <c r="J3764" i="2"/>
  <c r="K3764" i="2" s="1"/>
  <c r="J3765" i="2"/>
  <c r="K3765" i="2" s="1"/>
  <c r="J3766" i="2"/>
  <c r="K3766" i="2" s="1"/>
  <c r="J3767" i="2"/>
  <c r="K3767" i="2" s="1"/>
  <c r="J3768" i="2"/>
  <c r="K3768" i="2" s="1"/>
  <c r="J3769" i="2"/>
  <c r="K3769" i="2" s="1"/>
  <c r="J3796" i="2"/>
  <c r="K3796" i="2" s="1"/>
  <c r="J3797" i="2"/>
  <c r="K3797" i="2" s="1"/>
  <c r="J3793" i="2"/>
  <c r="K3793" i="2" s="1"/>
  <c r="J3794" i="2"/>
  <c r="K3794" i="2" s="1"/>
  <c r="J3776" i="2"/>
  <c r="K3776" i="2" s="1"/>
  <c r="J3778" i="2"/>
  <c r="K3778" i="2" s="1"/>
  <c r="J3779" i="2"/>
  <c r="K3779" i="2" s="1"/>
  <c r="J3777" i="2"/>
  <c r="K3777" i="2" s="1"/>
  <c r="J3774" i="2"/>
  <c r="K3774" i="2" s="1"/>
  <c r="J3775" i="2"/>
  <c r="K3775" i="2" s="1"/>
  <c r="J3770" i="2"/>
  <c r="K3770" i="2" s="1"/>
  <c r="J3771" i="2"/>
  <c r="K3771" i="2" s="1"/>
  <c r="J3772" i="2"/>
  <c r="K3772" i="2" s="1"/>
  <c r="J3773" i="2"/>
  <c r="K3773" i="2" s="1"/>
  <c r="J3784" i="2"/>
  <c r="K3784" i="2" s="1"/>
  <c r="J3785" i="2"/>
  <c r="K3785" i="2" s="1"/>
  <c r="J3786" i="2"/>
  <c r="K3786" i="2" s="1"/>
  <c r="J3787" i="2"/>
  <c r="K3787" i="2" s="1"/>
  <c r="J3788" i="2"/>
  <c r="K3788" i="2" s="1"/>
  <c r="J3789" i="2"/>
  <c r="K3789" i="2" s="1"/>
  <c r="J3790" i="2"/>
  <c r="K3790" i="2" s="1"/>
  <c r="J3791" i="2"/>
  <c r="K3791" i="2" s="1"/>
  <c r="J3781" i="2"/>
  <c r="K3781" i="2" s="1"/>
  <c r="J3782" i="2"/>
  <c r="K3782" i="2" s="1"/>
  <c r="J3783" i="2"/>
  <c r="K3783" i="2" s="1"/>
  <c r="J3780" i="2"/>
  <c r="K3780" i="2" s="1"/>
  <c r="J3792" i="2"/>
  <c r="K3792" i="2" s="1"/>
  <c r="J3798" i="2"/>
  <c r="K3798" i="2" s="1"/>
  <c r="J3799" i="2"/>
  <c r="K3799" i="2" s="1"/>
  <c r="J3700" i="2"/>
  <c r="K3700" i="2" s="1"/>
  <c r="J3701" i="2"/>
  <c r="K3701" i="2" s="1"/>
  <c r="J3702" i="2"/>
  <c r="K3702" i="2" s="1"/>
  <c r="J3703" i="2"/>
  <c r="K3703" i="2" s="1"/>
  <c r="J3704" i="2"/>
  <c r="K3704" i="2" s="1"/>
  <c r="J3705" i="2"/>
  <c r="K3705" i="2" s="1"/>
  <c r="J3706" i="2"/>
  <c r="K3706" i="2" s="1"/>
  <c r="J3707" i="2"/>
  <c r="K3707" i="2" s="1"/>
  <c r="J3708" i="2"/>
  <c r="K3708" i="2" s="1"/>
  <c r="J3709" i="2"/>
  <c r="K3709" i="2" s="1"/>
  <c r="J3710" i="2"/>
  <c r="K3710" i="2" s="1"/>
  <c r="J3711" i="2"/>
  <c r="K3711" i="2" s="1"/>
  <c r="J3745" i="2"/>
  <c r="K3745" i="2" s="1"/>
  <c r="J3712" i="2"/>
  <c r="K3712" i="2" s="1"/>
  <c r="J3713" i="2"/>
  <c r="K3713" i="2" s="1"/>
  <c r="J3714" i="2"/>
  <c r="K3714" i="2" s="1"/>
  <c r="J3715" i="2"/>
  <c r="K3715" i="2" s="1"/>
  <c r="J3716" i="2"/>
  <c r="K3716" i="2" s="1"/>
  <c r="J3717" i="2"/>
  <c r="K3717" i="2" s="1"/>
  <c r="J3718" i="2"/>
  <c r="K3718" i="2" s="1"/>
  <c r="J3719" i="2"/>
  <c r="K3719" i="2" s="1"/>
  <c r="J3746" i="2"/>
  <c r="K3746" i="2" s="1"/>
  <c r="J3747" i="2"/>
  <c r="K3747" i="2" s="1"/>
  <c r="J3743" i="2"/>
  <c r="K3743" i="2" s="1"/>
  <c r="J3744" i="2"/>
  <c r="K3744" i="2" s="1"/>
  <c r="J3726" i="2"/>
  <c r="K3726" i="2" s="1"/>
  <c r="J3728" i="2"/>
  <c r="K3728" i="2" s="1"/>
  <c r="J3729" i="2"/>
  <c r="K3729" i="2" s="1"/>
  <c r="J3727" i="2"/>
  <c r="K3727" i="2" s="1"/>
  <c r="J3724" i="2"/>
  <c r="K3724" i="2" s="1"/>
  <c r="J3725" i="2"/>
  <c r="K3725" i="2" s="1"/>
  <c r="J3720" i="2"/>
  <c r="K3720" i="2" s="1"/>
  <c r="J3721" i="2"/>
  <c r="K3721" i="2" s="1"/>
  <c r="J3722" i="2"/>
  <c r="K3722" i="2" s="1"/>
  <c r="J3723" i="2"/>
  <c r="K3723" i="2" s="1"/>
  <c r="J3734" i="2"/>
  <c r="K3734" i="2" s="1"/>
  <c r="J3735" i="2"/>
  <c r="K3735" i="2" s="1"/>
  <c r="J3736" i="2"/>
  <c r="K3736" i="2" s="1"/>
  <c r="J3737" i="2"/>
  <c r="K3737" i="2" s="1"/>
  <c r="J3738" i="2"/>
  <c r="K3738" i="2" s="1"/>
  <c r="J3739" i="2"/>
  <c r="K3739" i="2" s="1"/>
  <c r="J3740" i="2"/>
  <c r="K3740" i="2" s="1"/>
  <c r="J3741" i="2"/>
  <c r="K3741" i="2" s="1"/>
  <c r="J3731" i="2"/>
  <c r="K3731" i="2" s="1"/>
  <c r="J3732" i="2"/>
  <c r="K3732" i="2" s="1"/>
  <c r="J3733" i="2"/>
  <c r="K3733" i="2" s="1"/>
  <c r="J3730" i="2"/>
  <c r="K3730" i="2" s="1"/>
  <c r="J3742" i="2"/>
  <c r="K3742" i="2" s="1"/>
  <c r="J3748" i="2"/>
  <c r="K3748" i="2" s="1"/>
  <c r="J3749" i="2"/>
  <c r="K3749" i="2" s="1"/>
  <c r="J3850" i="2"/>
  <c r="K3850" i="2" s="1"/>
  <c r="J3851" i="2"/>
  <c r="K3851" i="2" s="1"/>
  <c r="J3852" i="2"/>
  <c r="K3852" i="2" s="1"/>
  <c r="J3853" i="2"/>
  <c r="K3853" i="2" s="1"/>
  <c r="J3854" i="2"/>
  <c r="K3854" i="2" s="1"/>
  <c r="J3855" i="2"/>
  <c r="K3855" i="2" s="1"/>
  <c r="J3856" i="2"/>
  <c r="K3856" i="2" s="1"/>
  <c r="J3857" i="2"/>
  <c r="K3857" i="2" s="1"/>
  <c r="J3858" i="2"/>
  <c r="K3858" i="2" s="1"/>
  <c r="J3859" i="2"/>
  <c r="K3859" i="2" s="1"/>
  <c r="J3860" i="2"/>
  <c r="K3860" i="2" s="1"/>
  <c r="J3861" i="2"/>
  <c r="K3861" i="2" s="1"/>
  <c r="J3895" i="2"/>
  <c r="K3895" i="2" s="1"/>
  <c r="J3862" i="2"/>
  <c r="K3862" i="2" s="1"/>
  <c r="J3863" i="2"/>
  <c r="K3863" i="2" s="1"/>
  <c r="J3864" i="2"/>
  <c r="K3864" i="2" s="1"/>
  <c r="J3865" i="2"/>
  <c r="K3865" i="2" s="1"/>
  <c r="J3866" i="2"/>
  <c r="K3866" i="2" s="1"/>
  <c r="J3867" i="2"/>
  <c r="K3867" i="2" s="1"/>
  <c r="J3868" i="2"/>
  <c r="K3868" i="2" s="1"/>
  <c r="J3869" i="2"/>
  <c r="K3869" i="2" s="1"/>
  <c r="J3896" i="2"/>
  <c r="K3896" i="2" s="1"/>
  <c r="J3897" i="2"/>
  <c r="K3897" i="2" s="1"/>
  <c r="J3893" i="2"/>
  <c r="K3893" i="2" s="1"/>
  <c r="J3894" i="2"/>
  <c r="K3894" i="2" s="1"/>
  <c r="J3876" i="2"/>
  <c r="K3876" i="2" s="1"/>
  <c r="J3878" i="2"/>
  <c r="K3878" i="2" s="1"/>
  <c r="J3879" i="2"/>
  <c r="K3879" i="2" s="1"/>
  <c r="J3877" i="2"/>
  <c r="K3877" i="2" s="1"/>
  <c r="J3874" i="2"/>
  <c r="K3874" i="2" s="1"/>
  <c r="J3875" i="2"/>
  <c r="K3875" i="2" s="1"/>
  <c r="J3870" i="2"/>
  <c r="K3870" i="2" s="1"/>
  <c r="J3871" i="2"/>
  <c r="K3871" i="2" s="1"/>
  <c r="J3872" i="2"/>
  <c r="K3872" i="2" s="1"/>
  <c r="J3873" i="2"/>
  <c r="K3873" i="2" s="1"/>
  <c r="J3884" i="2"/>
  <c r="K3884" i="2" s="1"/>
  <c r="J3885" i="2"/>
  <c r="K3885" i="2" s="1"/>
  <c r="J3886" i="2"/>
  <c r="K3886" i="2" s="1"/>
  <c r="J3887" i="2"/>
  <c r="K3887" i="2" s="1"/>
  <c r="J3888" i="2"/>
  <c r="K3888" i="2" s="1"/>
  <c r="J3889" i="2"/>
  <c r="K3889" i="2" s="1"/>
  <c r="J3890" i="2"/>
  <c r="K3890" i="2" s="1"/>
  <c r="J3891" i="2"/>
  <c r="K3891" i="2" s="1"/>
  <c r="J3881" i="2"/>
  <c r="K3881" i="2" s="1"/>
  <c r="J3882" i="2"/>
  <c r="K3882" i="2" s="1"/>
  <c r="J3883" i="2"/>
  <c r="K3883" i="2" s="1"/>
  <c r="J3880" i="2"/>
  <c r="K3880" i="2" s="1"/>
  <c r="J3892" i="2"/>
  <c r="K3892" i="2" s="1"/>
  <c r="J3898" i="2"/>
  <c r="K3898" i="2" s="1"/>
  <c r="J3899" i="2"/>
  <c r="K3899" i="2" s="1"/>
  <c r="J4000" i="2"/>
  <c r="K4000" i="2" s="1"/>
  <c r="J4001" i="2"/>
  <c r="K4001" i="2" s="1"/>
  <c r="J4002" i="2"/>
  <c r="K4002" i="2" s="1"/>
  <c r="J4003" i="2"/>
  <c r="K4003" i="2" s="1"/>
  <c r="J4004" i="2"/>
  <c r="K4004" i="2" s="1"/>
  <c r="J4005" i="2"/>
  <c r="K4005" i="2" s="1"/>
  <c r="J4006" i="2"/>
  <c r="K4006" i="2" s="1"/>
  <c r="J4007" i="2"/>
  <c r="K4007" i="2" s="1"/>
  <c r="J4008" i="2"/>
  <c r="K4008" i="2" s="1"/>
  <c r="J4009" i="2"/>
  <c r="K4009" i="2" s="1"/>
  <c r="J4010" i="2"/>
  <c r="K4010" i="2" s="1"/>
  <c r="J4011" i="2"/>
  <c r="K4011" i="2" s="1"/>
  <c r="J4045" i="2"/>
  <c r="K4045" i="2" s="1"/>
  <c r="J4012" i="2"/>
  <c r="K4012" i="2" s="1"/>
  <c r="J4013" i="2"/>
  <c r="K4013" i="2" s="1"/>
  <c r="J4014" i="2"/>
  <c r="K4014" i="2" s="1"/>
  <c r="J4015" i="2"/>
  <c r="K4015" i="2" s="1"/>
  <c r="J4016" i="2"/>
  <c r="K4016" i="2" s="1"/>
  <c r="J4017" i="2"/>
  <c r="K4017" i="2" s="1"/>
  <c r="J4018" i="2"/>
  <c r="K4018" i="2" s="1"/>
  <c r="J4019" i="2"/>
  <c r="K4019" i="2" s="1"/>
  <c r="J4046" i="2"/>
  <c r="K4046" i="2" s="1"/>
  <c r="J4047" i="2"/>
  <c r="K4047" i="2" s="1"/>
  <c r="J4043" i="2"/>
  <c r="K4043" i="2" s="1"/>
  <c r="J4044" i="2"/>
  <c r="K4044" i="2" s="1"/>
  <c r="J4026" i="2"/>
  <c r="K4026" i="2" s="1"/>
  <c r="J4028" i="2"/>
  <c r="K4028" i="2" s="1"/>
  <c r="J4029" i="2"/>
  <c r="K4029" i="2" s="1"/>
  <c r="J4027" i="2"/>
  <c r="K4027" i="2" s="1"/>
  <c r="J4024" i="2"/>
  <c r="K4024" i="2" s="1"/>
  <c r="J4025" i="2"/>
  <c r="K4025" i="2" s="1"/>
  <c r="J4020" i="2"/>
  <c r="K4020" i="2" s="1"/>
  <c r="J4021" i="2"/>
  <c r="K4021" i="2" s="1"/>
  <c r="J4022" i="2"/>
  <c r="K4022" i="2" s="1"/>
  <c r="J4023" i="2"/>
  <c r="K4023" i="2" s="1"/>
  <c r="J4034" i="2"/>
  <c r="K4034" i="2" s="1"/>
  <c r="J4035" i="2"/>
  <c r="K4035" i="2" s="1"/>
  <c r="J4036" i="2"/>
  <c r="K4036" i="2" s="1"/>
  <c r="J4037" i="2"/>
  <c r="K4037" i="2" s="1"/>
  <c r="J4038" i="2"/>
  <c r="K4038" i="2" s="1"/>
  <c r="J4039" i="2"/>
  <c r="K4039" i="2" s="1"/>
  <c r="J4040" i="2"/>
  <c r="K4040" i="2" s="1"/>
  <c r="J4041" i="2"/>
  <c r="K4041" i="2" s="1"/>
  <c r="J4031" i="2"/>
  <c r="K4031" i="2" s="1"/>
  <c r="J4032" i="2"/>
  <c r="K4032" i="2" s="1"/>
  <c r="J4033" i="2"/>
  <c r="K4033" i="2" s="1"/>
  <c r="J4030" i="2"/>
  <c r="K4030" i="2" s="1"/>
  <c r="J4042" i="2"/>
  <c r="K4042" i="2" s="1"/>
  <c r="J4048" i="2"/>
  <c r="K4048" i="2" s="1"/>
  <c r="J4049" i="2"/>
  <c r="K4049" i="2" s="1"/>
  <c r="J3950" i="2"/>
  <c r="K3950" i="2" s="1"/>
  <c r="J3951" i="2"/>
  <c r="K3951" i="2" s="1"/>
  <c r="J3952" i="2"/>
  <c r="K3952" i="2" s="1"/>
  <c r="J3953" i="2"/>
  <c r="K3953" i="2" s="1"/>
  <c r="J3954" i="2"/>
  <c r="K3954" i="2" s="1"/>
  <c r="J3955" i="2"/>
  <c r="K3955" i="2" s="1"/>
  <c r="J3956" i="2"/>
  <c r="K3956" i="2" s="1"/>
  <c r="J3957" i="2"/>
  <c r="K3957" i="2" s="1"/>
  <c r="J3958" i="2"/>
  <c r="K3958" i="2" s="1"/>
  <c r="J3959" i="2"/>
  <c r="K3959" i="2" s="1"/>
  <c r="J3960" i="2"/>
  <c r="K3960" i="2" s="1"/>
  <c r="J3961" i="2"/>
  <c r="K3961" i="2" s="1"/>
  <c r="J3995" i="2"/>
  <c r="K3995" i="2" s="1"/>
  <c r="J3962" i="2"/>
  <c r="K3962" i="2" s="1"/>
  <c r="J3963" i="2"/>
  <c r="K3963" i="2" s="1"/>
  <c r="J3964" i="2"/>
  <c r="K3964" i="2" s="1"/>
  <c r="J3965" i="2"/>
  <c r="K3965" i="2" s="1"/>
  <c r="J3966" i="2"/>
  <c r="K3966" i="2" s="1"/>
  <c r="J3967" i="2"/>
  <c r="K3967" i="2" s="1"/>
  <c r="J3968" i="2"/>
  <c r="K3968" i="2" s="1"/>
  <c r="J3969" i="2"/>
  <c r="K3969" i="2" s="1"/>
  <c r="J3996" i="2"/>
  <c r="K3996" i="2" s="1"/>
  <c r="J3997" i="2"/>
  <c r="K3997" i="2" s="1"/>
  <c r="J3993" i="2"/>
  <c r="K3993" i="2" s="1"/>
  <c r="J3994" i="2"/>
  <c r="K3994" i="2" s="1"/>
  <c r="J3976" i="2"/>
  <c r="K3976" i="2" s="1"/>
  <c r="J3978" i="2"/>
  <c r="K3978" i="2" s="1"/>
  <c r="J3979" i="2"/>
  <c r="K3979" i="2" s="1"/>
  <c r="J3977" i="2"/>
  <c r="K3977" i="2" s="1"/>
  <c r="J3974" i="2"/>
  <c r="K3974" i="2" s="1"/>
  <c r="J3975" i="2"/>
  <c r="K3975" i="2" s="1"/>
  <c r="J3970" i="2"/>
  <c r="K3970" i="2" s="1"/>
  <c r="J3971" i="2"/>
  <c r="K3971" i="2" s="1"/>
  <c r="J3972" i="2"/>
  <c r="K3972" i="2" s="1"/>
  <c r="J3973" i="2"/>
  <c r="K3973" i="2" s="1"/>
  <c r="J3984" i="2"/>
  <c r="K3984" i="2" s="1"/>
  <c r="J3985" i="2"/>
  <c r="K3985" i="2" s="1"/>
  <c r="J3986" i="2"/>
  <c r="K3986" i="2" s="1"/>
  <c r="J3987" i="2"/>
  <c r="K3987" i="2" s="1"/>
  <c r="J3988" i="2"/>
  <c r="K3988" i="2" s="1"/>
  <c r="J3989" i="2"/>
  <c r="K3989" i="2" s="1"/>
  <c r="J3990" i="2"/>
  <c r="K3990" i="2" s="1"/>
  <c r="J3991" i="2"/>
  <c r="K3991" i="2" s="1"/>
  <c r="J3981" i="2"/>
  <c r="K3981" i="2" s="1"/>
  <c r="J3982" i="2"/>
  <c r="K3982" i="2" s="1"/>
  <c r="J3983" i="2"/>
  <c r="K3983" i="2" s="1"/>
  <c r="J3980" i="2"/>
  <c r="K3980" i="2" s="1"/>
  <c r="J3992" i="2"/>
  <c r="K3992" i="2" s="1"/>
  <c r="J3998" i="2"/>
  <c r="K3998" i="2" s="1"/>
  <c r="J3999" i="2"/>
  <c r="K3999" i="2" s="1"/>
  <c r="J3900" i="2"/>
  <c r="K3900" i="2" s="1"/>
  <c r="J3901" i="2"/>
  <c r="K3901" i="2" s="1"/>
  <c r="J3902" i="2"/>
  <c r="K3902" i="2" s="1"/>
  <c r="J3903" i="2"/>
  <c r="K3903" i="2" s="1"/>
  <c r="J3904" i="2"/>
  <c r="K3904" i="2" s="1"/>
  <c r="J3905" i="2"/>
  <c r="K3905" i="2" s="1"/>
  <c r="J3906" i="2"/>
  <c r="K3906" i="2" s="1"/>
  <c r="J3907" i="2"/>
  <c r="K3907" i="2" s="1"/>
  <c r="J3908" i="2"/>
  <c r="K3908" i="2" s="1"/>
  <c r="J3909" i="2"/>
  <c r="K3909" i="2" s="1"/>
  <c r="J3910" i="2"/>
  <c r="K3910" i="2" s="1"/>
  <c r="J3911" i="2"/>
  <c r="K3911" i="2" s="1"/>
  <c r="J3945" i="2"/>
  <c r="K3945" i="2" s="1"/>
  <c r="J3912" i="2"/>
  <c r="K3912" i="2" s="1"/>
  <c r="J3913" i="2"/>
  <c r="K3913" i="2" s="1"/>
  <c r="J3914" i="2"/>
  <c r="K3914" i="2" s="1"/>
  <c r="J3915" i="2"/>
  <c r="K3915" i="2" s="1"/>
  <c r="J3916" i="2"/>
  <c r="K3916" i="2" s="1"/>
  <c r="J3917" i="2"/>
  <c r="K3917" i="2" s="1"/>
  <c r="J3918" i="2"/>
  <c r="K3918" i="2" s="1"/>
  <c r="J3919" i="2"/>
  <c r="K3919" i="2" s="1"/>
  <c r="J3946" i="2"/>
  <c r="K3946" i="2" s="1"/>
  <c r="J3947" i="2"/>
  <c r="K3947" i="2" s="1"/>
  <c r="J3943" i="2"/>
  <c r="K3943" i="2" s="1"/>
  <c r="J3944" i="2"/>
  <c r="K3944" i="2" s="1"/>
  <c r="J3926" i="2"/>
  <c r="K3926" i="2" s="1"/>
  <c r="J3928" i="2"/>
  <c r="K3928" i="2" s="1"/>
  <c r="J3929" i="2"/>
  <c r="K3929" i="2" s="1"/>
  <c r="J3927" i="2"/>
  <c r="K3927" i="2" s="1"/>
  <c r="J3924" i="2"/>
  <c r="K3924" i="2" s="1"/>
  <c r="J3925" i="2"/>
  <c r="K3925" i="2" s="1"/>
  <c r="J3920" i="2"/>
  <c r="K3920" i="2" s="1"/>
  <c r="J3921" i="2"/>
  <c r="K3921" i="2" s="1"/>
  <c r="J3922" i="2"/>
  <c r="K3922" i="2" s="1"/>
  <c r="J3923" i="2"/>
  <c r="K3923" i="2" s="1"/>
  <c r="J3934" i="2"/>
  <c r="K3934" i="2" s="1"/>
  <c r="J3935" i="2"/>
  <c r="K3935" i="2" s="1"/>
  <c r="J3936" i="2"/>
  <c r="K3936" i="2" s="1"/>
  <c r="J3937" i="2"/>
  <c r="K3937" i="2" s="1"/>
  <c r="J3938" i="2"/>
  <c r="K3938" i="2" s="1"/>
  <c r="J3939" i="2"/>
  <c r="K3939" i="2" s="1"/>
  <c r="J3940" i="2"/>
  <c r="K3940" i="2" s="1"/>
  <c r="J3941" i="2"/>
  <c r="K3941" i="2" s="1"/>
  <c r="J3931" i="2"/>
  <c r="K3931" i="2" s="1"/>
  <c r="J3932" i="2"/>
  <c r="K3932" i="2" s="1"/>
  <c r="J3933" i="2"/>
  <c r="K3933" i="2" s="1"/>
  <c r="J3930" i="2"/>
  <c r="K3930" i="2" s="1"/>
  <c r="J3942" i="2"/>
  <c r="K3942" i="2" s="1"/>
  <c r="J3948" i="2"/>
  <c r="K3948" i="2" s="1"/>
  <c r="J3949" i="2"/>
  <c r="K3949" i="2" s="1"/>
  <c r="J4050" i="2"/>
  <c r="K4050" i="2" s="1"/>
  <c r="J4051" i="2"/>
  <c r="K4051" i="2" s="1"/>
  <c r="J4052" i="2"/>
  <c r="K4052" i="2" s="1"/>
  <c r="J4053" i="2"/>
  <c r="K4053" i="2" s="1"/>
  <c r="J4054" i="2"/>
  <c r="K4054" i="2" s="1"/>
  <c r="J4055" i="2"/>
  <c r="K4055" i="2" s="1"/>
  <c r="J4056" i="2"/>
  <c r="K4056" i="2" s="1"/>
  <c r="J4057" i="2"/>
  <c r="K4057" i="2" s="1"/>
  <c r="J4058" i="2"/>
  <c r="K4058" i="2" s="1"/>
  <c r="J4059" i="2"/>
  <c r="K4059" i="2" s="1"/>
  <c r="J4060" i="2"/>
  <c r="K4060" i="2" s="1"/>
  <c r="J4061" i="2"/>
  <c r="K4061" i="2" s="1"/>
  <c r="J4093" i="2"/>
  <c r="K4093" i="2" s="1"/>
  <c r="J4062" i="2"/>
  <c r="K4062" i="2" s="1"/>
  <c r="J4063" i="2"/>
  <c r="K4063" i="2" s="1"/>
  <c r="J4064" i="2"/>
  <c r="K4064" i="2" s="1"/>
  <c r="J4065" i="2"/>
  <c r="K4065" i="2" s="1"/>
  <c r="J4066" i="2"/>
  <c r="K4066" i="2" s="1"/>
  <c r="J4067" i="2"/>
  <c r="K4067" i="2" s="1"/>
  <c r="J4068" i="2"/>
  <c r="K4068" i="2" s="1"/>
  <c r="J4069" i="2"/>
  <c r="K4069" i="2" s="1"/>
  <c r="J4094" i="2"/>
  <c r="K4094" i="2" s="1"/>
  <c r="J4095" i="2"/>
  <c r="K4095" i="2" s="1"/>
  <c r="J4076" i="2"/>
  <c r="K4076" i="2" s="1"/>
  <c r="J4078" i="2"/>
  <c r="K4078" i="2" s="1"/>
  <c r="J4079" i="2"/>
  <c r="K4079" i="2" s="1"/>
  <c r="J4077" i="2"/>
  <c r="K4077" i="2" s="1"/>
  <c r="J4074" i="2"/>
  <c r="K4074" i="2" s="1"/>
  <c r="J4075" i="2"/>
  <c r="K4075" i="2" s="1"/>
  <c r="J4070" i="2"/>
  <c r="K4070" i="2" s="1"/>
  <c r="J4071" i="2"/>
  <c r="K4071" i="2" s="1"/>
  <c r="J4072" i="2"/>
  <c r="K4072" i="2" s="1"/>
  <c r="J4073" i="2"/>
  <c r="K4073" i="2" s="1"/>
  <c r="J4084" i="2"/>
  <c r="K4084" i="2" s="1"/>
  <c r="J4085" i="2"/>
  <c r="K4085" i="2" s="1"/>
  <c r="J4086" i="2"/>
  <c r="K4086" i="2" s="1"/>
  <c r="J4087" i="2"/>
  <c r="K4087" i="2" s="1"/>
  <c r="J4088" i="2"/>
  <c r="K4088" i="2" s="1"/>
  <c r="J4089" i="2"/>
  <c r="K4089" i="2" s="1"/>
  <c r="J4090" i="2"/>
  <c r="K4090" i="2" s="1"/>
  <c r="J4091" i="2"/>
  <c r="K4091" i="2" s="1"/>
  <c r="J4081" i="2"/>
  <c r="K4081" i="2" s="1"/>
  <c r="J4082" i="2"/>
  <c r="K4082" i="2" s="1"/>
  <c r="J4083" i="2"/>
  <c r="K4083" i="2" s="1"/>
  <c r="J4080" i="2"/>
  <c r="K4080" i="2" s="1"/>
  <c r="J4092" i="2"/>
  <c r="K4092" i="2" s="1"/>
  <c r="J4096" i="2"/>
  <c r="K4096" i="2" s="1"/>
  <c r="J4097" i="2"/>
  <c r="K4097" i="2" s="1"/>
  <c r="J4198" i="2"/>
  <c r="K4198" i="2" s="1"/>
  <c r="J4199" i="2"/>
  <c r="K4199" i="2" s="1"/>
  <c r="J4200" i="2"/>
  <c r="K4200" i="2" s="1"/>
  <c r="J4201" i="2"/>
  <c r="K4201" i="2" s="1"/>
  <c r="J4202" i="2"/>
  <c r="K4202" i="2" s="1"/>
  <c r="J4203" i="2"/>
  <c r="K4203" i="2" s="1"/>
  <c r="J4204" i="2"/>
  <c r="K4204" i="2" s="1"/>
  <c r="J4205" i="2"/>
  <c r="K4205" i="2" s="1"/>
  <c r="J4206" i="2"/>
  <c r="K4206" i="2" s="1"/>
  <c r="J4207" i="2"/>
  <c r="K4207" i="2" s="1"/>
  <c r="J4208" i="2"/>
  <c r="K4208" i="2" s="1"/>
  <c r="J4209" i="2"/>
  <c r="K4209" i="2" s="1"/>
  <c r="J4243" i="2"/>
  <c r="K4243" i="2" s="1"/>
  <c r="J4210" i="2"/>
  <c r="K4210" i="2" s="1"/>
  <c r="J4211" i="2"/>
  <c r="K4211" i="2" s="1"/>
  <c r="J4212" i="2"/>
  <c r="K4212" i="2" s="1"/>
  <c r="J4213" i="2"/>
  <c r="K4213" i="2" s="1"/>
  <c r="J4214" i="2"/>
  <c r="K4214" i="2" s="1"/>
  <c r="J4215" i="2"/>
  <c r="K4215" i="2" s="1"/>
  <c r="J4216" i="2"/>
  <c r="K4216" i="2" s="1"/>
  <c r="J4217" i="2"/>
  <c r="K4217" i="2" s="1"/>
  <c r="J4244" i="2"/>
  <c r="K4244" i="2" s="1"/>
  <c r="J4245" i="2"/>
  <c r="K4245" i="2" s="1"/>
  <c r="J4241" i="2"/>
  <c r="K4241" i="2" s="1"/>
  <c r="J4242" i="2"/>
  <c r="K4242" i="2" s="1"/>
  <c r="J4224" i="2"/>
  <c r="K4224" i="2" s="1"/>
  <c r="J4226" i="2"/>
  <c r="K4226" i="2" s="1"/>
  <c r="J4227" i="2"/>
  <c r="K4227" i="2" s="1"/>
  <c r="J4225" i="2"/>
  <c r="K4225" i="2" s="1"/>
  <c r="J4222" i="2"/>
  <c r="K4222" i="2" s="1"/>
  <c r="J4223" i="2"/>
  <c r="K4223" i="2" s="1"/>
  <c r="J4218" i="2"/>
  <c r="K4218" i="2" s="1"/>
  <c r="J4219" i="2"/>
  <c r="K4219" i="2" s="1"/>
  <c r="J4220" i="2"/>
  <c r="K4220" i="2" s="1"/>
  <c r="J4221" i="2"/>
  <c r="K4221" i="2" s="1"/>
  <c r="J4232" i="2"/>
  <c r="K4232" i="2" s="1"/>
  <c r="J4233" i="2"/>
  <c r="K4233" i="2" s="1"/>
  <c r="J4234" i="2"/>
  <c r="K4234" i="2" s="1"/>
  <c r="J4235" i="2"/>
  <c r="K4235" i="2" s="1"/>
  <c r="J4236" i="2"/>
  <c r="K4236" i="2" s="1"/>
  <c r="J4237" i="2"/>
  <c r="K4237" i="2" s="1"/>
  <c r="J4238" i="2"/>
  <c r="K4238" i="2" s="1"/>
  <c r="J4239" i="2"/>
  <c r="K4239" i="2" s="1"/>
  <c r="J4229" i="2"/>
  <c r="K4229" i="2" s="1"/>
  <c r="J4230" i="2"/>
  <c r="K4230" i="2" s="1"/>
  <c r="J4231" i="2"/>
  <c r="K4231" i="2" s="1"/>
  <c r="J4228" i="2"/>
  <c r="K4228" i="2" s="1"/>
  <c r="J4240" i="2"/>
  <c r="K4240" i="2" s="1"/>
  <c r="J4246" i="2"/>
  <c r="K4246" i="2" s="1"/>
  <c r="J4247" i="2"/>
  <c r="K4247" i="2" s="1"/>
  <c r="J4148" i="2"/>
  <c r="K4148" i="2" s="1"/>
  <c r="J4149" i="2"/>
  <c r="K4149" i="2" s="1"/>
  <c r="J4150" i="2"/>
  <c r="K4150" i="2" s="1"/>
  <c r="J4151" i="2"/>
  <c r="K4151" i="2" s="1"/>
  <c r="J4152" i="2"/>
  <c r="K4152" i="2" s="1"/>
  <c r="J4153" i="2"/>
  <c r="K4153" i="2" s="1"/>
  <c r="J4154" i="2"/>
  <c r="K4154" i="2" s="1"/>
  <c r="J4155" i="2"/>
  <c r="K4155" i="2" s="1"/>
  <c r="J4156" i="2"/>
  <c r="K4156" i="2" s="1"/>
  <c r="J4157" i="2"/>
  <c r="K4157" i="2" s="1"/>
  <c r="J4158" i="2"/>
  <c r="K4158" i="2" s="1"/>
  <c r="J4159" i="2"/>
  <c r="K4159" i="2" s="1"/>
  <c r="J4193" i="2"/>
  <c r="K4193" i="2" s="1"/>
  <c r="J4160" i="2"/>
  <c r="K4160" i="2" s="1"/>
  <c r="J4161" i="2"/>
  <c r="K4161" i="2" s="1"/>
  <c r="J4162" i="2"/>
  <c r="K4162" i="2" s="1"/>
  <c r="J4163" i="2"/>
  <c r="K4163" i="2" s="1"/>
  <c r="J4164" i="2"/>
  <c r="K4164" i="2" s="1"/>
  <c r="J4165" i="2"/>
  <c r="K4165" i="2" s="1"/>
  <c r="J4166" i="2"/>
  <c r="K4166" i="2" s="1"/>
  <c r="J4167" i="2"/>
  <c r="K4167" i="2" s="1"/>
  <c r="J4194" i="2"/>
  <c r="K4194" i="2" s="1"/>
  <c r="J4195" i="2"/>
  <c r="K4195" i="2" s="1"/>
  <c r="J4191" i="2"/>
  <c r="K4191" i="2" s="1"/>
  <c r="J4192" i="2"/>
  <c r="K4192" i="2" s="1"/>
  <c r="J4174" i="2"/>
  <c r="K4174" i="2" s="1"/>
  <c r="J4176" i="2"/>
  <c r="K4176" i="2" s="1"/>
  <c r="J4177" i="2"/>
  <c r="K4177" i="2" s="1"/>
  <c r="J4175" i="2"/>
  <c r="K4175" i="2" s="1"/>
  <c r="J4172" i="2"/>
  <c r="K4172" i="2" s="1"/>
  <c r="J4173" i="2"/>
  <c r="K4173" i="2" s="1"/>
  <c r="J4168" i="2"/>
  <c r="K4168" i="2" s="1"/>
  <c r="J4169" i="2"/>
  <c r="K4169" i="2" s="1"/>
  <c r="J4170" i="2"/>
  <c r="K4170" i="2" s="1"/>
  <c r="J4171" i="2"/>
  <c r="K4171" i="2" s="1"/>
  <c r="J4182" i="2"/>
  <c r="K4182" i="2" s="1"/>
  <c r="J4183" i="2"/>
  <c r="K4183" i="2" s="1"/>
  <c r="J4184" i="2"/>
  <c r="K4184" i="2" s="1"/>
  <c r="J4185" i="2"/>
  <c r="K4185" i="2" s="1"/>
  <c r="J4186" i="2"/>
  <c r="K4186" i="2" s="1"/>
  <c r="J4187" i="2"/>
  <c r="K4187" i="2" s="1"/>
  <c r="J4188" i="2"/>
  <c r="K4188" i="2" s="1"/>
  <c r="J4189" i="2"/>
  <c r="K4189" i="2" s="1"/>
  <c r="J4179" i="2"/>
  <c r="K4179" i="2" s="1"/>
  <c r="J4180" i="2"/>
  <c r="K4180" i="2" s="1"/>
  <c r="J4181" i="2"/>
  <c r="K4181" i="2" s="1"/>
  <c r="J4178" i="2"/>
  <c r="K4178" i="2" s="1"/>
  <c r="J4190" i="2"/>
  <c r="K4190" i="2" s="1"/>
  <c r="J4196" i="2"/>
  <c r="K4196" i="2" s="1"/>
  <c r="J4197" i="2"/>
  <c r="K4197" i="2" s="1"/>
  <c r="J4098" i="2"/>
  <c r="K4098" i="2" s="1"/>
  <c r="J4099" i="2"/>
  <c r="K4099" i="2" s="1"/>
  <c r="J4100" i="2"/>
  <c r="K4100" i="2" s="1"/>
  <c r="J4101" i="2"/>
  <c r="K4101" i="2" s="1"/>
  <c r="J4102" i="2"/>
  <c r="K4102" i="2" s="1"/>
  <c r="J4103" i="2"/>
  <c r="K4103" i="2" s="1"/>
  <c r="J4104" i="2"/>
  <c r="K4104" i="2" s="1"/>
  <c r="J4105" i="2"/>
  <c r="K4105" i="2" s="1"/>
  <c r="J4106" i="2"/>
  <c r="K4106" i="2" s="1"/>
  <c r="J4107" i="2"/>
  <c r="K4107" i="2" s="1"/>
  <c r="J4108" i="2"/>
  <c r="K4108" i="2" s="1"/>
  <c r="J4109" i="2"/>
  <c r="K4109" i="2" s="1"/>
  <c r="J4143" i="2"/>
  <c r="K4143" i="2" s="1"/>
  <c r="J4110" i="2"/>
  <c r="K4110" i="2" s="1"/>
  <c r="J4111" i="2"/>
  <c r="K4111" i="2" s="1"/>
  <c r="J4112" i="2"/>
  <c r="K4112" i="2" s="1"/>
  <c r="J4113" i="2"/>
  <c r="K4113" i="2" s="1"/>
  <c r="J4114" i="2"/>
  <c r="K4114" i="2" s="1"/>
  <c r="J4115" i="2"/>
  <c r="K4115" i="2" s="1"/>
  <c r="J4116" i="2"/>
  <c r="K4116" i="2" s="1"/>
  <c r="J4117" i="2"/>
  <c r="K4117" i="2" s="1"/>
  <c r="J4144" i="2"/>
  <c r="K4144" i="2" s="1"/>
  <c r="J4145" i="2"/>
  <c r="K4145" i="2" s="1"/>
  <c r="J4141" i="2"/>
  <c r="K4141" i="2" s="1"/>
  <c r="J4142" i="2"/>
  <c r="K4142" i="2" s="1"/>
  <c r="J4124" i="2"/>
  <c r="K4124" i="2" s="1"/>
  <c r="J4126" i="2"/>
  <c r="K4126" i="2" s="1"/>
  <c r="J4127" i="2"/>
  <c r="K4127" i="2" s="1"/>
  <c r="J4125" i="2"/>
  <c r="K4125" i="2" s="1"/>
  <c r="J4122" i="2"/>
  <c r="K4122" i="2" s="1"/>
  <c r="J4123" i="2"/>
  <c r="K4123" i="2" s="1"/>
  <c r="J4118" i="2"/>
  <c r="K4118" i="2" s="1"/>
  <c r="J4119" i="2"/>
  <c r="K4119" i="2" s="1"/>
  <c r="J4120" i="2"/>
  <c r="K4120" i="2" s="1"/>
  <c r="J4121" i="2"/>
  <c r="K4121" i="2" s="1"/>
  <c r="J4132" i="2"/>
  <c r="K4132" i="2" s="1"/>
  <c r="J4133" i="2"/>
  <c r="K4133" i="2" s="1"/>
  <c r="J4134" i="2"/>
  <c r="K4134" i="2" s="1"/>
  <c r="J4135" i="2"/>
  <c r="K4135" i="2" s="1"/>
  <c r="J4136" i="2"/>
  <c r="K4136" i="2" s="1"/>
  <c r="J4137" i="2"/>
  <c r="K4137" i="2" s="1"/>
  <c r="J4138" i="2"/>
  <c r="K4138" i="2" s="1"/>
  <c r="J4139" i="2"/>
  <c r="K4139" i="2" s="1"/>
  <c r="J4129" i="2"/>
  <c r="K4129" i="2" s="1"/>
  <c r="J4130" i="2"/>
  <c r="K4130" i="2" s="1"/>
  <c r="J4131" i="2"/>
  <c r="K4131" i="2" s="1"/>
  <c r="J4128" i="2"/>
  <c r="K4128" i="2" s="1"/>
  <c r="J4140" i="2"/>
  <c r="K4140" i="2" s="1"/>
  <c r="J4146" i="2"/>
  <c r="K4146" i="2" s="1"/>
  <c r="J4147" i="2"/>
  <c r="K4147" i="2" s="1"/>
  <c r="J4248" i="2"/>
  <c r="K4248" i="2" s="1"/>
  <c r="J4249" i="2"/>
  <c r="K4249" i="2" s="1"/>
  <c r="J4250" i="2"/>
  <c r="K4250" i="2" s="1"/>
  <c r="J4251" i="2"/>
  <c r="K4251" i="2" s="1"/>
  <c r="J4252" i="2"/>
  <c r="K4252" i="2" s="1"/>
  <c r="J4253" i="2"/>
  <c r="K4253" i="2" s="1"/>
  <c r="J4254" i="2"/>
  <c r="K4254" i="2" s="1"/>
  <c r="J4255" i="2"/>
  <c r="K4255" i="2" s="1"/>
  <c r="J4256" i="2"/>
  <c r="K4256" i="2" s="1"/>
  <c r="J4257" i="2"/>
  <c r="K4257" i="2" s="1"/>
  <c r="J4258" i="2"/>
  <c r="K4258" i="2" s="1"/>
  <c r="J4259" i="2"/>
  <c r="K4259" i="2" s="1"/>
  <c r="J4293" i="2"/>
  <c r="K4293" i="2" s="1"/>
  <c r="J4260" i="2"/>
  <c r="K4260" i="2" s="1"/>
  <c r="J4261" i="2"/>
  <c r="K4261" i="2" s="1"/>
  <c r="J4262" i="2"/>
  <c r="K4262" i="2" s="1"/>
  <c r="J4263" i="2"/>
  <c r="K4263" i="2" s="1"/>
  <c r="J4264" i="2"/>
  <c r="K4264" i="2" s="1"/>
  <c r="J4265" i="2"/>
  <c r="K4265" i="2" s="1"/>
  <c r="J4266" i="2"/>
  <c r="K4266" i="2" s="1"/>
  <c r="J4267" i="2"/>
  <c r="K4267" i="2" s="1"/>
  <c r="J4294" i="2"/>
  <c r="K4294" i="2" s="1"/>
  <c r="J4295" i="2"/>
  <c r="K4295" i="2" s="1"/>
  <c r="J4291" i="2"/>
  <c r="K4291" i="2" s="1"/>
  <c r="J4292" i="2"/>
  <c r="K4292" i="2" s="1"/>
  <c r="J4274" i="2"/>
  <c r="K4274" i="2" s="1"/>
  <c r="J4276" i="2"/>
  <c r="K4276" i="2" s="1"/>
  <c r="J4277" i="2"/>
  <c r="K4277" i="2" s="1"/>
  <c r="J4275" i="2"/>
  <c r="K4275" i="2" s="1"/>
  <c r="J4272" i="2"/>
  <c r="K4272" i="2" s="1"/>
  <c r="J4273" i="2"/>
  <c r="K4273" i="2" s="1"/>
  <c r="J4268" i="2"/>
  <c r="K4268" i="2" s="1"/>
  <c r="J4269" i="2"/>
  <c r="K4269" i="2" s="1"/>
  <c r="J4270" i="2"/>
  <c r="K4270" i="2" s="1"/>
  <c r="J4271" i="2"/>
  <c r="K4271" i="2" s="1"/>
  <c r="J4282" i="2"/>
  <c r="K4282" i="2" s="1"/>
  <c r="J4283" i="2"/>
  <c r="K4283" i="2" s="1"/>
  <c r="J4284" i="2"/>
  <c r="K4284" i="2" s="1"/>
  <c r="J4285" i="2"/>
  <c r="K4285" i="2" s="1"/>
  <c r="J4286" i="2"/>
  <c r="K4286" i="2" s="1"/>
  <c r="J4287" i="2"/>
  <c r="K4287" i="2" s="1"/>
  <c r="J4288" i="2"/>
  <c r="K4288" i="2" s="1"/>
  <c r="J4289" i="2"/>
  <c r="K4289" i="2" s="1"/>
  <c r="J4279" i="2"/>
  <c r="K4279" i="2" s="1"/>
  <c r="J4280" i="2"/>
  <c r="K4280" i="2" s="1"/>
  <c r="J4281" i="2"/>
  <c r="K4281" i="2" s="1"/>
  <c r="J4278" i="2"/>
  <c r="K4278" i="2" s="1"/>
  <c r="J4290" i="2"/>
  <c r="K4290" i="2" s="1"/>
  <c r="J4296" i="2"/>
  <c r="K4296" i="2" s="1"/>
  <c r="J4297" i="2"/>
  <c r="K4297" i="2" s="1"/>
  <c r="J7772" i="2"/>
  <c r="K7772" i="2" s="1"/>
  <c r="J7773" i="2"/>
  <c r="K7773" i="2" s="1"/>
  <c r="J7774" i="2"/>
  <c r="K7774" i="2" s="1"/>
  <c r="J7775" i="2"/>
  <c r="K7775" i="2" s="1"/>
  <c r="J7776" i="2"/>
  <c r="K7776" i="2" s="1"/>
  <c r="J7777" i="2"/>
  <c r="K7777" i="2" s="1"/>
  <c r="J7778" i="2"/>
  <c r="K7778" i="2" s="1"/>
  <c r="J7779" i="2"/>
  <c r="K7779" i="2" s="1"/>
  <c r="J7780" i="2"/>
  <c r="K7780" i="2" s="1"/>
  <c r="J7781" i="2"/>
  <c r="K7781" i="2" s="1"/>
  <c r="J7782" i="2"/>
  <c r="K7782" i="2" s="1"/>
  <c r="J7783" i="2"/>
  <c r="K7783" i="2" s="1"/>
  <c r="J7817" i="2"/>
  <c r="K7817" i="2" s="1"/>
  <c r="J7784" i="2"/>
  <c r="K7784" i="2" s="1"/>
  <c r="J7785" i="2"/>
  <c r="K7785" i="2" s="1"/>
  <c r="J7786" i="2"/>
  <c r="K7786" i="2" s="1"/>
  <c r="J7787" i="2"/>
  <c r="K7787" i="2" s="1"/>
  <c r="J7788" i="2"/>
  <c r="K7788" i="2" s="1"/>
  <c r="J7789" i="2"/>
  <c r="K7789" i="2" s="1"/>
  <c r="J7790" i="2"/>
  <c r="K7790" i="2" s="1"/>
  <c r="J7791" i="2"/>
  <c r="K7791" i="2" s="1"/>
  <c r="J7818" i="2"/>
  <c r="K7818" i="2" s="1"/>
  <c r="J7819" i="2"/>
  <c r="K7819" i="2" s="1"/>
  <c r="J7815" i="2"/>
  <c r="K7815" i="2" s="1"/>
  <c r="J7816" i="2"/>
  <c r="K7816" i="2" s="1"/>
  <c r="J7798" i="2"/>
  <c r="K7798" i="2" s="1"/>
  <c r="J7800" i="2"/>
  <c r="K7800" i="2" s="1"/>
  <c r="J7801" i="2"/>
  <c r="K7801" i="2" s="1"/>
  <c r="J7799" i="2"/>
  <c r="K7799" i="2" s="1"/>
  <c r="J7796" i="2"/>
  <c r="K7796" i="2" s="1"/>
  <c r="J7797" i="2"/>
  <c r="K7797" i="2" s="1"/>
  <c r="J7792" i="2"/>
  <c r="K7792" i="2" s="1"/>
  <c r="J7793" i="2"/>
  <c r="K7793" i="2" s="1"/>
  <c r="J7794" i="2"/>
  <c r="K7794" i="2" s="1"/>
  <c r="J7795" i="2"/>
  <c r="K7795" i="2" s="1"/>
  <c r="J7806" i="2"/>
  <c r="K7806" i="2" s="1"/>
  <c r="J7807" i="2"/>
  <c r="K7807" i="2" s="1"/>
  <c r="J7808" i="2"/>
  <c r="K7808" i="2" s="1"/>
  <c r="J7809" i="2"/>
  <c r="K7809" i="2" s="1"/>
  <c r="J7810" i="2"/>
  <c r="K7810" i="2" s="1"/>
  <c r="J7811" i="2"/>
  <c r="K7811" i="2" s="1"/>
  <c r="J7812" i="2"/>
  <c r="K7812" i="2" s="1"/>
  <c r="J7813" i="2"/>
  <c r="K7813" i="2" s="1"/>
  <c r="J7803" i="2"/>
  <c r="K7803" i="2" s="1"/>
  <c r="J7804" i="2"/>
  <c r="K7804" i="2" s="1"/>
  <c r="J7805" i="2"/>
  <c r="K7805" i="2" s="1"/>
  <c r="J7802" i="2"/>
  <c r="K7802" i="2" s="1"/>
  <c r="J7814" i="2"/>
  <c r="K7814" i="2" s="1"/>
  <c r="J7820" i="2"/>
  <c r="K7820" i="2" s="1"/>
  <c r="J7821" i="2"/>
  <c r="K7821" i="2" s="1"/>
  <c r="J7822" i="2"/>
  <c r="K7822" i="2" s="1"/>
  <c r="J7823" i="2"/>
  <c r="K7823" i="2" s="1"/>
  <c r="J7824" i="2"/>
  <c r="K7824" i="2" s="1"/>
  <c r="J7825" i="2"/>
  <c r="K7825" i="2" s="1"/>
  <c r="J7826" i="2"/>
  <c r="K7826" i="2" s="1"/>
  <c r="J7827" i="2"/>
  <c r="K7827" i="2" s="1"/>
  <c r="J7828" i="2"/>
  <c r="K7828" i="2" s="1"/>
  <c r="J7829" i="2"/>
  <c r="K7829" i="2" s="1"/>
  <c r="J7830" i="2"/>
  <c r="K7830" i="2" s="1"/>
  <c r="J7831" i="2"/>
  <c r="K7831" i="2" s="1"/>
  <c r="J7832" i="2"/>
  <c r="K7832" i="2" s="1"/>
  <c r="J7833" i="2"/>
  <c r="K7833" i="2" s="1"/>
  <c r="J7867" i="2"/>
  <c r="K7867" i="2" s="1"/>
  <c r="J7834" i="2"/>
  <c r="K7834" i="2" s="1"/>
  <c r="J7835" i="2"/>
  <c r="K7835" i="2" s="1"/>
  <c r="J7836" i="2"/>
  <c r="K7836" i="2" s="1"/>
  <c r="J7837" i="2"/>
  <c r="K7837" i="2" s="1"/>
  <c r="J7838" i="2"/>
  <c r="K7838" i="2" s="1"/>
  <c r="J7839" i="2"/>
  <c r="K7839" i="2" s="1"/>
  <c r="J7840" i="2"/>
  <c r="K7840" i="2" s="1"/>
  <c r="J7841" i="2"/>
  <c r="K7841" i="2" s="1"/>
  <c r="J7868" i="2"/>
  <c r="K7868" i="2" s="1"/>
  <c r="J7869" i="2"/>
  <c r="K7869" i="2" s="1"/>
  <c r="J7865" i="2"/>
  <c r="K7865" i="2" s="1"/>
  <c r="J7866" i="2"/>
  <c r="K7866" i="2" s="1"/>
  <c r="J7848" i="2"/>
  <c r="K7848" i="2" s="1"/>
  <c r="J7850" i="2"/>
  <c r="K7850" i="2" s="1"/>
  <c r="J7851" i="2"/>
  <c r="K7851" i="2" s="1"/>
  <c r="J7849" i="2"/>
  <c r="K7849" i="2" s="1"/>
  <c r="J7846" i="2"/>
  <c r="K7846" i="2" s="1"/>
  <c r="J7847" i="2"/>
  <c r="K7847" i="2" s="1"/>
  <c r="J7842" i="2"/>
  <c r="K7842" i="2" s="1"/>
  <c r="J7843" i="2"/>
  <c r="K7843" i="2" s="1"/>
  <c r="J7844" i="2"/>
  <c r="K7844" i="2" s="1"/>
  <c r="J7845" i="2"/>
  <c r="K7845" i="2" s="1"/>
  <c r="J7856" i="2"/>
  <c r="K7856" i="2" s="1"/>
  <c r="J7857" i="2"/>
  <c r="K7857" i="2" s="1"/>
  <c r="J7858" i="2"/>
  <c r="K7858" i="2" s="1"/>
  <c r="J7859" i="2"/>
  <c r="K7859" i="2" s="1"/>
  <c r="J7860" i="2"/>
  <c r="K7860" i="2" s="1"/>
  <c r="J7861" i="2"/>
  <c r="K7861" i="2" s="1"/>
  <c r="J7862" i="2"/>
  <c r="K7862" i="2" s="1"/>
  <c r="J7863" i="2"/>
  <c r="K7863" i="2" s="1"/>
  <c r="J7853" i="2"/>
  <c r="K7853" i="2" s="1"/>
  <c r="J7854" i="2"/>
  <c r="K7854" i="2" s="1"/>
  <c r="J7855" i="2"/>
  <c r="K7855" i="2" s="1"/>
  <c r="J7852" i="2"/>
  <c r="K7852" i="2" s="1"/>
  <c r="J7864" i="2"/>
  <c r="K7864" i="2" s="1"/>
  <c r="J7870" i="2"/>
  <c r="K7870" i="2" s="1"/>
  <c r="J7871" i="2"/>
  <c r="K7871" i="2" s="1"/>
  <c r="J7872" i="2"/>
  <c r="K7872" i="2" s="1"/>
  <c r="J7873" i="2"/>
  <c r="K7873" i="2" s="1"/>
  <c r="J7874" i="2"/>
  <c r="K7874" i="2" s="1"/>
  <c r="J7875" i="2"/>
  <c r="K7875" i="2" s="1"/>
  <c r="J7876" i="2"/>
  <c r="K7876" i="2" s="1"/>
  <c r="J7877" i="2"/>
  <c r="K7877" i="2" s="1"/>
  <c r="J7878" i="2"/>
  <c r="K7878" i="2" s="1"/>
  <c r="J7879" i="2"/>
  <c r="K7879" i="2" s="1"/>
  <c r="J7880" i="2"/>
  <c r="K7880" i="2" s="1"/>
  <c r="J7881" i="2"/>
  <c r="K7881" i="2" s="1"/>
  <c r="J7882" i="2"/>
  <c r="K7882" i="2" s="1"/>
  <c r="J7883" i="2"/>
  <c r="K7883" i="2" s="1"/>
  <c r="J7917" i="2"/>
  <c r="K7917" i="2" s="1"/>
  <c r="J7884" i="2"/>
  <c r="K7884" i="2" s="1"/>
  <c r="J7885" i="2"/>
  <c r="K7885" i="2" s="1"/>
  <c r="J7886" i="2"/>
  <c r="K7886" i="2" s="1"/>
  <c r="J7887" i="2"/>
  <c r="K7887" i="2" s="1"/>
  <c r="J7888" i="2"/>
  <c r="K7888" i="2" s="1"/>
  <c r="J7889" i="2"/>
  <c r="K7889" i="2" s="1"/>
  <c r="J7890" i="2"/>
  <c r="K7890" i="2" s="1"/>
  <c r="J7891" i="2"/>
  <c r="K7891" i="2" s="1"/>
  <c r="J7918" i="2"/>
  <c r="K7918" i="2" s="1"/>
  <c r="J7919" i="2"/>
  <c r="K7919" i="2" s="1"/>
  <c r="J7915" i="2"/>
  <c r="K7915" i="2" s="1"/>
  <c r="J7916" i="2"/>
  <c r="K7916" i="2" s="1"/>
  <c r="J7898" i="2"/>
  <c r="K7898" i="2" s="1"/>
  <c r="J7900" i="2"/>
  <c r="K7900" i="2" s="1"/>
  <c r="J7901" i="2"/>
  <c r="K7901" i="2" s="1"/>
  <c r="J7899" i="2"/>
  <c r="K7899" i="2" s="1"/>
  <c r="J7896" i="2"/>
  <c r="K7896" i="2" s="1"/>
  <c r="J7897" i="2"/>
  <c r="K7897" i="2" s="1"/>
  <c r="J7892" i="2"/>
  <c r="K7892" i="2" s="1"/>
  <c r="J7893" i="2"/>
  <c r="K7893" i="2" s="1"/>
  <c r="J7894" i="2"/>
  <c r="K7894" i="2" s="1"/>
  <c r="J7895" i="2"/>
  <c r="K7895" i="2" s="1"/>
  <c r="J7906" i="2"/>
  <c r="K7906" i="2" s="1"/>
  <c r="J7907" i="2"/>
  <c r="K7907" i="2" s="1"/>
  <c r="J7908" i="2"/>
  <c r="K7908" i="2" s="1"/>
  <c r="J7909" i="2"/>
  <c r="K7909" i="2" s="1"/>
  <c r="J7910" i="2"/>
  <c r="K7910" i="2" s="1"/>
  <c r="J7911" i="2"/>
  <c r="K7911" i="2" s="1"/>
  <c r="J7912" i="2"/>
  <c r="K7912" i="2" s="1"/>
  <c r="J7913" i="2"/>
  <c r="K7913" i="2" s="1"/>
  <c r="J7903" i="2"/>
  <c r="K7903" i="2" s="1"/>
  <c r="J7904" i="2"/>
  <c r="K7904" i="2" s="1"/>
  <c r="J7905" i="2"/>
  <c r="K7905" i="2" s="1"/>
  <c r="J7902" i="2"/>
  <c r="K7902" i="2" s="1"/>
  <c r="J7914" i="2"/>
  <c r="K7914" i="2" s="1"/>
  <c r="J7920" i="2"/>
  <c r="K7920" i="2" s="1"/>
  <c r="J7921" i="2"/>
  <c r="K7921" i="2" s="1"/>
  <c r="J7922" i="2"/>
  <c r="K7922" i="2" s="1"/>
  <c r="J7923" i="2"/>
  <c r="K7923" i="2" s="1"/>
  <c r="J7924" i="2"/>
  <c r="K7924" i="2" s="1"/>
  <c r="J7925" i="2"/>
  <c r="K7925" i="2" s="1"/>
  <c r="J7926" i="2"/>
  <c r="K7926" i="2" s="1"/>
  <c r="J7927" i="2"/>
  <c r="K7927" i="2" s="1"/>
  <c r="J7928" i="2"/>
  <c r="K7928" i="2" s="1"/>
  <c r="J7929" i="2"/>
  <c r="K7929" i="2" s="1"/>
  <c r="J7930" i="2"/>
  <c r="K7930" i="2" s="1"/>
  <c r="J7931" i="2"/>
  <c r="K7931" i="2" s="1"/>
  <c r="J7932" i="2"/>
  <c r="K7932" i="2" s="1"/>
  <c r="J7933" i="2"/>
  <c r="K7933" i="2" s="1"/>
  <c r="J7967" i="2"/>
  <c r="K7967" i="2" s="1"/>
  <c r="J7934" i="2"/>
  <c r="K7934" i="2" s="1"/>
  <c r="J7935" i="2"/>
  <c r="K7935" i="2" s="1"/>
  <c r="J7936" i="2"/>
  <c r="K7936" i="2" s="1"/>
  <c r="J7937" i="2"/>
  <c r="K7937" i="2" s="1"/>
  <c r="J7938" i="2"/>
  <c r="K7938" i="2" s="1"/>
  <c r="J7939" i="2"/>
  <c r="K7939" i="2" s="1"/>
  <c r="J7940" i="2"/>
  <c r="K7940" i="2" s="1"/>
  <c r="J7941" i="2"/>
  <c r="K7941" i="2" s="1"/>
  <c r="J7968" i="2"/>
  <c r="K7968" i="2" s="1"/>
  <c r="J7969" i="2"/>
  <c r="K7969" i="2" s="1"/>
  <c r="J7965" i="2"/>
  <c r="K7965" i="2" s="1"/>
  <c r="J7966" i="2"/>
  <c r="K7966" i="2" s="1"/>
  <c r="J7948" i="2"/>
  <c r="K7948" i="2" s="1"/>
  <c r="J7950" i="2"/>
  <c r="K7950" i="2" s="1"/>
  <c r="J7951" i="2"/>
  <c r="K7951" i="2" s="1"/>
  <c r="J7949" i="2"/>
  <c r="K7949" i="2" s="1"/>
  <c r="J7946" i="2"/>
  <c r="K7946" i="2" s="1"/>
  <c r="J7947" i="2"/>
  <c r="K7947" i="2" s="1"/>
  <c r="J7942" i="2"/>
  <c r="K7942" i="2" s="1"/>
  <c r="J7943" i="2"/>
  <c r="K7943" i="2" s="1"/>
  <c r="J7944" i="2"/>
  <c r="K7944" i="2" s="1"/>
  <c r="J7945" i="2"/>
  <c r="K7945" i="2" s="1"/>
  <c r="J7956" i="2"/>
  <c r="K7956" i="2" s="1"/>
  <c r="J7957" i="2"/>
  <c r="K7957" i="2" s="1"/>
  <c r="J7958" i="2"/>
  <c r="K7958" i="2" s="1"/>
  <c r="J7959" i="2"/>
  <c r="K7959" i="2" s="1"/>
  <c r="J7960" i="2"/>
  <c r="K7960" i="2" s="1"/>
  <c r="J7961" i="2"/>
  <c r="K7961" i="2" s="1"/>
  <c r="J7962" i="2"/>
  <c r="K7962" i="2" s="1"/>
  <c r="J7963" i="2"/>
  <c r="K7963" i="2" s="1"/>
  <c r="J7953" i="2"/>
  <c r="K7953" i="2" s="1"/>
  <c r="J7954" i="2"/>
  <c r="K7954" i="2" s="1"/>
  <c r="J7955" i="2"/>
  <c r="K7955" i="2" s="1"/>
  <c r="J7952" i="2"/>
  <c r="K7952" i="2" s="1"/>
  <c r="J7964" i="2"/>
  <c r="K7964" i="2" s="1"/>
  <c r="J7970" i="2"/>
  <c r="K7970" i="2" s="1"/>
  <c r="J7971" i="2"/>
  <c r="K7971" i="2" s="1"/>
  <c r="J7972" i="2"/>
  <c r="K7972" i="2" s="1"/>
  <c r="J7973" i="2"/>
  <c r="K7973" i="2" s="1"/>
  <c r="J7974" i="2"/>
  <c r="K7974" i="2" s="1"/>
  <c r="J7975" i="2"/>
  <c r="K7975" i="2" s="1"/>
  <c r="J7976" i="2"/>
  <c r="K7976" i="2" s="1"/>
  <c r="J7977" i="2"/>
  <c r="K7977" i="2" s="1"/>
  <c r="J7978" i="2"/>
  <c r="K7978" i="2" s="1"/>
  <c r="J7979" i="2"/>
  <c r="K7979" i="2" s="1"/>
  <c r="J7980" i="2"/>
  <c r="K7980" i="2" s="1"/>
  <c r="J7981" i="2"/>
  <c r="K7981" i="2" s="1"/>
  <c r="J7982" i="2"/>
  <c r="K7982" i="2" s="1"/>
  <c r="J7983" i="2"/>
  <c r="K7983" i="2" s="1"/>
  <c r="J8017" i="2"/>
  <c r="K8017" i="2" s="1"/>
  <c r="J7984" i="2"/>
  <c r="K7984" i="2" s="1"/>
  <c r="J7985" i="2"/>
  <c r="K7985" i="2" s="1"/>
  <c r="J7986" i="2"/>
  <c r="K7986" i="2" s="1"/>
  <c r="J7987" i="2"/>
  <c r="K7987" i="2" s="1"/>
  <c r="J7988" i="2"/>
  <c r="K7988" i="2" s="1"/>
  <c r="J7989" i="2"/>
  <c r="K7989" i="2" s="1"/>
  <c r="J7990" i="2"/>
  <c r="K7990" i="2" s="1"/>
  <c r="J7991" i="2"/>
  <c r="K7991" i="2" s="1"/>
  <c r="J8018" i="2"/>
  <c r="K8018" i="2" s="1"/>
  <c r="J8019" i="2"/>
  <c r="K8019" i="2" s="1"/>
  <c r="J8015" i="2"/>
  <c r="K8015" i="2" s="1"/>
  <c r="J8016" i="2"/>
  <c r="K8016" i="2" s="1"/>
  <c r="J7998" i="2"/>
  <c r="K7998" i="2" s="1"/>
  <c r="J8000" i="2"/>
  <c r="K8000" i="2" s="1"/>
  <c r="J8001" i="2"/>
  <c r="K8001" i="2" s="1"/>
  <c r="J7999" i="2"/>
  <c r="K7999" i="2" s="1"/>
  <c r="J7996" i="2"/>
  <c r="K7996" i="2" s="1"/>
  <c r="J7997" i="2"/>
  <c r="K7997" i="2" s="1"/>
  <c r="J7992" i="2"/>
  <c r="K7992" i="2" s="1"/>
  <c r="J7993" i="2"/>
  <c r="K7993" i="2" s="1"/>
  <c r="J7994" i="2"/>
  <c r="K7994" i="2" s="1"/>
  <c r="J7995" i="2"/>
  <c r="K7995" i="2" s="1"/>
  <c r="J8006" i="2"/>
  <c r="K8006" i="2" s="1"/>
  <c r="J8007" i="2"/>
  <c r="K8007" i="2" s="1"/>
  <c r="J8008" i="2"/>
  <c r="K8008" i="2" s="1"/>
  <c r="J8009" i="2"/>
  <c r="K8009" i="2" s="1"/>
  <c r="J8010" i="2"/>
  <c r="K8010" i="2" s="1"/>
  <c r="J8011" i="2"/>
  <c r="K8011" i="2" s="1"/>
  <c r="J8012" i="2"/>
  <c r="K8012" i="2" s="1"/>
  <c r="J8013" i="2"/>
  <c r="K8013" i="2" s="1"/>
  <c r="J8003" i="2"/>
  <c r="K8003" i="2" s="1"/>
  <c r="J8004" i="2"/>
  <c r="K8004" i="2" s="1"/>
  <c r="J8005" i="2"/>
  <c r="K8005" i="2" s="1"/>
  <c r="J8002" i="2"/>
  <c r="K8002" i="2" s="1"/>
  <c r="J8014" i="2"/>
  <c r="K8014" i="2" s="1"/>
  <c r="J8020" i="2"/>
  <c r="K8020" i="2" s="1"/>
  <c r="J8021" i="2"/>
  <c r="K8021" i="2" s="1"/>
  <c r="J8022" i="2"/>
  <c r="K8022" i="2" s="1"/>
  <c r="J8023" i="2"/>
  <c r="K8023" i="2" s="1"/>
  <c r="J8024" i="2"/>
  <c r="K8024" i="2" s="1"/>
  <c r="J8025" i="2"/>
  <c r="K8025" i="2" s="1"/>
  <c r="J8026" i="2"/>
  <c r="K8026" i="2" s="1"/>
  <c r="J8027" i="2"/>
  <c r="K8027" i="2" s="1"/>
  <c r="J8028" i="2"/>
  <c r="K8028" i="2" s="1"/>
  <c r="J8029" i="2"/>
  <c r="K8029" i="2" s="1"/>
  <c r="J8030" i="2"/>
  <c r="K8030" i="2" s="1"/>
  <c r="J8031" i="2"/>
  <c r="K8031" i="2" s="1"/>
  <c r="J8032" i="2"/>
  <c r="K8032" i="2" s="1"/>
  <c r="J8033" i="2"/>
  <c r="K8033" i="2" s="1"/>
  <c r="J8067" i="2"/>
  <c r="K8067" i="2" s="1"/>
  <c r="J8034" i="2"/>
  <c r="K8034" i="2" s="1"/>
  <c r="J8035" i="2"/>
  <c r="K8035" i="2" s="1"/>
  <c r="J8036" i="2"/>
  <c r="K8036" i="2" s="1"/>
  <c r="J8037" i="2"/>
  <c r="K8037" i="2" s="1"/>
  <c r="J8038" i="2"/>
  <c r="K8038" i="2" s="1"/>
  <c r="J8039" i="2"/>
  <c r="K8039" i="2" s="1"/>
  <c r="J8040" i="2"/>
  <c r="K8040" i="2" s="1"/>
  <c r="J8041" i="2"/>
  <c r="K8041" i="2" s="1"/>
  <c r="J8068" i="2"/>
  <c r="K8068" i="2" s="1"/>
  <c r="J8069" i="2"/>
  <c r="K8069" i="2" s="1"/>
  <c r="J8065" i="2"/>
  <c r="K8065" i="2" s="1"/>
  <c r="J8066" i="2"/>
  <c r="K8066" i="2" s="1"/>
  <c r="J8048" i="2"/>
  <c r="K8048" i="2" s="1"/>
  <c r="J8050" i="2"/>
  <c r="K8050" i="2" s="1"/>
  <c r="J8051" i="2"/>
  <c r="K8051" i="2" s="1"/>
  <c r="J8049" i="2"/>
  <c r="K8049" i="2" s="1"/>
  <c r="J8046" i="2"/>
  <c r="K8046" i="2" s="1"/>
  <c r="J8047" i="2"/>
  <c r="K8047" i="2" s="1"/>
  <c r="J8042" i="2"/>
  <c r="K8042" i="2" s="1"/>
  <c r="J8043" i="2"/>
  <c r="K8043" i="2" s="1"/>
  <c r="J8044" i="2"/>
  <c r="K8044" i="2" s="1"/>
  <c r="J8045" i="2"/>
  <c r="K8045" i="2" s="1"/>
  <c r="J8056" i="2"/>
  <c r="K8056" i="2" s="1"/>
  <c r="J8057" i="2"/>
  <c r="K8057" i="2" s="1"/>
  <c r="J8058" i="2"/>
  <c r="K8058" i="2" s="1"/>
  <c r="J8059" i="2"/>
  <c r="K8059" i="2" s="1"/>
  <c r="J8060" i="2"/>
  <c r="K8060" i="2" s="1"/>
  <c r="J8061" i="2"/>
  <c r="K8061" i="2" s="1"/>
  <c r="J8062" i="2"/>
  <c r="K8062" i="2" s="1"/>
  <c r="J8063" i="2"/>
  <c r="K8063" i="2" s="1"/>
  <c r="J8053" i="2"/>
  <c r="K8053" i="2" s="1"/>
  <c r="J8054" i="2"/>
  <c r="K8054" i="2" s="1"/>
  <c r="J8055" i="2"/>
  <c r="K8055" i="2" s="1"/>
  <c r="J8052" i="2"/>
  <c r="K8052" i="2" s="1"/>
  <c r="J8064" i="2"/>
  <c r="K8064" i="2" s="1"/>
  <c r="J8070" i="2"/>
  <c r="K8070" i="2" s="1"/>
  <c r="J8071" i="2"/>
  <c r="K8071" i="2" s="1"/>
  <c r="J183" i="2"/>
  <c r="K183" i="2" s="1"/>
  <c r="J185" i="2"/>
  <c r="K185" i="2" s="1"/>
  <c r="J187" i="2"/>
  <c r="K187" i="2" s="1"/>
  <c r="J189" i="2"/>
  <c r="K189" i="2" s="1"/>
  <c r="J191" i="2"/>
  <c r="K191" i="2" s="1"/>
  <c r="J193" i="2"/>
  <c r="K193" i="2" s="1"/>
  <c r="J194" i="2"/>
  <c r="K194" i="2" s="1"/>
  <c r="J195" i="2"/>
  <c r="K195" i="2" s="1"/>
  <c r="J196" i="2"/>
  <c r="K196" i="2" s="1"/>
  <c r="J197" i="2"/>
  <c r="K197" i="2" s="1"/>
  <c r="J198" i="2"/>
  <c r="K198" i="2" s="1"/>
  <c r="J199" i="2"/>
  <c r="K199" i="2" s="1"/>
  <c r="J239" i="2"/>
  <c r="K239" i="2" s="1"/>
  <c r="J201" i="2"/>
  <c r="K201" i="2" s="1"/>
  <c r="J203" i="2"/>
  <c r="K203" i="2" s="1"/>
  <c r="J205" i="2"/>
  <c r="K205" i="2" s="1"/>
  <c r="J207" i="2"/>
  <c r="K207" i="2" s="1"/>
  <c r="J209" i="2"/>
  <c r="K209" i="2" s="1"/>
  <c r="J210" i="2"/>
  <c r="K210" i="2" s="1"/>
  <c r="J211" i="2"/>
  <c r="K211" i="2" s="1"/>
  <c r="J212" i="2"/>
  <c r="K212" i="2" s="1"/>
  <c r="J240" i="2"/>
  <c r="K240" i="2" s="1"/>
  <c r="J241" i="2"/>
  <c r="K241" i="2" s="1"/>
  <c r="J237" i="2"/>
  <c r="K237" i="2" s="1"/>
  <c r="J238" i="2"/>
  <c r="K238" i="2" s="1"/>
  <c r="J220" i="2"/>
  <c r="K220" i="2" s="1"/>
  <c r="J222" i="2"/>
  <c r="K222" i="2" s="1"/>
  <c r="J223" i="2"/>
  <c r="K223" i="2" s="1"/>
  <c r="J221" i="2"/>
  <c r="K221" i="2" s="1"/>
  <c r="J218" i="2"/>
  <c r="K218" i="2" s="1"/>
  <c r="J219" i="2"/>
  <c r="K219" i="2" s="1"/>
  <c r="J213" i="2"/>
  <c r="K213" i="2" s="1"/>
  <c r="J215" i="2"/>
  <c r="K215" i="2" s="1"/>
  <c r="J216" i="2"/>
  <c r="K216" i="2" s="1"/>
  <c r="J217" i="2"/>
  <c r="K217" i="2" s="1"/>
  <c r="J228" i="2"/>
  <c r="K228" i="2" s="1"/>
  <c r="J229" i="2"/>
  <c r="K229" i="2" s="1"/>
  <c r="J230" i="2"/>
  <c r="K230" i="2" s="1"/>
  <c r="J231" i="2"/>
  <c r="K231" i="2" s="1"/>
  <c r="J232" i="2"/>
  <c r="K232" i="2" s="1"/>
  <c r="J233" i="2"/>
  <c r="K233" i="2" s="1"/>
  <c r="J234" i="2"/>
  <c r="K234" i="2" s="1"/>
  <c r="J235" i="2"/>
  <c r="K235" i="2" s="1"/>
  <c r="J225" i="2"/>
  <c r="K225" i="2" s="1"/>
  <c r="J226" i="2"/>
  <c r="K226" i="2" s="1"/>
  <c r="J227" i="2"/>
  <c r="K227" i="2" s="1"/>
  <c r="J224" i="2"/>
  <c r="K224" i="2" s="1"/>
  <c r="J236" i="2"/>
  <c r="K236" i="2" s="1"/>
  <c r="J242" i="2"/>
  <c r="K242" i="2" s="1"/>
  <c r="J243" i="2"/>
  <c r="K243" i="2" s="1"/>
  <c r="J4903" i="2"/>
  <c r="K4903" i="2" s="1"/>
  <c r="J4905" i="2"/>
  <c r="K4905" i="2" s="1"/>
  <c r="J4907" i="2"/>
  <c r="K4907" i="2" s="1"/>
  <c r="J4909" i="2"/>
  <c r="K4909" i="2" s="1"/>
  <c r="J4911" i="2"/>
  <c r="K4911" i="2" s="1"/>
  <c r="J4913" i="2"/>
  <c r="K4913" i="2" s="1"/>
  <c r="J4914" i="2"/>
  <c r="K4914" i="2" s="1"/>
  <c r="J4915" i="2"/>
  <c r="K4915" i="2" s="1"/>
  <c r="J4916" i="2"/>
  <c r="K4916" i="2" s="1"/>
  <c r="J4917" i="2"/>
  <c r="K4917" i="2" s="1"/>
  <c r="J4918" i="2"/>
  <c r="K4918" i="2" s="1"/>
  <c r="J4919" i="2"/>
  <c r="K4919" i="2" s="1"/>
  <c r="J4959" i="2"/>
  <c r="K4959" i="2" s="1"/>
  <c r="J4921" i="2"/>
  <c r="K4921" i="2" s="1"/>
  <c r="J4923" i="2"/>
  <c r="K4923" i="2" s="1"/>
  <c r="J4925" i="2"/>
  <c r="K4925" i="2" s="1"/>
  <c r="J4927" i="2"/>
  <c r="K4927" i="2" s="1"/>
  <c r="J4929" i="2"/>
  <c r="K4929" i="2" s="1"/>
  <c r="J4930" i="2"/>
  <c r="K4930" i="2" s="1"/>
  <c r="J4931" i="2"/>
  <c r="K4931" i="2" s="1"/>
  <c r="J4932" i="2"/>
  <c r="K4932" i="2" s="1"/>
  <c r="J4960" i="2"/>
  <c r="K4960" i="2" s="1"/>
  <c r="J4961" i="2"/>
  <c r="K4961" i="2" s="1"/>
  <c r="J4957" i="2"/>
  <c r="K4957" i="2" s="1"/>
  <c r="J4958" i="2"/>
  <c r="K4958" i="2" s="1"/>
  <c r="J4940" i="2"/>
  <c r="K4940" i="2" s="1"/>
  <c r="J4942" i="2"/>
  <c r="K4942" i="2" s="1"/>
  <c r="J4943" i="2"/>
  <c r="K4943" i="2" s="1"/>
  <c r="J4941" i="2"/>
  <c r="K4941" i="2" s="1"/>
  <c r="J4938" i="2"/>
  <c r="K4938" i="2" s="1"/>
  <c r="J4939" i="2"/>
  <c r="K4939" i="2" s="1"/>
  <c r="J4933" i="2"/>
  <c r="K4933" i="2" s="1"/>
  <c r="J4935" i="2"/>
  <c r="K4935" i="2" s="1"/>
  <c r="J4936" i="2"/>
  <c r="K4936" i="2" s="1"/>
  <c r="J4937" i="2"/>
  <c r="K4937" i="2" s="1"/>
  <c r="J4948" i="2"/>
  <c r="K4948" i="2" s="1"/>
  <c r="J4949" i="2"/>
  <c r="K4949" i="2" s="1"/>
  <c r="J4950" i="2"/>
  <c r="K4950" i="2" s="1"/>
  <c r="J4951" i="2"/>
  <c r="K4951" i="2" s="1"/>
  <c r="J4952" i="2"/>
  <c r="K4952" i="2" s="1"/>
  <c r="J4953" i="2"/>
  <c r="K4953" i="2" s="1"/>
  <c r="J4954" i="2"/>
  <c r="K4954" i="2" s="1"/>
  <c r="J4955" i="2"/>
  <c r="K4955" i="2" s="1"/>
  <c r="J4945" i="2"/>
  <c r="K4945" i="2" s="1"/>
  <c r="J4946" i="2"/>
  <c r="K4946" i="2" s="1"/>
  <c r="J4947" i="2"/>
  <c r="K4947" i="2" s="1"/>
  <c r="J4944" i="2"/>
  <c r="K4944" i="2" s="1"/>
  <c r="J4956" i="2"/>
  <c r="K4956" i="2" s="1"/>
  <c r="J4962" i="2"/>
  <c r="K4962" i="2" s="1"/>
  <c r="J4963" i="2"/>
  <c r="K4963" i="2" s="1"/>
  <c r="J4989" i="2"/>
  <c r="K4989" i="2" s="1"/>
  <c r="J4991" i="2"/>
  <c r="K4991" i="2" s="1"/>
  <c r="J4993" i="2"/>
  <c r="K4993" i="2" s="1"/>
  <c r="J4995" i="2"/>
  <c r="K4995" i="2" s="1"/>
  <c r="J4997" i="2"/>
  <c r="K4997" i="2" s="1"/>
  <c r="J4999" i="2"/>
  <c r="K4999" i="2" s="1"/>
  <c r="J5000" i="2"/>
  <c r="K5000" i="2" s="1"/>
  <c r="J5001" i="2"/>
  <c r="K5001" i="2" s="1"/>
  <c r="J5002" i="2"/>
  <c r="K5002" i="2" s="1"/>
  <c r="J5003" i="2"/>
  <c r="K5003" i="2" s="1"/>
  <c r="J5004" i="2"/>
  <c r="K5004" i="2" s="1"/>
  <c r="J5005" i="2"/>
  <c r="K5005" i="2" s="1"/>
  <c r="J5045" i="2"/>
  <c r="K5045" i="2" s="1"/>
  <c r="J5007" i="2"/>
  <c r="K5007" i="2" s="1"/>
  <c r="J5009" i="2"/>
  <c r="K5009" i="2" s="1"/>
  <c r="J5011" i="2"/>
  <c r="K5011" i="2" s="1"/>
  <c r="J5013" i="2"/>
  <c r="K5013" i="2" s="1"/>
  <c r="J5015" i="2"/>
  <c r="K5015" i="2" s="1"/>
  <c r="J5016" i="2"/>
  <c r="K5016" i="2" s="1"/>
  <c r="J5017" i="2"/>
  <c r="K5017" i="2" s="1"/>
  <c r="J5018" i="2"/>
  <c r="K5018" i="2" s="1"/>
  <c r="J5046" i="2"/>
  <c r="K5046" i="2" s="1"/>
  <c r="J5047" i="2"/>
  <c r="K5047" i="2" s="1"/>
  <c r="J5043" i="2"/>
  <c r="K5043" i="2" s="1"/>
  <c r="J5044" i="2"/>
  <c r="K5044" i="2" s="1"/>
  <c r="J5026" i="2"/>
  <c r="K5026" i="2" s="1"/>
  <c r="J5028" i="2"/>
  <c r="K5028" i="2" s="1"/>
  <c r="J5029" i="2"/>
  <c r="K5029" i="2" s="1"/>
  <c r="J5027" i="2"/>
  <c r="K5027" i="2" s="1"/>
  <c r="J5024" i="2"/>
  <c r="K5024" i="2" s="1"/>
  <c r="J5025" i="2"/>
  <c r="K5025" i="2" s="1"/>
  <c r="J5019" i="2"/>
  <c r="K5019" i="2" s="1"/>
  <c r="J5021" i="2"/>
  <c r="K5021" i="2" s="1"/>
  <c r="J5022" i="2"/>
  <c r="K5022" i="2" s="1"/>
  <c r="J5023" i="2"/>
  <c r="K5023" i="2" s="1"/>
  <c r="J5034" i="2"/>
  <c r="K5034" i="2" s="1"/>
  <c r="J5035" i="2"/>
  <c r="K5035" i="2" s="1"/>
  <c r="J5036" i="2"/>
  <c r="K5036" i="2" s="1"/>
  <c r="J5037" i="2"/>
  <c r="K5037" i="2" s="1"/>
  <c r="J5038" i="2"/>
  <c r="K5038" i="2" s="1"/>
  <c r="J5039" i="2"/>
  <c r="K5039" i="2" s="1"/>
  <c r="J5040" i="2"/>
  <c r="K5040" i="2" s="1"/>
  <c r="J5041" i="2"/>
  <c r="K5041" i="2" s="1"/>
  <c r="J5031" i="2"/>
  <c r="K5031" i="2" s="1"/>
  <c r="J5032" i="2"/>
  <c r="K5032" i="2" s="1"/>
  <c r="J5033" i="2"/>
  <c r="K5033" i="2" s="1"/>
  <c r="J5030" i="2"/>
  <c r="K5030" i="2" s="1"/>
  <c r="J5042" i="2"/>
  <c r="K5042" i="2" s="1"/>
  <c r="J5048" i="2"/>
  <c r="K5048" i="2" s="1"/>
  <c r="J5049" i="2"/>
  <c r="K5049" i="2" s="1"/>
  <c r="J4698" i="2"/>
  <c r="K4698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D1DB73-C22C-43BD-9D1C-279323915FC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7586EAA4-B4D5-4C69-BC31-3A4E0DD5D02A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  <connection id="3" xr16:uid="{A26D4E29-C5E8-49C0-88BC-F6FEBC6E061A}" keepAlive="1" name="Query - Table1_1 (2)" description="Connection to the 'Table1_1 (2)' query in the workbook." type="5" refreshedVersion="0" background="1">
    <dbPr connection="Provider=Microsoft.Mashup.OleDb.1;Data Source=$Workbook$;Location=&quot;Table1_1 (2)&quot;;Extended Properties=&quot;&quot;" command="SELECT * FROM [Table1_1 (2)]"/>
  </connection>
  <connection id="4" xr16:uid="{2E1DDDF9-9E92-411B-87CA-8F81E22410AB}" keepAlive="1" name="Query - Table1_1 (3)" description="Connection to the 'Table1_1 (3)' query in the workbook." type="5" refreshedVersion="8" background="1" saveData="1">
    <dbPr connection="Provider=Microsoft.Mashup.OleDb.1;Data Source=$Workbook$;Location=&quot;Table1_1 (3)&quot;;Extended Properties=&quot;&quot;" command="SELECT * FROM [Table1_1 (3)]"/>
  </connection>
  <connection id="5" xr16:uid="{96F484F2-4D4B-4A48-BD1F-B1B35E29F9C6}" keepAlive="1" name="Query - Table1_1 (4)" description="Connection to the 'Table1_1 (4)' query in the workbook." type="5" refreshedVersion="0" background="1" saveData="1">
    <dbPr connection="Provider=Microsoft.Mashup.OleDb.1;Data Source=$Workbook$;Location=&quot;Table1_1 (4)&quot;;Extended Properties=&quot;&quot;" command="SELECT * FROM [Table1_1 (4)]"/>
  </connection>
  <connection id="6" xr16:uid="{93C764BF-08C1-435D-86AB-7935658FBDDA}" keepAlive="1" name="Query - Table3" description="Connection to the 'Table3' query in the workbook." type="5" refreshedVersion="0" background="1" saveData="1">
    <dbPr connection="Provider=Microsoft.Mashup.OleDb.1;Data Source=$Workbook$;Location=Table3;Extended Properties=&quot;&quot;" command="SELECT * FROM [Table3]"/>
  </connection>
  <connection id="7" xr16:uid="{1B3876D1-D023-4BEF-9D2D-B2E26632BEE0}" keepAlive="1" name="Query - Table6" description="Connection to the 'Table6' query in the workbook." type="5" refreshedVersion="0" background="1" saveData="1">
    <dbPr connection="Provider=Microsoft.Mashup.OleDb.1;Data Source=$Workbook$;Location=Table6;Extended Properties=&quot;&quot;" command="SELECT * FROM [Table6]"/>
  </connection>
  <connection id="8" xr16:uid="{9F0FF282-8913-423A-8986-AA9EC3BA0252}" keepAlive="1" name="Query - Table8" description="Connection to the 'Table8' query in the workbook." type="5" refreshedVersion="8" background="1" saveData="1">
    <dbPr connection="Provider=Microsoft.Mashup.OleDb.1;Data Source=$Workbook$;Location=Table8;Extended Properties=&quot;&quot;" command="SELECT * FROM [Table8]"/>
  </connection>
</connections>
</file>

<file path=xl/sharedStrings.xml><?xml version="1.0" encoding="utf-8"?>
<sst xmlns="http://schemas.openxmlformats.org/spreadsheetml/2006/main" count="51032" uniqueCount="392">
  <si>
    <t>SampleID</t>
  </si>
  <si>
    <t>SampleDate</t>
  </si>
  <si>
    <t>Species</t>
  </si>
  <si>
    <t>Sex</t>
  </si>
  <si>
    <t>Tissue</t>
  </si>
  <si>
    <t>Length</t>
  </si>
  <si>
    <t>Weight</t>
  </si>
  <si>
    <t>PFBA</t>
  </si>
  <si>
    <t>PFPeA</t>
  </si>
  <si>
    <t>PFHxA</t>
  </si>
  <si>
    <t>PFHpA</t>
  </si>
  <si>
    <t>PFOA</t>
  </si>
  <si>
    <t>PFNA</t>
  </si>
  <si>
    <t>PFBS</t>
  </si>
  <si>
    <t>PFPeS</t>
  </si>
  <si>
    <t>PFHxS</t>
  </si>
  <si>
    <t>PFHpS</t>
  </si>
  <si>
    <t>PFOS</t>
  </si>
  <si>
    <t>6:2 FTS</t>
  </si>
  <si>
    <t>PFDA</t>
  </si>
  <si>
    <t>PFUnA</t>
  </si>
  <si>
    <t>PFDoA</t>
  </si>
  <si>
    <t>PFTrDA</t>
  </si>
  <si>
    <t>PFTeDA</t>
  </si>
  <si>
    <t>PFHxDA</t>
  </si>
  <si>
    <t>PFNS</t>
  </si>
  <si>
    <t>PFDS</t>
  </si>
  <si>
    <t>PFDoS</t>
  </si>
  <si>
    <t>4:2 FTS</t>
  </si>
  <si>
    <t>8:2 FTS</t>
  </si>
  <si>
    <t>10:2 FTS</t>
  </si>
  <si>
    <t>N-MeFOSAA</t>
  </si>
  <si>
    <t>N-EtFOSAA</t>
  </si>
  <si>
    <t>FOSA</t>
  </si>
  <si>
    <t>FOSAA</t>
  </si>
  <si>
    <t>N-MeFOSA</t>
  </si>
  <si>
    <t>N-EtFOSA</t>
  </si>
  <si>
    <t>HFPO-DA</t>
  </si>
  <si>
    <t>ADONA</t>
  </si>
  <si>
    <t>9Cl-PF3ONS</t>
  </si>
  <si>
    <t>11Cl-PF3OUdS</t>
  </si>
  <si>
    <t>3:3 FTCA</t>
  </si>
  <si>
    <t>5:3 FTCA</t>
  </si>
  <si>
    <t>7:3 FTCA</t>
  </si>
  <si>
    <t>6:2 FTCA</t>
  </si>
  <si>
    <t>8:2 FTCA</t>
  </si>
  <si>
    <t>10:2 FTCA</t>
  </si>
  <si>
    <t>6:2 FTUCA</t>
  </si>
  <si>
    <t>8:2 FTUCA</t>
  </si>
  <si>
    <t>6:2 diPAP</t>
  </si>
  <si>
    <t>FBSA</t>
  </si>
  <si>
    <t>FHxSA</t>
  </si>
  <si>
    <t>PFPrS</t>
  </si>
  <si>
    <t>Cl-PFOS</t>
  </si>
  <si>
    <t>PFEtCHxS</t>
  </si>
  <si>
    <t>8:2 diPAP</t>
  </si>
  <si>
    <t>diSAmPAP</t>
  </si>
  <si>
    <t>SumPFAS</t>
  </si>
  <si>
    <t>log_PFBA</t>
  </si>
  <si>
    <t>log_PFPeA</t>
  </si>
  <si>
    <t>log_PFHxA</t>
  </si>
  <si>
    <t>log_PFHpA</t>
  </si>
  <si>
    <t>log_PFOA</t>
  </si>
  <si>
    <t>log_PFNA</t>
  </si>
  <si>
    <t>log_PFBS</t>
  </si>
  <si>
    <t>log_PFPeS</t>
  </si>
  <si>
    <t>log_PFHxS</t>
  </si>
  <si>
    <t>log_PFHpS</t>
  </si>
  <si>
    <t>log_PFOS</t>
  </si>
  <si>
    <t>log_6:2 FTS</t>
  </si>
  <si>
    <t>log_PFDA</t>
  </si>
  <si>
    <t>log_PFUnA</t>
  </si>
  <si>
    <t>log_PFDoA</t>
  </si>
  <si>
    <t>log_PFTrDA</t>
  </si>
  <si>
    <t>log_PFTeDA</t>
  </si>
  <si>
    <t>log_PFHxDA</t>
  </si>
  <si>
    <t>log_PFNS</t>
  </si>
  <si>
    <t>log_PFDS</t>
  </si>
  <si>
    <t>log_PFDoS</t>
  </si>
  <si>
    <t>log_4:2 FTS</t>
  </si>
  <si>
    <t>log_8:2 FTS</t>
  </si>
  <si>
    <t>log_10:2 FTS</t>
  </si>
  <si>
    <t>log_N-MeFOSAA</t>
  </si>
  <si>
    <t>log_N-EtFOSAA</t>
  </si>
  <si>
    <t>log_FOSA</t>
  </si>
  <si>
    <t>log_FOSAA</t>
  </si>
  <si>
    <t>log_N-MeFOSA</t>
  </si>
  <si>
    <t>log_N-EtFOSA</t>
  </si>
  <si>
    <t>log_HFPO-DA</t>
  </si>
  <si>
    <t>log_ADONA</t>
  </si>
  <si>
    <t>log_9Cl-PF3ONS</t>
  </si>
  <si>
    <t>log_11Cl-PF3OUdS</t>
  </si>
  <si>
    <t>log_3:3 FTCA</t>
  </si>
  <si>
    <t>log_5:3 FTCA</t>
  </si>
  <si>
    <t>log_7:3 FTCA</t>
  </si>
  <si>
    <t>log_6:2 FTCA</t>
  </si>
  <si>
    <t>log_8:2 FTCA</t>
  </si>
  <si>
    <t>log_10:2 FTCA</t>
  </si>
  <si>
    <t>log_6:2 FTUCA</t>
  </si>
  <si>
    <t>log_8:2 FTUCA</t>
  </si>
  <si>
    <t>log_6:2 diPAP</t>
  </si>
  <si>
    <t>log_FBSA</t>
  </si>
  <si>
    <t>log_FHxSA</t>
  </si>
  <si>
    <t>log_PFPrS</t>
  </si>
  <si>
    <t>log_Cl-PFOS</t>
  </si>
  <si>
    <t>log_PFEtCHxS</t>
  </si>
  <si>
    <t>log_8:2 diPAP</t>
  </si>
  <si>
    <t>log_diSAmPAP</t>
  </si>
  <si>
    <t>BG002-GN-07302020</t>
  </si>
  <si>
    <t>Bluegill</t>
  </si>
  <si>
    <t>M</t>
  </si>
  <si>
    <t>Gonad</t>
  </si>
  <si>
    <t>BG002-LIV-07302020</t>
  </si>
  <si>
    <t>Liver</t>
  </si>
  <si>
    <t>BG002-MU-07302020</t>
  </si>
  <si>
    <t>Muscle</t>
  </si>
  <si>
    <t>BG004-GN-07302020</t>
  </si>
  <si>
    <t>BG004-LIV-07302020</t>
  </si>
  <si>
    <t>BG004-MU-07302020</t>
  </si>
  <si>
    <t>BG005-GN-07302020</t>
  </si>
  <si>
    <t>F</t>
  </si>
  <si>
    <t>BG005-LIV-07302020</t>
  </si>
  <si>
    <t>BG005-MU-07302020</t>
  </si>
  <si>
    <t>BG006-GN-07302020</t>
  </si>
  <si>
    <t>BG006-LIV-07302020</t>
  </si>
  <si>
    <t>BG006-MU-07302020</t>
  </si>
  <si>
    <t>BG010-GON-01122021</t>
  </si>
  <si>
    <t>BG010-LIV-01122021</t>
  </si>
  <si>
    <t>BG010-MU-01122021</t>
  </si>
  <si>
    <t>BG011-LIV-01122021</t>
  </si>
  <si>
    <t>BG011-MU-01122021</t>
  </si>
  <si>
    <t>BG015-GON-01122021</t>
  </si>
  <si>
    <t>BG015-MU-01122021</t>
  </si>
  <si>
    <t>BG016-GON-01122021</t>
  </si>
  <si>
    <t>BG016-LIV-01122021</t>
  </si>
  <si>
    <t>BG016-MU-01122021</t>
  </si>
  <si>
    <t>BG017-GON-01122021</t>
  </si>
  <si>
    <t>BG017-LIV-01122021</t>
  </si>
  <si>
    <t>BG017-MU-01122021</t>
  </si>
  <si>
    <t>BG018-GON-01122021</t>
  </si>
  <si>
    <t>BG018-LIV-01122021</t>
  </si>
  <si>
    <t>BG018-MU-01122021</t>
  </si>
  <si>
    <t>BG019-GON-01122021</t>
  </si>
  <si>
    <t>BG019-LIV-01122021</t>
  </si>
  <si>
    <t>BG019-MU-01122021</t>
  </si>
  <si>
    <t>BG020-LIV-01122021</t>
  </si>
  <si>
    <t>BG020-MU-01122021</t>
  </si>
  <si>
    <t>BG021-GON-01122021</t>
  </si>
  <si>
    <t>BG021-LIV-01122021</t>
  </si>
  <si>
    <t>BG021-MU-01122021</t>
  </si>
  <si>
    <t>BG022-GON-01122021</t>
  </si>
  <si>
    <t>BG022-LIV-01122021</t>
  </si>
  <si>
    <t>BG022-MU-01122021</t>
  </si>
  <si>
    <t>BG023-LIV-01122021</t>
  </si>
  <si>
    <t>BG023-MU-01122021</t>
  </si>
  <si>
    <t>BG024-GON-01122021</t>
  </si>
  <si>
    <t>BG024-LIV-01122021</t>
  </si>
  <si>
    <t>BG024-MU-01122021</t>
  </si>
  <si>
    <t>BG025-GON-01122021</t>
  </si>
  <si>
    <t>BG025-LIV-01122021</t>
  </si>
  <si>
    <t>BG025-MU-01122021</t>
  </si>
  <si>
    <t>BG026-LIV-01122021</t>
  </si>
  <si>
    <t>BG026-MU-01122021</t>
  </si>
  <si>
    <t>BG027-GON-01122021</t>
  </si>
  <si>
    <t>BG027-LIV-01122021</t>
  </si>
  <si>
    <t>BG027-MU-01122021</t>
  </si>
  <si>
    <t>BG028-LIV-01122021</t>
  </si>
  <si>
    <t>BG028-MU-01122021</t>
  </si>
  <si>
    <t>BG029-GON-05262021</t>
  </si>
  <si>
    <t>BG029-LIV-05262021</t>
  </si>
  <si>
    <t>BG029-MU-05262021</t>
  </si>
  <si>
    <t>BG030-GON-05262021</t>
  </si>
  <si>
    <t>BG030-LIV-05262021</t>
  </si>
  <si>
    <t>BG030-MU-05262021</t>
  </si>
  <si>
    <t>BG031-GON-05262021</t>
  </si>
  <si>
    <t>BG031-LIV-05262021</t>
  </si>
  <si>
    <t>BG031-MU-05262021</t>
  </si>
  <si>
    <t>BG032-GON-05262021</t>
  </si>
  <si>
    <t>BG032-LIV-05262021</t>
  </si>
  <si>
    <t>BG032-MU-05262021</t>
  </si>
  <si>
    <t>BG033-GON-05262021</t>
  </si>
  <si>
    <t>BG033-LIV-05262021</t>
  </si>
  <si>
    <t>BG033-MU-05262021</t>
  </si>
  <si>
    <t>BG034-GON-05262021</t>
  </si>
  <si>
    <t>BG034-LIV-05262021</t>
  </si>
  <si>
    <t>BG034-MU-05262021</t>
  </si>
  <si>
    <t>BG035-GON-05262021</t>
  </si>
  <si>
    <t>BG035-LIV-05262021</t>
  </si>
  <si>
    <t>BG035-MU-05262021</t>
  </si>
  <si>
    <t>BG035-STO-05262021</t>
  </si>
  <si>
    <t>Stomach</t>
  </si>
  <si>
    <t>BG036-GON-05262021</t>
  </si>
  <si>
    <t>BG036-LIV-05262021</t>
  </si>
  <si>
    <t>BG036-MU-05262021</t>
  </si>
  <si>
    <t>BG036-STO-05262021</t>
  </si>
  <si>
    <t>BG037-GON-05262021</t>
  </si>
  <si>
    <t>BG037-LIV-05262021</t>
  </si>
  <si>
    <t>BG037-MU-05262021</t>
  </si>
  <si>
    <t>BG037-STO-05262021</t>
  </si>
  <si>
    <t>BG038-GON-05262021</t>
  </si>
  <si>
    <t>BG038-LIV-05262021</t>
  </si>
  <si>
    <t>BG038-MU-05262021</t>
  </si>
  <si>
    <t>BG038-STO-05262021</t>
  </si>
  <si>
    <t>BG039-GON-05262021</t>
  </si>
  <si>
    <t>BG039-LIV-05262021</t>
  </si>
  <si>
    <t>BG039-MU-05262021</t>
  </si>
  <si>
    <t>BG039-STO-05262021</t>
  </si>
  <si>
    <t>BG040-GON-05262021</t>
  </si>
  <si>
    <t>BG040-LIV-05262021</t>
  </si>
  <si>
    <t>BG040-MU-05262021</t>
  </si>
  <si>
    <t>BG040-STO-05262021</t>
  </si>
  <si>
    <t>BG041-LIV -05262021</t>
  </si>
  <si>
    <t>BG041-MU-05262021</t>
  </si>
  <si>
    <t>BG041-STO-05262021</t>
  </si>
  <si>
    <t>BG042-GON-05262021</t>
  </si>
  <si>
    <t>BG042-LIV-05262021</t>
  </si>
  <si>
    <t>BG042-MU-05262021</t>
  </si>
  <si>
    <t>BG042-STO-05262021</t>
  </si>
  <si>
    <t>BG043-LIV-05262021</t>
  </si>
  <si>
    <t>BG043-MU-05262021</t>
  </si>
  <si>
    <t>BG043-STO-05262021</t>
  </si>
  <si>
    <t>BG044-GON-05262021</t>
  </si>
  <si>
    <t>BG044-LIV -05262021</t>
  </si>
  <si>
    <t>BG044-MU-05262021</t>
  </si>
  <si>
    <t>BG044-STO-05262021</t>
  </si>
  <si>
    <t>BG045-GON-08192021</t>
  </si>
  <si>
    <t>BG045-LIV -08192021</t>
  </si>
  <si>
    <t>BG045-MU-08192021</t>
  </si>
  <si>
    <t>BG045-STO-08192021</t>
  </si>
  <si>
    <t>BG046-GON-08192021</t>
  </si>
  <si>
    <t>BG046-LIV -08192021</t>
  </si>
  <si>
    <t>BG046-MU-08192021</t>
  </si>
  <si>
    <t>BG046-STO-08192021</t>
  </si>
  <si>
    <t>BG047-GON-08192021</t>
  </si>
  <si>
    <t>BG047-LIV -08192021</t>
  </si>
  <si>
    <t>BG047-MU-08192021</t>
  </si>
  <si>
    <t>BG047-STO-08192021</t>
  </si>
  <si>
    <t>BG048-GON-08192021</t>
  </si>
  <si>
    <t>BG048-LIV -08192021</t>
  </si>
  <si>
    <t>BG048-MU-08192021</t>
  </si>
  <si>
    <t>BG048-STO-08192021</t>
  </si>
  <si>
    <t>BG049-GON-08192021</t>
  </si>
  <si>
    <t>BG049-LIV-08192021</t>
  </si>
  <si>
    <t>BG049-MU-08192021</t>
  </si>
  <si>
    <t>BG049-STO-08192021</t>
  </si>
  <si>
    <t>BG050-GON-08192021</t>
  </si>
  <si>
    <t>BG050-LIV-08192021</t>
  </si>
  <si>
    <t>BG050-MU-08192021</t>
  </si>
  <si>
    <t>BG050-STO-08192021</t>
  </si>
  <si>
    <t>LMB001-LIV-07302020</t>
  </si>
  <si>
    <t>Largemouth Bass</t>
  </si>
  <si>
    <t>LMB001-MU-07302020</t>
  </si>
  <si>
    <t>LMB003-GN-07302020</t>
  </si>
  <si>
    <t>LMB003-LIV-07302020</t>
  </si>
  <si>
    <t>LMB003-MU-07302020</t>
  </si>
  <si>
    <t>LMB007-GON-01122021</t>
  </si>
  <si>
    <t>LMB007-LIV-01122021</t>
  </si>
  <si>
    <t>LMB007-MU-01122021</t>
  </si>
  <si>
    <t>LMB008-GON-01122021</t>
  </si>
  <si>
    <t>LMB008-LIV-01122021</t>
  </si>
  <si>
    <t>LMB008-MU-01122021</t>
  </si>
  <si>
    <t>LMB009-GON-01122021</t>
  </si>
  <si>
    <t>LMB009-LIV-01122021</t>
  </si>
  <si>
    <t>LMB009-MU-01122021</t>
  </si>
  <si>
    <t>LMB012-LIV-01122021</t>
  </si>
  <si>
    <t>LMB012-MU-01122021</t>
  </si>
  <si>
    <t>LMB013-GON-01122021</t>
  </si>
  <si>
    <t>LMB013-LIV-01122021</t>
  </si>
  <si>
    <t>LMB013-MU-01122021</t>
  </si>
  <si>
    <t>LMB014-GON-01122021</t>
  </si>
  <si>
    <t>LMB014-LIV-01122021</t>
  </si>
  <si>
    <t>LMB014-MU-01122021</t>
  </si>
  <si>
    <t>LMB022-GON-05262021</t>
  </si>
  <si>
    <t>LMB022-LIV-05262021</t>
  </si>
  <si>
    <t>LMB022-MU-05262021</t>
  </si>
  <si>
    <t>LMB022-STO-05262021</t>
  </si>
  <si>
    <t>LMB023-GON-05262021</t>
  </si>
  <si>
    <t>LMB023-LIV-05262021</t>
  </si>
  <si>
    <t>LMB023-MU-05262021</t>
  </si>
  <si>
    <t>LMB023-STO-05262021</t>
  </si>
  <si>
    <t>LMB024-GON-05262021</t>
  </si>
  <si>
    <t>LMB024-LIV-05262021</t>
  </si>
  <si>
    <t>LMB024-MU-05262021</t>
  </si>
  <si>
    <t>LMB025-GON-08192021</t>
  </si>
  <si>
    <t>LMB025-LIV-08192021</t>
  </si>
  <si>
    <t>LMB025-MU-08192021</t>
  </si>
  <si>
    <t>LMB025-STO-08192021</t>
  </si>
  <si>
    <t>LMB026-GON-08192021</t>
  </si>
  <si>
    <t>LMB026-LIV-08192021</t>
  </si>
  <si>
    <t>LMB026-MU-08192021</t>
  </si>
  <si>
    <t>LMB026-STO-08192021</t>
  </si>
  <si>
    <t>LMB027-GON-08192021</t>
  </si>
  <si>
    <t>LMB027-LIV -08192021</t>
  </si>
  <si>
    <t>LMB027-MU-08192021</t>
  </si>
  <si>
    <t>LMB027-STO-08192021</t>
  </si>
  <si>
    <t>LMB028-GON-08192021</t>
  </si>
  <si>
    <t>LMB028-LIV -08192021</t>
  </si>
  <si>
    <t>LMB028-MU-08192021</t>
  </si>
  <si>
    <t>LMB028-STO-08192021</t>
  </si>
  <si>
    <t>LMB029-GON-08192021</t>
  </si>
  <si>
    <t>LMB029-LIV -08192021</t>
  </si>
  <si>
    <t>LMB029-MU-08192021</t>
  </si>
  <si>
    <t>LMB029-STO-08192021</t>
  </si>
  <si>
    <t>LMB030-GON-08192021</t>
  </si>
  <si>
    <t>LMB030-LIV-08192021</t>
  </si>
  <si>
    <t>LMB030-MU-08192021</t>
  </si>
  <si>
    <t>LMB030-STO-08192021</t>
  </si>
  <si>
    <t>LMB031-GON-08192021</t>
  </si>
  <si>
    <t>LMB031-LIV -08192021</t>
  </si>
  <si>
    <t>LMB031-MU-08192021</t>
  </si>
  <si>
    <t>LMB031-STO-08192021</t>
  </si>
  <si>
    <t>LMB032-GON-08192021</t>
  </si>
  <si>
    <t>LMB032-LIV-08192021</t>
  </si>
  <si>
    <t>LMB032-MU-08192021</t>
  </si>
  <si>
    <t>LMB032-STO-08192021</t>
  </si>
  <si>
    <t>LMB033-GON-08192021</t>
  </si>
  <si>
    <t>LMB033-LIV-08192021</t>
  </si>
  <si>
    <t>LMB033-MU-08192021</t>
  </si>
  <si>
    <t>LMB033-STO-08192021</t>
  </si>
  <si>
    <t>LMB034-GON-08192021</t>
  </si>
  <si>
    <t>LMB034-LIV-08192021</t>
  </si>
  <si>
    <t>LMB034-MU-08192021</t>
  </si>
  <si>
    <t>LMB034-STO-08192021</t>
  </si>
  <si>
    <t>PR001-WG-01192021</t>
  </si>
  <si>
    <t>Prey</t>
  </si>
  <si>
    <t>U</t>
  </si>
  <si>
    <t>Whole Body</t>
  </si>
  <si>
    <t>PR002-WG-01192021</t>
  </si>
  <si>
    <t>PR003-WG-01192021</t>
  </si>
  <si>
    <t>PR004-WG-01192021</t>
  </si>
  <si>
    <t>PR005-WG-01192021</t>
  </si>
  <si>
    <t>PR006-WG-01192021</t>
  </si>
  <si>
    <t>PR007-WG-01192021</t>
  </si>
  <si>
    <t>PR008-WG-01192021</t>
  </si>
  <si>
    <t>PR009-WG-01192021</t>
  </si>
  <si>
    <t>PR010-WG-01192021</t>
  </si>
  <si>
    <t>PR011-WG-01192021</t>
  </si>
  <si>
    <t>PR012-WG-01192021</t>
  </si>
  <si>
    <t>PR013-WG-01192021</t>
  </si>
  <si>
    <t>PR014-WG-01192021</t>
  </si>
  <si>
    <t>PR029-WG-08132021</t>
  </si>
  <si>
    <t>PR030-WG-08132021</t>
  </si>
  <si>
    <t>PR031-WG-08132021</t>
  </si>
  <si>
    <t>PR032-WG-08132021</t>
  </si>
  <si>
    <t>PR033-WG-08132021</t>
  </si>
  <si>
    <t>PR034-WG-08132021</t>
  </si>
  <si>
    <t>PR060-WG-08192021</t>
  </si>
  <si>
    <t>PR061-WG-08192021</t>
  </si>
  <si>
    <t>PR062-WG-08192021</t>
  </si>
  <si>
    <t>PR063-WG-08192021</t>
  </si>
  <si>
    <t>PR064-WG-08192021</t>
  </si>
  <si>
    <t>PR065-WG-08192021</t>
  </si>
  <si>
    <t>PR066-WG-08192021</t>
  </si>
  <si>
    <t>PR067-WG-08192021</t>
  </si>
  <si>
    <t>PR068-WG-08192021</t>
  </si>
  <si>
    <t>PR069-WG-08192021</t>
  </si>
  <si>
    <t>PR070-WG-08192021</t>
  </si>
  <si>
    <t>PR071-WG-08192021</t>
  </si>
  <si>
    <t>PR072-WG-08192021</t>
  </si>
  <si>
    <t>PR073-WG-08192021</t>
  </si>
  <si>
    <t>PR074-WG-08192021</t>
  </si>
  <si>
    <t>PR075-WG-08192021</t>
  </si>
  <si>
    <t>PR076-WG-08192021</t>
  </si>
  <si>
    <t>PR077-WG-08192021</t>
  </si>
  <si>
    <t>Julian</t>
  </si>
  <si>
    <t>Analyte</t>
  </si>
  <si>
    <t>CAS_rn</t>
  </si>
  <si>
    <t>Order</t>
  </si>
  <si>
    <t>Result</t>
  </si>
  <si>
    <t>PR035-WG-08192021</t>
  </si>
  <si>
    <t>PR036-WG-08192021</t>
  </si>
  <si>
    <t>PR037-WG-08192021</t>
  </si>
  <si>
    <t>PR038-WG-08192021</t>
  </si>
  <si>
    <t>PR039-WG-08192021</t>
  </si>
  <si>
    <t>PR040-WG-08192021</t>
  </si>
  <si>
    <t>PR041-WG-08192021</t>
  </si>
  <si>
    <t>PR042-WG-08192021</t>
  </si>
  <si>
    <t>PR043-WG-08192021</t>
  </si>
  <si>
    <t>PR044-WG-08192021</t>
  </si>
  <si>
    <t>PR045-WG-08192021</t>
  </si>
  <si>
    <t>PR046-WG-08192021</t>
  </si>
  <si>
    <t>PR047-WG-08192021</t>
  </si>
  <si>
    <t>PR053-WG-08192021</t>
  </si>
  <si>
    <t>PR054-WG-08192021</t>
  </si>
  <si>
    <t>PR055-WG-08192021</t>
  </si>
  <si>
    <t>PR056-WG-08192021</t>
  </si>
  <si>
    <t>PR057-WG-08192021</t>
  </si>
  <si>
    <t>PR058-WG-08192021</t>
  </si>
  <si>
    <t>PR059-WG-08192021</t>
  </si>
  <si>
    <t>11cl-PF3OUdS</t>
  </si>
  <si>
    <t>11cl-PF3OUdS2</t>
  </si>
  <si>
    <t>log_11cl-PF3OUdS2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</si>
</sst>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8"/>
      <name val="Times New Roman"/>
      <family val="2"/>
    </font>
    <font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B236B0A6-E682-4138-89DD-B36C6D65B18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Files\analyte_order.xlsx" TargetMode="External"/><Relationship Id="rId1" Type="http://schemas.openxmlformats.org/officeDocument/2006/relationships/externalLinkPath" Target="/Data%20Files/analyte_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u-my.sharepoint.com/personal/csalice_towson_edu/Documents/Salice%20Lab/SERDP%20Fish%20Bioaccumulation/PFAS_Bioaccumulation_WillowGrove.xlsx" TargetMode="External"/><Relationship Id="rId1" Type="http://schemas.openxmlformats.org/officeDocument/2006/relationships/externalLinkPath" Target="/personal/csalice_towson_edu/Documents/Salice%20Lab/SERDP%20Fish%20Bioaccumulation/PFAS_Bioaccumulation_WillowGro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yte_order"/>
    </sheetNames>
    <sheetDataSet>
      <sheetData sheetId="0" refreshError="1">
        <row r="1">
          <cell r="B1" t="str">
            <v>short_name</v>
          </cell>
          <cell r="C1" t="str">
            <v>cas_rn</v>
          </cell>
          <cell r="E1" t="str">
            <v>order</v>
          </cell>
        </row>
        <row r="2">
          <cell r="B2" t="str">
            <v>PFBA</v>
          </cell>
          <cell r="C2" t="str">
            <v>375-22-4</v>
          </cell>
          <cell r="E2">
            <v>1</v>
          </cell>
        </row>
        <row r="3">
          <cell r="B3" t="str">
            <v>PFPeA</v>
          </cell>
          <cell r="C3" t="str">
            <v>2706-90-3</v>
          </cell>
          <cell r="E3">
            <v>2</v>
          </cell>
        </row>
        <row r="4">
          <cell r="B4" t="str">
            <v>PFHxA</v>
          </cell>
          <cell r="C4" t="str">
            <v>307-24-4</v>
          </cell>
          <cell r="E4">
            <v>3</v>
          </cell>
        </row>
        <row r="5">
          <cell r="B5" t="str">
            <v>PFHpA</v>
          </cell>
          <cell r="C5" t="str">
            <v>375-85-9</v>
          </cell>
          <cell r="E5">
            <v>4</v>
          </cell>
        </row>
        <row r="6">
          <cell r="B6" t="str">
            <v>PFOA</v>
          </cell>
          <cell r="C6" t="str">
            <v>335-67-1</v>
          </cell>
          <cell r="E6">
            <v>5</v>
          </cell>
        </row>
        <row r="7">
          <cell r="B7" t="str">
            <v>PFNA</v>
          </cell>
          <cell r="C7" t="str">
            <v>375-95-1</v>
          </cell>
          <cell r="E7">
            <v>6</v>
          </cell>
        </row>
        <row r="8">
          <cell r="B8" t="str">
            <v>PFDA</v>
          </cell>
          <cell r="C8" t="str">
            <v>335-76-2</v>
          </cell>
          <cell r="E8">
            <v>7</v>
          </cell>
        </row>
        <row r="9">
          <cell r="B9" t="str">
            <v>PFUnA</v>
          </cell>
          <cell r="C9" t="str">
            <v>2058-94-8</v>
          </cell>
          <cell r="E9">
            <v>8</v>
          </cell>
        </row>
        <row r="10">
          <cell r="B10" t="str">
            <v>PFDoA</v>
          </cell>
          <cell r="C10" t="str">
            <v>307-55-1</v>
          </cell>
          <cell r="E10">
            <v>9</v>
          </cell>
        </row>
        <row r="11">
          <cell r="B11" t="str">
            <v>PFTrDA</v>
          </cell>
          <cell r="C11" t="str">
            <v>72629-94-8</v>
          </cell>
          <cell r="E11">
            <v>10</v>
          </cell>
        </row>
        <row r="12">
          <cell r="B12" t="str">
            <v>PFTeDA</v>
          </cell>
          <cell r="C12" t="str">
            <v>376-06-7</v>
          </cell>
          <cell r="E12">
            <v>11</v>
          </cell>
        </row>
        <row r="13">
          <cell r="B13" t="str">
            <v>PFHxDA</v>
          </cell>
          <cell r="C13" t="str">
            <v>67905-19-5</v>
          </cell>
          <cell r="E13">
            <v>12</v>
          </cell>
        </row>
        <row r="14">
          <cell r="B14" t="str">
            <v>PFODA</v>
          </cell>
          <cell r="C14" t="str">
            <v>16517-11-6</v>
          </cell>
          <cell r="E14">
            <v>13</v>
          </cell>
        </row>
        <row r="15">
          <cell r="B15" t="str">
            <v>PFBS</v>
          </cell>
          <cell r="C15" t="str">
            <v>375-73-5</v>
          </cell>
          <cell r="E15">
            <v>14</v>
          </cell>
        </row>
        <row r="16">
          <cell r="B16" t="str">
            <v>PFPeS</v>
          </cell>
          <cell r="C16" t="str">
            <v>2706-91-4</v>
          </cell>
          <cell r="E16">
            <v>15</v>
          </cell>
        </row>
        <row r="17">
          <cell r="B17" t="str">
            <v>PFHxS</v>
          </cell>
          <cell r="C17" t="str">
            <v>355-46-4</v>
          </cell>
          <cell r="E17">
            <v>16</v>
          </cell>
        </row>
        <row r="18">
          <cell r="B18" t="str">
            <v>PFHpS</v>
          </cell>
          <cell r="C18" t="str">
            <v>375-92-8</v>
          </cell>
          <cell r="E18">
            <v>17</v>
          </cell>
        </row>
        <row r="19">
          <cell r="B19" t="str">
            <v>PFOS</v>
          </cell>
          <cell r="C19" t="str">
            <v>1763-23-1</v>
          </cell>
          <cell r="E19">
            <v>18</v>
          </cell>
        </row>
        <row r="20">
          <cell r="B20" t="str">
            <v>PFNS</v>
          </cell>
          <cell r="C20" t="str">
            <v>68259-12-1</v>
          </cell>
          <cell r="E20">
            <v>19</v>
          </cell>
        </row>
        <row r="21">
          <cell r="B21" t="str">
            <v>PFDS</v>
          </cell>
          <cell r="C21" t="str">
            <v>335-77-3</v>
          </cell>
          <cell r="E21">
            <v>20</v>
          </cell>
        </row>
        <row r="22">
          <cell r="B22" t="str">
            <v>PFDoS</v>
          </cell>
          <cell r="C22" t="str">
            <v>79780-39-5</v>
          </cell>
          <cell r="E22">
            <v>21</v>
          </cell>
        </row>
        <row r="23">
          <cell r="B23" t="str">
            <v>4:2 FTS</v>
          </cell>
          <cell r="C23" t="str">
            <v>757124-72-4</v>
          </cell>
          <cell r="E23">
            <v>22</v>
          </cell>
        </row>
        <row r="24">
          <cell r="B24" t="str">
            <v>6:2 FTS</v>
          </cell>
          <cell r="C24" t="str">
            <v>27619-97-2</v>
          </cell>
          <cell r="E24">
            <v>23</v>
          </cell>
        </row>
        <row r="25">
          <cell r="B25" t="str">
            <v>8:2 FTS</v>
          </cell>
          <cell r="C25" t="str">
            <v>39108-34-4</v>
          </cell>
          <cell r="E25">
            <v>24</v>
          </cell>
        </row>
        <row r="26">
          <cell r="B26" t="str">
            <v>10:2 FTS</v>
          </cell>
          <cell r="C26" t="str">
            <v>120226-60-0</v>
          </cell>
          <cell r="E26">
            <v>25</v>
          </cell>
        </row>
        <row r="27">
          <cell r="B27" t="str">
            <v>N-MeFOSAA</v>
          </cell>
          <cell r="C27" t="str">
            <v>2355-31-9</v>
          </cell>
          <cell r="E27">
            <v>26</v>
          </cell>
        </row>
        <row r="28">
          <cell r="B28" t="str">
            <v>N-EtFOSAA</v>
          </cell>
          <cell r="C28" t="str">
            <v>2991-50-6</v>
          </cell>
          <cell r="E28">
            <v>27</v>
          </cell>
        </row>
        <row r="29">
          <cell r="B29" t="str">
            <v>FOSA</v>
          </cell>
          <cell r="C29" t="str">
            <v>754-91-6</v>
          </cell>
          <cell r="E29">
            <v>28</v>
          </cell>
        </row>
        <row r="30">
          <cell r="B30" t="str">
            <v>FOSAA</v>
          </cell>
          <cell r="C30" t="str">
            <v>2806-24-8</v>
          </cell>
          <cell r="E30">
            <v>29</v>
          </cell>
        </row>
        <row r="31">
          <cell r="B31" t="str">
            <v>N-MeFOSA</v>
          </cell>
          <cell r="C31" t="str">
            <v>31506-32-8</v>
          </cell>
          <cell r="E31">
            <v>30</v>
          </cell>
        </row>
        <row r="32">
          <cell r="B32" t="str">
            <v>N-EtFOSA</v>
          </cell>
          <cell r="C32" t="str">
            <v>4151-50-2</v>
          </cell>
          <cell r="E32">
            <v>31</v>
          </cell>
        </row>
        <row r="33">
          <cell r="B33" t="str">
            <v>N-MeFOSE</v>
          </cell>
          <cell r="C33" t="str">
            <v>24448-09-7</v>
          </cell>
          <cell r="E33">
            <v>32</v>
          </cell>
        </row>
        <row r="34">
          <cell r="B34" t="str">
            <v>N-EtFOSE</v>
          </cell>
          <cell r="C34" t="str">
            <v>1691-99-2</v>
          </cell>
          <cell r="E34">
            <v>33</v>
          </cell>
        </row>
        <row r="35">
          <cell r="B35" t="str">
            <v>HFPO-DA</v>
          </cell>
          <cell r="C35" t="str">
            <v>13252-13-6</v>
          </cell>
          <cell r="E35">
            <v>34</v>
          </cell>
        </row>
        <row r="36">
          <cell r="B36" t="str">
            <v>ADONA</v>
          </cell>
          <cell r="C36" t="str">
            <v>919005-14-4</v>
          </cell>
          <cell r="E36">
            <v>35</v>
          </cell>
        </row>
        <row r="37">
          <cell r="B37" t="str">
            <v>9Cl-PF3ONS</v>
          </cell>
          <cell r="C37" t="str">
            <v>756426-58-1</v>
          </cell>
          <cell r="E37">
            <v>36</v>
          </cell>
        </row>
        <row r="38">
          <cell r="B38" t="str">
            <v>11Cl-PF3OUdS</v>
          </cell>
          <cell r="C38" t="str">
            <v>763051-92-9</v>
          </cell>
          <cell r="E38">
            <v>37</v>
          </cell>
        </row>
        <row r="39">
          <cell r="B39" t="str">
            <v>3:3 FTCA</v>
          </cell>
          <cell r="C39" t="str">
            <v>356-02-5</v>
          </cell>
          <cell r="E39">
            <v>38</v>
          </cell>
        </row>
        <row r="40">
          <cell r="B40" t="str">
            <v>5:3 FTCA</v>
          </cell>
          <cell r="C40" t="str">
            <v>914637-49-3</v>
          </cell>
          <cell r="E40">
            <v>39</v>
          </cell>
        </row>
        <row r="41">
          <cell r="B41" t="str">
            <v>7:3 FTCA</v>
          </cell>
          <cell r="C41" t="str">
            <v>812-70-4</v>
          </cell>
          <cell r="E41">
            <v>40</v>
          </cell>
        </row>
        <row r="42">
          <cell r="B42" t="str">
            <v>6:2 FTCA</v>
          </cell>
          <cell r="C42" t="str">
            <v>53826-12-3</v>
          </cell>
          <cell r="E42">
            <v>41</v>
          </cell>
        </row>
        <row r="43">
          <cell r="B43" t="str">
            <v>8:2 FTCA</v>
          </cell>
          <cell r="C43" t="str">
            <v>27854-31-5</v>
          </cell>
          <cell r="E43">
            <v>42</v>
          </cell>
        </row>
        <row r="44">
          <cell r="B44" t="str">
            <v>10:2 FTCA</v>
          </cell>
          <cell r="C44" t="str">
            <v>53826-13-4</v>
          </cell>
          <cell r="E44">
            <v>43</v>
          </cell>
        </row>
        <row r="45">
          <cell r="B45" t="str">
            <v>6:2 FTUCA</v>
          </cell>
          <cell r="C45" t="str">
            <v>161094-75-3</v>
          </cell>
          <cell r="E45">
            <v>44</v>
          </cell>
        </row>
        <row r="46">
          <cell r="B46" t="str">
            <v>8:2 FTUCA</v>
          </cell>
          <cell r="C46" t="str">
            <v>70887-84-2</v>
          </cell>
          <cell r="E46">
            <v>45</v>
          </cell>
        </row>
        <row r="47">
          <cell r="B47" t="str">
            <v>6:2 DiPAP</v>
          </cell>
          <cell r="C47" t="str">
            <v>57677-95-9</v>
          </cell>
          <cell r="E47">
            <v>46</v>
          </cell>
        </row>
        <row r="48">
          <cell r="B48" t="str">
            <v>PFEESA</v>
          </cell>
          <cell r="C48" t="str">
            <v>113507-82-7</v>
          </cell>
          <cell r="E48">
            <v>47</v>
          </cell>
        </row>
        <row r="49">
          <cell r="B49" t="str">
            <v>PFMBA</v>
          </cell>
          <cell r="C49" t="str">
            <v>863090-89-5</v>
          </cell>
          <cell r="E49">
            <v>48</v>
          </cell>
        </row>
        <row r="50">
          <cell r="B50" t="str">
            <v>PFMPA</v>
          </cell>
          <cell r="C50" t="str">
            <v>377-73-1</v>
          </cell>
          <cell r="E50">
            <v>49</v>
          </cell>
        </row>
        <row r="51">
          <cell r="B51" t="str">
            <v>NFDHA</v>
          </cell>
          <cell r="C51" t="str">
            <v>151772-58-6</v>
          </cell>
          <cell r="E51">
            <v>50</v>
          </cell>
        </row>
        <row r="52">
          <cell r="B52" t="str">
            <v>FBSA</v>
          </cell>
          <cell r="C52" t="str">
            <v>30334-69-1</v>
          </cell>
          <cell r="E52">
            <v>51</v>
          </cell>
        </row>
        <row r="53">
          <cell r="B53" t="str">
            <v>FHxSA</v>
          </cell>
          <cell r="C53" t="str">
            <v>41997-13-1</v>
          </cell>
          <cell r="E53">
            <v>52</v>
          </cell>
        </row>
        <row r="54">
          <cell r="B54" t="str">
            <v>PFPrS</v>
          </cell>
          <cell r="C54" t="str">
            <v>423-41-6</v>
          </cell>
          <cell r="E54">
            <v>53</v>
          </cell>
        </row>
        <row r="55">
          <cell r="B55" t="str">
            <v>Cl-PFOS</v>
          </cell>
          <cell r="C55" t="str">
            <v>777011-38-8</v>
          </cell>
          <cell r="E55">
            <v>54</v>
          </cell>
        </row>
        <row r="56">
          <cell r="B56" t="str">
            <v>PFEtCHxS</v>
          </cell>
          <cell r="C56" t="str">
            <v>646-83-3</v>
          </cell>
          <cell r="E56">
            <v>55</v>
          </cell>
        </row>
        <row r="57">
          <cell r="B57" t="str">
            <v>8:2 diPAP</v>
          </cell>
          <cell r="C57" t="str">
            <v>678-41-1</v>
          </cell>
          <cell r="E57">
            <v>56</v>
          </cell>
        </row>
        <row r="58">
          <cell r="B58" t="str">
            <v>diSAmPAP</v>
          </cell>
          <cell r="C58" t="str">
            <v>2965-52-8</v>
          </cell>
          <cell r="E58">
            <v>57</v>
          </cell>
        </row>
        <row r="59">
          <cell r="B59" t="str">
            <v>Precipitation</v>
          </cell>
          <cell r="C59" t="str">
            <v>PRECIP</v>
          </cell>
          <cell r="E59">
            <v>58</v>
          </cell>
        </row>
        <row r="60">
          <cell r="B60" t="str">
            <v>Temp</v>
          </cell>
          <cell r="C60" t="str">
            <v>TEMP</v>
          </cell>
          <cell r="E60">
            <v>59</v>
          </cell>
        </row>
        <row r="61">
          <cell r="B61" t="str">
            <v>DO</v>
          </cell>
          <cell r="C61" t="str">
            <v>DO</v>
          </cell>
          <cell r="E61">
            <v>60</v>
          </cell>
        </row>
        <row r="62">
          <cell r="B62" t="str">
            <v>Cond</v>
          </cell>
          <cell r="C62" t="str">
            <v>COND</v>
          </cell>
          <cell r="E62">
            <v>61</v>
          </cell>
        </row>
        <row r="63">
          <cell r="B63" t="str">
            <v>pH</v>
          </cell>
          <cell r="C63" t="str">
            <v>PH</v>
          </cell>
          <cell r="E63">
            <v>62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cropsy Notes"/>
      <sheetName val="Prey Items"/>
      <sheetName val="Tissue Data"/>
      <sheetName val="SW Inventory"/>
      <sheetName val="SW Data"/>
      <sheetName val="Water Quality "/>
      <sheetName val="SED Inventory"/>
      <sheetName val="SED Data"/>
      <sheetName val="SED Figures"/>
    </sheetNames>
    <sheetDataSet>
      <sheetData sheetId="0"/>
      <sheetData sheetId="1">
        <row r="2">
          <cell r="B2" t="str">
            <v>PR001-WG-01122021</v>
          </cell>
          <cell r="F2">
            <v>44145</v>
          </cell>
        </row>
        <row r="3">
          <cell r="B3" t="str">
            <v>PR002-WG-01122021</v>
          </cell>
          <cell r="F3">
            <v>44145</v>
          </cell>
        </row>
        <row r="4">
          <cell r="B4" t="str">
            <v>PR003-WG-01122021</v>
          </cell>
          <cell r="F4">
            <v>44145</v>
          </cell>
        </row>
        <row r="5">
          <cell r="B5" t="str">
            <v>PR004-WG-01122021</v>
          </cell>
          <cell r="F5">
            <v>44145</v>
          </cell>
        </row>
        <row r="6">
          <cell r="B6" t="str">
            <v>PR005-WG-01122021</v>
          </cell>
          <cell r="F6">
            <v>44145</v>
          </cell>
        </row>
        <row r="7">
          <cell r="B7" t="str">
            <v>PR006-WG-01122021</v>
          </cell>
          <cell r="F7">
            <v>44145</v>
          </cell>
        </row>
        <row r="8">
          <cell r="B8" t="str">
            <v>PR007-WG-01122021</v>
          </cell>
          <cell r="F8">
            <v>44145</v>
          </cell>
        </row>
        <row r="9">
          <cell r="B9" t="str">
            <v>PR008-WG-01122021</v>
          </cell>
          <cell r="F9">
            <v>44145</v>
          </cell>
        </row>
        <row r="10">
          <cell r="B10" t="str">
            <v>PR009-WG-01122021</v>
          </cell>
          <cell r="F10">
            <v>44145</v>
          </cell>
        </row>
        <row r="11">
          <cell r="B11" t="str">
            <v>PR010-WG-01122021</v>
          </cell>
          <cell r="F11">
            <v>44145</v>
          </cell>
        </row>
        <row r="12">
          <cell r="B12" t="str">
            <v>PR011-WG-01122021</v>
          </cell>
          <cell r="F12">
            <v>44145</v>
          </cell>
        </row>
        <row r="13">
          <cell r="B13" t="str">
            <v>PR012-WG-01122021</v>
          </cell>
          <cell r="F13">
            <v>44145</v>
          </cell>
        </row>
        <row r="14">
          <cell r="B14" t="str">
            <v>PR013-WG-01122021</v>
          </cell>
          <cell r="F14">
            <v>44145</v>
          </cell>
        </row>
        <row r="15">
          <cell r="B15" t="str">
            <v>PR014-WG-01122021</v>
          </cell>
          <cell r="F15">
            <v>44145</v>
          </cell>
        </row>
        <row r="16">
          <cell r="B16" t="str">
            <v>PR015-WG-01122021</v>
          </cell>
          <cell r="F16">
            <v>44145</v>
          </cell>
        </row>
        <row r="17">
          <cell r="B17" t="str">
            <v>PR016-WG-01122021</v>
          </cell>
          <cell r="F17">
            <v>44145</v>
          </cell>
        </row>
        <row r="18">
          <cell r="B18" t="str">
            <v>PR017-WG-01122021</v>
          </cell>
          <cell r="F18">
            <v>44145</v>
          </cell>
        </row>
        <row r="19">
          <cell r="B19" t="str">
            <v>PR018-WG-01122021</v>
          </cell>
          <cell r="F19">
            <v>44145</v>
          </cell>
        </row>
        <row r="20">
          <cell r="B20" t="str">
            <v>PR019-WG-01122021</v>
          </cell>
          <cell r="F20">
            <v>44145</v>
          </cell>
        </row>
        <row r="21">
          <cell r="B21" t="str">
            <v>PR020-WG-01122021</v>
          </cell>
          <cell r="F21">
            <v>44145</v>
          </cell>
        </row>
        <row r="22">
          <cell r="B22" t="str">
            <v>PR021-WG-01122021</v>
          </cell>
          <cell r="F22">
            <v>44145</v>
          </cell>
        </row>
        <row r="23">
          <cell r="B23" t="str">
            <v>PR022-WG-01122021</v>
          </cell>
          <cell r="F23">
            <v>44145</v>
          </cell>
        </row>
        <row r="24">
          <cell r="B24" t="str">
            <v>PR023-WG-01122021</v>
          </cell>
          <cell r="F24">
            <v>44145</v>
          </cell>
        </row>
        <row r="25">
          <cell r="B25" t="str">
            <v>PR024-WG-01122021</v>
          </cell>
          <cell r="F25">
            <v>44145</v>
          </cell>
        </row>
        <row r="26">
          <cell r="B26" t="str">
            <v>PR025-WG-01122021</v>
          </cell>
          <cell r="F26">
            <v>44145</v>
          </cell>
        </row>
        <row r="27">
          <cell r="B27" t="str">
            <v>PR026-WG-01122021</v>
          </cell>
          <cell r="F27">
            <v>44145</v>
          </cell>
        </row>
        <row r="28">
          <cell r="B28" t="str">
            <v>PR027-WG-01122021</v>
          </cell>
          <cell r="F28">
            <v>44145</v>
          </cell>
        </row>
        <row r="29">
          <cell r="B29" t="str">
            <v>PR028-WG-01122021</v>
          </cell>
          <cell r="F29">
            <v>44145</v>
          </cell>
        </row>
        <row r="30">
          <cell r="B30" t="str">
            <v>PR029-WG-08132021</v>
          </cell>
          <cell r="F30">
            <v>44314</v>
          </cell>
        </row>
        <row r="31">
          <cell r="B31" t="str">
            <v>PR030-WG-08132021</v>
          </cell>
          <cell r="F31">
            <v>44314</v>
          </cell>
        </row>
        <row r="32">
          <cell r="B32" t="str">
            <v>PR031-WG-08132021</v>
          </cell>
          <cell r="F32">
            <v>44314</v>
          </cell>
        </row>
        <row r="33">
          <cell r="B33" t="str">
            <v>PR032-WG-08132021</v>
          </cell>
          <cell r="F33">
            <v>44314</v>
          </cell>
        </row>
        <row r="34">
          <cell r="B34" t="str">
            <v>PR033-WG-08132021</v>
          </cell>
          <cell r="F34">
            <v>44314</v>
          </cell>
        </row>
        <row r="35">
          <cell r="B35" t="str">
            <v>PR034-WG-08132021</v>
          </cell>
          <cell r="F35">
            <v>44314</v>
          </cell>
        </row>
        <row r="36">
          <cell r="B36" t="str">
            <v>PR035-WG-08192021</v>
          </cell>
          <cell r="F36">
            <v>44427</v>
          </cell>
        </row>
        <row r="37">
          <cell r="B37" t="str">
            <v>PR036-WG-08192021</v>
          </cell>
          <cell r="F37">
            <v>44427</v>
          </cell>
        </row>
        <row r="38">
          <cell r="B38" t="str">
            <v>PR037-WG-08192021</v>
          </cell>
          <cell r="F38">
            <v>44427</v>
          </cell>
        </row>
        <row r="39">
          <cell r="B39" t="str">
            <v>PR038-WG-08192021</v>
          </cell>
          <cell r="F39">
            <v>44427</v>
          </cell>
        </row>
        <row r="40">
          <cell r="B40" t="str">
            <v>PR039-WG-08192021</v>
          </cell>
          <cell r="F40">
            <v>44427</v>
          </cell>
        </row>
        <row r="41">
          <cell r="B41" t="str">
            <v>PR040-WG-08192021</v>
          </cell>
          <cell r="F41">
            <v>44427</v>
          </cell>
        </row>
        <row r="42">
          <cell r="B42" t="str">
            <v>PR041-WG-08192021</v>
          </cell>
          <cell r="F42">
            <v>44427</v>
          </cell>
        </row>
        <row r="43">
          <cell r="B43" t="str">
            <v>PR042-WG-08192021</v>
          </cell>
          <cell r="F43">
            <v>44427</v>
          </cell>
        </row>
        <row r="44">
          <cell r="B44" t="str">
            <v>PR043-WG-08192021</v>
          </cell>
          <cell r="F44">
            <v>44427</v>
          </cell>
        </row>
        <row r="45">
          <cell r="B45" t="str">
            <v>PR044-WG-08192021</v>
          </cell>
          <cell r="F45">
            <v>44427</v>
          </cell>
        </row>
        <row r="46">
          <cell r="B46" t="str">
            <v>PR045-WG-08192021</v>
          </cell>
          <cell r="F46">
            <v>44427</v>
          </cell>
        </row>
        <row r="47">
          <cell r="B47" t="str">
            <v>PR046-WG-08192021</v>
          </cell>
          <cell r="F47">
            <v>44427</v>
          </cell>
        </row>
        <row r="48">
          <cell r="B48" t="str">
            <v>PR047-WG-08192021</v>
          </cell>
          <cell r="F48">
            <v>44427</v>
          </cell>
        </row>
        <row r="49">
          <cell r="B49" t="str">
            <v>PR048-WG-08192021</v>
          </cell>
          <cell r="F49">
            <v>44427</v>
          </cell>
        </row>
        <row r="50">
          <cell r="B50" t="str">
            <v>PR049-WG-08192021</v>
          </cell>
          <cell r="F50">
            <v>44427</v>
          </cell>
        </row>
        <row r="51">
          <cell r="B51" t="str">
            <v>PR050-WG-08192021</v>
          </cell>
          <cell r="F51">
            <v>44427</v>
          </cell>
        </row>
        <row r="52">
          <cell r="B52" t="str">
            <v>PR051-WG-08192021</v>
          </cell>
          <cell r="F52">
            <v>44427</v>
          </cell>
        </row>
        <row r="53">
          <cell r="B53" t="str">
            <v>PR052-WG-08192021</v>
          </cell>
          <cell r="F53">
            <v>44427</v>
          </cell>
        </row>
        <row r="54">
          <cell r="B54" t="str">
            <v>PR053-WG-08192021</v>
          </cell>
          <cell r="F54">
            <v>44427</v>
          </cell>
        </row>
        <row r="55">
          <cell r="B55" t="str">
            <v>PR054-WG-08192021</v>
          </cell>
          <cell r="F55">
            <v>44427</v>
          </cell>
        </row>
        <row r="56">
          <cell r="B56" t="str">
            <v>PR055-WG-08192021</v>
          </cell>
          <cell r="F56">
            <v>44427</v>
          </cell>
        </row>
        <row r="57">
          <cell r="B57" t="str">
            <v>PR056-WG-08192021</v>
          </cell>
          <cell r="F57">
            <v>44427</v>
          </cell>
        </row>
        <row r="58">
          <cell r="B58" t="str">
            <v>PR057-WG-08192021</v>
          </cell>
          <cell r="F58">
            <v>44427</v>
          </cell>
        </row>
        <row r="59">
          <cell r="B59" t="str">
            <v>PR058-WG-08192021</v>
          </cell>
          <cell r="F59">
            <v>44427</v>
          </cell>
        </row>
        <row r="60">
          <cell r="B60" t="str">
            <v>PR059-WG-08192021</v>
          </cell>
          <cell r="F60">
            <v>44427</v>
          </cell>
        </row>
        <row r="61">
          <cell r="B61" t="str">
            <v>PR060-WG-08192021</v>
          </cell>
          <cell r="F61">
            <v>44427</v>
          </cell>
        </row>
        <row r="62">
          <cell r="B62" t="str">
            <v>PR061-WG-08192021</v>
          </cell>
          <cell r="F62">
            <v>44427</v>
          </cell>
        </row>
        <row r="63">
          <cell r="B63" t="str">
            <v>PR062-WG-08192021</v>
          </cell>
          <cell r="F63">
            <v>44427</v>
          </cell>
        </row>
        <row r="64">
          <cell r="B64" t="str">
            <v>PR063-WG-08192021</v>
          </cell>
          <cell r="F64">
            <v>44427</v>
          </cell>
        </row>
        <row r="65">
          <cell r="B65" t="str">
            <v>PR064-WG-08192021</v>
          </cell>
          <cell r="F65">
            <v>44427</v>
          </cell>
        </row>
        <row r="66">
          <cell r="B66" t="str">
            <v>PR065-WG-08192021</v>
          </cell>
          <cell r="F66">
            <v>44427</v>
          </cell>
        </row>
        <row r="67">
          <cell r="B67" t="str">
            <v>PR066-WG-08192021</v>
          </cell>
          <cell r="F67">
            <v>44427</v>
          </cell>
        </row>
        <row r="68">
          <cell r="B68" t="str">
            <v>PR067-WG-08192021</v>
          </cell>
          <cell r="F68">
            <v>44427</v>
          </cell>
        </row>
        <row r="69">
          <cell r="B69" t="str">
            <v>PR068-WG-08192021</v>
          </cell>
          <cell r="F69">
            <v>44427</v>
          </cell>
        </row>
        <row r="70">
          <cell r="B70" t="str">
            <v>PR069-WG-08192021</v>
          </cell>
          <cell r="F70">
            <v>44427</v>
          </cell>
        </row>
        <row r="71">
          <cell r="B71" t="str">
            <v>PR070-WG-08192021</v>
          </cell>
          <cell r="F71">
            <v>44427</v>
          </cell>
        </row>
        <row r="72">
          <cell r="B72" t="str">
            <v>PR071-WG-08192021</v>
          </cell>
          <cell r="F72">
            <v>44427</v>
          </cell>
        </row>
        <row r="73">
          <cell r="B73" t="str">
            <v>PR072-WG-08192021</v>
          </cell>
          <cell r="F73">
            <v>44427</v>
          </cell>
        </row>
        <row r="74">
          <cell r="B74" t="str">
            <v>PR073-WG-08192021</v>
          </cell>
          <cell r="F74">
            <v>44427</v>
          </cell>
        </row>
        <row r="75">
          <cell r="B75" t="str">
            <v>PR074-WG-08192021</v>
          </cell>
          <cell r="F75">
            <v>44427</v>
          </cell>
        </row>
        <row r="76">
          <cell r="B76" t="str">
            <v>PR075-WG-08192021</v>
          </cell>
          <cell r="F76">
            <v>44427</v>
          </cell>
        </row>
        <row r="77">
          <cell r="B77" t="str">
            <v>PR076-WG-08192021</v>
          </cell>
          <cell r="F77">
            <v>44427</v>
          </cell>
        </row>
        <row r="78">
          <cell r="B78" t="str">
            <v>PR077-WG-08192021</v>
          </cell>
          <cell r="F78">
            <v>44427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9BC3415-4BAB-4FD8-B548-E01C31E80857}" autoFormatId="16" applyNumberFormats="0" applyBorderFormats="0" applyFontFormats="0" applyPatternFormats="0" applyAlignmentFormats="0" applyWidthHeightFormats="0">
  <queryTableRefresh nextId="111" unboundColumnsRight="52">
    <queryTableFields count="110">
      <queryTableField id="1" name="SampleID" tableColumnId="1"/>
      <queryTableField id="2" name="SampleDate" tableColumnId="2"/>
      <queryTableField id="3" name="Species" tableColumnId="3"/>
      <queryTableField id="4" name="Sex" tableColumnId="4"/>
      <queryTableField id="5" name="Tissue" tableColumnId="5"/>
      <queryTableField id="6" name="Length" tableColumnId="6"/>
      <queryTableField id="7" name="Weight" tableColumnId="7"/>
      <queryTableField id="8" name="PFBA" tableColumnId="8"/>
      <queryTableField id="9" name="PFPeA" tableColumnId="9"/>
      <queryTableField id="10" name="PFHxA" tableColumnId="10"/>
      <queryTableField id="11" name="PFHpA" tableColumnId="11"/>
      <queryTableField id="12" name="PFOA" tableColumnId="12"/>
      <queryTableField id="13" name="PFNA" tableColumnId="13"/>
      <queryTableField id="14" name="PFBS" tableColumnId="14"/>
      <queryTableField id="15" name="PFPeS" tableColumnId="15"/>
      <queryTableField id="16" name="PFHxS" tableColumnId="16"/>
      <queryTableField id="17" name="PFHpS" tableColumnId="17"/>
      <queryTableField id="18" name="PFOS" tableColumnId="18"/>
      <queryTableField id="19" name="6:2 FTS" tableColumnId="19"/>
      <queryTableField id="20" name="PFDA" tableColumnId="20"/>
      <queryTableField id="21" name="PFUnA" tableColumnId="21"/>
      <queryTableField id="22" name="PFDoA" tableColumnId="22"/>
      <queryTableField id="23" name="PFTrDA" tableColumnId="23"/>
      <queryTableField id="24" name="PFTeDA" tableColumnId="24"/>
      <queryTableField id="25" name="PFHxDA" tableColumnId="25"/>
      <queryTableField id="26" name="PFNS" tableColumnId="26"/>
      <queryTableField id="27" name="PFDS" tableColumnId="27"/>
      <queryTableField id="28" name="PFDoS" tableColumnId="28"/>
      <queryTableField id="29" name="4:2 FTS" tableColumnId="29"/>
      <queryTableField id="30" name="8:2 FTS" tableColumnId="30"/>
      <queryTableField id="31" name="10:2 FTS" tableColumnId="31"/>
      <queryTableField id="32" name="N-MeFOSAA" tableColumnId="32"/>
      <queryTableField id="33" name="N-EtFOSAA" tableColumnId="33"/>
      <queryTableField id="34" name="FOSA" tableColumnId="34"/>
      <queryTableField id="35" name="FOSAA" tableColumnId="35"/>
      <queryTableField id="36" name="N-MeFOSA" tableColumnId="36"/>
      <queryTableField id="37" name="N-EtFOSA" tableColumnId="37"/>
      <queryTableField id="38" name="HFPO-DA" tableColumnId="38"/>
      <queryTableField id="39" name="ADONA" tableColumnId="39"/>
      <queryTableField id="40" name="9Cl-PF3ONS" tableColumnId="40"/>
      <queryTableField id="41" name="11Cl-PF3OUdS" tableColumnId="41"/>
      <queryTableField id="42" name="3:3 FTCA" tableColumnId="42"/>
      <queryTableField id="43" name="5:3 FTCA" tableColumnId="43"/>
      <queryTableField id="44" name="7:3 FTCA" tableColumnId="44"/>
      <queryTableField id="45" name="6:2 FTCA" tableColumnId="45"/>
      <queryTableField id="46" name="8:2 FTCA" tableColumnId="46"/>
      <queryTableField id="47" name="10:2 FTCA" tableColumnId="47"/>
      <queryTableField id="48" name="6:2 FTUCA" tableColumnId="48"/>
      <queryTableField id="49" name="8:2 FTUCA" tableColumnId="49"/>
      <queryTableField id="50" name="6:2 diPAP" tableColumnId="50"/>
      <queryTableField id="51" name="FBSA" tableColumnId="51"/>
      <queryTableField id="52" name="FHxSA" tableColumnId="52"/>
      <queryTableField id="53" name="PFPrS" tableColumnId="53"/>
      <queryTableField id="54" name="Cl-PFOS" tableColumnId="54"/>
      <queryTableField id="55" name="PFEtCHxS" tableColumnId="55"/>
      <queryTableField id="56" name="8:2 diPAP" tableColumnId="56"/>
      <queryTableField id="57" name="diSAmPAP" tableColumnId="57"/>
      <queryTableField id="58" name="11cl-PF3OUdS" tableColumnId="58"/>
      <queryTableField id="59" dataBound="0" tableColumnId="59"/>
      <queryTableField id="60" dataBound="0" tableColumnId="60"/>
      <queryTableField id="61" dataBound="0" tableColumnId="61"/>
      <queryTableField id="62" dataBound="0" tableColumnId="62"/>
      <queryTableField id="63" dataBound="0" tableColumnId="63"/>
      <queryTableField id="64" dataBound="0" tableColumnId="64"/>
      <queryTableField id="65" dataBound="0" tableColumnId="65"/>
      <queryTableField id="66" dataBound="0" tableColumnId="66"/>
      <queryTableField id="67" dataBound="0" tableColumnId="67"/>
      <queryTableField id="68" dataBound="0" tableColumnId="68"/>
      <queryTableField id="69" dataBound="0" tableColumnId="69"/>
      <queryTableField id="70" dataBound="0" tableColumnId="70"/>
      <queryTableField id="71" dataBound="0" tableColumnId="71"/>
      <queryTableField id="72" dataBound="0" tableColumnId="72"/>
      <queryTableField id="73" dataBound="0" tableColumnId="73"/>
      <queryTableField id="74" dataBound="0" tableColumnId="74"/>
      <queryTableField id="75" dataBound="0" tableColumnId="75"/>
      <queryTableField id="76" dataBound="0" tableColumnId="76"/>
      <queryTableField id="77" dataBound="0" tableColumnId="77"/>
      <queryTableField id="78" dataBound="0" tableColumnId="78"/>
      <queryTableField id="79" dataBound="0" tableColumnId="79"/>
      <queryTableField id="80" dataBound="0" tableColumnId="80"/>
      <queryTableField id="81" dataBound="0" tableColumnId="81"/>
      <queryTableField id="82" dataBound="0" tableColumnId="82"/>
      <queryTableField id="83" dataBound="0" tableColumnId="83"/>
      <queryTableField id="84" dataBound="0" tableColumnId="84"/>
      <queryTableField id="85" dataBound="0" tableColumnId="85"/>
      <queryTableField id="86" dataBound="0" tableColumnId="86"/>
      <queryTableField id="87" dataBound="0" tableColumnId="87"/>
      <queryTableField id="88" dataBound="0" tableColumnId="88"/>
      <queryTableField id="89" dataBound="0" tableColumnId="89"/>
      <queryTableField id="90" dataBound="0" tableColumnId="90"/>
      <queryTableField id="91" dataBound="0" tableColumnId="91"/>
      <queryTableField id="92" dataBound="0" tableColumnId="92"/>
      <queryTableField id="93" dataBound="0" tableColumnId="93"/>
      <queryTableField id="94" dataBound="0" tableColumnId="94"/>
      <queryTableField id="95" dataBound="0" tableColumnId="95"/>
      <queryTableField id="96" dataBound="0" tableColumnId="96"/>
      <queryTableField id="97" dataBound="0" tableColumnId="97"/>
      <queryTableField id="98" dataBound="0" tableColumnId="98"/>
      <queryTableField id="99" dataBound="0" tableColumnId="99"/>
      <queryTableField id="100" dataBound="0" tableColumnId="100"/>
      <queryTableField id="101" dataBound="0" tableColumnId="101"/>
      <queryTableField id="102" dataBound="0" tableColumnId="102"/>
      <queryTableField id="103" dataBound="0" tableColumnId="103"/>
      <queryTableField id="104" dataBound="0" tableColumnId="104"/>
      <queryTableField id="105" dataBound="0" tableColumnId="105"/>
      <queryTableField id="106" dataBound="0" tableColumnId="106"/>
      <queryTableField id="107" dataBound="0" tableColumnId="107"/>
      <queryTableField id="108" dataBound="0" tableColumnId="108"/>
      <queryTableField id="109" dataBound="0" tableColumnId="109"/>
      <queryTableField id="110" dataBound="0" tableColumnId="1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A9CD21-5763-4594-91E7-F8969D832F94}" autoFormatId="16" applyNumberFormats="0" applyBorderFormats="0" applyFontFormats="0" applyPatternFormats="0" applyAlignmentFormats="0" applyWidthHeightFormats="0">
  <queryTableRefresh nextId="14">
    <queryTableFields count="12">
      <queryTableField id="1" name="SampleID" tableColumnId="1"/>
      <queryTableField id="2" name="SampleDate" tableColumnId="2"/>
      <queryTableField id="13" dataBound="0" tableColumnId="12"/>
      <queryTableField id="3" name="Species" tableColumnId="3"/>
      <queryTableField id="4" name="Sex" tableColumnId="4"/>
      <queryTableField id="5" name="Tissue" tableColumnId="5"/>
      <queryTableField id="6" name="Length" tableColumnId="6"/>
      <queryTableField id="7" name="Weight" tableColumnId="7"/>
      <queryTableField id="8" name="Analyte" tableColumnId="8"/>
      <queryTableField id="11" dataBound="0" tableColumnId="11"/>
      <queryTableField id="10" dataBound="0" tableColumnId="10"/>
      <queryTableField id="9" name="Resul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DAF4E10-61F7-4B65-BB9B-1331C761F0EE}" name="Table8_1" displayName="Table8_1" ref="A1:DF266" tableType="queryTable" totalsRowShown="0">
  <autoFilter ref="A1:DF266" xr:uid="{9DAF4E10-61F7-4B65-BB9B-1331C761F0EE}"/>
  <tableColumns count="110">
    <tableColumn id="1" xr3:uid="{35D7E1D0-D96E-4AB4-B933-A1D137FEEB90}" uniqueName="1" name="SampleID" queryTableFieldId="1" dataDxfId="4"/>
    <tableColumn id="2" xr3:uid="{19DD5351-B946-45F1-AF2A-41DDC3B2DF12}" uniqueName="2" name="SampleDate" queryTableFieldId="2" dataDxfId="3"/>
    <tableColumn id="3" xr3:uid="{C31E3ABC-361B-4482-B002-33FAEE201EA3}" uniqueName="3" name="Species" queryTableFieldId="3" dataDxfId="2"/>
    <tableColumn id="4" xr3:uid="{8CDD906B-3120-48D2-AA98-0B710CE0913D}" uniqueName="4" name="Sex" queryTableFieldId="4" dataDxfId="1"/>
    <tableColumn id="5" xr3:uid="{6225DB39-B568-42E6-BF3E-2885FEB57E50}" uniqueName="5" name="Tissue" queryTableFieldId="5" dataDxfId="0"/>
    <tableColumn id="6" xr3:uid="{8A1AF2AB-1B5F-4AE0-B3CF-187CDB7A8E45}" uniqueName="6" name="Length" queryTableFieldId="6"/>
    <tableColumn id="7" xr3:uid="{3E528D34-EFAF-4166-8A52-9FDFC9DBA322}" uniqueName="7" name="Weight" queryTableFieldId="7"/>
    <tableColumn id="8" xr3:uid="{6EF0ABCF-7AED-4C35-A736-DF85AEF332E9}" uniqueName="8" name="PFBA" queryTableFieldId="8"/>
    <tableColumn id="9" xr3:uid="{DCD95FFE-0ACE-4ED4-8E24-6F592F4C1FCA}" uniqueName="9" name="PFPeA" queryTableFieldId="9"/>
    <tableColumn id="10" xr3:uid="{6D3BC8B2-3661-4D2E-AE87-A6B504A39249}" uniqueName="10" name="PFHxA" queryTableFieldId="10"/>
    <tableColumn id="11" xr3:uid="{5E56F189-4AEE-42E2-943B-91387BE6FA6C}" uniqueName="11" name="PFHpA" queryTableFieldId="11"/>
    <tableColumn id="12" xr3:uid="{ACA13ED4-3878-44C6-A733-05FC9F70BD3F}" uniqueName="12" name="PFOA" queryTableFieldId="12"/>
    <tableColumn id="13" xr3:uid="{B2C74E3A-B487-45A0-B4D4-44C40FCF30B5}" uniqueName="13" name="PFNA" queryTableFieldId="13"/>
    <tableColumn id="14" xr3:uid="{5B8E2F65-175B-4806-A4CD-6DB404458DE6}" uniqueName="14" name="PFBS" queryTableFieldId="14"/>
    <tableColumn id="15" xr3:uid="{B2253B47-8134-4A55-8A84-9E08621D3D18}" uniqueName="15" name="PFPeS" queryTableFieldId="15"/>
    <tableColumn id="16" xr3:uid="{6B3304B7-3BAB-4D4C-945A-9BE7399D4480}" uniqueName="16" name="PFHxS" queryTableFieldId="16"/>
    <tableColumn id="17" xr3:uid="{3CED4C57-5CB9-4498-AB04-5B191DA073D7}" uniqueName="17" name="PFHpS" queryTableFieldId="17"/>
    <tableColumn id="18" xr3:uid="{ADFC011F-5B4C-4E32-9F4C-0128A9D627EF}" uniqueName="18" name="PFOS" queryTableFieldId="18"/>
    <tableColumn id="19" xr3:uid="{35FE1954-99B4-4578-AEEF-026379593B4E}" uniqueName="19" name="6:2 FTS" queryTableFieldId="19"/>
    <tableColumn id="20" xr3:uid="{4F4BF1DC-309B-4DAF-AB2C-FB28CDDBD439}" uniqueName="20" name="PFDA" queryTableFieldId="20"/>
    <tableColumn id="21" xr3:uid="{51660F42-D205-442B-9028-C6D4C6CF8C04}" uniqueName="21" name="PFUnA" queryTableFieldId="21"/>
    <tableColumn id="22" xr3:uid="{26A3824D-F4FD-457A-BE4E-3847DE20E4F6}" uniqueName="22" name="PFDoA" queryTableFieldId="22"/>
    <tableColumn id="23" xr3:uid="{A2367C82-DE17-47BC-B36E-74C6FB0E0BAA}" uniqueName="23" name="PFTrDA" queryTableFieldId="23"/>
    <tableColumn id="24" xr3:uid="{E6334CCE-1279-44E1-99F3-5C68248BC00F}" uniqueName="24" name="PFTeDA" queryTableFieldId="24"/>
    <tableColumn id="25" xr3:uid="{4E420178-F288-4FE1-93B0-8C0EEE166866}" uniqueName="25" name="PFHxDA" queryTableFieldId="25"/>
    <tableColumn id="26" xr3:uid="{A3ABDD31-F1C7-48DC-A6A0-6E059792E5BB}" uniqueName="26" name="PFNS" queryTableFieldId="26"/>
    <tableColumn id="27" xr3:uid="{4CA07292-E404-4762-8AE0-B8FA29400DD3}" uniqueName="27" name="PFDS" queryTableFieldId="27"/>
    <tableColumn id="28" xr3:uid="{7724383F-4CE0-45D7-90E8-223C9362960F}" uniqueName="28" name="PFDoS" queryTableFieldId="28"/>
    <tableColumn id="29" xr3:uid="{1751E312-B37D-4F6A-A5C0-7A4B1881E49B}" uniqueName="29" name="4:2 FTS" queryTableFieldId="29"/>
    <tableColumn id="30" xr3:uid="{85B50932-B559-41B1-9FDE-80F772FB334C}" uniqueName="30" name="8:2 FTS" queryTableFieldId="30"/>
    <tableColumn id="31" xr3:uid="{8C54CF50-B094-48BA-885B-DAADD16FD803}" uniqueName="31" name="10:2 FTS" queryTableFieldId="31"/>
    <tableColumn id="32" xr3:uid="{07BE9658-DDB8-4CE8-9254-DBFA01D7642A}" uniqueName="32" name="N-MeFOSAA" queryTableFieldId="32"/>
    <tableColumn id="33" xr3:uid="{8460816C-B124-47C7-B0F1-4E845047629F}" uniqueName="33" name="N-EtFOSAA" queryTableFieldId="33"/>
    <tableColumn id="34" xr3:uid="{1C9CCD2C-B55C-4E57-AC5C-22B72E952CDF}" uniqueName="34" name="FOSA" queryTableFieldId="34"/>
    <tableColumn id="35" xr3:uid="{5D66D3CE-6AF2-47D8-B27B-71C68AAE5928}" uniqueName="35" name="FOSAA" queryTableFieldId="35"/>
    <tableColumn id="36" xr3:uid="{47D9D0D3-B11B-453F-8602-4D194B42D8BE}" uniqueName="36" name="N-MeFOSA" queryTableFieldId="36"/>
    <tableColumn id="37" xr3:uid="{F6FF0161-56D7-4477-B83C-2415F96955B5}" uniqueName="37" name="N-EtFOSA" queryTableFieldId="37"/>
    <tableColumn id="38" xr3:uid="{8F2E5319-0E53-449B-B85E-5F876ADE5803}" uniqueName="38" name="HFPO-DA" queryTableFieldId="38"/>
    <tableColumn id="39" xr3:uid="{382091F0-0FF4-4FFC-8CEF-F47221F124D1}" uniqueName="39" name="ADONA" queryTableFieldId="39"/>
    <tableColumn id="40" xr3:uid="{996CA2CA-71A3-41AA-8241-7F0607776B03}" uniqueName="40" name="9Cl-PF3ONS" queryTableFieldId="40"/>
    <tableColumn id="41" xr3:uid="{4164D4F8-61AE-462B-894E-277369F4B0B2}" uniqueName="41" name="11Cl-PF3OUdS" queryTableFieldId="41"/>
    <tableColumn id="42" xr3:uid="{3046A556-3102-4E04-A945-DC9BC3F22979}" uniqueName="42" name="3:3 FTCA" queryTableFieldId="42"/>
    <tableColumn id="43" xr3:uid="{5E346433-B42A-4DFB-B116-B277C25E6ED3}" uniqueName="43" name="5:3 FTCA" queryTableFieldId="43"/>
    <tableColumn id="44" xr3:uid="{57316275-CBDF-49EC-9FA1-3B2B29173861}" uniqueName="44" name="7:3 FTCA" queryTableFieldId="44"/>
    <tableColumn id="45" xr3:uid="{0AD42228-070D-42C8-90AE-6224DDF11543}" uniqueName="45" name="6:2 FTCA" queryTableFieldId="45"/>
    <tableColumn id="46" xr3:uid="{1099123D-32B3-4019-ADE9-6D4E5789D870}" uniqueName="46" name="8:2 FTCA" queryTableFieldId="46"/>
    <tableColumn id="47" xr3:uid="{48216C3B-B52C-413F-8A6E-3176ABB3BFB6}" uniqueName="47" name="10:2 FTCA" queryTableFieldId="47"/>
    <tableColumn id="48" xr3:uid="{47DFB50E-FE26-4A3A-8E67-82FA419F2BEB}" uniqueName="48" name="6:2 FTUCA" queryTableFieldId="48"/>
    <tableColumn id="49" xr3:uid="{983E698F-53CE-4FE6-A12E-C6238E766E20}" uniqueName="49" name="8:2 FTUCA" queryTableFieldId="49"/>
    <tableColumn id="50" xr3:uid="{0025A08C-2B49-4EB2-86E3-5363B9415CB9}" uniqueName="50" name="6:2 diPAP" queryTableFieldId="50"/>
    <tableColumn id="51" xr3:uid="{E5904A23-6BA1-4670-8CF4-4940E5E62988}" uniqueName="51" name="FBSA" queryTableFieldId="51"/>
    <tableColumn id="52" xr3:uid="{1194CD21-B8ED-4C34-ABEE-27A421FFD853}" uniqueName="52" name="FHxSA" queryTableFieldId="52"/>
    <tableColumn id="53" xr3:uid="{57CF81C5-88D3-4952-AD47-3240898AF0A1}" uniqueName="53" name="PFPrS" queryTableFieldId="53"/>
    <tableColumn id="54" xr3:uid="{DF023D51-42B1-429D-93AE-08990899551F}" uniqueName="54" name="Cl-PFOS" queryTableFieldId="54"/>
    <tableColumn id="55" xr3:uid="{CF726DB5-201F-4298-B8B1-3AF34E4DD506}" uniqueName="55" name="PFEtCHxS" queryTableFieldId="55"/>
    <tableColumn id="56" xr3:uid="{DF1FD8B2-F016-403E-9907-B129149FC0B4}" uniqueName="56" name="8:2 diPAP" queryTableFieldId="56"/>
    <tableColumn id="57" xr3:uid="{74949913-0BAD-46CF-B541-626170221E87}" uniqueName="57" name="diSAmPAP" queryTableFieldId="57"/>
    <tableColumn id="58" xr3:uid="{6E19C978-501E-4BE5-A6CB-871F15EF2BB3}" uniqueName="58" name="11cl-PF3OUdS2" queryTableFieldId="58"/>
    <tableColumn id="59" xr3:uid="{7A857314-5240-4250-9D8F-ABBF016ADE02}" uniqueName="59" name="SumPFAS" queryTableFieldId="59">
      <calculatedColumnFormula>SUM(Table8_1[[#This Row],[PFBA]:[11cl-PF3OUdS2]])</calculatedColumnFormula>
    </tableColumn>
    <tableColumn id="60" xr3:uid="{7668BEC7-DC43-4502-A248-36C589F125DE}" uniqueName="60" name="log_PFBA" queryTableFieldId="60"/>
    <tableColumn id="61" xr3:uid="{D6A9A18C-487B-47B4-8953-4E339ED27F12}" uniqueName="61" name="log_PFPeA" queryTableFieldId="61"/>
    <tableColumn id="62" xr3:uid="{B5AE735A-25AB-4E45-9399-6BA45BBD1808}" uniqueName="62" name="log_PFHxA" queryTableFieldId="62"/>
    <tableColumn id="63" xr3:uid="{DF7CD5B6-D2F9-40FA-A4D2-E52122334016}" uniqueName="63" name="log_PFHpA" queryTableFieldId="63"/>
    <tableColumn id="64" xr3:uid="{5B17CA9F-C217-42E5-BA75-B6D52F567A15}" uniqueName="64" name="log_PFOA" queryTableFieldId="64"/>
    <tableColumn id="65" xr3:uid="{1F3E9069-8D23-47C7-883F-E39B7E9BB0A6}" uniqueName="65" name="log_PFNA" queryTableFieldId="65"/>
    <tableColumn id="66" xr3:uid="{3D2D2E55-7E2C-498E-93D3-71CFEF1292A2}" uniqueName="66" name="log_PFBS" queryTableFieldId="66"/>
    <tableColumn id="67" xr3:uid="{313CF25F-CE7B-4E37-868F-822BC9B055E6}" uniqueName="67" name="log_PFPeS" queryTableFieldId="67"/>
    <tableColumn id="68" xr3:uid="{B7F0AF8C-8F80-45BD-A6C6-C32579EC23D7}" uniqueName="68" name="log_PFHxS" queryTableFieldId="68"/>
    <tableColumn id="69" xr3:uid="{B756B5B0-F905-4F8B-BA1C-2ACAB8710386}" uniqueName="69" name="log_PFHpS" queryTableFieldId="69"/>
    <tableColumn id="70" xr3:uid="{70F19BF1-B0D0-4885-A01C-1F697360FDBE}" uniqueName="70" name="log_PFOS" queryTableFieldId="70"/>
    <tableColumn id="71" xr3:uid="{CACDF234-E550-42B4-A409-BC2592DC68C8}" uniqueName="71" name="log_6:2 FTS" queryTableFieldId="71"/>
    <tableColumn id="72" xr3:uid="{5019C685-0891-4496-8DD8-7D5C88796593}" uniqueName="72" name="log_PFDA" queryTableFieldId="72"/>
    <tableColumn id="73" xr3:uid="{023767AE-C313-4474-870F-5DBC36AF0912}" uniqueName="73" name="log_PFUnA" queryTableFieldId="73"/>
    <tableColumn id="74" xr3:uid="{705C1532-EA68-4C0D-9448-30029827A3A2}" uniqueName="74" name="log_PFDoA" queryTableFieldId="74"/>
    <tableColumn id="75" xr3:uid="{2AD75215-6C4A-425C-A717-7F969C1BF6A8}" uniqueName="75" name="log_PFTrDA" queryTableFieldId="75"/>
    <tableColumn id="76" xr3:uid="{546E4E5F-6A7E-4BF6-AF7A-8D6354A93A24}" uniqueName="76" name="log_PFTeDA" queryTableFieldId="76"/>
    <tableColumn id="77" xr3:uid="{143861F0-19B9-49C6-9B43-ACAF0F4D1087}" uniqueName="77" name="log_PFHxDA" queryTableFieldId="77"/>
    <tableColumn id="78" xr3:uid="{BC1FA3D2-AD05-4F4C-A4C8-0A28234F5A70}" uniqueName="78" name="log_PFNS" queryTableFieldId="78"/>
    <tableColumn id="79" xr3:uid="{581D95E0-DEB7-4AA9-A5FF-162858A5D0D4}" uniqueName="79" name="log_PFDS" queryTableFieldId="79"/>
    <tableColumn id="80" xr3:uid="{42EB063E-A5FF-4389-9EFE-67C01C5984C1}" uniqueName="80" name="log_PFDoS" queryTableFieldId="80"/>
    <tableColumn id="81" xr3:uid="{4A04AC90-AB0B-46F9-A886-D9097C9AA1D9}" uniqueName="81" name="log_4:2 FTS" queryTableFieldId="81"/>
    <tableColumn id="82" xr3:uid="{AE5B842E-79F9-403A-92F0-58B5983E8113}" uniqueName="82" name="log_8:2 FTS" queryTableFieldId="82"/>
    <tableColumn id="83" xr3:uid="{7B07257A-FEB8-4443-95AC-95BC70699254}" uniqueName="83" name="log_10:2 FTS" queryTableFieldId="83"/>
    <tableColumn id="84" xr3:uid="{C53A6011-C352-4A6A-9BA4-F6BB975EDD68}" uniqueName="84" name="log_N-MeFOSAA" queryTableFieldId="84"/>
    <tableColumn id="85" xr3:uid="{74254D43-46D7-4CBF-92C2-91BC4C089BDE}" uniqueName="85" name="log_N-EtFOSAA" queryTableFieldId="85"/>
    <tableColumn id="86" xr3:uid="{2C587F70-68A4-4C8B-8E9F-008C9A55AAB4}" uniqueName="86" name="log_FOSA" queryTableFieldId="86"/>
    <tableColumn id="87" xr3:uid="{1E2987BF-02FF-4F10-BF1C-C0581E5CEEAD}" uniqueName="87" name="log_FOSAA" queryTableFieldId="87"/>
    <tableColumn id="88" xr3:uid="{C0A2F46A-AFF5-40ED-BAC7-9C7D07E84E44}" uniqueName="88" name="log_N-MeFOSA" queryTableFieldId="88"/>
    <tableColumn id="89" xr3:uid="{026DF20F-E4B1-4EBF-98F0-9CAB61E6E95B}" uniqueName="89" name="log_N-EtFOSA" queryTableFieldId="89"/>
    <tableColumn id="90" xr3:uid="{67D2731C-6A51-4D34-9CA0-593D1DADAD7A}" uniqueName="90" name="log_HFPO-DA" queryTableFieldId="90"/>
    <tableColumn id="91" xr3:uid="{F0CA03D6-BA3D-4026-9D70-9B9770EA249E}" uniqueName="91" name="log_ADONA" queryTableFieldId="91"/>
    <tableColumn id="92" xr3:uid="{806EB1C6-615D-4F3D-9FC0-AEB10D3B4E1D}" uniqueName="92" name="log_9Cl-PF3ONS" queryTableFieldId="92"/>
    <tableColumn id="93" xr3:uid="{32A1B5A1-7F44-4248-8C14-7086B193FCA3}" uniqueName="93" name="log_11Cl-PF3OUdS" queryTableFieldId="93"/>
    <tableColumn id="94" xr3:uid="{B10C983D-A596-475A-93FD-3522E81CC851}" uniqueName="94" name="log_3:3 FTCA" queryTableFieldId="94"/>
    <tableColumn id="95" xr3:uid="{E2DD3E48-18D1-4477-8B94-B129DFF7155F}" uniqueName="95" name="log_5:3 FTCA" queryTableFieldId="95"/>
    <tableColumn id="96" xr3:uid="{641A0BE4-9749-4FA1-90C3-2CC92E545EEA}" uniqueName="96" name="log_7:3 FTCA" queryTableFieldId="96"/>
    <tableColumn id="97" xr3:uid="{EF666990-48D9-4F0E-9ED2-EF3CB65A3B51}" uniqueName="97" name="log_6:2 FTCA" queryTableFieldId="97"/>
    <tableColumn id="98" xr3:uid="{076CD4E4-AABF-49AE-963B-7AF84FBAF953}" uniqueName="98" name="log_8:2 FTCA" queryTableFieldId="98"/>
    <tableColumn id="99" xr3:uid="{D8E2EB01-302A-4B0B-93BE-26900B7DE165}" uniqueName="99" name="log_10:2 FTCA" queryTableFieldId="99"/>
    <tableColumn id="100" xr3:uid="{4762031B-8D38-4082-8327-B4C8A35E4EAE}" uniqueName="100" name="log_6:2 FTUCA" queryTableFieldId="100"/>
    <tableColumn id="101" xr3:uid="{2150F727-2C5C-4ECA-9B0C-DE7A145162C2}" uniqueName="101" name="log_8:2 FTUCA" queryTableFieldId="101"/>
    <tableColumn id="102" xr3:uid="{1C20C915-0C09-4E0A-A631-50C040DD3BD5}" uniqueName="102" name="log_6:2 diPAP" queryTableFieldId="102"/>
    <tableColumn id="103" xr3:uid="{2BDE5259-4BEC-4251-BC7F-52A9F29F79D9}" uniqueName="103" name="log_FBSA" queryTableFieldId="103"/>
    <tableColumn id="104" xr3:uid="{FF16CC7E-CC34-434C-814B-7EABDBD95488}" uniqueName="104" name="log_FHxSA" queryTableFieldId="104"/>
    <tableColumn id="105" xr3:uid="{3E3FC3CB-F4B7-4A51-9495-1E0808E05B22}" uniqueName="105" name="log_PFPrS" queryTableFieldId="105"/>
    <tableColumn id="106" xr3:uid="{6C45AD51-8614-485E-9B5A-16D1D223A381}" uniqueName="106" name="log_Cl-PFOS" queryTableFieldId="106"/>
    <tableColumn id="107" xr3:uid="{115989D7-9374-4309-B140-1D3D5D208816}" uniqueName="107" name="log_PFEtCHxS" queryTableFieldId="107"/>
    <tableColumn id="108" xr3:uid="{ECCE477A-B774-435C-9AF3-A0FC8D11A7DF}" uniqueName="108" name="log_8:2 diPAP" queryTableFieldId="108"/>
    <tableColumn id="109" xr3:uid="{DF1B3470-B61A-4441-A6D1-CCA8E35D9DAA}" uniqueName="109" name="log_diSAmPAP" queryTableFieldId="109"/>
    <tableColumn id="110" xr3:uid="{49C13109-27C6-49A3-90F7-C782F44626DA}" uniqueName="110" name="log_11cl-PF3OUdS2" queryTableFieldId="1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E55E47-6AFD-495E-9E5E-D2C60B34F5DD}" name="Table1_1" displayName="Table1_1" ref="A1:L9971" tableType="queryTable" totalsRowShown="0">
  <autoFilter ref="A1:L9971" xr:uid="{C1E55E47-6AFD-495E-9E5E-D2C60B34F5DD}"/>
  <tableColumns count="12">
    <tableColumn id="1" xr3:uid="{43C7FD20-D10A-4DCB-B955-F88C79839C20}" uniqueName="1" name="SampleID" queryTableFieldId="1" dataDxfId="14"/>
    <tableColumn id="2" xr3:uid="{788D6DDE-B0F5-47FF-BDC7-629EF99022D8}" uniqueName="2" name="SampleDate" queryTableFieldId="2" dataDxfId="13"/>
    <tableColumn id="12" xr3:uid="{0CBCD1D2-28C6-4824-95AE-5A78E5E8AC73}" uniqueName="12" name="Julian" queryTableFieldId="13" dataDxfId="12">
      <calculatedColumnFormula>TEXT(B2,"yy")&amp;TEXT((B2-DATEVALUE("1/1/"&amp;TEXT(B2,"yy"))+1),"000")</calculatedColumnFormula>
    </tableColumn>
    <tableColumn id="3" xr3:uid="{DFF08B85-CF5A-4829-8494-1EEDEDC13D5F}" uniqueName="3" name="Species" queryTableFieldId="3" dataDxfId="11"/>
    <tableColumn id="4" xr3:uid="{80236B5D-637F-4D94-9BCE-1EC50B0CB58D}" uniqueName="4" name="Sex" queryTableFieldId="4" dataDxfId="10"/>
    <tableColumn id="5" xr3:uid="{F30DDE55-3E59-442B-BD7A-D8A9EE3C1988}" uniqueName="5" name="Tissue" queryTableFieldId="5" dataDxfId="9"/>
    <tableColumn id="6" xr3:uid="{D3DF970A-583C-435F-B67E-56A6865AD6E6}" uniqueName="6" name="Length" queryTableFieldId="6"/>
    <tableColumn id="7" xr3:uid="{AE1B070A-0E9E-436F-8D75-855268278535}" uniqueName="7" name="Weight" queryTableFieldId="7"/>
    <tableColumn id="8" xr3:uid="{DB17244F-B4FA-4A01-8600-D77EACC55238}" uniqueName="8" name="Analyte" queryTableFieldId="8" dataDxfId="8"/>
    <tableColumn id="11" xr3:uid="{8271B3FA-4B85-49B6-AC9C-CEDCBCCFA929}" uniqueName="11" name="CAS_rn" queryTableFieldId="11" dataDxfId="7">
      <calculatedColumnFormula>_xlfn.XLOOKUP(Table1_1[[#This Row],[Analyte]],[1]analyte_order!$B:$B,[1]analyte_order!$C:$C)</calculatedColumnFormula>
    </tableColumn>
    <tableColumn id="10" xr3:uid="{CEBD4792-651D-443F-BA8B-70AD139E160C}" uniqueName="10" name="Order" queryTableFieldId="10" dataDxfId="6">
      <calculatedColumnFormula>_xlfn.XLOOKUP(Table1_1[[#This Row],[CAS_rn]],[1]analyte_order!$C:$C,[1]analyte_order!$E:$E)</calculatedColumnFormula>
    </tableColumn>
    <tableColumn id="9" xr3:uid="{CED90754-3700-48C2-AC79-3BD9493E13A4}" uniqueName="9" name="Result" queryTableFieldId="9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5E23-B243-4129-868F-DC66142C6EAA}">
  <dimension ref="A1:DF266"/>
  <sheetViews>
    <sheetView tabSelected="1" workbookViewId="0">
      <selection activeCell="BH1" sqref="BH1:DF266"/>
    </sheetView>
  </sheetViews>
  <sheetFormatPr defaultRowHeight="15.6" x14ac:dyDescent="0.3"/>
  <cols>
    <col min="1" max="1" width="21.8984375" bestFit="1" customWidth="1"/>
    <col min="2" max="2" width="14.296875" bestFit="1" customWidth="1"/>
    <col min="3" max="3" width="14.5" bestFit="1" customWidth="1"/>
    <col min="4" max="4" width="6" bestFit="1" customWidth="1"/>
    <col min="5" max="5" width="10.796875" bestFit="1" customWidth="1"/>
    <col min="6" max="6" width="8.8984375" bestFit="1" customWidth="1"/>
    <col min="7" max="7" width="9" bestFit="1" customWidth="1"/>
    <col min="8" max="15" width="11.8984375" bestFit="1" customWidth="1"/>
    <col min="18" max="18" width="7.8984375" bestFit="1" customWidth="1"/>
    <col min="19" max="19" width="11.8984375" bestFit="1" customWidth="1"/>
    <col min="20" max="20" width="8" bestFit="1" customWidth="1"/>
    <col min="21" max="22" width="9" bestFit="1" customWidth="1"/>
    <col min="23" max="23" width="10.09765625" bestFit="1" customWidth="1"/>
    <col min="24" max="24" width="10.296875" bestFit="1" customWidth="1"/>
    <col min="25" max="25" width="11.8984375" bestFit="1" customWidth="1"/>
    <col min="26" max="27" width="7.69921875" bestFit="1" customWidth="1"/>
    <col min="28" max="28" width="8.69921875" bestFit="1" customWidth="1"/>
    <col min="29" max="30" width="11.8984375" bestFit="1" customWidth="1"/>
    <col min="31" max="31" width="10.59765625" bestFit="1" customWidth="1"/>
    <col min="32" max="32" width="14.3984375" bestFit="1" customWidth="1"/>
    <col min="33" max="33" width="13.59765625" bestFit="1" customWidth="1"/>
    <col min="34" max="34" width="8.09765625" bestFit="1" customWidth="1"/>
    <col min="35" max="35" width="11.8984375" bestFit="1" customWidth="1"/>
    <col min="36" max="36" width="13" bestFit="1" customWidth="1"/>
    <col min="37" max="37" width="12.19921875" bestFit="1" customWidth="1"/>
    <col min="38" max="39" width="11.8984375" bestFit="1" customWidth="1"/>
    <col min="40" max="40" width="13.8984375" bestFit="1" customWidth="1"/>
    <col min="41" max="41" width="16" bestFit="1" customWidth="1"/>
    <col min="42" max="43" width="11.8984375" bestFit="1" customWidth="1"/>
    <col min="44" max="44" width="11.296875" bestFit="1" customWidth="1"/>
    <col min="45" max="46" width="11.8984375" bestFit="1" customWidth="1"/>
    <col min="47" max="47" width="12.296875" bestFit="1" customWidth="1"/>
    <col min="48" max="49" width="12.69921875" bestFit="1" customWidth="1"/>
    <col min="50" max="50" width="11.8984375" bestFit="1" customWidth="1"/>
    <col min="51" max="51" width="7.796875" bestFit="1" customWidth="1"/>
    <col min="52" max="52" width="9" bestFit="1" customWidth="1"/>
    <col min="53" max="53" width="11.8984375" bestFit="1" customWidth="1"/>
    <col min="54" max="54" width="10.8984375" bestFit="1" customWidth="1"/>
    <col min="55" max="55" width="12.19921875" bestFit="1" customWidth="1"/>
    <col min="56" max="56" width="11.8984375" bestFit="1" customWidth="1"/>
    <col min="57" max="57" width="12.19921875" bestFit="1" customWidth="1"/>
    <col min="58" max="58" width="16.5" bestFit="1" customWidth="1"/>
  </cols>
  <sheetData>
    <row r="1" spans="1:1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390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391</v>
      </c>
    </row>
    <row r="2" spans="1:110" x14ac:dyDescent="0.3">
      <c r="A2" s="2" t="s">
        <v>108</v>
      </c>
      <c r="B2" s="1">
        <v>44145</v>
      </c>
      <c r="C2" s="2" t="s">
        <v>109</v>
      </c>
      <c r="D2" s="2" t="s">
        <v>110</v>
      </c>
      <c r="E2" s="2" t="s">
        <v>111</v>
      </c>
      <c r="F2">
        <v>17</v>
      </c>
      <c r="G2">
        <v>223</v>
      </c>
      <c r="H2">
        <v>1.21</v>
      </c>
      <c r="I2">
        <v>6.3E-2</v>
      </c>
      <c r="J2">
        <v>2.75</v>
      </c>
      <c r="K2">
        <v>5.52</v>
      </c>
      <c r="L2">
        <v>4.09</v>
      </c>
      <c r="M2">
        <v>9.06</v>
      </c>
      <c r="N2">
        <v>6.3E-2</v>
      </c>
      <c r="O2">
        <v>0.76349999999999996</v>
      </c>
      <c r="P2">
        <v>41.2</v>
      </c>
      <c r="Q2">
        <v>1.39</v>
      </c>
      <c r="R2">
        <v>3370</v>
      </c>
      <c r="S2">
        <v>6.3E-2</v>
      </c>
      <c r="BG2">
        <f>SUM(Table8_1[[#This Row],[PFBA]:[11cl-PF3OUdS2]])</f>
        <v>3436.1725000000001</v>
      </c>
      <c r="BH2">
        <v>8.2785370316450071E-2</v>
      </c>
      <c r="BI2">
        <v>-1.2006594505464183</v>
      </c>
      <c r="BJ2">
        <v>0.43933269383026263</v>
      </c>
      <c r="BK2">
        <v>0.74193907772919887</v>
      </c>
      <c r="BL2">
        <v>0.61172330800734176</v>
      </c>
      <c r="BM2">
        <v>0.95712819767681312</v>
      </c>
      <c r="BN2">
        <v>-1.2006594505464183</v>
      </c>
      <c r="BO2">
        <v>-0.11719095860756004</v>
      </c>
      <c r="BP2">
        <v>1.6148972160331345</v>
      </c>
      <c r="BQ2">
        <v>0.14301480025409505</v>
      </c>
      <c r="BR2">
        <v>3.5276299008713385</v>
      </c>
      <c r="BS2">
        <v>-1.2006594505464183</v>
      </c>
      <c r="BT2" t="e">
        <v>#NUM!</v>
      </c>
      <c r="BU2" t="e">
        <v>#NUM!</v>
      </c>
      <c r="BV2" t="e">
        <v>#NUM!</v>
      </c>
      <c r="BW2" t="e">
        <v>#NUM!</v>
      </c>
      <c r="BX2" t="e">
        <v>#NUM!</v>
      </c>
      <c r="BY2" t="e">
        <v>#NUM!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e">
        <v>#NUM!</v>
      </c>
      <c r="CJ2" t="e">
        <v>#NUM!</v>
      </c>
      <c r="CK2" t="e">
        <v>#NUM!</v>
      </c>
      <c r="CL2" t="e">
        <v>#NUM!</v>
      </c>
      <c r="CM2" t="e">
        <v>#NUM!</v>
      </c>
      <c r="CN2" t="e">
        <v>#NUM!</v>
      </c>
      <c r="CO2" t="e">
        <v>#NUM!</v>
      </c>
      <c r="CP2" t="e">
        <v>#NUM!</v>
      </c>
      <c r="CQ2" t="e">
        <v>#NUM!</v>
      </c>
      <c r="CR2" t="e">
        <v>#NUM!</v>
      </c>
      <c r="CS2" t="e">
        <v>#NUM!</v>
      </c>
      <c r="CT2" t="e">
        <v>#NUM!</v>
      </c>
      <c r="CU2" t="e">
        <v>#NUM!</v>
      </c>
      <c r="CV2" t="e">
        <v>#NUM!</v>
      </c>
      <c r="CW2" t="e">
        <v>#NUM!</v>
      </c>
      <c r="CX2" t="e">
        <v>#NUM!</v>
      </c>
      <c r="CY2" t="e">
        <v>#NUM!</v>
      </c>
      <c r="CZ2" t="e">
        <v>#NUM!</v>
      </c>
      <c r="DA2" t="e">
        <v>#NUM!</v>
      </c>
      <c r="DB2" t="e">
        <v>#NUM!</v>
      </c>
      <c r="DC2" t="e">
        <v>#NUM!</v>
      </c>
      <c r="DD2" t="e">
        <v>#NUM!</v>
      </c>
      <c r="DE2" t="e">
        <v>#NUM!</v>
      </c>
      <c r="DF2" t="e">
        <v>#NUM!</v>
      </c>
    </row>
    <row r="3" spans="1:110" x14ac:dyDescent="0.3">
      <c r="A3" s="2" t="s">
        <v>112</v>
      </c>
      <c r="B3" s="1">
        <v>44145</v>
      </c>
      <c r="C3" s="2" t="s">
        <v>109</v>
      </c>
      <c r="D3" s="2" t="s">
        <v>110</v>
      </c>
      <c r="E3" s="2" t="s">
        <v>113</v>
      </c>
      <c r="F3">
        <v>17</v>
      </c>
      <c r="G3">
        <v>223</v>
      </c>
      <c r="H3">
        <v>0.38700000000000001</v>
      </c>
      <c r="I3">
        <v>2.9399999999999999E-2</v>
      </c>
      <c r="J3">
        <v>0.629</v>
      </c>
      <c r="K3">
        <v>0.68100000000000005</v>
      </c>
      <c r="L3">
        <v>1.1499999999999999</v>
      </c>
      <c r="M3">
        <v>0.60899999999999999</v>
      </c>
      <c r="N3">
        <v>2.9399999999999999E-2</v>
      </c>
      <c r="O3">
        <v>9.7000000000000003E-2</v>
      </c>
      <c r="P3">
        <v>7.47</v>
      </c>
      <c r="Q3">
        <v>0.95599999999999996</v>
      </c>
      <c r="R3">
        <v>847</v>
      </c>
      <c r="S3">
        <v>2.9399999999999999E-2</v>
      </c>
      <c r="BG3">
        <f>SUM(Table8_1[[#This Row],[PFBA]:[11cl-PF3OUdS2]])</f>
        <v>859.06719999999996</v>
      </c>
      <c r="BH3">
        <v>-0.4122890349810886</v>
      </c>
      <c r="BI3">
        <v>-1.5316526695878427</v>
      </c>
      <c r="BJ3">
        <v>-0.20134935455473107</v>
      </c>
      <c r="BK3">
        <v>-0.16685288808721482</v>
      </c>
      <c r="BL3">
        <v>6.069784035361165E-2</v>
      </c>
      <c r="BM3">
        <v>-0.21538270736712464</v>
      </c>
      <c r="BN3">
        <v>-1.5316526695878427</v>
      </c>
      <c r="BO3">
        <v>-1.0132282657337552</v>
      </c>
      <c r="BP3">
        <v>0.87332060181539872</v>
      </c>
      <c r="BQ3">
        <v>-1.9542107723899943E-2</v>
      </c>
      <c r="BR3">
        <v>2.9278834103307068</v>
      </c>
      <c r="BS3">
        <v>-1.5316526695878427</v>
      </c>
      <c r="BT3" t="e">
        <v>#NUM!</v>
      </c>
      <c r="BU3" t="e">
        <v>#NUM!</v>
      </c>
      <c r="BV3" t="e">
        <v>#NUM!</v>
      </c>
      <c r="BW3" t="e">
        <v>#NUM!</v>
      </c>
      <c r="BX3" t="e">
        <v>#NUM!</v>
      </c>
      <c r="BY3" t="e">
        <v>#NUM!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e">
        <v>#NUM!</v>
      </c>
      <c r="CJ3" t="e">
        <v>#NUM!</v>
      </c>
      <c r="CK3" t="e">
        <v>#NUM!</v>
      </c>
      <c r="CL3" t="e">
        <v>#NUM!</v>
      </c>
      <c r="CM3" t="e">
        <v>#NUM!</v>
      </c>
      <c r="CN3" t="e">
        <v>#NUM!</v>
      </c>
      <c r="CO3" t="e">
        <v>#NUM!</v>
      </c>
      <c r="CP3" t="e">
        <v>#NUM!</v>
      </c>
      <c r="CQ3" t="e">
        <v>#NUM!</v>
      </c>
      <c r="CR3" t="e">
        <v>#NUM!</v>
      </c>
      <c r="CS3" t="e">
        <v>#NUM!</v>
      </c>
      <c r="CT3" t="e">
        <v>#NUM!</v>
      </c>
      <c r="CU3" t="e">
        <v>#NUM!</v>
      </c>
      <c r="CV3" t="e">
        <v>#NUM!</v>
      </c>
      <c r="CW3" t="e">
        <v>#NUM!</v>
      </c>
      <c r="CX3" t="e">
        <v>#NUM!</v>
      </c>
      <c r="CY3" t="e">
        <v>#NUM!</v>
      </c>
      <c r="CZ3" t="e">
        <v>#NUM!</v>
      </c>
      <c r="DA3" t="e">
        <v>#NUM!</v>
      </c>
      <c r="DB3" t="e">
        <v>#NUM!</v>
      </c>
      <c r="DC3" t="e">
        <v>#NUM!</v>
      </c>
      <c r="DD3" t="e">
        <v>#NUM!</v>
      </c>
      <c r="DE3" t="e">
        <v>#NUM!</v>
      </c>
      <c r="DF3" t="e">
        <v>#NUM!</v>
      </c>
    </row>
    <row r="4" spans="1:110" x14ac:dyDescent="0.3">
      <c r="A4" s="2" t="s">
        <v>114</v>
      </c>
      <c r="B4" s="1">
        <v>44145</v>
      </c>
      <c r="C4" s="2" t="s">
        <v>109</v>
      </c>
      <c r="D4" s="2" t="s">
        <v>110</v>
      </c>
      <c r="E4" s="2" t="s">
        <v>115</v>
      </c>
      <c r="F4">
        <v>17</v>
      </c>
      <c r="G4">
        <v>223</v>
      </c>
      <c r="H4">
        <v>0.93400000000000005</v>
      </c>
      <c r="I4">
        <v>3.1300000000000001E-2</v>
      </c>
      <c r="J4">
        <v>1.77</v>
      </c>
      <c r="K4">
        <v>2.31</v>
      </c>
      <c r="L4">
        <v>6.26</v>
      </c>
      <c r="M4">
        <v>3.48</v>
      </c>
      <c r="N4">
        <v>3.1300000000000001E-2</v>
      </c>
      <c r="O4">
        <v>0.51700000000000002</v>
      </c>
      <c r="P4">
        <v>35.9</v>
      </c>
      <c r="Q4">
        <v>3.21</v>
      </c>
      <c r="R4">
        <v>4680</v>
      </c>
      <c r="S4">
        <v>3.1300000000000001E-2</v>
      </c>
      <c r="BG4">
        <f>SUM(Table8_1[[#This Row],[PFBA]:[11cl-PF3OUdS2]])</f>
        <v>4734.4748999999993</v>
      </c>
      <c r="BH4">
        <v>-2.9653123769906618E-2</v>
      </c>
      <c r="BI4">
        <v>-1.5044556624535514</v>
      </c>
      <c r="BJ4">
        <v>0.24797326636180664</v>
      </c>
      <c r="BK4">
        <v>0.36361197989214433</v>
      </c>
      <c r="BL4">
        <v>0.7965743332104297</v>
      </c>
      <c r="BM4">
        <v>0.54157924394658097</v>
      </c>
      <c r="BN4">
        <v>-1.5044556624535514</v>
      </c>
      <c r="BO4">
        <v>-0.2865094569060575</v>
      </c>
      <c r="BP4">
        <v>1.5550944485783191</v>
      </c>
      <c r="BQ4">
        <v>0.5065050324048721</v>
      </c>
      <c r="BR4">
        <v>3.6702458530741242</v>
      </c>
      <c r="BS4">
        <v>-1.5044556624535514</v>
      </c>
      <c r="BT4" t="e">
        <v>#NUM!</v>
      </c>
      <c r="BU4" t="e">
        <v>#NUM!</v>
      </c>
      <c r="BV4" t="e">
        <v>#NUM!</v>
      </c>
      <c r="BW4" t="e">
        <v>#NUM!</v>
      </c>
      <c r="BX4" t="e">
        <v>#NUM!</v>
      </c>
      <c r="BY4" t="e">
        <v>#NUM!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e">
        <v>#NUM!</v>
      </c>
      <c r="CJ4" t="e">
        <v>#NUM!</v>
      </c>
      <c r="CK4" t="e">
        <v>#NUM!</v>
      </c>
      <c r="CL4" t="e">
        <v>#NUM!</v>
      </c>
      <c r="CM4" t="e">
        <v>#NUM!</v>
      </c>
      <c r="CN4" t="e">
        <v>#NUM!</v>
      </c>
      <c r="CO4" t="e">
        <v>#NUM!</v>
      </c>
      <c r="CP4" t="e">
        <v>#NUM!</v>
      </c>
      <c r="CQ4" t="e">
        <v>#NUM!</v>
      </c>
      <c r="CR4" t="e">
        <v>#NUM!</v>
      </c>
      <c r="CS4" t="e">
        <v>#NUM!</v>
      </c>
      <c r="CT4" t="e">
        <v>#NUM!</v>
      </c>
      <c r="CU4" t="e">
        <v>#NUM!</v>
      </c>
      <c r="CV4" t="e">
        <v>#NUM!</v>
      </c>
      <c r="CW4" t="e">
        <v>#NUM!</v>
      </c>
      <c r="CX4" t="e">
        <v>#NUM!</v>
      </c>
      <c r="CY4" t="e">
        <v>#NUM!</v>
      </c>
      <c r="CZ4" t="e">
        <v>#NUM!</v>
      </c>
      <c r="DA4" t="e">
        <v>#NUM!</v>
      </c>
      <c r="DB4" t="e">
        <v>#NUM!</v>
      </c>
      <c r="DC4" t="e">
        <v>#NUM!</v>
      </c>
      <c r="DD4" t="e">
        <v>#NUM!</v>
      </c>
      <c r="DE4" t="e">
        <v>#NUM!</v>
      </c>
      <c r="DF4" t="e">
        <v>#NUM!</v>
      </c>
    </row>
    <row r="5" spans="1:110" x14ac:dyDescent="0.3">
      <c r="A5" s="2" t="s">
        <v>116</v>
      </c>
      <c r="B5" s="1">
        <v>44145</v>
      </c>
      <c r="C5" s="2" t="s">
        <v>109</v>
      </c>
      <c r="D5" s="2" t="s">
        <v>110</v>
      </c>
      <c r="E5" s="2" t="s">
        <v>111</v>
      </c>
      <c r="F5">
        <v>14</v>
      </c>
      <c r="G5">
        <v>130</v>
      </c>
      <c r="H5">
        <v>5.1499999999999997E-2</v>
      </c>
      <c r="I5">
        <v>5.1499999999999997E-2</v>
      </c>
      <c r="J5">
        <v>5.1499999999999997E-2</v>
      </c>
      <c r="K5">
        <v>0.17050000000000001</v>
      </c>
      <c r="L5">
        <v>5.1499999999999997E-2</v>
      </c>
      <c r="M5">
        <v>5.1499999999999997E-2</v>
      </c>
      <c r="N5">
        <v>5.1499999999999997E-2</v>
      </c>
      <c r="O5">
        <v>5.1499999999999997E-2</v>
      </c>
      <c r="P5">
        <v>12</v>
      </c>
      <c r="Q5">
        <v>0.54100000000000004</v>
      </c>
      <c r="R5">
        <v>2140</v>
      </c>
      <c r="S5">
        <v>5.1499999999999997E-2</v>
      </c>
      <c r="BG5">
        <f>SUM(Table8_1[[#This Row],[PFBA]:[11cl-PF3OUdS2]])</f>
        <v>2153.1235000000001</v>
      </c>
      <c r="BH5">
        <v>-1.288192770958809</v>
      </c>
      <c r="BI5">
        <v>-1.288192770958809</v>
      </c>
      <c r="BJ5">
        <v>-1.288192770958809</v>
      </c>
      <c r="BK5">
        <v>-0.76827561667148347</v>
      </c>
      <c r="BL5">
        <v>-1.288192770958809</v>
      </c>
      <c r="BM5">
        <v>-1.288192770958809</v>
      </c>
      <c r="BN5">
        <v>-1.288192770958809</v>
      </c>
      <c r="BO5">
        <v>-1.288192770958809</v>
      </c>
      <c r="BP5">
        <v>1.0791812460476249</v>
      </c>
      <c r="BQ5">
        <v>-0.26680273489343054</v>
      </c>
      <c r="BR5">
        <v>3.330413773349191</v>
      </c>
      <c r="BS5">
        <v>-1.288192770958809</v>
      </c>
      <c r="BT5" t="e">
        <v>#NUM!</v>
      </c>
      <c r="BU5" t="e">
        <v>#NUM!</v>
      </c>
      <c r="BV5" t="e">
        <v>#NUM!</v>
      </c>
      <c r="BW5" t="e">
        <v>#NUM!</v>
      </c>
      <c r="BX5" t="e">
        <v>#NUM!</v>
      </c>
      <c r="BY5" t="e">
        <v>#NUM!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e">
        <v>#NUM!</v>
      </c>
      <c r="CJ5" t="e">
        <v>#NUM!</v>
      </c>
      <c r="CK5" t="e">
        <v>#NUM!</v>
      </c>
      <c r="CL5" t="e">
        <v>#NUM!</v>
      </c>
      <c r="CM5" t="e">
        <v>#NUM!</v>
      </c>
      <c r="CN5" t="e">
        <v>#NUM!</v>
      </c>
      <c r="CO5" t="e">
        <v>#NUM!</v>
      </c>
      <c r="CP5" t="e">
        <v>#NUM!</v>
      </c>
      <c r="CQ5" t="e">
        <v>#NUM!</v>
      </c>
      <c r="CR5" t="e">
        <v>#NUM!</v>
      </c>
      <c r="CS5" t="e">
        <v>#NUM!</v>
      </c>
      <c r="CT5" t="e">
        <v>#NUM!</v>
      </c>
      <c r="CU5" t="e">
        <v>#NUM!</v>
      </c>
      <c r="CV5" t="e">
        <v>#NUM!</v>
      </c>
      <c r="CW5" t="e">
        <v>#NUM!</v>
      </c>
      <c r="CX5" t="e">
        <v>#NUM!</v>
      </c>
      <c r="CY5" t="e">
        <v>#NUM!</v>
      </c>
      <c r="CZ5" t="e">
        <v>#NUM!</v>
      </c>
      <c r="DA5" t="e">
        <v>#NUM!</v>
      </c>
      <c r="DB5" t="e">
        <v>#NUM!</v>
      </c>
      <c r="DC5" t="e">
        <v>#NUM!</v>
      </c>
      <c r="DD5" t="e">
        <v>#NUM!</v>
      </c>
      <c r="DE5" t="e">
        <v>#NUM!</v>
      </c>
      <c r="DF5" t="e">
        <v>#NUM!</v>
      </c>
    </row>
    <row r="6" spans="1:110" x14ac:dyDescent="0.3">
      <c r="A6" s="2" t="s">
        <v>117</v>
      </c>
      <c r="B6" s="1">
        <v>44145</v>
      </c>
      <c r="C6" s="2" t="s">
        <v>109</v>
      </c>
      <c r="D6" s="2" t="s">
        <v>110</v>
      </c>
      <c r="E6" s="2" t="s">
        <v>113</v>
      </c>
      <c r="F6">
        <v>14</v>
      </c>
      <c r="G6">
        <v>130</v>
      </c>
      <c r="H6">
        <v>3.6299999999999999E-2</v>
      </c>
      <c r="I6">
        <v>3.6299999999999999E-2</v>
      </c>
      <c r="J6">
        <v>3.6299999999999999E-2</v>
      </c>
      <c r="K6">
        <v>0.29899999999999999</v>
      </c>
      <c r="L6">
        <v>0.84399999999999997</v>
      </c>
      <c r="M6">
        <v>0.876</v>
      </c>
      <c r="N6">
        <v>3.6299999999999999E-2</v>
      </c>
      <c r="O6">
        <v>0.1195</v>
      </c>
      <c r="P6">
        <v>23.9</v>
      </c>
      <c r="Q6">
        <v>1.7</v>
      </c>
      <c r="R6">
        <v>5730</v>
      </c>
      <c r="S6">
        <v>3.6299999999999999E-2</v>
      </c>
      <c r="BG6">
        <f>SUM(Table8_1[[#This Row],[PFBA]:[11cl-PF3OUdS2]])</f>
        <v>5757.92</v>
      </c>
      <c r="BH6">
        <v>-1.4400933749638876</v>
      </c>
      <c r="BI6">
        <v>-1.4400933749638876</v>
      </c>
      <c r="BJ6">
        <v>-1.4400933749638876</v>
      </c>
      <c r="BK6">
        <v>-0.52432881167557033</v>
      </c>
      <c r="BL6">
        <v>-7.3657553374344958E-2</v>
      </c>
      <c r="BM6">
        <v>-5.7495893831919269E-2</v>
      </c>
      <c r="BN6">
        <v>-1.4400933749638876</v>
      </c>
      <c r="BO6">
        <v>-0.92263209471584351</v>
      </c>
      <c r="BP6">
        <v>1.3783979009481377</v>
      </c>
      <c r="BQ6">
        <v>0.23044892137827391</v>
      </c>
      <c r="BR6">
        <v>3.7581546219673898</v>
      </c>
      <c r="BS6">
        <v>-1.4400933749638876</v>
      </c>
      <c r="BT6" t="e">
        <v>#NUM!</v>
      </c>
      <c r="BU6" t="e">
        <v>#NUM!</v>
      </c>
      <c r="BV6" t="e">
        <v>#NUM!</v>
      </c>
      <c r="BW6" t="e">
        <v>#NUM!</v>
      </c>
      <c r="BX6" t="e">
        <v>#NUM!</v>
      </c>
      <c r="BY6" t="e">
        <v>#NUM!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e">
        <v>#NUM!</v>
      </c>
      <c r="CJ6" t="e">
        <v>#NUM!</v>
      </c>
      <c r="CK6" t="e">
        <v>#NUM!</v>
      </c>
      <c r="CL6" t="e">
        <v>#NUM!</v>
      </c>
      <c r="CM6" t="e">
        <v>#NUM!</v>
      </c>
      <c r="CN6" t="e">
        <v>#NUM!</v>
      </c>
      <c r="CO6" t="e">
        <v>#NUM!</v>
      </c>
      <c r="CP6" t="e">
        <v>#NUM!</v>
      </c>
      <c r="CQ6" t="e">
        <v>#NUM!</v>
      </c>
      <c r="CR6" t="e">
        <v>#NUM!</v>
      </c>
      <c r="CS6" t="e">
        <v>#NUM!</v>
      </c>
      <c r="CT6" t="e">
        <v>#NUM!</v>
      </c>
      <c r="CU6" t="e">
        <v>#NUM!</v>
      </c>
      <c r="CV6" t="e">
        <v>#NUM!</v>
      </c>
      <c r="CW6" t="e">
        <v>#NUM!</v>
      </c>
      <c r="CX6" t="e">
        <v>#NUM!</v>
      </c>
      <c r="CY6" t="e">
        <v>#NUM!</v>
      </c>
      <c r="CZ6" t="e">
        <v>#NUM!</v>
      </c>
      <c r="DA6" t="e">
        <v>#NUM!</v>
      </c>
      <c r="DB6" t="e">
        <v>#NUM!</v>
      </c>
      <c r="DC6" t="e">
        <v>#NUM!</v>
      </c>
      <c r="DD6" t="e">
        <v>#NUM!</v>
      </c>
      <c r="DE6" t="e">
        <v>#NUM!</v>
      </c>
      <c r="DF6" t="e">
        <v>#NUM!</v>
      </c>
    </row>
    <row r="7" spans="1:110" x14ac:dyDescent="0.3">
      <c r="A7" s="2" t="s">
        <v>118</v>
      </c>
      <c r="B7" s="1">
        <v>44145</v>
      </c>
      <c r="C7" s="2" t="s">
        <v>109</v>
      </c>
      <c r="D7" s="2" t="s">
        <v>110</v>
      </c>
      <c r="E7" s="2" t="s">
        <v>115</v>
      </c>
      <c r="F7">
        <v>14</v>
      </c>
      <c r="G7">
        <v>130</v>
      </c>
      <c r="H7">
        <v>3.2399999999999998E-2</v>
      </c>
      <c r="I7">
        <v>3.2399999999999998E-2</v>
      </c>
      <c r="J7">
        <v>3.2399999999999998E-2</v>
      </c>
      <c r="K7">
        <v>3.2399999999999998E-2</v>
      </c>
      <c r="L7">
        <v>3.2399999999999998E-2</v>
      </c>
      <c r="M7">
        <v>3.2399999999999998E-2</v>
      </c>
      <c r="N7">
        <v>3.2399999999999998E-2</v>
      </c>
      <c r="O7">
        <v>3.2399999999999998E-2</v>
      </c>
      <c r="P7">
        <v>2.23</v>
      </c>
      <c r="Q7">
        <v>3.2399999999999998E-2</v>
      </c>
      <c r="R7">
        <v>428</v>
      </c>
      <c r="S7">
        <v>3.2399999999999998E-2</v>
      </c>
      <c r="BG7">
        <f>SUM(Table8_1[[#This Row],[PFBA]:[11cl-PF3OUdS2]])</f>
        <v>430.55399999999997</v>
      </c>
      <c r="BH7">
        <v>-1.489454989793388</v>
      </c>
      <c r="BI7">
        <v>-1.489454989793388</v>
      </c>
      <c r="BJ7">
        <v>-1.489454989793388</v>
      </c>
      <c r="BK7">
        <v>-1.489454989793388</v>
      </c>
      <c r="BL7">
        <v>-1.489454989793388</v>
      </c>
      <c r="BM7">
        <v>-1.489454989793388</v>
      </c>
      <c r="BN7">
        <v>-1.489454989793388</v>
      </c>
      <c r="BO7">
        <v>-1.489454989793388</v>
      </c>
      <c r="BP7">
        <v>0.34830486304816066</v>
      </c>
      <c r="BQ7">
        <v>-1.489454989793388</v>
      </c>
      <c r="BR7">
        <v>2.6314437690131722</v>
      </c>
      <c r="BS7">
        <v>-1.489454989793388</v>
      </c>
      <c r="BT7" t="e">
        <v>#NUM!</v>
      </c>
      <c r="BU7" t="e">
        <v>#NUM!</v>
      </c>
      <c r="BV7" t="e">
        <v>#NUM!</v>
      </c>
      <c r="BW7" t="e">
        <v>#NUM!</v>
      </c>
      <c r="BX7" t="e">
        <v>#NUM!</v>
      </c>
      <c r="BY7" t="e">
        <v>#NUM!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e">
        <v>#NUM!</v>
      </c>
      <c r="CJ7" t="e">
        <v>#NUM!</v>
      </c>
      <c r="CK7" t="e">
        <v>#NUM!</v>
      </c>
      <c r="CL7" t="e">
        <v>#NUM!</v>
      </c>
      <c r="CM7" t="e">
        <v>#NUM!</v>
      </c>
      <c r="CN7" t="e">
        <v>#NUM!</v>
      </c>
      <c r="CO7" t="e">
        <v>#NUM!</v>
      </c>
      <c r="CP7" t="e">
        <v>#NUM!</v>
      </c>
      <c r="CQ7" t="e">
        <v>#NUM!</v>
      </c>
      <c r="CR7" t="e">
        <v>#NUM!</v>
      </c>
      <c r="CS7" t="e">
        <v>#NUM!</v>
      </c>
      <c r="CT7" t="e">
        <v>#NUM!</v>
      </c>
      <c r="CU7" t="e">
        <v>#NUM!</v>
      </c>
      <c r="CV7" t="e">
        <v>#NUM!</v>
      </c>
      <c r="CW7" t="e">
        <v>#NUM!</v>
      </c>
      <c r="CX7" t="e">
        <v>#NUM!</v>
      </c>
      <c r="CY7" t="e">
        <v>#NUM!</v>
      </c>
      <c r="CZ7" t="e">
        <v>#NUM!</v>
      </c>
      <c r="DA7" t="e">
        <v>#NUM!</v>
      </c>
      <c r="DB7" t="e">
        <v>#NUM!</v>
      </c>
      <c r="DC7" t="e">
        <v>#NUM!</v>
      </c>
      <c r="DD7" t="e">
        <v>#NUM!</v>
      </c>
      <c r="DE7" t="e">
        <v>#NUM!</v>
      </c>
      <c r="DF7" t="e">
        <v>#NUM!</v>
      </c>
    </row>
    <row r="8" spans="1:110" x14ac:dyDescent="0.3">
      <c r="A8" s="2" t="s">
        <v>119</v>
      </c>
      <c r="B8" s="1">
        <v>44145</v>
      </c>
      <c r="C8" s="2" t="s">
        <v>109</v>
      </c>
      <c r="D8" s="2" t="s">
        <v>120</v>
      </c>
      <c r="E8" s="2" t="s">
        <v>111</v>
      </c>
      <c r="F8">
        <v>14</v>
      </c>
      <c r="G8">
        <v>121</v>
      </c>
      <c r="H8">
        <v>2.7799999999999998E-2</v>
      </c>
      <c r="I8">
        <v>2.7799999999999998E-2</v>
      </c>
      <c r="J8">
        <v>2.7799999999999998E-2</v>
      </c>
      <c r="K8">
        <v>2.7799999999999998E-2</v>
      </c>
      <c r="L8">
        <v>2.7799999999999998E-2</v>
      </c>
      <c r="M8">
        <v>0.183</v>
      </c>
      <c r="N8">
        <v>2.7799999999999998E-2</v>
      </c>
      <c r="O8">
        <v>2.7799999999999998E-2</v>
      </c>
      <c r="P8">
        <v>7.99</v>
      </c>
      <c r="Q8">
        <v>1</v>
      </c>
      <c r="R8">
        <v>2140</v>
      </c>
      <c r="S8">
        <v>2.7799999999999998E-2</v>
      </c>
      <c r="BG8">
        <f>SUM(Table8_1[[#This Row],[PFBA]:[11cl-PF3OUdS2]])</f>
        <v>2149.3953999999999</v>
      </c>
      <c r="BH8">
        <v>-1.5559552040819238</v>
      </c>
      <c r="BI8">
        <v>-1.5559552040819238</v>
      </c>
      <c r="BJ8">
        <v>-1.5559552040819238</v>
      </c>
      <c r="BK8">
        <v>-1.5559552040819238</v>
      </c>
      <c r="BL8">
        <v>-1.5559552040819238</v>
      </c>
      <c r="BM8">
        <v>-0.73754891026957059</v>
      </c>
      <c r="BN8">
        <v>-1.5559552040819238</v>
      </c>
      <c r="BO8">
        <v>-1.5559552040819238</v>
      </c>
      <c r="BP8">
        <v>0.90254677931399141</v>
      </c>
      <c r="BQ8">
        <v>0</v>
      </c>
      <c r="BR8">
        <v>3.330413773349191</v>
      </c>
      <c r="BS8">
        <v>-1.5559552040819238</v>
      </c>
      <c r="BT8" t="e">
        <v>#NUM!</v>
      </c>
      <c r="BU8" t="e">
        <v>#NUM!</v>
      </c>
      <c r="BV8" t="e">
        <v>#NUM!</v>
      </c>
      <c r="BW8" t="e">
        <v>#NUM!</v>
      </c>
      <c r="BX8" t="e">
        <v>#NUM!</v>
      </c>
      <c r="BY8" t="e">
        <v>#NUM!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e">
        <v>#NUM!</v>
      </c>
      <c r="CJ8" t="e">
        <v>#NUM!</v>
      </c>
      <c r="CK8" t="e">
        <v>#NUM!</v>
      </c>
      <c r="CL8" t="e">
        <v>#NUM!</v>
      </c>
      <c r="CM8" t="e">
        <v>#NUM!</v>
      </c>
      <c r="CN8" t="e">
        <v>#NUM!</v>
      </c>
      <c r="CO8" t="e">
        <v>#NUM!</v>
      </c>
      <c r="CP8" t="e">
        <v>#NUM!</v>
      </c>
      <c r="CQ8" t="e">
        <v>#NUM!</v>
      </c>
      <c r="CR8" t="e">
        <v>#NUM!</v>
      </c>
      <c r="CS8" t="e">
        <v>#NUM!</v>
      </c>
      <c r="CT8" t="e">
        <v>#NUM!</v>
      </c>
      <c r="CU8" t="e">
        <v>#NUM!</v>
      </c>
      <c r="CV8" t="e">
        <v>#NUM!</v>
      </c>
      <c r="CW8" t="e">
        <v>#NUM!</v>
      </c>
      <c r="CX8" t="e">
        <v>#NUM!</v>
      </c>
      <c r="CY8" t="e">
        <v>#NUM!</v>
      </c>
      <c r="CZ8" t="e">
        <v>#NUM!</v>
      </c>
      <c r="DA8" t="e">
        <v>#NUM!</v>
      </c>
      <c r="DB8" t="e">
        <v>#NUM!</v>
      </c>
      <c r="DC8" t="e">
        <v>#NUM!</v>
      </c>
      <c r="DD8" t="e">
        <v>#NUM!</v>
      </c>
      <c r="DE8" t="e">
        <v>#NUM!</v>
      </c>
      <c r="DF8" t="e">
        <v>#NUM!</v>
      </c>
    </row>
    <row r="9" spans="1:110" x14ac:dyDescent="0.3">
      <c r="A9" s="2" t="s">
        <v>121</v>
      </c>
      <c r="B9" s="1">
        <v>44145</v>
      </c>
      <c r="C9" s="2" t="s">
        <v>109</v>
      </c>
      <c r="D9" s="2" t="s">
        <v>120</v>
      </c>
      <c r="E9" s="2" t="s">
        <v>113</v>
      </c>
      <c r="F9">
        <v>14</v>
      </c>
      <c r="G9">
        <v>121</v>
      </c>
      <c r="H9">
        <v>3.5799999999999998E-2</v>
      </c>
      <c r="I9">
        <v>3.5799999999999998E-2</v>
      </c>
      <c r="J9">
        <v>3.5799999999999998E-2</v>
      </c>
      <c r="K9">
        <v>3.5799999999999998E-2</v>
      </c>
      <c r="L9">
        <v>0.11799999999999999</v>
      </c>
      <c r="M9">
        <v>0.309</v>
      </c>
      <c r="N9">
        <v>3.5799999999999998E-2</v>
      </c>
      <c r="O9">
        <v>0.11799999999999999</v>
      </c>
      <c r="P9">
        <v>16.3</v>
      </c>
      <c r="Q9">
        <v>0.85399999999999998</v>
      </c>
      <c r="R9">
        <v>5620</v>
      </c>
      <c r="S9">
        <v>3.5799999999999998E-2</v>
      </c>
      <c r="BG9">
        <f>SUM(Table8_1[[#This Row],[PFBA]:[11cl-PF3OUdS2]])</f>
        <v>5637.9137999999994</v>
      </c>
      <c r="BH9">
        <v>-1.4461169733561257</v>
      </c>
      <c r="BI9">
        <v>-1.4461169733561257</v>
      </c>
      <c r="BJ9">
        <v>-1.4461169733561257</v>
      </c>
      <c r="BK9">
        <v>-1.4461169733561257</v>
      </c>
      <c r="BL9">
        <v>-0.92811799269387463</v>
      </c>
      <c r="BM9">
        <v>-0.51004152057516539</v>
      </c>
      <c r="BN9">
        <v>-1.4461169733561257</v>
      </c>
      <c r="BO9">
        <v>-0.92811799269387463</v>
      </c>
      <c r="BP9">
        <v>1.2121876044039579</v>
      </c>
      <c r="BQ9">
        <v>-6.8542129310994945E-2</v>
      </c>
      <c r="BR9">
        <v>3.7497363155690611</v>
      </c>
      <c r="BS9">
        <v>-1.4461169733561257</v>
      </c>
      <c r="BT9" t="e">
        <v>#NUM!</v>
      </c>
      <c r="BU9" t="e">
        <v>#NUM!</v>
      </c>
      <c r="BV9" t="e">
        <v>#NUM!</v>
      </c>
      <c r="BW9" t="e">
        <v>#NUM!</v>
      </c>
      <c r="BX9" t="e">
        <v>#NUM!</v>
      </c>
      <c r="BY9" t="e">
        <v>#NUM!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e">
        <v>#NUM!</v>
      </c>
      <c r="CJ9" t="e">
        <v>#NUM!</v>
      </c>
      <c r="CK9" t="e">
        <v>#NUM!</v>
      </c>
      <c r="CL9" t="e">
        <v>#NUM!</v>
      </c>
      <c r="CM9" t="e">
        <v>#NUM!</v>
      </c>
      <c r="CN9" t="e">
        <v>#NUM!</v>
      </c>
      <c r="CO9" t="e">
        <v>#NUM!</v>
      </c>
      <c r="CP9" t="e">
        <v>#NUM!</v>
      </c>
      <c r="CQ9" t="e">
        <v>#NUM!</v>
      </c>
      <c r="CR9" t="e">
        <v>#NUM!</v>
      </c>
      <c r="CS9" t="e">
        <v>#NUM!</v>
      </c>
      <c r="CT9" t="e">
        <v>#NUM!</v>
      </c>
      <c r="CU9" t="e">
        <v>#NUM!</v>
      </c>
      <c r="CV9" t="e">
        <v>#NUM!</v>
      </c>
      <c r="CW9" t="e">
        <v>#NUM!</v>
      </c>
      <c r="CX9" t="e">
        <v>#NUM!</v>
      </c>
      <c r="CY9" t="e">
        <v>#NUM!</v>
      </c>
      <c r="CZ9" t="e">
        <v>#NUM!</v>
      </c>
      <c r="DA9" t="e">
        <v>#NUM!</v>
      </c>
      <c r="DB9" t="e">
        <v>#NUM!</v>
      </c>
      <c r="DC9" t="e">
        <v>#NUM!</v>
      </c>
      <c r="DD9" t="e">
        <v>#NUM!</v>
      </c>
      <c r="DE9" t="e">
        <v>#NUM!</v>
      </c>
      <c r="DF9" t="e">
        <v>#NUM!</v>
      </c>
    </row>
    <row r="10" spans="1:110" x14ac:dyDescent="0.3">
      <c r="A10" s="2" t="s">
        <v>122</v>
      </c>
      <c r="B10" s="1">
        <v>44145</v>
      </c>
      <c r="C10" s="2" t="s">
        <v>109</v>
      </c>
      <c r="D10" s="2" t="s">
        <v>120</v>
      </c>
      <c r="E10" s="2" t="s">
        <v>115</v>
      </c>
      <c r="F10">
        <v>14</v>
      </c>
      <c r="G10">
        <v>121</v>
      </c>
      <c r="H10">
        <v>3.15E-2</v>
      </c>
      <c r="I10">
        <v>3.15E-2</v>
      </c>
      <c r="J10">
        <v>3.15E-2</v>
      </c>
      <c r="K10">
        <v>3.15E-2</v>
      </c>
      <c r="L10">
        <v>3.15E-2</v>
      </c>
      <c r="M10">
        <v>3.15E-2</v>
      </c>
      <c r="N10">
        <v>3.15E-2</v>
      </c>
      <c r="O10">
        <v>3.15E-2</v>
      </c>
      <c r="P10">
        <v>1.08</v>
      </c>
      <c r="Q10">
        <v>3.15E-2</v>
      </c>
      <c r="R10">
        <v>358</v>
      </c>
      <c r="S10">
        <v>3.15E-2</v>
      </c>
      <c r="BG10">
        <f>SUM(Table8_1[[#This Row],[PFBA]:[11cl-PF3OUdS2]])</f>
        <v>359.39499999999998</v>
      </c>
      <c r="BH10">
        <v>-1.5016894462103996</v>
      </c>
      <c r="BI10">
        <v>-1.5016894462103996</v>
      </c>
      <c r="BJ10">
        <v>-1.5016894462103996</v>
      </c>
      <c r="BK10">
        <v>-1.5016894462103996</v>
      </c>
      <c r="BL10">
        <v>-1.5016894462103996</v>
      </c>
      <c r="BM10">
        <v>-1.5016894462103996</v>
      </c>
      <c r="BN10">
        <v>-1.5016894462103996</v>
      </c>
      <c r="BO10">
        <v>-1.5016894462103996</v>
      </c>
      <c r="BP10">
        <v>3.342375548694973E-2</v>
      </c>
      <c r="BQ10">
        <v>-1.5016894462103996</v>
      </c>
      <c r="BR10">
        <v>2.5538830266438746</v>
      </c>
      <c r="BS10">
        <v>-1.5016894462103996</v>
      </c>
      <c r="BT10" t="e">
        <v>#NUM!</v>
      </c>
      <c r="BU10" t="e">
        <v>#NUM!</v>
      </c>
      <c r="BV10" t="e">
        <v>#NUM!</v>
      </c>
      <c r="BW10" t="e">
        <v>#NUM!</v>
      </c>
      <c r="BX10" t="e">
        <v>#NUM!</v>
      </c>
      <c r="BY10" t="e">
        <v>#NUM!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e">
        <v>#NUM!</v>
      </c>
      <c r="CJ10" t="e">
        <v>#NUM!</v>
      </c>
      <c r="CK10" t="e">
        <v>#NUM!</v>
      </c>
      <c r="CL10" t="e">
        <v>#NUM!</v>
      </c>
      <c r="CM10" t="e">
        <v>#NUM!</v>
      </c>
      <c r="CN10" t="e">
        <v>#NUM!</v>
      </c>
      <c r="CO10" t="e">
        <v>#NUM!</v>
      </c>
      <c r="CP10" t="e">
        <v>#NUM!</v>
      </c>
      <c r="CQ10" t="e">
        <v>#NUM!</v>
      </c>
      <c r="CR10" t="e">
        <v>#NUM!</v>
      </c>
      <c r="CS10" t="e">
        <v>#NUM!</v>
      </c>
      <c r="CT10" t="e">
        <v>#NUM!</v>
      </c>
      <c r="CU10" t="e">
        <v>#NUM!</v>
      </c>
      <c r="CV10" t="e">
        <v>#NUM!</v>
      </c>
      <c r="CW10" t="e">
        <v>#NUM!</v>
      </c>
      <c r="CX10" t="e">
        <v>#NUM!</v>
      </c>
      <c r="CY10" t="e">
        <v>#NUM!</v>
      </c>
      <c r="CZ10" t="e">
        <v>#NUM!</v>
      </c>
      <c r="DA10" t="e">
        <v>#NUM!</v>
      </c>
      <c r="DB10" t="e">
        <v>#NUM!</v>
      </c>
      <c r="DC10" t="e">
        <v>#NUM!</v>
      </c>
      <c r="DD10" t="e">
        <v>#NUM!</v>
      </c>
      <c r="DE10" t="e">
        <v>#NUM!</v>
      </c>
      <c r="DF10" t="e">
        <v>#NUM!</v>
      </c>
    </row>
    <row r="11" spans="1:110" x14ac:dyDescent="0.3">
      <c r="A11" s="2" t="s">
        <v>123</v>
      </c>
      <c r="B11" s="1">
        <v>44145</v>
      </c>
      <c r="C11" s="2" t="s">
        <v>109</v>
      </c>
      <c r="D11" s="2" t="s">
        <v>120</v>
      </c>
      <c r="E11" s="2" t="s">
        <v>111</v>
      </c>
      <c r="F11">
        <v>14</v>
      </c>
      <c r="G11">
        <v>89</v>
      </c>
      <c r="H11">
        <v>4.3799999999999999E-2</v>
      </c>
      <c r="I11">
        <v>4.3799999999999999E-2</v>
      </c>
      <c r="J11">
        <v>4.3799999999999999E-2</v>
      </c>
      <c r="K11">
        <v>4.3799999999999999E-2</v>
      </c>
      <c r="L11">
        <v>4.3799999999999999E-2</v>
      </c>
      <c r="M11">
        <v>4.3799999999999999E-2</v>
      </c>
      <c r="N11">
        <v>4.3799999999999999E-2</v>
      </c>
      <c r="O11">
        <v>0.14449999999999999</v>
      </c>
      <c r="P11">
        <v>7.5</v>
      </c>
      <c r="Q11">
        <v>0.45900000000000002</v>
      </c>
      <c r="R11">
        <v>1600</v>
      </c>
      <c r="S11">
        <v>4.3799999999999999E-2</v>
      </c>
      <c r="BG11">
        <f>SUM(Table8_1[[#This Row],[PFBA]:[11cl-PF3OUdS2]])</f>
        <v>1608.4539</v>
      </c>
      <c r="BH11">
        <v>-1.3585258894959005</v>
      </c>
      <c r="BI11">
        <v>-1.3585258894959005</v>
      </c>
      <c r="BJ11">
        <v>-1.3585258894959005</v>
      </c>
      <c r="BK11">
        <v>-1.3585258894959005</v>
      </c>
      <c r="BL11">
        <v>-1.3585258894959005</v>
      </c>
      <c r="BM11">
        <v>-1.3585258894959005</v>
      </c>
      <c r="BN11">
        <v>-1.3585258894959005</v>
      </c>
      <c r="BO11">
        <v>-0.84013215290743337</v>
      </c>
      <c r="BP11">
        <v>0.87506126339170009</v>
      </c>
      <c r="BQ11">
        <v>-0.33818731446273875</v>
      </c>
      <c r="BR11">
        <v>3.2041199826559246</v>
      </c>
      <c r="BS11">
        <v>-1.3585258894959005</v>
      </c>
      <c r="BT11" t="e">
        <v>#NUM!</v>
      </c>
      <c r="BU11" t="e">
        <v>#NUM!</v>
      </c>
      <c r="BV11" t="e">
        <v>#NUM!</v>
      </c>
      <c r="BW11" t="e">
        <v>#NUM!</v>
      </c>
      <c r="BX11" t="e">
        <v>#NUM!</v>
      </c>
      <c r="BY11" t="e">
        <v>#NUM!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e">
        <v>#NUM!</v>
      </c>
      <c r="CJ11" t="e">
        <v>#NUM!</v>
      </c>
      <c r="CK11" t="e">
        <v>#NUM!</v>
      </c>
      <c r="CL11" t="e">
        <v>#NUM!</v>
      </c>
      <c r="CM11" t="e">
        <v>#NUM!</v>
      </c>
      <c r="CN11" t="e">
        <v>#NUM!</v>
      </c>
      <c r="CO11" t="e">
        <v>#NUM!</v>
      </c>
      <c r="CP11" t="e">
        <v>#NUM!</v>
      </c>
      <c r="CQ11" t="e">
        <v>#NUM!</v>
      </c>
      <c r="CR11" t="e">
        <v>#NUM!</v>
      </c>
      <c r="CS11" t="e">
        <v>#NUM!</v>
      </c>
      <c r="CT11" t="e">
        <v>#NUM!</v>
      </c>
      <c r="CU11" t="e">
        <v>#NUM!</v>
      </c>
      <c r="CV11" t="e">
        <v>#NUM!</v>
      </c>
      <c r="CW11" t="e">
        <v>#NUM!</v>
      </c>
      <c r="CX11" t="e">
        <v>#NUM!</v>
      </c>
      <c r="CY11" t="e">
        <v>#NUM!</v>
      </c>
      <c r="CZ11" t="e">
        <v>#NUM!</v>
      </c>
      <c r="DA11" t="e">
        <v>#NUM!</v>
      </c>
      <c r="DB11" t="e">
        <v>#NUM!</v>
      </c>
      <c r="DC11" t="e">
        <v>#NUM!</v>
      </c>
      <c r="DD11" t="e">
        <v>#NUM!</v>
      </c>
      <c r="DE11" t="e">
        <v>#NUM!</v>
      </c>
      <c r="DF11" t="e">
        <v>#NUM!</v>
      </c>
    </row>
    <row r="12" spans="1:110" x14ac:dyDescent="0.3">
      <c r="A12" s="2" t="s">
        <v>124</v>
      </c>
      <c r="B12" s="1">
        <v>44145</v>
      </c>
      <c r="C12" s="2" t="s">
        <v>109</v>
      </c>
      <c r="D12" s="2" t="s">
        <v>120</v>
      </c>
      <c r="E12" s="2" t="s">
        <v>113</v>
      </c>
      <c r="F12">
        <v>14</v>
      </c>
      <c r="G12">
        <v>89</v>
      </c>
      <c r="H12">
        <v>4.2500000000000003E-2</v>
      </c>
      <c r="I12">
        <v>4.2500000000000003E-2</v>
      </c>
      <c r="J12">
        <v>4.2500000000000003E-2</v>
      </c>
      <c r="K12">
        <v>4.2500000000000003E-2</v>
      </c>
      <c r="L12">
        <v>4.2500000000000003E-2</v>
      </c>
      <c r="M12">
        <v>4.2500000000000003E-2</v>
      </c>
      <c r="N12">
        <v>4.2500000000000003E-2</v>
      </c>
      <c r="O12">
        <v>0.14000000000000001</v>
      </c>
      <c r="P12">
        <v>13.5</v>
      </c>
      <c r="Q12">
        <v>0.60599999999999998</v>
      </c>
      <c r="R12">
        <v>3720</v>
      </c>
      <c r="S12">
        <v>4.2500000000000003E-2</v>
      </c>
      <c r="BG12">
        <f>SUM(Table8_1[[#This Row],[PFBA]:[11cl-PF3OUdS2]])</f>
        <v>3734.5860000000002</v>
      </c>
      <c r="BH12">
        <v>-1.3716110699496884</v>
      </c>
      <c r="BI12">
        <v>-1.3716110699496884</v>
      </c>
      <c r="BJ12">
        <v>-1.3716110699496884</v>
      </c>
      <c r="BK12">
        <v>-1.3716110699496884</v>
      </c>
      <c r="BL12">
        <v>-1.3716110699496884</v>
      </c>
      <c r="BM12">
        <v>-1.3716110699496884</v>
      </c>
      <c r="BN12">
        <v>-1.3716110699496884</v>
      </c>
      <c r="BO12">
        <v>-0.85387196432176193</v>
      </c>
      <c r="BP12">
        <v>1.1303337684950061</v>
      </c>
      <c r="BQ12">
        <v>-0.21752737583371382</v>
      </c>
      <c r="BR12">
        <v>3.5705429398818973</v>
      </c>
      <c r="BS12">
        <v>-1.3716110699496884</v>
      </c>
      <c r="BT12" t="e">
        <v>#NUM!</v>
      </c>
      <c r="BU12" t="e">
        <v>#NUM!</v>
      </c>
      <c r="BV12" t="e">
        <v>#NUM!</v>
      </c>
      <c r="BW12" t="e">
        <v>#NUM!</v>
      </c>
      <c r="BX12" t="e">
        <v>#NUM!</v>
      </c>
      <c r="BY12" t="e">
        <v>#NUM!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e">
        <v>#NUM!</v>
      </c>
      <c r="CJ12" t="e">
        <v>#NUM!</v>
      </c>
      <c r="CK12" t="e">
        <v>#NUM!</v>
      </c>
      <c r="CL12" t="e">
        <v>#NUM!</v>
      </c>
      <c r="CM12" t="e">
        <v>#NUM!</v>
      </c>
      <c r="CN12" t="e">
        <v>#NUM!</v>
      </c>
      <c r="CO12" t="e">
        <v>#NUM!</v>
      </c>
      <c r="CP12" t="e">
        <v>#NUM!</v>
      </c>
      <c r="CQ12" t="e">
        <v>#NUM!</v>
      </c>
      <c r="CR12" t="e">
        <v>#NUM!</v>
      </c>
      <c r="CS12" t="e">
        <v>#NUM!</v>
      </c>
      <c r="CT12" t="e">
        <v>#NUM!</v>
      </c>
      <c r="CU12" t="e">
        <v>#NUM!</v>
      </c>
      <c r="CV12" t="e">
        <v>#NUM!</v>
      </c>
      <c r="CW12" t="e">
        <v>#NUM!</v>
      </c>
      <c r="CX12" t="e">
        <v>#NUM!</v>
      </c>
      <c r="CY12" t="e">
        <v>#NUM!</v>
      </c>
      <c r="CZ12" t="e">
        <v>#NUM!</v>
      </c>
      <c r="DA12" t="e">
        <v>#NUM!</v>
      </c>
      <c r="DB12" t="e">
        <v>#NUM!</v>
      </c>
      <c r="DC12" t="e">
        <v>#NUM!</v>
      </c>
      <c r="DD12" t="e">
        <v>#NUM!</v>
      </c>
      <c r="DE12" t="e">
        <v>#NUM!</v>
      </c>
      <c r="DF12" t="e">
        <v>#NUM!</v>
      </c>
    </row>
    <row r="13" spans="1:110" x14ac:dyDescent="0.3">
      <c r="A13" s="2" t="s">
        <v>125</v>
      </c>
      <c r="B13" s="1">
        <v>44145</v>
      </c>
      <c r="C13" s="2" t="s">
        <v>109</v>
      </c>
      <c r="D13" s="2" t="s">
        <v>120</v>
      </c>
      <c r="E13" s="2" t="s">
        <v>115</v>
      </c>
      <c r="F13">
        <v>14</v>
      </c>
      <c r="G13">
        <v>89</v>
      </c>
      <c r="H13">
        <v>3.2599999999999997E-2</v>
      </c>
      <c r="I13">
        <v>3.2599999999999997E-2</v>
      </c>
      <c r="J13">
        <v>3.2599999999999997E-2</v>
      </c>
      <c r="K13">
        <v>3.2599999999999997E-2</v>
      </c>
      <c r="L13">
        <v>3.2599999999999997E-2</v>
      </c>
      <c r="M13">
        <v>3.2599999999999997E-2</v>
      </c>
      <c r="N13">
        <v>3.2599999999999997E-2</v>
      </c>
      <c r="O13">
        <v>3.2599999999999997E-2</v>
      </c>
      <c r="P13">
        <v>0.99199999999999999</v>
      </c>
      <c r="Q13">
        <v>3.2599999999999997E-2</v>
      </c>
      <c r="R13">
        <v>331</v>
      </c>
      <c r="S13">
        <v>3.2599999999999997E-2</v>
      </c>
      <c r="BG13">
        <f>SUM(Table8_1[[#This Row],[PFBA]:[11cl-PF3OUdS2]])</f>
        <v>332.31799999999998</v>
      </c>
      <c r="BH13">
        <v>-1.4867823999320611</v>
      </c>
      <c r="BI13">
        <v>-1.4867823999320611</v>
      </c>
      <c r="BJ13">
        <v>-1.4867823999320611</v>
      </c>
      <c r="BK13">
        <v>-1.4867823999320611</v>
      </c>
      <c r="BL13">
        <v>-1.4867823999320611</v>
      </c>
      <c r="BM13">
        <v>-1.4867823999320611</v>
      </c>
      <c r="BN13">
        <v>-1.4867823999320611</v>
      </c>
      <c r="BO13">
        <v>-1.4867823999320611</v>
      </c>
      <c r="BP13">
        <v>-3.4883278458213473E-3</v>
      </c>
      <c r="BQ13">
        <v>-1.4867823999320611</v>
      </c>
      <c r="BR13">
        <v>2.5198279937757189</v>
      </c>
      <c r="BS13">
        <v>-1.4867823999320611</v>
      </c>
      <c r="BT13" t="e">
        <v>#NUM!</v>
      </c>
      <c r="BU13" t="e">
        <v>#NUM!</v>
      </c>
      <c r="BV13" t="e">
        <v>#NUM!</v>
      </c>
      <c r="BW13" t="e">
        <v>#NUM!</v>
      </c>
      <c r="BX13" t="e">
        <v>#NUM!</v>
      </c>
      <c r="BY13" t="e">
        <v>#NUM!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e">
        <v>#NUM!</v>
      </c>
      <c r="CJ13" t="e">
        <v>#NUM!</v>
      </c>
      <c r="CK13" t="e">
        <v>#NUM!</v>
      </c>
      <c r="CL13" t="e">
        <v>#NUM!</v>
      </c>
      <c r="CM13" t="e">
        <v>#NUM!</v>
      </c>
      <c r="CN13" t="e">
        <v>#NUM!</v>
      </c>
      <c r="CO13" t="e">
        <v>#NUM!</v>
      </c>
      <c r="CP13" t="e">
        <v>#NUM!</v>
      </c>
      <c r="CQ13" t="e">
        <v>#NUM!</v>
      </c>
      <c r="CR13" t="e">
        <v>#NUM!</v>
      </c>
      <c r="CS13" t="e">
        <v>#NUM!</v>
      </c>
      <c r="CT13" t="e">
        <v>#NUM!</v>
      </c>
      <c r="CU13" t="e">
        <v>#NUM!</v>
      </c>
      <c r="CV13" t="e">
        <v>#NUM!</v>
      </c>
      <c r="CW13" t="e">
        <v>#NUM!</v>
      </c>
      <c r="CX13" t="e">
        <v>#NUM!</v>
      </c>
      <c r="CY13" t="e">
        <v>#NUM!</v>
      </c>
      <c r="CZ13" t="e">
        <v>#NUM!</v>
      </c>
      <c r="DA13" t="e">
        <v>#NUM!</v>
      </c>
      <c r="DB13" t="e">
        <v>#NUM!</v>
      </c>
      <c r="DC13" t="e">
        <v>#NUM!</v>
      </c>
      <c r="DD13" t="e">
        <v>#NUM!</v>
      </c>
      <c r="DE13" t="e">
        <v>#NUM!</v>
      </c>
      <c r="DF13" t="e">
        <v>#NUM!</v>
      </c>
    </row>
    <row r="14" spans="1:110" x14ac:dyDescent="0.3">
      <c r="A14" s="2" t="s">
        <v>126</v>
      </c>
      <c r="B14" s="1">
        <v>44145</v>
      </c>
      <c r="C14" s="2" t="s">
        <v>109</v>
      </c>
      <c r="D14" s="2" t="s">
        <v>120</v>
      </c>
      <c r="E14" s="2" t="s">
        <v>111</v>
      </c>
      <c r="F14">
        <v>20</v>
      </c>
      <c r="G14">
        <v>152.05000000000001</v>
      </c>
      <c r="H14">
        <v>4.82E-2</v>
      </c>
      <c r="I14">
        <v>4.82E-2</v>
      </c>
      <c r="J14">
        <v>4.82E-2</v>
      </c>
      <c r="K14">
        <v>4.82E-2</v>
      </c>
      <c r="L14">
        <v>9.6500000000000002E-2</v>
      </c>
      <c r="M14">
        <v>9.6500000000000002E-2</v>
      </c>
      <c r="N14">
        <v>4.82E-2</v>
      </c>
      <c r="O14">
        <v>9.6500000000000002E-2</v>
      </c>
      <c r="P14">
        <v>3.65</v>
      </c>
      <c r="Q14">
        <v>1.0900000000000001</v>
      </c>
      <c r="R14">
        <v>1370</v>
      </c>
      <c r="S14">
        <v>4.82E-2</v>
      </c>
      <c r="BG14">
        <f>SUM(Table8_1[[#This Row],[PFBA]:[11cl-PF3OUdS2]])</f>
        <v>1375.3187</v>
      </c>
      <c r="BH14">
        <v>-1.3169529617611504</v>
      </c>
      <c r="BI14">
        <v>-1.3169529617611504</v>
      </c>
      <c r="BJ14">
        <v>-1.3169529617611504</v>
      </c>
      <c r="BK14">
        <v>-1.3169529617611504</v>
      </c>
      <c r="BL14">
        <v>-1.0154726866562074</v>
      </c>
      <c r="BM14">
        <v>-1.0154726866562074</v>
      </c>
      <c r="BN14">
        <v>-1.3169529617611504</v>
      </c>
      <c r="BO14">
        <v>-1.0154726866562074</v>
      </c>
      <c r="BP14">
        <v>0.56229286445647475</v>
      </c>
      <c r="BQ14">
        <v>3.7426497940623665E-2</v>
      </c>
      <c r="BR14">
        <v>3.1367205671564067</v>
      </c>
      <c r="BS14">
        <v>-1.3169529617611504</v>
      </c>
      <c r="BT14" t="e">
        <v>#NUM!</v>
      </c>
      <c r="BU14" t="e">
        <v>#NUM!</v>
      </c>
      <c r="BV14" t="e">
        <v>#NUM!</v>
      </c>
      <c r="BW14" t="e">
        <v>#NUM!</v>
      </c>
      <c r="BX14" t="e">
        <v>#NUM!</v>
      </c>
      <c r="BY14" t="e">
        <v>#NUM!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e">
        <v>#NUM!</v>
      </c>
      <c r="CJ14" t="e">
        <v>#NUM!</v>
      </c>
      <c r="CK14" t="e">
        <v>#NUM!</v>
      </c>
      <c r="CL14" t="e">
        <v>#NUM!</v>
      </c>
      <c r="CM14" t="e">
        <v>#NUM!</v>
      </c>
      <c r="CN14" t="e">
        <v>#NUM!</v>
      </c>
      <c r="CO14" t="e">
        <v>#NUM!</v>
      </c>
      <c r="CP14" t="e">
        <v>#NUM!</v>
      </c>
      <c r="CQ14" t="e">
        <v>#NUM!</v>
      </c>
      <c r="CR14" t="e">
        <v>#NUM!</v>
      </c>
      <c r="CS14" t="e">
        <v>#NUM!</v>
      </c>
      <c r="CT14" t="e">
        <v>#NUM!</v>
      </c>
      <c r="CU14" t="e">
        <v>#NUM!</v>
      </c>
      <c r="CV14" t="e">
        <v>#NUM!</v>
      </c>
      <c r="CW14" t="e">
        <v>#NUM!</v>
      </c>
      <c r="CX14" t="e">
        <v>#NUM!</v>
      </c>
      <c r="CY14" t="e">
        <v>#NUM!</v>
      </c>
      <c r="CZ14" t="e">
        <v>#NUM!</v>
      </c>
      <c r="DA14" t="e">
        <v>#NUM!</v>
      </c>
      <c r="DB14" t="e">
        <v>#NUM!</v>
      </c>
      <c r="DC14" t="e">
        <v>#NUM!</v>
      </c>
      <c r="DD14" t="e">
        <v>#NUM!</v>
      </c>
      <c r="DE14" t="e">
        <v>#NUM!</v>
      </c>
      <c r="DF14" t="e">
        <v>#NUM!</v>
      </c>
    </row>
    <row r="15" spans="1:110" x14ac:dyDescent="0.3">
      <c r="A15" s="2" t="s">
        <v>127</v>
      </c>
      <c r="B15" s="1">
        <v>44145</v>
      </c>
      <c r="C15" s="2" t="s">
        <v>109</v>
      </c>
      <c r="D15" s="2" t="s">
        <v>120</v>
      </c>
      <c r="E15" s="2" t="s">
        <v>113</v>
      </c>
      <c r="F15">
        <v>20</v>
      </c>
      <c r="G15">
        <v>152.05000000000001</v>
      </c>
      <c r="H15">
        <v>0.22750000000000001</v>
      </c>
      <c r="I15">
        <v>0.1138</v>
      </c>
      <c r="J15">
        <v>0.1138</v>
      </c>
      <c r="K15">
        <v>0.22750000000000001</v>
      </c>
      <c r="L15">
        <v>0.22750000000000001</v>
      </c>
      <c r="M15">
        <v>0.1138</v>
      </c>
      <c r="N15">
        <v>0.1138</v>
      </c>
      <c r="O15">
        <v>0.1138</v>
      </c>
      <c r="P15">
        <v>3.45</v>
      </c>
      <c r="Q15">
        <v>1.49</v>
      </c>
      <c r="R15">
        <v>2170</v>
      </c>
      <c r="S15">
        <v>0.1138</v>
      </c>
      <c r="BG15">
        <f>SUM(Table8_1[[#This Row],[PFBA]:[11cl-PF3OUdS2]])</f>
        <v>2176.3053</v>
      </c>
      <c r="BH15">
        <v>-0.64301859900686875</v>
      </c>
      <c r="BI15">
        <v>-0.94385773794094763</v>
      </c>
      <c r="BJ15">
        <v>-0.94385773794094763</v>
      </c>
      <c r="BK15">
        <v>-0.64301859900686875</v>
      </c>
      <c r="BL15">
        <v>-0.64301859900686875</v>
      </c>
      <c r="BM15">
        <v>-0.94385773794094763</v>
      </c>
      <c r="BN15">
        <v>-0.94385773794094763</v>
      </c>
      <c r="BO15">
        <v>-0.94385773794094763</v>
      </c>
      <c r="BP15">
        <v>0.53781909507327419</v>
      </c>
      <c r="BQ15">
        <v>0.17318626841227402</v>
      </c>
      <c r="BR15">
        <v>3.3364597338485296</v>
      </c>
      <c r="BS15">
        <v>-0.94385773794094763</v>
      </c>
      <c r="BT15" t="e">
        <v>#NUM!</v>
      </c>
      <c r="BU15" t="e">
        <v>#NUM!</v>
      </c>
      <c r="BV15" t="e">
        <v>#NUM!</v>
      </c>
      <c r="BW15" t="e">
        <v>#NUM!</v>
      </c>
      <c r="BX15" t="e">
        <v>#NUM!</v>
      </c>
      <c r="BY15" t="e">
        <v>#NUM!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e">
        <v>#NUM!</v>
      </c>
      <c r="CJ15" t="e">
        <v>#NUM!</v>
      </c>
      <c r="CK15" t="e">
        <v>#NUM!</v>
      </c>
      <c r="CL15" t="e">
        <v>#NUM!</v>
      </c>
      <c r="CM15" t="e">
        <v>#NUM!</v>
      </c>
      <c r="CN15" t="e">
        <v>#NUM!</v>
      </c>
      <c r="CO15" t="e">
        <v>#NUM!</v>
      </c>
      <c r="CP15" t="e">
        <v>#NUM!</v>
      </c>
      <c r="CQ15" t="e">
        <v>#NUM!</v>
      </c>
      <c r="CR15" t="e">
        <v>#NUM!</v>
      </c>
      <c r="CS15" t="e">
        <v>#NUM!</v>
      </c>
      <c r="CT15" t="e">
        <v>#NUM!</v>
      </c>
      <c r="CU15" t="e">
        <v>#NUM!</v>
      </c>
      <c r="CV15" t="e">
        <v>#NUM!</v>
      </c>
      <c r="CW15" t="e">
        <v>#NUM!</v>
      </c>
      <c r="CX15" t="e">
        <v>#NUM!</v>
      </c>
      <c r="CY15" t="e">
        <v>#NUM!</v>
      </c>
      <c r="CZ15" t="e">
        <v>#NUM!</v>
      </c>
      <c r="DA15" t="e">
        <v>#NUM!</v>
      </c>
      <c r="DB15" t="e">
        <v>#NUM!</v>
      </c>
      <c r="DC15" t="e">
        <v>#NUM!</v>
      </c>
      <c r="DD15" t="e">
        <v>#NUM!</v>
      </c>
      <c r="DE15" t="e">
        <v>#NUM!</v>
      </c>
      <c r="DF15" t="e">
        <v>#NUM!</v>
      </c>
    </row>
    <row r="16" spans="1:110" x14ac:dyDescent="0.3">
      <c r="A16" s="2" t="s">
        <v>128</v>
      </c>
      <c r="B16" s="1">
        <v>44145</v>
      </c>
      <c r="C16" s="2" t="s">
        <v>109</v>
      </c>
      <c r="D16" s="2" t="s">
        <v>120</v>
      </c>
      <c r="E16" s="2" t="s">
        <v>115</v>
      </c>
      <c r="F16">
        <v>20</v>
      </c>
      <c r="G16">
        <v>152.05000000000001</v>
      </c>
      <c r="H16">
        <v>4.58E-2</v>
      </c>
      <c r="I16">
        <v>9.1700000000000004E-2</v>
      </c>
      <c r="J16">
        <v>9.1700000000000004E-2</v>
      </c>
      <c r="K16">
        <v>9.1700000000000004E-2</v>
      </c>
      <c r="L16">
        <v>4.58E-2</v>
      </c>
      <c r="M16">
        <v>9.1700000000000004E-2</v>
      </c>
      <c r="N16">
        <v>4.58E-2</v>
      </c>
      <c r="O16">
        <v>4.58E-2</v>
      </c>
      <c r="P16">
        <v>1.39</v>
      </c>
      <c r="Q16">
        <v>9.1700000000000004E-2</v>
      </c>
      <c r="R16">
        <v>381</v>
      </c>
      <c r="S16">
        <v>4.58E-2</v>
      </c>
      <c r="BG16">
        <f>SUM(Table8_1[[#This Row],[PFBA]:[11cl-PF3OUdS2]])</f>
        <v>383.07749999999999</v>
      </c>
      <c r="BH16">
        <v>-1.3391345219961308</v>
      </c>
      <c r="BI16">
        <v>-1.0376306643299789</v>
      </c>
      <c r="BJ16">
        <v>-1.0376306643299789</v>
      </c>
      <c r="BK16">
        <v>-1.0376306643299789</v>
      </c>
      <c r="BL16">
        <v>-1.3391345219961308</v>
      </c>
      <c r="BM16">
        <v>-1.0376306643299789</v>
      </c>
      <c r="BN16">
        <v>-1.3391345219961308</v>
      </c>
      <c r="BO16">
        <v>-1.3391345219961308</v>
      </c>
      <c r="BP16">
        <v>0.14301480025409505</v>
      </c>
      <c r="BQ16">
        <v>-1.0376306643299789</v>
      </c>
      <c r="BR16">
        <v>2.5809249756756194</v>
      </c>
      <c r="BS16">
        <v>-1.3391345219961308</v>
      </c>
      <c r="BT16" t="e">
        <v>#NUM!</v>
      </c>
      <c r="BU16" t="e">
        <v>#NUM!</v>
      </c>
      <c r="BV16" t="e">
        <v>#NUM!</v>
      </c>
      <c r="BW16" t="e">
        <v>#NUM!</v>
      </c>
      <c r="BX16" t="e">
        <v>#NUM!</v>
      </c>
      <c r="BY16" t="e">
        <v>#NUM!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e">
        <v>#NUM!</v>
      </c>
      <c r="CJ16" t="e">
        <v>#NUM!</v>
      </c>
      <c r="CK16" t="e">
        <v>#NUM!</v>
      </c>
      <c r="CL16" t="e">
        <v>#NUM!</v>
      </c>
      <c r="CM16" t="e">
        <v>#NUM!</v>
      </c>
      <c r="CN16" t="e">
        <v>#NUM!</v>
      </c>
      <c r="CO16" t="e">
        <v>#NUM!</v>
      </c>
      <c r="CP16" t="e">
        <v>#NUM!</v>
      </c>
      <c r="CQ16" t="e">
        <v>#NUM!</v>
      </c>
      <c r="CR16" t="e">
        <v>#NUM!</v>
      </c>
      <c r="CS16" t="e">
        <v>#NUM!</v>
      </c>
      <c r="CT16" t="e">
        <v>#NUM!</v>
      </c>
      <c r="CU16" t="e">
        <v>#NUM!</v>
      </c>
      <c r="CV16" t="e">
        <v>#NUM!</v>
      </c>
      <c r="CW16" t="e">
        <v>#NUM!</v>
      </c>
      <c r="CX16" t="e">
        <v>#NUM!</v>
      </c>
      <c r="CY16" t="e">
        <v>#NUM!</v>
      </c>
      <c r="CZ16" t="e">
        <v>#NUM!</v>
      </c>
      <c r="DA16" t="e">
        <v>#NUM!</v>
      </c>
      <c r="DB16" t="e">
        <v>#NUM!</v>
      </c>
      <c r="DC16" t="e">
        <v>#NUM!</v>
      </c>
      <c r="DD16" t="e">
        <v>#NUM!</v>
      </c>
      <c r="DE16" t="e">
        <v>#NUM!</v>
      </c>
      <c r="DF16" t="e">
        <v>#NUM!</v>
      </c>
    </row>
    <row r="17" spans="1:110" x14ac:dyDescent="0.3">
      <c r="A17" s="2" t="s">
        <v>129</v>
      </c>
      <c r="B17" s="1">
        <v>44145</v>
      </c>
      <c r="C17" s="2" t="s">
        <v>109</v>
      </c>
      <c r="D17" s="2" t="s">
        <v>110</v>
      </c>
      <c r="E17" s="2" t="s">
        <v>113</v>
      </c>
      <c r="F17">
        <v>18</v>
      </c>
      <c r="G17">
        <v>132.6</v>
      </c>
      <c r="H17">
        <v>7.8005616808820455E-2</v>
      </c>
      <c r="I17">
        <v>0.13779769738057779</v>
      </c>
      <c r="J17">
        <v>0.10527747623662759</v>
      </c>
      <c r="K17">
        <v>0.16770561680882046</v>
      </c>
      <c r="L17">
        <v>0.16770561680882046</v>
      </c>
      <c r="M17">
        <v>0.29018413524098968</v>
      </c>
      <c r="N17">
        <v>0.13271896577159609</v>
      </c>
      <c r="O17">
        <v>0.22203806725100114</v>
      </c>
      <c r="P17">
        <v>24.5</v>
      </c>
      <c r="Q17">
        <v>3.2</v>
      </c>
      <c r="R17">
        <v>8910</v>
      </c>
      <c r="S17">
        <v>0.11772280231915044</v>
      </c>
      <c r="T17">
        <v>14.2</v>
      </c>
      <c r="U17">
        <v>24.9</v>
      </c>
      <c r="V17">
        <v>139</v>
      </c>
      <c r="W17">
        <v>22.1</v>
      </c>
      <c r="X17">
        <v>25.4</v>
      </c>
      <c r="Y17">
        <v>2.23</v>
      </c>
      <c r="Z17">
        <v>11.9</v>
      </c>
      <c r="AA17">
        <v>11.5</v>
      </c>
      <c r="AB17">
        <v>6.12</v>
      </c>
      <c r="AC17">
        <v>0.16019382774027457</v>
      </c>
      <c r="AD17">
        <v>8.9700000000000006</v>
      </c>
      <c r="AE17">
        <v>14.1</v>
      </c>
      <c r="AF17">
        <v>0.19620806778175057</v>
      </c>
      <c r="AG17">
        <v>0.16928251742419909</v>
      </c>
      <c r="AH17">
        <v>7.27</v>
      </c>
      <c r="AI17">
        <v>0.1537280031264302</v>
      </c>
      <c r="AJ17">
        <v>0.15024636525171625</v>
      </c>
      <c r="AK17">
        <v>0.22758961534754005</v>
      </c>
      <c r="AL17">
        <v>0.27987087157465673</v>
      </c>
      <c r="AM17">
        <v>0.19502808404410235</v>
      </c>
      <c r="AN17">
        <v>0.13537028797053777</v>
      </c>
      <c r="AO17">
        <v>0.15368028630291763</v>
      </c>
      <c r="AP17">
        <v>0.22496271970108694</v>
      </c>
      <c r="AQ17">
        <v>0.14717896661327229</v>
      </c>
      <c r="AR17">
        <v>24</v>
      </c>
      <c r="AS17">
        <v>3.74</v>
      </c>
      <c r="AT17">
        <v>5.35</v>
      </c>
      <c r="AU17">
        <v>0.29101944582236844</v>
      </c>
      <c r="AV17">
        <v>0.15313537838100688</v>
      </c>
      <c r="AW17">
        <v>0.11785635447554346</v>
      </c>
      <c r="AX17">
        <v>0.20761303869422193</v>
      </c>
      <c r="AY17">
        <v>20.2</v>
      </c>
      <c r="AZ17">
        <v>53.1</v>
      </c>
      <c r="BA17">
        <v>0.14879730803632721</v>
      </c>
      <c r="BB17">
        <v>1.4</v>
      </c>
      <c r="BC17">
        <v>7.8011233617640924E-2</v>
      </c>
      <c r="BD17">
        <v>0.2585709656850686</v>
      </c>
      <c r="BE17">
        <v>0.34324942791762009</v>
      </c>
      <c r="BG17">
        <f>SUM(Table8_1[[#This Row],[PFBA]:[11cl-PF3OUdS2]])</f>
        <v>9338.3907487601373</v>
      </c>
      <c r="BH17">
        <v>-1.1078741247293704</v>
      </c>
      <c r="BI17">
        <v>-0.86075803949126772</v>
      </c>
      <c r="BJ17">
        <v>-0.97766453472597614</v>
      </c>
      <c r="BK17">
        <v>-0.77545239172768443</v>
      </c>
      <c r="BL17">
        <v>-0.77545239172768443</v>
      </c>
      <c r="BM17">
        <v>-0.5373263347157663</v>
      </c>
      <c r="BN17">
        <v>-0.87706701126216846</v>
      </c>
      <c r="BO17">
        <v>-0.65357256167650524</v>
      </c>
      <c r="BP17">
        <v>1.3891660843645324</v>
      </c>
      <c r="BQ17">
        <v>0.50514997831990605</v>
      </c>
      <c r="BR17">
        <v>3.9498777040368749</v>
      </c>
      <c r="BS17">
        <v>-0.92913940833543973</v>
      </c>
      <c r="BT17">
        <v>1.1522883443830565</v>
      </c>
      <c r="BU17">
        <v>1.3961993470957363</v>
      </c>
      <c r="BV17">
        <v>2.143014800254095</v>
      </c>
      <c r="BW17">
        <v>1.3443922736851108</v>
      </c>
      <c r="BX17">
        <v>1.4048337166199381</v>
      </c>
      <c r="BY17">
        <v>0.34830486304816066</v>
      </c>
      <c r="BZ17">
        <v>1.0755469613925308</v>
      </c>
      <c r="CA17">
        <v>1.0606978403536116</v>
      </c>
      <c r="CB17">
        <v>0.78675142214556115</v>
      </c>
      <c r="CC17">
        <v>-0.79535422127288125</v>
      </c>
      <c r="CD17">
        <v>0.95279244304409216</v>
      </c>
      <c r="CE17">
        <v>1.1492191126553799</v>
      </c>
      <c r="CF17">
        <v>-0.70728313905057016</v>
      </c>
      <c r="CG17">
        <v>-0.7713878911423746</v>
      </c>
      <c r="CH17">
        <v>0.86153441085903781</v>
      </c>
      <c r="CI17">
        <v>-0.81324701411679834</v>
      </c>
      <c r="CJ17">
        <v>-0.82319602561618244</v>
      </c>
      <c r="CK17">
        <v>-0.64284755818272776</v>
      </c>
      <c r="CL17">
        <v>-0.55304229972133512</v>
      </c>
      <c r="CM17">
        <v>-0.7099028457288904</v>
      </c>
      <c r="CN17">
        <v>-0.86847664721988083</v>
      </c>
      <c r="CO17">
        <v>-0.81338183906475514</v>
      </c>
      <c r="CP17">
        <v>-0.64788944619781164</v>
      </c>
      <c r="CQ17">
        <v>-0.83215425070830651</v>
      </c>
      <c r="CR17">
        <v>1.3802112417116059</v>
      </c>
      <c r="CS17">
        <v>0.57287160220048017</v>
      </c>
      <c r="CT17">
        <v>0.72835378202122847</v>
      </c>
      <c r="CU17">
        <v>-0.53607799063199224</v>
      </c>
      <c r="CV17">
        <v>-0.81492446403268781</v>
      </c>
      <c r="CW17">
        <v>-0.92864699659943961</v>
      </c>
      <c r="CX17">
        <v>-0.68274537502814003</v>
      </c>
      <c r="CY17">
        <v>1.3053513694466237</v>
      </c>
      <c r="CZ17">
        <v>1.725094521081469</v>
      </c>
      <c r="DA17">
        <v>-0.82740492574944069</v>
      </c>
      <c r="DB17">
        <v>0.14612803567823801</v>
      </c>
      <c r="DC17">
        <v>-1.1078428544009282</v>
      </c>
      <c r="DD17">
        <v>-0.58742024260595782</v>
      </c>
      <c r="DE17">
        <v>-0.46439017791474069</v>
      </c>
      <c r="DF17" t="e">
        <v>#NUM!</v>
      </c>
    </row>
    <row r="18" spans="1:110" x14ac:dyDescent="0.3">
      <c r="A18" s="2" t="s">
        <v>130</v>
      </c>
      <c r="B18" s="1">
        <v>44145</v>
      </c>
      <c r="C18" s="2" t="s">
        <v>109</v>
      </c>
      <c r="D18" s="2" t="s">
        <v>110</v>
      </c>
      <c r="E18" s="2" t="s">
        <v>115</v>
      </c>
      <c r="F18">
        <v>18</v>
      </c>
      <c r="G18">
        <v>132.6</v>
      </c>
      <c r="H18">
        <v>4.7600000000000003E-2</v>
      </c>
      <c r="I18">
        <v>4.7600000000000003E-2</v>
      </c>
      <c r="J18">
        <v>4.7600000000000003E-2</v>
      </c>
      <c r="K18">
        <v>9.5200000000000007E-2</v>
      </c>
      <c r="L18">
        <v>9.5200000000000007E-2</v>
      </c>
      <c r="M18">
        <v>9.5200000000000007E-2</v>
      </c>
      <c r="N18">
        <v>4.7600000000000003E-2</v>
      </c>
      <c r="O18">
        <v>4.7600000000000003E-2</v>
      </c>
      <c r="P18">
        <v>1.74</v>
      </c>
      <c r="Q18">
        <v>0.40300000000000002</v>
      </c>
      <c r="R18">
        <v>584</v>
      </c>
      <c r="S18">
        <v>4.7600000000000003E-2</v>
      </c>
      <c r="BG18">
        <f>SUM(Table8_1[[#This Row],[PFBA]:[11cl-PF3OUdS2]])</f>
        <v>586.71420000000001</v>
      </c>
      <c r="BH18">
        <v>-1.3223930472795069</v>
      </c>
      <c r="BI18">
        <v>-1.3223930472795069</v>
      </c>
      <c r="BJ18">
        <v>-1.3223930472795069</v>
      </c>
      <c r="BK18">
        <v>-1.0213630516155257</v>
      </c>
      <c r="BL18">
        <v>-1.0213630516155257</v>
      </c>
      <c r="BM18">
        <v>-1.0213630516155257</v>
      </c>
      <c r="BN18">
        <v>-1.3223930472795069</v>
      </c>
      <c r="BO18">
        <v>-1.3223930472795069</v>
      </c>
      <c r="BP18">
        <v>0.24054924828259971</v>
      </c>
      <c r="BQ18">
        <v>-0.39469495385889053</v>
      </c>
      <c r="BR18">
        <v>2.7664128471123997</v>
      </c>
      <c r="BS18">
        <v>-1.3223930472795069</v>
      </c>
      <c r="BT18" t="e">
        <v>#NUM!</v>
      </c>
      <c r="BU18" t="e">
        <v>#NUM!</v>
      </c>
      <c r="BV18" t="e">
        <v>#NUM!</v>
      </c>
      <c r="BW18" t="e">
        <v>#NUM!</v>
      </c>
      <c r="BX18" t="e">
        <v>#NUM!</v>
      </c>
      <c r="BY18" t="e">
        <v>#NUM!</v>
      </c>
      <c r="BZ18" t="e">
        <v>#NUM!</v>
      </c>
      <c r="CA18" t="e">
        <v>#NUM!</v>
      </c>
      <c r="CB18" t="e">
        <v>#NUM!</v>
      </c>
      <c r="CC18" t="e">
        <v>#NUM!</v>
      </c>
      <c r="CD18" t="e">
        <v>#NUM!</v>
      </c>
      <c r="CE18" t="e">
        <v>#NUM!</v>
      </c>
      <c r="CF18" t="e">
        <v>#NUM!</v>
      </c>
      <c r="CG18" t="e">
        <v>#NUM!</v>
      </c>
      <c r="CH18" t="e">
        <v>#NUM!</v>
      </c>
      <c r="CI18" t="e">
        <v>#NUM!</v>
      </c>
      <c r="CJ18" t="e">
        <v>#NUM!</v>
      </c>
      <c r="CK18" t="e">
        <v>#NUM!</v>
      </c>
      <c r="CL18" t="e">
        <v>#NUM!</v>
      </c>
      <c r="CM18" t="e">
        <v>#NUM!</v>
      </c>
      <c r="CN18" t="e">
        <v>#NUM!</v>
      </c>
      <c r="CO18" t="e">
        <v>#NUM!</v>
      </c>
      <c r="CP18" t="e">
        <v>#NUM!</v>
      </c>
      <c r="CQ18" t="e">
        <v>#NUM!</v>
      </c>
      <c r="CR18" t="e">
        <v>#NUM!</v>
      </c>
      <c r="CS18" t="e">
        <v>#NUM!</v>
      </c>
      <c r="CT18" t="e">
        <v>#NUM!</v>
      </c>
      <c r="CU18" t="e">
        <v>#NUM!</v>
      </c>
      <c r="CV18" t="e">
        <v>#NUM!</v>
      </c>
      <c r="CW18" t="e">
        <v>#NUM!</v>
      </c>
      <c r="CX18" t="e">
        <v>#NUM!</v>
      </c>
      <c r="CY18" t="e">
        <v>#NUM!</v>
      </c>
      <c r="CZ18" t="e">
        <v>#NUM!</v>
      </c>
      <c r="DA18" t="e">
        <v>#NUM!</v>
      </c>
      <c r="DB18" t="e">
        <v>#NUM!</v>
      </c>
      <c r="DC18" t="e">
        <v>#NUM!</v>
      </c>
      <c r="DD18" t="e">
        <v>#NUM!</v>
      </c>
      <c r="DE18" t="e">
        <v>#NUM!</v>
      </c>
      <c r="DF18" t="e">
        <v>#NUM!</v>
      </c>
    </row>
    <row r="19" spans="1:110" x14ac:dyDescent="0.3">
      <c r="A19" s="2" t="s">
        <v>131</v>
      </c>
      <c r="B19" s="1">
        <v>44145</v>
      </c>
      <c r="C19" s="2" t="s">
        <v>109</v>
      </c>
      <c r="D19" s="2" t="s">
        <v>120</v>
      </c>
      <c r="E19" s="2" t="s">
        <v>111</v>
      </c>
      <c r="F19">
        <v>16</v>
      </c>
      <c r="G19">
        <v>80.75</v>
      </c>
      <c r="H19">
        <v>8.0600000000000005E-2</v>
      </c>
      <c r="I19">
        <v>8.0600000000000005E-2</v>
      </c>
      <c r="J19">
        <v>0.16120000000000001</v>
      </c>
      <c r="K19">
        <v>0.16120000000000001</v>
      </c>
      <c r="L19">
        <v>0.16120000000000001</v>
      </c>
      <c r="M19">
        <v>8.0600000000000005E-2</v>
      </c>
      <c r="N19">
        <v>8.0600000000000005E-2</v>
      </c>
      <c r="O19">
        <v>0.16120000000000001</v>
      </c>
      <c r="P19">
        <v>3.15</v>
      </c>
      <c r="Q19">
        <v>0.59499999999999997</v>
      </c>
      <c r="R19">
        <v>1080</v>
      </c>
      <c r="S19">
        <v>8.0600000000000005E-2</v>
      </c>
      <c r="BG19">
        <f>SUM(Table8_1[[#This Row],[PFBA]:[11cl-PF3OUdS2]])</f>
        <v>1084.7927999999999</v>
      </c>
      <c r="BH19">
        <v>-1.0936649581949094</v>
      </c>
      <c r="BI19">
        <v>-1.0936649581949094</v>
      </c>
      <c r="BJ19">
        <v>-0.79263496253092813</v>
      </c>
      <c r="BK19">
        <v>-0.79263496253092813</v>
      </c>
      <c r="BL19">
        <v>-0.79263496253092813</v>
      </c>
      <c r="BM19">
        <v>-1.0936649581949094</v>
      </c>
      <c r="BN19">
        <v>-1.0936649581949094</v>
      </c>
      <c r="BO19">
        <v>-0.79263496253092813</v>
      </c>
      <c r="BP19">
        <v>0.49831055378960049</v>
      </c>
      <c r="BQ19">
        <v>-0.22548303427145044</v>
      </c>
      <c r="BR19">
        <v>3.0334237554869499</v>
      </c>
      <c r="BS19">
        <v>-1.0936649581949094</v>
      </c>
      <c r="BT19" t="e">
        <v>#NUM!</v>
      </c>
      <c r="BU19" t="e">
        <v>#NUM!</v>
      </c>
      <c r="BV19" t="e">
        <v>#NUM!</v>
      </c>
      <c r="BW19" t="e">
        <v>#NUM!</v>
      </c>
      <c r="BX19" t="e">
        <v>#NUM!</v>
      </c>
      <c r="BY19" t="e">
        <v>#NUM!</v>
      </c>
      <c r="BZ19" t="e">
        <v>#NUM!</v>
      </c>
      <c r="CA19" t="e">
        <v>#NUM!</v>
      </c>
      <c r="CB19" t="e">
        <v>#NUM!</v>
      </c>
      <c r="CC19" t="e">
        <v>#NUM!</v>
      </c>
      <c r="CD19" t="e">
        <v>#NUM!</v>
      </c>
      <c r="CE19" t="e">
        <v>#NUM!</v>
      </c>
      <c r="CF19" t="e">
        <v>#NUM!</v>
      </c>
      <c r="CG19" t="e">
        <v>#NUM!</v>
      </c>
      <c r="CH19" t="e">
        <v>#NUM!</v>
      </c>
      <c r="CI19" t="e">
        <v>#NUM!</v>
      </c>
      <c r="CJ19" t="e">
        <v>#NUM!</v>
      </c>
      <c r="CK19" t="e">
        <v>#NUM!</v>
      </c>
      <c r="CL19" t="e">
        <v>#NUM!</v>
      </c>
      <c r="CM19" t="e">
        <v>#NUM!</v>
      </c>
      <c r="CN19" t="e">
        <v>#NUM!</v>
      </c>
      <c r="CO19" t="e">
        <v>#NUM!</v>
      </c>
      <c r="CP19" t="e">
        <v>#NUM!</v>
      </c>
      <c r="CQ19" t="e">
        <v>#NUM!</v>
      </c>
      <c r="CR19" t="e">
        <v>#NUM!</v>
      </c>
      <c r="CS19" t="e">
        <v>#NUM!</v>
      </c>
      <c r="CT19" t="e">
        <v>#NUM!</v>
      </c>
      <c r="CU19" t="e">
        <v>#NUM!</v>
      </c>
      <c r="CV19" t="e">
        <v>#NUM!</v>
      </c>
      <c r="CW19" t="e">
        <v>#NUM!</v>
      </c>
      <c r="CX19" t="e">
        <v>#NUM!</v>
      </c>
      <c r="CY19" t="e">
        <v>#NUM!</v>
      </c>
      <c r="CZ19" t="e">
        <v>#NUM!</v>
      </c>
      <c r="DA19" t="e">
        <v>#NUM!</v>
      </c>
      <c r="DB19" t="e">
        <v>#NUM!</v>
      </c>
      <c r="DC19" t="e">
        <v>#NUM!</v>
      </c>
      <c r="DD19" t="e">
        <v>#NUM!</v>
      </c>
      <c r="DE19" t="e">
        <v>#NUM!</v>
      </c>
      <c r="DF19" t="e">
        <v>#NUM!</v>
      </c>
    </row>
    <row r="20" spans="1:110" x14ac:dyDescent="0.3">
      <c r="A20" s="2" t="s">
        <v>132</v>
      </c>
      <c r="B20" s="1">
        <v>44145</v>
      </c>
      <c r="C20" s="2" t="s">
        <v>109</v>
      </c>
      <c r="D20" s="2" t="s">
        <v>120</v>
      </c>
      <c r="E20" s="2" t="s">
        <v>115</v>
      </c>
      <c r="F20">
        <v>16</v>
      </c>
      <c r="G20">
        <v>80.75</v>
      </c>
      <c r="H20">
        <v>4.2599999999999999E-2</v>
      </c>
      <c r="I20">
        <v>4.2599999999999999E-2</v>
      </c>
      <c r="J20">
        <v>4.2599999999999999E-2</v>
      </c>
      <c r="K20">
        <v>8.5199999999999998E-2</v>
      </c>
      <c r="L20">
        <v>4.2599999999999999E-2</v>
      </c>
      <c r="M20">
        <v>8.5199999999999998E-2</v>
      </c>
      <c r="N20">
        <v>4.2599999999999999E-2</v>
      </c>
      <c r="O20">
        <v>4.2599999999999999E-2</v>
      </c>
      <c r="P20">
        <v>1.01</v>
      </c>
      <c r="Q20">
        <v>8.5199999999999998E-2</v>
      </c>
      <c r="R20">
        <v>311</v>
      </c>
      <c r="S20">
        <v>4.2599999999999999E-2</v>
      </c>
      <c r="BG20">
        <f>SUM(Table8_1[[#This Row],[PFBA]:[11cl-PF3OUdS2]])</f>
        <v>312.56380000000001</v>
      </c>
      <c r="BH20">
        <v>-1.3705904008972811</v>
      </c>
      <c r="BI20">
        <v>-1.3705904008972811</v>
      </c>
      <c r="BJ20">
        <v>-1.3705904008972811</v>
      </c>
      <c r="BK20">
        <v>-1.0695604052332999</v>
      </c>
      <c r="BL20">
        <v>-1.3705904008972811</v>
      </c>
      <c r="BM20">
        <v>-1.0695604052332999</v>
      </c>
      <c r="BN20">
        <v>-1.3705904008972811</v>
      </c>
      <c r="BO20">
        <v>-1.3705904008972811</v>
      </c>
      <c r="BP20">
        <v>4.3213737826425782E-3</v>
      </c>
      <c r="BQ20">
        <v>-1.0695604052332999</v>
      </c>
      <c r="BR20">
        <v>2.4927603890268375</v>
      </c>
      <c r="BS20">
        <v>-1.3705904008972811</v>
      </c>
      <c r="BT20" t="e">
        <v>#NUM!</v>
      </c>
      <c r="BU20" t="e">
        <v>#NUM!</v>
      </c>
      <c r="BV20" t="e">
        <v>#NUM!</v>
      </c>
      <c r="BW20" t="e">
        <v>#NUM!</v>
      </c>
      <c r="BX20" t="e">
        <v>#NUM!</v>
      </c>
      <c r="BY20" t="e">
        <v>#NUM!</v>
      </c>
      <c r="BZ20" t="e">
        <v>#NUM!</v>
      </c>
      <c r="CA20" t="e">
        <v>#NUM!</v>
      </c>
      <c r="CB20" t="e">
        <v>#NUM!</v>
      </c>
      <c r="CC20" t="e">
        <v>#NUM!</v>
      </c>
      <c r="CD20" t="e">
        <v>#NUM!</v>
      </c>
      <c r="CE20" t="e">
        <v>#NUM!</v>
      </c>
      <c r="CF20" t="e">
        <v>#NUM!</v>
      </c>
      <c r="CG20" t="e">
        <v>#NUM!</v>
      </c>
      <c r="CH20" t="e">
        <v>#NUM!</v>
      </c>
      <c r="CI20" t="e">
        <v>#NUM!</v>
      </c>
      <c r="CJ20" t="e">
        <v>#NUM!</v>
      </c>
      <c r="CK20" t="e">
        <v>#NUM!</v>
      </c>
      <c r="CL20" t="e">
        <v>#NUM!</v>
      </c>
      <c r="CM20" t="e">
        <v>#NUM!</v>
      </c>
      <c r="CN20" t="e">
        <v>#NUM!</v>
      </c>
      <c r="CO20" t="e">
        <v>#NUM!</v>
      </c>
      <c r="CP20" t="e">
        <v>#NUM!</v>
      </c>
      <c r="CQ20" t="e">
        <v>#NUM!</v>
      </c>
      <c r="CR20" t="e">
        <v>#NUM!</v>
      </c>
      <c r="CS20" t="e">
        <v>#NUM!</v>
      </c>
      <c r="CT20" t="e">
        <v>#NUM!</v>
      </c>
      <c r="CU20" t="e">
        <v>#NUM!</v>
      </c>
      <c r="CV20" t="e">
        <v>#NUM!</v>
      </c>
      <c r="CW20" t="e">
        <v>#NUM!</v>
      </c>
      <c r="CX20" t="e">
        <v>#NUM!</v>
      </c>
      <c r="CY20" t="e">
        <v>#NUM!</v>
      </c>
      <c r="CZ20" t="e">
        <v>#NUM!</v>
      </c>
      <c r="DA20" t="e">
        <v>#NUM!</v>
      </c>
      <c r="DB20" t="e">
        <v>#NUM!</v>
      </c>
      <c r="DC20" t="e">
        <v>#NUM!</v>
      </c>
      <c r="DD20" t="e">
        <v>#NUM!</v>
      </c>
      <c r="DE20" t="e">
        <v>#NUM!</v>
      </c>
      <c r="DF20" t="e">
        <v>#NUM!</v>
      </c>
    </row>
    <row r="21" spans="1:110" x14ac:dyDescent="0.3">
      <c r="A21" s="2" t="s">
        <v>133</v>
      </c>
      <c r="B21" s="1">
        <v>44145</v>
      </c>
      <c r="C21" s="2" t="s">
        <v>109</v>
      </c>
      <c r="D21" s="2" t="s">
        <v>120</v>
      </c>
      <c r="E21" s="2" t="s">
        <v>111</v>
      </c>
      <c r="F21">
        <v>18</v>
      </c>
      <c r="G21">
        <v>133.25</v>
      </c>
      <c r="H21">
        <v>4.9599999999999998E-2</v>
      </c>
      <c r="I21">
        <v>4.9599999999999998E-2</v>
      </c>
      <c r="J21">
        <v>4.9599999999999998E-2</v>
      </c>
      <c r="K21">
        <v>4.9599999999999998E-2</v>
      </c>
      <c r="L21">
        <v>9.9199999999999997E-2</v>
      </c>
      <c r="M21">
        <v>4.9599999999999998E-2</v>
      </c>
      <c r="N21">
        <v>4.9599999999999998E-2</v>
      </c>
      <c r="O21">
        <v>9.9199999999999997E-2</v>
      </c>
      <c r="P21">
        <v>4.54</v>
      </c>
      <c r="Q21">
        <v>0.79700000000000004</v>
      </c>
      <c r="R21">
        <v>841</v>
      </c>
      <c r="S21">
        <v>4.9599999999999998E-2</v>
      </c>
      <c r="BG21">
        <f>SUM(Table8_1[[#This Row],[PFBA]:[11cl-PF3OUdS2]])</f>
        <v>846.88260000000002</v>
      </c>
      <c r="BH21">
        <v>-1.3045183235098026</v>
      </c>
      <c r="BI21">
        <v>-1.3045183235098026</v>
      </c>
      <c r="BJ21">
        <v>-1.3045183235098026</v>
      </c>
      <c r="BK21">
        <v>-1.3045183235098026</v>
      </c>
      <c r="BL21">
        <v>-1.0034883278458213</v>
      </c>
      <c r="BM21">
        <v>-1.3045183235098026</v>
      </c>
      <c r="BN21">
        <v>-1.3045183235098026</v>
      </c>
      <c r="BO21">
        <v>-1.0034883278458213</v>
      </c>
      <c r="BP21">
        <v>0.65705585285710388</v>
      </c>
      <c r="BQ21">
        <v>-9.8541678603887628E-2</v>
      </c>
      <c r="BR21">
        <v>2.9247959957979122</v>
      </c>
      <c r="BS21">
        <v>-1.3045183235098026</v>
      </c>
      <c r="BT21" t="e">
        <v>#NUM!</v>
      </c>
      <c r="BU21" t="e">
        <v>#NUM!</v>
      </c>
      <c r="BV21" t="e">
        <v>#NUM!</v>
      </c>
      <c r="BW21" t="e">
        <v>#NUM!</v>
      </c>
      <c r="BX21" t="e">
        <v>#NUM!</v>
      </c>
      <c r="BY21" t="e">
        <v>#NUM!</v>
      </c>
      <c r="BZ21" t="e">
        <v>#NUM!</v>
      </c>
      <c r="CA21" t="e">
        <v>#NUM!</v>
      </c>
      <c r="CB21" t="e">
        <v>#NUM!</v>
      </c>
      <c r="CC21" t="e">
        <v>#NUM!</v>
      </c>
      <c r="CD21" t="e">
        <v>#NUM!</v>
      </c>
      <c r="CE21" t="e">
        <v>#NUM!</v>
      </c>
      <c r="CF21" t="e">
        <v>#NUM!</v>
      </c>
      <c r="CG21" t="e">
        <v>#NUM!</v>
      </c>
      <c r="CH21" t="e">
        <v>#NUM!</v>
      </c>
      <c r="CI21" t="e">
        <v>#NUM!</v>
      </c>
      <c r="CJ21" t="e">
        <v>#NUM!</v>
      </c>
      <c r="CK21" t="e">
        <v>#NUM!</v>
      </c>
      <c r="CL21" t="e">
        <v>#NUM!</v>
      </c>
      <c r="CM21" t="e">
        <v>#NUM!</v>
      </c>
      <c r="CN21" t="e">
        <v>#NUM!</v>
      </c>
      <c r="CO21" t="e">
        <v>#NUM!</v>
      </c>
      <c r="CP21" t="e">
        <v>#NUM!</v>
      </c>
      <c r="CQ21" t="e">
        <v>#NUM!</v>
      </c>
      <c r="CR21" t="e">
        <v>#NUM!</v>
      </c>
      <c r="CS21" t="e">
        <v>#NUM!</v>
      </c>
      <c r="CT21" t="e">
        <v>#NUM!</v>
      </c>
      <c r="CU21" t="e">
        <v>#NUM!</v>
      </c>
      <c r="CV21" t="e">
        <v>#NUM!</v>
      </c>
      <c r="CW21" t="e">
        <v>#NUM!</v>
      </c>
      <c r="CX21" t="e">
        <v>#NUM!</v>
      </c>
      <c r="CY21" t="e">
        <v>#NUM!</v>
      </c>
      <c r="CZ21" t="e">
        <v>#NUM!</v>
      </c>
      <c r="DA21" t="e">
        <v>#NUM!</v>
      </c>
      <c r="DB21" t="e">
        <v>#NUM!</v>
      </c>
      <c r="DC21" t="e">
        <v>#NUM!</v>
      </c>
      <c r="DD21" t="e">
        <v>#NUM!</v>
      </c>
      <c r="DE21" t="e">
        <v>#NUM!</v>
      </c>
      <c r="DF21" t="e">
        <v>#NUM!</v>
      </c>
    </row>
    <row r="22" spans="1:110" x14ac:dyDescent="0.3">
      <c r="A22" s="2" t="s">
        <v>134</v>
      </c>
      <c r="B22" s="1">
        <v>44145</v>
      </c>
      <c r="C22" s="2" t="s">
        <v>109</v>
      </c>
      <c r="D22" s="2" t="s">
        <v>120</v>
      </c>
      <c r="E22" s="2" t="s">
        <v>113</v>
      </c>
      <c r="F22">
        <v>18</v>
      </c>
      <c r="G22">
        <v>133.25</v>
      </c>
      <c r="H22">
        <v>0.21149999999999999</v>
      </c>
      <c r="I22">
        <v>0.1057</v>
      </c>
      <c r="J22">
        <v>0.1057</v>
      </c>
      <c r="K22">
        <v>0.59199999999999997</v>
      </c>
      <c r="L22">
        <v>0.21149999999999999</v>
      </c>
      <c r="M22">
        <v>0.1057</v>
      </c>
      <c r="N22">
        <v>0.1057</v>
      </c>
      <c r="O22">
        <v>0.1057</v>
      </c>
      <c r="P22">
        <v>3.58</v>
      </c>
      <c r="Q22">
        <v>1.38</v>
      </c>
      <c r="R22">
        <v>1350</v>
      </c>
      <c r="S22">
        <v>0.1057</v>
      </c>
      <c r="BG22">
        <f>SUM(Table8_1[[#This Row],[PFBA]:[11cl-PF3OUdS2]])</f>
        <v>1356.6092000000001</v>
      </c>
      <c r="BH22">
        <v>-0.67468962828893886</v>
      </c>
      <c r="BI22">
        <v>-0.9759250126925737</v>
      </c>
      <c r="BJ22">
        <v>-0.9759250126925737</v>
      </c>
      <c r="BK22">
        <v>-0.22767829327708025</v>
      </c>
      <c r="BL22">
        <v>-0.67468962828893886</v>
      </c>
      <c r="BM22">
        <v>-0.9759250126925737</v>
      </c>
      <c r="BN22">
        <v>-0.9759250126925737</v>
      </c>
      <c r="BO22">
        <v>-0.9759250126925737</v>
      </c>
      <c r="BP22">
        <v>0.55388302664387434</v>
      </c>
      <c r="BQ22">
        <v>0.13987908640123647</v>
      </c>
      <c r="BR22">
        <v>3.1303337684950061</v>
      </c>
      <c r="BS22">
        <v>-0.9759250126925737</v>
      </c>
      <c r="BT22" t="e">
        <v>#NUM!</v>
      </c>
      <c r="BU22" t="e">
        <v>#NUM!</v>
      </c>
      <c r="BV22" t="e">
        <v>#NUM!</v>
      </c>
      <c r="BW22" t="e">
        <v>#NUM!</v>
      </c>
      <c r="BX22" t="e">
        <v>#NUM!</v>
      </c>
      <c r="BY22" t="e">
        <v>#NUM!</v>
      </c>
      <c r="BZ22" t="e">
        <v>#NUM!</v>
      </c>
      <c r="CA22" t="e">
        <v>#NUM!</v>
      </c>
      <c r="CB22" t="e">
        <v>#NUM!</v>
      </c>
      <c r="CC22" t="e">
        <v>#NUM!</v>
      </c>
      <c r="CD22" t="e">
        <v>#NUM!</v>
      </c>
      <c r="CE22" t="e">
        <v>#NUM!</v>
      </c>
      <c r="CF22" t="e">
        <v>#NUM!</v>
      </c>
      <c r="CG22" t="e">
        <v>#NUM!</v>
      </c>
      <c r="CH22" t="e">
        <v>#NUM!</v>
      </c>
      <c r="CI22" t="e">
        <v>#NUM!</v>
      </c>
      <c r="CJ22" t="e">
        <v>#NUM!</v>
      </c>
      <c r="CK22" t="e">
        <v>#NUM!</v>
      </c>
      <c r="CL22" t="e">
        <v>#NUM!</v>
      </c>
      <c r="CM22" t="e">
        <v>#NUM!</v>
      </c>
      <c r="CN22" t="e">
        <v>#NUM!</v>
      </c>
      <c r="CO22" t="e">
        <v>#NUM!</v>
      </c>
      <c r="CP22" t="e">
        <v>#NUM!</v>
      </c>
      <c r="CQ22" t="e">
        <v>#NUM!</v>
      </c>
      <c r="CR22" t="e">
        <v>#NUM!</v>
      </c>
      <c r="CS22" t="e">
        <v>#NUM!</v>
      </c>
      <c r="CT22" t="e">
        <v>#NUM!</v>
      </c>
      <c r="CU22" t="e">
        <v>#NUM!</v>
      </c>
      <c r="CV22" t="e">
        <v>#NUM!</v>
      </c>
      <c r="CW22" t="e">
        <v>#NUM!</v>
      </c>
      <c r="CX22" t="e">
        <v>#NUM!</v>
      </c>
      <c r="CY22" t="e">
        <v>#NUM!</v>
      </c>
      <c r="CZ22" t="e">
        <v>#NUM!</v>
      </c>
      <c r="DA22" t="e">
        <v>#NUM!</v>
      </c>
      <c r="DB22" t="e">
        <v>#NUM!</v>
      </c>
      <c r="DC22" t="e">
        <v>#NUM!</v>
      </c>
      <c r="DD22" t="e">
        <v>#NUM!</v>
      </c>
      <c r="DE22" t="e">
        <v>#NUM!</v>
      </c>
      <c r="DF22" t="e">
        <v>#NUM!</v>
      </c>
    </row>
    <row r="23" spans="1:110" x14ac:dyDescent="0.3">
      <c r="A23" s="2" t="s">
        <v>135</v>
      </c>
      <c r="B23" s="1">
        <v>44145</v>
      </c>
      <c r="C23" s="2" t="s">
        <v>109</v>
      </c>
      <c r="D23" s="2" t="s">
        <v>120</v>
      </c>
      <c r="E23" s="2" t="s">
        <v>115</v>
      </c>
      <c r="F23">
        <v>18</v>
      </c>
      <c r="G23">
        <v>133.25</v>
      </c>
      <c r="H23">
        <v>4.3400000000000001E-2</v>
      </c>
      <c r="I23">
        <v>4.3400000000000001E-2</v>
      </c>
      <c r="J23">
        <v>8.6900000000000005E-2</v>
      </c>
      <c r="K23">
        <v>8.6900000000000005E-2</v>
      </c>
      <c r="L23">
        <v>4.3400000000000001E-2</v>
      </c>
      <c r="M23">
        <v>8.6900000000000005E-2</v>
      </c>
      <c r="N23">
        <v>4.3400000000000001E-2</v>
      </c>
      <c r="O23">
        <v>4.3400000000000001E-2</v>
      </c>
      <c r="P23">
        <v>0.41399999999999998</v>
      </c>
      <c r="Q23">
        <v>8.6900000000000005E-2</v>
      </c>
      <c r="R23">
        <v>167</v>
      </c>
      <c r="S23">
        <v>4.3400000000000001E-2</v>
      </c>
      <c r="BG23">
        <f>SUM(Table8_1[[#This Row],[PFBA]:[11cl-PF3OUdS2]])</f>
        <v>168.02199999999999</v>
      </c>
      <c r="BH23">
        <v>-1.3625102704874892</v>
      </c>
      <c r="BI23">
        <v>-1.3625102704874892</v>
      </c>
      <c r="BJ23">
        <v>-1.0609802235513335</v>
      </c>
      <c r="BK23">
        <v>-1.0609802235513335</v>
      </c>
      <c r="BL23">
        <v>-1.3625102704874892</v>
      </c>
      <c r="BM23">
        <v>-1.0609802235513335</v>
      </c>
      <c r="BN23">
        <v>-1.3625102704874892</v>
      </c>
      <c r="BO23">
        <v>-1.3625102704874892</v>
      </c>
      <c r="BP23">
        <v>-0.38299965887910109</v>
      </c>
      <c r="BQ23">
        <v>-1.0609802235513335</v>
      </c>
      <c r="BR23">
        <v>2.2227164711475833</v>
      </c>
      <c r="BS23">
        <v>-1.3625102704874892</v>
      </c>
      <c r="BT23" t="e">
        <v>#NUM!</v>
      </c>
      <c r="BU23" t="e">
        <v>#NUM!</v>
      </c>
      <c r="BV23" t="e">
        <v>#NUM!</v>
      </c>
      <c r="BW23" t="e">
        <v>#NUM!</v>
      </c>
      <c r="BX23" t="e">
        <v>#NUM!</v>
      </c>
      <c r="BY23" t="e">
        <v>#NUM!</v>
      </c>
      <c r="BZ23" t="e">
        <v>#NUM!</v>
      </c>
      <c r="CA23" t="e">
        <v>#NUM!</v>
      </c>
      <c r="CB23" t="e">
        <v>#NUM!</v>
      </c>
      <c r="CC23" t="e">
        <v>#NUM!</v>
      </c>
      <c r="CD23" t="e">
        <v>#NUM!</v>
      </c>
      <c r="CE23" t="e">
        <v>#NUM!</v>
      </c>
      <c r="CF23" t="e">
        <v>#NUM!</v>
      </c>
      <c r="CG23" t="e">
        <v>#NUM!</v>
      </c>
      <c r="CH23" t="e">
        <v>#NUM!</v>
      </c>
      <c r="CI23" t="e">
        <v>#NUM!</v>
      </c>
      <c r="CJ23" t="e">
        <v>#NUM!</v>
      </c>
      <c r="CK23" t="e">
        <v>#NUM!</v>
      </c>
      <c r="CL23" t="e">
        <v>#NUM!</v>
      </c>
      <c r="CM23" t="e">
        <v>#NUM!</v>
      </c>
      <c r="CN23" t="e">
        <v>#NUM!</v>
      </c>
      <c r="CO23" t="e">
        <v>#NUM!</v>
      </c>
      <c r="CP23" t="e">
        <v>#NUM!</v>
      </c>
      <c r="CQ23" t="e">
        <v>#NUM!</v>
      </c>
      <c r="CR23" t="e">
        <v>#NUM!</v>
      </c>
      <c r="CS23" t="e">
        <v>#NUM!</v>
      </c>
      <c r="CT23" t="e">
        <v>#NUM!</v>
      </c>
      <c r="CU23" t="e">
        <v>#NUM!</v>
      </c>
      <c r="CV23" t="e">
        <v>#NUM!</v>
      </c>
      <c r="CW23" t="e">
        <v>#NUM!</v>
      </c>
      <c r="CX23" t="e">
        <v>#NUM!</v>
      </c>
      <c r="CY23" t="e">
        <v>#NUM!</v>
      </c>
      <c r="CZ23" t="e">
        <v>#NUM!</v>
      </c>
      <c r="DA23" t="e">
        <v>#NUM!</v>
      </c>
      <c r="DB23" t="e">
        <v>#NUM!</v>
      </c>
      <c r="DC23" t="e">
        <v>#NUM!</v>
      </c>
      <c r="DD23" t="e">
        <v>#NUM!</v>
      </c>
      <c r="DE23" t="e">
        <v>#NUM!</v>
      </c>
      <c r="DF23" t="e">
        <v>#NUM!</v>
      </c>
    </row>
    <row r="24" spans="1:110" x14ac:dyDescent="0.3">
      <c r="A24" s="2" t="s">
        <v>136</v>
      </c>
      <c r="B24" s="1">
        <v>44145</v>
      </c>
      <c r="C24" s="2" t="s">
        <v>109</v>
      </c>
      <c r="D24" s="2" t="s">
        <v>120</v>
      </c>
      <c r="E24" s="2" t="s">
        <v>111</v>
      </c>
      <c r="F24">
        <v>20</v>
      </c>
      <c r="G24">
        <v>172.65</v>
      </c>
      <c r="H24">
        <v>6.8599999999999994E-2</v>
      </c>
      <c r="I24">
        <v>6.8599999999999994E-2</v>
      </c>
      <c r="J24">
        <v>6.8599999999999994E-2</v>
      </c>
      <c r="K24">
        <v>0.13719999999999999</v>
      </c>
      <c r="L24">
        <v>0.13719999999999999</v>
      </c>
      <c r="M24">
        <v>6.8599999999999994E-2</v>
      </c>
      <c r="N24">
        <v>6.8599999999999994E-2</v>
      </c>
      <c r="O24">
        <v>0.13719999999999999</v>
      </c>
      <c r="P24">
        <v>3.01</v>
      </c>
      <c r="Q24">
        <v>1.25</v>
      </c>
      <c r="R24">
        <v>1910</v>
      </c>
      <c r="S24">
        <v>6.8599999999999994E-2</v>
      </c>
      <c r="BG24">
        <f>SUM(Table8_1[[#This Row],[PFBA]:[11cl-PF3OUdS2]])</f>
        <v>1915.0832</v>
      </c>
      <c r="BH24">
        <v>-1.1636758842932484</v>
      </c>
      <c r="BI24">
        <v>-1.1636758842932484</v>
      </c>
      <c r="BJ24">
        <v>-1.1636758842932484</v>
      </c>
      <c r="BK24">
        <v>-0.86264588862926717</v>
      </c>
      <c r="BL24">
        <v>-0.86264588862926717</v>
      </c>
      <c r="BM24">
        <v>-1.1636758842932484</v>
      </c>
      <c r="BN24">
        <v>-1.1636758842932484</v>
      </c>
      <c r="BO24">
        <v>-0.86264588862926717</v>
      </c>
      <c r="BP24">
        <v>0.47856649559384334</v>
      </c>
      <c r="BQ24">
        <v>9.691001300805642E-2</v>
      </c>
      <c r="BR24">
        <v>3.2810333672477277</v>
      </c>
      <c r="BS24">
        <v>-1.1636758842932484</v>
      </c>
      <c r="BT24" t="e">
        <v>#NUM!</v>
      </c>
      <c r="BU24" t="e">
        <v>#NUM!</v>
      </c>
      <c r="BV24" t="e">
        <v>#NUM!</v>
      </c>
      <c r="BW24" t="e">
        <v>#NUM!</v>
      </c>
      <c r="BX24" t="e">
        <v>#NUM!</v>
      </c>
      <c r="BY24" t="e">
        <v>#NUM!</v>
      </c>
      <c r="BZ24" t="e">
        <v>#NUM!</v>
      </c>
      <c r="CA24" t="e">
        <v>#NUM!</v>
      </c>
      <c r="CB24" t="e">
        <v>#NUM!</v>
      </c>
      <c r="CC24" t="e">
        <v>#NUM!</v>
      </c>
      <c r="CD24" t="e">
        <v>#NUM!</v>
      </c>
      <c r="CE24" t="e">
        <v>#NUM!</v>
      </c>
      <c r="CF24" t="e">
        <v>#NUM!</v>
      </c>
      <c r="CG24" t="e">
        <v>#NUM!</v>
      </c>
      <c r="CH24" t="e">
        <v>#NUM!</v>
      </c>
      <c r="CI24" t="e">
        <v>#NUM!</v>
      </c>
      <c r="CJ24" t="e">
        <v>#NUM!</v>
      </c>
      <c r="CK24" t="e">
        <v>#NUM!</v>
      </c>
      <c r="CL24" t="e">
        <v>#NUM!</v>
      </c>
      <c r="CM24" t="e">
        <v>#NUM!</v>
      </c>
      <c r="CN24" t="e">
        <v>#NUM!</v>
      </c>
      <c r="CO24" t="e">
        <v>#NUM!</v>
      </c>
      <c r="CP24" t="e">
        <v>#NUM!</v>
      </c>
      <c r="CQ24" t="e">
        <v>#NUM!</v>
      </c>
      <c r="CR24" t="e">
        <v>#NUM!</v>
      </c>
      <c r="CS24" t="e">
        <v>#NUM!</v>
      </c>
      <c r="CT24" t="e">
        <v>#NUM!</v>
      </c>
      <c r="CU24" t="e">
        <v>#NUM!</v>
      </c>
      <c r="CV24" t="e">
        <v>#NUM!</v>
      </c>
      <c r="CW24" t="e">
        <v>#NUM!</v>
      </c>
      <c r="CX24" t="e">
        <v>#NUM!</v>
      </c>
      <c r="CY24" t="e">
        <v>#NUM!</v>
      </c>
      <c r="CZ24" t="e">
        <v>#NUM!</v>
      </c>
      <c r="DA24" t="e">
        <v>#NUM!</v>
      </c>
      <c r="DB24" t="e">
        <v>#NUM!</v>
      </c>
      <c r="DC24" t="e">
        <v>#NUM!</v>
      </c>
      <c r="DD24" t="e">
        <v>#NUM!</v>
      </c>
      <c r="DE24" t="e">
        <v>#NUM!</v>
      </c>
      <c r="DF24" t="e">
        <v>#NUM!</v>
      </c>
    </row>
    <row r="25" spans="1:110" x14ac:dyDescent="0.3">
      <c r="A25" s="2" t="s">
        <v>137</v>
      </c>
      <c r="B25" s="1">
        <v>44145</v>
      </c>
      <c r="C25" s="2" t="s">
        <v>109</v>
      </c>
      <c r="D25" s="2" t="s">
        <v>120</v>
      </c>
      <c r="E25" s="2" t="s">
        <v>113</v>
      </c>
      <c r="F25">
        <v>20</v>
      </c>
      <c r="G25">
        <v>172.65</v>
      </c>
      <c r="H25">
        <v>6.5500000000000003E-2</v>
      </c>
      <c r="I25">
        <v>6.5500000000000003E-2</v>
      </c>
      <c r="J25">
        <v>6.5500000000000003E-2</v>
      </c>
      <c r="K25">
        <v>1</v>
      </c>
      <c r="L25">
        <v>0.13100000000000001</v>
      </c>
      <c r="M25">
        <v>6.5500000000000003E-2</v>
      </c>
      <c r="N25">
        <v>6.5500000000000003E-2</v>
      </c>
      <c r="O25">
        <v>6.5500000000000003E-2</v>
      </c>
      <c r="P25">
        <v>2.88</v>
      </c>
      <c r="Q25">
        <v>1.75</v>
      </c>
      <c r="R25">
        <v>3140</v>
      </c>
      <c r="S25">
        <v>6.5500000000000003E-2</v>
      </c>
      <c r="BG25">
        <f>SUM(Table8_1[[#This Row],[PFBA]:[11cl-PF3OUdS2]])</f>
        <v>3146.2195000000002</v>
      </c>
      <c r="BH25">
        <v>-1.1837587000082168</v>
      </c>
      <c r="BI25">
        <v>-1.1837587000082168</v>
      </c>
      <c r="BJ25">
        <v>-1.1837587000082168</v>
      </c>
      <c r="BK25">
        <v>0</v>
      </c>
      <c r="BL25">
        <v>-0.88272870434423567</v>
      </c>
      <c r="BM25">
        <v>-1.1837587000082168</v>
      </c>
      <c r="BN25">
        <v>-1.1837587000082168</v>
      </c>
      <c r="BO25">
        <v>-1.1837587000082168</v>
      </c>
      <c r="BP25">
        <v>0.45939248775923086</v>
      </c>
      <c r="BQ25">
        <v>0.24303804868629444</v>
      </c>
      <c r="BR25">
        <v>3.4969296480732148</v>
      </c>
      <c r="BS25">
        <v>-1.1837587000082168</v>
      </c>
      <c r="BT25" t="e">
        <v>#NUM!</v>
      </c>
      <c r="BU25" t="e">
        <v>#NUM!</v>
      </c>
      <c r="BV25" t="e">
        <v>#NUM!</v>
      </c>
      <c r="BW25" t="e">
        <v>#NUM!</v>
      </c>
      <c r="BX25" t="e">
        <v>#NUM!</v>
      </c>
      <c r="BY25" t="e">
        <v>#NUM!</v>
      </c>
      <c r="BZ25" t="e">
        <v>#NUM!</v>
      </c>
      <c r="CA25" t="e">
        <v>#NUM!</v>
      </c>
      <c r="CB25" t="e">
        <v>#NUM!</v>
      </c>
      <c r="CC25" t="e">
        <v>#NUM!</v>
      </c>
      <c r="CD25" t="e">
        <v>#NUM!</v>
      </c>
      <c r="CE25" t="e">
        <v>#NUM!</v>
      </c>
      <c r="CF25" t="e">
        <v>#NUM!</v>
      </c>
      <c r="CG25" t="e">
        <v>#NUM!</v>
      </c>
      <c r="CH25" t="e">
        <v>#NUM!</v>
      </c>
      <c r="CI25" t="e">
        <v>#NUM!</v>
      </c>
      <c r="CJ25" t="e">
        <v>#NUM!</v>
      </c>
      <c r="CK25" t="e">
        <v>#NUM!</v>
      </c>
      <c r="CL25" t="e">
        <v>#NUM!</v>
      </c>
      <c r="CM25" t="e">
        <v>#NUM!</v>
      </c>
      <c r="CN25" t="e">
        <v>#NUM!</v>
      </c>
      <c r="CO25" t="e">
        <v>#NUM!</v>
      </c>
      <c r="CP25" t="e">
        <v>#NUM!</v>
      </c>
      <c r="CQ25" t="e">
        <v>#NUM!</v>
      </c>
      <c r="CR25" t="e">
        <v>#NUM!</v>
      </c>
      <c r="CS25" t="e">
        <v>#NUM!</v>
      </c>
      <c r="CT25" t="e">
        <v>#NUM!</v>
      </c>
      <c r="CU25" t="e">
        <v>#NUM!</v>
      </c>
      <c r="CV25" t="e">
        <v>#NUM!</v>
      </c>
      <c r="CW25" t="e">
        <v>#NUM!</v>
      </c>
      <c r="CX25" t="e">
        <v>#NUM!</v>
      </c>
      <c r="CY25" t="e">
        <v>#NUM!</v>
      </c>
      <c r="CZ25" t="e">
        <v>#NUM!</v>
      </c>
      <c r="DA25" t="e">
        <v>#NUM!</v>
      </c>
      <c r="DB25" t="e">
        <v>#NUM!</v>
      </c>
      <c r="DC25" t="e">
        <v>#NUM!</v>
      </c>
      <c r="DD25" t="e">
        <v>#NUM!</v>
      </c>
      <c r="DE25" t="e">
        <v>#NUM!</v>
      </c>
      <c r="DF25" t="e">
        <v>#NUM!</v>
      </c>
    </row>
    <row r="26" spans="1:110" x14ac:dyDescent="0.3">
      <c r="A26" s="2" t="s">
        <v>138</v>
      </c>
      <c r="B26" s="1">
        <v>44145</v>
      </c>
      <c r="C26" s="2" t="s">
        <v>109</v>
      </c>
      <c r="D26" s="2" t="s">
        <v>120</v>
      </c>
      <c r="E26" s="2" t="s">
        <v>115</v>
      </c>
      <c r="F26">
        <v>20</v>
      </c>
      <c r="G26">
        <v>172.65</v>
      </c>
      <c r="H26">
        <v>4.6899999999999997E-2</v>
      </c>
      <c r="I26">
        <v>9.3899999999999997E-2</v>
      </c>
      <c r="J26">
        <v>4.6899999999999997E-2</v>
      </c>
      <c r="K26">
        <v>0.35899999999999999</v>
      </c>
      <c r="L26">
        <v>9.3899999999999997E-2</v>
      </c>
      <c r="M26">
        <v>9.3899999999999997E-2</v>
      </c>
      <c r="N26">
        <v>4.6899999999999997E-2</v>
      </c>
      <c r="O26">
        <v>4.6899999999999997E-2</v>
      </c>
      <c r="P26">
        <v>1.05</v>
      </c>
      <c r="Q26">
        <v>0.24399999999999999</v>
      </c>
      <c r="R26">
        <v>364</v>
      </c>
      <c r="S26">
        <v>4.6899999999999997E-2</v>
      </c>
      <c r="BG26">
        <f>SUM(Table8_1[[#This Row],[PFBA]:[11cl-PF3OUdS2]])</f>
        <v>366.16919999999999</v>
      </c>
      <c r="BH26">
        <v>-1.3288271572849168</v>
      </c>
      <c r="BI26">
        <v>-1.0273344077338891</v>
      </c>
      <c r="BJ26">
        <v>-1.3288271572849168</v>
      </c>
      <c r="BK26">
        <v>-0.44490555142168087</v>
      </c>
      <c r="BL26">
        <v>-1.0273344077338891</v>
      </c>
      <c r="BM26">
        <v>-1.0273344077338891</v>
      </c>
      <c r="BN26">
        <v>-1.3288271572849168</v>
      </c>
      <c r="BO26">
        <v>-1.3288271572849168</v>
      </c>
      <c r="BP26">
        <v>2.1189299069938092E-2</v>
      </c>
      <c r="BQ26">
        <v>-0.61261017366127057</v>
      </c>
      <c r="BR26">
        <v>2.5611013836490559</v>
      </c>
      <c r="BS26">
        <v>-1.3288271572849168</v>
      </c>
      <c r="BT26" t="e">
        <v>#NUM!</v>
      </c>
      <c r="BU26" t="e">
        <v>#NUM!</v>
      </c>
      <c r="BV26" t="e">
        <v>#NUM!</v>
      </c>
      <c r="BW26" t="e">
        <v>#NUM!</v>
      </c>
      <c r="BX26" t="e">
        <v>#NUM!</v>
      </c>
      <c r="BY26" t="e">
        <v>#NUM!</v>
      </c>
      <c r="BZ26" t="e">
        <v>#NUM!</v>
      </c>
      <c r="CA26" t="e">
        <v>#NUM!</v>
      </c>
      <c r="CB26" t="e">
        <v>#NUM!</v>
      </c>
      <c r="CC26" t="e">
        <v>#NUM!</v>
      </c>
      <c r="CD26" t="e">
        <v>#NUM!</v>
      </c>
      <c r="CE26" t="e">
        <v>#NUM!</v>
      </c>
      <c r="CF26" t="e">
        <v>#NUM!</v>
      </c>
      <c r="CG26" t="e">
        <v>#NUM!</v>
      </c>
      <c r="CH26" t="e">
        <v>#NUM!</v>
      </c>
      <c r="CI26" t="e">
        <v>#NUM!</v>
      </c>
      <c r="CJ26" t="e">
        <v>#NUM!</v>
      </c>
      <c r="CK26" t="e">
        <v>#NUM!</v>
      </c>
      <c r="CL26" t="e">
        <v>#NUM!</v>
      </c>
      <c r="CM26" t="e">
        <v>#NUM!</v>
      </c>
      <c r="CN26" t="e">
        <v>#NUM!</v>
      </c>
      <c r="CO26" t="e">
        <v>#NUM!</v>
      </c>
      <c r="CP26" t="e">
        <v>#NUM!</v>
      </c>
      <c r="CQ26" t="e">
        <v>#NUM!</v>
      </c>
      <c r="CR26" t="e">
        <v>#NUM!</v>
      </c>
      <c r="CS26" t="e">
        <v>#NUM!</v>
      </c>
      <c r="CT26" t="e">
        <v>#NUM!</v>
      </c>
      <c r="CU26" t="e">
        <v>#NUM!</v>
      </c>
      <c r="CV26" t="e">
        <v>#NUM!</v>
      </c>
      <c r="CW26" t="e">
        <v>#NUM!</v>
      </c>
      <c r="CX26" t="e">
        <v>#NUM!</v>
      </c>
      <c r="CY26" t="e">
        <v>#NUM!</v>
      </c>
      <c r="CZ26" t="e">
        <v>#NUM!</v>
      </c>
      <c r="DA26" t="e">
        <v>#NUM!</v>
      </c>
      <c r="DB26" t="e">
        <v>#NUM!</v>
      </c>
      <c r="DC26" t="e">
        <v>#NUM!</v>
      </c>
      <c r="DD26" t="e">
        <v>#NUM!</v>
      </c>
      <c r="DE26" t="e">
        <v>#NUM!</v>
      </c>
      <c r="DF26" t="e">
        <v>#NUM!</v>
      </c>
    </row>
    <row r="27" spans="1:110" x14ac:dyDescent="0.3">
      <c r="A27" s="2" t="s">
        <v>139</v>
      </c>
      <c r="B27" s="1">
        <v>44145</v>
      </c>
      <c r="C27" s="2" t="s">
        <v>109</v>
      </c>
      <c r="D27" s="2" t="s">
        <v>120</v>
      </c>
      <c r="E27" s="2" t="s">
        <v>111</v>
      </c>
      <c r="F27">
        <v>17</v>
      </c>
      <c r="G27">
        <v>137.6</v>
      </c>
      <c r="H27">
        <v>5.28E-2</v>
      </c>
      <c r="I27">
        <v>5.28E-2</v>
      </c>
      <c r="J27">
        <v>5.28E-2</v>
      </c>
      <c r="K27">
        <v>5.28E-2</v>
      </c>
      <c r="L27">
        <v>0.1056</v>
      </c>
      <c r="M27">
        <v>5.28E-2</v>
      </c>
      <c r="N27">
        <v>5.28E-2</v>
      </c>
      <c r="O27">
        <v>0.1056</v>
      </c>
      <c r="P27">
        <v>5.56</v>
      </c>
      <c r="Q27">
        <v>2.66</v>
      </c>
      <c r="R27">
        <v>1810</v>
      </c>
      <c r="S27">
        <v>5.28E-2</v>
      </c>
      <c r="BG27">
        <f>SUM(Table8_1[[#This Row],[PFBA]:[11cl-PF3OUdS2]])</f>
        <v>1818.8008</v>
      </c>
      <c r="BH27">
        <v>-1.2773660774661877</v>
      </c>
      <c r="BI27">
        <v>-1.2773660774661877</v>
      </c>
      <c r="BJ27">
        <v>-1.2773660774661877</v>
      </c>
      <c r="BK27">
        <v>-1.2773660774661877</v>
      </c>
      <c r="BL27">
        <v>-0.97633608180220655</v>
      </c>
      <c r="BM27">
        <v>-1.2773660774661877</v>
      </c>
      <c r="BN27">
        <v>-1.2773660774661877</v>
      </c>
      <c r="BO27">
        <v>-0.97633608180220655</v>
      </c>
      <c r="BP27">
        <v>0.74507479158205747</v>
      </c>
      <c r="BQ27">
        <v>0.42488163663106698</v>
      </c>
      <c r="BR27">
        <v>3.2576785748691846</v>
      </c>
      <c r="BS27">
        <v>-1.2773660774661877</v>
      </c>
      <c r="BT27" t="e">
        <v>#NUM!</v>
      </c>
      <c r="BU27" t="e">
        <v>#NUM!</v>
      </c>
      <c r="BV27" t="e">
        <v>#NUM!</v>
      </c>
      <c r="BW27" t="e">
        <v>#NUM!</v>
      </c>
      <c r="BX27" t="e">
        <v>#NUM!</v>
      </c>
      <c r="BY27" t="e">
        <v>#NUM!</v>
      </c>
      <c r="BZ27" t="e">
        <v>#NUM!</v>
      </c>
      <c r="CA27" t="e">
        <v>#NUM!</v>
      </c>
      <c r="CB27" t="e">
        <v>#NUM!</v>
      </c>
      <c r="CC27" t="e">
        <v>#NUM!</v>
      </c>
      <c r="CD27" t="e">
        <v>#NUM!</v>
      </c>
      <c r="CE27" t="e">
        <v>#NUM!</v>
      </c>
      <c r="CF27" t="e">
        <v>#NUM!</v>
      </c>
      <c r="CG27" t="e">
        <v>#NUM!</v>
      </c>
      <c r="CH27" t="e">
        <v>#NUM!</v>
      </c>
      <c r="CI27" t="e">
        <v>#NUM!</v>
      </c>
      <c r="CJ27" t="e">
        <v>#NUM!</v>
      </c>
      <c r="CK27" t="e">
        <v>#NUM!</v>
      </c>
      <c r="CL27" t="e">
        <v>#NUM!</v>
      </c>
      <c r="CM27" t="e">
        <v>#NUM!</v>
      </c>
      <c r="CN27" t="e">
        <v>#NUM!</v>
      </c>
      <c r="CO27" t="e">
        <v>#NUM!</v>
      </c>
      <c r="CP27" t="e">
        <v>#NUM!</v>
      </c>
      <c r="CQ27" t="e">
        <v>#NUM!</v>
      </c>
      <c r="CR27" t="e">
        <v>#NUM!</v>
      </c>
      <c r="CS27" t="e">
        <v>#NUM!</v>
      </c>
      <c r="CT27" t="e">
        <v>#NUM!</v>
      </c>
      <c r="CU27" t="e">
        <v>#NUM!</v>
      </c>
      <c r="CV27" t="e">
        <v>#NUM!</v>
      </c>
      <c r="CW27" t="e">
        <v>#NUM!</v>
      </c>
      <c r="CX27" t="e">
        <v>#NUM!</v>
      </c>
      <c r="CY27" t="e">
        <v>#NUM!</v>
      </c>
      <c r="CZ27" t="e">
        <v>#NUM!</v>
      </c>
      <c r="DA27" t="e">
        <v>#NUM!</v>
      </c>
      <c r="DB27" t="e">
        <v>#NUM!</v>
      </c>
      <c r="DC27" t="e">
        <v>#NUM!</v>
      </c>
      <c r="DD27" t="e">
        <v>#NUM!</v>
      </c>
      <c r="DE27" t="e">
        <v>#NUM!</v>
      </c>
      <c r="DF27" t="e">
        <v>#NUM!</v>
      </c>
    </row>
    <row r="28" spans="1:110" x14ac:dyDescent="0.3">
      <c r="A28" s="2" t="s">
        <v>140</v>
      </c>
      <c r="B28" s="1">
        <v>44145</v>
      </c>
      <c r="C28" s="2" t="s">
        <v>109</v>
      </c>
      <c r="D28" s="2" t="s">
        <v>120</v>
      </c>
      <c r="E28" s="2" t="s">
        <v>113</v>
      </c>
      <c r="F28">
        <v>17</v>
      </c>
      <c r="G28">
        <v>137.6</v>
      </c>
      <c r="H28">
        <v>9.5500000000000002E-2</v>
      </c>
      <c r="I28">
        <v>9.5500000000000002E-2</v>
      </c>
      <c r="J28">
        <v>9.5500000000000002E-2</v>
      </c>
      <c r="K28">
        <v>1.0900000000000001</v>
      </c>
      <c r="L28">
        <v>0.19089999999999999</v>
      </c>
      <c r="M28">
        <v>9.5500000000000002E-2</v>
      </c>
      <c r="N28">
        <v>9.5500000000000002E-2</v>
      </c>
      <c r="O28">
        <v>0.19089999999999999</v>
      </c>
      <c r="P28">
        <v>7.83</v>
      </c>
      <c r="Q28">
        <v>4.4800000000000004</v>
      </c>
      <c r="R28">
        <v>4100</v>
      </c>
      <c r="S28">
        <v>9.5500000000000002E-2</v>
      </c>
      <c r="BG28">
        <f>SUM(Table8_1[[#This Row],[PFBA]:[11cl-PF3OUdS2]])</f>
        <v>4114.3548000000001</v>
      </c>
      <c r="BH28">
        <v>-1.0199966284162536</v>
      </c>
      <c r="BI28">
        <v>-1.0199966284162536</v>
      </c>
      <c r="BJ28">
        <v>-1.0199966284162536</v>
      </c>
      <c r="BK28">
        <v>3.7426497940623665E-2</v>
      </c>
      <c r="BL28">
        <v>-0.7191940716063332</v>
      </c>
      <c r="BM28">
        <v>-1.0199966284162536</v>
      </c>
      <c r="BN28">
        <v>-1.0199966284162536</v>
      </c>
      <c r="BO28">
        <v>-0.7191940716063332</v>
      </c>
      <c r="BP28">
        <v>0.89376176205794344</v>
      </c>
      <c r="BQ28">
        <v>0.651278013998144</v>
      </c>
      <c r="BR28">
        <v>3.6127838567197355</v>
      </c>
      <c r="BS28">
        <v>-1.0199966284162536</v>
      </c>
      <c r="BT28" t="e">
        <v>#NUM!</v>
      </c>
      <c r="BU28" t="e">
        <v>#NUM!</v>
      </c>
      <c r="BV28" t="e">
        <v>#NUM!</v>
      </c>
      <c r="BW28" t="e">
        <v>#NUM!</v>
      </c>
      <c r="BX28" t="e">
        <v>#NUM!</v>
      </c>
      <c r="BY28" t="e">
        <v>#NUM!</v>
      </c>
      <c r="BZ28" t="e">
        <v>#NUM!</v>
      </c>
      <c r="CA28" t="e">
        <v>#NUM!</v>
      </c>
      <c r="CB28" t="e">
        <v>#NUM!</v>
      </c>
      <c r="CC28" t="e">
        <v>#NUM!</v>
      </c>
      <c r="CD28" t="e">
        <v>#NUM!</v>
      </c>
      <c r="CE28" t="e">
        <v>#NUM!</v>
      </c>
      <c r="CF28" t="e">
        <v>#NUM!</v>
      </c>
      <c r="CG28" t="e">
        <v>#NUM!</v>
      </c>
      <c r="CH28" t="e">
        <v>#NUM!</v>
      </c>
      <c r="CI28" t="e">
        <v>#NUM!</v>
      </c>
      <c r="CJ28" t="e">
        <v>#NUM!</v>
      </c>
      <c r="CK28" t="e">
        <v>#NUM!</v>
      </c>
      <c r="CL28" t="e">
        <v>#NUM!</v>
      </c>
      <c r="CM28" t="e">
        <v>#NUM!</v>
      </c>
      <c r="CN28" t="e">
        <v>#NUM!</v>
      </c>
      <c r="CO28" t="e">
        <v>#NUM!</v>
      </c>
      <c r="CP28" t="e">
        <v>#NUM!</v>
      </c>
      <c r="CQ28" t="e">
        <v>#NUM!</v>
      </c>
      <c r="CR28" t="e">
        <v>#NUM!</v>
      </c>
      <c r="CS28" t="e">
        <v>#NUM!</v>
      </c>
      <c r="CT28" t="e">
        <v>#NUM!</v>
      </c>
      <c r="CU28" t="e">
        <v>#NUM!</v>
      </c>
      <c r="CV28" t="e">
        <v>#NUM!</v>
      </c>
      <c r="CW28" t="e">
        <v>#NUM!</v>
      </c>
      <c r="CX28" t="e">
        <v>#NUM!</v>
      </c>
      <c r="CY28" t="e">
        <v>#NUM!</v>
      </c>
      <c r="CZ28" t="e">
        <v>#NUM!</v>
      </c>
      <c r="DA28" t="e">
        <v>#NUM!</v>
      </c>
      <c r="DB28" t="e">
        <v>#NUM!</v>
      </c>
      <c r="DC28" t="e">
        <v>#NUM!</v>
      </c>
      <c r="DD28" t="e">
        <v>#NUM!</v>
      </c>
      <c r="DE28" t="e">
        <v>#NUM!</v>
      </c>
      <c r="DF28" t="e">
        <v>#NUM!</v>
      </c>
    </row>
    <row r="29" spans="1:110" x14ac:dyDescent="0.3">
      <c r="A29" s="2" t="s">
        <v>141</v>
      </c>
      <c r="B29" s="1">
        <v>44145</v>
      </c>
      <c r="C29" s="2" t="s">
        <v>109</v>
      </c>
      <c r="D29" s="2" t="s">
        <v>120</v>
      </c>
      <c r="E29" s="2" t="s">
        <v>115</v>
      </c>
      <c r="F29">
        <v>17</v>
      </c>
      <c r="G29">
        <v>137.6</v>
      </c>
      <c r="H29">
        <v>4.3400000000000001E-2</v>
      </c>
      <c r="I29">
        <v>4.3400000000000001E-2</v>
      </c>
      <c r="J29">
        <v>4.3400000000000001E-2</v>
      </c>
      <c r="K29">
        <v>4.3400000000000001E-2</v>
      </c>
      <c r="L29">
        <v>8.7599999999999997E-2</v>
      </c>
      <c r="M29">
        <v>4.3400000000000001E-2</v>
      </c>
      <c r="N29">
        <v>4.3400000000000001E-2</v>
      </c>
      <c r="O29">
        <v>4.3400000000000001E-2</v>
      </c>
      <c r="P29">
        <v>1.93</v>
      </c>
      <c r="Q29">
        <v>0.53900000000000003</v>
      </c>
      <c r="R29">
        <v>511</v>
      </c>
      <c r="S29">
        <v>4.3400000000000001E-2</v>
      </c>
      <c r="BG29">
        <f>SUM(Table8_1[[#This Row],[PFBA]:[11cl-PF3OUdS2]])</f>
        <v>513.90380000000005</v>
      </c>
      <c r="BH29">
        <v>-1.3625102704874892</v>
      </c>
      <c r="BI29">
        <v>-1.3625102704874892</v>
      </c>
      <c r="BJ29">
        <v>-1.3625102704874892</v>
      </c>
      <c r="BK29">
        <v>-1.3625102704874892</v>
      </c>
      <c r="BL29">
        <v>-1.0574958938319192</v>
      </c>
      <c r="BM29">
        <v>-1.3625102704874892</v>
      </c>
      <c r="BN29">
        <v>-1.3625102704874892</v>
      </c>
      <c r="BO29">
        <v>-1.3625102704874892</v>
      </c>
      <c r="BP29">
        <v>0.28555730900777376</v>
      </c>
      <c r="BQ29">
        <v>-0.26841123481326129</v>
      </c>
      <c r="BR29">
        <v>2.7084209001347128</v>
      </c>
      <c r="BS29">
        <v>-1.3625102704874892</v>
      </c>
      <c r="BT29" t="e">
        <v>#NUM!</v>
      </c>
      <c r="BU29" t="e">
        <v>#NUM!</v>
      </c>
      <c r="BV29" t="e">
        <v>#NUM!</v>
      </c>
      <c r="BW29" t="e">
        <v>#NUM!</v>
      </c>
      <c r="BX29" t="e">
        <v>#NUM!</v>
      </c>
      <c r="BY29" t="e">
        <v>#NUM!</v>
      </c>
      <c r="BZ29" t="e">
        <v>#NUM!</v>
      </c>
      <c r="CA29" t="e">
        <v>#NUM!</v>
      </c>
      <c r="CB29" t="e">
        <v>#NUM!</v>
      </c>
      <c r="CC29" t="e">
        <v>#NUM!</v>
      </c>
      <c r="CD29" t="e">
        <v>#NUM!</v>
      </c>
      <c r="CE29" t="e">
        <v>#NUM!</v>
      </c>
      <c r="CF29" t="e">
        <v>#NUM!</v>
      </c>
      <c r="CG29" t="e">
        <v>#NUM!</v>
      </c>
      <c r="CH29" t="e">
        <v>#NUM!</v>
      </c>
      <c r="CI29" t="e">
        <v>#NUM!</v>
      </c>
      <c r="CJ29" t="e">
        <v>#NUM!</v>
      </c>
      <c r="CK29" t="e">
        <v>#NUM!</v>
      </c>
      <c r="CL29" t="e">
        <v>#NUM!</v>
      </c>
      <c r="CM29" t="e">
        <v>#NUM!</v>
      </c>
      <c r="CN29" t="e">
        <v>#NUM!</v>
      </c>
      <c r="CO29" t="e">
        <v>#NUM!</v>
      </c>
      <c r="CP29" t="e">
        <v>#NUM!</v>
      </c>
      <c r="CQ29" t="e">
        <v>#NUM!</v>
      </c>
      <c r="CR29" t="e">
        <v>#NUM!</v>
      </c>
      <c r="CS29" t="e">
        <v>#NUM!</v>
      </c>
      <c r="CT29" t="e">
        <v>#NUM!</v>
      </c>
      <c r="CU29" t="e">
        <v>#NUM!</v>
      </c>
      <c r="CV29" t="e">
        <v>#NUM!</v>
      </c>
      <c r="CW29" t="e">
        <v>#NUM!</v>
      </c>
      <c r="CX29" t="e">
        <v>#NUM!</v>
      </c>
      <c r="CY29" t="e">
        <v>#NUM!</v>
      </c>
      <c r="CZ29" t="e">
        <v>#NUM!</v>
      </c>
      <c r="DA29" t="e">
        <v>#NUM!</v>
      </c>
      <c r="DB29" t="e">
        <v>#NUM!</v>
      </c>
      <c r="DC29" t="e">
        <v>#NUM!</v>
      </c>
      <c r="DD29" t="e">
        <v>#NUM!</v>
      </c>
      <c r="DE29" t="e">
        <v>#NUM!</v>
      </c>
      <c r="DF29" t="e">
        <v>#NUM!</v>
      </c>
    </row>
    <row r="30" spans="1:110" x14ac:dyDescent="0.3">
      <c r="A30" s="2" t="s">
        <v>142</v>
      </c>
      <c r="B30" s="1">
        <v>44145</v>
      </c>
      <c r="C30" s="2" t="s">
        <v>109</v>
      </c>
      <c r="D30" s="2" t="s">
        <v>120</v>
      </c>
      <c r="E30" s="2" t="s">
        <v>111</v>
      </c>
      <c r="F30">
        <v>17</v>
      </c>
      <c r="G30">
        <v>112.15</v>
      </c>
      <c r="H30">
        <v>7.2700000000000001E-2</v>
      </c>
      <c r="I30">
        <v>7.2700000000000001E-2</v>
      </c>
      <c r="J30">
        <v>0.14530000000000001</v>
      </c>
      <c r="K30">
        <v>7.2700000000000001E-2</v>
      </c>
      <c r="L30">
        <v>0.27700000000000002</v>
      </c>
      <c r="M30">
        <v>0.316</v>
      </c>
      <c r="N30">
        <v>7.2700000000000001E-2</v>
      </c>
      <c r="O30">
        <v>0.14530000000000001</v>
      </c>
      <c r="P30">
        <v>6.48</v>
      </c>
      <c r="Q30">
        <v>2.09</v>
      </c>
      <c r="R30">
        <v>1850</v>
      </c>
      <c r="S30">
        <v>7.2700000000000001E-2</v>
      </c>
      <c r="BG30">
        <f>SUM(Table8_1[[#This Row],[PFBA]:[11cl-PF3OUdS2]])</f>
        <v>1859.8171</v>
      </c>
      <c r="BH30">
        <v>-1.1384655891409621</v>
      </c>
      <c r="BI30">
        <v>-1.1384655891409621</v>
      </c>
      <c r="BJ30">
        <v>-0.83773438570197845</v>
      </c>
      <c r="BK30">
        <v>-1.1384655891409621</v>
      </c>
      <c r="BL30">
        <v>-0.55752023093555136</v>
      </c>
      <c r="BM30">
        <v>-0.50031291738159622</v>
      </c>
      <c r="BN30">
        <v>-1.1384655891409621</v>
      </c>
      <c r="BO30">
        <v>-0.83773438570197845</v>
      </c>
      <c r="BP30">
        <v>0.81157500587059339</v>
      </c>
      <c r="BQ30">
        <v>0.32014628611105395</v>
      </c>
      <c r="BR30">
        <v>3.2671717284030137</v>
      </c>
      <c r="BS30">
        <v>-1.1384655891409621</v>
      </c>
      <c r="BT30" t="e">
        <v>#NUM!</v>
      </c>
      <c r="BU30" t="e">
        <v>#NUM!</v>
      </c>
      <c r="BV30" t="e">
        <v>#NUM!</v>
      </c>
      <c r="BW30" t="e">
        <v>#NUM!</v>
      </c>
      <c r="BX30" t="e">
        <v>#NUM!</v>
      </c>
      <c r="BY30" t="e">
        <v>#NUM!</v>
      </c>
      <c r="BZ30" t="e">
        <v>#NUM!</v>
      </c>
      <c r="CA30" t="e">
        <v>#NUM!</v>
      </c>
      <c r="CB30" t="e">
        <v>#NUM!</v>
      </c>
      <c r="CC30" t="e">
        <v>#NUM!</v>
      </c>
      <c r="CD30" t="e">
        <v>#NUM!</v>
      </c>
      <c r="CE30" t="e">
        <v>#NUM!</v>
      </c>
      <c r="CF30" t="e">
        <v>#NUM!</v>
      </c>
      <c r="CG30" t="e">
        <v>#NUM!</v>
      </c>
      <c r="CH30" t="e">
        <v>#NUM!</v>
      </c>
      <c r="CI30" t="e">
        <v>#NUM!</v>
      </c>
      <c r="CJ30" t="e">
        <v>#NUM!</v>
      </c>
      <c r="CK30" t="e">
        <v>#NUM!</v>
      </c>
      <c r="CL30" t="e">
        <v>#NUM!</v>
      </c>
      <c r="CM30" t="e">
        <v>#NUM!</v>
      </c>
      <c r="CN30" t="e">
        <v>#NUM!</v>
      </c>
      <c r="CO30" t="e">
        <v>#NUM!</v>
      </c>
      <c r="CP30" t="e">
        <v>#NUM!</v>
      </c>
      <c r="CQ30" t="e">
        <v>#NUM!</v>
      </c>
      <c r="CR30" t="e">
        <v>#NUM!</v>
      </c>
      <c r="CS30" t="e">
        <v>#NUM!</v>
      </c>
      <c r="CT30" t="e">
        <v>#NUM!</v>
      </c>
      <c r="CU30" t="e">
        <v>#NUM!</v>
      </c>
      <c r="CV30" t="e">
        <v>#NUM!</v>
      </c>
      <c r="CW30" t="e">
        <v>#NUM!</v>
      </c>
      <c r="CX30" t="e">
        <v>#NUM!</v>
      </c>
      <c r="CY30" t="e">
        <v>#NUM!</v>
      </c>
      <c r="CZ30" t="e">
        <v>#NUM!</v>
      </c>
      <c r="DA30" t="e">
        <v>#NUM!</v>
      </c>
      <c r="DB30" t="e">
        <v>#NUM!</v>
      </c>
      <c r="DC30" t="e">
        <v>#NUM!</v>
      </c>
      <c r="DD30" t="e">
        <v>#NUM!</v>
      </c>
      <c r="DE30" t="e">
        <v>#NUM!</v>
      </c>
      <c r="DF30" t="e">
        <v>#NUM!</v>
      </c>
    </row>
    <row r="31" spans="1:110" x14ac:dyDescent="0.3">
      <c r="A31" s="2" t="s">
        <v>143</v>
      </c>
      <c r="B31" s="1">
        <v>44145</v>
      </c>
      <c r="C31" s="2" t="s">
        <v>109</v>
      </c>
      <c r="D31" s="2" t="s">
        <v>120</v>
      </c>
      <c r="E31" s="2" t="s">
        <v>113</v>
      </c>
      <c r="F31">
        <v>17</v>
      </c>
      <c r="G31">
        <v>112.15</v>
      </c>
      <c r="H31">
        <v>0.20619999999999999</v>
      </c>
      <c r="I31">
        <v>0.20619999999999999</v>
      </c>
      <c r="J31">
        <v>0.20619999999999999</v>
      </c>
      <c r="K31">
        <v>1.36</v>
      </c>
      <c r="L31">
        <v>0.29699999999999999</v>
      </c>
      <c r="M31">
        <v>0.20619999999999999</v>
      </c>
      <c r="N31">
        <v>0.20619999999999999</v>
      </c>
      <c r="O31">
        <v>0.41249999999999998</v>
      </c>
      <c r="P31">
        <v>7.37</v>
      </c>
      <c r="Q31">
        <v>2.89</v>
      </c>
      <c r="R31">
        <v>4240</v>
      </c>
      <c r="S31">
        <v>0.20619999999999999</v>
      </c>
      <c r="BG31">
        <f>SUM(Table8_1[[#This Row],[PFBA]:[11cl-PF3OUdS2]])</f>
        <v>4253.5666999999994</v>
      </c>
      <c r="BH31">
        <v>-0.68571133905250226</v>
      </c>
      <c r="BI31">
        <v>-0.68571133905250226</v>
      </c>
      <c r="BJ31">
        <v>-0.68571133905250226</v>
      </c>
      <c r="BK31">
        <v>0.13353890837021754</v>
      </c>
      <c r="BL31">
        <v>-0.52724355068278772</v>
      </c>
      <c r="BM31">
        <v>-0.68571133905250226</v>
      </c>
      <c r="BN31">
        <v>-0.68571133905250226</v>
      </c>
      <c r="BO31">
        <v>-0.38457604711405613</v>
      </c>
      <c r="BP31">
        <v>0.86746748785905148</v>
      </c>
      <c r="BQ31">
        <v>0.46089784275654788</v>
      </c>
      <c r="BR31">
        <v>3.6273658565927325</v>
      </c>
      <c r="BS31">
        <v>-0.68571133905250226</v>
      </c>
      <c r="BT31" t="e">
        <v>#NUM!</v>
      </c>
      <c r="BU31" t="e">
        <v>#NUM!</v>
      </c>
      <c r="BV31" t="e">
        <v>#NUM!</v>
      </c>
      <c r="BW31" t="e">
        <v>#NUM!</v>
      </c>
      <c r="BX31" t="e">
        <v>#NUM!</v>
      </c>
      <c r="BY31" t="e">
        <v>#NUM!</v>
      </c>
      <c r="BZ31" t="e">
        <v>#NUM!</v>
      </c>
      <c r="CA31" t="e">
        <v>#NUM!</v>
      </c>
      <c r="CB31" t="e">
        <v>#NUM!</v>
      </c>
      <c r="CC31" t="e">
        <v>#NUM!</v>
      </c>
      <c r="CD31" t="e">
        <v>#NUM!</v>
      </c>
      <c r="CE31" t="e">
        <v>#NUM!</v>
      </c>
      <c r="CF31" t="e">
        <v>#NUM!</v>
      </c>
      <c r="CG31" t="e">
        <v>#NUM!</v>
      </c>
      <c r="CH31" t="e">
        <v>#NUM!</v>
      </c>
      <c r="CI31" t="e">
        <v>#NUM!</v>
      </c>
      <c r="CJ31" t="e">
        <v>#NUM!</v>
      </c>
      <c r="CK31" t="e">
        <v>#NUM!</v>
      </c>
      <c r="CL31" t="e">
        <v>#NUM!</v>
      </c>
      <c r="CM31" t="e">
        <v>#NUM!</v>
      </c>
      <c r="CN31" t="e">
        <v>#NUM!</v>
      </c>
      <c r="CO31" t="e">
        <v>#NUM!</v>
      </c>
      <c r="CP31" t="e">
        <v>#NUM!</v>
      </c>
      <c r="CQ31" t="e">
        <v>#NUM!</v>
      </c>
      <c r="CR31" t="e">
        <v>#NUM!</v>
      </c>
      <c r="CS31" t="e">
        <v>#NUM!</v>
      </c>
      <c r="CT31" t="e">
        <v>#NUM!</v>
      </c>
      <c r="CU31" t="e">
        <v>#NUM!</v>
      </c>
      <c r="CV31" t="e">
        <v>#NUM!</v>
      </c>
      <c r="CW31" t="e">
        <v>#NUM!</v>
      </c>
      <c r="CX31" t="e">
        <v>#NUM!</v>
      </c>
      <c r="CY31" t="e">
        <v>#NUM!</v>
      </c>
      <c r="CZ31" t="e">
        <v>#NUM!</v>
      </c>
      <c r="DA31" t="e">
        <v>#NUM!</v>
      </c>
      <c r="DB31" t="e">
        <v>#NUM!</v>
      </c>
      <c r="DC31" t="e">
        <v>#NUM!</v>
      </c>
      <c r="DD31" t="e">
        <v>#NUM!</v>
      </c>
      <c r="DE31" t="e">
        <v>#NUM!</v>
      </c>
      <c r="DF31" t="e">
        <v>#NUM!</v>
      </c>
    </row>
    <row r="32" spans="1:110" x14ac:dyDescent="0.3">
      <c r="A32" s="2" t="s">
        <v>144</v>
      </c>
      <c r="B32" s="1">
        <v>44145</v>
      </c>
      <c r="C32" s="2" t="s">
        <v>109</v>
      </c>
      <c r="D32" s="2" t="s">
        <v>120</v>
      </c>
      <c r="E32" s="2" t="s">
        <v>115</v>
      </c>
      <c r="F32">
        <v>17</v>
      </c>
      <c r="G32">
        <v>112.15</v>
      </c>
      <c r="H32">
        <v>4.4999999999999998E-2</v>
      </c>
      <c r="I32">
        <v>4.4999999999999998E-2</v>
      </c>
      <c r="J32">
        <v>4.4999999999999998E-2</v>
      </c>
      <c r="K32">
        <v>0.09</v>
      </c>
      <c r="L32">
        <v>0.09</v>
      </c>
      <c r="M32">
        <v>4.4999999999999998E-2</v>
      </c>
      <c r="N32">
        <v>4.4999999999999998E-2</v>
      </c>
      <c r="O32">
        <v>4.4999999999999998E-2</v>
      </c>
      <c r="P32">
        <v>2.69</v>
      </c>
      <c r="Q32">
        <v>0.47499999999999998</v>
      </c>
      <c r="R32">
        <v>335</v>
      </c>
      <c r="S32">
        <v>4.4999999999999998E-2</v>
      </c>
      <c r="BG32">
        <f>SUM(Table8_1[[#This Row],[PFBA]:[11cl-PF3OUdS2]])</f>
        <v>338.66</v>
      </c>
      <c r="BH32">
        <v>-1.3467874862246563</v>
      </c>
      <c r="BI32">
        <v>-1.3467874862246563</v>
      </c>
      <c r="BJ32">
        <v>-1.3467874862246563</v>
      </c>
      <c r="BK32">
        <v>-1.0457574905606752</v>
      </c>
      <c r="BL32">
        <v>-1.0457574905606752</v>
      </c>
      <c r="BM32">
        <v>-1.3467874862246563</v>
      </c>
      <c r="BN32">
        <v>-1.3467874862246563</v>
      </c>
      <c r="BO32">
        <v>-1.3467874862246563</v>
      </c>
      <c r="BP32">
        <v>0.42975228000240795</v>
      </c>
      <c r="BQ32">
        <v>-0.32330639037513342</v>
      </c>
      <c r="BR32">
        <v>2.5250448070368452</v>
      </c>
      <c r="BS32">
        <v>-1.3467874862246563</v>
      </c>
      <c r="BT32" t="e">
        <v>#NUM!</v>
      </c>
      <c r="BU32" t="e">
        <v>#NUM!</v>
      </c>
      <c r="BV32" t="e">
        <v>#NUM!</v>
      </c>
      <c r="BW32" t="e">
        <v>#NUM!</v>
      </c>
      <c r="BX32" t="e">
        <v>#NUM!</v>
      </c>
      <c r="BY32" t="e">
        <v>#NUM!</v>
      </c>
      <c r="BZ32" t="e">
        <v>#NUM!</v>
      </c>
      <c r="CA32" t="e">
        <v>#NUM!</v>
      </c>
      <c r="CB32" t="e">
        <v>#NUM!</v>
      </c>
      <c r="CC32" t="e">
        <v>#NUM!</v>
      </c>
      <c r="CD32" t="e">
        <v>#NUM!</v>
      </c>
      <c r="CE32" t="e">
        <v>#NUM!</v>
      </c>
      <c r="CF32" t="e">
        <v>#NUM!</v>
      </c>
      <c r="CG32" t="e">
        <v>#NUM!</v>
      </c>
      <c r="CH32" t="e">
        <v>#NUM!</v>
      </c>
      <c r="CI32" t="e">
        <v>#NUM!</v>
      </c>
      <c r="CJ32" t="e">
        <v>#NUM!</v>
      </c>
      <c r="CK32" t="e">
        <v>#NUM!</v>
      </c>
      <c r="CL32" t="e">
        <v>#NUM!</v>
      </c>
      <c r="CM32" t="e">
        <v>#NUM!</v>
      </c>
      <c r="CN32" t="e">
        <v>#NUM!</v>
      </c>
      <c r="CO32" t="e">
        <v>#NUM!</v>
      </c>
      <c r="CP32" t="e">
        <v>#NUM!</v>
      </c>
      <c r="CQ32" t="e">
        <v>#NUM!</v>
      </c>
      <c r="CR32" t="e">
        <v>#NUM!</v>
      </c>
      <c r="CS32" t="e">
        <v>#NUM!</v>
      </c>
      <c r="CT32" t="e">
        <v>#NUM!</v>
      </c>
      <c r="CU32" t="e">
        <v>#NUM!</v>
      </c>
      <c r="CV32" t="e">
        <v>#NUM!</v>
      </c>
      <c r="CW32" t="e">
        <v>#NUM!</v>
      </c>
      <c r="CX32" t="e">
        <v>#NUM!</v>
      </c>
      <c r="CY32" t="e">
        <v>#NUM!</v>
      </c>
      <c r="CZ32" t="e">
        <v>#NUM!</v>
      </c>
      <c r="DA32" t="e">
        <v>#NUM!</v>
      </c>
      <c r="DB32" t="e">
        <v>#NUM!</v>
      </c>
      <c r="DC32" t="e">
        <v>#NUM!</v>
      </c>
      <c r="DD32" t="e">
        <v>#NUM!</v>
      </c>
      <c r="DE32" t="e">
        <v>#NUM!</v>
      </c>
      <c r="DF32" t="e">
        <v>#NUM!</v>
      </c>
    </row>
    <row r="33" spans="1:110" x14ac:dyDescent="0.3">
      <c r="A33" s="2" t="s">
        <v>145</v>
      </c>
      <c r="B33" s="1">
        <v>44145</v>
      </c>
      <c r="C33" s="2" t="s">
        <v>109</v>
      </c>
      <c r="D33" s="2" t="s">
        <v>110</v>
      </c>
      <c r="E33" s="2" t="s">
        <v>113</v>
      </c>
      <c r="F33">
        <v>15</v>
      </c>
      <c r="G33">
        <v>83.25</v>
      </c>
      <c r="H33">
        <v>0.12839999999999999</v>
      </c>
      <c r="I33">
        <v>0.12839999999999999</v>
      </c>
      <c r="J33">
        <v>0.12839999999999999</v>
      </c>
      <c r="K33">
        <v>0.25700000000000001</v>
      </c>
      <c r="L33">
        <v>0.25679999999999997</v>
      </c>
      <c r="M33">
        <v>0.12839999999999999</v>
      </c>
      <c r="N33">
        <v>0.12839999999999999</v>
      </c>
      <c r="O33">
        <v>0.12839999999999999</v>
      </c>
      <c r="P33">
        <v>5.0999999999999996</v>
      </c>
      <c r="Q33">
        <v>2.0699999999999998</v>
      </c>
      <c r="R33">
        <v>2720</v>
      </c>
      <c r="S33">
        <v>0.12839999999999999</v>
      </c>
      <c r="BG33">
        <f>SUM(Table8_1[[#This Row],[PFBA]:[11cl-PF3OUdS2]])</f>
        <v>2728.5826000000002</v>
      </c>
      <c r="BH33">
        <v>-0.89143497626716561</v>
      </c>
      <c r="BI33">
        <v>-0.89143497626716561</v>
      </c>
      <c r="BJ33">
        <v>-0.89143497626716561</v>
      </c>
      <c r="BK33">
        <v>-0.5900668766687055</v>
      </c>
      <c r="BL33">
        <v>-0.59040498060318436</v>
      </c>
      <c r="BM33">
        <v>-0.89143497626716561</v>
      </c>
      <c r="BN33">
        <v>-0.89143497626716561</v>
      </c>
      <c r="BO33">
        <v>-0.89143497626716561</v>
      </c>
      <c r="BP33">
        <v>0.70757017609793638</v>
      </c>
      <c r="BQ33">
        <v>0.31597034545691771</v>
      </c>
      <c r="BR33">
        <v>3.4345689040341987</v>
      </c>
      <c r="BS33">
        <v>-0.89143497626716561</v>
      </c>
      <c r="BT33" t="e">
        <v>#NUM!</v>
      </c>
      <c r="BU33" t="e">
        <v>#NUM!</v>
      </c>
      <c r="BV33" t="e">
        <v>#NUM!</v>
      </c>
      <c r="BW33" t="e">
        <v>#NUM!</v>
      </c>
      <c r="BX33" t="e">
        <v>#NUM!</v>
      </c>
      <c r="BY33" t="e">
        <v>#NUM!</v>
      </c>
      <c r="BZ33" t="e">
        <v>#NUM!</v>
      </c>
      <c r="CA33" t="e">
        <v>#NUM!</v>
      </c>
      <c r="CB33" t="e">
        <v>#NUM!</v>
      </c>
      <c r="CC33" t="e">
        <v>#NUM!</v>
      </c>
      <c r="CD33" t="e">
        <v>#NUM!</v>
      </c>
      <c r="CE33" t="e">
        <v>#NUM!</v>
      </c>
      <c r="CF33" t="e">
        <v>#NUM!</v>
      </c>
      <c r="CG33" t="e">
        <v>#NUM!</v>
      </c>
      <c r="CH33" t="e">
        <v>#NUM!</v>
      </c>
      <c r="CI33" t="e">
        <v>#NUM!</v>
      </c>
      <c r="CJ33" t="e">
        <v>#NUM!</v>
      </c>
      <c r="CK33" t="e">
        <v>#NUM!</v>
      </c>
      <c r="CL33" t="e">
        <v>#NUM!</v>
      </c>
      <c r="CM33" t="e">
        <v>#NUM!</v>
      </c>
      <c r="CN33" t="e">
        <v>#NUM!</v>
      </c>
      <c r="CO33" t="e">
        <v>#NUM!</v>
      </c>
      <c r="CP33" t="e">
        <v>#NUM!</v>
      </c>
      <c r="CQ33" t="e">
        <v>#NUM!</v>
      </c>
      <c r="CR33" t="e">
        <v>#NUM!</v>
      </c>
      <c r="CS33" t="e">
        <v>#NUM!</v>
      </c>
      <c r="CT33" t="e">
        <v>#NUM!</v>
      </c>
      <c r="CU33" t="e">
        <v>#NUM!</v>
      </c>
      <c r="CV33" t="e">
        <v>#NUM!</v>
      </c>
      <c r="CW33" t="e">
        <v>#NUM!</v>
      </c>
      <c r="CX33" t="e">
        <v>#NUM!</v>
      </c>
      <c r="CY33" t="e">
        <v>#NUM!</v>
      </c>
      <c r="CZ33" t="e">
        <v>#NUM!</v>
      </c>
      <c r="DA33" t="e">
        <v>#NUM!</v>
      </c>
      <c r="DB33" t="e">
        <v>#NUM!</v>
      </c>
      <c r="DC33" t="e">
        <v>#NUM!</v>
      </c>
      <c r="DD33" t="e">
        <v>#NUM!</v>
      </c>
      <c r="DE33" t="e">
        <v>#NUM!</v>
      </c>
      <c r="DF33" t="e">
        <v>#NUM!</v>
      </c>
    </row>
    <row r="34" spans="1:110" x14ac:dyDescent="0.3">
      <c r="A34" s="2" t="s">
        <v>146</v>
      </c>
      <c r="B34" s="1">
        <v>44145</v>
      </c>
      <c r="C34" s="2" t="s">
        <v>109</v>
      </c>
      <c r="D34" s="2" t="s">
        <v>110</v>
      </c>
      <c r="E34" s="2" t="s">
        <v>115</v>
      </c>
      <c r="F34">
        <v>15</v>
      </c>
      <c r="G34">
        <v>83.25</v>
      </c>
      <c r="H34">
        <v>4.3799999999999999E-2</v>
      </c>
      <c r="I34">
        <v>8.77E-2</v>
      </c>
      <c r="J34">
        <v>4.3799999999999999E-2</v>
      </c>
      <c r="K34">
        <v>0.33400000000000002</v>
      </c>
      <c r="L34">
        <v>8.77E-2</v>
      </c>
      <c r="M34">
        <v>8.77E-2</v>
      </c>
      <c r="N34">
        <v>4.3799999999999999E-2</v>
      </c>
      <c r="O34">
        <v>4.3799999999999999E-2</v>
      </c>
      <c r="P34">
        <v>1.93</v>
      </c>
      <c r="Q34">
        <v>0.29199999999999998</v>
      </c>
      <c r="R34">
        <v>307</v>
      </c>
      <c r="S34">
        <v>4.3799999999999999E-2</v>
      </c>
      <c r="BG34">
        <f>SUM(Table8_1[[#This Row],[PFBA]:[11cl-PF3OUdS2]])</f>
        <v>310.03809999999999</v>
      </c>
      <c r="BH34">
        <v>-1.3585258894959005</v>
      </c>
      <c r="BI34">
        <v>-1.0570004066339596</v>
      </c>
      <c r="BJ34">
        <v>-1.3585258894959005</v>
      </c>
      <c r="BK34">
        <v>-0.4762535331884355</v>
      </c>
      <c r="BL34">
        <v>-1.0570004066339596</v>
      </c>
      <c r="BM34">
        <v>-1.0570004066339596</v>
      </c>
      <c r="BN34">
        <v>-1.3585258894959005</v>
      </c>
      <c r="BO34">
        <v>-1.3585258894959005</v>
      </c>
      <c r="BP34">
        <v>0.28555730900777376</v>
      </c>
      <c r="BQ34">
        <v>-0.53461714855158171</v>
      </c>
      <c r="BR34">
        <v>2.4871383754771865</v>
      </c>
      <c r="BS34">
        <v>-1.3585258894959005</v>
      </c>
      <c r="BT34" t="e">
        <v>#NUM!</v>
      </c>
      <c r="BU34" t="e">
        <v>#NUM!</v>
      </c>
      <c r="BV34" t="e">
        <v>#NUM!</v>
      </c>
      <c r="BW34" t="e">
        <v>#NUM!</v>
      </c>
      <c r="BX34" t="e">
        <v>#NUM!</v>
      </c>
      <c r="BY34" t="e">
        <v>#NUM!</v>
      </c>
      <c r="BZ34" t="e">
        <v>#NUM!</v>
      </c>
      <c r="CA34" t="e">
        <v>#NUM!</v>
      </c>
      <c r="CB34" t="e">
        <v>#NUM!</v>
      </c>
      <c r="CC34" t="e">
        <v>#NUM!</v>
      </c>
      <c r="CD34" t="e">
        <v>#NUM!</v>
      </c>
      <c r="CE34" t="e">
        <v>#NUM!</v>
      </c>
      <c r="CF34" t="e">
        <v>#NUM!</v>
      </c>
      <c r="CG34" t="e">
        <v>#NUM!</v>
      </c>
      <c r="CH34" t="e">
        <v>#NUM!</v>
      </c>
      <c r="CI34" t="e">
        <v>#NUM!</v>
      </c>
      <c r="CJ34" t="e">
        <v>#NUM!</v>
      </c>
      <c r="CK34" t="e">
        <v>#NUM!</v>
      </c>
      <c r="CL34" t="e">
        <v>#NUM!</v>
      </c>
      <c r="CM34" t="e">
        <v>#NUM!</v>
      </c>
      <c r="CN34" t="e">
        <v>#NUM!</v>
      </c>
      <c r="CO34" t="e">
        <v>#NUM!</v>
      </c>
      <c r="CP34" t="e">
        <v>#NUM!</v>
      </c>
      <c r="CQ34" t="e">
        <v>#NUM!</v>
      </c>
      <c r="CR34" t="e">
        <v>#NUM!</v>
      </c>
      <c r="CS34" t="e">
        <v>#NUM!</v>
      </c>
      <c r="CT34" t="e">
        <v>#NUM!</v>
      </c>
      <c r="CU34" t="e">
        <v>#NUM!</v>
      </c>
      <c r="CV34" t="e">
        <v>#NUM!</v>
      </c>
      <c r="CW34" t="e">
        <v>#NUM!</v>
      </c>
      <c r="CX34" t="e">
        <v>#NUM!</v>
      </c>
      <c r="CY34" t="e">
        <v>#NUM!</v>
      </c>
      <c r="CZ34" t="e">
        <v>#NUM!</v>
      </c>
      <c r="DA34" t="e">
        <v>#NUM!</v>
      </c>
      <c r="DB34" t="e">
        <v>#NUM!</v>
      </c>
      <c r="DC34" t="e">
        <v>#NUM!</v>
      </c>
      <c r="DD34" t="e">
        <v>#NUM!</v>
      </c>
      <c r="DE34" t="e">
        <v>#NUM!</v>
      </c>
      <c r="DF34" t="e">
        <v>#NUM!</v>
      </c>
    </row>
    <row r="35" spans="1:110" x14ac:dyDescent="0.3">
      <c r="A35" s="2" t="s">
        <v>147</v>
      </c>
      <c r="B35" s="1">
        <v>44145</v>
      </c>
      <c r="C35" s="2" t="s">
        <v>109</v>
      </c>
      <c r="D35" s="2" t="s">
        <v>120</v>
      </c>
      <c r="E35" s="2" t="s">
        <v>111</v>
      </c>
      <c r="F35">
        <v>17</v>
      </c>
      <c r="G35">
        <v>141.25</v>
      </c>
      <c r="H35">
        <v>4.4699999999999997E-2</v>
      </c>
      <c r="I35">
        <v>4.4699999999999997E-2</v>
      </c>
      <c r="J35">
        <v>4.4699999999999997E-2</v>
      </c>
      <c r="K35">
        <v>4.4699999999999997E-2</v>
      </c>
      <c r="L35">
        <v>8.9399999999999993E-2</v>
      </c>
      <c r="M35">
        <v>4.4699999999999997E-2</v>
      </c>
      <c r="N35">
        <v>4.4699999999999997E-2</v>
      </c>
      <c r="O35">
        <v>8.9399999999999993E-2</v>
      </c>
      <c r="P35">
        <v>2.65</v>
      </c>
      <c r="Q35">
        <v>0.93799999999999994</v>
      </c>
      <c r="R35">
        <v>914</v>
      </c>
      <c r="S35">
        <v>4.4699999999999997E-2</v>
      </c>
      <c r="BG35">
        <f>SUM(Table8_1[[#This Row],[PFBA]:[11cl-PF3OUdS2]])</f>
        <v>918.0797</v>
      </c>
      <c r="BH35">
        <v>-1.3496924768680636</v>
      </c>
      <c r="BI35">
        <v>-1.3496924768680636</v>
      </c>
      <c r="BJ35">
        <v>-1.3496924768680636</v>
      </c>
      <c r="BK35">
        <v>-1.3496924768680636</v>
      </c>
      <c r="BL35">
        <v>-1.0486624812040823</v>
      </c>
      <c r="BM35">
        <v>-1.3496924768680636</v>
      </c>
      <c r="BN35">
        <v>-1.3496924768680636</v>
      </c>
      <c r="BO35">
        <v>-1.0486624812040823</v>
      </c>
      <c r="BP35">
        <v>0.42324587393680785</v>
      </c>
      <c r="BQ35">
        <v>-2.7797161620935564E-2</v>
      </c>
      <c r="BR35">
        <v>2.9609461957338312</v>
      </c>
      <c r="BS35">
        <v>-1.3496924768680636</v>
      </c>
      <c r="BT35" t="e">
        <v>#NUM!</v>
      </c>
      <c r="BU35" t="e">
        <v>#NUM!</v>
      </c>
      <c r="BV35" t="e">
        <v>#NUM!</v>
      </c>
      <c r="BW35" t="e">
        <v>#NUM!</v>
      </c>
      <c r="BX35" t="e">
        <v>#NUM!</v>
      </c>
      <c r="BY35" t="e">
        <v>#NUM!</v>
      </c>
      <c r="BZ35" t="e">
        <v>#NUM!</v>
      </c>
      <c r="CA35" t="e">
        <v>#NUM!</v>
      </c>
      <c r="CB35" t="e">
        <v>#NUM!</v>
      </c>
      <c r="CC35" t="e">
        <v>#NUM!</v>
      </c>
      <c r="CD35" t="e">
        <v>#NUM!</v>
      </c>
      <c r="CE35" t="e">
        <v>#NUM!</v>
      </c>
      <c r="CF35" t="e">
        <v>#NUM!</v>
      </c>
      <c r="CG35" t="e">
        <v>#NUM!</v>
      </c>
      <c r="CH35" t="e">
        <v>#NUM!</v>
      </c>
      <c r="CI35" t="e">
        <v>#NUM!</v>
      </c>
      <c r="CJ35" t="e">
        <v>#NUM!</v>
      </c>
      <c r="CK35" t="e">
        <v>#NUM!</v>
      </c>
      <c r="CL35" t="e">
        <v>#NUM!</v>
      </c>
      <c r="CM35" t="e">
        <v>#NUM!</v>
      </c>
      <c r="CN35" t="e">
        <v>#NUM!</v>
      </c>
      <c r="CO35" t="e">
        <v>#NUM!</v>
      </c>
      <c r="CP35" t="e">
        <v>#NUM!</v>
      </c>
      <c r="CQ35" t="e">
        <v>#NUM!</v>
      </c>
      <c r="CR35" t="e">
        <v>#NUM!</v>
      </c>
      <c r="CS35" t="e">
        <v>#NUM!</v>
      </c>
      <c r="CT35" t="e">
        <v>#NUM!</v>
      </c>
      <c r="CU35" t="e">
        <v>#NUM!</v>
      </c>
      <c r="CV35" t="e">
        <v>#NUM!</v>
      </c>
      <c r="CW35" t="e">
        <v>#NUM!</v>
      </c>
      <c r="CX35" t="e">
        <v>#NUM!</v>
      </c>
      <c r="CY35" t="e">
        <v>#NUM!</v>
      </c>
      <c r="CZ35" t="e">
        <v>#NUM!</v>
      </c>
      <c r="DA35" t="e">
        <v>#NUM!</v>
      </c>
      <c r="DB35" t="e">
        <v>#NUM!</v>
      </c>
      <c r="DC35" t="e">
        <v>#NUM!</v>
      </c>
      <c r="DD35" t="e">
        <v>#NUM!</v>
      </c>
      <c r="DE35" t="e">
        <v>#NUM!</v>
      </c>
      <c r="DF35" t="e">
        <v>#NUM!</v>
      </c>
    </row>
    <row r="36" spans="1:110" x14ac:dyDescent="0.3">
      <c r="A36" s="2" t="s">
        <v>148</v>
      </c>
      <c r="B36" s="1">
        <v>44145</v>
      </c>
      <c r="C36" s="2" t="s">
        <v>109</v>
      </c>
      <c r="D36" s="2" t="s">
        <v>120</v>
      </c>
      <c r="E36" s="2" t="s">
        <v>113</v>
      </c>
      <c r="F36">
        <v>17</v>
      </c>
      <c r="G36">
        <v>141.25</v>
      </c>
      <c r="H36">
        <v>1.8908</v>
      </c>
      <c r="I36">
        <v>1.8908</v>
      </c>
      <c r="J36">
        <v>0.432</v>
      </c>
      <c r="K36">
        <v>1.38</v>
      </c>
      <c r="L36">
        <v>1.8908</v>
      </c>
      <c r="M36">
        <v>1.8908</v>
      </c>
      <c r="N36">
        <v>1.8908</v>
      </c>
      <c r="O36">
        <v>1.8908</v>
      </c>
      <c r="P36">
        <v>5.93</v>
      </c>
      <c r="Q36">
        <v>3.7814999999999999</v>
      </c>
      <c r="R36">
        <v>2550</v>
      </c>
      <c r="S36">
        <v>1.8908</v>
      </c>
      <c r="BG36">
        <f>SUM(Table8_1[[#This Row],[PFBA]:[11cl-PF3OUdS2]])</f>
        <v>2574.7591000000002</v>
      </c>
      <c r="BH36">
        <v>0.27664559363087632</v>
      </c>
      <c r="BI36">
        <v>0.27664559363087632</v>
      </c>
      <c r="BJ36">
        <v>-0.3645162531850879</v>
      </c>
      <c r="BK36">
        <v>0.13987908640123647</v>
      </c>
      <c r="BL36">
        <v>0.27664559363087632</v>
      </c>
      <c r="BM36">
        <v>0.27664559363087632</v>
      </c>
      <c r="BN36">
        <v>0.27664559363087632</v>
      </c>
      <c r="BO36">
        <v>0.27664559363087632</v>
      </c>
      <c r="BP36">
        <v>0.77305469336426258</v>
      </c>
      <c r="BQ36">
        <v>0.57766410473212715</v>
      </c>
      <c r="BR36">
        <v>3.406540180433955</v>
      </c>
      <c r="BS36">
        <v>0.27664559363087632</v>
      </c>
      <c r="BT36" t="e">
        <v>#NUM!</v>
      </c>
      <c r="BU36" t="e">
        <v>#NUM!</v>
      </c>
      <c r="BV36" t="e">
        <v>#NUM!</v>
      </c>
      <c r="BW36" t="e">
        <v>#NUM!</v>
      </c>
      <c r="BX36" t="e">
        <v>#NUM!</v>
      </c>
      <c r="BY36" t="e">
        <v>#NUM!</v>
      </c>
      <c r="BZ36" t="e">
        <v>#NUM!</v>
      </c>
      <c r="CA36" t="e">
        <v>#NUM!</v>
      </c>
      <c r="CB36" t="e">
        <v>#NUM!</v>
      </c>
      <c r="CC36" t="e">
        <v>#NUM!</v>
      </c>
      <c r="CD36" t="e">
        <v>#NUM!</v>
      </c>
      <c r="CE36" t="e">
        <v>#NUM!</v>
      </c>
      <c r="CF36" t="e">
        <v>#NUM!</v>
      </c>
      <c r="CG36" t="e">
        <v>#NUM!</v>
      </c>
      <c r="CH36" t="e">
        <v>#NUM!</v>
      </c>
      <c r="CI36" t="e">
        <v>#NUM!</v>
      </c>
      <c r="CJ36" t="e">
        <v>#NUM!</v>
      </c>
      <c r="CK36" t="e">
        <v>#NUM!</v>
      </c>
      <c r="CL36" t="e">
        <v>#NUM!</v>
      </c>
      <c r="CM36" t="e">
        <v>#NUM!</v>
      </c>
      <c r="CN36" t="e">
        <v>#NUM!</v>
      </c>
      <c r="CO36" t="e">
        <v>#NUM!</v>
      </c>
      <c r="CP36" t="e">
        <v>#NUM!</v>
      </c>
      <c r="CQ36" t="e">
        <v>#NUM!</v>
      </c>
      <c r="CR36" t="e">
        <v>#NUM!</v>
      </c>
      <c r="CS36" t="e">
        <v>#NUM!</v>
      </c>
      <c r="CT36" t="e">
        <v>#NUM!</v>
      </c>
      <c r="CU36" t="e">
        <v>#NUM!</v>
      </c>
      <c r="CV36" t="e">
        <v>#NUM!</v>
      </c>
      <c r="CW36" t="e">
        <v>#NUM!</v>
      </c>
      <c r="CX36" t="e">
        <v>#NUM!</v>
      </c>
      <c r="CY36" t="e">
        <v>#NUM!</v>
      </c>
      <c r="CZ36" t="e">
        <v>#NUM!</v>
      </c>
      <c r="DA36" t="e">
        <v>#NUM!</v>
      </c>
      <c r="DB36" t="e">
        <v>#NUM!</v>
      </c>
      <c r="DC36" t="e">
        <v>#NUM!</v>
      </c>
      <c r="DD36" t="e">
        <v>#NUM!</v>
      </c>
      <c r="DE36" t="e">
        <v>#NUM!</v>
      </c>
      <c r="DF36" t="e">
        <v>#NUM!</v>
      </c>
    </row>
    <row r="37" spans="1:110" x14ac:dyDescent="0.3">
      <c r="A37" s="2" t="s">
        <v>149</v>
      </c>
      <c r="B37" s="1">
        <v>44145</v>
      </c>
      <c r="C37" s="2" t="s">
        <v>109</v>
      </c>
      <c r="D37" s="2" t="s">
        <v>120</v>
      </c>
      <c r="E37" s="2" t="s">
        <v>115</v>
      </c>
      <c r="F37">
        <v>17</v>
      </c>
      <c r="G37">
        <v>141.25</v>
      </c>
      <c r="H37">
        <v>4.2799999999999998E-2</v>
      </c>
      <c r="I37">
        <v>4.2799999999999998E-2</v>
      </c>
      <c r="J37">
        <v>4.2799999999999998E-2</v>
      </c>
      <c r="K37">
        <v>4.2799999999999998E-2</v>
      </c>
      <c r="L37">
        <v>4.2799999999999998E-2</v>
      </c>
      <c r="M37">
        <v>4.2799999999999998E-2</v>
      </c>
      <c r="N37">
        <v>4.2799999999999998E-2</v>
      </c>
      <c r="O37">
        <v>4.2799999999999998E-2</v>
      </c>
      <c r="P37">
        <v>4.2799999999999998E-2</v>
      </c>
      <c r="Q37">
        <v>4.2799999999999998E-2</v>
      </c>
      <c r="R37">
        <v>205</v>
      </c>
      <c r="S37">
        <v>4.2799999999999998E-2</v>
      </c>
      <c r="BG37">
        <f>SUM(Table8_1[[#This Row],[PFBA]:[11cl-PF3OUdS2]])</f>
        <v>205.4708</v>
      </c>
      <c r="BH37">
        <v>-1.368556230986828</v>
      </c>
      <c r="BI37">
        <v>-1.368556230986828</v>
      </c>
      <c r="BJ37">
        <v>-1.368556230986828</v>
      </c>
      <c r="BK37">
        <v>-1.368556230986828</v>
      </c>
      <c r="BL37">
        <v>-1.368556230986828</v>
      </c>
      <c r="BM37">
        <v>-1.368556230986828</v>
      </c>
      <c r="BN37">
        <v>-1.368556230986828</v>
      </c>
      <c r="BO37">
        <v>-1.368556230986828</v>
      </c>
      <c r="BP37">
        <v>-1.368556230986828</v>
      </c>
      <c r="BQ37">
        <v>-1.368556230986828</v>
      </c>
      <c r="BR37">
        <v>2.3117538610557542</v>
      </c>
      <c r="BS37">
        <v>-1.368556230986828</v>
      </c>
      <c r="BT37" t="e">
        <v>#NUM!</v>
      </c>
      <c r="BU37" t="e">
        <v>#NUM!</v>
      </c>
      <c r="BV37" t="e">
        <v>#NUM!</v>
      </c>
      <c r="BW37" t="e">
        <v>#NUM!</v>
      </c>
      <c r="BX37" t="e">
        <v>#NUM!</v>
      </c>
      <c r="BY37" t="e">
        <v>#NUM!</v>
      </c>
      <c r="BZ37" t="e">
        <v>#NUM!</v>
      </c>
      <c r="CA37" t="e">
        <v>#NUM!</v>
      </c>
      <c r="CB37" t="e">
        <v>#NUM!</v>
      </c>
      <c r="CC37" t="e">
        <v>#NUM!</v>
      </c>
      <c r="CD37" t="e">
        <v>#NUM!</v>
      </c>
      <c r="CE37" t="e">
        <v>#NUM!</v>
      </c>
      <c r="CF37" t="e">
        <v>#NUM!</v>
      </c>
      <c r="CG37" t="e">
        <v>#NUM!</v>
      </c>
      <c r="CH37" t="e">
        <v>#NUM!</v>
      </c>
      <c r="CI37" t="e">
        <v>#NUM!</v>
      </c>
      <c r="CJ37" t="e">
        <v>#NUM!</v>
      </c>
      <c r="CK37" t="e">
        <v>#NUM!</v>
      </c>
      <c r="CL37" t="e">
        <v>#NUM!</v>
      </c>
      <c r="CM37" t="e">
        <v>#NUM!</v>
      </c>
      <c r="CN37" t="e">
        <v>#NUM!</v>
      </c>
      <c r="CO37" t="e">
        <v>#NUM!</v>
      </c>
      <c r="CP37" t="e">
        <v>#NUM!</v>
      </c>
      <c r="CQ37" t="e">
        <v>#NUM!</v>
      </c>
      <c r="CR37" t="e">
        <v>#NUM!</v>
      </c>
      <c r="CS37" t="e">
        <v>#NUM!</v>
      </c>
      <c r="CT37" t="e">
        <v>#NUM!</v>
      </c>
      <c r="CU37" t="e">
        <v>#NUM!</v>
      </c>
      <c r="CV37" t="e">
        <v>#NUM!</v>
      </c>
      <c r="CW37" t="e">
        <v>#NUM!</v>
      </c>
      <c r="CX37" t="e">
        <v>#NUM!</v>
      </c>
      <c r="CY37" t="e">
        <v>#NUM!</v>
      </c>
      <c r="CZ37" t="e">
        <v>#NUM!</v>
      </c>
      <c r="DA37" t="e">
        <v>#NUM!</v>
      </c>
      <c r="DB37" t="e">
        <v>#NUM!</v>
      </c>
      <c r="DC37" t="e">
        <v>#NUM!</v>
      </c>
      <c r="DD37" t="e">
        <v>#NUM!</v>
      </c>
      <c r="DE37" t="e">
        <v>#NUM!</v>
      </c>
      <c r="DF37" t="e">
        <v>#NUM!</v>
      </c>
    </row>
    <row r="38" spans="1:110" x14ac:dyDescent="0.3">
      <c r="A38" s="2" t="s">
        <v>150</v>
      </c>
      <c r="B38" s="1">
        <v>44145</v>
      </c>
      <c r="C38" s="2" t="s">
        <v>109</v>
      </c>
      <c r="D38" s="2" t="s">
        <v>120</v>
      </c>
      <c r="E38" s="2" t="s">
        <v>111</v>
      </c>
      <c r="F38">
        <v>21</v>
      </c>
      <c r="G38">
        <v>221.5</v>
      </c>
      <c r="H38">
        <v>7.4200000000000002E-2</v>
      </c>
      <c r="I38">
        <v>7.4200000000000002E-2</v>
      </c>
      <c r="J38">
        <v>7.4200000000000002E-2</v>
      </c>
      <c r="K38">
        <v>7.4200000000000002E-2</v>
      </c>
      <c r="L38">
        <v>0.1484</v>
      </c>
      <c r="M38">
        <v>7.4200000000000002E-2</v>
      </c>
      <c r="N38">
        <v>7.4200000000000002E-2</v>
      </c>
      <c r="O38">
        <v>7.4200000000000002E-2</v>
      </c>
      <c r="P38">
        <v>4.63</v>
      </c>
      <c r="Q38">
        <v>1.0900000000000001</v>
      </c>
      <c r="R38">
        <v>2850</v>
      </c>
      <c r="S38">
        <v>7.4200000000000002E-2</v>
      </c>
      <c r="BG38">
        <f>SUM(Table8_1[[#This Row],[PFBA]:[11cl-PF3OUdS2]])</f>
        <v>2856.462</v>
      </c>
      <c r="BH38">
        <v>-1.1295960947209729</v>
      </c>
      <c r="BI38">
        <v>-1.1295960947209729</v>
      </c>
      <c r="BJ38">
        <v>-1.1295960947209729</v>
      </c>
      <c r="BK38">
        <v>-1.1295960947209729</v>
      </c>
      <c r="BL38">
        <v>-0.82856609905699175</v>
      </c>
      <c r="BM38">
        <v>-1.1295960947209729</v>
      </c>
      <c r="BN38">
        <v>-1.1295960947209729</v>
      </c>
      <c r="BO38">
        <v>-1.1295960947209729</v>
      </c>
      <c r="BP38">
        <v>0.66558099101795309</v>
      </c>
      <c r="BQ38">
        <v>3.7426497940623665E-2</v>
      </c>
      <c r="BR38">
        <v>3.4548448600085102</v>
      </c>
      <c r="BS38">
        <v>-1.1295960947209729</v>
      </c>
      <c r="BT38" t="e">
        <v>#NUM!</v>
      </c>
      <c r="BU38" t="e">
        <v>#NUM!</v>
      </c>
      <c r="BV38" t="e">
        <v>#NUM!</v>
      </c>
      <c r="BW38" t="e">
        <v>#NUM!</v>
      </c>
      <c r="BX38" t="e">
        <v>#NUM!</v>
      </c>
      <c r="BY38" t="e">
        <v>#NUM!</v>
      </c>
      <c r="BZ38" t="e">
        <v>#NUM!</v>
      </c>
      <c r="CA38" t="e">
        <v>#NUM!</v>
      </c>
      <c r="CB38" t="e">
        <v>#NUM!</v>
      </c>
      <c r="CC38" t="e">
        <v>#NUM!</v>
      </c>
      <c r="CD38" t="e">
        <v>#NUM!</v>
      </c>
      <c r="CE38" t="e">
        <v>#NUM!</v>
      </c>
      <c r="CF38" t="e">
        <v>#NUM!</v>
      </c>
      <c r="CG38" t="e">
        <v>#NUM!</v>
      </c>
      <c r="CH38" t="e">
        <v>#NUM!</v>
      </c>
      <c r="CI38" t="e">
        <v>#NUM!</v>
      </c>
      <c r="CJ38" t="e">
        <v>#NUM!</v>
      </c>
      <c r="CK38" t="e">
        <v>#NUM!</v>
      </c>
      <c r="CL38" t="e">
        <v>#NUM!</v>
      </c>
      <c r="CM38" t="e">
        <v>#NUM!</v>
      </c>
      <c r="CN38" t="e">
        <v>#NUM!</v>
      </c>
      <c r="CO38" t="e">
        <v>#NUM!</v>
      </c>
      <c r="CP38" t="e">
        <v>#NUM!</v>
      </c>
      <c r="CQ38" t="e">
        <v>#NUM!</v>
      </c>
      <c r="CR38" t="e">
        <v>#NUM!</v>
      </c>
      <c r="CS38" t="e">
        <v>#NUM!</v>
      </c>
      <c r="CT38" t="e">
        <v>#NUM!</v>
      </c>
      <c r="CU38" t="e">
        <v>#NUM!</v>
      </c>
      <c r="CV38" t="e">
        <v>#NUM!</v>
      </c>
      <c r="CW38" t="e">
        <v>#NUM!</v>
      </c>
      <c r="CX38" t="e">
        <v>#NUM!</v>
      </c>
      <c r="CY38" t="e">
        <v>#NUM!</v>
      </c>
      <c r="CZ38" t="e">
        <v>#NUM!</v>
      </c>
      <c r="DA38" t="e">
        <v>#NUM!</v>
      </c>
      <c r="DB38" t="e">
        <v>#NUM!</v>
      </c>
      <c r="DC38" t="e">
        <v>#NUM!</v>
      </c>
      <c r="DD38" t="e">
        <v>#NUM!</v>
      </c>
      <c r="DE38" t="e">
        <v>#NUM!</v>
      </c>
      <c r="DF38" t="e">
        <v>#NUM!</v>
      </c>
    </row>
    <row r="39" spans="1:110" x14ac:dyDescent="0.3">
      <c r="A39" s="2" t="s">
        <v>151</v>
      </c>
      <c r="B39" s="1">
        <v>44145</v>
      </c>
      <c r="C39" s="2" t="s">
        <v>109</v>
      </c>
      <c r="D39" s="2" t="s">
        <v>120</v>
      </c>
      <c r="E39" s="2" t="s">
        <v>113</v>
      </c>
      <c r="F39">
        <v>21</v>
      </c>
      <c r="G39">
        <v>221.5</v>
      </c>
      <c r="H39">
        <v>4.41E-2</v>
      </c>
      <c r="I39">
        <v>4.41E-2</v>
      </c>
      <c r="J39">
        <v>4.41E-2</v>
      </c>
      <c r="K39">
        <v>8.8200000000000001E-2</v>
      </c>
      <c r="L39">
        <v>4.41E-2</v>
      </c>
      <c r="M39">
        <v>8.8200000000000001E-2</v>
      </c>
      <c r="N39">
        <v>4.41E-2</v>
      </c>
      <c r="O39">
        <v>8.8200000000000001E-2</v>
      </c>
      <c r="P39">
        <v>2.94</v>
      </c>
      <c r="Q39">
        <v>2.64</v>
      </c>
      <c r="R39">
        <v>3410</v>
      </c>
      <c r="S39">
        <v>4.41E-2</v>
      </c>
      <c r="BG39">
        <f>SUM(Table8_1[[#This Row],[PFBA]:[11cl-PF3OUdS2]])</f>
        <v>3416.1091999999999</v>
      </c>
      <c r="BH39">
        <v>-1.3555614105321614</v>
      </c>
      <c r="BI39">
        <v>-1.3555614105321614</v>
      </c>
      <c r="BJ39">
        <v>-1.3555614105321614</v>
      </c>
      <c r="BK39">
        <v>-1.0545314148681804</v>
      </c>
      <c r="BL39">
        <v>-1.3555614105321614</v>
      </c>
      <c r="BM39">
        <v>-1.0545314148681804</v>
      </c>
      <c r="BN39">
        <v>-1.3555614105321614</v>
      </c>
      <c r="BO39">
        <v>-1.0545314148681804</v>
      </c>
      <c r="BP39">
        <v>0.46834733041215726</v>
      </c>
      <c r="BQ39">
        <v>0.42160392686983106</v>
      </c>
      <c r="BR39">
        <v>3.5327543789924976</v>
      </c>
      <c r="BS39">
        <v>-1.3555614105321614</v>
      </c>
      <c r="BT39" t="e">
        <v>#NUM!</v>
      </c>
      <c r="BU39" t="e">
        <v>#NUM!</v>
      </c>
      <c r="BV39" t="e">
        <v>#NUM!</v>
      </c>
      <c r="BW39" t="e">
        <v>#NUM!</v>
      </c>
      <c r="BX39" t="e">
        <v>#NUM!</v>
      </c>
      <c r="BY39" t="e">
        <v>#NUM!</v>
      </c>
      <c r="BZ39" t="e">
        <v>#NUM!</v>
      </c>
      <c r="CA39" t="e">
        <v>#NUM!</v>
      </c>
      <c r="CB39" t="e">
        <v>#NUM!</v>
      </c>
      <c r="CC39" t="e">
        <v>#NUM!</v>
      </c>
      <c r="CD39" t="e">
        <v>#NUM!</v>
      </c>
      <c r="CE39" t="e">
        <v>#NUM!</v>
      </c>
      <c r="CF39" t="e">
        <v>#NUM!</v>
      </c>
      <c r="CG39" t="e">
        <v>#NUM!</v>
      </c>
      <c r="CH39" t="e">
        <v>#NUM!</v>
      </c>
      <c r="CI39" t="e">
        <v>#NUM!</v>
      </c>
      <c r="CJ39" t="e">
        <v>#NUM!</v>
      </c>
      <c r="CK39" t="e">
        <v>#NUM!</v>
      </c>
      <c r="CL39" t="e">
        <v>#NUM!</v>
      </c>
      <c r="CM39" t="e">
        <v>#NUM!</v>
      </c>
      <c r="CN39" t="e">
        <v>#NUM!</v>
      </c>
      <c r="CO39" t="e">
        <v>#NUM!</v>
      </c>
      <c r="CP39" t="e">
        <v>#NUM!</v>
      </c>
      <c r="CQ39" t="e">
        <v>#NUM!</v>
      </c>
      <c r="CR39" t="e">
        <v>#NUM!</v>
      </c>
      <c r="CS39" t="e">
        <v>#NUM!</v>
      </c>
      <c r="CT39" t="e">
        <v>#NUM!</v>
      </c>
      <c r="CU39" t="e">
        <v>#NUM!</v>
      </c>
      <c r="CV39" t="e">
        <v>#NUM!</v>
      </c>
      <c r="CW39" t="e">
        <v>#NUM!</v>
      </c>
      <c r="CX39" t="e">
        <v>#NUM!</v>
      </c>
      <c r="CY39" t="e">
        <v>#NUM!</v>
      </c>
      <c r="CZ39" t="e">
        <v>#NUM!</v>
      </c>
      <c r="DA39" t="e">
        <v>#NUM!</v>
      </c>
      <c r="DB39" t="e">
        <v>#NUM!</v>
      </c>
      <c r="DC39" t="e">
        <v>#NUM!</v>
      </c>
      <c r="DD39" t="e">
        <v>#NUM!</v>
      </c>
      <c r="DE39" t="e">
        <v>#NUM!</v>
      </c>
      <c r="DF39" t="e">
        <v>#NUM!</v>
      </c>
    </row>
    <row r="40" spans="1:110" x14ac:dyDescent="0.3">
      <c r="A40" s="2" t="s">
        <v>152</v>
      </c>
      <c r="B40" s="1">
        <v>44145</v>
      </c>
      <c r="C40" s="2" t="s">
        <v>109</v>
      </c>
      <c r="D40" s="2" t="s">
        <v>120</v>
      </c>
      <c r="E40" s="2" t="s">
        <v>115</v>
      </c>
      <c r="F40">
        <v>21</v>
      </c>
      <c r="G40">
        <v>221.5</v>
      </c>
      <c r="H40">
        <v>4.1000000000000002E-2</v>
      </c>
      <c r="I40">
        <v>4.1000000000000002E-2</v>
      </c>
      <c r="J40">
        <v>4.1000000000000002E-2</v>
      </c>
      <c r="K40">
        <v>8.2100000000000006E-2</v>
      </c>
      <c r="L40">
        <v>8.2100000000000006E-2</v>
      </c>
      <c r="M40">
        <v>4.1000000000000002E-2</v>
      </c>
      <c r="N40">
        <v>4.1000000000000002E-2</v>
      </c>
      <c r="O40">
        <v>4.1000000000000002E-2</v>
      </c>
      <c r="P40">
        <v>1.49</v>
      </c>
      <c r="Q40">
        <v>8.2100000000000006E-2</v>
      </c>
      <c r="R40">
        <v>416</v>
      </c>
      <c r="S40">
        <v>4.1000000000000002E-2</v>
      </c>
      <c r="BG40">
        <f>SUM(Table8_1[[#This Row],[PFBA]:[11cl-PF3OUdS2]])</f>
        <v>418.02330000000001</v>
      </c>
      <c r="BH40">
        <v>-1.3872161432802645</v>
      </c>
      <c r="BI40">
        <v>-1.3872161432802645</v>
      </c>
      <c r="BJ40">
        <v>-1.3872161432802645</v>
      </c>
      <c r="BK40">
        <v>-1.0856568428805593</v>
      </c>
      <c r="BL40">
        <v>-1.0856568428805593</v>
      </c>
      <c r="BM40">
        <v>-1.3872161432802645</v>
      </c>
      <c r="BN40">
        <v>-1.3872161432802645</v>
      </c>
      <c r="BO40">
        <v>-1.3872161432802645</v>
      </c>
      <c r="BP40">
        <v>0.17318626841227402</v>
      </c>
      <c r="BQ40">
        <v>-1.0856568428805593</v>
      </c>
      <c r="BR40">
        <v>2.6190933306267428</v>
      </c>
      <c r="BS40">
        <v>-1.3872161432802645</v>
      </c>
      <c r="BT40" t="e">
        <v>#NUM!</v>
      </c>
      <c r="BU40" t="e">
        <v>#NUM!</v>
      </c>
      <c r="BV40" t="e">
        <v>#NUM!</v>
      </c>
      <c r="BW40" t="e">
        <v>#NUM!</v>
      </c>
      <c r="BX40" t="e">
        <v>#NUM!</v>
      </c>
      <c r="BY40" t="e">
        <v>#NUM!</v>
      </c>
      <c r="BZ40" t="e">
        <v>#NUM!</v>
      </c>
      <c r="CA40" t="e">
        <v>#NUM!</v>
      </c>
      <c r="CB40" t="e">
        <v>#NUM!</v>
      </c>
      <c r="CC40" t="e">
        <v>#NUM!</v>
      </c>
      <c r="CD40" t="e">
        <v>#NUM!</v>
      </c>
      <c r="CE40" t="e">
        <v>#NUM!</v>
      </c>
      <c r="CF40" t="e">
        <v>#NUM!</v>
      </c>
      <c r="CG40" t="e">
        <v>#NUM!</v>
      </c>
      <c r="CH40" t="e">
        <v>#NUM!</v>
      </c>
      <c r="CI40" t="e">
        <v>#NUM!</v>
      </c>
      <c r="CJ40" t="e">
        <v>#NUM!</v>
      </c>
      <c r="CK40" t="e">
        <v>#NUM!</v>
      </c>
      <c r="CL40" t="e">
        <v>#NUM!</v>
      </c>
      <c r="CM40" t="e">
        <v>#NUM!</v>
      </c>
      <c r="CN40" t="e">
        <v>#NUM!</v>
      </c>
      <c r="CO40" t="e">
        <v>#NUM!</v>
      </c>
      <c r="CP40" t="e">
        <v>#NUM!</v>
      </c>
      <c r="CQ40" t="e">
        <v>#NUM!</v>
      </c>
      <c r="CR40" t="e">
        <v>#NUM!</v>
      </c>
      <c r="CS40" t="e">
        <v>#NUM!</v>
      </c>
      <c r="CT40" t="e">
        <v>#NUM!</v>
      </c>
      <c r="CU40" t="e">
        <v>#NUM!</v>
      </c>
      <c r="CV40" t="e">
        <v>#NUM!</v>
      </c>
      <c r="CW40" t="e">
        <v>#NUM!</v>
      </c>
      <c r="CX40" t="e">
        <v>#NUM!</v>
      </c>
      <c r="CY40" t="e">
        <v>#NUM!</v>
      </c>
      <c r="CZ40" t="e">
        <v>#NUM!</v>
      </c>
      <c r="DA40" t="e">
        <v>#NUM!</v>
      </c>
      <c r="DB40" t="e">
        <v>#NUM!</v>
      </c>
      <c r="DC40" t="e">
        <v>#NUM!</v>
      </c>
      <c r="DD40" t="e">
        <v>#NUM!</v>
      </c>
      <c r="DE40" t="e">
        <v>#NUM!</v>
      </c>
      <c r="DF40" t="e">
        <v>#NUM!</v>
      </c>
    </row>
    <row r="41" spans="1:110" x14ac:dyDescent="0.3">
      <c r="A41" s="2" t="s">
        <v>153</v>
      </c>
      <c r="B41" s="1">
        <v>44145</v>
      </c>
      <c r="C41" s="2" t="s">
        <v>109</v>
      </c>
      <c r="D41" s="2" t="s">
        <v>110</v>
      </c>
      <c r="E41" s="2" t="s">
        <v>113</v>
      </c>
      <c r="F41">
        <v>21</v>
      </c>
      <c r="G41">
        <v>179.5</v>
      </c>
      <c r="H41">
        <v>5.1499999999999997E-2</v>
      </c>
      <c r="I41">
        <v>5.1499999999999997E-2</v>
      </c>
      <c r="J41">
        <v>5.1499999999999997E-2</v>
      </c>
      <c r="K41">
        <v>0.28399999999999997</v>
      </c>
      <c r="L41">
        <v>0.10299999999999999</v>
      </c>
      <c r="M41">
        <v>0.10299999999999999</v>
      </c>
      <c r="N41">
        <v>5.1499999999999997E-2</v>
      </c>
      <c r="O41">
        <v>5.1499999999999997E-2</v>
      </c>
      <c r="P41">
        <v>3.56</v>
      </c>
      <c r="Q41">
        <v>1.4</v>
      </c>
      <c r="R41">
        <v>2040</v>
      </c>
      <c r="S41">
        <v>5.1499999999999997E-2</v>
      </c>
      <c r="BG41">
        <f>SUM(Table8_1[[#This Row],[PFBA]:[11cl-PF3OUdS2]])</f>
        <v>2045.759</v>
      </c>
      <c r="BH41">
        <v>-1.288192770958809</v>
      </c>
      <c r="BI41">
        <v>-1.288192770958809</v>
      </c>
      <c r="BJ41">
        <v>-1.288192770958809</v>
      </c>
      <c r="BK41">
        <v>-0.54668165995296236</v>
      </c>
      <c r="BL41">
        <v>-0.98716277529482777</v>
      </c>
      <c r="BM41">
        <v>-0.98716277529482777</v>
      </c>
      <c r="BN41">
        <v>-1.288192770958809</v>
      </c>
      <c r="BO41">
        <v>-1.288192770958809</v>
      </c>
      <c r="BP41">
        <v>0.55144999797287519</v>
      </c>
      <c r="BQ41">
        <v>0.14612803567823801</v>
      </c>
      <c r="BR41">
        <v>3.3096301674258988</v>
      </c>
      <c r="BS41">
        <v>-1.288192770958809</v>
      </c>
      <c r="BT41" t="e">
        <v>#NUM!</v>
      </c>
      <c r="BU41" t="e">
        <v>#NUM!</v>
      </c>
      <c r="BV41" t="e">
        <v>#NUM!</v>
      </c>
      <c r="BW41" t="e">
        <v>#NUM!</v>
      </c>
      <c r="BX41" t="e">
        <v>#NUM!</v>
      </c>
      <c r="BY41" t="e">
        <v>#NUM!</v>
      </c>
      <c r="BZ41" t="e">
        <v>#NUM!</v>
      </c>
      <c r="CA41" t="e">
        <v>#NUM!</v>
      </c>
      <c r="CB41" t="e">
        <v>#NUM!</v>
      </c>
      <c r="CC41" t="e">
        <v>#NUM!</v>
      </c>
      <c r="CD41" t="e">
        <v>#NUM!</v>
      </c>
      <c r="CE41" t="e">
        <v>#NUM!</v>
      </c>
      <c r="CF41" t="e">
        <v>#NUM!</v>
      </c>
      <c r="CG41" t="e">
        <v>#NUM!</v>
      </c>
      <c r="CH41" t="e">
        <v>#NUM!</v>
      </c>
      <c r="CI41" t="e">
        <v>#NUM!</v>
      </c>
      <c r="CJ41" t="e">
        <v>#NUM!</v>
      </c>
      <c r="CK41" t="e">
        <v>#NUM!</v>
      </c>
      <c r="CL41" t="e">
        <v>#NUM!</v>
      </c>
      <c r="CM41" t="e">
        <v>#NUM!</v>
      </c>
      <c r="CN41" t="e">
        <v>#NUM!</v>
      </c>
      <c r="CO41" t="e">
        <v>#NUM!</v>
      </c>
      <c r="CP41" t="e">
        <v>#NUM!</v>
      </c>
      <c r="CQ41" t="e">
        <v>#NUM!</v>
      </c>
      <c r="CR41" t="e">
        <v>#NUM!</v>
      </c>
      <c r="CS41" t="e">
        <v>#NUM!</v>
      </c>
      <c r="CT41" t="e">
        <v>#NUM!</v>
      </c>
      <c r="CU41" t="e">
        <v>#NUM!</v>
      </c>
      <c r="CV41" t="e">
        <v>#NUM!</v>
      </c>
      <c r="CW41" t="e">
        <v>#NUM!</v>
      </c>
      <c r="CX41" t="e">
        <v>#NUM!</v>
      </c>
      <c r="CY41" t="e">
        <v>#NUM!</v>
      </c>
      <c r="CZ41" t="e">
        <v>#NUM!</v>
      </c>
      <c r="DA41" t="e">
        <v>#NUM!</v>
      </c>
      <c r="DB41" t="e">
        <v>#NUM!</v>
      </c>
      <c r="DC41" t="e">
        <v>#NUM!</v>
      </c>
      <c r="DD41" t="e">
        <v>#NUM!</v>
      </c>
      <c r="DE41" t="e">
        <v>#NUM!</v>
      </c>
      <c r="DF41" t="e">
        <v>#NUM!</v>
      </c>
    </row>
    <row r="42" spans="1:110" x14ac:dyDescent="0.3">
      <c r="A42" s="2" t="s">
        <v>154</v>
      </c>
      <c r="B42" s="1">
        <v>44145</v>
      </c>
      <c r="C42" s="2" t="s">
        <v>109</v>
      </c>
      <c r="D42" s="2" t="s">
        <v>110</v>
      </c>
      <c r="E42" s="2" t="s">
        <v>115</v>
      </c>
      <c r="F42">
        <v>21</v>
      </c>
      <c r="G42">
        <v>179.5</v>
      </c>
      <c r="H42">
        <v>4.8899999999999999E-2</v>
      </c>
      <c r="I42">
        <v>4.8899999999999999E-2</v>
      </c>
      <c r="J42">
        <v>4.8899999999999999E-2</v>
      </c>
      <c r="K42">
        <v>9.7799999999999998E-2</v>
      </c>
      <c r="L42">
        <v>4.8899999999999999E-2</v>
      </c>
      <c r="M42">
        <v>9.7799999999999998E-2</v>
      </c>
      <c r="N42">
        <v>4.8899999999999999E-2</v>
      </c>
      <c r="O42">
        <v>4.8899999999999999E-2</v>
      </c>
      <c r="P42">
        <v>1.77</v>
      </c>
      <c r="Q42">
        <v>9.7799999999999998E-2</v>
      </c>
      <c r="R42">
        <v>230</v>
      </c>
      <c r="S42">
        <v>4.8899999999999999E-2</v>
      </c>
      <c r="BG42">
        <f>SUM(Table8_1[[#This Row],[PFBA]:[11cl-PF3OUdS2]])</f>
        <v>232.4057</v>
      </c>
      <c r="BH42">
        <v>-1.3106911408763797</v>
      </c>
      <c r="BI42">
        <v>-1.3106911408763797</v>
      </c>
      <c r="BJ42">
        <v>-1.3106911408763797</v>
      </c>
      <c r="BK42">
        <v>-1.0096611452123985</v>
      </c>
      <c r="BL42">
        <v>-1.3106911408763797</v>
      </c>
      <c r="BM42">
        <v>-1.0096611452123985</v>
      </c>
      <c r="BN42">
        <v>-1.3106911408763797</v>
      </c>
      <c r="BO42">
        <v>-1.3106911408763797</v>
      </c>
      <c r="BP42">
        <v>0.24797326636180664</v>
      </c>
      <c r="BQ42">
        <v>-1.0096611452123985</v>
      </c>
      <c r="BR42">
        <v>2.3617278360175931</v>
      </c>
      <c r="BS42">
        <v>-1.3106911408763797</v>
      </c>
      <c r="BT42" t="e">
        <v>#NUM!</v>
      </c>
      <c r="BU42" t="e">
        <v>#NUM!</v>
      </c>
      <c r="BV42" t="e">
        <v>#NUM!</v>
      </c>
      <c r="BW42" t="e">
        <v>#NUM!</v>
      </c>
      <c r="BX42" t="e">
        <v>#NUM!</v>
      </c>
      <c r="BY42" t="e">
        <v>#NUM!</v>
      </c>
      <c r="BZ42" t="e">
        <v>#NUM!</v>
      </c>
      <c r="CA42" t="e">
        <v>#NUM!</v>
      </c>
      <c r="CB42" t="e">
        <v>#NUM!</v>
      </c>
      <c r="CC42" t="e">
        <v>#NUM!</v>
      </c>
      <c r="CD42" t="e">
        <v>#NUM!</v>
      </c>
      <c r="CE42" t="e">
        <v>#NUM!</v>
      </c>
      <c r="CF42" t="e">
        <v>#NUM!</v>
      </c>
      <c r="CG42" t="e">
        <v>#NUM!</v>
      </c>
      <c r="CH42" t="e">
        <v>#NUM!</v>
      </c>
      <c r="CI42" t="e">
        <v>#NUM!</v>
      </c>
      <c r="CJ42" t="e">
        <v>#NUM!</v>
      </c>
      <c r="CK42" t="e">
        <v>#NUM!</v>
      </c>
      <c r="CL42" t="e">
        <v>#NUM!</v>
      </c>
      <c r="CM42" t="e">
        <v>#NUM!</v>
      </c>
      <c r="CN42" t="e">
        <v>#NUM!</v>
      </c>
      <c r="CO42" t="e">
        <v>#NUM!</v>
      </c>
      <c r="CP42" t="e">
        <v>#NUM!</v>
      </c>
      <c r="CQ42" t="e">
        <v>#NUM!</v>
      </c>
      <c r="CR42" t="e">
        <v>#NUM!</v>
      </c>
      <c r="CS42" t="e">
        <v>#NUM!</v>
      </c>
      <c r="CT42" t="e">
        <v>#NUM!</v>
      </c>
      <c r="CU42" t="e">
        <v>#NUM!</v>
      </c>
      <c r="CV42" t="e">
        <v>#NUM!</v>
      </c>
      <c r="CW42" t="e">
        <v>#NUM!</v>
      </c>
      <c r="CX42" t="e">
        <v>#NUM!</v>
      </c>
      <c r="CY42" t="e">
        <v>#NUM!</v>
      </c>
      <c r="CZ42" t="e">
        <v>#NUM!</v>
      </c>
      <c r="DA42" t="e">
        <v>#NUM!</v>
      </c>
      <c r="DB42" t="e">
        <v>#NUM!</v>
      </c>
      <c r="DC42" t="e">
        <v>#NUM!</v>
      </c>
      <c r="DD42" t="e">
        <v>#NUM!</v>
      </c>
      <c r="DE42" t="e">
        <v>#NUM!</v>
      </c>
      <c r="DF42" t="e">
        <v>#NUM!</v>
      </c>
    </row>
    <row r="43" spans="1:110" x14ac:dyDescent="0.3">
      <c r="A43" s="2" t="s">
        <v>155</v>
      </c>
      <c r="B43" s="1">
        <v>44145</v>
      </c>
      <c r="C43" s="2" t="s">
        <v>109</v>
      </c>
      <c r="D43" s="2" t="s">
        <v>120</v>
      </c>
      <c r="E43" s="2" t="s">
        <v>111</v>
      </c>
      <c r="F43">
        <v>15</v>
      </c>
      <c r="G43">
        <v>84.55</v>
      </c>
      <c r="H43">
        <v>0.13639999999999999</v>
      </c>
      <c r="I43">
        <v>0.13639999999999999</v>
      </c>
      <c r="J43">
        <v>0.13639999999999999</v>
      </c>
      <c r="K43">
        <v>0.13639999999999999</v>
      </c>
      <c r="L43">
        <v>0.27289999999999998</v>
      </c>
      <c r="M43">
        <v>0.47299999999999998</v>
      </c>
      <c r="N43">
        <v>0.13639999999999999</v>
      </c>
      <c r="O43">
        <v>0.27289999999999998</v>
      </c>
      <c r="P43">
        <v>7.59</v>
      </c>
      <c r="Q43">
        <v>1.82</v>
      </c>
      <c r="R43">
        <v>3050</v>
      </c>
      <c r="S43">
        <v>0.13639999999999999</v>
      </c>
      <c r="BG43">
        <f>SUM(Table8_1[[#This Row],[PFBA]:[11cl-PF3OUdS2]])</f>
        <v>3061.2471999999998</v>
      </c>
      <c r="BH43">
        <v>-0.86518562967953994</v>
      </c>
      <c r="BI43">
        <v>-0.86518562967953994</v>
      </c>
      <c r="BJ43">
        <v>-0.86518562967953994</v>
      </c>
      <c r="BK43">
        <v>-0.86518562967953994</v>
      </c>
      <c r="BL43">
        <v>-0.56399646433010353</v>
      </c>
      <c r="BM43">
        <v>-0.32513885926218844</v>
      </c>
      <c r="BN43">
        <v>-0.86518562967953994</v>
      </c>
      <c r="BO43">
        <v>-0.56399646433010353</v>
      </c>
      <c r="BP43">
        <v>0.88024177589548036</v>
      </c>
      <c r="BQ43">
        <v>0.26007138798507479</v>
      </c>
      <c r="BR43">
        <v>3.4842998393467859</v>
      </c>
      <c r="BS43">
        <v>-0.86518562967953994</v>
      </c>
      <c r="BT43" t="e">
        <v>#NUM!</v>
      </c>
      <c r="BU43" t="e">
        <v>#NUM!</v>
      </c>
      <c r="BV43" t="e">
        <v>#NUM!</v>
      </c>
      <c r="BW43" t="e">
        <v>#NUM!</v>
      </c>
      <c r="BX43" t="e">
        <v>#NUM!</v>
      </c>
      <c r="BY43" t="e">
        <v>#NUM!</v>
      </c>
      <c r="BZ43" t="e">
        <v>#NUM!</v>
      </c>
      <c r="CA43" t="e">
        <v>#NUM!</v>
      </c>
      <c r="CB43" t="e">
        <v>#NUM!</v>
      </c>
      <c r="CC43" t="e">
        <v>#NUM!</v>
      </c>
      <c r="CD43" t="e">
        <v>#NUM!</v>
      </c>
      <c r="CE43" t="e">
        <v>#NUM!</v>
      </c>
      <c r="CF43" t="e">
        <v>#NUM!</v>
      </c>
      <c r="CG43" t="e">
        <v>#NUM!</v>
      </c>
      <c r="CH43" t="e">
        <v>#NUM!</v>
      </c>
      <c r="CI43" t="e">
        <v>#NUM!</v>
      </c>
      <c r="CJ43" t="e">
        <v>#NUM!</v>
      </c>
      <c r="CK43" t="e">
        <v>#NUM!</v>
      </c>
      <c r="CL43" t="e">
        <v>#NUM!</v>
      </c>
      <c r="CM43" t="e">
        <v>#NUM!</v>
      </c>
      <c r="CN43" t="e">
        <v>#NUM!</v>
      </c>
      <c r="CO43" t="e">
        <v>#NUM!</v>
      </c>
      <c r="CP43" t="e">
        <v>#NUM!</v>
      </c>
      <c r="CQ43" t="e">
        <v>#NUM!</v>
      </c>
      <c r="CR43" t="e">
        <v>#NUM!</v>
      </c>
      <c r="CS43" t="e">
        <v>#NUM!</v>
      </c>
      <c r="CT43" t="e">
        <v>#NUM!</v>
      </c>
      <c r="CU43" t="e">
        <v>#NUM!</v>
      </c>
      <c r="CV43" t="e">
        <v>#NUM!</v>
      </c>
      <c r="CW43" t="e">
        <v>#NUM!</v>
      </c>
      <c r="CX43" t="e">
        <v>#NUM!</v>
      </c>
      <c r="CY43" t="e">
        <v>#NUM!</v>
      </c>
      <c r="CZ43" t="e">
        <v>#NUM!</v>
      </c>
      <c r="DA43" t="e">
        <v>#NUM!</v>
      </c>
      <c r="DB43" t="e">
        <v>#NUM!</v>
      </c>
      <c r="DC43" t="e">
        <v>#NUM!</v>
      </c>
      <c r="DD43" t="e">
        <v>#NUM!</v>
      </c>
      <c r="DE43" t="e">
        <v>#NUM!</v>
      </c>
      <c r="DF43" t="e">
        <v>#NUM!</v>
      </c>
    </row>
    <row r="44" spans="1:110" x14ac:dyDescent="0.3">
      <c r="A44" s="2" t="s">
        <v>156</v>
      </c>
      <c r="B44" s="1">
        <v>44145</v>
      </c>
      <c r="C44" s="2" t="s">
        <v>109</v>
      </c>
      <c r="D44" s="2" t="s">
        <v>120</v>
      </c>
      <c r="E44" s="2" t="s">
        <v>113</v>
      </c>
      <c r="F44">
        <v>15</v>
      </c>
      <c r="G44">
        <v>84.55</v>
      </c>
      <c r="H44">
        <v>0.27950000000000003</v>
      </c>
      <c r="I44">
        <v>0.27950000000000003</v>
      </c>
      <c r="J44">
        <v>0.27950000000000003</v>
      </c>
      <c r="K44">
        <v>1.39</v>
      </c>
      <c r="L44">
        <v>0.55900000000000005</v>
      </c>
      <c r="M44">
        <v>0.27950000000000003</v>
      </c>
      <c r="N44">
        <v>0.27950000000000003</v>
      </c>
      <c r="O44">
        <v>0.55900000000000005</v>
      </c>
      <c r="P44">
        <v>13.9</v>
      </c>
      <c r="Q44">
        <v>3.9</v>
      </c>
      <c r="R44">
        <v>7650</v>
      </c>
      <c r="S44">
        <v>0.27950000000000003</v>
      </c>
      <c r="BG44">
        <f>SUM(Table8_1[[#This Row],[PFBA]:[11cl-PF3OUdS2]])</f>
        <v>7671.9849999999997</v>
      </c>
      <c r="BH44">
        <v>-0.55361818777755789</v>
      </c>
      <c r="BI44">
        <v>-0.55361818777755789</v>
      </c>
      <c r="BJ44">
        <v>-0.55361818777755789</v>
      </c>
      <c r="BK44">
        <v>0.14301480025409505</v>
      </c>
      <c r="BL44">
        <v>-0.25258819211357664</v>
      </c>
      <c r="BM44">
        <v>-0.55361818777755789</v>
      </c>
      <c r="BN44">
        <v>-0.55361818777755789</v>
      </c>
      <c r="BO44">
        <v>-0.25258819211357664</v>
      </c>
      <c r="BP44">
        <v>1.1430148002540952</v>
      </c>
      <c r="BQ44">
        <v>0.59106460702649921</v>
      </c>
      <c r="BR44">
        <v>3.8836614351536176</v>
      </c>
      <c r="BS44">
        <v>-0.55361818777755789</v>
      </c>
      <c r="BT44" t="e">
        <v>#NUM!</v>
      </c>
      <c r="BU44" t="e">
        <v>#NUM!</v>
      </c>
      <c r="BV44" t="e">
        <v>#NUM!</v>
      </c>
      <c r="BW44" t="e">
        <v>#NUM!</v>
      </c>
      <c r="BX44" t="e">
        <v>#NUM!</v>
      </c>
      <c r="BY44" t="e">
        <v>#NUM!</v>
      </c>
      <c r="BZ44" t="e">
        <v>#NUM!</v>
      </c>
      <c r="CA44" t="e">
        <v>#NUM!</v>
      </c>
      <c r="CB44" t="e">
        <v>#NUM!</v>
      </c>
      <c r="CC44" t="e">
        <v>#NUM!</v>
      </c>
      <c r="CD44" t="e">
        <v>#NUM!</v>
      </c>
      <c r="CE44" t="e">
        <v>#NUM!</v>
      </c>
      <c r="CF44" t="e">
        <v>#NUM!</v>
      </c>
      <c r="CG44" t="e">
        <v>#NUM!</v>
      </c>
      <c r="CH44" t="e">
        <v>#NUM!</v>
      </c>
      <c r="CI44" t="e">
        <v>#NUM!</v>
      </c>
      <c r="CJ44" t="e">
        <v>#NUM!</v>
      </c>
      <c r="CK44" t="e">
        <v>#NUM!</v>
      </c>
      <c r="CL44" t="e">
        <v>#NUM!</v>
      </c>
      <c r="CM44" t="e">
        <v>#NUM!</v>
      </c>
      <c r="CN44" t="e">
        <v>#NUM!</v>
      </c>
      <c r="CO44" t="e">
        <v>#NUM!</v>
      </c>
      <c r="CP44" t="e">
        <v>#NUM!</v>
      </c>
      <c r="CQ44" t="e">
        <v>#NUM!</v>
      </c>
      <c r="CR44" t="e">
        <v>#NUM!</v>
      </c>
      <c r="CS44" t="e">
        <v>#NUM!</v>
      </c>
      <c r="CT44" t="e">
        <v>#NUM!</v>
      </c>
      <c r="CU44" t="e">
        <v>#NUM!</v>
      </c>
      <c r="CV44" t="e">
        <v>#NUM!</v>
      </c>
      <c r="CW44" t="e">
        <v>#NUM!</v>
      </c>
      <c r="CX44" t="e">
        <v>#NUM!</v>
      </c>
      <c r="CY44" t="e">
        <v>#NUM!</v>
      </c>
      <c r="CZ44" t="e">
        <v>#NUM!</v>
      </c>
      <c r="DA44" t="e">
        <v>#NUM!</v>
      </c>
      <c r="DB44" t="e">
        <v>#NUM!</v>
      </c>
      <c r="DC44" t="e">
        <v>#NUM!</v>
      </c>
      <c r="DD44" t="e">
        <v>#NUM!</v>
      </c>
      <c r="DE44" t="e">
        <v>#NUM!</v>
      </c>
      <c r="DF44" t="e">
        <v>#NUM!</v>
      </c>
    </row>
    <row r="45" spans="1:110" x14ac:dyDescent="0.3">
      <c r="A45" s="2" t="s">
        <v>157</v>
      </c>
      <c r="B45" s="1">
        <v>44145</v>
      </c>
      <c r="C45" s="2" t="s">
        <v>109</v>
      </c>
      <c r="D45" s="2" t="s">
        <v>120</v>
      </c>
      <c r="E45" s="2" t="s">
        <v>115</v>
      </c>
      <c r="F45">
        <v>15</v>
      </c>
      <c r="G45">
        <v>84.55</v>
      </c>
      <c r="H45">
        <v>4.3200000000000002E-2</v>
      </c>
      <c r="I45">
        <v>4.3200000000000002E-2</v>
      </c>
      <c r="J45">
        <v>4.3200000000000002E-2</v>
      </c>
      <c r="K45">
        <v>8.6400000000000005E-2</v>
      </c>
      <c r="L45">
        <v>4.3200000000000002E-2</v>
      </c>
      <c r="M45">
        <v>4.3200000000000002E-2</v>
      </c>
      <c r="N45">
        <v>4.3200000000000002E-2</v>
      </c>
      <c r="O45">
        <v>4.3200000000000002E-2</v>
      </c>
      <c r="P45">
        <v>1.61</v>
      </c>
      <c r="Q45">
        <v>0.26900000000000002</v>
      </c>
      <c r="R45">
        <v>317</v>
      </c>
      <c r="S45">
        <v>4.3200000000000002E-2</v>
      </c>
      <c r="BG45">
        <f>SUM(Table8_1[[#This Row],[PFBA]:[11cl-PF3OUdS2]])</f>
        <v>319.31100000000004</v>
      </c>
      <c r="BH45">
        <v>-1.3645162531850878</v>
      </c>
      <c r="BI45">
        <v>-1.3645162531850878</v>
      </c>
      <c r="BJ45">
        <v>-1.3645162531850878</v>
      </c>
      <c r="BK45">
        <v>-1.0634862575211066</v>
      </c>
      <c r="BL45">
        <v>-1.3645162531850878</v>
      </c>
      <c r="BM45">
        <v>-1.3645162531850878</v>
      </c>
      <c r="BN45">
        <v>-1.3645162531850878</v>
      </c>
      <c r="BO45">
        <v>-1.3645162531850878</v>
      </c>
      <c r="BP45">
        <v>0.20682587603184974</v>
      </c>
      <c r="BQ45">
        <v>-0.57024771999759194</v>
      </c>
      <c r="BR45">
        <v>2.5010592622177517</v>
      </c>
      <c r="BS45">
        <v>-1.3645162531850878</v>
      </c>
      <c r="BT45" t="e">
        <v>#NUM!</v>
      </c>
      <c r="BU45" t="e">
        <v>#NUM!</v>
      </c>
      <c r="BV45" t="e">
        <v>#NUM!</v>
      </c>
      <c r="BW45" t="e">
        <v>#NUM!</v>
      </c>
      <c r="BX45" t="e">
        <v>#NUM!</v>
      </c>
      <c r="BY45" t="e">
        <v>#NUM!</v>
      </c>
      <c r="BZ45" t="e">
        <v>#NUM!</v>
      </c>
      <c r="CA45" t="e">
        <v>#NUM!</v>
      </c>
      <c r="CB45" t="e">
        <v>#NUM!</v>
      </c>
      <c r="CC45" t="e">
        <v>#NUM!</v>
      </c>
      <c r="CD45" t="e">
        <v>#NUM!</v>
      </c>
      <c r="CE45" t="e">
        <v>#NUM!</v>
      </c>
      <c r="CF45" t="e">
        <v>#NUM!</v>
      </c>
      <c r="CG45" t="e">
        <v>#NUM!</v>
      </c>
      <c r="CH45" t="e">
        <v>#NUM!</v>
      </c>
      <c r="CI45" t="e">
        <v>#NUM!</v>
      </c>
      <c r="CJ45" t="e">
        <v>#NUM!</v>
      </c>
      <c r="CK45" t="e">
        <v>#NUM!</v>
      </c>
      <c r="CL45" t="e">
        <v>#NUM!</v>
      </c>
      <c r="CM45" t="e">
        <v>#NUM!</v>
      </c>
      <c r="CN45" t="e">
        <v>#NUM!</v>
      </c>
      <c r="CO45" t="e">
        <v>#NUM!</v>
      </c>
      <c r="CP45" t="e">
        <v>#NUM!</v>
      </c>
      <c r="CQ45" t="e">
        <v>#NUM!</v>
      </c>
      <c r="CR45" t="e">
        <v>#NUM!</v>
      </c>
      <c r="CS45" t="e">
        <v>#NUM!</v>
      </c>
      <c r="CT45" t="e">
        <v>#NUM!</v>
      </c>
      <c r="CU45" t="e">
        <v>#NUM!</v>
      </c>
      <c r="CV45" t="e">
        <v>#NUM!</v>
      </c>
      <c r="CW45" t="e">
        <v>#NUM!</v>
      </c>
      <c r="CX45" t="e">
        <v>#NUM!</v>
      </c>
      <c r="CY45" t="e">
        <v>#NUM!</v>
      </c>
      <c r="CZ45" t="e">
        <v>#NUM!</v>
      </c>
      <c r="DA45" t="e">
        <v>#NUM!</v>
      </c>
      <c r="DB45" t="e">
        <v>#NUM!</v>
      </c>
      <c r="DC45" t="e">
        <v>#NUM!</v>
      </c>
      <c r="DD45" t="e">
        <v>#NUM!</v>
      </c>
      <c r="DE45" t="e">
        <v>#NUM!</v>
      </c>
      <c r="DF45" t="e">
        <v>#NUM!</v>
      </c>
    </row>
    <row r="46" spans="1:110" x14ac:dyDescent="0.3">
      <c r="A46" s="2" t="s">
        <v>158</v>
      </c>
      <c r="B46" s="1">
        <v>44145</v>
      </c>
      <c r="C46" s="2" t="s">
        <v>109</v>
      </c>
      <c r="D46" s="2" t="s">
        <v>120</v>
      </c>
      <c r="E46" s="2" t="s">
        <v>111</v>
      </c>
      <c r="F46">
        <v>16</v>
      </c>
      <c r="G46">
        <v>93</v>
      </c>
      <c r="H46">
        <v>0.15759999999999999</v>
      </c>
      <c r="I46">
        <v>0.15759999999999999</v>
      </c>
      <c r="J46">
        <v>0.15759999999999999</v>
      </c>
      <c r="K46">
        <v>0.15759999999999999</v>
      </c>
      <c r="L46">
        <v>0.31509999999999999</v>
      </c>
      <c r="M46">
        <v>0.31509999999999999</v>
      </c>
      <c r="N46">
        <v>0.15759999999999999</v>
      </c>
      <c r="O46">
        <v>0.15759999999999999</v>
      </c>
      <c r="P46">
        <v>5.01</v>
      </c>
      <c r="Q46">
        <v>0.58299999999999996</v>
      </c>
      <c r="R46">
        <v>963</v>
      </c>
      <c r="S46">
        <v>0.15759999999999999</v>
      </c>
      <c r="BG46">
        <f>SUM(Table8_1[[#This Row],[PFBA]:[11cl-PF3OUdS2]])</f>
        <v>970.32640000000004</v>
      </c>
      <c r="BH46">
        <v>-0.80244378684646356</v>
      </c>
      <c r="BI46">
        <v>-0.80244378684646356</v>
      </c>
      <c r="BJ46">
        <v>-0.80244378684646356</v>
      </c>
      <c r="BK46">
        <v>-0.80244378684646356</v>
      </c>
      <c r="BL46">
        <v>-0.50155159682600037</v>
      </c>
      <c r="BM46">
        <v>-0.50155159682600037</v>
      </c>
      <c r="BN46">
        <v>-0.80244378684646356</v>
      </c>
      <c r="BO46">
        <v>-0.80244378684646356</v>
      </c>
      <c r="BP46">
        <v>0.69983772586724569</v>
      </c>
      <c r="BQ46">
        <v>-0.23433144524098595</v>
      </c>
      <c r="BR46">
        <v>2.9836262871245345</v>
      </c>
      <c r="BS46">
        <v>-0.80244378684646356</v>
      </c>
      <c r="BT46" t="e">
        <v>#NUM!</v>
      </c>
      <c r="BU46" t="e">
        <v>#NUM!</v>
      </c>
      <c r="BV46" t="e">
        <v>#NUM!</v>
      </c>
      <c r="BW46" t="e">
        <v>#NUM!</v>
      </c>
      <c r="BX46" t="e">
        <v>#NUM!</v>
      </c>
      <c r="BY46" t="e">
        <v>#NUM!</v>
      </c>
      <c r="BZ46" t="e">
        <v>#NUM!</v>
      </c>
      <c r="CA46" t="e">
        <v>#NUM!</v>
      </c>
      <c r="CB46" t="e">
        <v>#NUM!</v>
      </c>
      <c r="CC46" t="e">
        <v>#NUM!</v>
      </c>
      <c r="CD46" t="e">
        <v>#NUM!</v>
      </c>
      <c r="CE46" t="e">
        <v>#NUM!</v>
      </c>
      <c r="CF46" t="e">
        <v>#NUM!</v>
      </c>
      <c r="CG46" t="e">
        <v>#NUM!</v>
      </c>
      <c r="CH46" t="e">
        <v>#NUM!</v>
      </c>
      <c r="CI46" t="e">
        <v>#NUM!</v>
      </c>
      <c r="CJ46" t="e">
        <v>#NUM!</v>
      </c>
      <c r="CK46" t="e">
        <v>#NUM!</v>
      </c>
      <c r="CL46" t="e">
        <v>#NUM!</v>
      </c>
      <c r="CM46" t="e">
        <v>#NUM!</v>
      </c>
      <c r="CN46" t="e">
        <v>#NUM!</v>
      </c>
      <c r="CO46" t="e">
        <v>#NUM!</v>
      </c>
      <c r="CP46" t="e">
        <v>#NUM!</v>
      </c>
      <c r="CQ46" t="e">
        <v>#NUM!</v>
      </c>
      <c r="CR46" t="e">
        <v>#NUM!</v>
      </c>
      <c r="CS46" t="e">
        <v>#NUM!</v>
      </c>
      <c r="CT46" t="e">
        <v>#NUM!</v>
      </c>
      <c r="CU46" t="e">
        <v>#NUM!</v>
      </c>
      <c r="CV46" t="e">
        <v>#NUM!</v>
      </c>
      <c r="CW46" t="e">
        <v>#NUM!</v>
      </c>
      <c r="CX46" t="e">
        <v>#NUM!</v>
      </c>
      <c r="CY46" t="e">
        <v>#NUM!</v>
      </c>
      <c r="CZ46" t="e">
        <v>#NUM!</v>
      </c>
      <c r="DA46" t="e">
        <v>#NUM!</v>
      </c>
      <c r="DB46" t="e">
        <v>#NUM!</v>
      </c>
      <c r="DC46" t="e">
        <v>#NUM!</v>
      </c>
      <c r="DD46" t="e">
        <v>#NUM!</v>
      </c>
      <c r="DE46" t="e">
        <v>#NUM!</v>
      </c>
      <c r="DF46" t="e">
        <v>#NUM!</v>
      </c>
    </row>
    <row r="47" spans="1:110" x14ac:dyDescent="0.3">
      <c r="A47" s="2" t="s">
        <v>159</v>
      </c>
      <c r="B47" s="1">
        <v>44145</v>
      </c>
      <c r="C47" s="2" t="s">
        <v>109</v>
      </c>
      <c r="D47" s="2" t="s">
        <v>120</v>
      </c>
      <c r="E47" s="2" t="s">
        <v>113</v>
      </c>
      <c r="F47">
        <v>16</v>
      </c>
      <c r="G47">
        <v>93</v>
      </c>
      <c r="H47">
        <v>0.47070000000000001</v>
      </c>
      <c r="I47">
        <v>0.47070000000000001</v>
      </c>
      <c r="J47">
        <v>0.47070000000000001</v>
      </c>
      <c r="K47">
        <v>1.22</v>
      </c>
      <c r="L47">
        <v>0.94140000000000001</v>
      </c>
      <c r="M47">
        <v>0.47070000000000001</v>
      </c>
      <c r="N47">
        <v>0.47070000000000001</v>
      </c>
      <c r="O47">
        <v>0.47070000000000001</v>
      </c>
      <c r="P47">
        <v>5.51</v>
      </c>
      <c r="Q47">
        <v>0.72</v>
      </c>
      <c r="R47">
        <v>2380</v>
      </c>
      <c r="S47">
        <v>0.47070000000000001</v>
      </c>
      <c r="BG47">
        <f>SUM(Table8_1[[#This Row],[PFBA]:[11cl-PF3OUdS2]])</f>
        <v>2391.6862999999998</v>
      </c>
      <c r="BH47">
        <v>-0.32725580169340091</v>
      </c>
      <c r="BI47">
        <v>-0.32725580169340091</v>
      </c>
      <c r="BJ47">
        <v>-0.32725580169340091</v>
      </c>
      <c r="BK47">
        <v>8.6359830674748214E-2</v>
      </c>
      <c r="BL47">
        <v>-2.6225806029419683E-2</v>
      </c>
      <c r="BM47">
        <v>-0.32725580169340091</v>
      </c>
      <c r="BN47">
        <v>-0.32725580169340091</v>
      </c>
      <c r="BO47">
        <v>-0.32725580169340091</v>
      </c>
      <c r="BP47">
        <v>0.74115159885178505</v>
      </c>
      <c r="BQ47">
        <v>-0.14266750356873156</v>
      </c>
      <c r="BR47">
        <v>3.3765769570565118</v>
      </c>
      <c r="BS47">
        <v>-0.32725580169340091</v>
      </c>
      <c r="BT47" t="e">
        <v>#NUM!</v>
      </c>
      <c r="BU47" t="e">
        <v>#NUM!</v>
      </c>
      <c r="BV47" t="e">
        <v>#NUM!</v>
      </c>
      <c r="BW47" t="e">
        <v>#NUM!</v>
      </c>
      <c r="BX47" t="e">
        <v>#NUM!</v>
      </c>
      <c r="BY47" t="e">
        <v>#NUM!</v>
      </c>
      <c r="BZ47" t="e">
        <v>#NUM!</v>
      </c>
      <c r="CA47" t="e">
        <v>#NUM!</v>
      </c>
      <c r="CB47" t="e">
        <v>#NUM!</v>
      </c>
      <c r="CC47" t="e">
        <v>#NUM!</v>
      </c>
      <c r="CD47" t="e">
        <v>#NUM!</v>
      </c>
      <c r="CE47" t="e">
        <v>#NUM!</v>
      </c>
      <c r="CF47" t="e">
        <v>#NUM!</v>
      </c>
      <c r="CG47" t="e">
        <v>#NUM!</v>
      </c>
      <c r="CH47" t="e">
        <v>#NUM!</v>
      </c>
      <c r="CI47" t="e">
        <v>#NUM!</v>
      </c>
      <c r="CJ47" t="e">
        <v>#NUM!</v>
      </c>
      <c r="CK47" t="e">
        <v>#NUM!</v>
      </c>
      <c r="CL47" t="e">
        <v>#NUM!</v>
      </c>
      <c r="CM47" t="e">
        <v>#NUM!</v>
      </c>
      <c r="CN47" t="e">
        <v>#NUM!</v>
      </c>
      <c r="CO47" t="e">
        <v>#NUM!</v>
      </c>
      <c r="CP47" t="e">
        <v>#NUM!</v>
      </c>
      <c r="CQ47" t="e">
        <v>#NUM!</v>
      </c>
      <c r="CR47" t="e">
        <v>#NUM!</v>
      </c>
      <c r="CS47" t="e">
        <v>#NUM!</v>
      </c>
      <c r="CT47" t="e">
        <v>#NUM!</v>
      </c>
      <c r="CU47" t="e">
        <v>#NUM!</v>
      </c>
      <c r="CV47" t="e">
        <v>#NUM!</v>
      </c>
      <c r="CW47" t="e">
        <v>#NUM!</v>
      </c>
      <c r="CX47" t="e">
        <v>#NUM!</v>
      </c>
      <c r="CY47" t="e">
        <v>#NUM!</v>
      </c>
      <c r="CZ47" t="e">
        <v>#NUM!</v>
      </c>
      <c r="DA47" t="e">
        <v>#NUM!</v>
      </c>
      <c r="DB47" t="e">
        <v>#NUM!</v>
      </c>
      <c r="DC47" t="e">
        <v>#NUM!</v>
      </c>
      <c r="DD47" t="e">
        <v>#NUM!</v>
      </c>
      <c r="DE47" t="e">
        <v>#NUM!</v>
      </c>
      <c r="DF47" t="e">
        <v>#NUM!</v>
      </c>
    </row>
    <row r="48" spans="1:110" x14ac:dyDescent="0.3">
      <c r="A48" s="2" t="s">
        <v>160</v>
      </c>
      <c r="B48" s="1">
        <v>44145</v>
      </c>
      <c r="C48" s="2" t="s">
        <v>109</v>
      </c>
      <c r="D48" s="2" t="s">
        <v>120</v>
      </c>
      <c r="E48" s="2" t="s">
        <v>115</v>
      </c>
      <c r="F48">
        <v>16</v>
      </c>
      <c r="G48">
        <v>93</v>
      </c>
      <c r="H48">
        <v>4.4999999999999998E-2</v>
      </c>
      <c r="I48">
        <v>4.4999999999999998E-2</v>
      </c>
      <c r="J48">
        <v>4.4999999999999998E-2</v>
      </c>
      <c r="K48">
        <v>9.01E-2</v>
      </c>
      <c r="L48">
        <v>9.01E-2</v>
      </c>
      <c r="M48">
        <v>4.4999999999999998E-2</v>
      </c>
      <c r="N48">
        <v>4.4999999999999998E-2</v>
      </c>
      <c r="O48">
        <v>4.4999999999999998E-2</v>
      </c>
      <c r="P48">
        <v>4.5</v>
      </c>
      <c r="Q48">
        <v>0.20899999999999999</v>
      </c>
      <c r="R48">
        <v>285</v>
      </c>
      <c r="S48">
        <v>4.4999999999999998E-2</v>
      </c>
      <c r="BG48">
        <f>SUM(Table8_1[[#This Row],[PFBA]:[11cl-PF3OUdS2]])</f>
        <v>290.20420000000001</v>
      </c>
      <c r="BH48">
        <v>-1.3467874862246563</v>
      </c>
      <c r="BI48">
        <v>-1.3467874862246563</v>
      </c>
      <c r="BJ48">
        <v>-1.3467874862246563</v>
      </c>
      <c r="BK48">
        <v>-1.045275209020937</v>
      </c>
      <c r="BL48">
        <v>-1.045275209020937</v>
      </c>
      <c r="BM48">
        <v>-1.3467874862246563</v>
      </c>
      <c r="BN48">
        <v>-1.3467874862246563</v>
      </c>
      <c r="BO48">
        <v>-1.3467874862246563</v>
      </c>
      <c r="BP48">
        <v>0.65321251377534373</v>
      </c>
      <c r="BQ48">
        <v>-0.679853713888946</v>
      </c>
      <c r="BR48">
        <v>2.4548448600085102</v>
      </c>
      <c r="BS48">
        <v>-1.3467874862246563</v>
      </c>
      <c r="BT48" t="e">
        <v>#NUM!</v>
      </c>
      <c r="BU48" t="e">
        <v>#NUM!</v>
      </c>
      <c r="BV48" t="e">
        <v>#NUM!</v>
      </c>
      <c r="BW48" t="e">
        <v>#NUM!</v>
      </c>
      <c r="BX48" t="e">
        <v>#NUM!</v>
      </c>
      <c r="BY48" t="e">
        <v>#NUM!</v>
      </c>
      <c r="BZ48" t="e">
        <v>#NUM!</v>
      </c>
      <c r="CA48" t="e">
        <v>#NUM!</v>
      </c>
      <c r="CB48" t="e">
        <v>#NUM!</v>
      </c>
      <c r="CC48" t="e">
        <v>#NUM!</v>
      </c>
      <c r="CD48" t="e">
        <v>#NUM!</v>
      </c>
      <c r="CE48" t="e">
        <v>#NUM!</v>
      </c>
      <c r="CF48" t="e">
        <v>#NUM!</v>
      </c>
      <c r="CG48" t="e">
        <v>#NUM!</v>
      </c>
      <c r="CH48" t="e">
        <v>#NUM!</v>
      </c>
      <c r="CI48" t="e">
        <v>#NUM!</v>
      </c>
      <c r="CJ48" t="e">
        <v>#NUM!</v>
      </c>
      <c r="CK48" t="e">
        <v>#NUM!</v>
      </c>
      <c r="CL48" t="e">
        <v>#NUM!</v>
      </c>
      <c r="CM48" t="e">
        <v>#NUM!</v>
      </c>
      <c r="CN48" t="e">
        <v>#NUM!</v>
      </c>
      <c r="CO48" t="e">
        <v>#NUM!</v>
      </c>
      <c r="CP48" t="e">
        <v>#NUM!</v>
      </c>
      <c r="CQ48" t="e">
        <v>#NUM!</v>
      </c>
      <c r="CR48" t="e">
        <v>#NUM!</v>
      </c>
      <c r="CS48" t="e">
        <v>#NUM!</v>
      </c>
      <c r="CT48" t="e">
        <v>#NUM!</v>
      </c>
      <c r="CU48" t="e">
        <v>#NUM!</v>
      </c>
      <c r="CV48" t="e">
        <v>#NUM!</v>
      </c>
      <c r="CW48" t="e">
        <v>#NUM!</v>
      </c>
      <c r="CX48" t="e">
        <v>#NUM!</v>
      </c>
      <c r="CY48" t="e">
        <v>#NUM!</v>
      </c>
      <c r="CZ48" t="e">
        <v>#NUM!</v>
      </c>
      <c r="DA48" t="e">
        <v>#NUM!</v>
      </c>
      <c r="DB48" t="e">
        <v>#NUM!</v>
      </c>
      <c r="DC48" t="e">
        <v>#NUM!</v>
      </c>
      <c r="DD48" t="e">
        <v>#NUM!</v>
      </c>
      <c r="DE48" t="e">
        <v>#NUM!</v>
      </c>
      <c r="DF48" t="e">
        <v>#NUM!</v>
      </c>
    </row>
    <row r="49" spans="1:110" x14ac:dyDescent="0.3">
      <c r="A49" s="2" t="s">
        <v>161</v>
      </c>
      <c r="B49" s="1">
        <v>44145</v>
      </c>
      <c r="C49" s="2" t="s">
        <v>109</v>
      </c>
      <c r="D49" s="2" t="s">
        <v>110</v>
      </c>
      <c r="E49" s="2" t="s">
        <v>113</v>
      </c>
      <c r="F49">
        <v>15</v>
      </c>
      <c r="G49">
        <v>82.7</v>
      </c>
      <c r="H49">
        <v>0.316</v>
      </c>
      <c r="I49">
        <v>0.316</v>
      </c>
      <c r="J49">
        <v>0.316</v>
      </c>
      <c r="K49">
        <v>2.63</v>
      </c>
      <c r="L49">
        <v>0.316</v>
      </c>
      <c r="M49">
        <v>0.316</v>
      </c>
      <c r="N49">
        <v>0.316</v>
      </c>
      <c r="O49">
        <v>0.316</v>
      </c>
      <c r="P49">
        <v>2.7</v>
      </c>
      <c r="Q49">
        <v>1.75</v>
      </c>
      <c r="R49">
        <v>2090</v>
      </c>
      <c r="S49">
        <v>0.316</v>
      </c>
      <c r="BG49">
        <f>SUM(Table8_1[[#This Row],[PFBA]:[11cl-PF3OUdS2]])</f>
        <v>2099.6079999999997</v>
      </c>
      <c r="BH49">
        <v>-0.50031291738159622</v>
      </c>
      <c r="BI49">
        <v>-0.50031291738159622</v>
      </c>
      <c r="BJ49">
        <v>-0.50031291738159622</v>
      </c>
      <c r="BK49">
        <v>0.41995574848975786</v>
      </c>
      <c r="BL49">
        <v>-0.50031291738159622</v>
      </c>
      <c r="BM49">
        <v>-0.50031291738159622</v>
      </c>
      <c r="BN49">
        <v>-0.50031291738159622</v>
      </c>
      <c r="BO49">
        <v>-0.50031291738159622</v>
      </c>
      <c r="BP49">
        <v>0.43136376415898736</v>
      </c>
      <c r="BQ49">
        <v>0.24303804868629444</v>
      </c>
      <c r="BR49">
        <v>3.3201462861110542</v>
      </c>
      <c r="BS49">
        <v>-0.50031291738159622</v>
      </c>
      <c r="BT49" t="e">
        <v>#NUM!</v>
      </c>
      <c r="BU49" t="e">
        <v>#NUM!</v>
      </c>
      <c r="BV49" t="e">
        <v>#NUM!</v>
      </c>
      <c r="BW49" t="e">
        <v>#NUM!</v>
      </c>
      <c r="BX49" t="e">
        <v>#NUM!</v>
      </c>
      <c r="BY49" t="e">
        <v>#NUM!</v>
      </c>
      <c r="BZ49" t="e">
        <v>#NUM!</v>
      </c>
      <c r="CA49" t="e">
        <v>#NUM!</v>
      </c>
      <c r="CB49" t="e">
        <v>#NUM!</v>
      </c>
      <c r="CC49" t="e">
        <v>#NUM!</v>
      </c>
      <c r="CD49" t="e">
        <v>#NUM!</v>
      </c>
      <c r="CE49" t="e">
        <v>#NUM!</v>
      </c>
      <c r="CF49" t="e">
        <v>#NUM!</v>
      </c>
      <c r="CG49" t="e">
        <v>#NUM!</v>
      </c>
      <c r="CH49" t="e">
        <v>#NUM!</v>
      </c>
      <c r="CI49" t="e">
        <v>#NUM!</v>
      </c>
      <c r="CJ49" t="e">
        <v>#NUM!</v>
      </c>
      <c r="CK49" t="e">
        <v>#NUM!</v>
      </c>
      <c r="CL49" t="e">
        <v>#NUM!</v>
      </c>
      <c r="CM49" t="e">
        <v>#NUM!</v>
      </c>
      <c r="CN49" t="e">
        <v>#NUM!</v>
      </c>
      <c r="CO49" t="e">
        <v>#NUM!</v>
      </c>
      <c r="CP49" t="e">
        <v>#NUM!</v>
      </c>
      <c r="CQ49" t="e">
        <v>#NUM!</v>
      </c>
      <c r="CR49" t="e">
        <v>#NUM!</v>
      </c>
      <c r="CS49" t="e">
        <v>#NUM!</v>
      </c>
      <c r="CT49" t="e">
        <v>#NUM!</v>
      </c>
      <c r="CU49" t="e">
        <v>#NUM!</v>
      </c>
      <c r="CV49" t="e">
        <v>#NUM!</v>
      </c>
      <c r="CW49" t="e">
        <v>#NUM!</v>
      </c>
      <c r="CX49" t="e">
        <v>#NUM!</v>
      </c>
      <c r="CY49" t="e">
        <v>#NUM!</v>
      </c>
      <c r="CZ49" t="e">
        <v>#NUM!</v>
      </c>
      <c r="DA49" t="e">
        <v>#NUM!</v>
      </c>
      <c r="DB49" t="e">
        <v>#NUM!</v>
      </c>
      <c r="DC49" t="e">
        <v>#NUM!</v>
      </c>
      <c r="DD49" t="e">
        <v>#NUM!</v>
      </c>
      <c r="DE49" t="e">
        <v>#NUM!</v>
      </c>
      <c r="DF49" t="e">
        <v>#NUM!</v>
      </c>
    </row>
    <row r="50" spans="1:110" x14ac:dyDescent="0.3">
      <c r="A50" s="2" t="s">
        <v>162</v>
      </c>
      <c r="B50" s="1">
        <v>44145</v>
      </c>
      <c r="C50" s="2" t="s">
        <v>109</v>
      </c>
      <c r="D50" s="2" t="s">
        <v>110</v>
      </c>
      <c r="E50" s="2" t="s">
        <v>115</v>
      </c>
      <c r="F50">
        <v>15</v>
      </c>
      <c r="G50">
        <v>82.7</v>
      </c>
      <c r="H50">
        <v>8.4500000000000006E-2</v>
      </c>
      <c r="I50">
        <v>4.2200000000000001E-2</v>
      </c>
      <c r="J50">
        <v>4.2200000000000001E-2</v>
      </c>
      <c r="K50">
        <v>8.4500000000000006E-2</v>
      </c>
      <c r="L50">
        <v>8.4500000000000006E-2</v>
      </c>
      <c r="M50">
        <v>8.4500000000000006E-2</v>
      </c>
      <c r="N50">
        <v>4.2200000000000001E-2</v>
      </c>
      <c r="O50">
        <v>4.2200000000000001E-2</v>
      </c>
      <c r="P50">
        <v>1.49</v>
      </c>
      <c r="Q50">
        <v>8.4500000000000006E-2</v>
      </c>
      <c r="R50">
        <v>255</v>
      </c>
      <c r="S50">
        <v>4.2200000000000001E-2</v>
      </c>
      <c r="BG50">
        <f>SUM(Table8_1[[#This Row],[PFBA]:[11cl-PF3OUdS2]])</f>
        <v>257.12349999999998</v>
      </c>
      <c r="BH50">
        <v>-1.0731432910503076</v>
      </c>
      <c r="BI50">
        <v>-1.3746875490383261</v>
      </c>
      <c r="BJ50">
        <v>-1.3746875490383261</v>
      </c>
      <c r="BK50">
        <v>-1.0731432910503076</v>
      </c>
      <c r="BL50">
        <v>-1.0731432910503076</v>
      </c>
      <c r="BM50">
        <v>-1.0731432910503076</v>
      </c>
      <c r="BN50">
        <v>-1.3746875490383261</v>
      </c>
      <c r="BO50">
        <v>-1.3746875490383261</v>
      </c>
      <c r="BP50">
        <v>0.17318626841227402</v>
      </c>
      <c r="BQ50">
        <v>-1.0731432910503076</v>
      </c>
      <c r="BR50">
        <v>2.406540180433955</v>
      </c>
      <c r="BS50">
        <v>-1.3746875490383261</v>
      </c>
      <c r="BT50" t="e">
        <v>#NUM!</v>
      </c>
      <c r="BU50" t="e">
        <v>#NUM!</v>
      </c>
      <c r="BV50" t="e">
        <v>#NUM!</v>
      </c>
      <c r="BW50" t="e">
        <v>#NUM!</v>
      </c>
      <c r="BX50" t="e">
        <v>#NUM!</v>
      </c>
      <c r="BY50" t="e">
        <v>#NUM!</v>
      </c>
      <c r="BZ50" t="e">
        <v>#NUM!</v>
      </c>
      <c r="CA50" t="e">
        <v>#NUM!</v>
      </c>
      <c r="CB50" t="e">
        <v>#NUM!</v>
      </c>
      <c r="CC50" t="e">
        <v>#NUM!</v>
      </c>
      <c r="CD50" t="e">
        <v>#NUM!</v>
      </c>
      <c r="CE50" t="e">
        <v>#NUM!</v>
      </c>
      <c r="CF50" t="e">
        <v>#NUM!</v>
      </c>
      <c r="CG50" t="e">
        <v>#NUM!</v>
      </c>
      <c r="CH50" t="e">
        <v>#NUM!</v>
      </c>
      <c r="CI50" t="e">
        <v>#NUM!</v>
      </c>
      <c r="CJ50" t="e">
        <v>#NUM!</v>
      </c>
      <c r="CK50" t="e">
        <v>#NUM!</v>
      </c>
      <c r="CL50" t="e">
        <v>#NUM!</v>
      </c>
      <c r="CM50" t="e">
        <v>#NUM!</v>
      </c>
      <c r="CN50" t="e">
        <v>#NUM!</v>
      </c>
      <c r="CO50" t="e">
        <v>#NUM!</v>
      </c>
      <c r="CP50" t="e">
        <v>#NUM!</v>
      </c>
      <c r="CQ50" t="e">
        <v>#NUM!</v>
      </c>
      <c r="CR50" t="e">
        <v>#NUM!</v>
      </c>
      <c r="CS50" t="e">
        <v>#NUM!</v>
      </c>
      <c r="CT50" t="e">
        <v>#NUM!</v>
      </c>
      <c r="CU50" t="e">
        <v>#NUM!</v>
      </c>
      <c r="CV50" t="e">
        <v>#NUM!</v>
      </c>
      <c r="CW50" t="e">
        <v>#NUM!</v>
      </c>
      <c r="CX50" t="e">
        <v>#NUM!</v>
      </c>
      <c r="CY50" t="e">
        <v>#NUM!</v>
      </c>
      <c r="CZ50" t="e">
        <v>#NUM!</v>
      </c>
      <c r="DA50" t="e">
        <v>#NUM!</v>
      </c>
      <c r="DB50" t="e">
        <v>#NUM!</v>
      </c>
      <c r="DC50" t="e">
        <v>#NUM!</v>
      </c>
      <c r="DD50" t="e">
        <v>#NUM!</v>
      </c>
      <c r="DE50" t="e">
        <v>#NUM!</v>
      </c>
      <c r="DF50" t="e">
        <v>#NUM!</v>
      </c>
    </row>
    <row r="51" spans="1:110" x14ac:dyDescent="0.3">
      <c r="A51" s="2" t="s">
        <v>163</v>
      </c>
      <c r="B51" s="1">
        <v>44145</v>
      </c>
      <c r="C51" s="2" t="s">
        <v>109</v>
      </c>
      <c r="D51" s="2" t="s">
        <v>120</v>
      </c>
      <c r="E51" s="2" t="s">
        <v>111</v>
      </c>
      <c r="F51">
        <v>16</v>
      </c>
      <c r="G51">
        <v>83.8</v>
      </c>
      <c r="H51">
        <v>0.1502</v>
      </c>
      <c r="I51">
        <v>0.1502</v>
      </c>
      <c r="J51">
        <v>0.1502</v>
      </c>
      <c r="K51">
        <v>0.1502</v>
      </c>
      <c r="L51">
        <v>0.1502</v>
      </c>
      <c r="M51">
        <v>0.1502</v>
      </c>
      <c r="N51">
        <v>0.1502</v>
      </c>
      <c r="O51">
        <v>0.1502</v>
      </c>
      <c r="P51">
        <v>4.67</v>
      </c>
      <c r="Q51">
        <v>1.1399999999999999</v>
      </c>
      <c r="R51">
        <v>1260</v>
      </c>
      <c r="S51">
        <v>0.1502</v>
      </c>
      <c r="BG51">
        <f>SUM(Table8_1[[#This Row],[PFBA]:[11cl-PF3OUdS2]])</f>
        <v>1267.1618000000001</v>
      </c>
      <c r="BH51">
        <v>-0.82333006733185043</v>
      </c>
      <c r="BI51">
        <v>-0.82333006733185043</v>
      </c>
      <c r="BJ51">
        <v>-0.82333006733185043</v>
      </c>
      <c r="BK51">
        <v>-0.82333006733185043</v>
      </c>
      <c r="BL51">
        <v>-0.82333006733185043</v>
      </c>
      <c r="BM51">
        <v>-0.82333006733185043</v>
      </c>
      <c r="BN51">
        <v>-0.82333006733185043</v>
      </c>
      <c r="BO51">
        <v>-0.82333006733185043</v>
      </c>
      <c r="BP51">
        <v>0.66931688056611216</v>
      </c>
      <c r="BQ51">
        <v>5.6904851336472557E-2</v>
      </c>
      <c r="BR51">
        <v>3.1003705451175629</v>
      </c>
      <c r="BS51">
        <v>-0.82333006733185043</v>
      </c>
      <c r="BT51" t="e">
        <v>#NUM!</v>
      </c>
      <c r="BU51" t="e">
        <v>#NUM!</v>
      </c>
      <c r="BV51" t="e">
        <v>#NUM!</v>
      </c>
      <c r="BW51" t="e">
        <v>#NUM!</v>
      </c>
      <c r="BX51" t="e">
        <v>#NUM!</v>
      </c>
      <c r="BY51" t="e">
        <v>#NUM!</v>
      </c>
      <c r="BZ51" t="e">
        <v>#NUM!</v>
      </c>
      <c r="CA51" t="e">
        <v>#NUM!</v>
      </c>
      <c r="CB51" t="e">
        <v>#NUM!</v>
      </c>
      <c r="CC51" t="e">
        <v>#NUM!</v>
      </c>
      <c r="CD51" t="e">
        <v>#NUM!</v>
      </c>
      <c r="CE51" t="e">
        <v>#NUM!</v>
      </c>
      <c r="CF51" t="e">
        <v>#NUM!</v>
      </c>
      <c r="CG51" t="e">
        <v>#NUM!</v>
      </c>
      <c r="CH51" t="e">
        <v>#NUM!</v>
      </c>
      <c r="CI51" t="e">
        <v>#NUM!</v>
      </c>
      <c r="CJ51" t="e">
        <v>#NUM!</v>
      </c>
      <c r="CK51" t="e">
        <v>#NUM!</v>
      </c>
      <c r="CL51" t="e">
        <v>#NUM!</v>
      </c>
      <c r="CM51" t="e">
        <v>#NUM!</v>
      </c>
      <c r="CN51" t="e">
        <v>#NUM!</v>
      </c>
      <c r="CO51" t="e">
        <v>#NUM!</v>
      </c>
      <c r="CP51" t="e">
        <v>#NUM!</v>
      </c>
      <c r="CQ51" t="e">
        <v>#NUM!</v>
      </c>
      <c r="CR51" t="e">
        <v>#NUM!</v>
      </c>
      <c r="CS51" t="e">
        <v>#NUM!</v>
      </c>
      <c r="CT51" t="e">
        <v>#NUM!</v>
      </c>
      <c r="CU51" t="e">
        <v>#NUM!</v>
      </c>
      <c r="CV51" t="e">
        <v>#NUM!</v>
      </c>
      <c r="CW51" t="e">
        <v>#NUM!</v>
      </c>
      <c r="CX51" t="e">
        <v>#NUM!</v>
      </c>
      <c r="CY51" t="e">
        <v>#NUM!</v>
      </c>
      <c r="CZ51" t="e">
        <v>#NUM!</v>
      </c>
      <c r="DA51" t="e">
        <v>#NUM!</v>
      </c>
      <c r="DB51" t="e">
        <v>#NUM!</v>
      </c>
      <c r="DC51" t="e">
        <v>#NUM!</v>
      </c>
      <c r="DD51" t="e">
        <v>#NUM!</v>
      </c>
      <c r="DE51" t="e">
        <v>#NUM!</v>
      </c>
      <c r="DF51" t="e">
        <v>#NUM!</v>
      </c>
    </row>
    <row r="52" spans="1:110" x14ac:dyDescent="0.3">
      <c r="A52" s="2" t="s">
        <v>164</v>
      </c>
      <c r="B52" s="1">
        <v>44145</v>
      </c>
      <c r="C52" s="2" t="s">
        <v>109</v>
      </c>
      <c r="D52" s="2" t="s">
        <v>120</v>
      </c>
      <c r="E52" s="2" t="s">
        <v>113</v>
      </c>
      <c r="F52">
        <v>16</v>
      </c>
      <c r="G52">
        <v>83.8</v>
      </c>
      <c r="H52">
        <v>0.27679999999999999</v>
      </c>
      <c r="I52">
        <v>0.27679999999999999</v>
      </c>
      <c r="J52">
        <v>0.27679999999999999</v>
      </c>
      <c r="K52">
        <v>2.17</v>
      </c>
      <c r="L52">
        <v>0.27679999999999999</v>
      </c>
      <c r="M52">
        <v>0.36599999999999999</v>
      </c>
      <c r="N52">
        <v>0.27679999999999999</v>
      </c>
      <c r="O52">
        <v>0.55349999999999999</v>
      </c>
      <c r="P52">
        <v>5.05</v>
      </c>
      <c r="Q52">
        <v>1.6</v>
      </c>
      <c r="R52">
        <v>4920</v>
      </c>
      <c r="S52">
        <v>0.27679999999999999</v>
      </c>
      <c r="BG52">
        <f>SUM(Table8_1[[#This Row],[PFBA]:[11cl-PF3OUdS2]])</f>
        <v>4931.4002999999993</v>
      </c>
      <c r="BH52">
        <v>-0.55783391421527984</v>
      </c>
      <c r="BI52">
        <v>-0.55783391421527984</v>
      </c>
      <c r="BJ52">
        <v>-0.55783391421527984</v>
      </c>
      <c r="BK52">
        <v>0.33645973384852951</v>
      </c>
      <c r="BL52">
        <v>-0.55783391421527984</v>
      </c>
      <c r="BM52">
        <v>-0.43651891460558934</v>
      </c>
      <c r="BN52">
        <v>-0.55783391421527984</v>
      </c>
      <c r="BO52">
        <v>-0.25688237478525838</v>
      </c>
      <c r="BP52">
        <v>0.70329137811866138</v>
      </c>
      <c r="BQ52">
        <v>0.20411998265592479</v>
      </c>
      <c r="BR52">
        <v>3.6919651027673601</v>
      </c>
      <c r="BS52">
        <v>-0.55783391421527984</v>
      </c>
      <c r="BT52" t="e">
        <v>#NUM!</v>
      </c>
      <c r="BU52" t="e">
        <v>#NUM!</v>
      </c>
      <c r="BV52" t="e">
        <v>#NUM!</v>
      </c>
      <c r="BW52" t="e">
        <v>#NUM!</v>
      </c>
      <c r="BX52" t="e">
        <v>#NUM!</v>
      </c>
      <c r="BY52" t="e">
        <v>#NUM!</v>
      </c>
      <c r="BZ52" t="e">
        <v>#NUM!</v>
      </c>
      <c r="CA52" t="e">
        <v>#NUM!</v>
      </c>
      <c r="CB52" t="e">
        <v>#NUM!</v>
      </c>
      <c r="CC52" t="e">
        <v>#NUM!</v>
      </c>
      <c r="CD52" t="e">
        <v>#NUM!</v>
      </c>
      <c r="CE52" t="e">
        <v>#NUM!</v>
      </c>
      <c r="CF52" t="e">
        <v>#NUM!</v>
      </c>
      <c r="CG52" t="e">
        <v>#NUM!</v>
      </c>
      <c r="CH52" t="e">
        <v>#NUM!</v>
      </c>
      <c r="CI52" t="e">
        <v>#NUM!</v>
      </c>
      <c r="CJ52" t="e">
        <v>#NUM!</v>
      </c>
      <c r="CK52" t="e">
        <v>#NUM!</v>
      </c>
      <c r="CL52" t="e">
        <v>#NUM!</v>
      </c>
      <c r="CM52" t="e">
        <v>#NUM!</v>
      </c>
      <c r="CN52" t="e">
        <v>#NUM!</v>
      </c>
      <c r="CO52" t="e">
        <v>#NUM!</v>
      </c>
      <c r="CP52" t="e">
        <v>#NUM!</v>
      </c>
      <c r="CQ52" t="e">
        <v>#NUM!</v>
      </c>
      <c r="CR52" t="e">
        <v>#NUM!</v>
      </c>
      <c r="CS52" t="e">
        <v>#NUM!</v>
      </c>
      <c r="CT52" t="e">
        <v>#NUM!</v>
      </c>
      <c r="CU52" t="e">
        <v>#NUM!</v>
      </c>
      <c r="CV52" t="e">
        <v>#NUM!</v>
      </c>
      <c r="CW52" t="e">
        <v>#NUM!</v>
      </c>
      <c r="CX52" t="e">
        <v>#NUM!</v>
      </c>
      <c r="CY52" t="e">
        <v>#NUM!</v>
      </c>
      <c r="CZ52" t="e">
        <v>#NUM!</v>
      </c>
      <c r="DA52" t="e">
        <v>#NUM!</v>
      </c>
      <c r="DB52" t="e">
        <v>#NUM!</v>
      </c>
      <c r="DC52" t="e">
        <v>#NUM!</v>
      </c>
      <c r="DD52" t="e">
        <v>#NUM!</v>
      </c>
      <c r="DE52" t="e">
        <v>#NUM!</v>
      </c>
      <c r="DF52" t="e">
        <v>#NUM!</v>
      </c>
    </row>
    <row r="53" spans="1:110" x14ac:dyDescent="0.3">
      <c r="A53" s="2" t="s">
        <v>165</v>
      </c>
      <c r="B53" s="1">
        <v>44145</v>
      </c>
      <c r="C53" s="2" t="s">
        <v>109</v>
      </c>
      <c r="D53" s="2" t="s">
        <v>120</v>
      </c>
      <c r="E53" s="2" t="s">
        <v>115</v>
      </c>
      <c r="F53">
        <v>16</v>
      </c>
      <c r="G53">
        <v>83.8</v>
      </c>
      <c r="H53">
        <v>8.5699999999999998E-2</v>
      </c>
      <c r="I53">
        <v>4.2900000000000001E-2</v>
      </c>
      <c r="J53">
        <v>4.2900000000000001E-2</v>
      </c>
      <c r="K53">
        <v>4.2900000000000001E-2</v>
      </c>
      <c r="L53">
        <v>4.2900000000000001E-2</v>
      </c>
      <c r="M53">
        <v>4.2900000000000001E-2</v>
      </c>
      <c r="N53">
        <v>4.2900000000000001E-2</v>
      </c>
      <c r="O53">
        <v>4.2900000000000001E-2</v>
      </c>
      <c r="P53">
        <v>1.1599999999999999</v>
      </c>
      <c r="Q53">
        <v>0.22900000000000001</v>
      </c>
      <c r="R53">
        <v>279</v>
      </c>
      <c r="S53">
        <v>4.2900000000000001E-2</v>
      </c>
      <c r="BG53">
        <f>SUM(Table8_1[[#This Row],[PFBA]:[11cl-PF3OUdS2]])</f>
        <v>280.81789999999995</v>
      </c>
      <c r="BH53">
        <v>-1.0670191780768019</v>
      </c>
      <c r="BI53">
        <v>-1.3675427078152758</v>
      </c>
      <c r="BJ53">
        <v>-1.3675427078152758</v>
      </c>
      <c r="BK53">
        <v>-1.3675427078152758</v>
      </c>
      <c r="BL53">
        <v>-1.3675427078152758</v>
      </c>
      <c r="BM53">
        <v>-1.3675427078152758</v>
      </c>
      <c r="BN53">
        <v>-1.3675427078152758</v>
      </c>
      <c r="BO53">
        <v>-1.3675427078152758</v>
      </c>
      <c r="BP53">
        <v>6.445798922691845E-2</v>
      </c>
      <c r="BQ53">
        <v>-0.64016451766011195</v>
      </c>
      <c r="BR53">
        <v>2.4456042032735974</v>
      </c>
      <c r="BS53">
        <v>-1.3675427078152758</v>
      </c>
      <c r="BT53" t="e">
        <v>#NUM!</v>
      </c>
      <c r="BU53" t="e">
        <v>#NUM!</v>
      </c>
      <c r="BV53" t="e">
        <v>#NUM!</v>
      </c>
      <c r="BW53" t="e">
        <v>#NUM!</v>
      </c>
      <c r="BX53" t="e">
        <v>#NUM!</v>
      </c>
      <c r="BY53" t="e">
        <v>#NUM!</v>
      </c>
      <c r="BZ53" t="e">
        <v>#NUM!</v>
      </c>
      <c r="CA53" t="e">
        <v>#NUM!</v>
      </c>
      <c r="CB53" t="e">
        <v>#NUM!</v>
      </c>
      <c r="CC53" t="e">
        <v>#NUM!</v>
      </c>
      <c r="CD53" t="e">
        <v>#NUM!</v>
      </c>
      <c r="CE53" t="e">
        <v>#NUM!</v>
      </c>
      <c r="CF53" t="e">
        <v>#NUM!</v>
      </c>
      <c r="CG53" t="e">
        <v>#NUM!</v>
      </c>
      <c r="CH53" t="e">
        <v>#NUM!</v>
      </c>
      <c r="CI53" t="e">
        <v>#NUM!</v>
      </c>
      <c r="CJ53" t="e">
        <v>#NUM!</v>
      </c>
      <c r="CK53" t="e">
        <v>#NUM!</v>
      </c>
      <c r="CL53" t="e">
        <v>#NUM!</v>
      </c>
      <c r="CM53" t="e">
        <v>#NUM!</v>
      </c>
      <c r="CN53" t="e">
        <v>#NUM!</v>
      </c>
      <c r="CO53" t="e">
        <v>#NUM!</v>
      </c>
      <c r="CP53" t="e">
        <v>#NUM!</v>
      </c>
      <c r="CQ53" t="e">
        <v>#NUM!</v>
      </c>
      <c r="CR53" t="e">
        <v>#NUM!</v>
      </c>
      <c r="CS53" t="e">
        <v>#NUM!</v>
      </c>
      <c r="CT53" t="e">
        <v>#NUM!</v>
      </c>
      <c r="CU53" t="e">
        <v>#NUM!</v>
      </c>
      <c r="CV53" t="e">
        <v>#NUM!</v>
      </c>
      <c r="CW53" t="e">
        <v>#NUM!</v>
      </c>
      <c r="CX53" t="e">
        <v>#NUM!</v>
      </c>
      <c r="CY53" t="e">
        <v>#NUM!</v>
      </c>
      <c r="CZ53" t="e">
        <v>#NUM!</v>
      </c>
      <c r="DA53" t="e">
        <v>#NUM!</v>
      </c>
      <c r="DB53" t="e">
        <v>#NUM!</v>
      </c>
      <c r="DC53" t="e">
        <v>#NUM!</v>
      </c>
      <c r="DD53" t="e">
        <v>#NUM!</v>
      </c>
      <c r="DE53" t="e">
        <v>#NUM!</v>
      </c>
      <c r="DF53" t="e">
        <v>#NUM!</v>
      </c>
    </row>
    <row r="54" spans="1:110" x14ac:dyDescent="0.3">
      <c r="A54" s="2" t="s">
        <v>166</v>
      </c>
      <c r="B54" s="1">
        <v>44145</v>
      </c>
      <c r="C54" s="2" t="s">
        <v>109</v>
      </c>
      <c r="D54" s="2" t="s">
        <v>110</v>
      </c>
      <c r="E54" s="2" t="s">
        <v>113</v>
      </c>
      <c r="F54">
        <v>23</v>
      </c>
      <c r="G54">
        <v>459.5</v>
      </c>
      <c r="H54">
        <v>4.9000000000000002E-2</v>
      </c>
      <c r="I54">
        <v>4.9000000000000002E-2</v>
      </c>
      <c r="J54">
        <v>4.9000000000000002E-2</v>
      </c>
      <c r="K54">
        <v>0.60199999999999998</v>
      </c>
      <c r="L54">
        <v>9.8000000000000004E-2</v>
      </c>
      <c r="M54">
        <v>4.9000000000000002E-2</v>
      </c>
      <c r="N54">
        <v>4.9000000000000002E-2</v>
      </c>
      <c r="O54">
        <v>9.8000000000000004E-2</v>
      </c>
      <c r="P54">
        <v>5.36</v>
      </c>
      <c r="Q54">
        <v>1.38</v>
      </c>
      <c r="R54">
        <v>676</v>
      </c>
      <c r="S54">
        <v>4.9000000000000002E-2</v>
      </c>
      <c r="BG54">
        <f>SUM(Table8_1[[#This Row],[PFBA]:[11cl-PF3OUdS2]])</f>
        <v>683.83199999999999</v>
      </c>
      <c r="BH54">
        <v>-1.3098039199714864</v>
      </c>
      <c r="BI54">
        <v>-1.3098039199714864</v>
      </c>
      <c r="BJ54">
        <v>-1.3098039199714864</v>
      </c>
      <c r="BK54">
        <v>-0.22040350874217546</v>
      </c>
      <c r="BL54">
        <v>-1.0087739243075051</v>
      </c>
      <c r="BM54">
        <v>-1.3098039199714864</v>
      </c>
      <c r="BN54">
        <v>-1.3098039199714864</v>
      </c>
      <c r="BO54">
        <v>-1.0087739243075051</v>
      </c>
      <c r="BP54">
        <v>0.7291647896927701</v>
      </c>
      <c r="BQ54">
        <v>0.13987908640123647</v>
      </c>
      <c r="BR54">
        <v>2.8299466959416359</v>
      </c>
      <c r="BS54">
        <v>-1.3098039199714864</v>
      </c>
      <c r="BT54" t="e">
        <v>#NUM!</v>
      </c>
      <c r="BU54" t="e">
        <v>#NUM!</v>
      </c>
      <c r="BV54" t="e">
        <v>#NUM!</v>
      </c>
      <c r="BW54" t="e">
        <v>#NUM!</v>
      </c>
      <c r="BX54" t="e">
        <v>#NUM!</v>
      </c>
      <c r="BY54" t="e">
        <v>#NUM!</v>
      </c>
      <c r="BZ54" t="e">
        <v>#NUM!</v>
      </c>
      <c r="CA54" t="e">
        <v>#NUM!</v>
      </c>
      <c r="CB54" t="e">
        <v>#NUM!</v>
      </c>
      <c r="CC54" t="e">
        <v>#NUM!</v>
      </c>
      <c r="CD54" t="e">
        <v>#NUM!</v>
      </c>
      <c r="CE54" t="e">
        <v>#NUM!</v>
      </c>
      <c r="CF54" t="e">
        <v>#NUM!</v>
      </c>
      <c r="CG54" t="e">
        <v>#NUM!</v>
      </c>
      <c r="CH54" t="e">
        <v>#NUM!</v>
      </c>
      <c r="CI54" t="e">
        <v>#NUM!</v>
      </c>
      <c r="CJ54" t="e">
        <v>#NUM!</v>
      </c>
      <c r="CK54" t="e">
        <v>#NUM!</v>
      </c>
      <c r="CL54" t="e">
        <v>#NUM!</v>
      </c>
      <c r="CM54" t="e">
        <v>#NUM!</v>
      </c>
      <c r="CN54" t="e">
        <v>#NUM!</v>
      </c>
      <c r="CO54" t="e">
        <v>#NUM!</v>
      </c>
      <c r="CP54" t="e">
        <v>#NUM!</v>
      </c>
      <c r="CQ54" t="e">
        <v>#NUM!</v>
      </c>
      <c r="CR54" t="e">
        <v>#NUM!</v>
      </c>
      <c r="CS54" t="e">
        <v>#NUM!</v>
      </c>
      <c r="CT54" t="e">
        <v>#NUM!</v>
      </c>
      <c r="CU54" t="e">
        <v>#NUM!</v>
      </c>
      <c r="CV54" t="e">
        <v>#NUM!</v>
      </c>
      <c r="CW54" t="e">
        <v>#NUM!</v>
      </c>
      <c r="CX54" t="e">
        <v>#NUM!</v>
      </c>
      <c r="CY54" t="e">
        <v>#NUM!</v>
      </c>
      <c r="CZ54" t="e">
        <v>#NUM!</v>
      </c>
      <c r="DA54" t="e">
        <v>#NUM!</v>
      </c>
      <c r="DB54" t="e">
        <v>#NUM!</v>
      </c>
      <c r="DC54" t="e">
        <v>#NUM!</v>
      </c>
      <c r="DD54" t="e">
        <v>#NUM!</v>
      </c>
      <c r="DE54" t="e">
        <v>#NUM!</v>
      </c>
      <c r="DF54" t="e">
        <v>#NUM!</v>
      </c>
    </row>
    <row r="55" spans="1:110" x14ac:dyDescent="0.3">
      <c r="A55" s="2" t="s">
        <v>167</v>
      </c>
      <c r="B55" s="1">
        <v>44145</v>
      </c>
      <c r="C55" s="2" t="s">
        <v>109</v>
      </c>
      <c r="D55" s="2" t="s">
        <v>110</v>
      </c>
      <c r="E55" s="2" t="s">
        <v>115</v>
      </c>
      <c r="F55">
        <v>23</v>
      </c>
      <c r="G55">
        <v>459.5</v>
      </c>
      <c r="H55">
        <v>4.5100000000000001E-2</v>
      </c>
      <c r="I55">
        <v>4.5100000000000001E-2</v>
      </c>
      <c r="J55">
        <v>4.5100000000000001E-2</v>
      </c>
      <c r="K55">
        <v>4.5100000000000001E-2</v>
      </c>
      <c r="L55">
        <v>9.0300000000000005E-2</v>
      </c>
      <c r="M55">
        <v>9.0300000000000005E-2</v>
      </c>
      <c r="N55">
        <v>9.0300000000000005E-2</v>
      </c>
      <c r="O55">
        <v>0.46700000000000003</v>
      </c>
      <c r="P55">
        <v>223</v>
      </c>
      <c r="Q55">
        <v>9.0300000000000005E-2</v>
      </c>
      <c r="R55">
        <v>85</v>
      </c>
      <c r="S55">
        <v>4.5100000000000001E-2</v>
      </c>
      <c r="BG55">
        <f>SUM(Table8_1[[#This Row],[PFBA]:[11cl-PF3OUdS2]])</f>
        <v>309.05369999999999</v>
      </c>
      <c r="BH55">
        <v>-1.3458234581220394</v>
      </c>
      <c r="BI55">
        <v>-1.3458234581220394</v>
      </c>
      <c r="BJ55">
        <v>-1.3458234581220394</v>
      </c>
      <c r="BK55">
        <v>-1.3458234581220394</v>
      </c>
      <c r="BL55">
        <v>-1.0443122496864943</v>
      </c>
      <c r="BM55">
        <v>-1.0443122496864943</v>
      </c>
      <c r="BN55">
        <v>-1.0443122496864943</v>
      </c>
      <c r="BO55">
        <v>-0.33068311943388784</v>
      </c>
      <c r="BP55">
        <v>2.3483048630481607</v>
      </c>
      <c r="BQ55">
        <v>-1.0443122496864943</v>
      </c>
      <c r="BR55">
        <v>1.9294189257142926</v>
      </c>
      <c r="BS55">
        <v>-1.3458234581220394</v>
      </c>
      <c r="BT55" t="e">
        <v>#NUM!</v>
      </c>
      <c r="BU55" t="e">
        <v>#NUM!</v>
      </c>
      <c r="BV55" t="e">
        <v>#NUM!</v>
      </c>
      <c r="BW55" t="e">
        <v>#NUM!</v>
      </c>
      <c r="BX55" t="e">
        <v>#NUM!</v>
      </c>
      <c r="BY55" t="e">
        <v>#NUM!</v>
      </c>
      <c r="BZ55" t="e">
        <v>#NUM!</v>
      </c>
      <c r="CA55" t="e">
        <v>#NUM!</v>
      </c>
      <c r="CB55" t="e">
        <v>#NUM!</v>
      </c>
      <c r="CC55" t="e">
        <v>#NUM!</v>
      </c>
      <c r="CD55" t="e">
        <v>#NUM!</v>
      </c>
      <c r="CE55" t="e">
        <v>#NUM!</v>
      </c>
      <c r="CF55" t="e">
        <v>#NUM!</v>
      </c>
      <c r="CG55" t="e">
        <v>#NUM!</v>
      </c>
      <c r="CH55" t="e">
        <v>#NUM!</v>
      </c>
      <c r="CI55" t="e">
        <v>#NUM!</v>
      </c>
      <c r="CJ55" t="e">
        <v>#NUM!</v>
      </c>
      <c r="CK55" t="e">
        <v>#NUM!</v>
      </c>
      <c r="CL55" t="e">
        <v>#NUM!</v>
      </c>
      <c r="CM55" t="e">
        <v>#NUM!</v>
      </c>
      <c r="CN55" t="e">
        <v>#NUM!</v>
      </c>
      <c r="CO55" t="e">
        <v>#NUM!</v>
      </c>
      <c r="CP55" t="e">
        <v>#NUM!</v>
      </c>
      <c r="CQ55" t="e">
        <v>#NUM!</v>
      </c>
      <c r="CR55" t="e">
        <v>#NUM!</v>
      </c>
      <c r="CS55" t="e">
        <v>#NUM!</v>
      </c>
      <c r="CT55" t="e">
        <v>#NUM!</v>
      </c>
      <c r="CU55" t="e">
        <v>#NUM!</v>
      </c>
      <c r="CV55" t="e">
        <v>#NUM!</v>
      </c>
      <c r="CW55" t="e">
        <v>#NUM!</v>
      </c>
      <c r="CX55" t="e">
        <v>#NUM!</v>
      </c>
      <c r="CY55" t="e">
        <v>#NUM!</v>
      </c>
      <c r="CZ55" t="e">
        <v>#NUM!</v>
      </c>
      <c r="DA55" t="e">
        <v>#NUM!</v>
      </c>
      <c r="DB55" t="e">
        <v>#NUM!</v>
      </c>
      <c r="DC55" t="e">
        <v>#NUM!</v>
      </c>
      <c r="DD55" t="e">
        <v>#NUM!</v>
      </c>
      <c r="DE55" t="e">
        <v>#NUM!</v>
      </c>
      <c r="DF55" t="e">
        <v>#NUM!</v>
      </c>
    </row>
    <row r="56" spans="1:110" x14ac:dyDescent="0.3">
      <c r="A56" s="2" t="s">
        <v>168</v>
      </c>
      <c r="B56" s="1">
        <v>44314</v>
      </c>
      <c r="C56" s="2" t="s">
        <v>109</v>
      </c>
      <c r="D56" s="2" t="s">
        <v>110</v>
      </c>
      <c r="E56" s="2" t="s">
        <v>111</v>
      </c>
      <c r="F56">
        <v>20</v>
      </c>
      <c r="G56">
        <v>191.45</v>
      </c>
      <c r="H56">
        <v>0.79100000000000004</v>
      </c>
      <c r="I56">
        <v>0.13500000000000001</v>
      </c>
      <c r="J56">
        <v>0.95899999999999996</v>
      </c>
      <c r="K56">
        <v>0.28499999999999998</v>
      </c>
      <c r="L56">
        <v>0.88300000000000001</v>
      </c>
      <c r="M56">
        <v>0.86899999999999999</v>
      </c>
      <c r="N56">
        <v>0.27500000000000002</v>
      </c>
      <c r="O56">
        <v>0.45900000000000002</v>
      </c>
      <c r="P56">
        <v>11</v>
      </c>
      <c r="Q56">
        <v>1.47</v>
      </c>
      <c r="R56">
        <v>781</v>
      </c>
      <c r="S56">
        <v>0.13500000000000001</v>
      </c>
      <c r="T56">
        <v>2.68</v>
      </c>
      <c r="U56">
        <v>7.59</v>
      </c>
      <c r="V56">
        <v>8.36</v>
      </c>
      <c r="W56">
        <v>6.54</v>
      </c>
      <c r="X56">
        <v>10.3</v>
      </c>
      <c r="Y56">
        <v>0.46800000000000003</v>
      </c>
      <c r="Z56">
        <v>7.47</v>
      </c>
      <c r="AA56">
        <v>10.7</v>
      </c>
      <c r="AB56">
        <v>3.89</v>
      </c>
      <c r="AC56">
        <v>0.33750000000000002</v>
      </c>
      <c r="AD56">
        <v>10.8</v>
      </c>
      <c r="AE56">
        <v>5.85</v>
      </c>
      <c r="AF56">
        <v>0.13500000000000001</v>
      </c>
      <c r="AG56">
        <v>0.13500000000000001</v>
      </c>
      <c r="AH56">
        <v>2.15</v>
      </c>
      <c r="AI56">
        <v>0.13500000000000001</v>
      </c>
      <c r="AJ56">
        <v>0.13500000000000001</v>
      </c>
      <c r="AK56">
        <v>0.53200000000000003</v>
      </c>
      <c r="AL56">
        <v>0.13500000000000001</v>
      </c>
      <c r="AM56">
        <v>0.13500000000000001</v>
      </c>
      <c r="AN56">
        <v>0.13500000000000001</v>
      </c>
      <c r="AO56">
        <v>0.13500000000000001</v>
      </c>
      <c r="AP56">
        <v>1.35</v>
      </c>
      <c r="AQ56">
        <v>0.13500000000000001</v>
      </c>
      <c r="AR56">
        <v>0.73099999999999998</v>
      </c>
      <c r="AS56">
        <v>0.13500000000000001</v>
      </c>
      <c r="AT56">
        <v>0.13500000000000001</v>
      </c>
      <c r="AU56">
        <v>0.13500000000000001</v>
      </c>
      <c r="AV56">
        <v>0.13500000000000001</v>
      </c>
      <c r="AW56">
        <v>0.13500000000000001</v>
      </c>
      <c r="AX56">
        <v>0.33750000000000002</v>
      </c>
      <c r="AY56">
        <v>2.0499999999999998</v>
      </c>
      <c r="AZ56">
        <v>27.1</v>
      </c>
      <c r="BA56">
        <v>0.33750000000000002</v>
      </c>
      <c r="BB56">
        <v>1.62</v>
      </c>
      <c r="BC56">
        <v>0.13500000000000001</v>
      </c>
      <c r="BD56">
        <v>0.13500000000000001</v>
      </c>
      <c r="BE56">
        <v>0.13500000000000001</v>
      </c>
      <c r="BG56">
        <f>SUM(Table8_1[[#This Row],[PFBA]:[11cl-PF3OUdS2]])</f>
        <v>911.74949999999967</v>
      </c>
      <c r="BH56">
        <v>-0.10182351650232342</v>
      </c>
      <c r="BI56">
        <v>-0.86966623150499389</v>
      </c>
      <c r="BJ56">
        <v>-1.8181392829336417E-2</v>
      </c>
      <c r="BK56">
        <v>-0.54515513999148979</v>
      </c>
      <c r="BL56">
        <v>-5.403929642243141E-2</v>
      </c>
      <c r="BM56">
        <v>-6.0980223551333534E-2</v>
      </c>
      <c r="BN56">
        <v>-0.56066730616973737</v>
      </c>
      <c r="BO56">
        <v>-0.33818731446273875</v>
      </c>
      <c r="BP56">
        <v>1.0413926851582251</v>
      </c>
      <c r="BQ56">
        <v>0.16731733474817609</v>
      </c>
      <c r="BR56">
        <v>2.8926510338773004</v>
      </c>
      <c r="BS56">
        <v>-0.86966623150499389</v>
      </c>
      <c r="BT56">
        <v>0.42813479402878885</v>
      </c>
      <c r="BU56">
        <v>0.88024177589548036</v>
      </c>
      <c r="BV56">
        <v>0.9222062774390164</v>
      </c>
      <c r="BW56">
        <v>0.81557774832426722</v>
      </c>
      <c r="BX56">
        <v>1.0128372247051722</v>
      </c>
      <c r="BY56">
        <v>-0.32975414692587596</v>
      </c>
      <c r="BZ56">
        <v>0.87332060181539872</v>
      </c>
      <c r="CA56">
        <v>1.0293837776852097</v>
      </c>
      <c r="CB56">
        <v>0.58994960132570773</v>
      </c>
      <c r="CC56">
        <v>-0.47172622283295623</v>
      </c>
      <c r="CD56">
        <v>1.0334237554869496</v>
      </c>
      <c r="CE56">
        <v>0.76715586608218045</v>
      </c>
      <c r="CF56">
        <v>-0.86966623150499389</v>
      </c>
      <c r="CG56">
        <v>-0.86966623150499389</v>
      </c>
      <c r="CH56">
        <v>0.33243845991560533</v>
      </c>
      <c r="CI56">
        <v>-0.86966623150499389</v>
      </c>
      <c r="CJ56">
        <v>-0.86966623150499389</v>
      </c>
      <c r="CK56">
        <v>-0.27408836770495182</v>
      </c>
      <c r="CL56">
        <v>-0.86966623150499389</v>
      </c>
      <c r="CM56">
        <v>-0.86966623150499389</v>
      </c>
      <c r="CN56">
        <v>-0.86966623150499389</v>
      </c>
      <c r="CO56">
        <v>-0.86966623150499389</v>
      </c>
      <c r="CP56">
        <v>0.13033376849500614</v>
      </c>
      <c r="CQ56">
        <v>-0.86966623150499389</v>
      </c>
      <c r="CR56">
        <v>-0.13608262304213956</v>
      </c>
      <c r="CS56">
        <v>-0.86966623150499389</v>
      </c>
      <c r="CT56">
        <v>-0.86966623150499389</v>
      </c>
      <c r="CU56">
        <v>-0.86966623150499389</v>
      </c>
      <c r="CV56">
        <v>-0.86966623150499389</v>
      </c>
      <c r="CW56">
        <v>-0.86966623150499389</v>
      </c>
      <c r="CX56">
        <v>-0.47172622283295623</v>
      </c>
      <c r="CY56">
        <v>0.31175386105575426</v>
      </c>
      <c r="CZ56">
        <v>1.4329692908744058</v>
      </c>
      <c r="DA56">
        <v>-0.47172622283295623</v>
      </c>
      <c r="DB56">
        <v>0.20951501454263097</v>
      </c>
      <c r="DC56">
        <v>-0.86966623150499389</v>
      </c>
      <c r="DD56">
        <v>-0.86966623150499389</v>
      </c>
      <c r="DE56">
        <v>-0.86966623150499389</v>
      </c>
      <c r="DF56" t="e">
        <v>#NUM!</v>
      </c>
    </row>
    <row r="57" spans="1:110" x14ac:dyDescent="0.3">
      <c r="A57" s="2" t="s">
        <v>169</v>
      </c>
      <c r="B57" s="1">
        <v>44314</v>
      </c>
      <c r="C57" s="2" t="s">
        <v>109</v>
      </c>
      <c r="D57" s="2" t="s">
        <v>110</v>
      </c>
      <c r="E57" s="2" t="s">
        <v>113</v>
      </c>
      <c r="F57">
        <v>20</v>
      </c>
      <c r="G57">
        <v>191.45</v>
      </c>
      <c r="H57">
        <v>1.18</v>
      </c>
      <c r="I57">
        <v>9.5000000000000001E-2</v>
      </c>
      <c r="J57">
        <v>9.5000000000000001E-2</v>
      </c>
      <c r="K57">
        <v>0.377</v>
      </c>
      <c r="L57">
        <v>1.67</v>
      </c>
      <c r="M57">
        <v>1.81</v>
      </c>
      <c r="N57">
        <v>9.5000000000000001E-2</v>
      </c>
      <c r="O57">
        <v>1.64</v>
      </c>
      <c r="P57">
        <v>25.5</v>
      </c>
      <c r="Q57">
        <v>11.3</v>
      </c>
      <c r="R57">
        <v>464</v>
      </c>
      <c r="S57">
        <v>9.5000000000000001E-2</v>
      </c>
      <c r="T57">
        <v>5.07</v>
      </c>
      <c r="U57">
        <v>22.2</v>
      </c>
      <c r="V57">
        <v>15.7</v>
      </c>
      <c r="W57">
        <v>12.2</v>
      </c>
      <c r="X57">
        <v>9.52</v>
      </c>
      <c r="Y57">
        <v>0.56499999999999995</v>
      </c>
      <c r="Z57">
        <v>58.5</v>
      </c>
      <c r="AA57">
        <v>64.400000000000006</v>
      </c>
      <c r="AB57">
        <v>20.7</v>
      </c>
      <c r="AC57">
        <v>0.23799999999999999</v>
      </c>
      <c r="AD57">
        <v>16.399999999999999</v>
      </c>
      <c r="AE57">
        <v>5.9</v>
      </c>
      <c r="AF57">
        <v>9.5000000000000001E-2</v>
      </c>
      <c r="AG57">
        <v>9.5000000000000001E-2</v>
      </c>
      <c r="AH57">
        <v>9.86</v>
      </c>
      <c r="AI57">
        <v>9.5000000000000001E-2</v>
      </c>
      <c r="AJ57">
        <v>9.5000000000000001E-2</v>
      </c>
      <c r="AK57">
        <v>9.5000000000000001E-2</v>
      </c>
      <c r="AL57">
        <v>9.5000000000000001E-2</v>
      </c>
      <c r="AM57">
        <v>9.5000000000000001E-2</v>
      </c>
      <c r="AN57">
        <v>9.5000000000000001E-2</v>
      </c>
      <c r="AO57">
        <v>9.5000000000000001E-2</v>
      </c>
      <c r="AP57">
        <v>0.95</v>
      </c>
      <c r="AQ57">
        <v>9.5000000000000001E-2</v>
      </c>
      <c r="AR57">
        <v>10.199999999999999</v>
      </c>
      <c r="AS57">
        <v>9.5000000000000001E-2</v>
      </c>
      <c r="AT57">
        <v>9.5000000000000001E-2</v>
      </c>
      <c r="AU57">
        <v>9.5000000000000001E-2</v>
      </c>
      <c r="AV57">
        <v>9.5000000000000001E-2</v>
      </c>
      <c r="AW57">
        <v>9.5000000000000001E-2</v>
      </c>
      <c r="AX57">
        <v>0.23799999999999999</v>
      </c>
      <c r="AY57">
        <v>14.4</v>
      </c>
      <c r="AZ57">
        <v>152</v>
      </c>
      <c r="BA57">
        <v>0.23799999999999999</v>
      </c>
      <c r="BB57">
        <v>11.2</v>
      </c>
      <c r="BC57">
        <v>0.53800000000000003</v>
      </c>
      <c r="BD57">
        <v>9.5000000000000001E-2</v>
      </c>
      <c r="BE57">
        <v>9.5000000000000001E-2</v>
      </c>
      <c r="BG57">
        <f>SUM(Table8_1[[#This Row],[PFBA]:[11cl-PF3OUdS2]])</f>
        <v>940.48900000000094</v>
      </c>
      <c r="BH57">
        <v>7.1882007306125359E-2</v>
      </c>
      <c r="BI57">
        <v>-1.0222763947111522</v>
      </c>
      <c r="BJ57">
        <v>-1.0222763947111522</v>
      </c>
      <c r="BK57">
        <v>-0.42365864979420714</v>
      </c>
      <c r="BL57">
        <v>0.22271647114758325</v>
      </c>
      <c r="BM57">
        <v>0.2576785748691845</v>
      </c>
      <c r="BN57">
        <v>-1.0222763947111522</v>
      </c>
      <c r="BO57">
        <v>0.21484384804769785</v>
      </c>
      <c r="BP57">
        <v>1.4065401804339552</v>
      </c>
      <c r="BQ57">
        <v>1.0530784434834197</v>
      </c>
      <c r="BR57">
        <v>2.6665179805548807</v>
      </c>
      <c r="BS57">
        <v>-1.0222763947111522</v>
      </c>
      <c r="BT57">
        <v>0.70500795933333604</v>
      </c>
      <c r="BU57">
        <v>1.3463529744506386</v>
      </c>
      <c r="BV57">
        <v>1.1958996524092338</v>
      </c>
      <c r="BW57">
        <v>1.0863598306747482</v>
      </c>
      <c r="BX57">
        <v>0.97863694838447435</v>
      </c>
      <c r="BY57">
        <v>-0.2479515521805615</v>
      </c>
      <c r="BZ57">
        <v>1.7671558660821804</v>
      </c>
      <c r="CA57">
        <v>1.808885867359812</v>
      </c>
      <c r="CB57">
        <v>1.3159703454569178</v>
      </c>
      <c r="CC57">
        <v>-0.62342304294348805</v>
      </c>
      <c r="CD57">
        <v>1.2148438480476977</v>
      </c>
      <c r="CE57">
        <v>0.77085201164214423</v>
      </c>
      <c r="CF57">
        <v>-1.0222763947111522</v>
      </c>
      <c r="CG57">
        <v>-1.0222763947111522</v>
      </c>
      <c r="CH57">
        <v>0.99387691494121122</v>
      </c>
      <c r="CI57">
        <v>-1.0222763947111522</v>
      </c>
      <c r="CJ57">
        <v>-1.0222763947111522</v>
      </c>
      <c r="CK57">
        <v>-1.0222763947111522</v>
      </c>
      <c r="CL57">
        <v>-1.0222763947111522</v>
      </c>
      <c r="CM57">
        <v>-1.0222763947111522</v>
      </c>
      <c r="CN57">
        <v>-1.0222763947111522</v>
      </c>
      <c r="CO57">
        <v>-1.0222763947111522</v>
      </c>
      <c r="CP57">
        <v>-2.2276394711152253E-2</v>
      </c>
      <c r="CQ57">
        <v>-1.0222763947111522</v>
      </c>
      <c r="CR57">
        <v>1.0086001717619175</v>
      </c>
      <c r="CS57">
        <v>-1.0222763947111522</v>
      </c>
      <c r="CT57">
        <v>-1.0222763947111522</v>
      </c>
      <c r="CU57">
        <v>-1.0222763947111522</v>
      </c>
      <c r="CV57">
        <v>-1.0222763947111522</v>
      </c>
      <c r="CW57">
        <v>-1.0222763947111522</v>
      </c>
      <c r="CX57">
        <v>-0.62342304294348805</v>
      </c>
      <c r="CY57">
        <v>1.1583624920952498</v>
      </c>
      <c r="CZ57">
        <v>2.1818435879447726</v>
      </c>
      <c r="DA57">
        <v>-0.62342304294348805</v>
      </c>
      <c r="DB57">
        <v>1.0492180226701815</v>
      </c>
      <c r="DC57">
        <v>-0.2692177243336108</v>
      </c>
      <c r="DD57">
        <v>-1.0222763947111522</v>
      </c>
      <c r="DE57">
        <v>-1.0222763947111522</v>
      </c>
      <c r="DF57" t="e">
        <v>#NUM!</v>
      </c>
    </row>
    <row r="58" spans="1:110" x14ac:dyDescent="0.3">
      <c r="A58" s="2" t="s">
        <v>170</v>
      </c>
      <c r="B58" s="1">
        <v>44314</v>
      </c>
      <c r="C58" s="2" t="s">
        <v>109</v>
      </c>
      <c r="D58" s="2" t="s">
        <v>110</v>
      </c>
      <c r="E58" s="2" t="s">
        <v>115</v>
      </c>
      <c r="F58">
        <v>20</v>
      </c>
      <c r="G58">
        <v>191.45</v>
      </c>
      <c r="H58">
        <v>0.33500000000000002</v>
      </c>
      <c r="I58">
        <v>7.2999999999999995E-2</v>
      </c>
      <c r="J58">
        <v>0.157</v>
      </c>
      <c r="K58">
        <v>7.2999999999999995E-2</v>
      </c>
      <c r="L58">
        <v>0.34300000000000003</v>
      </c>
      <c r="M58">
        <v>0.34499999999999997</v>
      </c>
      <c r="N58">
        <v>7.2999999999999995E-2</v>
      </c>
      <c r="O58">
        <v>0.14799999999999999</v>
      </c>
      <c r="P58">
        <v>3.33</v>
      </c>
      <c r="Q58">
        <v>0.38700000000000001</v>
      </c>
      <c r="R58">
        <v>220</v>
      </c>
      <c r="S58">
        <v>7.2999999999999995E-2</v>
      </c>
      <c r="T58">
        <v>0.76100000000000001</v>
      </c>
      <c r="U58">
        <v>1.75</v>
      </c>
      <c r="V58">
        <v>2.39</v>
      </c>
      <c r="W58">
        <v>1.45</v>
      </c>
      <c r="X58">
        <v>1.35</v>
      </c>
      <c r="Y58">
        <v>7.2999999999999995E-2</v>
      </c>
      <c r="Z58">
        <v>1.9</v>
      </c>
      <c r="AA58">
        <v>2.3199999999999998</v>
      </c>
      <c r="AB58">
        <v>0.69099999999999995</v>
      </c>
      <c r="AC58">
        <v>0.182</v>
      </c>
      <c r="AD58">
        <v>2.0099999999999998</v>
      </c>
      <c r="AE58">
        <v>0.82799999999999996</v>
      </c>
      <c r="AF58">
        <v>7.2999999999999995E-2</v>
      </c>
      <c r="AG58">
        <v>7.2999999999999995E-2</v>
      </c>
      <c r="AH58">
        <v>0.55800000000000005</v>
      </c>
      <c r="AI58">
        <v>7.2999999999999995E-2</v>
      </c>
      <c r="AJ58">
        <v>7.2999999999999995E-2</v>
      </c>
      <c r="AK58">
        <v>7.2999999999999995E-2</v>
      </c>
      <c r="AL58">
        <v>7.2999999999999995E-2</v>
      </c>
      <c r="AM58">
        <v>7.2999999999999995E-2</v>
      </c>
      <c r="AN58">
        <v>7.2999999999999995E-2</v>
      </c>
      <c r="AO58">
        <v>7.2999999999999995E-2</v>
      </c>
      <c r="AP58">
        <v>0.73</v>
      </c>
      <c r="AQ58">
        <v>0.22900000000000001</v>
      </c>
      <c r="AR58">
        <v>0.29199999999999998</v>
      </c>
      <c r="AS58">
        <v>7.2999999999999995E-2</v>
      </c>
      <c r="AT58">
        <v>7.2999999999999995E-2</v>
      </c>
      <c r="AU58">
        <v>7.2999999999999995E-2</v>
      </c>
      <c r="AV58">
        <v>7.2999999999999995E-2</v>
      </c>
      <c r="AW58">
        <v>7.2999999999999995E-2</v>
      </c>
      <c r="AX58">
        <v>0.182</v>
      </c>
      <c r="AY58">
        <v>0.59699999999999998</v>
      </c>
      <c r="AZ58">
        <v>5.0199999999999996</v>
      </c>
      <c r="BA58">
        <v>0.182</v>
      </c>
      <c r="BB58">
        <v>0.443</v>
      </c>
      <c r="BC58">
        <v>7.2999999999999995E-2</v>
      </c>
      <c r="BD58">
        <v>7.2999999999999995E-2</v>
      </c>
      <c r="BE58">
        <v>7.2999999999999995E-2</v>
      </c>
      <c r="BG58">
        <f>SUM(Table8_1[[#This Row],[PFBA]:[11cl-PF3OUdS2]])</f>
        <v>250.5160000000001</v>
      </c>
      <c r="BH58">
        <v>-0.47495519296315475</v>
      </c>
      <c r="BI58">
        <v>-1.1366771398795441</v>
      </c>
      <c r="BJ58">
        <v>-0.80410034759076621</v>
      </c>
      <c r="BK58">
        <v>-1.1366771398795441</v>
      </c>
      <c r="BL58">
        <v>-0.46470587995722945</v>
      </c>
      <c r="BM58">
        <v>-0.46218090492672592</v>
      </c>
      <c r="BN58">
        <v>-1.1366771398795441</v>
      </c>
      <c r="BO58">
        <v>-0.82973828460504262</v>
      </c>
      <c r="BP58">
        <v>0.52244423350631986</v>
      </c>
      <c r="BQ58">
        <v>-0.4122890349810886</v>
      </c>
      <c r="BR58">
        <v>2.3424226808222062</v>
      </c>
      <c r="BS58">
        <v>-1.1366771398795441</v>
      </c>
      <c r="BT58">
        <v>-0.11861534322942717</v>
      </c>
      <c r="BU58">
        <v>0.24303804868629444</v>
      </c>
      <c r="BV58">
        <v>0.37839790094813769</v>
      </c>
      <c r="BW58">
        <v>0.16136800223497488</v>
      </c>
      <c r="BX58">
        <v>0.13033376849500614</v>
      </c>
      <c r="BY58">
        <v>-1.1366771398795441</v>
      </c>
      <c r="BZ58">
        <v>0.27875360095282892</v>
      </c>
      <c r="CA58">
        <v>0.36548798489089962</v>
      </c>
      <c r="CB58">
        <v>-0.16052195262580163</v>
      </c>
      <c r="CC58">
        <v>-0.73992861201492521</v>
      </c>
      <c r="CD58">
        <v>0.30319605742048883</v>
      </c>
      <c r="CE58">
        <v>-8.1969663215119878E-2</v>
      </c>
      <c r="CF58">
        <v>-1.1366771398795441</v>
      </c>
      <c r="CG58">
        <v>-1.1366771398795441</v>
      </c>
      <c r="CH58">
        <v>-0.25336580106242124</v>
      </c>
      <c r="CI58">
        <v>-1.1366771398795441</v>
      </c>
      <c r="CJ58">
        <v>-1.1366771398795441</v>
      </c>
      <c r="CK58">
        <v>-1.1366771398795441</v>
      </c>
      <c r="CL58">
        <v>-1.1366771398795441</v>
      </c>
      <c r="CM58">
        <v>-1.1366771398795441</v>
      </c>
      <c r="CN58">
        <v>-1.1366771398795441</v>
      </c>
      <c r="CO58">
        <v>-1.1366771398795441</v>
      </c>
      <c r="CP58">
        <v>-0.13667713987954411</v>
      </c>
      <c r="CQ58">
        <v>-0.64016451766011195</v>
      </c>
      <c r="CR58">
        <v>-0.53461714855158171</v>
      </c>
      <c r="CS58">
        <v>-1.1366771398795441</v>
      </c>
      <c r="CT58">
        <v>-1.1366771398795441</v>
      </c>
      <c r="CU58">
        <v>-1.1366771398795441</v>
      </c>
      <c r="CV58">
        <v>-1.1366771398795441</v>
      </c>
      <c r="CW58">
        <v>-1.1366771398795441</v>
      </c>
      <c r="CX58">
        <v>-0.73992861201492521</v>
      </c>
      <c r="CY58">
        <v>-0.22402566887063094</v>
      </c>
      <c r="CZ58">
        <v>0.70070371714501933</v>
      </c>
      <c r="DA58">
        <v>-0.73992861201492521</v>
      </c>
      <c r="DB58">
        <v>-0.35359627377693043</v>
      </c>
      <c r="DC58">
        <v>-1.1366771398795441</v>
      </c>
      <c r="DD58">
        <v>-1.1366771398795441</v>
      </c>
      <c r="DE58">
        <v>-1.1366771398795441</v>
      </c>
      <c r="DF58" t="e">
        <v>#NUM!</v>
      </c>
    </row>
    <row r="59" spans="1:110" x14ac:dyDescent="0.3">
      <c r="A59" s="2" t="s">
        <v>171</v>
      </c>
      <c r="B59" s="1">
        <v>44314</v>
      </c>
      <c r="C59" s="2" t="s">
        <v>109</v>
      </c>
      <c r="D59" s="2" t="s">
        <v>110</v>
      </c>
      <c r="E59" s="2" t="s">
        <v>111</v>
      </c>
      <c r="F59">
        <v>18</v>
      </c>
      <c r="G59">
        <v>141.44999999999999</v>
      </c>
      <c r="H59">
        <v>1.05</v>
      </c>
      <c r="I59">
        <v>0.22950000000000001</v>
      </c>
      <c r="J59">
        <v>0.78200000000000003</v>
      </c>
      <c r="K59">
        <v>0.54400000000000004</v>
      </c>
      <c r="L59">
        <v>1.18</v>
      </c>
      <c r="M59">
        <v>1.64</v>
      </c>
      <c r="N59">
        <v>0.22950000000000001</v>
      </c>
      <c r="O59">
        <v>0.22950000000000001</v>
      </c>
      <c r="P59">
        <v>13.8</v>
      </c>
      <c r="Q59">
        <v>1.82</v>
      </c>
      <c r="R59">
        <v>1120</v>
      </c>
      <c r="S59">
        <v>0.22950000000000001</v>
      </c>
      <c r="T59">
        <v>3.8</v>
      </c>
      <c r="U59">
        <v>9.2200000000000006</v>
      </c>
      <c r="V59">
        <v>10.3</v>
      </c>
      <c r="W59">
        <v>7.88</v>
      </c>
      <c r="X59">
        <v>10.8</v>
      </c>
      <c r="Y59">
        <v>0.22950000000000001</v>
      </c>
      <c r="Z59">
        <v>7.32</v>
      </c>
      <c r="AA59">
        <v>9.8000000000000007</v>
      </c>
      <c r="AB59">
        <v>3.09</v>
      </c>
      <c r="AC59">
        <v>0.57499999999999996</v>
      </c>
      <c r="AD59">
        <v>8.8000000000000007</v>
      </c>
      <c r="AE59">
        <v>4.3600000000000003</v>
      </c>
      <c r="AF59">
        <v>0.22950000000000001</v>
      </c>
      <c r="AG59">
        <v>0.22950000000000001</v>
      </c>
      <c r="AH59">
        <v>2.41</v>
      </c>
      <c r="AI59">
        <v>0.22950000000000001</v>
      </c>
      <c r="AJ59">
        <v>0.22950000000000001</v>
      </c>
      <c r="AK59">
        <v>0.22950000000000001</v>
      </c>
      <c r="AL59">
        <v>0.22950000000000001</v>
      </c>
      <c r="AM59">
        <v>0.22950000000000001</v>
      </c>
      <c r="AN59">
        <v>0.22950000000000001</v>
      </c>
      <c r="AO59">
        <v>0.22950000000000001</v>
      </c>
      <c r="AP59">
        <v>2.2949999999999999</v>
      </c>
      <c r="AQ59">
        <v>0.22950000000000001</v>
      </c>
      <c r="AR59">
        <v>0.51</v>
      </c>
      <c r="AS59">
        <v>0.22950000000000001</v>
      </c>
      <c r="AT59">
        <v>0.22950000000000001</v>
      </c>
      <c r="AU59">
        <v>0.22950000000000001</v>
      </c>
      <c r="AV59">
        <v>0.22950000000000001</v>
      </c>
      <c r="AW59">
        <v>0.22950000000000001</v>
      </c>
      <c r="AX59">
        <v>0.57499999999999996</v>
      </c>
      <c r="AY59">
        <v>2.88</v>
      </c>
      <c r="AZ59">
        <v>30.6</v>
      </c>
      <c r="BA59">
        <v>0.57499999999999996</v>
      </c>
      <c r="BB59">
        <v>1.96</v>
      </c>
      <c r="BC59">
        <v>0.22950000000000001</v>
      </c>
      <c r="BD59">
        <v>0.22950000000000001</v>
      </c>
      <c r="BE59">
        <v>0.22950000000000001</v>
      </c>
      <c r="BG59">
        <f>SUM(Table8_1[[#This Row],[PFBA]:[11cl-PF3OUdS2]])</f>
        <v>1263.8444999999983</v>
      </c>
      <c r="BH59">
        <v>2.1189299069938092E-2</v>
      </c>
      <c r="BI59">
        <v>-0.6392173101267199</v>
      </c>
      <c r="BJ59">
        <v>-0.10679324694015198</v>
      </c>
      <c r="BK59">
        <v>-0.26440110030182007</v>
      </c>
      <c r="BL59">
        <v>7.1882007306125359E-2</v>
      </c>
      <c r="BM59">
        <v>0.21484384804769785</v>
      </c>
      <c r="BN59">
        <v>-0.6392173101267199</v>
      </c>
      <c r="BO59">
        <v>-0.6392173101267199</v>
      </c>
      <c r="BP59">
        <v>1.1398790864012365</v>
      </c>
      <c r="BQ59">
        <v>0.26007138798507479</v>
      </c>
      <c r="BR59">
        <v>3.0492180226701815</v>
      </c>
      <c r="BS59">
        <v>-0.6392173101267199</v>
      </c>
      <c r="BT59">
        <v>0.57978359661681012</v>
      </c>
      <c r="BU59">
        <v>0.96473092105362934</v>
      </c>
      <c r="BV59">
        <v>1.0128372247051722</v>
      </c>
      <c r="BW59">
        <v>0.8965262174895553</v>
      </c>
      <c r="BX59">
        <v>1.0334237554869496</v>
      </c>
      <c r="BY59">
        <v>-0.6392173101267199</v>
      </c>
      <c r="BZ59">
        <v>0.86451108105839192</v>
      </c>
      <c r="CA59">
        <v>0.99122607569249488</v>
      </c>
      <c r="CB59">
        <v>0.48995847942483461</v>
      </c>
      <c r="CC59">
        <v>-0.24033215531036956</v>
      </c>
      <c r="CD59">
        <v>0.94448267215016868</v>
      </c>
      <c r="CE59">
        <v>0.63948648926858609</v>
      </c>
      <c r="CF59">
        <v>-0.6392173101267199</v>
      </c>
      <c r="CG59">
        <v>-0.6392173101267199</v>
      </c>
      <c r="CH59">
        <v>0.3820170425748684</v>
      </c>
      <c r="CI59">
        <v>-0.6392173101267199</v>
      </c>
      <c r="CJ59">
        <v>-0.6392173101267199</v>
      </c>
      <c r="CK59">
        <v>-0.6392173101267199</v>
      </c>
      <c r="CL59">
        <v>-0.6392173101267199</v>
      </c>
      <c r="CM59">
        <v>-0.6392173101267199</v>
      </c>
      <c r="CN59">
        <v>-0.6392173101267199</v>
      </c>
      <c r="CO59">
        <v>-0.6392173101267199</v>
      </c>
      <c r="CP59">
        <v>0.36078268987328005</v>
      </c>
      <c r="CQ59">
        <v>-0.6392173101267199</v>
      </c>
      <c r="CR59">
        <v>-0.29242982390206362</v>
      </c>
      <c r="CS59">
        <v>-0.6392173101267199</v>
      </c>
      <c r="CT59">
        <v>-0.6392173101267199</v>
      </c>
      <c r="CU59">
        <v>-0.6392173101267199</v>
      </c>
      <c r="CV59">
        <v>-0.6392173101267199</v>
      </c>
      <c r="CW59">
        <v>-0.6392173101267199</v>
      </c>
      <c r="CX59">
        <v>-0.24033215531036956</v>
      </c>
      <c r="CY59">
        <v>0.45939248775923086</v>
      </c>
      <c r="CZ59">
        <v>1.4857214264815801</v>
      </c>
      <c r="DA59">
        <v>-0.24033215531036956</v>
      </c>
      <c r="DB59">
        <v>0.29225607135647602</v>
      </c>
      <c r="DC59">
        <v>-0.6392173101267199</v>
      </c>
      <c r="DD59">
        <v>-0.6392173101267199</v>
      </c>
      <c r="DE59">
        <v>-0.6392173101267199</v>
      </c>
      <c r="DF59" t="e">
        <v>#NUM!</v>
      </c>
    </row>
    <row r="60" spans="1:110" x14ac:dyDescent="0.3">
      <c r="A60" s="2" t="s">
        <v>172</v>
      </c>
      <c r="B60" s="1">
        <v>44314</v>
      </c>
      <c r="C60" s="2" t="s">
        <v>109</v>
      </c>
      <c r="D60" s="2" t="s">
        <v>110</v>
      </c>
      <c r="E60" s="2" t="s">
        <v>113</v>
      </c>
      <c r="F60">
        <v>18</v>
      </c>
      <c r="G60">
        <v>141.44999999999999</v>
      </c>
      <c r="H60">
        <v>1.33</v>
      </c>
      <c r="I60">
        <v>8.5000000000000006E-2</v>
      </c>
      <c r="J60">
        <v>8.5000000000000006E-2</v>
      </c>
      <c r="K60">
        <v>0.23100000000000001</v>
      </c>
      <c r="L60">
        <v>8.5000000000000006E-2</v>
      </c>
      <c r="M60">
        <v>2.5299999999999998</v>
      </c>
      <c r="N60">
        <v>0.68100000000000005</v>
      </c>
      <c r="O60">
        <v>0.93799999999999994</v>
      </c>
      <c r="P60">
        <v>29.2</v>
      </c>
      <c r="Q60">
        <v>20.100000000000001</v>
      </c>
      <c r="R60">
        <v>2180</v>
      </c>
      <c r="S60">
        <v>8.5000000000000006E-2</v>
      </c>
      <c r="T60">
        <v>7.1</v>
      </c>
      <c r="U60">
        <v>17.3</v>
      </c>
      <c r="V60">
        <v>23.5</v>
      </c>
      <c r="W60">
        <v>20.100000000000001</v>
      </c>
      <c r="X60">
        <v>16.600000000000001</v>
      </c>
      <c r="Y60">
        <v>0.56699999999999995</v>
      </c>
      <c r="Z60">
        <v>84.5</v>
      </c>
      <c r="AA60">
        <v>26.4</v>
      </c>
      <c r="AB60">
        <v>38.799999999999997</v>
      </c>
      <c r="AC60">
        <v>0.21249999999999999</v>
      </c>
      <c r="AD60">
        <v>15.8</v>
      </c>
      <c r="AE60">
        <v>5.18</v>
      </c>
      <c r="AF60">
        <v>8.5000000000000006E-2</v>
      </c>
      <c r="AG60">
        <v>8.5000000000000006E-2</v>
      </c>
      <c r="AH60">
        <v>9.82</v>
      </c>
      <c r="AI60">
        <v>8.5000000000000006E-2</v>
      </c>
      <c r="AJ60">
        <v>8.5000000000000006E-2</v>
      </c>
      <c r="AK60">
        <v>8.5000000000000006E-2</v>
      </c>
      <c r="AL60">
        <v>8.5000000000000006E-2</v>
      </c>
      <c r="AM60">
        <v>8.5000000000000006E-2</v>
      </c>
      <c r="AN60">
        <v>8.5000000000000006E-2</v>
      </c>
      <c r="AO60">
        <v>8.5000000000000006E-2</v>
      </c>
      <c r="AP60">
        <v>0.85</v>
      </c>
      <c r="AQ60">
        <v>8.5000000000000006E-2</v>
      </c>
      <c r="AR60">
        <v>5.68</v>
      </c>
      <c r="AS60">
        <v>8.5000000000000006E-2</v>
      </c>
      <c r="AT60">
        <v>8.5000000000000006E-2</v>
      </c>
      <c r="AU60">
        <v>8.5000000000000006E-2</v>
      </c>
      <c r="AV60">
        <v>8.5000000000000006E-2</v>
      </c>
      <c r="AW60">
        <v>8.5000000000000006E-2</v>
      </c>
      <c r="AX60">
        <v>0.21249999999999999</v>
      </c>
      <c r="AY60">
        <v>4.57</v>
      </c>
      <c r="AZ60">
        <v>64.3</v>
      </c>
      <c r="BA60">
        <v>0.21249999999999999</v>
      </c>
      <c r="BB60">
        <v>19.3</v>
      </c>
      <c r="BC60">
        <v>8.5000000000000006E-2</v>
      </c>
      <c r="BD60">
        <v>8.5000000000000006E-2</v>
      </c>
      <c r="BE60">
        <v>8.5000000000000006E-2</v>
      </c>
      <c r="BG60">
        <f>SUM(Table8_1[[#This Row],[PFBA]:[11cl-PF3OUdS2]])</f>
        <v>2597.8845000000015</v>
      </c>
      <c r="BH60">
        <v>0.12385164096708581</v>
      </c>
      <c r="BI60">
        <v>-1.0705810742857071</v>
      </c>
      <c r="BJ60">
        <v>-1.0705810742857071</v>
      </c>
      <c r="BK60">
        <v>-0.63638802010785567</v>
      </c>
      <c r="BL60">
        <v>-1.0705810742857071</v>
      </c>
      <c r="BM60">
        <v>0.40312052117581787</v>
      </c>
      <c r="BN60">
        <v>-0.16685288808721482</v>
      </c>
      <c r="BO60">
        <v>-2.7797161620935564E-2</v>
      </c>
      <c r="BP60">
        <v>1.4653828514484182</v>
      </c>
      <c r="BQ60">
        <v>1.3031960574204888</v>
      </c>
      <c r="BR60">
        <v>3.3384564936046046</v>
      </c>
      <c r="BS60">
        <v>-1.0705810742857071</v>
      </c>
      <c r="BT60">
        <v>0.85125834871907524</v>
      </c>
      <c r="BU60">
        <v>1.2380461031287955</v>
      </c>
      <c r="BV60">
        <v>1.3710678622717363</v>
      </c>
      <c r="BW60">
        <v>1.3031960574204888</v>
      </c>
      <c r="BX60">
        <v>1.2201080880400552</v>
      </c>
      <c r="BY60">
        <v>-0.24641694110709347</v>
      </c>
      <c r="BZ60">
        <v>1.9268567089496924</v>
      </c>
      <c r="CA60">
        <v>1.4216039268698311</v>
      </c>
      <c r="CB60">
        <v>1.5888317255942073</v>
      </c>
      <c r="CC60">
        <v>-0.67264106561366965</v>
      </c>
      <c r="CD60">
        <v>1.1986570869544226</v>
      </c>
      <c r="CE60">
        <v>0.71432975974523305</v>
      </c>
      <c r="CF60">
        <v>-1.0705810742857071</v>
      </c>
      <c r="CG60">
        <v>-1.0705810742857071</v>
      </c>
      <c r="CH60">
        <v>0.99211148778694969</v>
      </c>
      <c r="CI60">
        <v>-1.0705810742857071</v>
      </c>
      <c r="CJ60">
        <v>-1.0705810742857071</v>
      </c>
      <c r="CK60">
        <v>-1.0705810742857071</v>
      </c>
      <c r="CL60">
        <v>-1.0705810742857071</v>
      </c>
      <c r="CM60">
        <v>-1.0705810742857071</v>
      </c>
      <c r="CN60">
        <v>-1.0705810742857071</v>
      </c>
      <c r="CO60">
        <v>-1.0705810742857071</v>
      </c>
      <c r="CP60">
        <v>-7.0581074285707285E-2</v>
      </c>
      <c r="CQ60">
        <v>-1.0705810742857071</v>
      </c>
      <c r="CR60">
        <v>0.75434833571101889</v>
      </c>
      <c r="CS60">
        <v>-1.0705810742857071</v>
      </c>
      <c r="CT60">
        <v>-1.0705810742857071</v>
      </c>
      <c r="CU60">
        <v>-1.0705810742857071</v>
      </c>
      <c r="CV60">
        <v>-1.0705810742857071</v>
      </c>
      <c r="CW60">
        <v>-1.0705810742857071</v>
      </c>
      <c r="CX60">
        <v>-0.67264106561366965</v>
      </c>
      <c r="CY60">
        <v>0.6599162000698503</v>
      </c>
      <c r="CZ60">
        <v>1.8082109729242219</v>
      </c>
      <c r="DA60">
        <v>-0.67264106561366965</v>
      </c>
      <c r="DB60">
        <v>1.2855573090077739</v>
      </c>
      <c r="DC60">
        <v>-1.0705810742857071</v>
      </c>
      <c r="DD60">
        <v>-1.0705810742857071</v>
      </c>
      <c r="DE60">
        <v>-1.0705810742857071</v>
      </c>
      <c r="DF60" t="e">
        <v>#NUM!</v>
      </c>
    </row>
    <row r="61" spans="1:110" x14ac:dyDescent="0.3">
      <c r="A61" s="2" t="s">
        <v>173</v>
      </c>
      <c r="B61" s="1">
        <v>44314</v>
      </c>
      <c r="C61" s="2" t="s">
        <v>109</v>
      </c>
      <c r="D61" s="2" t="s">
        <v>110</v>
      </c>
      <c r="E61" s="2" t="s">
        <v>115</v>
      </c>
      <c r="F61">
        <v>18</v>
      </c>
      <c r="G61">
        <v>141.44999999999999</v>
      </c>
      <c r="H61">
        <v>0.44500000000000001</v>
      </c>
      <c r="I61">
        <v>6.9000000000000006E-2</v>
      </c>
      <c r="J61">
        <v>0.161</v>
      </c>
      <c r="K61">
        <v>6.9000000000000006E-2</v>
      </c>
      <c r="L61">
        <v>0.45300000000000001</v>
      </c>
      <c r="M61">
        <v>0.42499999999999999</v>
      </c>
      <c r="N61">
        <v>6.9000000000000006E-2</v>
      </c>
      <c r="O61">
        <v>6.9000000000000006E-2</v>
      </c>
      <c r="P61">
        <v>3.61</v>
      </c>
      <c r="Q61">
        <v>0.38900000000000001</v>
      </c>
      <c r="R61">
        <v>118</v>
      </c>
      <c r="S61">
        <v>6.9000000000000006E-2</v>
      </c>
      <c r="T61">
        <v>1.06</v>
      </c>
      <c r="U61">
        <v>2.4</v>
      </c>
      <c r="V61">
        <v>2.99</v>
      </c>
      <c r="W61">
        <v>1.93</v>
      </c>
      <c r="X61">
        <v>2.67</v>
      </c>
      <c r="Y61">
        <v>6.9000000000000006E-2</v>
      </c>
      <c r="Z61">
        <v>1.71</v>
      </c>
      <c r="AA61">
        <v>2.41</v>
      </c>
      <c r="AB61">
        <v>0.61299999999999999</v>
      </c>
      <c r="AC61">
        <v>0.17199999999999999</v>
      </c>
      <c r="AD61">
        <v>1.88</v>
      </c>
      <c r="AE61">
        <v>1.1100000000000001</v>
      </c>
      <c r="AF61">
        <v>6.9000000000000006E-2</v>
      </c>
      <c r="AG61">
        <v>6.9000000000000006E-2</v>
      </c>
      <c r="AH61">
        <v>0.58799999999999997</v>
      </c>
      <c r="AI61">
        <v>6.9000000000000006E-2</v>
      </c>
      <c r="AJ61">
        <v>6.9000000000000006E-2</v>
      </c>
      <c r="AK61">
        <v>6.9000000000000006E-2</v>
      </c>
      <c r="AL61">
        <v>6.9000000000000006E-2</v>
      </c>
      <c r="AM61">
        <v>6.9000000000000006E-2</v>
      </c>
      <c r="AN61">
        <v>6.9000000000000006E-2</v>
      </c>
      <c r="AO61">
        <v>6.9000000000000006E-2</v>
      </c>
      <c r="AP61">
        <v>0.69</v>
      </c>
      <c r="AQ61">
        <v>6.9000000000000006E-2</v>
      </c>
      <c r="AR61">
        <v>0.20699999999999999</v>
      </c>
      <c r="AS61">
        <v>6.9000000000000006E-2</v>
      </c>
      <c r="AT61">
        <v>6.9000000000000006E-2</v>
      </c>
      <c r="AU61">
        <v>6.9000000000000006E-2</v>
      </c>
      <c r="AV61">
        <v>6.9000000000000006E-2</v>
      </c>
      <c r="AW61">
        <v>6.9000000000000006E-2</v>
      </c>
      <c r="AX61">
        <v>0.17199999999999999</v>
      </c>
      <c r="AY61">
        <v>0.61899999999999999</v>
      </c>
      <c r="AZ61">
        <v>5.54</v>
      </c>
      <c r="BA61">
        <v>0.17199999999999999</v>
      </c>
      <c r="BB61">
        <v>0.45300000000000001</v>
      </c>
      <c r="BC61">
        <v>6.9000000000000006E-2</v>
      </c>
      <c r="BD61">
        <v>6.9000000000000006E-2</v>
      </c>
      <c r="BE61">
        <v>6.9000000000000006E-2</v>
      </c>
      <c r="BG61">
        <f>SUM(Table8_1[[#This Row],[PFBA]:[11cl-PF3OUdS2]])</f>
        <v>152.52499999999978</v>
      </c>
      <c r="BH61">
        <v>-0.3516399890190684</v>
      </c>
      <c r="BI61">
        <v>-1.1611509092627446</v>
      </c>
      <c r="BJ61">
        <v>-0.79317412396815024</v>
      </c>
      <c r="BK61">
        <v>-1.1611509092627446</v>
      </c>
      <c r="BL61">
        <v>-0.34390179798716813</v>
      </c>
      <c r="BM61">
        <v>-0.37161106994968846</v>
      </c>
      <c r="BN61">
        <v>-1.1611509092627446</v>
      </c>
      <c r="BO61">
        <v>-1.1611509092627446</v>
      </c>
      <c r="BP61">
        <v>0.55750720190565795</v>
      </c>
      <c r="BQ61">
        <v>-0.41005039867429227</v>
      </c>
      <c r="BR61">
        <v>2.0718820073061255</v>
      </c>
      <c r="BS61">
        <v>-1.1611509092627446</v>
      </c>
      <c r="BT61">
        <v>2.5305865264770262E-2</v>
      </c>
      <c r="BU61">
        <v>0.38021124171160603</v>
      </c>
      <c r="BV61">
        <v>0.47567118832442967</v>
      </c>
      <c r="BW61">
        <v>0.28555730900777376</v>
      </c>
      <c r="BX61">
        <v>0.42651126136457523</v>
      </c>
      <c r="BY61">
        <v>-1.1611509092627446</v>
      </c>
      <c r="BZ61">
        <v>0.23299611039215382</v>
      </c>
      <c r="CA61">
        <v>0.3820170425748684</v>
      </c>
      <c r="CB61">
        <v>-0.21253952548158497</v>
      </c>
      <c r="CC61">
        <v>-0.76447155309245107</v>
      </c>
      <c r="CD61">
        <v>0.27415784926367981</v>
      </c>
      <c r="CE61">
        <v>4.5322978786657475E-2</v>
      </c>
      <c r="CF61">
        <v>-1.1611509092627446</v>
      </c>
      <c r="CG61">
        <v>-1.1611509092627446</v>
      </c>
      <c r="CH61">
        <v>-0.23062267392386154</v>
      </c>
      <c r="CI61">
        <v>-1.1611509092627446</v>
      </c>
      <c r="CJ61">
        <v>-1.1611509092627446</v>
      </c>
      <c r="CK61">
        <v>-1.1611509092627446</v>
      </c>
      <c r="CL61">
        <v>-1.1611509092627446</v>
      </c>
      <c r="CM61">
        <v>-1.1611509092627446</v>
      </c>
      <c r="CN61">
        <v>-1.1611509092627446</v>
      </c>
      <c r="CO61">
        <v>-1.1611509092627446</v>
      </c>
      <c r="CP61">
        <v>-0.16115090926274472</v>
      </c>
      <c r="CQ61">
        <v>-1.1611509092627446</v>
      </c>
      <c r="CR61">
        <v>-0.68402965454308229</v>
      </c>
      <c r="CS61">
        <v>-1.1611509092627446</v>
      </c>
      <c r="CT61">
        <v>-1.1611509092627446</v>
      </c>
      <c r="CU61">
        <v>-1.1611509092627446</v>
      </c>
      <c r="CV61">
        <v>-1.1611509092627446</v>
      </c>
      <c r="CW61">
        <v>-1.1611509092627446</v>
      </c>
      <c r="CX61">
        <v>-0.76447155309245107</v>
      </c>
      <c r="CY61">
        <v>-0.20830935097988201</v>
      </c>
      <c r="CZ61">
        <v>0.74350976472842978</v>
      </c>
      <c r="DA61">
        <v>-0.76447155309245107</v>
      </c>
      <c r="DB61">
        <v>-0.34390179798716813</v>
      </c>
      <c r="DC61">
        <v>-1.1611509092627446</v>
      </c>
      <c r="DD61">
        <v>-1.1611509092627446</v>
      </c>
      <c r="DE61">
        <v>-1.1611509092627446</v>
      </c>
      <c r="DF61" t="e">
        <v>#NUM!</v>
      </c>
    </row>
    <row r="62" spans="1:110" x14ac:dyDescent="0.3">
      <c r="A62" s="2" t="s">
        <v>174</v>
      </c>
      <c r="B62" s="1">
        <v>44314</v>
      </c>
      <c r="C62" s="2" t="s">
        <v>109</v>
      </c>
      <c r="D62" s="2" t="s">
        <v>120</v>
      </c>
      <c r="E62" s="2" t="s">
        <v>111</v>
      </c>
      <c r="F62">
        <v>18</v>
      </c>
      <c r="G62">
        <v>134.75</v>
      </c>
      <c r="H62">
        <v>9.6000000000000002E-2</v>
      </c>
      <c r="I62">
        <v>9.6000000000000002E-2</v>
      </c>
      <c r="J62">
        <v>9.6000000000000002E-2</v>
      </c>
      <c r="K62">
        <v>9.6000000000000002E-2</v>
      </c>
      <c r="L62">
        <v>9.6000000000000002E-2</v>
      </c>
      <c r="M62">
        <v>1.1599999999999999</v>
      </c>
      <c r="N62">
        <v>9.6000000000000002E-2</v>
      </c>
      <c r="O62">
        <v>9.6000000000000002E-2</v>
      </c>
      <c r="P62">
        <v>6.89</v>
      </c>
      <c r="Q62">
        <v>2.48</v>
      </c>
      <c r="R62">
        <v>892</v>
      </c>
      <c r="S62">
        <v>9.6000000000000002E-2</v>
      </c>
      <c r="T62">
        <v>5.53</v>
      </c>
      <c r="U62">
        <v>10.3</v>
      </c>
      <c r="V62">
        <v>10</v>
      </c>
      <c r="W62">
        <v>6.82</v>
      </c>
      <c r="X62">
        <v>6.67</v>
      </c>
      <c r="Y62">
        <v>0.33900000000000002</v>
      </c>
      <c r="Z62">
        <v>13.7</v>
      </c>
      <c r="AA62">
        <v>14.1</v>
      </c>
      <c r="AB62">
        <v>3.79</v>
      </c>
      <c r="AC62">
        <v>0.24</v>
      </c>
      <c r="AD62">
        <v>11.4</v>
      </c>
      <c r="AE62">
        <v>3.52</v>
      </c>
      <c r="AF62">
        <v>9.6000000000000002E-2</v>
      </c>
      <c r="AG62">
        <v>9.6000000000000002E-2</v>
      </c>
      <c r="AH62">
        <v>3.24</v>
      </c>
      <c r="AI62">
        <v>9.6000000000000002E-2</v>
      </c>
      <c r="AJ62">
        <v>9.6000000000000002E-2</v>
      </c>
      <c r="AK62">
        <v>9.6000000000000002E-2</v>
      </c>
      <c r="AL62">
        <v>9.6000000000000002E-2</v>
      </c>
      <c r="AM62">
        <v>9.6000000000000002E-2</v>
      </c>
      <c r="AN62">
        <v>9.6000000000000002E-2</v>
      </c>
      <c r="AO62">
        <v>9.6000000000000002E-2</v>
      </c>
      <c r="AP62">
        <v>0.96</v>
      </c>
      <c r="AQ62">
        <v>9.6000000000000002E-2</v>
      </c>
      <c r="AR62">
        <v>9.6000000000000002E-2</v>
      </c>
      <c r="AS62">
        <v>9.6000000000000002E-2</v>
      </c>
      <c r="AT62">
        <v>9.6000000000000002E-2</v>
      </c>
      <c r="AU62">
        <v>9.6000000000000002E-2</v>
      </c>
      <c r="AV62">
        <v>9.6000000000000002E-2</v>
      </c>
      <c r="AW62">
        <v>9.6000000000000002E-2</v>
      </c>
      <c r="AX62">
        <v>0.24</v>
      </c>
      <c r="AY62">
        <v>2.08</v>
      </c>
      <c r="AZ62">
        <v>50.2</v>
      </c>
      <c r="BA62">
        <v>0.24</v>
      </c>
      <c r="BB62">
        <v>3.07</v>
      </c>
      <c r="BC62">
        <v>9.6000000000000002E-2</v>
      </c>
      <c r="BD62">
        <v>9.6000000000000002E-2</v>
      </c>
      <c r="BE62">
        <v>9.6000000000000002E-2</v>
      </c>
      <c r="BG62">
        <f>SUM(Table8_1[[#This Row],[PFBA]:[11cl-PF3OUdS2]])</f>
        <v>1051.5610000000001</v>
      </c>
      <c r="BH62">
        <v>-1.0177287669604316</v>
      </c>
      <c r="BI62">
        <v>-1.0177287669604316</v>
      </c>
      <c r="BJ62">
        <v>-1.0177287669604316</v>
      </c>
      <c r="BK62">
        <v>-1.0177287669604316</v>
      </c>
      <c r="BL62">
        <v>-1.0177287669604316</v>
      </c>
      <c r="BM62">
        <v>6.445798922691845E-2</v>
      </c>
      <c r="BN62">
        <v>-1.0177287669604316</v>
      </c>
      <c r="BO62">
        <v>-1.0177287669604316</v>
      </c>
      <c r="BP62">
        <v>0.83821922190762577</v>
      </c>
      <c r="BQ62">
        <v>0.39445168082621629</v>
      </c>
      <c r="BR62">
        <v>2.9503648543761232</v>
      </c>
      <c r="BS62">
        <v>-1.0177287669604316</v>
      </c>
      <c r="BT62">
        <v>0.74272513130469831</v>
      </c>
      <c r="BU62">
        <v>1.0128372247051722</v>
      </c>
      <c r="BV62">
        <v>1</v>
      </c>
      <c r="BW62">
        <v>0.83378437465647892</v>
      </c>
      <c r="BX62">
        <v>0.82412583391654892</v>
      </c>
      <c r="BY62">
        <v>-0.46980030179691779</v>
      </c>
      <c r="BZ62">
        <v>1.1367205671564067</v>
      </c>
      <c r="CA62">
        <v>1.1492191126553799</v>
      </c>
      <c r="CB62">
        <v>0.57863920996807239</v>
      </c>
      <c r="CC62">
        <v>-0.61978875828839397</v>
      </c>
      <c r="CD62">
        <v>1.0569048513364727</v>
      </c>
      <c r="CE62">
        <v>0.54654266347813107</v>
      </c>
      <c r="CF62">
        <v>-1.0177287669604316</v>
      </c>
      <c r="CG62">
        <v>-1.0177287669604316</v>
      </c>
      <c r="CH62">
        <v>0.51054501020661214</v>
      </c>
      <c r="CI62">
        <v>-1.0177287669604316</v>
      </c>
      <c r="CJ62">
        <v>-1.0177287669604316</v>
      </c>
      <c r="CK62">
        <v>-1.0177287669604316</v>
      </c>
      <c r="CL62">
        <v>-1.0177287669604316</v>
      </c>
      <c r="CM62">
        <v>-1.0177287669604316</v>
      </c>
      <c r="CN62">
        <v>-1.0177287669604316</v>
      </c>
      <c r="CO62">
        <v>-1.0177287669604316</v>
      </c>
      <c r="CP62">
        <v>-1.7728766960431602E-2</v>
      </c>
      <c r="CQ62">
        <v>-1.0177287669604316</v>
      </c>
      <c r="CR62">
        <v>-1.0177287669604316</v>
      </c>
      <c r="CS62">
        <v>-1.0177287669604316</v>
      </c>
      <c r="CT62">
        <v>-1.0177287669604316</v>
      </c>
      <c r="CU62">
        <v>-1.0177287669604316</v>
      </c>
      <c r="CV62">
        <v>-1.0177287669604316</v>
      </c>
      <c r="CW62">
        <v>-1.0177287669604316</v>
      </c>
      <c r="CX62">
        <v>-0.61978875828839397</v>
      </c>
      <c r="CY62">
        <v>0.31806333496276157</v>
      </c>
      <c r="CZ62">
        <v>1.7007037171450194</v>
      </c>
      <c r="DA62">
        <v>-0.61978875828839397</v>
      </c>
      <c r="DB62">
        <v>0.48713837547718647</v>
      </c>
      <c r="DC62">
        <v>-1.0177287669604316</v>
      </c>
      <c r="DD62">
        <v>-1.0177287669604316</v>
      </c>
      <c r="DE62">
        <v>-1.0177287669604316</v>
      </c>
      <c r="DF62" t="e">
        <v>#NUM!</v>
      </c>
    </row>
    <row r="63" spans="1:110" x14ac:dyDescent="0.3">
      <c r="A63" s="2" t="s">
        <v>175</v>
      </c>
      <c r="B63" s="1">
        <v>44314</v>
      </c>
      <c r="C63" s="2" t="s">
        <v>109</v>
      </c>
      <c r="D63" s="2" t="s">
        <v>120</v>
      </c>
      <c r="E63" s="2" t="s">
        <v>113</v>
      </c>
      <c r="F63">
        <v>18</v>
      </c>
      <c r="G63">
        <v>134.75</v>
      </c>
      <c r="H63">
        <v>9.7000000000000003E-2</v>
      </c>
      <c r="I63">
        <v>9.7000000000000003E-2</v>
      </c>
      <c r="J63">
        <v>0.81</v>
      </c>
      <c r="K63">
        <v>9.7000000000000003E-2</v>
      </c>
      <c r="L63">
        <v>9.7000000000000003E-2</v>
      </c>
      <c r="M63">
        <v>1.74</v>
      </c>
      <c r="N63">
        <v>9.7000000000000003E-2</v>
      </c>
      <c r="O63">
        <v>1.24</v>
      </c>
      <c r="P63">
        <v>19.2</v>
      </c>
      <c r="Q63">
        <v>32.6</v>
      </c>
      <c r="R63">
        <v>2640</v>
      </c>
      <c r="S63">
        <v>9.7000000000000003E-2</v>
      </c>
      <c r="T63">
        <v>8.67</v>
      </c>
      <c r="U63">
        <v>9.7000000000000003E-2</v>
      </c>
      <c r="V63">
        <v>22.8</v>
      </c>
      <c r="W63">
        <v>18.100000000000001</v>
      </c>
      <c r="X63">
        <v>10.6</v>
      </c>
      <c r="Y63">
        <v>0.34599999999999997</v>
      </c>
      <c r="Z63">
        <v>155</v>
      </c>
      <c r="AA63">
        <v>25.9</v>
      </c>
      <c r="AB63">
        <v>40.6</v>
      </c>
      <c r="AC63">
        <v>0.24199999999999999</v>
      </c>
      <c r="AD63">
        <v>25.5</v>
      </c>
      <c r="AE63">
        <v>6.97</v>
      </c>
      <c r="AF63">
        <v>9.7000000000000003E-2</v>
      </c>
      <c r="AG63">
        <v>9.7000000000000003E-2</v>
      </c>
      <c r="AH63">
        <v>16.5</v>
      </c>
      <c r="AI63">
        <v>9.7000000000000003E-2</v>
      </c>
      <c r="AJ63">
        <v>9.7000000000000003E-2</v>
      </c>
      <c r="AK63">
        <v>9.7000000000000003E-2</v>
      </c>
      <c r="AL63">
        <v>9.7000000000000003E-2</v>
      </c>
      <c r="AM63">
        <v>9.7000000000000003E-2</v>
      </c>
      <c r="AN63">
        <v>9.7000000000000003E-2</v>
      </c>
      <c r="AO63">
        <v>9.7000000000000003E-2</v>
      </c>
      <c r="AP63">
        <v>0.97</v>
      </c>
      <c r="AQ63">
        <v>9.7000000000000003E-2</v>
      </c>
      <c r="AR63">
        <v>4.58</v>
      </c>
      <c r="AS63">
        <v>9.7000000000000003E-2</v>
      </c>
      <c r="AT63">
        <v>9.7000000000000003E-2</v>
      </c>
      <c r="AU63">
        <v>9.7000000000000003E-2</v>
      </c>
      <c r="AV63">
        <v>9.7000000000000003E-2</v>
      </c>
      <c r="AW63">
        <v>9.7000000000000003E-2</v>
      </c>
      <c r="AX63">
        <v>0.24199999999999999</v>
      </c>
      <c r="AY63">
        <v>5.43</v>
      </c>
      <c r="AZ63">
        <v>85.1</v>
      </c>
      <c r="BA63">
        <v>0.24199999999999999</v>
      </c>
      <c r="BB63">
        <v>34.200000000000003</v>
      </c>
      <c r="BC63">
        <v>9.7000000000000003E-2</v>
      </c>
      <c r="BD63">
        <v>9.7000000000000003E-2</v>
      </c>
      <c r="BE63">
        <v>9.7000000000000003E-2</v>
      </c>
      <c r="BG63">
        <f>SUM(Table8_1[[#This Row],[PFBA]:[11cl-PF3OUdS2]])</f>
        <v>3160.0070000000037</v>
      </c>
      <c r="BH63">
        <v>-1.0132282657337552</v>
      </c>
      <c r="BI63">
        <v>-1.0132282657337552</v>
      </c>
      <c r="BJ63">
        <v>-9.1514981121350217E-2</v>
      </c>
      <c r="BK63">
        <v>-1.0132282657337552</v>
      </c>
      <c r="BL63">
        <v>-1.0132282657337552</v>
      </c>
      <c r="BM63">
        <v>0.24054924828259971</v>
      </c>
      <c r="BN63">
        <v>-1.0132282657337552</v>
      </c>
      <c r="BO63">
        <v>9.3421685162235063E-2</v>
      </c>
      <c r="BP63">
        <v>1.2833012287035497</v>
      </c>
      <c r="BQ63">
        <v>1.5132176000679389</v>
      </c>
      <c r="BR63">
        <v>3.4216039268698313</v>
      </c>
      <c r="BS63">
        <v>-1.0132282657337552</v>
      </c>
      <c r="BT63">
        <v>0.93801909747621026</v>
      </c>
      <c r="BU63">
        <v>-1.0132282657337552</v>
      </c>
      <c r="BV63">
        <v>1.3579348470004537</v>
      </c>
      <c r="BW63">
        <v>1.2576785748691846</v>
      </c>
      <c r="BX63">
        <v>1.0253058652647702</v>
      </c>
      <c r="BY63">
        <v>-0.46092390120722343</v>
      </c>
      <c r="BZ63">
        <v>2.1903316981702914</v>
      </c>
      <c r="CA63">
        <v>1.4132997640812519</v>
      </c>
      <c r="CB63">
        <v>1.608526033577194</v>
      </c>
      <c r="CC63">
        <v>-0.61618463401956869</v>
      </c>
      <c r="CD63">
        <v>1.4065401804339552</v>
      </c>
      <c r="CE63">
        <v>0.84323277809800945</v>
      </c>
      <c r="CF63">
        <v>-1.0132282657337552</v>
      </c>
      <c r="CG63">
        <v>-1.0132282657337552</v>
      </c>
      <c r="CH63">
        <v>1.2174839442139063</v>
      </c>
      <c r="CI63">
        <v>-1.0132282657337552</v>
      </c>
      <c r="CJ63">
        <v>-1.0132282657337552</v>
      </c>
      <c r="CK63">
        <v>-1.0132282657337552</v>
      </c>
      <c r="CL63">
        <v>-1.0132282657337552</v>
      </c>
      <c r="CM63">
        <v>-1.0132282657337552</v>
      </c>
      <c r="CN63">
        <v>-1.0132282657337552</v>
      </c>
      <c r="CO63">
        <v>-1.0132282657337552</v>
      </c>
      <c r="CP63">
        <v>-1.322826573375516E-2</v>
      </c>
      <c r="CQ63">
        <v>-1.0132282657337552</v>
      </c>
      <c r="CR63">
        <v>0.66086547800386919</v>
      </c>
      <c r="CS63">
        <v>-1.0132282657337552</v>
      </c>
      <c r="CT63">
        <v>-1.0132282657337552</v>
      </c>
      <c r="CU63">
        <v>-1.0132282657337552</v>
      </c>
      <c r="CV63">
        <v>-1.0132282657337552</v>
      </c>
      <c r="CW63">
        <v>-1.0132282657337552</v>
      </c>
      <c r="CX63">
        <v>-0.61618463401956869</v>
      </c>
      <c r="CY63">
        <v>0.73479982958884693</v>
      </c>
      <c r="CZ63">
        <v>1.9299295600845878</v>
      </c>
      <c r="DA63">
        <v>-0.61618463401956869</v>
      </c>
      <c r="DB63">
        <v>1.5340261060561351</v>
      </c>
      <c r="DC63">
        <v>-1.0132282657337552</v>
      </c>
      <c r="DD63">
        <v>-1.0132282657337552</v>
      </c>
      <c r="DE63">
        <v>-1.0132282657337552</v>
      </c>
      <c r="DF63" t="e">
        <v>#NUM!</v>
      </c>
    </row>
    <row r="64" spans="1:110" x14ac:dyDescent="0.3">
      <c r="A64" s="2" t="s">
        <v>176</v>
      </c>
      <c r="B64" s="1">
        <v>44314</v>
      </c>
      <c r="C64" s="2" t="s">
        <v>109</v>
      </c>
      <c r="D64" s="2" t="s">
        <v>120</v>
      </c>
      <c r="E64" s="2" t="s">
        <v>115</v>
      </c>
      <c r="F64">
        <v>18</v>
      </c>
      <c r="G64">
        <v>134.75</v>
      </c>
      <c r="H64">
        <v>7.4499999999999997E-2</v>
      </c>
      <c r="I64">
        <v>7.4499999999999997E-2</v>
      </c>
      <c r="J64">
        <v>7.4499999999999997E-2</v>
      </c>
      <c r="K64">
        <v>7.4499999999999997E-2</v>
      </c>
      <c r="L64">
        <v>7.4499999999999997E-2</v>
      </c>
      <c r="M64">
        <v>0.17299999999999999</v>
      </c>
      <c r="N64">
        <v>7.4499999999999997E-2</v>
      </c>
      <c r="O64">
        <v>7.4499999999999997E-2</v>
      </c>
      <c r="P64">
        <v>0.91900000000000004</v>
      </c>
      <c r="Q64">
        <v>0.16900000000000001</v>
      </c>
      <c r="R64">
        <v>109</v>
      </c>
      <c r="S64">
        <v>7.4499999999999997E-2</v>
      </c>
      <c r="T64">
        <v>0.63800000000000001</v>
      </c>
      <c r="U64">
        <v>0.98399999999999999</v>
      </c>
      <c r="V64">
        <v>1.08</v>
      </c>
      <c r="W64">
        <v>0.56899999999999995</v>
      </c>
      <c r="X64">
        <v>0.53800000000000003</v>
      </c>
      <c r="Y64">
        <v>7.4499999999999997E-2</v>
      </c>
      <c r="Z64">
        <v>0.81699999999999995</v>
      </c>
      <c r="AA64">
        <v>0.89900000000000002</v>
      </c>
      <c r="AB64">
        <v>0.193</v>
      </c>
      <c r="AC64">
        <v>0.186</v>
      </c>
      <c r="AD64">
        <v>1.5</v>
      </c>
      <c r="AE64">
        <v>0.56000000000000005</v>
      </c>
      <c r="AF64">
        <v>7.4499999999999997E-2</v>
      </c>
      <c r="AG64">
        <v>7.4499999999999997E-2</v>
      </c>
      <c r="AH64">
        <v>0.46500000000000002</v>
      </c>
      <c r="AI64">
        <v>7.4499999999999997E-2</v>
      </c>
      <c r="AJ64">
        <v>7.4499999999999997E-2</v>
      </c>
      <c r="AK64">
        <v>7.4499999999999997E-2</v>
      </c>
      <c r="AL64">
        <v>7.4499999999999997E-2</v>
      </c>
      <c r="AM64">
        <v>7.4499999999999997E-2</v>
      </c>
      <c r="AN64">
        <v>7.4499999999999997E-2</v>
      </c>
      <c r="AO64">
        <v>7.4499999999999997E-2</v>
      </c>
      <c r="AP64">
        <v>0.745</v>
      </c>
      <c r="AQ64">
        <v>7.4499999999999997E-2</v>
      </c>
      <c r="AR64">
        <v>7.4499999999999997E-2</v>
      </c>
      <c r="AS64">
        <v>7.4499999999999997E-2</v>
      </c>
      <c r="AT64">
        <v>7.4499999999999997E-2</v>
      </c>
      <c r="AU64">
        <v>7.4499999999999997E-2</v>
      </c>
      <c r="AV64">
        <v>7.4499999999999997E-2</v>
      </c>
      <c r="AW64">
        <v>7.4499999999999997E-2</v>
      </c>
      <c r="AX64">
        <v>0.186</v>
      </c>
      <c r="AY64">
        <v>0.41699999999999998</v>
      </c>
      <c r="AZ64">
        <v>4.67</v>
      </c>
      <c r="BA64">
        <v>0.186</v>
      </c>
      <c r="BB64">
        <v>0.221</v>
      </c>
      <c r="BC64">
        <v>7.4499999999999997E-2</v>
      </c>
      <c r="BD64">
        <v>7.4499999999999997E-2</v>
      </c>
      <c r="BE64">
        <v>7.4499999999999997E-2</v>
      </c>
      <c r="BG64">
        <f>SUM(Table8_1[[#This Row],[PFBA]:[11cl-PF3OUdS2]])</f>
        <v>127.20100000000004</v>
      </c>
      <c r="BH64">
        <v>-1.1278437272517072</v>
      </c>
      <c r="BI64">
        <v>-1.1278437272517072</v>
      </c>
      <c r="BJ64">
        <v>-1.1278437272517072</v>
      </c>
      <c r="BK64">
        <v>-1.1278437272517072</v>
      </c>
      <c r="BL64">
        <v>-1.1278437272517072</v>
      </c>
      <c r="BM64">
        <v>-0.76195389687120463</v>
      </c>
      <c r="BN64">
        <v>-1.1278437272517072</v>
      </c>
      <c r="BO64">
        <v>-1.1278437272517072</v>
      </c>
      <c r="BP64">
        <v>-3.6684488613888719E-2</v>
      </c>
      <c r="BQ64">
        <v>-0.77211329538632645</v>
      </c>
      <c r="BR64">
        <v>2.0374264979406238</v>
      </c>
      <c r="BS64">
        <v>-1.1278437272517072</v>
      </c>
      <c r="BT64">
        <v>-0.19517932127883766</v>
      </c>
      <c r="BU64">
        <v>-7.0049015686584892E-3</v>
      </c>
      <c r="BV64">
        <v>3.342375548694973E-2</v>
      </c>
      <c r="BW64">
        <v>-0.24488773360492885</v>
      </c>
      <c r="BX64">
        <v>-0.2692177243336108</v>
      </c>
      <c r="BY64">
        <v>-1.1278437272517072</v>
      </c>
      <c r="BZ64">
        <v>-8.7777943467584538E-2</v>
      </c>
      <c r="CA64">
        <v>-4.6240308266771224E-2</v>
      </c>
      <c r="CB64">
        <v>-0.71444269099222624</v>
      </c>
      <c r="CC64">
        <v>-0.73048705578208373</v>
      </c>
      <c r="CD64">
        <v>0.17609125905568124</v>
      </c>
      <c r="CE64">
        <v>-0.25181197299379954</v>
      </c>
      <c r="CF64">
        <v>-1.1278437272517072</v>
      </c>
      <c r="CG64">
        <v>-1.1278437272517072</v>
      </c>
      <c r="CH64">
        <v>-0.33254704711004607</v>
      </c>
      <c r="CI64">
        <v>-1.1278437272517072</v>
      </c>
      <c r="CJ64">
        <v>-1.1278437272517072</v>
      </c>
      <c r="CK64">
        <v>-1.1278437272517072</v>
      </c>
      <c r="CL64">
        <v>-1.1278437272517072</v>
      </c>
      <c r="CM64">
        <v>-1.1278437272517072</v>
      </c>
      <c r="CN64">
        <v>-1.1278437272517072</v>
      </c>
      <c r="CO64">
        <v>-1.1278437272517072</v>
      </c>
      <c r="CP64">
        <v>-0.12784372725170717</v>
      </c>
      <c r="CQ64">
        <v>-1.1278437272517072</v>
      </c>
      <c r="CR64">
        <v>-1.1278437272517072</v>
      </c>
      <c r="CS64">
        <v>-1.1278437272517072</v>
      </c>
      <c r="CT64">
        <v>-1.1278437272517072</v>
      </c>
      <c r="CU64">
        <v>-1.1278437272517072</v>
      </c>
      <c r="CV64">
        <v>-1.1278437272517072</v>
      </c>
      <c r="CW64">
        <v>-1.1278437272517072</v>
      </c>
      <c r="CX64">
        <v>-0.73048705578208373</v>
      </c>
      <c r="CY64">
        <v>-0.37986394502624249</v>
      </c>
      <c r="CZ64">
        <v>0.66931688056611216</v>
      </c>
      <c r="DA64">
        <v>-0.73048705578208373</v>
      </c>
      <c r="DB64">
        <v>-0.65560772631488928</v>
      </c>
      <c r="DC64">
        <v>-1.1278437272517072</v>
      </c>
      <c r="DD64">
        <v>-1.1278437272517072</v>
      </c>
      <c r="DE64">
        <v>-1.1278437272517072</v>
      </c>
      <c r="DF64" t="e">
        <v>#NUM!</v>
      </c>
    </row>
    <row r="65" spans="1:110" x14ac:dyDescent="0.3">
      <c r="A65" s="2" t="s">
        <v>177</v>
      </c>
      <c r="B65" s="1">
        <v>44314</v>
      </c>
      <c r="C65" s="2" t="s">
        <v>109</v>
      </c>
      <c r="D65" s="2" t="s">
        <v>120</v>
      </c>
      <c r="E65" s="2" t="s">
        <v>111</v>
      </c>
      <c r="F65">
        <v>20</v>
      </c>
      <c r="G65">
        <v>157.5</v>
      </c>
      <c r="H65">
        <v>0.89600000000000002</v>
      </c>
      <c r="I65">
        <v>0.31900000000000001</v>
      </c>
      <c r="J65">
        <v>0.76200000000000001</v>
      </c>
      <c r="K65">
        <v>0.53900000000000003</v>
      </c>
      <c r="L65">
        <v>9.1499999999999998E-2</v>
      </c>
      <c r="M65">
        <v>1.98</v>
      </c>
      <c r="N65">
        <v>9.1499999999999998E-2</v>
      </c>
      <c r="O65">
        <v>0.35299999999999998</v>
      </c>
      <c r="P65">
        <v>16.3</v>
      </c>
      <c r="Q65">
        <v>1.5</v>
      </c>
      <c r="R65">
        <v>685</v>
      </c>
      <c r="S65">
        <v>9.1499999999999998E-2</v>
      </c>
      <c r="T65">
        <v>4</v>
      </c>
      <c r="U65">
        <v>7.19</v>
      </c>
      <c r="V65">
        <v>7.25</v>
      </c>
      <c r="W65">
        <v>4.1500000000000004</v>
      </c>
      <c r="X65">
        <v>4.37</v>
      </c>
      <c r="Y65">
        <v>9.1499999999999998E-2</v>
      </c>
      <c r="Z65">
        <v>5.71</v>
      </c>
      <c r="AA65">
        <v>6.63</v>
      </c>
      <c r="AB65">
        <v>1.61</v>
      </c>
      <c r="AC65">
        <v>0.22850000000000001</v>
      </c>
      <c r="AD65">
        <v>11.6</v>
      </c>
      <c r="AE65">
        <v>4.5999999999999996</v>
      </c>
      <c r="AF65">
        <v>9.1499999999999998E-2</v>
      </c>
      <c r="AG65">
        <v>9.1499999999999998E-2</v>
      </c>
      <c r="AH65">
        <v>2.36</v>
      </c>
      <c r="AI65">
        <v>9.1499999999999998E-2</v>
      </c>
      <c r="AJ65">
        <v>9.1499999999999998E-2</v>
      </c>
      <c r="AK65">
        <v>9.1499999999999998E-2</v>
      </c>
      <c r="AL65">
        <v>9.1499999999999998E-2</v>
      </c>
      <c r="AM65">
        <v>9.1499999999999998E-2</v>
      </c>
      <c r="AN65">
        <v>9.1499999999999998E-2</v>
      </c>
      <c r="AO65">
        <v>9.1499999999999998E-2</v>
      </c>
      <c r="AP65">
        <v>0.91500000000000004</v>
      </c>
      <c r="AQ65">
        <v>0.26300000000000001</v>
      </c>
      <c r="AR65">
        <v>0.35099999999999998</v>
      </c>
      <c r="AS65">
        <v>9.1499999999999998E-2</v>
      </c>
      <c r="AT65">
        <v>9.1499999999999998E-2</v>
      </c>
      <c r="AU65">
        <v>9.1499999999999998E-2</v>
      </c>
      <c r="AV65">
        <v>9.1499999999999998E-2</v>
      </c>
      <c r="AW65">
        <v>9.1499999999999998E-2</v>
      </c>
      <c r="AX65">
        <v>0.22850000000000001</v>
      </c>
      <c r="AY65">
        <v>4.93</v>
      </c>
      <c r="AZ65">
        <v>39.1</v>
      </c>
      <c r="BA65">
        <v>0.22850000000000001</v>
      </c>
      <c r="BB65">
        <v>1.26</v>
      </c>
      <c r="BC65">
        <v>9.1499999999999998E-2</v>
      </c>
      <c r="BD65">
        <v>9.1499999999999998E-2</v>
      </c>
      <c r="BE65">
        <v>9.1499999999999998E-2</v>
      </c>
      <c r="BG65">
        <f>SUM(Table8_1[[#This Row],[PFBA]:[11cl-PF3OUdS2]])</f>
        <v>816.54500000000019</v>
      </c>
      <c r="BH65">
        <v>-4.7691990337874794E-2</v>
      </c>
      <c r="BI65">
        <v>-0.49620931694281889</v>
      </c>
      <c r="BJ65">
        <v>-0.1180450286603995</v>
      </c>
      <c r="BK65">
        <v>-0.26841123481326129</v>
      </c>
      <c r="BL65">
        <v>-1.0385789059335517</v>
      </c>
      <c r="BM65">
        <v>0.2966651902615311</v>
      </c>
      <c r="BN65">
        <v>-1.0385789059335517</v>
      </c>
      <c r="BO65">
        <v>-0.45222529461217748</v>
      </c>
      <c r="BP65">
        <v>1.2121876044039579</v>
      </c>
      <c r="BQ65">
        <v>0.17609125905568124</v>
      </c>
      <c r="BR65">
        <v>2.8356905714924254</v>
      </c>
      <c r="BS65">
        <v>-1.0385789059335517</v>
      </c>
      <c r="BT65">
        <v>0.6020599913279624</v>
      </c>
      <c r="BU65">
        <v>0.85672889038288258</v>
      </c>
      <c r="BV65">
        <v>0.86033800657099369</v>
      </c>
      <c r="BW65">
        <v>0.61804809671209271</v>
      </c>
      <c r="BX65">
        <v>0.64048143697042181</v>
      </c>
      <c r="BY65">
        <v>-1.0385789059335517</v>
      </c>
      <c r="BZ65">
        <v>0.75663610824584804</v>
      </c>
      <c r="CA65">
        <v>0.8215135284047731</v>
      </c>
      <c r="CB65">
        <v>0.20682587603184974</v>
      </c>
      <c r="CC65">
        <v>-0.64111379559413095</v>
      </c>
      <c r="CD65">
        <v>1.0644579892269184</v>
      </c>
      <c r="CE65">
        <v>0.66275783168157409</v>
      </c>
      <c r="CF65">
        <v>-1.0385789059335517</v>
      </c>
      <c r="CG65">
        <v>-1.0385789059335517</v>
      </c>
      <c r="CH65">
        <v>0.37291200297010657</v>
      </c>
      <c r="CI65">
        <v>-1.0385789059335517</v>
      </c>
      <c r="CJ65">
        <v>-1.0385789059335517</v>
      </c>
      <c r="CK65">
        <v>-1.0385789059335517</v>
      </c>
      <c r="CL65">
        <v>-1.0385789059335517</v>
      </c>
      <c r="CM65">
        <v>-1.0385789059335517</v>
      </c>
      <c r="CN65">
        <v>-1.0385789059335517</v>
      </c>
      <c r="CO65">
        <v>-1.0385789059335517</v>
      </c>
      <c r="CP65">
        <v>-3.8578905933551705E-2</v>
      </c>
      <c r="CQ65">
        <v>-0.58004425151024208</v>
      </c>
      <c r="CR65">
        <v>-0.45469288353417592</v>
      </c>
      <c r="CS65">
        <v>-1.0385789059335517</v>
      </c>
      <c r="CT65">
        <v>-1.0385789059335517</v>
      </c>
      <c r="CU65">
        <v>-1.0385789059335517</v>
      </c>
      <c r="CV65">
        <v>-1.0385789059335517</v>
      </c>
      <c r="CW65">
        <v>-1.0385789059335517</v>
      </c>
      <c r="CX65">
        <v>-0.64111379559413095</v>
      </c>
      <c r="CY65">
        <v>0.69284691927722997</v>
      </c>
      <c r="CZ65">
        <v>1.5921767573958667</v>
      </c>
      <c r="DA65">
        <v>-0.64111379559413095</v>
      </c>
      <c r="DB65">
        <v>0.10037054511756291</v>
      </c>
      <c r="DC65">
        <v>-1.0385789059335517</v>
      </c>
      <c r="DD65">
        <v>-1.0385789059335517</v>
      </c>
      <c r="DE65">
        <v>-1.0385789059335517</v>
      </c>
      <c r="DF65" t="e">
        <v>#NUM!</v>
      </c>
    </row>
    <row r="66" spans="1:110" x14ac:dyDescent="0.3">
      <c r="A66" s="2" t="s">
        <v>178</v>
      </c>
      <c r="B66" s="1">
        <v>44314</v>
      </c>
      <c r="C66" s="2" t="s">
        <v>109</v>
      </c>
      <c r="D66" s="2" t="s">
        <v>120</v>
      </c>
      <c r="E66" s="2" t="s">
        <v>113</v>
      </c>
      <c r="F66">
        <v>20</v>
      </c>
      <c r="G66">
        <v>157.5</v>
      </c>
      <c r="H66">
        <v>1.06</v>
      </c>
      <c r="I66">
        <v>8.5999999999999993E-2</v>
      </c>
      <c r="J66">
        <v>1.02</v>
      </c>
      <c r="K66">
        <v>1.02</v>
      </c>
      <c r="L66">
        <v>8.5999999999999993E-2</v>
      </c>
      <c r="M66">
        <v>3.42</v>
      </c>
      <c r="N66">
        <v>8.5999999999999993E-2</v>
      </c>
      <c r="O66">
        <v>1.51</v>
      </c>
      <c r="P66">
        <v>42.4</v>
      </c>
      <c r="Q66">
        <v>22.5</v>
      </c>
      <c r="R66">
        <v>2130</v>
      </c>
      <c r="S66">
        <v>8.5999999999999993E-2</v>
      </c>
      <c r="T66">
        <v>8.2100000000000009</v>
      </c>
      <c r="U66">
        <v>8.5999999999999993E-2</v>
      </c>
      <c r="V66">
        <v>17.5</v>
      </c>
      <c r="W66">
        <v>14.4</v>
      </c>
      <c r="X66">
        <v>8.6300000000000008</v>
      </c>
      <c r="Y66">
        <v>0.28499999999999998</v>
      </c>
      <c r="Z66">
        <v>78.5</v>
      </c>
      <c r="AA66">
        <v>24.5</v>
      </c>
      <c r="AB66">
        <v>24.7</v>
      </c>
      <c r="AC66">
        <v>0.2145</v>
      </c>
      <c r="AD66">
        <v>26.9</v>
      </c>
      <c r="AE66">
        <v>9.42</v>
      </c>
      <c r="AF66">
        <v>8.5999999999999993E-2</v>
      </c>
      <c r="AG66">
        <v>8.5999999999999993E-2</v>
      </c>
      <c r="AH66">
        <v>11.3</v>
      </c>
      <c r="AI66">
        <v>8.5999999999999993E-2</v>
      </c>
      <c r="AJ66">
        <v>8.5999999999999993E-2</v>
      </c>
      <c r="AK66">
        <v>8.5999999999999993E-2</v>
      </c>
      <c r="AL66">
        <v>8.5999999999999993E-2</v>
      </c>
      <c r="AM66">
        <v>8.5999999999999993E-2</v>
      </c>
      <c r="AN66">
        <v>8.5999999999999993E-2</v>
      </c>
      <c r="AO66">
        <v>8.5999999999999993E-2</v>
      </c>
      <c r="AP66">
        <v>0.86</v>
      </c>
      <c r="AQ66">
        <v>1.71</v>
      </c>
      <c r="AR66">
        <v>12.7</v>
      </c>
      <c r="AS66">
        <v>8.5999999999999993E-2</v>
      </c>
      <c r="AT66">
        <v>8.5999999999999993E-2</v>
      </c>
      <c r="AU66">
        <v>8.5999999999999993E-2</v>
      </c>
      <c r="AV66">
        <v>8.5999999999999993E-2</v>
      </c>
      <c r="AW66">
        <v>8.5999999999999993E-2</v>
      </c>
      <c r="AX66">
        <v>0.2145</v>
      </c>
      <c r="AY66">
        <v>10</v>
      </c>
      <c r="AZ66">
        <v>62</v>
      </c>
      <c r="BA66">
        <v>0.2145</v>
      </c>
      <c r="BB66">
        <v>16.5</v>
      </c>
      <c r="BC66">
        <v>8.5999999999999993E-2</v>
      </c>
      <c r="BD66">
        <v>8.5999999999999993E-2</v>
      </c>
      <c r="BE66">
        <v>8.5999999999999993E-2</v>
      </c>
      <c r="BG66">
        <f>SUM(Table8_1[[#This Row],[PFBA]:[11cl-PF3OUdS2]])</f>
        <v>2533.5804999999964</v>
      </c>
      <c r="BH66">
        <v>2.5305865264770262E-2</v>
      </c>
      <c r="BI66">
        <v>-1.0655015487564323</v>
      </c>
      <c r="BJ66">
        <v>8.6001717619175692E-3</v>
      </c>
      <c r="BK66">
        <v>8.6001717619175692E-3</v>
      </c>
      <c r="BL66">
        <v>-1.0655015487564323</v>
      </c>
      <c r="BM66">
        <v>0.53402610605613499</v>
      </c>
      <c r="BN66">
        <v>-1.0655015487564323</v>
      </c>
      <c r="BO66">
        <v>0.17897694729316943</v>
      </c>
      <c r="BP66">
        <v>1.6273658565927327</v>
      </c>
      <c r="BQ66">
        <v>1.3521825181113625</v>
      </c>
      <c r="BR66">
        <v>3.3283796034387376</v>
      </c>
      <c r="BS66">
        <v>-1.0655015487564323</v>
      </c>
      <c r="BT66">
        <v>0.91434315711944081</v>
      </c>
      <c r="BU66">
        <v>-1.0655015487564323</v>
      </c>
      <c r="BV66">
        <v>1.2430380486862944</v>
      </c>
      <c r="BW66">
        <v>1.1583624920952498</v>
      </c>
      <c r="BX66">
        <v>0.93601079571520962</v>
      </c>
      <c r="BY66">
        <v>-0.54515513999148979</v>
      </c>
      <c r="BZ66">
        <v>1.8948696567452525</v>
      </c>
      <c r="CA66">
        <v>1.3891660843645324</v>
      </c>
      <c r="CB66">
        <v>1.3926969532596658</v>
      </c>
      <c r="CC66">
        <v>-0.6685727034792569</v>
      </c>
      <c r="CD66">
        <v>1.4297522800024081</v>
      </c>
      <c r="CE66">
        <v>0.97405090279287732</v>
      </c>
      <c r="CF66">
        <v>-1.0655015487564323</v>
      </c>
      <c r="CG66">
        <v>-1.0655015487564323</v>
      </c>
      <c r="CH66">
        <v>1.0530784434834197</v>
      </c>
      <c r="CI66">
        <v>-1.0655015487564323</v>
      </c>
      <c r="CJ66">
        <v>-1.0655015487564323</v>
      </c>
      <c r="CK66">
        <v>-1.0655015487564323</v>
      </c>
      <c r="CL66">
        <v>-1.0655015487564323</v>
      </c>
      <c r="CM66">
        <v>-1.0655015487564323</v>
      </c>
      <c r="CN66">
        <v>-1.0655015487564323</v>
      </c>
      <c r="CO66">
        <v>-1.0655015487564323</v>
      </c>
      <c r="CP66">
        <v>-6.5501548756432285E-2</v>
      </c>
      <c r="CQ66">
        <v>0.23299611039215382</v>
      </c>
      <c r="CR66">
        <v>1.1038037209559568</v>
      </c>
      <c r="CS66">
        <v>-1.0655015487564323</v>
      </c>
      <c r="CT66">
        <v>-1.0655015487564323</v>
      </c>
      <c r="CU66">
        <v>-1.0655015487564323</v>
      </c>
      <c r="CV66">
        <v>-1.0655015487564323</v>
      </c>
      <c r="CW66">
        <v>-1.0655015487564323</v>
      </c>
      <c r="CX66">
        <v>-0.6685727034792569</v>
      </c>
      <c r="CY66">
        <v>1</v>
      </c>
      <c r="CZ66">
        <v>1.7923916894982539</v>
      </c>
      <c r="DA66">
        <v>-0.6685727034792569</v>
      </c>
      <c r="DB66">
        <v>1.2174839442139063</v>
      </c>
      <c r="DC66">
        <v>-1.0655015487564323</v>
      </c>
      <c r="DD66">
        <v>-1.0655015487564323</v>
      </c>
      <c r="DE66">
        <v>-1.0655015487564323</v>
      </c>
      <c r="DF66" t="e">
        <v>#NUM!</v>
      </c>
    </row>
    <row r="67" spans="1:110" x14ac:dyDescent="0.3">
      <c r="A67" s="2" t="s">
        <v>179</v>
      </c>
      <c r="B67" s="1">
        <v>44314</v>
      </c>
      <c r="C67" s="2" t="s">
        <v>109</v>
      </c>
      <c r="D67" s="2" t="s">
        <v>120</v>
      </c>
      <c r="E67" s="2" t="s">
        <v>115</v>
      </c>
      <c r="F67">
        <v>20</v>
      </c>
      <c r="G67">
        <v>157.5</v>
      </c>
      <c r="H67">
        <v>0.252</v>
      </c>
      <c r="I67">
        <v>0.155</v>
      </c>
      <c r="J67">
        <v>0.19600000000000001</v>
      </c>
      <c r="K67">
        <v>7.2499999999999995E-2</v>
      </c>
      <c r="L67">
        <v>0.373</v>
      </c>
      <c r="M67">
        <v>0.29699999999999999</v>
      </c>
      <c r="N67">
        <v>7.2499999999999995E-2</v>
      </c>
      <c r="O67">
        <v>7.2499999999999995E-2</v>
      </c>
      <c r="P67">
        <v>2.97</v>
      </c>
      <c r="Q67">
        <v>0.53300000000000003</v>
      </c>
      <c r="R67">
        <v>156</v>
      </c>
      <c r="S67">
        <v>7.2499999999999995E-2</v>
      </c>
      <c r="T67">
        <v>0.66700000000000004</v>
      </c>
      <c r="U67">
        <v>1.1499999999999999</v>
      </c>
      <c r="V67">
        <v>1.25</v>
      </c>
      <c r="W67">
        <v>0.53900000000000003</v>
      </c>
      <c r="X67">
        <v>0.55300000000000005</v>
      </c>
      <c r="Y67">
        <v>7.2499999999999995E-2</v>
      </c>
      <c r="Z67">
        <v>1.1399999999999999</v>
      </c>
      <c r="AA67">
        <v>1.47</v>
      </c>
      <c r="AB67">
        <v>0.38900000000000001</v>
      </c>
      <c r="AC67">
        <v>0.18149999999999999</v>
      </c>
      <c r="AD67">
        <v>2.17</v>
      </c>
      <c r="AE67">
        <v>1.02</v>
      </c>
      <c r="AF67">
        <v>7.2499999999999995E-2</v>
      </c>
      <c r="AG67">
        <v>7.2499999999999995E-2</v>
      </c>
      <c r="AH67">
        <v>0.47399999999999998</v>
      </c>
      <c r="AI67">
        <v>7.2499999999999995E-2</v>
      </c>
      <c r="AJ67">
        <v>7.2499999999999995E-2</v>
      </c>
      <c r="AK67">
        <v>7.2499999999999995E-2</v>
      </c>
      <c r="AL67">
        <v>7.2499999999999995E-2</v>
      </c>
      <c r="AM67">
        <v>7.2499999999999995E-2</v>
      </c>
      <c r="AN67">
        <v>7.2499999999999995E-2</v>
      </c>
      <c r="AO67">
        <v>7.2499999999999995E-2</v>
      </c>
      <c r="AP67">
        <v>0.72499999999999998</v>
      </c>
      <c r="AQ67">
        <v>7.2499999999999995E-2</v>
      </c>
      <c r="AR67">
        <v>0.23599999999999999</v>
      </c>
      <c r="AS67">
        <v>7.2499999999999995E-2</v>
      </c>
      <c r="AT67">
        <v>7.2499999999999995E-2</v>
      </c>
      <c r="AU67">
        <v>7.2499999999999995E-2</v>
      </c>
      <c r="AV67">
        <v>7.2499999999999995E-2</v>
      </c>
      <c r="AW67">
        <v>7.2499999999999995E-2</v>
      </c>
      <c r="AX67">
        <v>0.18149999999999999</v>
      </c>
      <c r="AY67">
        <v>0.92800000000000005</v>
      </c>
      <c r="AZ67">
        <v>4.9400000000000004</v>
      </c>
      <c r="BA67">
        <v>0.18149999999999999</v>
      </c>
      <c r="BB67">
        <v>0.28299999999999997</v>
      </c>
      <c r="BC67">
        <v>7.2499999999999995E-2</v>
      </c>
      <c r="BD67">
        <v>7.2499999999999995E-2</v>
      </c>
      <c r="BE67">
        <v>7.2499999999999995E-2</v>
      </c>
      <c r="BG67">
        <f>SUM(Table8_1[[#This Row],[PFBA]:[11cl-PF3OUdS2]])</f>
        <v>180.92199999999977</v>
      </c>
      <c r="BH67">
        <v>-0.59859945921845592</v>
      </c>
      <c r="BI67">
        <v>-0.8096683018297085</v>
      </c>
      <c r="BJ67">
        <v>-0.70774392864352398</v>
      </c>
      <c r="BK67">
        <v>-1.1396619934290064</v>
      </c>
      <c r="BL67">
        <v>-0.42829116819131241</v>
      </c>
      <c r="BM67">
        <v>-0.52724355068278772</v>
      </c>
      <c r="BN67">
        <v>-1.1396619934290064</v>
      </c>
      <c r="BO67">
        <v>-1.1396619934290064</v>
      </c>
      <c r="BP67">
        <v>0.47275644931721239</v>
      </c>
      <c r="BQ67">
        <v>-0.27327279097342771</v>
      </c>
      <c r="BR67">
        <v>2.1931245983544616</v>
      </c>
      <c r="BS67">
        <v>-1.1396619934290064</v>
      </c>
      <c r="BT67">
        <v>-0.17587416608345102</v>
      </c>
      <c r="BU67">
        <v>6.069784035361165E-2</v>
      </c>
      <c r="BV67">
        <v>9.691001300805642E-2</v>
      </c>
      <c r="BW67">
        <v>-0.26841123481326129</v>
      </c>
      <c r="BX67">
        <v>-0.25727486869530169</v>
      </c>
      <c r="BY67">
        <v>-1.1396619934290064</v>
      </c>
      <c r="BZ67">
        <v>5.6904851336472557E-2</v>
      </c>
      <c r="CA67">
        <v>0.16731733474817609</v>
      </c>
      <c r="CB67">
        <v>-0.41005039867429227</v>
      </c>
      <c r="CC67">
        <v>-0.74112337062786871</v>
      </c>
      <c r="CD67">
        <v>0.33645973384852951</v>
      </c>
      <c r="CE67">
        <v>8.6001717619175692E-3</v>
      </c>
      <c r="CF67">
        <v>-1.1396619934290064</v>
      </c>
      <c r="CG67">
        <v>-1.1396619934290064</v>
      </c>
      <c r="CH67">
        <v>-0.32422165832591499</v>
      </c>
      <c r="CI67">
        <v>-1.1396619934290064</v>
      </c>
      <c r="CJ67">
        <v>-1.1396619934290064</v>
      </c>
      <c r="CK67">
        <v>-1.1396619934290064</v>
      </c>
      <c r="CL67">
        <v>-1.1396619934290064</v>
      </c>
      <c r="CM67">
        <v>-1.1396619934290064</v>
      </c>
      <c r="CN67">
        <v>-1.1396619934290064</v>
      </c>
      <c r="CO67">
        <v>-1.1396619934290064</v>
      </c>
      <c r="CP67">
        <v>-0.13966199342900631</v>
      </c>
      <c r="CQ67">
        <v>-1.1396619934290064</v>
      </c>
      <c r="CR67">
        <v>-0.62708799702989348</v>
      </c>
      <c r="CS67">
        <v>-1.1396619934290064</v>
      </c>
      <c r="CT67">
        <v>-1.1396619934290064</v>
      </c>
      <c r="CU67">
        <v>-1.1396619934290064</v>
      </c>
      <c r="CV67">
        <v>-1.1396619934290064</v>
      </c>
      <c r="CW67">
        <v>-1.1396619934290064</v>
      </c>
      <c r="CX67">
        <v>-0.74112337062786871</v>
      </c>
      <c r="CY67">
        <v>-3.2452023781137915E-2</v>
      </c>
      <c r="CZ67">
        <v>0.69372694892364695</v>
      </c>
      <c r="DA67">
        <v>-0.74112337062786871</v>
      </c>
      <c r="DB67">
        <v>-0.54821356447570979</v>
      </c>
      <c r="DC67">
        <v>-1.1396619934290064</v>
      </c>
      <c r="DD67">
        <v>-1.1396619934290064</v>
      </c>
      <c r="DE67">
        <v>-1.1396619934290064</v>
      </c>
      <c r="DF67" t="e">
        <v>#NUM!</v>
      </c>
    </row>
    <row r="68" spans="1:110" x14ac:dyDescent="0.3">
      <c r="A68" s="2" t="s">
        <v>180</v>
      </c>
      <c r="B68" s="1">
        <v>44314</v>
      </c>
      <c r="C68" s="2" t="s">
        <v>109</v>
      </c>
      <c r="D68" s="2" t="s">
        <v>110</v>
      </c>
      <c r="E68" s="2" t="s">
        <v>111</v>
      </c>
      <c r="F68">
        <v>18</v>
      </c>
      <c r="G68">
        <v>149.85</v>
      </c>
      <c r="H68">
        <v>1.84</v>
      </c>
      <c r="I68">
        <v>2.9950000000000001E-2</v>
      </c>
      <c r="J68">
        <v>1.23</v>
      </c>
      <c r="K68">
        <v>0.61599999999999999</v>
      </c>
      <c r="L68">
        <v>5.76</v>
      </c>
      <c r="M68">
        <v>2.23</v>
      </c>
      <c r="N68">
        <v>0.188</v>
      </c>
      <c r="O68">
        <v>0.59199999999999997</v>
      </c>
      <c r="P68">
        <v>18.7</v>
      </c>
      <c r="Q68">
        <v>2.97</v>
      </c>
      <c r="R68">
        <v>1210</v>
      </c>
      <c r="S68">
        <v>2.9950000000000001E-2</v>
      </c>
      <c r="T68">
        <v>5.47</v>
      </c>
      <c r="U68">
        <v>11.9</v>
      </c>
      <c r="V68">
        <v>15.5</v>
      </c>
      <c r="W68">
        <v>14.4</v>
      </c>
      <c r="X68">
        <v>16.600000000000001</v>
      </c>
      <c r="Y68">
        <v>0.42</v>
      </c>
      <c r="Z68">
        <v>11.5</v>
      </c>
      <c r="AA68">
        <v>13</v>
      </c>
      <c r="AB68">
        <v>4.05</v>
      </c>
      <c r="AC68">
        <v>2.9950000000000001E-2</v>
      </c>
      <c r="AD68">
        <v>15.4</v>
      </c>
      <c r="AE68">
        <v>5.39</v>
      </c>
      <c r="AF68">
        <v>2.9950000000000001E-2</v>
      </c>
      <c r="AG68">
        <v>2.9950000000000001E-2</v>
      </c>
      <c r="AH68">
        <v>4.26</v>
      </c>
      <c r="AI68">
        <v>2.9950000000000001E-2</v>
      </c>
      <c r="AJ68">
        <v>2.9950000000000001E-2</v>
      </c>
      <c r="AK68">
        <v>2.9950000000000001E-2</v>
      </c>
      <c r="AL68">
        <v>2.9950000000000001E-2</v>
      </c>
      <c r="AM68">
        <v>2.9950000000000001E-2</v>
      </c>
      <c r="AN68">
        <v>2.9950000000000001E-2</v>
      </c>
      <c r="AO68">
        <v>2.9950000000000001E-2</v>
      </c>
      <c r="AP68">
        <v>2.9950000000000001E-2</v>
      </c>
      <c r="AQ68">
        <v>1.67</v>
      </c>
      <c r="AR68">
        <v>7.51</v>
      </c>
      <c r="AS68">
        <v>2.9950000000000001E-2</v>
      </c>
      <c r="AT68">
        <v>2.9950000000000001E-2</v>
      </c>
      <c r="AU68">
        <v>2.9950000000000001E-2</v>
      </c>
      <c r="AV68">
        <v>2.9950000000000001E-2</v>
      </c>
      <c r="AW68">
        <v>2.9950000000000001E-2</v>
      </c>
      <c r="AX68">
        <v>2.9950000000000001E-2</v>
      </c>
      <c r="AY68">
        <v>5.97</v>
      </c>
      <c r="AZ68">
        <v>60.3</v>
      </c>
      <c r="BA68">
        <v>2.9950000000000001E-2</v>
      </c>
      <c r="BB68">
        <v>2.46</v>
      </c>
      <c r="BC68">
        <v>2.9950000000000001E-2</v>
      </c>
      <c r="BD68">
        <v>2.9950000000000001E-2</v>
      </c>
      <c r="BE68">
        <v>2.9950000000000001E-2</v>
      </c>
      <c r="BG68">
        <f>SUM(Table8_1[[#This Row],[PFBA]:[11cl-PF3OUdS2]])</f>
        <v>1440.6148500000027</v>
      </c>
      <c r="BH68">
        <v>0.26481782300953649</v>
      </c>
      <c r="BI68">
        <v>-1.5236031732746698</v>
      </c>
      <c r="BJ68">
        <v>8.9905111439397931E-2</v>
      </c>
      <c r="BK68">
        <v>-0.21041928783557454</v>
      </c>
      <c r="BL68">
        <v>0.76042248342321206</v>
      </c>
      <c r="BM68">
        <v>0.34830486304816066</v>
      </c>
      <c r="BN68">
        <v>-0.72584215073632019</v>
      </c>
      <c r="BO68">
        <v>-0.22767829327708025</v>
      </c>
      <c r="BP68">
        <v>1.271841606536499</v>
      </c>
      <c r="BQ68">
        <v>0.47275644931721239</v>
      </c>
      <c r="BR68">
        <v>3.0827853703164503</v>
      </c>
      <c r="BS68">
        <v>-1.5236031732746698</v>
      </c>
      <c r="BT68">
        <v>0.73798732633343078</v>
      </c>
      <c r="BU68">
        <v>1.0755469613925308</v>
      </c>
      <c r="BV68">
        <v>1.1903316981702914</v>
      </c>
      <c r="BW68">
        <v>1.1583624920952498</v>
      </c>
      <c r="BX68">
        <v>1.2201080880400552</v>
      </c>
      <c r="BY68">
        <v>-0.37675070960209955</v>
      </c>
      <c r="BZ68">
        <v>1.0606978403536116</v>
      </c>
      <c r="CA68">
        <v>1.1139433523068367</v>
      </c>
      <c r="CB68">
        <v>0.60745502321466849</v>
      </c>
      <c r="CC68">
        <v>-1.5236031732746698</v>
      </c>
      <c r="CD68">
        <v>1.1875207208364631</v>
      </c>
      <c r="CE68">
        <v>0.73158876518673865</v>
      </c>
      <c r="CF68">
        <v>-1.5236031732746698</v>
      </c>
      <c r="CG68">
        <v>-1.5236031732746698</v>
      </c>
      <c r="CH68">
        <v>0.62940959910271888</v>
      </c>
      <c r="CI68">
        <v>-1.5236031732746698</v>
      </c>
      <c r="CJ68">
        <v>-1.5236031732746698</v>
      </c>
      <c r="CK68">
        <v>-1.5236031732746698</v>
      </c>
      <c r="CL68">
        <v>-1.5236031732746698</v>
      </c>
      <c r="CM68">
        <v>-1.5236031732746698</v>
      </c>
      <c r="CN68">
        <v>-1.5236031732746698</v>
      </c>
      <c r="CO68">
        <v>-1.5236031732746698</v>
      </c>
      <c r="CP68">
        <v>-1.5236031732746698</v>
      </c>
      <c r="CQ68">
        <v>0.22271647114758325</v>
      </c>
      <c r="CR68">
        <v>0.87563993700416842</v>
      </c>
      <c r="CS68">
        <v>-1.5236031732746698</v>
      </c>
      <c r="CT68">
        <v>-1.5236031732746698</v>
      </c>
      <c r="CU68">
        <v>-1.5236031732746698</v>
      </c>
      <c r="CV68">
        <v>-1.5236031732746698</v>
      </c>
      <c r="CW68">
        <v>-1.5236031732746698</v>
      </c>
      <c r="CX68">
        <v>-1.5236031732746698</v>
      </c>
      <c r="CY68">
        <v>0.77597433112936909</v>
      </c>
      <c r="CZ68">
        <v>1.7803173121401512</v>
      </c>
      <c r="DA68">
        <v>-1.5236031732746698</v>
      </c>
      <c r="DB68">
        <v>0.39093510710337914</v>
      </c>
      <c r="DC68">
        <v>-1.5236031732746698</v>
      </c>
      <c r="DD68">
        <v>-1.5236031732746698</v>
      </c>
      <c r="DE68">
        <v>-1.5236031732746698</v>
      </c>
      <c r="DF68" t="e">
        <v>#NUM!</v>
      </c>
    </row>
    <row r="69" spans="1:110" x14ac:dyDescent="0.3">
      <c r="A69" s="2" t="s">
        <v>181</v>
      </c>
      <c r="B69" s="1">
        <v>44314</v>
      </c>
      <c r="C69" s="2" t="s">
        <v>109</v>
      </c>
      <c r="D69" s="2" t="s">
        <v>110</v>
      </c>
      <c r="E69" s="2" t="s">
        <v>113</v>
      </c>
      <c r="F69">
        <v>18</v>
      </c>
      <c r="G69">
        <v>149.85</v>
      </c>
      <c r="H69">
        <v>1.48</v>
      </c>
      <c r="I69">
        <v>1.9550000000000001E-2</v>
      </c>
      <c r="J69">
        <v>1.9550000000000001E-2</v>
      </c>
      <c r="K69">
        <v>0.20300000000000001</v>
      </c>
      <c r="L69">
        <v>1.74</v>
      </c>
      <c r="M69">
        <v>1.9550000000000001E-2</v>
      </c>
      <c r="N69">
        <v>1.9550000000000001E-2</v>
      </c>
      <c r="O69">
        <v>0.47199999999999998</v>
      </c>
      <c r="P69">
        <v>17.399999999999999</v>
      </c>
      <c r="Q69">
        <v>14.2</v>
      </c>
      <c r="R69">
        <v>1330</v>
      </c>
      <c r="S69">
        <v>1.9550000000000001E-2</v>
      </c>
      <c r="T69">
        <v>4.5</v>
      </c>
      <c r="U69">
        <v>10.199999999999999</v>
      </c>
      <c r="V69">
        <v>10.3</v>
      </c>
      <c r="W69">
        <v>11.4</v>
      </c>
      <c r="X69">
        <v>13.9</v>
      </c>
      <c r="Y69">
        <v>0.443</v>
      </c>
      <c r="Z69">
        <v>17</v>
      </c>
      <c r="AA69">
        <v>19.399999999999999</v>
      </c>
      <c r="AB69">
        <v>20</v>
      </c>
      <c r="AC69">
        <v>1.9550000000000001E-2</v>
      </c>
      <c r="AD69">
        <v>15.4</v>
      </c>
      <c r="AE69">
        <v>3.56</v>
      </c>
      <c r="AF69">
        <v>1.9550000000000001E-2</v>
      </c>
      <c r="AG69">
        <v>1.9550000000000001E-2</v>
      </c>
      <c r="AH69">
        <v>8.89</v>
      </c>
      <c r="AI69">
        <v>1.9550000000000001E-2</v>
      </c>
      <c r="AJ69">
        <v>1.9550000000000001E-2</v>
      </c>
      <c r="AK69">
        <v>1.9550000000000001E-2</v>
      </c>
      <c r="AL69">
        <v>1.9550000000000001E-2</v>
      </c>
      <c r="AM69">
        <v>1.9550000000000001E-2</v>
      </c>
      <c r="AN69">
        <v>1.9550000000000001E-2</v>
      </c>
      <c r="AO69">
        <v>1.9550000000000001E-2</v>
      </c>
      <c r="AP69">
        <v>1.9550000000000001E-2</v>
      </c>
      <c r="AQ69">
        <v>0.747</v>
      </c>
      <c r="AR69">
        <v>9.1999999999999993</v>
      </c>
      <c r="AS69">
        <v>1.9550000000000001E-2</v>
      </c>
      <c r="AT69">
        <v>1.9550000000000001E-2</v>
      </c>
      <c r="AU69">
        <v>1.9550000000000001E-2</v>
      </c>
      <c r="AV69">
        <v>1.9550000000000001E-2</v>
      </c>
      <c r="AW69">
        <v>1.9550000000000001E-2</v>
      </c>
      <c r="AX69">
        <v>1.9550000000000001E-2</v>
      </c>
      <c r="AY69">
        <v>14.1</v>
      </c>
      <c r="AZ69">
        <v>41.7</v>
      </c>
      <c r="BA69">
        <v>1.9550000000000001E-2</v>
      </c>
      <c r="BB69">
        <v>12.7</v>
      </c>
      <c r="BC69">
        <v>1.9550000000000001E-2</v>
      </c>
      <c r="BD69">
        <v>1.9550000000000001E-2</v>
      </c>
      <c r="BE69">
        <v>1.9550000000000001E-2</v>
      </c>
      <c r="BG69">
        <f>SUM(Table8_1[[#This Row],[PFBA]:[11cl-PF3OUdS2]])</f>
        <v>1579.4433000000001</v>
      </c>
      <c r="BH69">
        <v>0.17026171539495738</v>
      </c>
      <c r="BI69">
        <v>-1.7088532382681143</v>
      </c>
      <c r="BJ69">
        <v>-1.7088532382681143</v>
      </c>
      <c r="BK69">
        <v>-0.69250396208678711</v>
      </c>
      <c r="BL69">
        <v>0.24054924828259971</v>
      </c>
      <c r="BM69">
        <v>-1.7088532382681143</v>
      </c>
      <c r="BN69">
        <v>-1.7088532382681143</v>
      </c>
      <c r="BO69">
        <v>-0.32605800136591223</v>
      </c>
      <c r="BP69">
        <v>1.2405492482825997</v>
      </c>
      <c r="BQ69">
        <v>1.1522883443830565</v>
      </c>
      <c r="BR69">
        <v>3.1238516409670858</v>
      </c>
      <c r="BS69">
        <v>-1.7088532382681143</v>
      </c>
      <c r="BT69">
        <v>0.65321251377534373</v>
      </c>
      <c r="BU69">
        <v>1.0086001717619175</v>
      </c>
      <c r="BV69">
        <v>1.0128372247051722</v>
      </c>
      <c r="BW69">
        <v>1.0569048513364727</v>
      </c>
      <c r="BX69">
        <v>1.1430148002540952</v>
      </c>
      <c r="BY69">
        <v>-0.35359627377693043</v>
      </c>
      <c r="BZ69">
        <v>1.2304489213782739</v>
      </c>
      <c r="CA69">
        <v>1.287801729930226</v>
      </c>
      <c r="CB69">
        <v>1.3010299956639813</v>
      </c>
      <c r="CC69">
        <v>-1.7088532382681143</v>
      </c>
      <c r="CD69">
        <v>1.1875207208364631</v>
      </c>
      <c r="CE69">
        <v>0.55144999797287519</v>
      </c>
      <c r="CF69">
        <v>-1.7088532382681143</v>
      </c>
      <c r="CG69">
        <v>-1.7088532382681143</v>
      </c>
      <c r="CH69">
        <v>0.94890176097021373</v>
      </c>
      <c r="CI69">
        <v>-1.7088532382681143</v>
      </c>
      <c r="CJ69">
        <v>-1.7088532382681143</v>
      </c>
      <c r="CK69">
        <v>-1.7088532382681143</v>
      </c>
      <c r="CL69">
        <v>-1.7088532382681143</v>
      </c>
      <c r="CM69">
        <v>-1.7088532382681143</v>
      </c>
      <c r="CN69">
        <v>-1.7088532382681143</v>
      </c>
      <c r="CO69">
        <v>-1.7088532382681143</v>
      </c>
      <c r="CP69">
        <v>-1.7088532382681143</v>
      </c>
      <c r="CQ69">
        <v>-0.12667939818460122</v>
      </c>
      <c r="CR69">
        <v>0.96378782734555524</v>
      </c>
      <c r="CS69">
        <v>-1.7088532382681143</v>
      </c>
      <c r="CT69">
        <v>-1.7088532382681143</v>
      </c>
      <c r="CU69">
        <v>-1.7088532382681143</v>
      </c>
      <c r="CV69">
        <v>-1.7088532382681143</v>
      </c>
      <c r="CW69">
        <v>-1.7088532382681143</v>
      </c>
      <c r="CX69">
        <v>-1.7088532382681143</v>
      </c>
      <c r="CY69">
        <v>1.1492191126553799</v>
      </c>
      <c r="CZ69">
        <v>1.6201360549737576</v>
      </c>
      <c r="DA69">
        <v>-1.7088532382681143</v>
      </c>
      <c r="DB69">
        <v>1.1038037209559568</v>
      </c>
      <c r="DC69">
        <v>-1.7088532382681143</v>
      </c>
      <c r="DD69">
        <v>-1.7088532382681143</v>
      </c>
      <c r="DE69">
        <v>-1.7088532382681143</v>
      </c>
      <c r="DF69" t="e">
        <v>#NUM!</v>
      </c>
    </row>
    <row r="70" spans="1:110" x14ac:dyDescent="0.3">
      <c r="A70" s="2" t="s">
        <v>182</v>
      </c>
      <c r="B70" s="1">
        <v>44314</v>
      </c>
      <c r="C70" s="2" t="s">
        <v>109</v>
      </c>
      <c r="D70" s="2" t="s">
        <v>110</v>
      </c>
      <c r="E70" s="2" t="s">
        <v>115</v>
      </c>
      <c r="F70">
        <v>18</v>
      </c>
      <c r="G70">
        <v>149.85</v>
      </c>
      <c r="H70">
        <v>0.433</v>
      </c>
      <c r="I70">
        <v>0.185</v>
      </c>
      <c r="J70">
        <v>0.14199999999999999</v>
      </c>
      <c r="K70">
        <v>9.8299999999999998E-2</v>
      </c>
      <c r="L70">
        <v>0.25900000000000001</v>
      </c>
      <c r="M70">
        <v>0.3</v>
      </c>
      <c r="N70">
        <v>8.6699999999999999E-2</v>
      </c>
      <c r="O70">
        <v>0.10199999999999999</v>
      </c>
      <c r="P70">
        <v>2.4</v>
      </c>
      <c r="Q70">
        <v>0.309</v>
      </c>
      <c r="R70">
        <v>165</v>
      </c>
      <c r="S70">
        <v>2.1499999999999998E-2</v>
      </c>
      <c r="T70">
        <v>0.71799999999999997</v>
      </c>
      <c r="U70">
        <v>1.34</v>
      </c>
      <c r="V70">
        <v>1.6</v>
      </c>
      <c r="W70">
        <v>1.18</v>
      </c>
      <c r="X70">
        <v>1.56</v>
      </c>
      <c r="Y70">
        <v>4.2999999999999997E-2</v>
      </c>
      <c r="Z70">
        <v>1.21</v>
      </c>
      <c r="AA70">
        <v>1.63</v>
      </c>
      <c r="AB70">
        <v>0.48</v>
      </c>
      <c r="AC70">
        <v>2.1499999999999998E-2</v>
      </c>
      <c r="AD70">
        <v>1.82</v>
      </c>
      <c r="AE70">
        <v>0.81100000000000005</v>
      </c>
      <c r="AF70">
        <v>2.1499999999999998E-2</v>
      </c>
      <c r="AG70">
        <v>2.1499999999999998E-2</v>
      </c>
      <c r="AH70">
        <v>0.47199999999999998</v>
      </c>
      <c r="AI70">
        <v>2.1499999999999998E-2</v>
      </c>
      <c r="AJ70">
        <v>2.1499999999999998E-2</v>
      </c>
      <c r="AK70">
        <v>2.1499999999999998E-2</v>
      </c>
      <c r="AL70">
        <v>2.1499999999999998E-2</v>
      </c>
      <c r="AM70">
        <v>2.1499999999999998E-2</v>
      </c>
      <c r="AN70">
        <v>2.1499999999999998E-2</v>
      </c>
      <c r="AO70">
        <v>2.1499999999999998E-2</v>
      </c>
      <c r="AP70">
        <v>2.1499999999999998E-2</v>
      </c>
      <c r="AQ70">
        <v>0.13</v>
      </c>
      <c r="AR70">
        <v>0.35</v>
      </c>
      <c r="AS70">
        <v>2.1499999999999998E-2</v>
      </c>
      <c r="AT70">
        <v>2.1499999999999998E-2</v>
      </c>
      <c r="AU70">
        <v>2.1499999999999998E-2</v>
      </c>
      <c r="AV70">
        <v>2.1499999999999998E-2</v>
      </c>
      <c r="AW70">
        <v>2.1499999999999998E-2</v>
      </c>
      <c r="AX70">
        <v>2.1499999999999998E-2</v>
      </c>
      <c r="AY70">
        <v>0.54800000000000004</v>
      </c>
      <c r="AZ70">
        <v>45.8</v>
      </c>
      <c r="BA70">
        <v>2.1499999999999998E-2</v>
      </c>
      <c r="BB70">
        <v>0.30599999999999999</v>
      </c>
      <c r="BC70">
        <v>2.1499999999999998E-2</v>
      </c>
      <c r="BD70">
        <v>2.1499999999999998E-2</v>
      </c>
      <c r="BE70">
        <v>2.1499999999999998E-2</v>
      </c>
      <c r="BG70">
        <f>SUM(Table8_1[[#This Row],[PFBA]:[11cl-PF3OUdS2]])</f>
        <v>229.78600000000009</v>
      </c>
      <c r="BH70">
        <v>-0.36351210364663455</v>
      </c>
      <c r="BI70">
        <v>-0.73282827159698616</v>
      </c>
      <c r="BJ70">
        <v>-0.8477116556169435</v>
      </c>
      <c r="BK70">
        <v>-1.0074464821678644</v>
      </c>
      <c r="BL70">
        <v>-0.5867002359187482</v>
      </c>
      <c r="BM70">
        <v>-0.52287874528033762</v>
      </c>
      <c r="BN70">
        <v>-1.0619809025237896</v>
      </c>
      <c r="BO70">
        <v>-0.99139982823808248</v>
      </c>
      <c r="BP70">
        <v>0.38021124171160603</v>
      </c>
      <c r="BQ70">
        <v>-0.51004152057516539</v>
      </c>
      <c r="BR70">
        <v>2.2174839442139063</v>
      </c>
      <c r="BS70">
        <v>-1.6675615400843946</v>
      </c>
      <c r="BT70">
        <v>-0.14387555575769967</v>
      </c>
      <c r="BU70">
        <v>0.12710479836480765</v>
      </c>
      <c r="BV70">
        <v>0.20411998265592479</v>
      </c>
      <c r="BW70">
        <v>7.1882007306125359E-2</v>
      </c>
      <c r="BX70">
        <v>0.19312459835446161</v>
      </c>
      <c r="BY70">
        <v>-1.3665315444204136</v>
      </c>
      <c r="BZ70">
        <v>8.2785370316450071E-2</v>
      </c>
      <c r="CA70">
        <v>0.21218760440395779</v>
      </c>
      <c r="CB70">
        <v>-0.31875876262441277</v>
      </c>
      <c r="CC70">
        <v>-1.6675615400843946</v>
      </c>
      <c r="CD70">
        <v>0.26007138798507479</v>
      </c>
      <c r="CE70">
        <v>-9.0979145788843946E-2</v>
      </c>
      <c r="CF70">
        <v>-1.6675615400843946</v>
      </c>
      <c r="CG70">
        <v>-1.6675615400843946</v>
      </c>
      <c r="CH70">
        <v>-0.32605800136591223</v>
      </c>
      <c r="CI70">
        <v>-1.6675615400843946</v>
      </c>
      <c r="CJ70">
        <v>-1.6675615400843946</v>
      </c>
      <c r="CK70">
        <v>-1.6675615400843946</v>
      </c>
      <c r="CL70">
        <v>-1.6675615400843946</v>
      </c>
      <c r="CM70">
        <v>-1.6675615400843946</v>
      </c>
      <c r="CN70">
        <v>-1.6675615400843946</v>
      </c>
      <c r="CO70">
        <v>-1.6675615400843946</v>
      </c>
      <c r="CP70">
        <v>-1.6675615400843946</v>
      </c>
      <c r="CQ70">
        <v>-0.88605664769316317</v>
      </c>
      <c r="CR70">
        <v>-0.45593195564972439</v>
      </c>
      <c r="CS70">
        <v>-1.6675615400843946</v>
      </c>
      <c r="CT70">
        <v>-1.6675615400843946</v>
      </c>
      <c r="CU70">
        <v>-1.6675615400843946</v>
      </c>
      <c r="CV70">
        <v>-1.6675615400843946</v>
      </c>
      <c r="CW70">
        <v>-1.6675615400843946</v>
      </c>
      <c r="CX70">
        <v>-1.6675615400843946</v>
      </c>
      <c r="CY70">
        <v>-0.26121944151563081</v>
      </c>
      <c r="CZ70">
        <v>1.6608654780038692</v>
      </c>
      <c r="DA70">
        <v>-1.6675615400843946</v>
      </c>
      <c r="DB70">
        <v>-0.51427857351841999</v>
      </c>
      <c r="DC70">
        <v>-1.6675615400843946</v>
      </c>
      <c r="DD70">
        <v>-1.6675615400843946</v>
      </c>
      <c r="DE70">
        <v>-1.6675615400843946</v>
      </c>
      <c r="DF70" t="e">
        <v>#NUM!</v>
      </c>
    </row>
    <row r="71" spans="1:110" x14ac:dyDescent="0.3">
      <c r="A71" s="2" t="s">
        <v>183</v>
      </c>
      <c r="B71" s="1">
        <v>44314</v>
      </c>
      <c r="C71" s="2" t="s">
        <v>109</v>
      </c>
      <c r="D71" s="2" t="s">
        <v>120</v>
      </c>
      <c r="E71" s="2" t="s">
        <v>111</v>
      </c>
      <c r="F71">
        <v>16</v>
      </c>
      <c r="G71">
        <v>88.3</v>
      </c>
      <c r="H71">
        <v>4.6350000000000002E-2</v>
      </c>
      <c r="I71">
        <v>2.3199999999999998E-2</v>
      </c>
      <c r="J71">
        <v>2.3199999999999998E-2</v>
      </c>
      <c r="K71">
        <v>2.3199999999999998E-2</v>
      </c>
      <c r="L71">
        <v>2.3199999999999998E-2</v>
      </c>
      <c r="M71">
        <v>2.3199999999999998E-2</v>
      </c>
      <c r="N71">
        <v>2.3199999999999998E-2</v>
      </c>
      <c r="O71">
        <v>0.18</v>
      </c>
      <c r="P71">
        <v>12.1</v>
      </c>
      <c r="Q71">
        <v>3.19</v>
      </c>
      <c r="R71">
        <v>1750</v>
      </c>
      <c r="S71">
        <v>2.3199999999999998E-2</v>
      </c>
      <c r="T71">
        <v>5.03</v>
      </c>
      <c r="U71">
        <v>10.6</v>
      </c>
      <c r="V71">
        <v>14.1</v>
      </c>
      <c r="W71">
        <v>10.9</v>
      </c>
      <c r="X71">
        <v>8.4</v>
      </c>
      <c r="Y71">
        <v>0.47899999999999998</v>
      </c>
      <c r="Z71">
        <v>17.2</v>
      </c>
      <c r="AA71">
        <v>17.7</v>
      </c>
      <c r="AB71">
        <v>4.8099999999999996</v>
      </c>
      <c r="AC71">
        <v>2.3199999999999998E-2</v>
      </c>
      <c r="AD71">
        <v>14.4</v>
      </c>
      <c r="AE71">
        <v>3.77</v>
      </c>
      <c r="AF71">
        <v>2.3199999999999998E-2</v>
      </c>
      <c r="AG71">
        <v>2.3199999999999998E-2</v>
      </c>
      <c r="AH71">
        <v>3.04</v>
      </c>
      <c r="AI71">
        <v>2.3199999999999998E-2</v>
      </c>
      <c r="AJ71">
        <v>2.3199999999999998E-2</v>
      </c>
      <c r="AK71">
        <v>2.3199999999999998E-2</v>
      </c>
      <c r="AL71">
        <v>2.3199999999999998E-2</v>
      </c>
      <c r="AM71">
        <v>2.3199999999999998E-2</v>
      </c>
      <c r="AN71">
        <v>2.3199999999999998E-2</v>
      </c>
      <c r="AO71">
        <v>2.3199999999999998E-2</v>
      </c>
      <c r="AP71">
        <v>2.3199999999999998E-2</v>
      </c>
      <c r="AQ71">
        <v>0.19</v>
      </c>
      <c r="AR71">
        <v>0.745</v>
      </c>
      <c r="AS71">
        <v>2.3199999999999998E-2</v>
      </c>
      <c r="AT71">
        <v>2.3199999999999998E-2</v>
      </c>
      <c r="AU71">
        <v>2.3199999999999998E-2</v>
      </c>
      <c r="AV71">
        <v>2.3199999999999998E-2</v>
      </c>
      <c r="AW71">
        <v>2.3199999999999998E-2</v>
      </c>
      <c r="AX71">
        <v>2.3199999999999998E-2</v>
      </c>
      <c r="AY71">
        <v>1.42</v>
      </c>
      <c r="AZ71">
        <v>30.7</v>
      </c>
      <c r="BA71">
        <v>2.3199999999999998E-2</v>
      </c>
      <c r="BB71">
        <v>3.97</v>
      </c>
      <c r="BC71">
        <v>2.3199999999999998E-2</v>
      </c>
      <c r="BD71">
        <v>2.3199999999999998E-2</v>
      </c>
      <c r="BE71">
        <v>2.3199999999999998E-2</v>
      </c>
      <c r="BG71">
        <f>SUM(Table8_1[[#This Row],[PFBA]:[11cl-PF3OUdS2]])</f>
        <v>1913.6199500000021</v>
      </c>
      <c r="BH71">
        <v>-1.333950261519484</v>
      </c>
      <c r="BI71">
        <v>-1.6345120151091004</v>
      </c>
      <c r="BJ71">
        <v>-1.6345120151091004</v>
      </c>
      <c r="BK71">
        <v>-1.6345120151091004</v>
      </c>
      <c r="BL71">
        <v>-1.6345120151091004</v>
      </c>
      <c r="BM71">
        <v>-1.6345120151091004</v>
      </c>
      <c r="BN71">
        <v>-1.6345120151091004</v>
      </c>
      <c r="BO71">
        <v>-0.74472749489669399</v>
      </c>
      <c r="BP71">
        <v>1.0827853703164501</v>
      </c>
      <c r="BQ71">
        <v>0.50379068305718111</v>
      </c>
      <c r="BR71">
        <v>3.2430380486862944</v>
      </c>
      <c r="BS71">
        <v>-1.6345120151091004</v>
      </c>
      <c r="BT71">
        <v>0.70156798505592743</v>
      </c>
      <c r="BU71">
        <v>1.0253058652647702</v>
      </c>
      <c r="BV71">
        <v>1.1492191126553799</v>
      </c>
      <c r="BW71">
        <v>1.0374264979406236</v>
      </c>
      <c r="BX71">
        <v>0.9242792860618817</v>
      </c>
      <c r="BY71">
        <v>-0.31966448658543678</v>
      </c>
      <c r="BZ71">
        <v>1.2355284469075489</v>
      </c>
      <c r="CA71">
        <v>1.2479732663618066</v>
      </c>
      <c r="CB71">
        <v>0.6821450763738317</v>
      </c>
      <c r="CC71">
        <v>-1.6345120151091004</v>
      </c>
      <c r="CD71">
        <v>1.1583624920952498</v>
      </c>
      <c r="CE71">
        <v>0.57634135020579291</v>
      </c>
      <c r="CF71">
        <v>-1.6345120151091004</v>
      </c>
      <c r="CG71">
        <v>-1.6345120151091004</v>
      </c>
      <c r="CH71">
        <v>0.48287358360875376</v>
      </c>
      <c r="CI71">
        <v>-1.6345120151091004</v>
      </c>
      <c r="CJ71">
        <v>-1.6345120151091004</v>
      </c>
      <c r="CK71">
        <v>-1.6345120151091004</v>
      </c>
      <c r="CL71">
        <v>-1.6345120151091004</v>
      </c>
      <c r="CM71">
        <v>-1.6345120151091004</v>
      </c>
      <c r="CN71">
        <v>-1.6345120151091004</v>
      </c>
      <c r="CO71">
        <v>-1.6345120151091004</v>
      </c>
      <c r="CP71">
        <v>-1.6345120151091004</v>
      </c>
      <c r="CQ71">
        <v>-0.72124639904717103</v>
      </c>
      <c r="CR71">
        <v>-0.12784372725170717</v>
      </c>
      <c r="CS71">
        <v>-1.6345120151091004</v>
      </c>
      <c r="CT71">
        <v>-1.6345120151091004</v>
      </c>
      <c r="CU71">
        <v>-1.6345120151091004</v>
      </c>
      <c r="CV71">
        <v>-1.6345120151091004</v>
      </c>
      <c r="CW71">
        <v>-1.6345120151091004</v>
      </c>
      <c r="CX71">
        <v>-1.6345120151091004</v>
      </c>
      <c r="CY71">
        <v>0.15228834438305647</v>
      </c>
      <c r="CZ71">
        <v>1.4871383754771865</v>
      </c>
      <c r="DA71">
        <v>-1.6345120151091004</v>
      </c>
      <c r="DB71">
        <v>0.59879050676311507</v>
      </c>
      <c r="DC71">
        <v>-1.6345120151091004</v>
      </c>
      <c r="DD71">
        <v>-1.6345120151091004</v>
      </c>
      <c r="DE71">
        <v>-1.6345120151091004</v>
      </c>
      <c r="DF71" t="e">
        <v>#NUM!</v>
      </c>
    </row>
    <row r="72" spans="1:110" x14ac:dyDescent="0.3">
      <c r="A72" s="2" t="s">
        <v>184</v>
      </c>
      <c r="B72" s="1">
        <v>44314</v>
      </c>
      <c r="C72" s="2" t="s">
        <v>109</v>
      </c>
      <c r="D72" s="2" t="s">
        <v>120</v>
      </c>
      <c r="E72" s="2" t="s">
        <v>113</v>
      </c>
      <c r="F72">
        <v>16</v>
      </c>
      <c r="G72">
        <v>88.3</v>
      </c>
      <c r="H72">
        <v>3.8699999999999998E-2</v>
      </c>
      <c r="I72">
        <v>0.69199999999999995</v>
      </c>
      <c r="J72">
        <v>1.9349999999999999E-2</v>
      </c>
      <c r="K72">
        <v>3.8699999999999998E-2</v>
      </c>
      <c r="L72">
        <v>1.9349999999999999E-2</v>
      </c>
      <c r="M72">
        <v>1.9349999999999999E-2</v>
      </c>
      <c r="N72">
        <v>1.9349999999999999E-2</v>
      </c>
      <c r="O72">
        <v>0.251</v>
      </c>
      <c r="P72">
        <v>28.5</v>
      </c>
      <c r="Q72">
        <v>26.7</v>
      </c>
      <c r="R72">
        <v>4310</v>
      </c>
      <c r="S72">
        <v>1.9349999999999999E-2</v>
      </c>
      <c r="T72">
        <v>7.91</v>
      </c>
      <c r="U72">
        <v>17.2</v>
      </c>
      <c r="V72">
        <v>22</v>
      </c>
      <c r="W72">
        <v>21.8</v>
      </c>
      <c r="X72">
        <v>20.2</v>
      </c>
      <c r="Y72">
        <v>1.81</v>
      </c>
      <c r="Z72">
        <v>27.9</v>
      </c>
      <c r="AA72">
        <v>38.700000000000003</v>
      </c>
      <c r="AB72">
        <v>15.8</v>
      </c>
      <c r="AC72">
        <v>1.9349999999999999E-2</v>
      </c>
      <c r="AD72">
        <v>33</v>
      </c>
      <c r="AE72">
        <v>10</v>
      </c>
      <c r="AF72">
        <v>1.9349999999999999E-2</v>
      </c>
      <c r="AG72">
        <v>1.9349999999999999E-2</v>
      </c>
      <c r="AH72">
        <v>14</v>
      </c>
      <c r="AI72">
        <v>1.9349999999999999E-2</v>
      </c>
      <c r="AJ72">
        <v>1.9349999999999999E-2</v>
      </c>
      <c r="AK72">
        <v>1.9349999999999999E-2</v>
      </c>
      <c r="AL72">
        <v>1.9349999999999999E-2</v>
      </c>
      <c r="AM72">
        <v>1.9349999999999999E-2</v>
      </c>
      <c r="AN72">
        <v>1.9349999999999999E-2</v>
      </c>
      <c r="AO72">
        <v>1.9349999999999999E-2</v>
      </c>
      <c r="AP72">
        <v>1.9349999999999999E-2</v>
      </c>
      <c r="AQ72">
        <v>0.38700000000000001</v>
      </c>
      <c r="AR72">
        <v>1.9349999999999999E-2</v>
      </c>
      <c r="AS72">
        <v>1.9349999999999999E-2</v>
      </c>
      <c r="AT72">
        <v>1.9349999999999999E-2</v>
      </c>
      <c r="AU72">
        <v>1.9349999999999999E-2</v>
      </c>
      <c r="AV72">
        <v>1.9349999999999999E-2</v>
      </c>
      <c r="AW72">
        <v>1.9349999999999999E-2</v>
      </c>
      <c r="AX72">
        <v>1.9349999999999999E-2</v>
      </c>
      <c r="AY72">
        <v>8.4499999999999993</v>
      </c>
      <c r="AZ72">
        <v>60.2</v>
      </c>
      <c r="BA72">
        <v>1.9349999999999999E-2</v>
      </c>
      <c r="BB72">
        <v>29.4</v>
      </c>
      <c r="BC72">
        <v>1.9349999999999999E-2</v>
      </c>
      <c r="BD72">
        <v>1.9349999999999999E-2</v>
      </c>
      <c r="BE72">
        <v>1.9349999999999999E-2</v>
      </c>
      <c r="BG72">
        <f>SUM(Table8_1[[#This Row],[PFBA]:[11cl-PF3OUdS2]])</f>
        <v>4695.4998499999892</v>
      </c>
      <c r="BH72">
        <v>-1.4122890349810886</v>
      </c>
      <c r="BI72">
        <v>-0.15989390554324223</v>
      </c>
      <c r="BJ72">
        <v>-1.7133190306450699</v>
      </c>
      <c r="BK72">
        <v>-1.4122890349810886</v>
      </c>
      <c r="BL72">
        <v>-1.7133190306450699</v>
      </c>
      <c r="BM72">
        <v>-1.7133190306450699</v>
      </c>
      <c r="BN72">
        <v>-1.7133190306450699</v>
      </c>
      <c r="BO72">
        <v>-0.60032627851896181</v>
      </c>
      <c r="BP72">
        <v>1.4548448600085102</v>
      </c>
      <c r="BQ72">
        <v>1.4265112613645752</v>
      </c>
      <c r="BR72">
        <v>3.6344772701607315</v>
      </c>
      <c r="BS72">
        <v>-1.7133190306450699</v>
      </c>
      <c r="BT72">
        <v>0.89817648349767654</v>
      </c>
      <c r="BU72">
        <v>1.2355284469075489</v>
      </c>
      <c r="BV72">
        <v>1.3424226808222062</v>
      </c>
      <c r="BW72">
        <v>1.3384564936046048</v>
      </c>
      <c r="BX72">
        <v>1.3053513694466237</v>
      </c>
      <c r="BY72">
        <v>0.2576785748691845</v>
      </c>
      <c r="BZ72">
        <v>1.4456042032735976</v>
      </c>
      <c r="CA72">
        <v>1.5877109650189114</v>
      </c>
      <c r="CB72">
        <v>1.1986570869544226</v>
      </c>
      <c r="CC72">
        <v>-1.7133190306450699</v>
      </c>
      <c r="CD72">
        <v>1.5185139398778875</v>
      </c>
      <c r="CE72">
        <v>1</v>
      </c>
      <c r="CF72">
        <v>-1.7133190306450699</v>
      </c>
      <c r="CG72">
        <v>-1.7133190306450699</v>
      </c>
      <c r="CH72">
        <v>1.146128035678238</v>
      </c>
      <c r="CI72">
        <v>-1.7133190306450699</v>
      </c>
      <c r="CJ72">
        <v>-1.7133190306450699</v>
      </c>
      <c r="CK72">
        <v>-1.7133190306450699</v>
      </c>
      <c r="CL72">
        <v>-1.7133190306450699</v>
      </c>
      <c r="CM72">
        <v>-1.7133190306450699</v>
      </c>
      <c r="CN72">
        <v>-1.7133190306450699</v>
      </c>
      <c r="CO72">
        <v>-1.7133190306450699</v>
      </c>
      <c r="CP72">
        <v>-1.7133190306450699</v>
      </c>
      <c r="CQ72">
        <v>-0.4122890349810886</v>
      </c>
      <c r="CR72">
        <v>-1.7133190306450699</v>
      </c>
      <c r="CS72">
        <v>-1.7133190306450699</v>
      </c>
      <c r="CT72">
        <v>-1.7133190306450699</v>
      </c>
      <c r="CU72">
        <v>-1.7133190306450699</v>
      </c>
      <c r="CV72">
        <v>-1.7133190306450699</v>
      </c>
      <c r="CW72">
        <v>-1.7133190306450699</v>
      </c>
      <c r="CX72">
        <v>-1.7133190306450699</v>
      </c>
      <c r="CY72">
        <v>0.9268567089496923</v>
      </c>
      <c r="CZ72">
        <v>1.7795964912578246</v>
      </c>
      <c r="DA72">
        <v>-1.7133190306450699</v>
      </c>
      <c r="DB72">
        <v>1.4683473304121573</v>
      </c>
      <c r="DC72">
        <v>-1.7133190306450699</v>
      </c>
      <c r="DD72">
        <v>-1.7133190306450699</v>
      </c>
      <c r="DE72">
        <v>-1.7133190306450699</v>
      </c>
      <c r="DF72" t="e">
        <v>#NUM!</v>
      </c>
    </row>
    <row r="73" spans="1:110" x14ac:dyDescent="0.3">
      <c r="A73" s="2" t="s">
        <v>185</v>
      </c>
      <c r="B73" s="1">
        <v>44314</v>
      </c>
      <c r="C73" s="2" t="s">
        <v>109</v>
      </c>
      <c r="D73" s="2" t="s">
        <v>120</v>
      </c>
      <c r="E73" s="2" t="s">
        <v>115</v>
      </c>
      <c r="F73">
        <v>16</v>
      </c>
      <c r="G73">
        <v>88.3</v>
      </c>
      <c r="H73">
        <v>0.106</v>
      </c>
      <c r="I73">
        <v>2.0049999999999998E-2</v>
      </c>
      <c r="J73">
        <v>4.0050000000000002E-2</v>
      </c>
      <c r="K73">
        <v>4.0050000000000002E-2</v>
      </c>
      <c r="L73">
        <v>4.0050000000000002E-2</v>
      </c>
      <c r="M73">
        <v>0.16400000000000001</v>
      </c>
      <c r="N73">
        <v>4.0050000000000002E-2</v>
      </c>
      <c r="O73">
        <v>4.0050000000000002E-2</v>
      </c>
      <c r="P73">
        <v>2.2000000000000002</v>
      </c>
      <c r="Q73">
        <v>0.3</v>
      </c>
      <c r="R73">
        <v>274</v>
      </c>
      <c r="S73">
        <v>2.0049999999999998E-2</v>
      </c>
      <c r="T73">
        <v>0.87</v>
      </c>
      <c r="U73">
        <v>1.55</v>
      </c>
      <c r="V73">
        <v>1.8</v>
      </c>
      <c r="W73">
        <v>1.47</v>
      </c>
      <c r="X73">
        <v>1.34</v>
      </c>
      <c r="Y73">
        <v>4.0050000000000002E-2</v>
      </c>
      <c r="Z73">
        <v>1.49</v>
      </c>
      <c r="AA73">
        <v>1.63</v>
      </c>
      <c r="AB73">
        <v>0.38200000000000001</v>
      </c>
      <c r="AC73">
        <v>2.0049999999999998E-2</v>
      </c>
      <c r="AD73">
        <v>3.01</v>
      </c>
      <c r="AE73">
        <v>1.21</v>
      </c>
      <c r="AF73">
        <v>2.0049999999999998E-2</v>
      </c>
      <c r="AG73">
        <v>2.0049999999999998E-2</v>
      </c>
      <c r="AH73">
        <v>0.755</v>
      </c>
      <c r="AI73">
        <v>2.0049999999999998E-2</v>
      </c>
      <c r="AJ73">
        <v>2.0049999999999998E-2</v>
      </c>
      <c r="AK73">
        <v>2.0049999999999998E-2</v>
      </c>
      <c r="AL73">
        <v>2.0049999999999998E-2</v>
      </c>
      <c r="AM73">
        <v>2.0049999999999998E-2</v>
      </c>
      <c r="AN73">
        <v>2.0049999999999998E-2</v>
      </c>
      <c r="AO73">
        <v>2.0049999999999998E-2</v>
      </c>
      <c r="AP73">
        <v>2.0049999999999998E-2</v>
      </c>
      <c r="AQ73">
        <v>0.114</v>
      </c>
      <c r="AR73">
        <v>0.51100000000000001</v>
      </c>
      <c r="AS73">
        <v>2.0049999999999998E-2</v>
      </c>
      <c r="AT73">
        <v>2.0049999999999998E-2</v>
      </c>
      <c r="AU73">
        <v>2.0049999999999998E-2</v>
      </c>
      <c r="AV73">
        <v>2.0049999999999998E-2</v>
      </c>
      <c r="AW73">
        <v>2.0049999999999998E-2</v>
      </c>
      <c r="AX73">
        <v>2.0049999999999998E-2</v>
      </c>
      <c r="AY73">
        <v>0.75800000000000001</v>
      </c>
      <c r="AZ73">
        <v>5.61</v>
      </c>
      <c r="BA73">
        <v>2.0049999999999998E-2</v>
      </c>
      <c r="BB73">
        <v>0.378</v>
      </c>
      <c r="BC73">
        <v>2.0049999999999998E-2</v>
      </c>
      <c r="BD73">
        <v>2.0049999999999998E-2</v>
      </c>
      <c r="BE73">
        <v>2.0049999999999998E-2</v>
      </c>
      <c r="BG73">
        <f>SUM(Table8_1[[#This Row],[PFBA]:[11cl-PF3OUdS2]])</f>
        <v>300.34945000000056</v>
      </c>
      <c r="BH73">
        <v>-0.97469413473522981</v>
      </c>
      <c r="BI73">
        <v>-1.6978856230437989</v>
      </c>
      <c r="BJ73">
        <v>-1.3973974795797435</v>
      </c>
      <c r="BK73">
        <v>-1.3973974795797435</v>
      </c>
      <c r="BL73">
        <v>-1.3973974795797435</v>
      </c>
      <c r="BM73">
        <v>-0.78515615195230215</v>
      </c>
      <c r="BN73">
        <v>-1.3973974795797435</v>
      </c>
      <c r="BO73">
        <v>-1.3973974795797435</v>
      </c>
      <c r="BP73">
        <v>0.34242268082220628</v>
      </c>
      <c r="BQ73">
        <v>-0.52287874528033762</v>
      </c>
      <c r="BR73">
        <v>2.4377505628203879</v>
      </c>
      <c r="BS73">
        <v>-1.6978856230437989</v>
      </c>
      <c r="BT73">
        <v>-6.0480747381381476E-2</v>
      </c>
      <c r="BU73">
        <v>0.1903316981702915</v>
      </c>
      <c r="BV73">
        <v>0.25527250510330607</v>
      </c>
      <c r="BW73">
        <v>0.16731733474817609</v>
      </c>
      <c r="BX73">
        <v>0.12710479836480765</v>
      </c>
      <c r="BY73">
        <v>-1.3973974795797435</v>
      </c>
      <c r="BZ73">
        <v>0.17318626841227402</v>
      </c>
      <c r="CA73">
        <v>0.21218760440395779</v>
      </c>
      <c r="CB73">
        <v>-0.41793663708829126</v>
      </c>
      <c r="CC73">
        <v>-1.6978856230437989</v>
      </c>
      <c r="CD73">
        <v>0.47856649559384334</v>
      </c>
      <c r="CE73">
        <v>8.2785370316450071E-2</v>
      </c>
      <c r="CF73">
        <v>-1.6978856230437989</v>
      </c>
      <c r="CG73">
        <v>-1.6978856230437989</v>
      </c>
      <c r="CH73">
        <v>-0.12205304837081175</v>
      </c>
      <c r="CI73">
        <v>-1.6978856230437989</v>
      </c>
      <c r="CJ73">
        <v>-1.6978856230437989</v>
      </c>
      <c r="CK73">
        <v>-1.6978856230437989</v>
      </c>
      <c r="CL73">
        <v>-1.6978856230437989</v>
      </c>
      <c r="CM73">
        <v>-1.6978856230437989</v>
      </c>
      <c r="CN73">
        <v>-1.6978856230437989</v>
      </c>
      <c r="CO73">
        <v>-1.6978856230437989</v>
      </c>
      <c r="CP73">
        <v>-1.6978856230437989</v>
      </c>
      <c r="CQ73">
        <v>-0.94309514866352739</v>
      </c>
      <c r="CR73">
        <v>-0.29157909986528724</v>
      </c>
      <c r="CS73">
        <v>-1.6978856230437989</v>
      </c>
      <c r="CT73">
        <v>-1.6978856230437989</v>
      </c>
      <c r="CU73">
        <v>-1.6978856230437989</v>
      </c>
      <c r="CV73">
        <v>-1.6978856230437989</v>
      </c>
      <c r="CW73">
        <v>-1.6978856230437989</v>
      </c>
      <c r="CX73">
        <v>-1.6978856230437989</v>
      </c>
      <c r="CY73">
        <v>-0.12033079436794646</v>
      </c>
      <c r="CZ73">
        <v>0.74896286125616141</v>
      </c>
      <c r="DA73">
        <v>-1.6978856230437989</v>
      </c>
      <c r="DB73">
        <v>-0.42250820016277468</v>
      </c>
      <c r="DC73">
        <v>-1.6978856230437989</v>
      </c>
      <c r="DD73">
        <v>-1.6978856230437989</v>
      </c>
      <c r="DE73">
        <v>-1.6978856230437989</v>
      </c>
      <c r="DF73" t="e">
        <v>#NUM!</v>
      </c>
    </row>
    <row r="74" spans="1:110" x14ac:dyDescent="0.3">
      <c r="A74" s="2" t="s">
        <v>186</v>
      </c>
      <c r="B74" s="1">
        <v>44314</v>
      </c>
      <c r="C74" s="2" t="s">
        <v>109</v>
      </c>
      <c r="D74" s="2" t="s">
        <v>120</v>
      </c>
      <c r="E74" s="2" t="s">
        <v>111</v>
      </c>
      <c r="F74">
        <v>20</v>
      </c>
      <c r="G74">
        <v>195.25</v>
      </c>
      <c r="H74">
        <v>1.54</v>
      </c>
      <c r="I74">
        <v>0.92500000000000004</v>
      </c>
      <c r="J74">
        <v>3.89</v>
      </c>
      <c r="K74">
        <v>1.27</v>
      </c>
      <c r="L74">
        <v>11</v>
      </c>
      <c r="M74">
        <v>3.94</v>
      </c>
      <c r="N74">
        <v>1.04</v>
      </c>
      <c r="O74">
        <v>2.2999999999999998</v>
      </c>
      <c r="P74">
        <v>57.6</v>
      </c>
      <c r="Q74">
        <v>4.5999999999999996</v>
      </c>
      <c r="R74">
        <v>1460</v>
      </c>
      <c r="S74">
        <v>2.3349999999999999E-2</v>
      </c>
      <c r="T74">
        <v>7.3</v>
      </c>
      <c r="U74">
        <v>13.9</v>
      </c>
      <c r="V74">
        <v>13.9</v>
      </c>
      <c r="W74">
        <v>8.69</v>
      </c>
      <c r="X74">
        <v>7.58</v>
      </c>
      <c r="Y74">
        <v>0.11799999999999999</v>
      </c>
      <c r="Z74">
        <v>11.6</v>
      </c>
      <c r="AA74">
        <v>14.4</v>
      </c>
      <c r="AB74">
        <v>2.5</v>
      </c>
      <c r="AC74">
        <v>2.3349999999999999E-2</v>
      </c>
      <c r="AD74">
        <v>13.1</v>
      </c>
      <c r="AE74">
        <v>4.28</v>
      </c>
      <c r="AF74">
        <v>2.3349999999999999E-2</v>
      </c>
      <c r="AG74">
        <v>2.3349999999999999E-2</v>
      </c>
      <c r="AH74">
        <v>4</v>
      </c>
      <c r="AI74">
        <v>2.3349999999999999E-2</v>
      </c>
      <c r="AJ74">
        <v>2.3349999999999999E-2</v>
      </c>
      <c r="AK74">
        <v>2.3349999999999999E-2</v>
      </c>
      <c r="AL74">
        <v>2.3349999999999999E-2</v>
      </c>
      <c r="AM74">
        <v>2.3349999999999999E-2</v>
      </c>
      <c r="AN74">
        <v>2.3349999999999999E-2</v>
      </c>
      <c r="AO74">
        <v>2.3349999999999999E-2</v>
      </c>
      <c r="AP74">
        <v>2.3349999999999999E-2</v>
      </c>
      <c r="AQ74">
        <v>0.54200000000000004</v>
      </c>
      <c r="AR74">
        <v>1.02</v>
      </c>
      <c r="AS74">
        <v>2.3349999999999999E-2</v>
      </c>
      <c r="AT74">
        <v>2.3349999999999999E-2</v>
      </c>
      <c r="AU74">
        <v>2.3349999999999999E-2</v>
      </c>
      <c r="AV74">
        <v>2.3349999999999999E-2</v>
      </c>
      <c r="AW74">
        <v>2.3349999999999999E-2</v>
      </c>
      <c r="AX74">
        <v>2.3349999999999999E-2</v>
      </c>
      <c r="AY74">
        <v>3.68</v>
      </c>
      <c r="AZ74">
        <v>33.9</v>
      </c>
      <c r="BA74">
        <v>2.3349999999999999E-2</v>
      </c>
      <c r="BB74">
        <v>2.57</v>
      </c>
      <c r="BC74">
        <v>2.3349999999999999E-2</v>
      </c>
      <c r="BD74">
        <v>2.3349999999999999E-2</v>
      </c>
      <c r="BE74">
        <v>2.3349999999999999E-2</v>
      </c>
      <c r="BG74">
        <f>SUM(Table8_1[[#This Row],[PFBA]:[11cl-PF3OUdS2]])</f>
        <v>1691.6986999999986</v>
      </c>
      <c r="BH74">
        <v>0.18752072083646307</v>
      </c>
      <c r="BI74">
        <v>-3.385826726096737E-2</v>
      </c>
      <c r="BJ74">
        <v>0.58994960132570773</v>
      </c>
      <c r="BK74">
        <v>0.10380372095595687</v>
      </c>
      <c r="BL74">
        <v>1.0413926851582251</v>
      </c>
      <c r="BM74">
        <v>0.59549622182557416</v>
      </c>
      <c r="BN74">
        <v>1.703333929878037E-2</v>
      </c>
      <c r="BO74">
        <v>0.36172783601759284</v>
      </c>
      <c r="BP74">
        <v>1.7604224834232121</v>
      </c>
      <c r="BQ74">
        <v>0.66275783168157409</v>
      </c>
      <c r="BR74">
        <v>3.1643528557844371</v>
      </c>
      <c r="BS74">
        <v>-1.631713115097869</v>
      </c>
      <c r="BT74">
        <v>0.86332286012045589</v>
      </c>
      <c r="BU74">
        <v>1.1430148002540952</v>
      </c>
      <c r="BV74">
        <v>1.1430148002540952</v>
      </c>
      <c r="BW74">
        <v>0.93901977644866641</v>
      </c>
      <c r="BX74">
        <v>0.87966920563205353</v>
      </c>
      <c r="BY74">
        <v>-0.92811799269387463</v>
      </c>
      <c r="BZ74">
        <v>1.0644579892269184</v>
      </c>
      <c r="CA74">
        <v>1.1583624920952498</v>
      </c>
      <c r="CB74">
        <v>0.3979400086720376</v>
      </c>
      <c r="CC74">
        <v>-1.631713115097869</v>
      </c>
      <c r="CD74">
        <v>1.1172712956557642</v>
      </c>
      <c r="CE74">
        <v>0.63144376901317201</v>
      </c>
      <c r="CF74">
        <v>-1.631713115097869</v>
      </c>
      <c r="CG74">
        <v>-1.631713115097869</v>
      </c>
      <c r="CH74">
        <v>0.6020599913279624</v>
      </c>
      <c r="CI74">
        <v>-1.631713115097869</v>
      </c>
      <c r="CJ74">
        <v>-1.631713115097869</v>
      </c>
      <c r="CK74">
        <v>-1.631713115097869</v>
      </c>
      <c r="CL74">
        <v>-1.631713115097869</v>
      </c>
      <c r="CM74">
        <v>-1.631713115097869</v>
      </c>
      <c r="CN74">
        <v>-1.631713115097869</v>
      </c>
      <c r="CO74">
        <v>-1.631713115097869</v>
      </c>
      <c r="CP74">
        <v>-1.631713115097869</v>
      </c>
      <c r="CQ74">
        <v>-0.26600071346161303</v>
      </c>
      <c r="CR74">
        <v>8.6001717619175692E-3</v>
      </c>
      <c r="CS74">
        <v>-1.631713115097869</v>
      </c>
      <c r="CT74">
        <v>-1.631713115097869</v>
      </c>
      <c r="CU74">
        <v>-1.631713115097869</v>
      </c>
      <c r="CV74">
        <v>-1.631713115097869</v>
      </c>
      <c r="CW74">
        <v>-1.631713115097869</v>
      </c>
      <c r="CX74">
        <v>-1.631713115097869</v>
      </c>
      <c r="CY74">
        <v>0.56584781867351763</v>
      </c>
      <c r="CZ74">
        <v>1.5301996982030821</v>
      </c>
      <c r="DA74">
        <v>-1.631713115097869</v>
      </c>
      <c r="DB74">
        <v>0.4099331233312945</v>
      </c>
      <c r="DC74">
        <v>-1.631713115097869</v>
      </c>
      <c r="DD74">
        <v>-1.631713115097869</v>
      </c>
      <c r="DE74">
        <v>-1.631713115097869</v>
      </c>
      <c r="DF74" t="e">
        <v>#NUM!</v>
      </c>
    </row>
    <row r="75" spans="1:110" x14ac:dyDescent="0.3">
      <c r="A75" s="2" t="s">
        <v>187</v>
      </c>
      <c r="B75" s="1">
        <v>44314</v>
      </c>
      <c r="C75" s="2" t="s">
        <v>109</v>
      </c>
      <c r="D75" s="2" t="s">
        <v>120</v>
      </c>
      <c r="E75" s="2" t="s">
        <v>113</v>
      </c>
      <c r="F75">
        <v>20</v>
      </c>
      <c r="G75">
        <v>195.25</v>
      </c>
      <c r="H75">
        <v>1.1299999999999999</v>
      </c>
      <c r="I75">
        <v>0.26</v>
      </c>
      <c r="J75">
        <v>2.72</v>
      </c>
      <c r="K75">
        <v>1.17</v>
      </c>
      <c r="L75">
        <v>9.83</v>
      </c>
      <c r="M75">
        <v>1.9050000000000001E-2</v>
      </c>
      <c r="N75">
        <v>1.23</v>
      </c>
      <c r="O75">
        <v>3.46</v>
      </c>
      <c r="P75">
        <v>72.8</v>
      </c>
      <c r="Q75">
        <v>10.8</v>
      </c>
      <c r="R75">
        <v>3620</v>
      </c>
      <c r="S75">
        <v>1.9050000000000001E-2</v>
      </c>
      <c r="T75">
        <v>6.78</v>
      </c>
      <c r="U75">
        <v>13.8</v>
      </c>
      <c r="V75">
        <v>21.4</v>
      </c>
      <c r="W75">
        <v>19.3</v>
      </c>
      <c r="X75">
        <v>13.6</v>
      </c>
      <c r="Y75">
        <v>2.2000000000000002</v>
      </c>
      <c r="Z75">
        <v>27.5</v>
      </c>
      <c r="AA75">
        <v>52.7</v>
      </c>
      <c r="AB75">
        <v>10.7</v>
      </c>
      <c r="AC75">
        <v>1.9050000000000001E-2</v>
      </c>
      <c r="AD75">
        <v>26.9</v>
      </c>
      <c r="AE75">
        <v>10.4</v>
      </c>
      <c r="AF75">
        <v>1.9050000000000001E-2</v>
      </c>
      <c r="AG75">
        <v>1.9050000000000001E-2</v>
      </c>
      <c r="AH75">
        <v>12.9</v>
      </c>
      <c r="AI75">
        <v>1.9050000000000001E-2</v>
      </c>
      <c r="AJ75">
        <v>1.9050000000000001E-2</v>
      </c>
      <c r="AK75">
        <v>1.9050000000000001E-2</v>
      </c>
      <c r="AL75">
        <v>1.9050000000000001E-2</v>
      </c>
      <c r="AM75">
        <v>1.9050000000000001E-2</v>
      </c>
      <c r="AN75">
        <v>1.9050000000000001E-2</v>
      </c>
      <c r="AO75">
        <v>1.9050000000000001E-2</v>
      </c>
      <c r="AP75">
        <v>1.9050000000000001E-2</v>
      </c>
      <c r="AQ75">
        <v>1.1200000000000001</v>
      </c>
      <c r="AR75">
        <v>1.9050000000000001E-2</v>
      </c>
      <c r="AS75">
        <v>1.9050000000000001E-2</v>
      </c>
      <c r="AT75">
        <v>1.9050000000000001E-2</v>
      </c>
      <c r="AU75">
        <v>1.9050000000000001E-2</v>
      </c>
      <c r="AV75">
        <v>1.9050000000000001E-2</v>
      </c>
      <c r="AW75">
        <v>1.9050000000000001E-2</v>
      </c>
      <c r="AX75">
        <v>1.9050000000000001E-2</v>
      </c>
      <c r="AY75">
        <v>22.7</v>
      </c>
      <c r="AZ75">
        <v>52.7</v>
      </c>
      <c r="BA75">
        <v>1.9050000000000001E-2</v>
      </c>
      <c r="BB75">
        <v>5.71</v>
      </c>
      <c r="BC75">
        <v>1.9050000000000001E-2</v>
      </c>
      <c r="BD75">
        <v>1.9050000000000001E-2</v>
      </c>
      <c r="BE75">
        <v>1.9050000000000001E-2</v>
      </c>
      <c r="BG75">
        <f>SUM(Table8_1[[#This Row],[PFBA]:[11cl-PF3OUdS2]])</f>
        <v>4024.267199999997</v>
      </c>
      <c r="BH75">
        <v>5.3078443483419682E-2</v>
      </c>
      <c r="BI75">
        <v>-0.58502665202918203</v>
      </c>
      <c r="BJ75">
        <v>0.43456890403419873</v>
      </c>
      <c r="BK75">
        <v>6.8185861746161619E-2</v>
      </c>
      <c r="BL75">
        <v>0.99255351783213563</v>
      </c>
      <c r="BM75">
        <v>-1.7201050199883618</v>
      </c>
      <c r="BN75">
        <v>8.9905111439397931E-2</v>
      </c>
      <c r="BO75">
        <v>0.53907609879277663</v>
      </c>
      <c r="BP75">
        <v>1.8621313793130372</v>
      </c>
      <c r="BQ75">
        <v>1.0334237554869496</v>
      </c>
      <c r="BR75">
        <v>3.5587085705331658</v>
      </c>
      <c r="BS75">
        <v>-1.7201050199883618</v>
      </c>
      <c r="BT75">
        <v>0.83122969386706336</v>
      </c>
      <c r="BU75">
        <v>1.1398790864012365</v>
      </c>
      <c r="BV75">
        <v>1.3304137733491908</v>
      </c>
      <c r="BW75">
        <v>1.2855573090077739</v>
      </c>
      <c r="BX75">
        <v>1.1335389083702174</v>
      </c>
      <c r="BY75">
        <v>0.34242268082220628</v>
      </c>
      <c r="BZ75">
        <v>1.4393326938302626</v>
      </c>
      <c r="CA75">
        <v>1.7218106152125465</v>
      </c>
      <c r="CB75">
        <v>1.0293837776852097</v>
      </c>
      <c r="CC75">
        <v>-1.7201050199883618</v>
      </c>
      <c r="CD75">
        <v>1.4297522800024081</v>
      </c>
      <c r="CE75">
        <v>1.0170333392987803</v>
      </c>
      <c r="CF75">
        <v>-1.7201050199883618</v>
      </c>
      <c r="CG75">
        <v>-1.7201050199883618</v>
      </c>
      <c r="CH75">
        <v>1.110589710299249</v>
      </c>
      <c r="CI75">
        <v>-1.7201050199883618</v>
      </c>
      <c r="CJ75">
        <v>-1.7201050199883618</v>
      </c>
      <c r="CK75">
        <v>-1.7201050199883618</v>
      </c>
      <c r="CL75">
        <v>-1.7201050199883618</v>
      </c>
      <c r="CM75">
        <v>-1.7201050199883618</v>
      </c>
      <c r="CN75">
        <v>-1.7201050199883618</v>
      </c>
      <c r="CO75">
        <v>-1.7201050199883618</v>
      </c>
      <c r="CP75">
        <v>-1.7201050199883618</v>
      </c>
      <c r="CQ75">
        <v>4.9218022670181653E-2</v>
      </c>
      <c r="CR75">
        <v>-1.7201050199883618</v>
      </c>
      <c r="CS75">
        <v>-1.7201050199883618</v>
      </c>
      <c r="CT75">
        <v>-1.7201050199883618</v>
      </c>
      <c r="CU75">
        <v>-1.7201050199883618</v>
      </c>
      <c r="CV75">
        <v>-1.7201050199883618</v>
      </c>
      <c r="CW75">
        <v>-1.7201050199883618</v>
      </c>
      <c r="CX75">
        <v>-1.7201050199883618</v>
      </c>
      <c r="CY75">
        <v>1.3560258571931227</v>
      </c>
      <c r="CZ75">
        <v>1.7218106152125465</v>
      </c>
      <c r="DA75">
        <v>-1.7201050199883618</v>
      </c>
      <c r="DB75">
        <v>0.75663610824584804</v>
      </c>
      <c r="DC75">
        <v>-1.7201050199883618</v>
      </c>
      <c r="DD75">
        <v>-1.7201050199883618</v>
      </c>
      <c r="DE75">
        <v>-1.7201050199883618</v>
      </c>
      <c r="DF75" t="e">
        <v>#NUM!</v>
      </c>
    </row>
    <row r="76" spans="1:110" x14ac:dyDescent="0.3">
      <c r="A76" s="2" t="s">
        <v>188</v>
      </c>
      <c r="B76" s="1">
        <v>44314</v>
      </c>
      <c r="C76" s="2" t="s">
        <v>109</v>
      </c>
      <c r="D76" s="2" t="s">
        <v>120</v>
      </c>
      <c r="E76" s="2" t="s">
        <v>115</v>
      </c>
      <c r="F76">
        <v>20</v>
      </c>
      <c r="G76">
        <v>195.25</v>
      </c>
      <c r="H76">
        <v>0.47299999999999998</v>
      </c>
      <c r="I76">
        <v>0.21299999999999999</v>
      </c>
      <c r="J76">
        <v>0.70499999999999996</v>
      </c>
      <c r="K76">
        <v>0.32700000000000001</v>
      </c>
      <c r="L76">
        <v>1.2</v>
      </c>
      <c r="M76">
        <v>0.64700000000000002</v>
      </c>
      <c r="N76">
        <v>0.27600000000000002</v>
      </c>
      <c r="O76">
        <v>0.53900000000000003</v>
      </c>
      <c r="P76">
        <v>11.5</v>
      </c>
      <c r="Q76">
        <v>0.66600000000000004</v>
      </c>
      <c r="R76">
        <v>308</v>
      </c>
      <c r="S76">
        <v>1.8499999999999999E-2</v>
      </c>
      <c r="T76">
        <v>1.1100000000000001</v>
      </c>
      <c r="U76">
        <v>1.92</v>
      </c>
      <c r="V76">
        <v>1.55</v>
      </c>
      <c r="W76">
        <v>0.81399999999999995</v>
      </c>
      <c r="X76">
        <v>0.75900000000000001</v>
      </c>
      <c r="Y76">
        <v>3.6999999999999998E-2</v>
      </c>
      <c r="Z76">
        <v>1.69</v>
      </c>
      <c r="AA76">
        <v>2.31</v>
      </c>
      <c r="AB76">
        <v>0.371</v>
      </c>
      <c r="AC76">
        <v>1.8499999999999999E-2</v>
      </c>
      <c r="AD76">
        <v>2.2000000000000002</v>
      </c>
      <c r="AE76">
        <v>0.71099999999999997</v>
      </c>
      <c r="AF76">
        <v>1.8499999999999999E-2</v>
      </c>
      <c r="AG76">
        <v>1.8499999999999999E-2</v>
      </c>
      <c r="AH76">
        <v>0.55400000000000005</v>
      </c>
      <c r="AI76">
        <v>1.8499999999999999E-2</v>
      </c>
      <c r="AJ76">
        <v>1.8499999999999999E-2</v>
      </c>
      <c r="AK76">
        <v>1.8499999999999999E-2</v>
      </c>
      <c r="AL76">
        <v>1.8499999999999999E-2</v>
      </c>
      <c r="AM76">
        <v>1.8499999999999999E-2</v>
      </c>
      <c r="AN76">
        <v>1.8499999999999999E-2</v>
      </c>
      <c r="AO76">
        <v>1.8499999999999999E-2</v>
      </c>
      <c r="AP76">
        <v>1.8499999999999999E-2</v>
      </c>
      <c r="AQ76">
        <v>0.157</v>
      </c>
      <c r="AR76">
        <v>0.29899999999999999</v>
      </c>
      <c r="AS76">
        <v>1.8499999999999999E-2</v>
      </c>
      <c r="AT76">
        <v>1.8499999999999999E-2</v>
      </c>
      <c r="AU76">
        <v>1.8499999999999999E-2</v>
      </c>
      <c r="AV76">
        <v>1.8499999999999999E-2</v>
      </c>
      <c r="AW76">
        <v>1.8499999999999999E-2</v>
      </c>
      <c r="AX76">
        <v>1.8499999999999999E-2</v>
      </c>
      <c r="AY76">
        <v>0.92400000000000004</v>
      </c>
      <c r="AZ76">
        <v>4.55</v>
      </c>
      <c r="BA76">
        <v>1.8499999999999999E-2</v>
      </c>
      <c r="BB76">
        <v>0.42299999999999999</v>
      </c>
      <c r="BC76">
        <v>1.8499999999999999E-2</v>
      </c>
      <c r="BD76">
        <v>1.8499999999999999E-2</v>
      </c>
      <c r="BE76">
        <v>1.8499999999999999E-2</v>
      </c>
      <c r="BG76">
        <f>SUM(Table8_1[[#This Row],[PFBA]:[11cl-PF3OUdS2]])</f>
        <v>345.33200000000033</v>
      </c>
      <c r="BH76">
        <v>-0.32513885926218844</v>
      </c>
      <c r="BI76">
        <v>-0.67162039656126227</v>
      </c>
      <c r="BJ76">
        <v>-0.15181088300860132</v>
      </c>
      <c r="BK76">
        <v>-0.48545224733971393</v>
      </c>
      <c r="BL76">
        <v>7.9181246047624818E-2</v>
      </c>
      <c r="BM76">
        <v>-0.18909571933129959</v>
      </c>
      <c r="BN76">
        <v>-0.55909091793478227</v>
      </c>
      <c r="BO76">
        <v>-0.26841123481326129</v>
      </c>
      <c r="BP76">
        <v>1.0606978403536116</v>
      </c>
      <c r="BQ76">
        <v>-0.17652577082969892</v>
      </c>
      <c r="BR76">
        <v>2.4885507165004443</v>
      </c>
      <c r="BS76">
        <v>-1.7328282715969863</v>
      </c>
      <c r="BT76">
        <v>4.5322978786657475E-2</v>
      </c>
      <c r="BU76">
        <v>0.28330122870354957</v>
      </c>
      <c r="BV76">
        <v>0.1903316981702915</v>
      </c>
      <c r="BW76">
        <v>-8.9375595110798803E-2</v>
      </c>
      <c r="BX76">
        <v>-0.11975822410451964</v>
      </c>
      <c r="BY76">
        <v>-1.431798275933005</v>
      </c>
      <c r="BZ76">
        <v>0.22788670461367352</v>
      </c>
      <c r="CA76">
        <v>0.36361197989214433</v>
      </c>
      <c r="CB76">
        <v>-0.43062609038495414</v>
      </c>
      <c r="CC76">
        <v>-1.7328282715969863</v>
      </c>
      <c r="CD76">
        <v>0.34242268082220628</v>
      </c>
      <c r="CE76">
        <v>-0.14813039927023372</v>
      </c>
      <c r="CF76">
        <v>-1.7328282715969863</v>
      </c>
      <c r="CG76">
        <v>-1.7328282715969863</v>
      </c>
      <c r="CH76">
        <v>-0.25649023527157022</v>
      </c>
      <c r="CI76">
        <v>-1.7328282715969863</v>
      </c>
      <c r="CJ76">
        <v>-1.7328282715969863</v>
      </c>
      <c r="CK76">
        <v>-1.7328282715969863</v>
      </c>
      <c r="CL76">
        <v>-1.7328282715969863</v>
      </c>
      <c r="CM76">
        <v>-1.7328282715969863</v>
      </c>
      <c r="CN76">
        <v>-1.7328282715969863</v>
      </c>
      <c r="CO76">
        <v>-1.7328282715969863</v>
      </c>
      <c r="CP76">
        <v>-1.7328282715969863</v>
      </c>
      <c r="CQ76">
        <v>-0.80410034759076621</v>
      </c>
      <c r="CR76">
        <v>-0.52432881167557033</v>
      </c>
      <c r="CS76">
        <v>-1.7328282715969863</v>
      </c>
      <c r="CT76">
        <v>-1.7328282715969863</v>
      </c>
      <c r="CU76">
        <v>-1.7328282715969863</v>
      </c>
      <c r="CV76">
        <v>-1.7328282715969863</v>
      </c>
      <c r="CW76">
        <v>-1.7328282715969863</v>
      </c>
      <c r="CX76">
        <v>-1.7328282715969863</v>
      </c>
      <c r="CY76">
        <v>-3.4328028779893278E-2</v>
      </c>
      <c r="CZ76">
        <v>0.65801139665711239</v>
      </c>
      <c r="DA76">
        <v>-1.7328282715969863</v>
      </c>
      <c r="DB76">
        <v>-0.37365963262495766</v>
      </c>
      <c r="DC76">
        <v>-1.7328282715969863</v>
      </c>
      <c r="DD76">
        <v>-1.7328282715969863</v>
      </c>
      <c r="DE76">
        <v>-1.7328282715969863</v>
      </c>
      <c r="DF76" t="e">
        <v>#NUM!</v>
      </c>
    </row>
    <row r="77" spans="1:110" x14ac:dyDescent="0.3">
      <c r="A77" s="2" t="s">
        <v>189</v>
      </c>
      <c r="B77" s="1">
        <v>44314</v>
      </c>
      <c r="C77" s="2" t="s">
        <v>109</v>
      </c>
      <c r="D77" s="2" t="s">
        <v>120</v>
      </c>
      <c r="E77" s="2" t="s">
        <v>190</v>
      </c>
      <c r="F77">
        <v>20</v>
      </c>
      <c r="G77">
        <v>195.25</v>
      </c>
      <c r="H77">
        <v>1.79</v>
      </c>
      <c r="I77">
        <v>0.78200000000000003</v>
      </c>
      <c r="J77">
        <v>2.47E-2</v>
      </c>
      <c r="K77">
        <v>2.1800000000000002</v>
      </c>
      <c r="L77">
        <v>30.7</v>
      </c>
      <c r="M77">
        <v>2.47E-2</v>
      </c>
      <c r="N77">
        <v>1.51</v>
      </c>
      <c r="O77">
        <v>4.87</v>
      </c>
      <c r="P77">
        <v>52</v>
      </c>
      <c r="Q77">
        <v>18.3</v>
      </c>
      <c r="R77">
        <v>1300</v>
      </c>
      <c r="S77">
        <v>2.47E-2</v>
      </c>
      <c r="T77">
        <v>5.88</v>
      </c>
      <c r="U77">
        <v>12.9</v>
      </c>
      <c r="V77">
        <v>12.7</v>
      </c>
      <c r="W77">
        <v>10.9</v>
      </c>
      <c r="X77">
        <v>7.36</v>
      </c>
      <c r="Y77">
        <v>0.32200000000000001</v>
      </c>
      <c r="Z77">
        <v>19.899999999999999</v>
      </c>
      <c r="AA77">
        <v>24.2</v>
      </c>
      <c r="AB77">
        <v>9.11</v>
      </c>
      <c r="AC77">
        <v>2.47E-2</v>
      </c>
      <c r="AD77">
        <v>14.9</v>
      </c>
      <c r="AE77">
        <v>4.13</v>
      </c>
      <c r="AF77">
        <v>2.47E-2</v>
      </c>
      <c r="AG77">
        <v>2.47E-2</v>
      </c>
      <c r="AH77">
        <v>12.2</v>
      </c>
      <c r="AI77">
        <v>2.47E-2</v>
      </c>
      <c r="AJ77">
        <v>2.47E-2</v>
      </c>
      <c r="AK77">
        <v>2.47E-2</v>
      </c>
      <c r="AL77">
        <v>2.47E-2</v>
      </c>
      <c r="AM77">
        <v>2.47E-2</v>
      </c>
      <c r="AN77">
        <v>2.47E-2</v>
      </c>
      <c r="AO77">
        <v>2.47E-2</v>
      </c>
      <c r="AP77">
        <v>2.47E-2</v>
      </c>
      <c r="AQ77">
        <v>1.35</v>
      </c>
      <c r="AR77">
        <v>2.47E-2</v>
      </c>
      <c r="AS77">
        <v>2.47E-2</v>
      </c>
      <c r="AT77">
        <v>2.47E-2</v>
      </c>
      <c r="AU77">
        <v>2.47E-2</v>
      </c>
      <c r="AV77">
        <v>2.47E-2</v>
      </c>
      <c r="AW77">
        <v>2.47E-2</v>
      </c>
      <c r="AX77">
        <v>2.47E-2</v>
      </c>
      <c r="AY77">
        <v>8.69</v>
      </c>
      <c r="AZ77">
        <v>58.4</v>
      </c>
      <c r="BA77">
        <v>2.47E-2</v>
      </c>
      <c r="BB77">
        <v>10.4</v>
      </c>
      <c r="BC77">
        <v>2.47E-2</v>
      </c>
      <c r="BD77">
        <v>2.47E-2</v>
      </c>
      <c r="BE77">
        <v>2.47E-2</v>
      </c>
      <c r="BG77">
        <f>SUM(Table8_1[[#This Row],[PFBA]:[11cl-PF3OUdS2]])</f>
        <v>1626.0914999999991</v>
      </c>
      <c r="BH77">
        <v>0.2528530309798932</v>
      </c>
      <c r="BI77">
        <v>-0.10679324694015198</v>
      </c>
      <c r="BJ77">
        <v>-1.6073030467403342</v>
      </c>
      <c r="BK77">
        <v>0.33845649360460484</v>
      </c>
      <c r="BL77">
        <v>1.4871383754771865</v>
      </c>
      <c r="BM77">
        <v>-1.6073030467403342</v>
      </c>
      <c r="BN77">
        <v>0.17897694729316943</v>
      </c>
      <c r="BO77">
        <v>0.68752896121463436</v>
      </c>
      <c r="BP77">
        <v>1.7160033436347992</v>
      </c>
      <c r="BQ77">
        <v>1.2624510897304295</v>
      </c>
      <c r="BR77">
        <v>3.1139433523068369</v>
      </c>
      <c r="BS77">
        <v>-1.6073030467403342</v>
      </c>
      <c r="BT77">
        <v>0.76937732607613851</v>
      </c>
      <c r="BU77">
        <v>1.110589710299249</v>
      </c>
      <c r="BV77">
        <v>1.1038037209559568</v>
      </c>
      <c r="BW77">
        <v>1.0374264979406236</v>
      </c>
      <c r="BX77">
        <v>0.86687781433749889</v>
      </c>
      <c r="BY77">
        <v>-0.49214412830416909</v>
      </c>
      <c r="BZ77">
        <v>1.2988530764097066</v>
      </c>
      <c r="CA77">
        <v>1.3838153659804313</v>
      </c>
      <c r="CB77">
        <v>0.95951837697299824</v>
      </c>
      <c r="CC77">
        <v>-1.6073030467403342</v>
      </c>
      <c r="CD77">
        <v>1.173186268412274</v>
      </c>
      <c r="CE77">
        <v>0.61595005165640104</v>
      </c>
      <c r="CF77">
        <v>-1.6073030467403342</v>
      </c>
      <c r="CG77">
        <v>-1.6073030467403342</v>
      </c>
      <c r="CH77">
        <v>1.0863598306747482</v>
      </c>
      <c r="CI77">
        <v>-1.6073030467403342</v>
      </c>
      <c r="CJ77">
        <v>-1.6073030467403342</v>
      </c>
      <c r="CK77">
        <v>-1.6073030467403342</v>
      </c>
      <c r="CL77">
        <v>-1.6073030467403342</v>
      </c>
      <c r="CM77">
        <v>-1.6073030467403342</v>
      </c>
      <c r="CN77">
        <v>-1.6073030467403342</v>
      </c>
      <c r="CO77">
        <v>-1.6073030467403342</v>
      </c>
      <c r="CP77">
        <v>-1.6073030467403342</v>
      </c>
      <c r="CQ77">
        <v>0.13033376849500614</v>
      </c>
      <c r="CR77">
        <v>-1.6073030467403342</v>
      </c>
      <c r="CS77">
        <v>-1.6073030467403342</v>
      </c>
      <c r="CT77">
        <v>-1.6073030467403342</v>
      </c>
      <c r="CU77">
        <v>-1.6073030467403342</v>
      </c>
      <c r="CV77">
        <v>-1.6073030467403342</v>
      </c>
      <c r="CW77">
        <v>-1.6073030467403342</v>
      </c>
      <c r="CX77">
        <v>-1.6073030467403342</v>
      </c>
      <c r="CY77">
        <v>0.93901977644866641</v>
      </c>
      <c r="CZ77">
        <v>1.7664128471123994</v>
      </c>
      <c r="DA77">
        <v>-1.6073030467403342</v>
      </c>
      <c r="DB77">
        <v>1.0170333392987803</v>
      </c>
      <c r="DC77">
        <v>-1.6073030467403342</v>
      </c>
      <c r="DD77">
        <v>-1.6073030467403342</v>
      </c>
      <c r="DE77">
        <v>-1.6073030467403342</v>
      </c>
      <c r="DF77" t="e">
        <v>#NUM!</v>
      </c>
    </row>
    <row r="78" spans="1:110" x14ac:dyDescent="0.3">
      <c r="A78" s="2" t="s">
        <v>191</v>
      </c>
      <c r="B78" s="1">
        <v>44314</v>
      </c>
      <c r="C78" s="2" t="s">
        <v>109</v>
      </c>
      <c r="D78" s="2" t="s">
        <v>120</v>
      </c>
      <c r="E78" s="2" t="s">
        <v>111</v>
      </c>
      <c r="F78">
        <v>18</v>
      </c>
      <c r="G78">
        <v>128.80000000000001</v>
      </c>
      <c r="H78">
        <v>1.25</v>
      </c>
      <c r="I78">
        <v>2.46E-2</v>
      </c>
      <c r="J78">
        <v>0.94299999999999995</v>
      </c>
      <c r="K78">
        <v>0.70699999999999996</v>
      </c>
      <c r="L78">
        <v>2.93</v>
      </c>
      <c r="M78">
        <v>2.46E-2</v>
      </c>
      <c r="N78">
        <v>0.26600000000000001</v>
      </c>
      <c r="O78">
        <v>0.76400000000000001</v>
      </c>
      <c r="P78">
        <v>22.7</v>
      </c>
      <c r="Q78">
        <v>5.01</v>
      </c>
      <c r="R78">
        <v>1300</v>
      </c>
      <c r="S78">
        <v>2.46E-2</v>
      </c>
      <c r="T78">
        <v>6.43</v>
      </c>
      <c r="U78">
        <v>9.77</v>
      </c>
      <c r="V78">
        <v>9.65</v>
      </c>
      <c r="W78">
        <v>5.0599999999999996</v>
      </c>
      <c r="X78">
        <v>4.08</v>
      </c>
      <c r="Y78">
        <v>0.13700000000000001</v>
      </c>
      <c r="Z78">
        <v>19.600000000000001</v>
      </c>
      <c r="AA78">
        <v>19.8</v>
      </c>
      <c r="AB78">
        <v>3.92</v>
      </c>
      <c r="AC78">
        <v>2.46E-2</v>
      </c>
      <c r="AD78">
        <v>12.7</v>
      </c>
      <c r="AE78">
        <v>4.5999999999999996</v>
      </c>
      <c r="AF78">
        <v>2.46E-2</v>
      </c>
      <c r="AG78">
        <v>2.46E-2</v>
      </c>
      <c r="AH78">
        <v>7</v>
      </c>
      <c r="AI78">
        <v>2.46E-2</v>
      </c>
      <c r="AJ78">
        <v>2.46E-2</v>
      </c>
      <c r="AK78">
        <v>2.46E-2</v>
      </c>
      <c r="AL78">
        <v>2.46E-2</v>
      </c>
      <c r="AM78">
        <v>2.46E-2</v>
      </c>
      <c r="AN78">
        <v>2.46E-2</v>
      </c>
      <c r="AO78">
        <v>2.46E-2</v>
      </c>
      <c r="AP78">
        <v>2.46E-2</v>
      </c>
      <c r="AQ78">
        <v>0.67800000000000005</v>
      </c>
      <c r="AR78">
        <v>2.46E-2</v>
      </c>
      <c r="AS78">
        <v>2.46E-2</v>
      </c>
      <c r="AT78">
        <v>2.46E-2</v>
      </c>
      <c r="AU78">
        <v>2.46E-2</v>
      </c>
      <c r="AV78">
        <v>2.46E-2</v>
      </c>
      <c r="AW78">
        <v>2.46E-2</v>
      </c>
      <c r="AX78">
        <v>2.46E-2</v>
      </c>
      <c r="AY78">
        <v>6.94</v>
      </c>
      <c r="AZ78">
        <v>45.5</v>
      </c>
      <c r="BA78">
        <v>2.46E-2</v>
      </c>
      <c r="BB78">
        <v>4.29</v>
      </c>
      <c r="BC78">
        <v>2.46E-2</v>
      </c>
      <c r="BD78">
        <v>2.46E-2</v>
      </c>
      <c r="BE78">
        <v>2.46E-2</v>
      </c>
      <c r="BG78">
        <f>SUM(Table8_1[[#This Row],[PFBA]:[11cl-PF3OUdS2]])</f>
        <v>1495.3399999999992</v>
      </c>
      <c r="BH78">
        <v>9.691001300805642E-2</v>
      </c>
      <c r="BI78">
        <v>-1.6090648928966209</v>
      </c>
      <c r="BJ78">
        <v>-2.548830726267165E-2</v>
      </c>
      <c r="BK78">
        <v>-0.15058058620310061</v>
      </c>
      <c r="BL78">
        <v>0.4668676203541095</v>
      </c>
      <c r="BM78">
        <v>-1.6090648928966209</v>
      </c>
      <c r="BN78">
        <v>-0.57511836336893296</v>
      </c>
      <c r="BO78">
        <v>-0.11690664142431006</v>
      </c>
      <c r="BP78">
        <v>1.3560258571931227</v>
      </c>
      <c r="BQ78">
        <v>0.69983772586724569</v>
      </c>
      <c r="BR78">
        <v>3.1139433523068369</v>
      </c>
      <c r="BS78">
        <v>-1.6090648928966209</v>
      </c>
      <c r="BT78">
        <v>0.80821097292422206</v>
      </c>
      <c r="BU78">
        <v>0.98989456371877305</v>
      </c>
      <c r="BV78">
        <v>0.98452731334379262</v>
      </c>
      <c r="BW78">
        <v>0.70415051683979912</v>
      </c>
      <c r="BX78">
        <v>0.61066016308987991</v>
      </c>
      <c r="BY78">
        <v>-0.86327943284359321</v>
      </c>
      <c r="BZ78">
        <v>1.2922560713564761</v>
      </c>
      <c r="CA78">
        <v>1.2966651902615312</v>
      </c>
      <c r="CB78">
        <v>0.59328606702045728</v>
      </c>
      <c r="CC78">
        <v>-1.6090648928966209</v>
      </c>
      <c r="CD78">
        <v>1.1038037209559568</v>
      </c>
      <c r="CE78">
        <v>0.66275783168157409</v>
      </c>
      <c r="CF78">
        <v>-1.6090648928966209</v>
      </c>
      <c r="CG78">
        <v>-1.6090648928966209</v>
      </c>
      <c r="CH78">
        <v>0.84509804001425681</v>
      </c>
      <c r="CI78">
        <v>-1.6090648928966209</v>
      </c>
      <c r="CJ78">
        <v>-1.6090648928966209</v>
      </c>
      <c r="CK78">
        <v>-1.6090648928966209</v>
      </c>
      <c r="CL78">
        <v>-1.6090648928966209</v>
      </c>
      <c r="CM78">
        <v>-1.6090648928966209</v>
      </c>
      <c r="CN78">
        <v>-1.6090648928966209</v>
      </c>
      <c r="CO78">
        <v>-1.6090648928966209</v>
      </c>
      <c r="CP78">
        <v>-1.6090648928966209</v>
      </c>
      <c r="CQ78">
        <v>-0.16877030613293661</v>
      </c>
      <c r="CR78">
        <v>-1.6090648928966209</v>
      </c>
      <c r="CS78">
        <v>-1.6090648928966209</v>
      </c>
      <c r="CT78">
        <v>-1.6090648928966209</v>
      </c>
      <c r="CU78">
        <v>-1.6090648928966209</v>
      </c>
      <c r="CV78">
        <v>-1.6090648928966209</v>
      </c>
      <c r="CW78">
        <v>-1.6090648928966209</v>
      </c>
      <c r="CX78">
        <v>-1.6090648928966209</v>
      </c>
      <c r="CY78">
        <v>0.84135947045485493</v>
      </c>
      <c r="CZ78">
        <v>1.6580113966571124</v>
      </c>
      <c r="DA78">
        <v>-1.6090648928966209</v>
      </c>
      <c r="DB78">
        <v>0.63245729218472424</v>
      </c>
      <c r="DC78">
        <v>-1.6090648928966209</v>
      </c>
      <c r="DD78">
        <v>-1.6090648928966209</v>
      </c>
      <c r="DE78">
        <v>-1.6090648928966209</v>
      </c>
      <c r="DF78" t="e">
        <v>#NUM!</v>
      </c>
    </row>
    <row r="79" spans="1:110" x14ac:dyDescent="0.3">
      <c r="A79" s="2" t="s">
        <v>192</v>
      </c>
      <c r="B79" s="1">
        <v>44314</v>
      </c>
      <c r="C79" s="2" t="s">
        <v>109</v>
      </c>
      <c r="D79" s="2" t="s">
        <v>120</v>
      </c>
      <c r="E79" s="2" t="s">
        <v>113</v>
      </c>
      <c r="F79">
        <v>18</v>
      </c>
      <c r="G79">
        <v>128.80000000000001</v>
      </c>
      <c r="H79">
        <v>1.1000000000000001</v>
      </c>
      <c r="I79">
        <v>2.3050000000000001E-2</v>
      </c>
      <c r="J79">
        <v>1.8</v>
      </c>
      <c r="K79">
        <v>0.63600000000000001</v>
      </c>
      <c r="L79">
        <v>3.82</v>
      </c>
      <c r="M79">
        <v>2.3050000000000001E-2</v>
      </c>
      <c r="N79">
        <v>0.27900000000000003</v>
      </c>
      <c r="O79">
        <v>1.05</v>
      </c>
      <c r="P79">
        <v>24.4</v>
      </c>
      <c r="Q79">
        <v>12.8</v>
      </c>
      <c r="R79">
        <v>1900</v>
      </c>
      <c r="S79">
        <v>2.3050000000000001E-2</v>
      </c>
      <c r="T79">
        <v>7.93</v>
      </c>
      <c r="U79">
        <v>11.6</v>
      </c>
      <c r="V79">
        <v>10.5</v>
      </c>
      <c r="W79">
        <v>6.03</v>
      </c>
      <c r="X79">
        <v>7.35</v>
      </c>
      <c r="Y79">
        <v>0.27200000000000002</v>
      </c>
      <c r="Z79">
        <v>22.3</v>
      </c>
      <c r="AA79">
        <v>24.5</v>
      </c>
      <c r="AB79">
        <v>11.4</v>
      </c>
      <c r="AC79">
        <v>2.3050000000000001E-2</v>
      </c>
      <c r="AD79">
        <v>19</v>
      </c>
      <c r="AE79">
        <v>6.19</v>
      </c>
      <c r="AF79">
        <v>2.3050000000000001E-2</v>
      </c>
      <c r="AG79">
        <v>2.3050000000000001E-2</v>
      </c>
      <c r="AH79">
        <v>16.7</v>
      </c>
      <c r="AI79">
        <v>2.3050000000000001E-2</v>
      </c>
      <c r="AJ79">
        <v>2.3050000000000001E-2</v>
      </c>
      <c r="AK79">
        <v>2.3050000000000001E-2</v>
      </c>
      <c r="AL79">
        <v>2.3050000000000001E-2</v>
      </c>
      <c r="AM79">
        <v>2.3050000000000001E-2</v>
      </c>
      <c r="AN79">
        <v>2.3050000000000001E-2</v>
      </c>
      <c r="AO79">
        <v>2.3050000000000001E-2</v>
      </c>
      <c r="AP79">
        <v>2.3050000000000001E-2</v>
      </c>
      <c r="AQ79">
        <v>0.629</v>
      </c>
      <c r="AR79">
        <v>2.3050000000000001E-2</v>
      </c>
      <c r="AS79">
        <v>2.3050000000000001E-2</v>
      </c>
      <c r="AT79">
        <v>2.3050000000000001E-2</v>
      </c>
      <c r="AU79">
        <v>2.3050000000000001E-2</v>
      </c>
      <c r="AV79">
        <v>2.3050000000000001E-2</v>
      </c>
      <c r="AW79">
        <v>2.3050000000000001E-2</v>
      </c>
      <c r="AX79">
        <v>2.3050000000000001E-2</v>
      </c>
      <c r="AY79">
        <v>15.1</v>
      </c>
      <c r="AZ79">
        <v>81.7</v>
      </c>
      <c r="BA79">
        <v>2.3050000000000001E-2</v>
      </c>
      <c r="BB79">
        <v>11.1</v>
      </c>
      <c r="BC79">
        <v>2.3050000000000001E-2</v>
      </c>
      <c r="BD79">
        <v>2.3050000000000001E-2</v>
      </c>
      <c r="BE79">
        <v>2.3050000000000001E-2</v>
      </c>
      <c r="BG79">
        <f>SUM(Table8_1[[#This Row],[PFBA]:[11cl-PF3OUdS2]])</f>
        <v>2198.7622499999948</v>
      </c>
      <c r="BH79">
        <v>4.1392685158225077E-2</v>
      </c>
      <c r="BI79">
        <v>-1.6373290702743331</v>
      </c>
      <c r="BJ79">
        <v>0.25527250510330607</v>
      </c>
      <c r="BK79">
        <v>-0.19654288435158612</v>
      </c>
      <c r="BL79">
        <v>0.58206336291170868</v>
      </c>
      <c r="BM79">
        <v>-1.6373290702743331</v>
      </c>
      <c r="BN79">
        <v>-0.55439579672640238</v>
      </c>
      <c r="BO79">
        <v>2.1189299069938092E-2</v>
      </c>
      <c r="BP79">
        <v>1.3873898263387294</v>
      </c>
      <c r="BQ79">
        <v>1.1072099696478683</v>
      </c>
      <c r="BR79">
        <v>3.2787536009528289</v>
      </c>
      <c r="BS79">
        <v>-1.6373290702743331</v>
      </c>
      <c r="BT79">
        <v>0.89927318731760375</v>
      </c>
      <c r="BU79">
        <v>1.0644579892269184</v>
      </c>
      <c r="BV79">
        <v>1.0211892990699381</v>
      </c>
      <c r="BW79">
        <v>0.78031731214015132</v>
      </c>
      <c r="BX79">
        <v>0.86628733908419486</v>
      </c>
      <c r="BY79">
        <v>-0.56543109596580121</v>
      </c>
      <c r="BZ79">
        <v>1.3483048630481607</v>
      </c>
      <c r="CA79">
        <v>1.3891660843645324</v>
      </c>
      <c r="CB79">
        <v>1.0569048513364727</v>
      </c>
      <c r="CC79">
        <v>-1.6373290702743331</v>
      </c>
      <c r="CD79">
        <v>1.2787536009528289</v>
      </c>
      <c r="CE79">
        <v>0.79169064902011799</v>
      </c>
      <c r="CF79">
        <v>-1.6373290702743331</v>
      </c>
      <c r="CG79">
        <v>-1.6373290702743331</v>
      </c>
      <c r="CH79">
        <v>1.2227164711475833</v>
      </c>
      <c r="CI79">
        <v>-1.6373290702743331</v>
      </c>
      <c r="CJ79">
        <v>-1.6373290702743331</v>
      </c>
      <c r="CK79">
        <v>-1.6373290702743331</v>
      </c>
      <c r="CL79">
        <v>-1.6373290702743331</v>
      </c>
      <c r="CM79">
        <v>-1.6373290702743331</v>
      </c>
      <c r="CN79">
        <v>-1.6373290702743331</v>
      </c>
      <c r="CO79">
        <v>-1.6373290702743331</v>
      </c>
      <c r="CP79">
        <v>-1.6373290702743331</v>
      </c>
      <c r="CQ79">
        <v>-0.20134935455473107</v>
      </c>
      <c r="CR79">
        <v>-1.6373290702743331</v>
      </c>
      <c r="CS79">
        <v>-1.6373290702743331</v>
      </c>
      <c r="CT79">
        <v>-1.6373290702743331</v>
      </c>
      <c r="CU79">
        <v>-1.6373290702743331</v>
      </c>
      <c r="CV79">
        <v>-1.6373290702743331</v>
      </c>
      <c r="CW79">
        <v>-1.6373290702743331</v>
      </c>
      <c r="CX79">
        <v>-1.6373290702743331</v>
      </c>
      <c r="CY79">
        <v>1.1789769472931695</v>
      </c>
      <c r="CZ79">
        <v>1.9122220565324155</v>
      </c>
      <c r="DA79">
        <v>-1.6373290702743331</v>
      </c>
      <c r="DB79">
        <v>1.0453229787866574</v>
      </c>
      <c r="DC79">
        <v>-1.6373290702743331</v>
      </c>
      <c r="DD79">
        <v>-1.6373290702743331</v>
      </c>
      <c r="DE79">
        <v>-1.6373290702743331</v>
      </c>
      <c r="DF79" t="e">
        <v>#NUM!</v>
      </c>
    </row>
    <row r="80" spans="1:110" x14ac:dyDescent="0.3">
      <c r="A80" s="2" t="s">
        <v>193</v>
      </c>
      <c r="B80" s="1">
        <v>44314</v>
      </c>
      <c r="C80" s="2" t="s">
        <v>109</v>
      </c>
      <c r="D80" s="2" t="s">
        <v>120</v>
      </c>
      <c r="E80" s="2" t="s">
        <v>115</v>
      </c>
      <c r="F80">
        <v>18</v>
      </c>
      <c r="G80">
        <v>128.80000000000001</v>
      </c>
      <c r="H80">
        <v>0.38200000000000001</v>
      </c>
      <c r="I80">
        <v>0.122</v>
      </c>
      <c r="J80">
        <v>0.21</v>
      </c>
      <c r="K80">
        <v>0.16500000000000001</v>
      </c>
      <c r="L80">
        <v>0.498</v>
      </c>
      <c r="M80">
        <v>0.46800000000000003</v>
      </c>
      <c r="N80">
        <v>4.7500000000000001E-2</v>
      </c>
      <c r="O80">
        <v>0.14899999999999999</v>
      </c>
      <c r="P80">
        <v>3.97</v>
      </c>
      <c r="Q80">
        <v>0.52600000000000002</v>
      </c>
      <c r="R80">
        <v>277</v>
      </c>
      <c r="S80">
        <v>2.375E-2</v>
      </c>
      <c r="T80">
        <v>1.56</v>
      </c>
      <c r="U80">
        <v>2.16</v>
      </c>
      <c r="V80">
        <v>2.15</v>
      </c>
      <c r="W80">
        <v>0.92500000000000004</v>
      </c>
      <c r="X80">
        <v>0.95</v>
      </c>
      <c r="Y80">
        <v>4.7500000000000001E-2</v>
      </c>
      <c r="Z80">
        <v>1.96</v>
      </c>
      <c r="AA80">
        <v>2.14</v>
      </c>
      <c r="AB80">
        <v>0.42699999999999999</v>
      </c>
      <c r="AC80">
        <v>2.375E-2</v>
      </c>
      <c r="AD80">
        <v>3.17</v>
      </c>
      <c r="AE80">
        <v>1.58</v>
      </c>
      <c r="AF80">
        <v>2.375E-2</v>
      </c>
      <c r="AG80">
        <v>2.375E-2</v>
      </c>
      <c r="AH80">
        <v>1</v>
      </c>
      <c r="AI80">
        <v>2.375E-2</v>
      </c>
      <c r="AJ80">
        <v>2.375E-2</v>
      </c>
      <c r="AK80">
        <v>2.375E-2</v>
      </c>
      <c r="AL80">
        <v>2.375E-2</v>
      </c>
      <c r="AM80">
        <v>2.375E-2</v>
      </c>
      <c r="AN80">
        <v>2.375E-2</v>
      </c>
      <c r="AO80">
        <v>2.375E-2</v>
      </c>
      <c r="AP80">
        <v>2.375E-2</v>
      </c>
      <c r="AQ80">
        <v>0.13700000000000001</v>
      </c>
      <c r="AR80">
        <v>0.36799999999999999</v>
      </c>
      <c r="AS80">
        <v>2.375E-2</v>
      </c>
      <c r="AT80">
        <v>2.375E-2</v>
      </c>
      <c r="AU80">
        <v>2.375E-2</v>
      </c>
      <c r="AV80">
        <v>2.375E-2</v>
      </c>
      <c r="AW80">
        <v>2.375E-2</v>
      </c>
      <c r="AX80">
        <v>2.375E-2</v>
      </c>
      <c r="AY80">
        <v>1.1200000000000001</v>
      </c>
      <c r="AZ80">
        <v>10</v>
      </c>
      <c r="BA80">
        <v>2.375E-2</v>
      </c>
      <c r="BB80">
        <v>0.55700000000000005</v>
      </c>
      <c r="BC80">
        <v>2.375E-2</v>
      </c>
      <c r="BD80">
        <v>2.375E-2</v>
      </c>
      <c r="BE80">
        <v>2.375E-2</v>
      </c>
      <c r="BG80">
        <f>SUM(Table8_1[[#This Row],[PFBA]:[11cl-PF3OUdS2]])</f>
        <v>314.31150000000019</v>
      </c>
      <c r="BH80">
        <v>-0.41793663708829126</v>
      </c>
      <c r="BI80">
        <v>-0.91364016932525183</v>
      </c>
      <c r="BJ80">
        <v>-0.6777807052660807</v>
      </c>
      <c r="BK80">
        <v>-0.78251605578609373</v>
      </c>
      <c r="BL80">
        <v>-0.30277065724028246</v>
      </c>
      <c r="BM80">
        <v>-0.32975414692587596</v>
      </c>
      <c r="BN80">
        <v>-1.3233063903751334</v>
      </c>
      <c r="BO80">
        <v>-0.82681373158772598</v>
      </c>
      <c r="BP80">
        <v>0.59879050676311507</v>
      </c>
      <c r="BQ80">
        <v>-0.27901425584626094</v>
      </c>
      <c r="BR80">
        <v>2.4424797690644486</v>
      </c>
      <c r="BS80">
        <v>-1.6243363860391147</v>
      </c>
      <c r="BT80">
        <v>0.19312459835446161</v>
      </c>
      <c r="BU80">
        <v>0.3344537511509309</v>
      </c>
      <c r="BV80">
        <v>0.33243845991560533</v>
      </c>
      <c r="BW80">
        <v>-3.385826726096737E-2</v>
      </c>
      <c r="BX80">
        <v>-2.2276394711152253E-2</v>
      </c>
      <c r="BY80">
        <v>-1.3233063903751334</v>
      </c>
      <c r="BZ80">
        <v>0.29225607135647602</v>
      </c>
      <c r="CA80">
        <v>0.33041377334919086</v>
      </c>
      <c r="CB80">
        <v>-0.36957212497497616</v>
      </c>
      <c r="CC80">
        <v>-1.6243363860391147</v>
      </c>
      <c r="CD80">
        <v>0.50105926221775143</v>
      </c>
      <c r="CE80">
        <v>0.19865708695442263</v>
      </c>
      <c r="CF80">
        <v>-1.6243363860391147</v>
      </c>
      <c r="CG80">
        <v>-1.6243363860391147</v>
      </c>
      <c r="CH80">
        <v>0</v>
      </c>
      <c r="CI80">
        <v>-1.6243363860391147</v>
      </c>
      <c r="CJ80">
        <v>-1.6243363860391147</v>
      </c>
      <c r="CK80">
        <v>-1.6243363860391147</v>
      </c>
      <c r="CL80">
        <v>-1.6243363860391147</v>
      </c>
      <c r="CM80">
        <v>-1.6243363860391147</v>
      </c>
      <c r="CN80">
        <v>-1.6243363860391147</v>
      </c>
      <c r="CO80">
        <v>-1.6243363860391147</v>
      </c>
      <c r="CP80">
        <v>-1.6243363860391147</v>
      </c>
      <c r="CQ80">
        <v>-0.86327943284359321</v>
      </c>
      <c r="CR80">
        <v>-0.43415218132648237</v>
      </c>
      <c r="CS80">
        <v>-1.6243363860391147</v>
      </c>
      <c r="CT80">
        <v>-1.6243363860391147</v>
      </c>
      <c r="CU80">
        <v>-1.6243363860391147</v>
      </c>
      <c r="CV80">
        <v>-1.6243363860391147</v>
      </c>
      <c r="CW80">
        <v>-1.6243363860391147</v>
      </c>
      <c r="CX80">
        <v>-1.6243363860391147</v>
      </c>
      <c r="CY80">
        <v>4.9218022670181653E-2</v>
      </c>
      <c r="CZ80">
        <v>1</v>
      </c>
      <c r="DA80">
        <v>-1.6243363860391147</v>
      </c>
      <c r="DB80">
        <v>-0.25414480482627105</v>
      </c>
      <c r="DC80">
        <v>-1.6243363860391147</v>
      </c>
      <c r="DD80">
        <v>-1.6243363860391147</v>
      </c>
      <c r="DE80">
        <v>-1.6243363860391147</v>
      </c>
      <c r="DF80" t="e">
        <v>#NUM!</v>
      </c>
    </row>
    <row r="81" spans="1:110" x14ac:dyDescent="0.3">
      <c r="A81" s="2" t="s">
        <v>194</v>
      </c>
      <c r="B81" s="1">
        <v>44314</v>
      </c>
      <c r="C81" s="2" t="s">
        <v>109</v>
      </c>
      <c r="D81" s="2" t="s">
        <v>120</v>
      </c>
      <c r="E81" s="2" t="s">
        <v>190</v>
      </c>
      <c r="F81">
        <v>18</v>
      </c>
      <c r="G81">
        <v>128.80000000000001</v>
      </c>
      <c r="H81">
        <v>1.91</v>
      </c>
      <c r="I81">
        <v>1.975E-2</v>
      </c>
      <c r="J81">
        <v>0.90500000000000003</v>
      </c>
      <c r="K81">
        <v>0.54100000000000004</v>
      </c>
      <c r="L81">
        <v>3.13</v>
      </c>
      <c r="M81">
        <v>1.975E-2</v>
      </c>
      <c r="N81">
        <v>0.36899999999999999</v>
      </c>
      <c r="O81">
        <v>1.23</v>
      </c>
      <c r="P81">
        <v>26.3</v>
      </c>
      <c r="Q81">
        <v>16.3</v>
      </c>
      <c r="R81">
        <v>1730</v>
      </c>
      <c r="S81">
        <v>1.975E-2</v>
      </c>
      <c r="T81">
        <v>7.02</v>
      </c>
      <c r="U81">
        <v>9.3000000000000007</v>
      </c>
      <c r="V81">
        <v>8.86</v>
      </c>
      <c r="W81">
        <v>5.75</v>
      </c>
      <c r="X81">
        <v>5.87</v>
      </c>
      <c r="Y81">
        <v>0.33400000000000002</v>
      </c>
      <c r="Z81">
        <v>20.2</v>
      </c>
      <c r="AA81">
        <v>23.5</v>
      </c>
      <c r="AB81">
        <v>15.9</v>
      </c>
      <c r="AC81">
        <v>1.975E-2</v>
      </c>
      <c r="AD81">
        <v>19.3</v>
      </c>
      <c r="AE81">
        <v>4.5</v>
      </c>
      <c r="AF81">
        <v>1.975E-2</v>
      </c>
      <c r="AG81">
        <v>1.975E-2</v>
      </c>
      <c r="AH81">
        <v>17.5</v>
      </c>
      <c r="AI81">
        <v>1.975E-2</v>
      </c>
      <c r="AJ81">
        <v>1.975E-2</v>
      </c>
      <c r="AK81">
        <v>1.975E-2</v>
      </c>
      <c r="AL81">
        <v>1.975E-2</v>
      </c>
      <c r="AM81">
        <v>1.975E-2</v>
      </c>
      <c r="AN81">
        <v>1.975E-2</v>
      </c>
      <c r="AO81">
        <v>1.975E-2</v>
      </c>
      <c r="AP81">
        <v>1.975E-2</v>
      </c>
      <c r="AQ81">
        <v>0.755</v>
      </c>
      <c r="AR81">
        <v>1.975E-2</v>
      </c>
      <c r="AS81">
        <v>1.975E-2</v>
      </c>
      <c r="AT81">
        <v>1.975E-2</v>
      </c>
      <c r="AU81">
        <v>1.975E-2</v>
      </c>
      <c r="AV81">
        <v>1.975E-2</v>
      </c>
      <c r="AW81">
        <v>1.975E-2</v>
      </c>
      <c r="AX81">
        <v>1.975E-2</v>
      </c>
      <c r="AY81">
        <v>22.9</v>
      </c>
      <c r="AZ81">
        <v>140</v>
      </c>
      <c r="BA81">
        <v>1.975E-2</v>
      </c>
      <c r="BB81">
        <v>14.5</v>
      </c>
      <c r="BC81">
        <v>1.975E-2</v>
      </c>
      <c r="BD81">
        <v>1.975E-2</v>
      </c>
      <c r="BE81">
        <v>1.975E-2</v>
      </c>
      <c r="BG81">
        <f>SUM(Table8_1[[#This Row],[PFBA]:[11cl-PF3OUdS2]])</f>
        <v>2097.3677499999985</v>
      </c>
      <c r="BH81">
        <v>0.28103336724772754</v>
      </c>
      <c r="BI81">
        <v>-1.7044329000375209</v>
      </c>
      <c r="BJ81">
        <v>-4.3351420794796675E-2</v>
      </c>
      <c r="BK81">
        <v>-0.26680273489343054</v>
      </c>
      <c r="BL81">
        <v>0.49554433754644844</v>
      </c>
      <c r="BM81">
        <v>-1.7044329000375209</v>
      </c>
      <c r="BN81">
        <v>-0.43297363384093962</v>
      </c>
      <c r="BO81">
        <v>8.9905111439397931E-2</v>
      </c>
      <c r="BP81">
        <v>1.4199557484897578</v>
      </c>
      <c r="BQ81">
        <v>1.2121876044039579</v>
      </c>
      <c r="BR81">
        <v>3.2380461031287955</v>
      </c>
      <c r="BS81">
        <v>-1.7044329000375209</v>
      </c>
      <c r="BT81">
        <v>0.84633711212980522</v>
      </c>
      <c r="BU81">
        <v>0.96848294855393513</v>
      </c>
      <c r="BV81">
        <v>0.94743372188705077</v>
      </c>
      <c r="BW81">
        <v>0.75966784468963044</v>
      </c>
      <c r="BX81">
        <v>0.76863810124761445</v>
      </c>
      <c r="BY81">
        <v>-0.4762535331884355</v>
      </c>
      <c r="BZ81">
        <v>1.3053513694466237</v>
      </c>
      <c r="CA81">
        <v>1.3710678622717363</v>
      </c>
      <c r="CB81">
        <v>1.2013971243204515</v>
      </c>
      <c r="CC81">
        <v>-1.7044329000375209</v>
      </c>
      <c r="CD81">
        <v>1.2855573090077739</v>
      </c>
      <c r="CE81">
        <v>0.65321251377534373</v>
      </c>
      <c r="CF81">
        <v>-1.7044329000375209</v>
      </c>
      <c r="CG81">
        <v>-1.7044329000375209</v>
      </c>
      <c r="CH81">
        <v>1.2430380486862944</v>
      </c>
      <c r="CI81">
        <v>-1.7044329000375209</v>
      </c>
      <c r="CJ81">
        <v>-1.7044329000375209</v>
      </c>
      <c r="CK81">
        <v>-1.7044329000375209</v>
      </c>
      <c r="CL81">
        <v>-1.7044329000375209</v>
      </c>
      <c r="CM81">
        <v>-1.7044329000375209</v>
      </c>
      <c r="CN81">
        <v>-1.7044329000375209</v>
      </c>
      <c r="CO81">
        <v>-1.7044329000375209</v>
      </c>
      <c r="CP81">
        <v>-1.7044329000375209</v>
      </c>
      <c r="CQ81">
        <v>-0.12205304837081175</v>
      </c>
      <c r="CR81">
        <v>-1.7044329000375209</v>
      </c>
      <c r="CS81">
        <v>-1.7044329000375209</v>
      </c>
      <c r="CT81">
        <v>-1.7044329000375209</v>
      </c>
      <c r="CU81">
        <v>-1.7044329000375209</v>
      </c>
      <c r="CV81">
        <v>-1.7044329000375209</v>
      </c>
      <c r="CW81">
        <v>-1.7044329000375209</v>
      </c>
      <c r="CX81">
        <v>-1.7044329000375209</v>
      </c>
      <c r="CY81">
        <v>1.3598354823398879</v>
      </c>
      <c r="CZ81">
        <v>2.1461280356782382</v>
      </c>
      <c r="DA81">
        <v>-1.7044329000375209</v>
      </c>
      <c r="DB81">
        <v>1.1613680022349748</v>
      </c>
      <c r="DC81">
        <v>-1.7044329000375209</v>
      </c>
      <c r="DD81">
        <v>-1.7044329000375209</v>
      </c>
      <c r="DE81">
        <v>-1.7044329000375209</v>
      </c>
      <c r="DF81" t="e">
        <v>#NUM!</v>
      </c>
    </row>
    <row r="82" spans="1:110" x14ac:dyDescent="0.3">
      <c r="A82" s="2" t="s">
        <v>195</v>
      </c>
      <c r="B82" s="1">
        <v>44314</v>
      </c>
      <c r="C82" s="2" t="s">
        <v>109</v>
      </c>
      <c r="D82" s="2" t="s">
        <v>120</v>
      </c>
      <c r="E82" s="2" t="s">
        <v>111</v>
      </c>
      <c r="F82">
        <v>17</v>
      </c>
      <c r="G82">
        <v>105.1</v>
      </c>
      <c r="H82">
        <v>4.19E-2</v>
      </c>
      <c r="I82">
        <v>2.095E-2</v>
      </c>
      <c r="J82">
        <v>9.9099999999999994E-2</v>
      </c>
      <c r="K82">
        <v>4.19E-2</v>
      </c>
      <c r="L82">
        <v>0.122</v>
      </c>
      <c r="M82">
        <v>1.1299999999999999</v>
      </c>
      <c r="N82">
        <v>9.8799999999999999E-2</v>
      </c>
      <c r="O82">
        <v>0.309</v>
      </c>
      <c r="P82">
        <v>15.5</v>
      </c>
      <c r="Q82">
        <v>5.1100000000000003</v>
      </c>
      <c r="R82">
        <v>2170</v>
      </c>
      <c r="S82">
        <v>2.095E-2</v>
      </c>
      <c r="T82">
        <v>9.18</v>
      </c>
      <c r="U82">
        <v>14.2</v>
      </c>
      <c r="V82">
        <v>16.100000000000001</v>
      </c>
      <c r="W82">
        <v>9.6300000000000008</v>
      </c>
      <c r="X82">
        <v>11.4</v>
      </c>
      <c r="Y82">
        <v>0.58299999999999996</v>
      </c>
      <c r="Z82">
        <v>12.4</v>
      </c>
      <c r="AA82">
        <v>10.7</v>
      </c>
      <c r="AB82">
        <v>2.34</v>
      </c>
      <c r="AC82">
        <v>2.095E-2</v>
      </c>
      <c r="AD82">
        <v>14.7</v>
      </c>
      <c r="AE82">
        <v>4.53</v>
      </c>
      <c r="AF82">
        <v>2.095E-2</v>
      </c>
      <c r="AG82">
        <v>2.095E-2</v>
      </c>
      <c r="AH82">
        <v>4.4400000000000004</v>
      </c>
      <c r="AI82">
        <v>2.095E-2</v>
      </c>
      <c r="AJ82">
        <v>2.095E-2</v>
      </c>
      <c r="AK82">
        <v>2.095E-2</v>
      </c>
      <c r="AL82">
        <v>2.095E-2</v>
      </c>
      <c r="AM82">
        <v>2.095E-2</v>
      </c>
      <c r="AN82">
        <v>2.095E-2</v>
      </c>
      <c r="AO82">
        <v>2.095E-2</v>
      </c>
      <c r="AP82">
        <v>2.095E-2</v>
      </c>
      <c r="AQ82">
        <v>0.17699999999999999</v>
      </c>
      <c r="AR82">
        <v>1.99</v>
      </c>
      <c r="AS82">
        <v>2.095E-2</v>
      </c>
      <c r="AT82">
        <v>2.095E-2</v>
      </c>
      <c r="AU82">
        <v>2.095E-2</v>
      </c>
      <c r="AV82">
        <v>2.095E-2</v>
      </c>
      <c r="AW82">
        <v>2.095E-2</v>
      </c>
      <c r="AX82">
        <v>2.095E-2</v>
      </c>
      <c r="AY82">
        <v>4.9800000000000004</v>
      </c>
      <c r="AZ82">
        <v>30.4</v>
      </c>
      <c r="BA82">
        <v>2.095E-2</v>
      </c>
      <c r="BB82">
        <v>2.5299999999999998</v>
      </c>
      <c r="BC82">
        <v>2.095E-2</v>
      </c>
      <c r="BD82">
        <v>2.095E-2</v>
      </c>
      <c r="BE82">
        <v>2.095E-2</v>
      </c>
      <c r="BG82">
        <f>SUM(Table8_1[[#This Row],[PFBA]:[11cl-PF3OUdS2]])</f>
        <v>2343.214550000002</v>
      </c>
      <c r="BH82">
        <v>-1.3777859770337046</v>
      </c>
      <c r="BI82">
        <v>-1.6788159726976859</v>
      </c>
      <c r="BJ82">
        <v>-1.0039263455147247</v>
      </c>
      <c r="BK82">
        <v>-1.3777859770337046</v>
      </c>
      <c r="BL82">
        <v>-0.91364016932525183</v>
      </c>
      <c r="BM82">
        <v>5.3078443483419682E-2</v>
      </c>
      <c r="BN82">
        <v>-1.0052430554123719</v>
      </c>
      <c r="BO82">
        <v>-0.51004152057516539</v>
      </c>
      <c r="BP82">
        <v>1.1903316981702914</v>
      </c>
      <c r="BQ82">
        <v>0.70842090013471271</v>
      </c>
      <c r="BR82">
        <v>3.3364597338485296</v>
      </c>
      <c r="BS82">
        <v>-1.6788159726976859</v>
      </c>
      <c r="BT82">
        <v>0.96284268120124239</v>
      </c>
      <c r="BU82">
        <v>1.1522883443830565</v>
      </c>
      <c r="BV82">
        <v>1.2068258760318498</v>
      </c>
      <c r="BW82">
        <v>0.98362628712453459</v>
      </c>
      <c r="BX82">
        <v>1.0569048513364727</v>
      </c>
      <c r="BY82">
        <v>-0.23433144524098595</v>
      </c>
      <c r="BZ82">
        <v>1.0934216851622351</v>
      </c>
      <c r="CA82">
        <v>1.0293837776852097</v>
      </c>
      <c r="CB82">
        <v>0.36921585741014279</v>
      </c>
      <c r="CC82">
        <v>-1.6788159726976859</v>
      </c>
      <c r="CD82">
        <v>1.167317334748176</v>
      </c>
      <c r="CE82">
        <v>0.65609820201283187</v>
      </c>
      <c r="CF82">
        <v>-1.6788159726976859</v>
      </c>
      <c r="CG82">
        <v>-1.6788159726976859</v>
      </c>
      <c r="CH82">
        <v>0.64738297011461987</v>
      </c>
      <c r="CI82">
        <v>-1.6788159726976859</v>
      </c>
      <c r="CJ82">
        <v>-1.6788159726976859</v>
      </c>
      <c r="CK82">
        <v>-1.6788159726976859</v>
      </c>
      <c r="CL82">
        <v>-1.6788159726976859</v>
      </c>
      <c r="CM82">
        <v>-1.6788159726976859</v>
      </c>
      <c r="CN82">
        <v>-1.6788159726976859</v>
      </c>
      <c r="CO82">
        <v>-1.6788159726976859</v>
      </c>
      <c r="CP82">
        <v>-1.6788159726976859</v>
      </c>
      <c r="CQ82">
        <v>-0.75202673363819339</v>
      </c>
      <c r="CR82">
        <v>0.29885307640970665</v>
      </c>
      <c r="CS82">
        <v>-1.6788159726976859</v>
      </c>
      <c r="CT82">
        <v>-1.6788159726976859</v>
      </c>
      <c r="CU82">
        <v>-1.6788159726976859</v>
      </c>
      <c r="CV82">
        <v>-1.6788159726976859</v>
      </c>
      <c r="CW82">
        <v>-1.6788159726976859</v>
      </c>
      <c r="CX82">
        <v>-1.6788159726976859</v>
      </c>
      <c r="CY82">
        <v>0.6972293427597176</v>
      </c>
      <c r="CZ82">
        <v>1.4828735836087537</v>
      </c>
      <c r="DA82">
        <v>-1.6788159726976859</v>
      </c>
      <c r="DB82">
        <v>0.40312052117581787</v>
      </c>
      <c r="DC82">
        <v>-1.6788159726976859</v>
      </c>
      <c r="DD82">
        <v>-1.6788159726976859</v>
      </c>
      <c r="DE82">
        <v>-1.6788159726976859</v>
      </c>
      <c r="DF82" t="e">
        <v>#NUM!</v>
      </c>
    </row>
    <row r="83" spans="1:110" x14ac:dyDescent="0.3">
      <c r="A83" s="2" t="s">
        <v>196</v>
      </c>
      <c r="B83" s="1">
        <v>44314</v>
      </c>
      <c r="C83" s="2" t="s">
        <v>109</v>
      </c>
      <c r="D83" s="2" t="s">
        <v>120</v>
      </c>
      <c r="E83" s="2" t="s">
        <v>113</v>
      </c>
      <c r="F83">
        <v>17</v>
      </c>
      <c r="G83">
        <v>105.1</v>
      </c>
      <c r="H83">
        <v>4.8649999999999999E-2</v>
      </c>
      <c r="I83">
        <v>2.435E-2</v>
      </c>
      <c r="J83">
        <v>2.435E-2</v>
      </c>
      <c r="K83">
        <v>2.435E-2</v>
      </c>
      <c r="L83">
        <v>2.435E-2</v>
      </c>
      <c r="M83">
        <v>2.435E-2</v>
      </c>
      <c r="N83">
        <v>2.435E-2</v>
      </c>
      <c r="O83">
        <v>0.33100000000000002</v>
      </c>
      <c r="P83">
        <v>16.2</v>
      </c>
      <c r="Q83">
        <v>13.4</v>
      </c>
      <c r="R83">
        <v>2330</v>
      </c>
      <c r="S83">
        <v>2.435E-2</v>
      </c>
      <c r="T83">
        <v>8.4499999999999993</v>
      </c>
      <c r="U83">
        <v>12.8</v>
      </c>
      <c r="V83">
        <v>16.100000000000001</v>
      </c>
      <c r="W83">
        <v>11.3</v>
      </c>
      <c r="X83">
        <v>13.8</v>
      </c>
      <c r="Y83">
        <v>0.33300000000000002</v>
      </c>
      <c r="Z83">
        <v>23.8</v>
      </c>
      <c r="AA83">
        <v>26.5</v>
      </c>
      <c r="AB83">
        <v>17.100000000000001</v>
      </c>
      <c r="AC83">
        <v>2.435E-2</v>
      </c>
      <c r="AD83">
        <v>19.600000000000001</v>
      </c>
      <c r="AE83">
        <v>5.3</v>
      </c>
      <c r="AF83">
        <v>2.435E-2</v>
      </c>
      <c r="AG83">
        <v>2.435E-2</v>
      </c>
      <c r="AH83">
        <v>10.3</v>
      </c>
      <c r="AI83">
        <v>2.435E-2</v>
      </c>
      <c r="AJ83">
        <v>2.435E-2</v>
      </c>
      <c r="AK83">
        <v>2.435E-2</v>
      </c>
      <c r="AL83">
        <v>2.435E-2</v>
      </c>
      <c r="AM83">
        <v>2.435E-2</v>
      </c>
      <c r="AN83">
        <v>2.435E-2</v>
      </c>
      <c r="AO83">
        <v>2.435E-2</v>
      </c>
      <c r="AP83">
        <v>2.435E-2</v>
      </c>
      <c r="AQ83">
        <v>2.435E-2</v>
      </c>
      <c r="AR83">
        <v>1.3</v>
      </c>
      <c r="AS83">
        <v>2.435E-2</v>
      </c>
      <c r="AT83">
        <v>2.435E-2</v>
      </c>
      <c r="AU83">
        <v>2.435E-2</v>
      </c>
      <c r="AV83">
        <v>2.435E-2</v>
      </c>
      <c r="AW83">
        <v>2.435E-2</v>
      </c>
      <c r="AX83">
        <v>2.435E-2</v>
      </c>
      <c r="AY83">
        <v>7.27</v>
      </c>
      <c r="AZ83">
        <v>75.3</v>
      </c>
      <c r="BA83">
        <v>2.435E-2</v>
      </c>
      <c r="BB83">
        <v>15</v>
      </c>
      <c r="BC83">
        <v>2.435E-2</v>
      </c>
      <c r="BD83">
        <v>2.435E-2</v>
      </c>
      <c r="BE83">
        <v>2.435E-2</v>
      </c>
      <c r="BG83">
        <f>SUM(Table8_1[[#This Row],[PFBA]:[11cl-PF3OUdS2]])</f>
        <v>2624.9388000000044</v>
      </c>
      <c r="BH83">
        <v>-1.3129171553956294</v>
      </c>
      <c r="BI83">
        <v>-1.6135010344493468</v>
      </c>
      <c r="BJ83">
        <v>-1.6135010344493468</v>
      </c>
      <c r="BK83">
        <v>-1.6135010344493468</v>
      </c>
      <c r="BL83">
        <v>-1.6135010344493468</v>
      </c>
      <c r="BM83">
        <v>-1.6135010344493468</v>
      </c>
      <c r="BN83">
        <v>-1.6135010344493468</v>
      </c>
      <c r="BO83">
        <v>-0.48017200622428124</v>
      </c>
      <c r="BP83">
        <v>1.209515014542631</v>
      </c>
      <c r="BQ83">
        <v>1.1271047983648077</v>
      </c>
      <c r="BR83">
        <v>3.3673559210260189</v>
      </c>
      <c r="BS83">
        <v>-1.6135010344493468</v>
      </c>
      <c r="BT83">
        <v>0.9268567089496923</v>
      </c>
      <c r="BU83">
        <v>1.1072099696478683</v>
      </c>
      <c r="BV83">
        <v>1.2068258760318498</v>
      </c>
      <c r="BW83">
        <v>1.0530784434834197</v>
      </c>
      <c r="BX83">
        <v>1.1398790864012365</v>
      </c>
      <c r="BY83">
        <v>-0.47755576649368009</v>
      </c>
      <c r="BZ83">
        <v>1.3765769570565121</v>
      </c>
      <c r="CA83">
        <v>1.4232458739368079</v>
      </c>
      <c r="CB83">
        <v>1.2329961103921538</v>
      </c>
      <c r="CC83">
        <v>-1.6135010344493468</v>
      </c>
      <c r="CD83">
        <v>1.2922560713564761</v>
      </c>
      <c r="CE83">
        <v>0.72427586960078905</v>
      </c>
      <c r="CF83">
        <v>-1.6135010344493468</v>
      </c>
      <c r="CG83">
        <v>-1.6135010344493468</v>
      </c>
      <c r="CH83">
        <v>1.0128372247051722</v>
      </c>
      <c r="CI83">
        <v>-1.6135010344493468</v>
      </c>
      <c r="CJ83">
        <v>-1.6135010344493468</v>
      </c>
      <c r="CK83">
        <v>-1.6135010344493468</v>
      </c>
      <c r="CL83">
        <v>-1.6135010344493468</v>
      </c>
      <c r="CM83">
        <v>-1.6135010344493468</v>
      </c>
      <c r="CN83">
        <v>-1.6135010344493468</v>
      </c>
      <c r="CO83">
        <v>-1.6135010344493468</v>
      </c>
      <c r="CP83">
        <v>-1.6135010344493468</v>
      </c>
      <c r="CQ83">
        <v>-1.6135010344493468</v>
      </c>
      <c r="CR83">
        <v>0.11394335230683679</v>
      </c>
      <c r="CS83">
        <v>-1.6135010344493468</v>
      </c>
      <c r="CT83">
        <v>-1.6135010344493468</v>
      </c>
      <c r="CU83">
        <v>-1.6135010344493468</v>
      </c>
      <c r="CV83">
        <v>-1.6135010344493468</v>
      </c>
      <c r="CW83">
        <v>-1.6135010344493468</v>
      </c>
      <c r="CX83">
        <v>-1.6135010344493468</v>
      </c>
      <c r="CY83">
        <v>0.86153441085903781</v>
      </c>
      <c r="CZ83">
        <v>1.8767949762007006</v>
      </c>
      <c r="DA83">
        <v>-1.6135010344493468</v>
      </c>
      <c r="DB83">
        <v>1.1760912590556813</v>
      </c>
      <c r="DC83">
        <v>-1.6135010344493468</v>
      </c>
      <c r="DD83">
        <v>-1.6135010344493468</v>
      </c>
      <c r="DE83">
        <v>-1.6135010344493468</v>
      </c>
      <c r="DF83" t="e">
        <v>#NUM!</v>
      </c>
    </row>
    <row r="84" spans="1:110" x14ac:dyDescent="0.3">
      <c r="A84" s="2" t="s">
        <v>197</v>
      </c>
      <c r="B84" s="1">
        <v>44314</v>
      </c>
      <c r="C84" s="2" t="s">
        <v>109</v>
      </c>
      <c r="D84" s="2" t="s">
        <v>120</v>
      </c>
      <c r="E84" s="2" t="s">
        <v>115</v>
      </c>
      <c r="F84">
        <v>17</v>
      </c>
      <c r="G84">
        <v>105.1</v>
      </c>
      <c r="H84">
        <v>4.2299999999999997E-2</v>
      </c>
      <c r="I84">
        <v>2.1149999999999999E-2</v>
      </c>
      <c r="J84">
        <v>4.2299999999999997E-2</v>
      </c>
      <c r="K84">
        <v>4.2299999999999997E-2</v>
      </c>
      <c r="L84">
        <v>9.3700000000000006E-2</v>
      </c>
      <c r="M84">
        <v>0.215</v>
      </c>
      <c r="N84">
        <v>2.1149999999999999E-2</v>
      </c>
      <c r="O84">
        <v>8.7999999999999995E-2</v>
      </c>
      <c r="P84">
        <v>2.63</v>
      </c>
      <c r="Q84">
        <v>0.45100000000000001</v>
      </c>
      <c r="R84">
        <v>354</v>
      </c>
      <c r="S84">
        <v>2.1149999999999999E-2</v>
      </c>
      <c r="T84">
        <v>1.53</v>
      </c>
      <c r="U84">
        <v>2.13</v>
      </c>
      <c r="V84">
        <v>2.95</v>
      </c>
      <c r="W84">
        <v>1.79</v>
      </c>
      <c r="X84">
        <v>1.52</v>
      </c>
      <c r="Y84">
        <v>4.2299999999999997E-2</v>
      </c>
      <c r="Z84">
        <v>2.09</v>
      </c>
      <c r="AA84">
        <v>2.17</v>
      </c>
      <c r="AB84">
        <v>0.44400000000000001</v>
      </c>
      <c r="AC84">
        <v>2.1149999999999999E-2</v>
      </c>
      <c r="AD84">
        <v>3.11</v>
      </c>
      <c r="AE84">
        <v>1.04</v>
      </c>
      <c r="AF84">
        <v>2.1149999999999999E-2</v>
      </c>
      <c r="AG84">
        <v>2.1149999999999999E-2</v>
      </c>
      <c r="AH84">
        <v>0.87</v>
      </c>
      <c r="AI84">
        <v>2.1149999999999999E-2</v>
      </c>
      <c r="AJ84">
        <v>2.1149999999999999E-2</v>
      </c>
      <c r="AK84">
        <v>2.1149999999999999E-2</v>
      </c>
      <c r="AL84">
        <v>2.1149999999999999E-2</v>
      </c>
      <c r="AM84">
        <v>2.1149999999999999E-2</v>
      </c>
      <c r="AN84">
        <v>2.1149999999999999E-2</v>
      </c>
      <c r="AO84">
        <v>2.1149999999999999E-2</v>
      </c>
      <c r="AP84">
        <v>2.1149999999999999E-2</v>
      </c>
      <c r="AQ84">
        <v>4.2299999999999997E-2</v>
      </c>
      <c r="AR84">
        <v>0.318</v>
      </c>
      <c r="AS84">
        <v>2.1149999999999999E-2</v>
      </c>
      <c r="AT84">
        <v>2.1149999999999999E-2</v>
      </c>
      <c r="AU84">
        <v>2.1149999999999999E-2</v>
      </c>
      <c r="AV84">
        <v>2.1149999999999999E-2</v>
      </c>
      <c r="AW84">
        <v>2.1149999999999999E-2</v>
      </c>
      <c r="AX84">
        <v>2.1149999999999999E-2</v>
      </c>
      <c r="AY84">
        <v>0.99299999999999999</v>
      </c>
      <c r="AZ84">
        <v>10.7</v>
      </c>
      <c r="BA84">
        <v>2.1149999999999999E-2</v>
      </c>
      <c r="BB84">
        <v>0.56699999999999995</v>
      </c>
      <c r="BC84">
        <v>2.1149999999999999E-2</v>
      </c>
      <c r="BD84">
        <v>2.1149999999999999E-2</v>
      </c>
      <c r="BE84">
        <v>2.1149999999999999E-2</v>
      </c>
      <c r="BG84">
        <f>SUM(Table8_1[[#This Row],[PFBA]:[11cl-PF3OUdS2]])</f>
        <v>390.41879999999952</v>
      </c>
      <c r="BH84">
        <v>-1.3736596326249577</v>
      </c>
      <c r="BI84">
        <v>-1.674689628288939</v>
      </c>
      <c r="BJ84">
        <v>-1.3736596326249577</v>
      </c>
      <c r="BK84">
        <v>-1.3736596326249577</v>
      </c>
      <c r="BL84">
        <v>-1.0282604091122216</v>
      </c>
      <c r="BM84">
        <v>-0.66756154008439472</v>
      </c>
      <c r="BN84">
        <v>-1.674689628288939</v>
      </c>
      <c r="BO84">
        <v>-1.0555173278498313</v>
      </c>
      <c r="BP84">
        <v>0.41995574848975786</v>
      </c>
      <c r="BQ84">
        <v>-0.34582345812203946</v>
      </c>
      <c r="BR84">
        <v>2.5490032620257876</v>
      </c>
      <c r="BS84">
        <v>-1.674689628288939</v>
      </c>
      <c r="BT84">
        <v>0.18469143081759881</v>
      </c>
      <c r="BU84">
        <v>0.32837960343873768</v>
      </c>
      <c r="BV84">
        <v>0.46982201597816303</v>
      </c>
      <c r="BW84">
        <v>0.2528530309798932</v>
      </c>
      <c r="BX84">
        <v>0.18184358794477254</v>
      </c>
      <c r="BY84">
        <v>-1.3736596326249577</v>
      </c>
      <c r="BZ84">
        <v>0.32014628611105395</v>
      </c>
      <c r="CA84">
        <v>0.33645973384852951</v>
      </c>
      <c r="CB84">
        <v>-0.35261702988538018</v>
      </c>
      <c r="CC84">
        <v>-1.674689628288939</v>
      </c>
      <c r="CD84">
        <v>0.4927603890268375</v>
      </c>
      <c r="CE84">
        <v>1.703333929878037E-2</v>
      </c>
      <c r="CF84">
        <v>-1.674689628288939</v>
      </c>
      <c r="CG84">
        <v>-1.674689628288939</v>
      </c>
      <c r="CH84">
        <v>-6.0480747381381476E-2</v>
      </c>
      <c r="CI84">
        <v>-1.674689628288939</v>
      </c>
      <c r="CJ84">
        <v>-1.674689628288939</v>
      </c>
      <c r="CK84">
        <v>-1.674689628288939</v>
      </c>
      <c r="CL84">
        <v>-1.674689628288939</v>
      </c>
      <c r="CM84">
        <v>-1.674689628288939</v>
      </c>
      <c r="CN84">
        <v>-1.674689628288939</v>
      </c>
      <c r="CO84">
        <v>-1.674689628288939</v>
      </c>
      <c r="CP84">
        <v>-1.674689628288939</v>
      </c>
      <c r="CQ84">
        <v>-1.3736596326249577</v>
      </c>
      <c r="CR84">
        <v>-0.49757288001556732</v>
      </c>
      <c r="CS84">
        <v>-1.674689628288939</v>
      </c>
      <c r="CT84">
        <v>-1.674689628288939</v>
      </c>
      <c r="CU84">
        <v>-1.674689628288939</v>
      </c>
      <c r="CV84">
        <v>-1.674689628288939</v>
      </c>
      <c r="CW84">
        <v>-1.674689628288939</v>
      </c>
      <c r="CX84">
        <v>-1.674689628288939</v>
      </c>
      <c r="CY84">
        <v>-3.0507515046188267E-3</v>
      </c>
      <c r="CZ84">
        <v>1.0293837776852097</v>
      </c>
      <c r="DA84">
        <v>-1.674689628288939</v>
      </c>
      <c r="DB84">
        <v>-0.24641694110709347</v>
      </c>
      <c r="DC84">
        <v>-1.674689628288939</v>
      </c>
      <c r="DD84">
        <v>-1.674689628288939</v>
      </c>
      <c r="DE84">
        <v>-1.674689628288939</v>
      </c>
      <c r="DF84" t="e">
        <v>#NUM!</v>
      </c>
    </row>
    <row r="85" spans="1:110" x14ac:dyDescent="0.3">
      <c r="A85" s="2" t="s">
        <v>198</v>
      </c>
      <c r="B85" s="1">
        <v>44314</v>
      </c>
      <c r="C85" s="2" t="s">
        <v>109</v>
      </c>
      <c r="D85" s="2" t="s">
        <v>120</v>
      </c>
      <c r="E85" s="2" t="s">
        <v>190</v>
      </c>
      <c r="F85">
        <v>17</v>
      </c>
      <c r="G85">
        <v>105.1</v>
      </c>
      <c r="H85">
        <v>0.22500000000000001</v>
      </c>
      <c r="I85">
        <v>2.7550000000000002E-2</v>
      </c>
      <c r="J85">
        <v>2.7550000000000002E-2</v>
      </c>
      <c r="K85">
        <v>5.5E-2</v>
      </c>
      <c r="L85">
        <v>0.5</v>
      </c>
      <c r="M85">
        <v>0.32200000000000001</v>
      </c>
      <c r="N85">
        <v>2.7550000000000002E-2</v>
      </c>
      <c r="O85">
        <v>0.41799999999999998</v>
      </c>
      <c r="P85">
        <v>15</v>
      </c>
      <c r="Q85">
        <v>8.6</v>
      </c>
      <c r="R85">
        <v>1830</v>
      </c>
      <c r="S85">
        <v>2.7550000000000002E-2</v>
      </c>
      <c r="T85">
        <v>6.31</v>
      </c>
      <c r="U85">
        <v>9.6</v>
      </c>
      <c r="V85">
        <v>13.7</v>
      </c>
      <c r="W85">
        <v>11.9</v>
      </c>
      <c r="X85">
        <v>10.199999999999999</v>
      </c>
      <c r="Y85">
        <v>0.35499999999999998</v>
      </c>
      <c r="Z85">
        <v>23.6</v>
      </c>
      <c r="AA85">
        <v>26.4</v>
      </c>
      <c r="AB85">
        <v>14.9</v>
      </c>
      <c r="AC85">
        <v>2.7550000000000002E-2</v>
      </c>
      <c r="AD85">
        <v>17.3</v>
      </c>
      <c r="AE85">
        <v>6.62</v>
      </c>
      <c r="AF85">
        <v>2.7550000000000002E-2</v>
      </c>
      <c r="AG85">
        <v>2.7550000000000002E-2</v>
      </c>
      <c r="AH85">
        <v>17.600000000000001</v>
      </c>
      <c r="AI85">
        <v>2.7550000000000002E-2</v>
      </c>
      <c r="AJ85">
        <v>2.7550000000000002E-2</v>
      </c>
      <c r="AK85">
        <v>2.7550000000000002E-2</v>
      </c>
      <c r="AL85">
        <v>2.7550000000000002E-2</v>
      </c>
      <c r="AM85">
        <v>2.7550000000000002E-2</v>
      </c>
      <c r="AN85">
        <v>2.7550000000000002E-2</v>
      </c>
      <c r="AO85">
        <v>2.7550000000000002E-2</v>
      </c>
      <c r="AP85">
        <v>2.7550000000000002E-2</v>
      </c>
      <c r="AQ85">
        <v>0.47899999999999998</v>
      </c>
      <c r="AR85">
        <v>2.7550000000000002E-2</v>
      </c>
      <c r="AS85">
        <v>2.7550000000000002E-2</v>
      </c>
      <c r="AT85">
        <v>2.7550000000000002E-2</v>
      </c>
      <c r="AU85">
        <v>2.7550000000000002E-2</v>
      </c>
      <c r="AV85">
        <v>2.7550000000000002E-2</v>
      </c>
      <c r="AW85">
        <v>2.7550000000000002E-2</v>
      </c>
      <c r="AX85">
        <v>2.7550000000000002E-2</v>
      </c>
      <c r="AY85">
        <v>19.8</v>
      </c>
      <c r="AZ85">
        <v>111</v>
      </c>
      <c r="BA85">
        <v>2.7550000000000002E-2</v>
      </c>
      <c r="BB85">
        <v>9.94</v>
      </c>
      <c r="BC85">
        <v>2.7550000000000002E-2</v>
      </c>
      <c r="BD85">
        <v>2.7550000000000002E-2</v>
      </c>
      <c r="BE85">
        <v>2.7550000000000002E-2</v>
      </c>
      <c r="BG85">
        <f>SUM(Table8_1[[#This Row],[PFBA]:[11cl-PF3OUdS2]])</f>
        <v>2155.5402999999992</v>
      </c>
      <c r="BH85">
        <v>-0.64781748188863753</v>
      </c>
      <c r="BI85">
        <v>-1.5598783968121961</v>
      </c>
      <c r="BJ85">
        <v>-1.5598783968121961</v>
      </c>
      <c r="BK85">
        <v>-1.2596373105057561</v>
      </c>
      <c r="BL85">
        <v>-0.3010299956639812</v>
      </c>
      <c r="BM85">
        <v>-0.49214412830416909</v>
      </c>
      <c r="BN85">
        <v>-1.5598783968121961</v>
      </c>
      <c r="BO85">
        <v>-0.3788237182249648</v>
      </c>
      <c r="BP85">
        <v>1.1760912590556813</v>
      </c>
      <c r="BQ85">
        <v>0.93449845124356767</v>
      </c>
      <c r="BR85">
        <v>3.2624510897304293</v>
      </c>
      <c r="BS85">
        <v>-1.5598783968121961</v>
      </c>
      <c r="BT85">
        <v>0.80002935924413432</v>
      </c>
      <c r="BU85">
        <v>0.98227123303956843</v>
      </c>
      <c r="BV85">
        <v>1.1367205671564067</v>
      </c>
      <c r="BW85">
        <v>1.0755469613925308</v>
      </c>
      <c r="BX85">
        <v>1.0086001717619175</v>
      </c>
      <c r="BY85">
        <v>-0.44977164694490596</v>
      </c>
      <c r="BZ85">
        <v>1.3729120029701065</v>
      </c>
      <c r="CA85">
        <v>1.4216039268698311</v>
      </c>
      <c r="CB85">
        <v>1.173186268412274</v>
      </c>
      <c r="CC85">
        <v>-1.5598783968121961</v>
      </c>
      <c r="CD85">
        <v>1.2380461031287955</v>
      </c>
      <c r="CE85">
        <v>0.8208579894396999</v>
      </c>
      <c r="CF85">
        <v>-1.5598783968121961</v>
      </c>
      <c r="CG85">
        <v>-1.5598783968121961</v>
      </c>
      <c r="CH85">
        <v>1.2455126678141499</v>
      </c>
      <c r="CI85">
        <v>-1.5598783968121961</v>
      </c>
      <c r="CJ85">
        <v>-1.5598783968121961</v>
      </c>
      <c r="CK85">
        <v>-1.5598783968121961</v>
      </c>
      <c r="CL85">
        <v>-1.5598783968121961</v>
      </c>
      <c r="CM85">
        <v>-1.5598783968121961</v>
      </c>
      <c r="CN85">
        <v>-1.5598783968121961</v>
      </c>
      <c r="CO85">
        <v>-1.5598783968121961</v>
      </c>
      <c r="CP85">
        <v>-1.5598783968121961</v>
      </c>
      <c r="CQ85">
        <v>-0.31966448658543678</v>
      </c>
      <c r="CR85">
        <v>-1.5598783968121961</v>
      </c>
      <c r="CS85">
        <v>-1.5598783968121961</v>
      </c>
      <c r="CT85">
        <v>-1.5598783968121961</v>
      </c>
      <c r="CU85">
        <v>-1.5598783968121961</v>
      </c>
      <c r="CV85">
        <v>-1.5598783968121961</v>
      </c>
      <c r="CW85">
        <v>-1.5598783968121961</v>
      </c>
      <c r="CX85">
        <v>-1.5598783968121961</v>
      </c>
      <c r="CY85">
        <v>1.2966651902615312</v>
      </c>
      <c r="CZ85">
        <v>2.0453229787866576</v>
      </c>
      <c r="DA85">
        <v>-1.5598783968121961</v>
      </c>
      <c r="DB85">
        <v>0.99738638439731331</v>
      </c>
      <c r="DC85">
        <v>-1.5598783968121961</v>
      </c>
      <c r="DD85">
        <v>-1.5598783968121961</v>
      </c>
      <c r="DE85">
        <v>-1.5598783968121961</v>
      </c>
      <c r="DF85" t="e">
        <v>#NUM!</v>
      </c>
    </row>
    <row r="86" spans="1:110" x14ac:dyDescent="0.3">
      <c r="A86" s="2" t="s">
        <v>199</v>
      </c>
      <c r="B86" s="1">
        <v>44314</v>
      </c>
      <c r="C86" s="2" t="s">
        <v>109</v>
      </c>
      <c r="D86" s="2" t="s">
        <v>120</v>
      </c>
      <c r="E86" s="2" t="s">
        <v>111</v>
      </c>
      <c r="F86">
        <v>19</v>
      </c>
      <c r="G86">
        <v>158</v>
      </c>
      <c r="H86">
        <v>1.05</v>
      </c>
      <c r="I86">
        <v>2.2800000000000001E-2</v>
      </c>
      <c r="J86">
        <v>1.68</v>
      </c>
      <c r="K86">
        <v>0.84699999999999998</v>
      </c>
      <c r="L86">
        <v>4.42</v>
      </c>
      <c r="M86">
        <v>2.5499999999999998</v>
      </c>
      <c r="N86">
        <v>0.45300000000000001</v>
      </c>
      <c r="O86">
        <v>0.97899999999999998</v>
      </c>
      <c r="P86">
        <v>28.5</v>
      </c>
      <c r="Q86">
        <v>5.36</v>
      </c>
      <c r="R86">
        <v>1330</v>
      </c>
      <c r="S86">
        <v>2.2800000000000001E-2</v>
      </c>
      <c r="T86">
        <v>4.01</v>
      </c>
      <c r="U86">
        <v>8.1</v>
      </c>
      <c r="V86">
        <v>8.74</v>
      </c>
      <c r="W86">
        <v>5.04</v>
      </c>
      <c r="X86">
        <v>7.72</v>
      </c>
      <c r="Y86">
        <v>4.5650000000000003E-2</v>
      </c>
      <c r="Z86">
        <v>19.5</v>
      </c>
      <c r="AA86">
        <v>20.7</v>
      </c>
      <c r="AB86">
        <v>5.83</v>
      </c>
      <c r="AC86">
        <v>2.2800000000000001E-2</v>
      </c>
      <c r="AD86">
        <v>11.2</v>
      </c>
      <c r="AE86">
        <v>2.23</v>
      </c>
      <c r="AF86">
        <v>2.2800000000000001E-2</v>
      </c>
      <c r="AG86">
        <v>2.2800000000000001E-2</v>
      </c>
      <c r="AH86">
        <v>4.9400000000000004</v>
      </c>
      <c r="AI86">
        <v>2.2800000000000001E-2</v>
      </c>
      <c r="AJ86">
        <v>2.2800000000000001E-2</v>
      </c>
      <c r="AK86">
        <v>2.2800000000000001E-2</v>
      </c>
      <c r="AL86">
        <v>2.2800000000000001E-2</v>
      </c>
      <c r="AM86">
        <v>2.2800000000000001E-2</v>
      </c>
      <c r="AN86">
        <v>2.2800000000000001E-2</v>
      </c>
      <c r="AO86">
        <v>2.2800000000000001E-2</v>
      </c>
      <c r="AP86">
        <v>2.2800000000000001E-2</v>
      </c>
      <c r="AQ86">
        <v>0.50900000000000001</v>
      </c>
      <c r="AR86">
        <v>2.2800000000000001E-2</v>
      </c>
      <c r="AS86">
        <v>2.2800000000000001E-2</v>
      </c>
      <c r="AT86">
        <v>2.2800000000000001E-2</v>
      </c>
      <c r="AU86">
        <v>2.2800000000000001E-2</v>
      </c>
      <c r="AV86">
        <v>2.2800000000000001E-2</v>
      </c>
      <c r="AW86">
        <v>2.2800000000000001E-2</v>
      </c>
      <c r="AX86">
        <v>2.2800000000000001E-2</v>
      </c>
      <c r="AY86">
        <v>5.16</v>
      </c>
      <c r="AZ86">
        <v>46.2</v>
      </c>
      <c r="BA86">
        <v>2.2800000000000001E-2</v>
      </c>
      <c r="BB86">
        <v>3.57</v>
      </c>
      <c r="BC86">
        <v>2.2800000000000001E-2</v>
      </c>
      <c r="BD86">
        <v>2.2800000000000001E-2</v>
      </c>
      <c r="BE86">
        <v>2.2800000000000001E-2</v>
      </c>
      <c r="BG86">
        <f>SUM(Table8_1[[#This Row],[PFBA]:[11cl-PF3OUdS2]])</f>
        <v>1529.8808499999991</v>
      </c>
      <c r="BH86">
        <v>2.1189299069938092E-2</v>
      </c>
      <c r="BI86">
        <v>-1.6420651529995463</v>
      </c>
      <c r="BJ86">
        <v>0.22530928172586284</v>
      </c>
      <c r="BK86">
        <v>-7.2116589669293102E-2</v>
      </c>
      <c r="BL86">
        <v>0.64542226934909186</v>
      </c>
      <c r="BM86">
        <v>0.40654018043395512</v>
      </c>
      <c r="BN86">
        <v>-0.34390179798716813</v>
      </c>
      <c r="BO86">
        <v>-9.2173081968621833E-3</v>
      </c>
      <c r="BP86">
        <v>1.4548448600085102</v>
      </c>
      <c r="BQ86">
        <v>0.7291647896927701</v>
      </c>
      <c r="BR86">
        <v>3.1238516409670858</v>
      </c>
      <c r="BS86">
        <v>-1.6420651529995463</v>
      </c>
      <c r="BT86">
        <v>0.60314437262018228</v>
      </c>
      <c r="BU86">
        <v>0.90848501887864974</v>
      </c>
      <c r="BV86">
        <v>0.94151143263440307</v>
      </c>
      <c r="BW86">
        <v>0.70243053644552533</v>
      </c>
      <c r="BX86">
        <v>0.88761730033573616</v>
      </c>
      <c r="BY86">
        <v>-1.3405592181296822</v>
      </c>
      <c r="BZ86">
        <v>1.2900346113625181</v>
      </c>
      <c r="CA86">
        <v>1.3159703454569178</v>
      </c>
      <c r="CB86">
        <v>0.76566855475901408</v>
      </c>
      <c r="CC86">
        <v>-1.6420651529995463</v>
      </c>
      <c r="CD86">
        <v>1.0492180226701815</v>
      </c>
      <c r="CE86">
        <v>0.34830486304816066</v>
      </c>
      <c r="CF86">
        <v>-1.6420651529995463</v>
      </c>
      <c r="CG86">
        <v>-1.6420651529995463</v>
      </c>
      <c r="CH86">
        <v>0.69372694892364695</v>
      </c>
      <c r="CI86">
        <v>-1.6420651529995463</v>
      </c>
      <c r="CJ86">
        <v>-1.6420651529995463</v>
      </c>
      <c r="CK86">
        <v>-1.6420651529995463</v>
      </c>
      <c r="CL86">
        <v>-1.6420651529995463</v>
      </c>
      <c r="CM86">
        <v>-1.6420651529995463</v>
      </c>
      <c r="CN86">
        <v>-1.6420651529995463</v>
      </c>
      <c r="CO86">
        <v>-1.6420651529995463</v>
      </c>
      <c r="CP86">
        <v>-1.6420651529995463</v>
      </c>
      <c r="CQ86">
        <v>-0.29328221766324125</v>
      </c>
      <c r="CR86">
        <v>-1.6420651529995463</v>
      </c>
      <c r="CS86">
        <v>-1.6420651529995463</v>
      </c>
      <c r="CT86">
        <v>-1.6420651529995463</v>
      </c>
      <c r="CU86">
        <v>-1.6420651529995463</v>
      </c>
      <c r="CV86">
        <v>-1.6420651529995463</v>
      </c>
      <c r="CW86">
        <v>-1.6420651529995463</v>
      </c>
      <c r="CX86">
        <v>-1.6420651529995463</v>
      </c>
      <c r="CY86">
        <v>0.71264970162721142</v>
      </c>
      <c r="CZ86">
        <v>1.6646419755561255</v>
      </c>
      <c r="DA86">
        <v>-1.6420651529995463</v>
      </c>
      <c r="DB86">
        <v>0.55266821611219319</v>
      </c>
      <c r="DC86">
        <v>-1.6420651529995463</v>
      </c>
      <c r="DD86">
        <v>-1.6420651529995463</v>
      </c>
      <c r="DE86">
        <v>-1.6420651529995463</v>
      </c>
      <c r="DF86" t="e">
        <v>#NUM!</v>
      </c>
    </row>
    <row r="87" spans="1:110" x14ac:dyDescent="0.3">
      <c r="A87" s="2" t="s">
        <v>200</v>
      </c>
      <c r="B87" s="1">
        <v>44314</v>
      </c>
      <c r="C87" s="2" t="s">
        <v>109</v>
      </c>
      <c r="D87" s="2" t="s">
        <v>120</v>
      </c>
      <c r="E87" s="2" t="s">
        <v>113</v>
      </c>
      <c r="F87">
        <v>19</v>
      </c>
      <c r="G87">
        <v>158</v>
      </c>
      <c r="H87">
        <v>0.98799999999999999</v>
      </c>
      <c r="I87">
        <v>2.0299999999999999E-2</v>
      </c>
      <c r="J87">
        <v>2.02</v>
      </c>
      <c r="K87">
        <v>1.18</v>
      </c>
      <c r="L87">
        <v>5.26</v>
      </c>
      <c r="M87">
        <v>2.64</v>
      </c>
      <c r="N87">
        <v>9.4100000000000003E-2</v>
      </c>
      <c r="O87">
        <v>1.38</v>
      </c>
      <c r="P87">
        <v>40.799999999999997</v>
      </c>
      <c r="Q87">
        <v>9.34</v>
      </c>
      <c r="R87">
        <v>2010</v>
      </c>
      <c r="S87">
        <v>2.0299999999999999E-2</v>
      </c>
      <c r="T87">
        <v>4.5999999999999996</v>
      </c>
      <c r="U87">
        <v>9.77</v>
      </c>
      <c r="V87">
        <v>10.8</v>
      </c>
      <c r="W87">
        <v>8.31</v>
      </c>
      <c r="X87">
        <v>7.56</v>
      </c>
      <c r="Y87">
        <v>0.20300000000000001</v>
      </c>
      <c r="Z87">
        <v>22.4</v>
      </c>
      <c r="AA87">
        <v>25.4</v>
      </c>
      <c r="AB87">
        <v>9.36</v>
      </c>
      <c r="AC87">
        <v>2.0299999999999999E-2</v>
      </c>
      <c r="AD87">
        <v>16.100000000000001</v>
      </c>
      <c r="AE87">
        <v>2.4700000000000002</v>
      </c>
      <c r="AF87">
        <v>2.0299999999999999E-2</v>
      </c>
      <c r="AG87">
        <v>2.0299999999999999E-2</v>
      </c>
      <c r="AH87">
        <v>10.7</v>
      </c>
      <c r="AI87">
        <v>2.0299999999999999E-2</v>
      </c>
      <c r="AJ87">
        <v>2.0299999999999999E-2</v>
      </c>
      <c r="AK87">
        <v>2.0299999999999999E-2</v>
      </c>
      <c r="AL87">
        <v>2.0299999999999999E-2</v>
      </c>
      <c r="AM87">
        <v>2.0299999999999999E-2</v>
      </c>
      <c r="AN87">
        <v>2.0299999999999999E-2</v>
      </c>
      <c r="AO87">
        <v>2.0299999999999999E-2</v>
      </c>
      <c r="AP87">
        <v>2.0299999999999999E-2</v>
      </c>
      <c r="AQ87">
        <v>0.48699999999999999</v>
      </c>
      <c r="AR87">
        <v>2.0299999999999999E-2</v>
      </c>
      <c r="AS87">
        <v>2.0299999999999999E-2</v>
      </c>
      <c r="AT87">
        <v>2.0299999999999999E-2</v>
      </c>
      <c r="AU87">
        <v>2.0299999999999999E-2</v>
      </c>
      <c r="AV87">
        <v>2.0299999999999999E-2</v>
      </c>
      <c r="AW87">
        <v>2.0299999999999999E-2</v>
      </c>
      <c r="AX87">
        <v>2.0299999999999999E-2</v>
      </c>
      <c r="AY87">
        <v>16.600000000000001</v>
      </c>
      <c r="AZ87">
        <v>71.099999999999994</v>
      </c>
      <c r="BA87">
        <v>2.0299999999999999E-2</v>
      </c>
      <c r="BB87">
        <v>6.09</v>
      </c>
      <c r="BC87">
        <v>2.0299999999999999E-2</v>
      </c>
      <c r="BD87">
        <v>2.0299999999999999E-2</v>
      </c>
      <c r="BE87">
        <v>2.0299999999999999E-2</v>
      </c>
      <c r="BG87">
        <f>SUM(Table8_1[[#This Row],[PFBA]:[11cl-PF3OUdS2]])</f>
        <v>2296.139300000003</v>
      </c>
      <c r="BH87">
        <v>-5.2430554123718831E-3</v>
      </c>
      <c r="BI87">
        <v>-1.6925039620867872</v>
      </c>
      <c r="BJ87">
        <v>0.30535136944662378</v>
      </c>
      <c r="BK87">
        <v>7.1882007306125359E-2</v>
      </c>
      <c r="BL87">
        <v>0.72098574415373906</v>
      </c>
      <c r="BM87">
        <v>0.42160392686983106</v>
      </c>
      <c r="BN87">
        <v>-1.026410376572743</v>
      </c>
      <c r="BO87">
        <v>0.13987908640123647</v>
      </c>
      <c r="BP87">
        <v>1.61066016308988</v>
      </c>
      <c r="BQ87">
        <v>0.9703468762300933</v>
      </c>
      <c r="BR87">
        <v>3.3031960574204891</v>
      </c>
      <c r="BS87">
        <v>-1.6925039620867872</v>
      </c>
      <c r="BT87">
        <v>0.66275783168157409</v>
      </c>
      <c r="BU87">
        <v>0.98989456371877305</v>
      </c>
      <c r="BV87">
        <v>1.0334237554869496</v>
      </c>
      <c r="BW87">
        <v>0.91960102378411102</v>
      </c>
      <c r="BX87">
        <v>0.87852179550120646</v>
      </c>
      <c r="BY87">
        <v>-0.69250396208678711</v>
      </c>
      <c r="BZ87">
        <v>1.3502480183341627</v>
      </c>
      <c r="CA87">
        <v>1.4048337166199381</v>
      </c>
      <c r="CB87">
        <v>0.97127584873810524</v>
      </c>
      <c r="CC87">
        <v>-1.6925039620867872</v>
      </c>
      <c r="CD87">
        <v>1.2068258760318498</v>
      </c>
      <c r="CE87">
        <v>0.39269695325966575</v>
      </c>
      <c r="CF87">
        <v>-1.6925039620867872</v>
      </c>
      <c r="CG87">
        <v>-1.6925039620867872</v>
      </c>
      <c r="CH87">
        <v>1.0293837776852097</v>
      </c>
      <c r="CI87">
        <v>-1.6925039620867872</v>
      </c>
      <c r="CJ87">
        <v>-1.6925039620867872</v>
      </c>
      <c r="CK87">
        <v>-1.6925039620867872</v>
      </c>
      <c r="CL87">
        <v>-1.6925039620867872</v>
      </c>
      <c r="CM87">
        <v>-1.6925039620867872</v>
      </c>
      <c r="CN87">
        <v>-1.6925039620867872</v>
      </c>
      <c r="CO87">
        <v>-1.6925039620867872</v>
      </c>
      <c r="CP87">
        <v>-1.6925039620867872</v>
      </c>
      <c r="CQ87">
        <v>-0.3124710387853657</v>
      </c>
      <c r="CR87">
        <v>-1.6925039620867872</v>
      </c>
      <c r="CS87">
        <v>-1.6925039620867872</v>
      </c>
      <c r="CT87">
        <v>-1.6925039620867872</v>
      </c>
      <c r="CU87">
        <v>-1.6925039620867872</v>
      </c>
      <c r="CV87">
        <v>-1.6925039620867872</v>
      </c>
      <c r="CW87">
        <v>-1.6925039620867872</v>
      </c>
      <c r="CX87">
        <v>-1.6925039620867872</v>
      </c>
      <c r="CY87">
        <v>1.2201080880400552</v>
      </c>
      <c r="CZ87">
        <v>1.8518696007297664</v>
      </c>
      <c r="DA87">
        <v>-1.6925039620867872</v>
      </c>
      <c r="DB87">
        <v>0.78461729263287538</v>
      </c>
      <c r="DC87">
        <v>-1.6925039620867872</v>
      </c>
      <c r="DD87">
        <v>-1.6925039620867872</v>
      </c>
      <c r="DE87">
        <v>-1.6925039620867872</v>
      </c>
      <c r="DF87" t="e">
        <v>#NUM!</v>
      </c>
    </row>
    <row r="88" spans="1:110" x14ac:dyDescent="0.3">
      <c r="A88" s="2" t="s">
        <v>201</v>
      </c>
      <c r="B88" s="1">
        <v>44314</v>
      </c>
      <c r="C88" s="2" t="s">
        <v>109</v>
      </c>
      <c r="D88" s="2" t="s">
        <v>120</v>
      </c>
      <c r="E88" s="2" t="s">
        <v>115</v>
      </c>
      <c r="F88">
        <v>19</v>
      </c>
      <c r="G88">
        <v>158</v>
      </c>
      <c r="H88">
        <v>0.39500000000000002</v>
      </c>
      <c r="I88">
        <v>0.224</v>
      </c>
      <c r="J88">
        <v>0.436</v>
      </c>
      <c r="K88">
        <v>0.28000000000000003</v>
      </c>
      <c r="L88">
        <v>0.83899999999999997</v>
      </c>
      <c r="M88">
        <v>0.502</v>
      </c>
      <c r="N88">
        <v>0.157</v>
      </c>
      <c r="O88">
        <v>0.249</v>
      </c>
      <c r="P88">
        <v>6.07</v>
      </c>
      <c r="Q88">
        <v>0.53700000000000003</v>
      </c>
      <c r="R88">
        <v>262</v>
      </c>
      <c r="S88">
        <v>2.3800000000000002E-2</v>
      </c>
      <c r="T88">
        <v>0.755</v>
      </c>
      <c r="U88">
        <v>1.52</v>
      </c>
      <c r="V88">
        <v>1.45</v>
      </c>
      <c r="W88">
        <v>0.80500000000000005</v>
      </c>
      <c r="X88">
        <v>1.07</v>
      </c>
      <c r="Y88">
        <v>2.3800000000000002E-2</v>
      </c>
      <c r="Z88">
        <v>1.75</v>
      </c>
      <c r="AA88">
        <v>2.04</v>
      </c>
      <c r="AB88">
        <v>0.439</v>
      </c>
      <c r="AC88">
        <v>2.3800000000000002E-2</v>
      </c>
      <c r="AD88">
        <v>2.6</v>
      </c>
      <c r="AE88">
        <v>0.46600000000000003</v>
      </c>
      <c r="AF88">
        <v>2.3800000000000002E-2</v>
      </c>
      <c r="AG88">
        <v>2.3800000000000002E-2</v>
      </c>
      <c r="AH88">
        <v>0.85</v>
      </c>
      <c r="AI88">
        <v>2.3800000000000002E-2</v>
      </c>
      <c r="AJ88">
        <v>2.3800000000000002E-2</v>
      </c>
      <c r="AK88">
        <v>2.3800000000000002E-2</v>
      </c>
      <c r="AL88">
        <v>2.3800000000000002E-2</v>
      </c>
      <c r="AM88">
        <v>2.3800000000000002E-2</v>
      </c>
      <c r="AN88">
        <v>2.3800000000000002E-2</v>
      </c>
      <c r="AO88">
        <v>2.3800000000000002E-2</v>
      </c>
      <c r="AP88">
        <v>2.3800000000000002E-2</v>
      </c>
      <c r="AQ88">
        <v>0.22700000000000001</v>
      </c>
      <c r="AR88">
        <v>0.39300000000000002</v>
      </c>
      <c r="AS88">
        <v>2.3800000000000002E-2</v>
      </c>
      <c r="AT88">
        <v>2.3800000000000002E-2</v>
      </c>
      <c r="AU88">
        <v>2.3800000000000002E-2</v>
      </c>
      <c r="AV88">
        <v>2.3800000000000002E-2</v>
      </c>
      <c r="AW88">
        <v>2.3800000000000002E-2</v>
      </c>
      <c r="AX88">
        <v>2.3800000000000002E-2</v>
      </c>
      <c r="AY88">
        <v>1.47</v>
      </c>
      <c r="AZ88">
        <v>9.6199999999999992</v>
      </c>
      <c r="BA88">
        <v>2.3800000000000002E-2</v>
      </c>
      <c r="BB88">
        <v>0.443</v>
      </c>
      <c r="BC88">
        <v>2.3800000000000002E-2</v>
      </c>
      <c r="BD88">
        <v>2.3800000000000002E-2</v>
      </c>
      <c r="BE88">
        <v>2.3800000000000002E-2</v>
      </c>
      <c r="BG88">
        <f>SUM(Table8_1[[#This Row],[PFBA]:[11cl-PF3OUdS2]])</f>
        <v>298.13439999999991</v>
      </c>
      <c r="BH88">
        <v>-0.40340290437353976</v>
      </c>
      <c r="BI88">
        <v>-0.64975198166583714</v>
      </c>
      <c r="BJ88">
        <v>-0.36051351073141397</v>
      </c>
      <c r="BK88">
        <v>-0.55284196865778079</v>
      </c>
      <c r="BL88">
        <v>-7.6238039171299746E-2</v>
      </c>
      <c r="BM88">
        <v>-0.29929628285498067</v>
      </c>
      <c r="BN88">
        <v>-0.80410034759076621</v>
      </c>
      <c r="BO88">
        <v>-0.60380065290426366</v>
      </c>
      <c r="BP88">
        <v>0.78318869107525757</v>
      </c>
      <c r="BQ88">
        <v>-0.27002571430044436</v>
      </c>
      <c r="BR88">
        <v>2.4183012913197452</v>
      </c>
      <c r="BS88">
        <v>-1.6234230429434879</v>
      </c>
      <c r="BT88">
        <v>-0.12205304837081175</v>
      </c>
      <c r="BU88">
        <v>0.18184358794477254</v>
      </c>
      <c r="BV88">
        <v>0.16136800223497488</v>
      </c>
      <c r="BW88">
        <v>-9.4204119632131461E-2</v>
      </c>
      <c r="BX88">
        <v>2.9383777685209667E-2</v>
      </c>
      <c r="BY88">
        <v>-1.6234230429434879</v>
      </c>
      <c r="BZ88">
        <v>0.24303804868629444</v>
      </c>
      <c r="CA88">
        <v>0.30963016742589877</v>
      </c>
      <c r="CB88">
        <v>-0.35753547975787864</v>
      </c>
      <c r="CC88">
        <v>-1.6234230429434879</v>
      </c>
      <c r="CD88">
        <v>0.41497334797081797</v>
      </c>
      <c r="CE88">
        <v>-0.33161408330999981</v>
      </c>
      <c r="CF88">
        <v>-1.6234230429434879</v>
      </c>
      <c r="CG88">
        <v>-1.6234230429434879</v>
      </c>
      <c r="CH88">
        <v>-7.0581074285707285E-2</v>
      </c>
      <c r="CI88">
        <v>-1.6234230429434879</v>
      </c>
      <c r="CJ88">
        <v>-1.6234230429434879</v>
      </c>
      <c r="CK88">
        <v>-1.6234230429434879</v>
      </c>
      <c r="CL88">
        <v>-1.6234230429434879</v>
      </c>
      <c r="CM88">
        <v>-1.6234230429434879</v>
      </c>
      <c r="CN88">
        <v>-1.6234230429434879</v>
      </c>
      <c r="CO88">
        <v>-1.6234230429434879</v>
      </c>
      <c r="CP88">
        <v>-1.6234230429434879</v>
      </c>
      <c r="CQ88">
        <v>-0.64397414280687726</v>
      </c>
      <c r="CR88">
        <v>-0.40560744962457329</v>
      </c>
      <c r="CS88">
        <v>-1.6234230429434879</v>
      </c>
      <c r="CT88">
        <v>-1.6234230429434879</v>
      </c>
      <c r="CU88">
        <v>-1.6234230429434879</v>
      </c>
      <c r="CV88">
        <v>-1.6234230429434879</v>
      </c>
      <c r="CW88">
        <v>-1.6234230429434879</v>
      </c>
      <c r="CX88">
        <v>-1.6234230429434879</v>
      </c>
      <c r="CY88">
        <v>0.16731733474817609</v>
      </c>
      <c r="CZ88">
        <v>0.98317507203781296</v>
      </c>
      <c r="DA88">
        <v>-1.6234230429434879</v>
      </c>
      <c r="DB88">
        <v>-0.35359627377693043</v>
      </c>
      <c r="DC88">
        <v>-1.6234230429434879</v>
      </c>
      <c r="DD88">
        <v>-1.6234230429434879</v>
      </c>
      <c r="DE88">
        <v>-1.6234230429434879</v>
      </c>
      <c r="DF88" t="e">
        <v>#NUM!</v>
      </c>
    </row>
    <row r="89" spans="1:110" x14ac:dyDescent="0.3">
      <c r="A89" s="2" t="s">
        <v>202</v>
      </c>
      <c r="B89" s="1">
        <v>44314</v>
      </c>
      <c r="C89" s="2" t="s">
        <v>109</v>
      </c>
      <c r="D89" s="2" t="s">
        <v>120</v>
      </c>
      <c r="E89" s="2" t="s">
        <v>190</v>
      </c>
      <c r="F89">
        <v>19</v>
      </c>
      <c r="G89">
        <v>158</v>
      </c>
      <c r="H89">
        <v>0.73</v>
      </c>
      <c r="I89">
        <v>2.4049999999999998E-2</v>
      </c>
      <c r="J89">
        <v>2.4049999999999998E-2</v>
      </c>
      <c r="K89">
        <v>0.48699999999999999</v>
      </c>
      <c r="L89">
        <v>1.79</v>
      </c>
      <c r="M89">
        <v>1.51</v>
      </c>
      <c r="N89">
        <v>2.4049999999999998E-2</v>
      </c>
      <c r="O89">
        <v>1.75</v>
      </c>
      <c r="P89">
        <v>13.9</v>
      </c>
      <c r="Q89">
        <v>15.8</v>
      </c>
      <c r="R89">
        <v>593</v>
      </c>
      <c r="S89">
        <v>2.4049999999999998E-2</v>
      </c>
      <c r="T89">
        <v>2.17</v>
      </c>
      <c r="U89">
        <v>4.5</v>
      </c>
      <c r="V89">
        <v>4.75</v>
      </c>
      <c r="W89">
        <v>4.21</v>
      </c>
      <c r="X89">
        <v>3.4</v>
      </c>
      <c r="Y89">
        <v>4.8149999999999998E-2</v>
      </c>
      <c r="Z89">
        <v>18.100000000000001</v>
      </c>
      <c r="AA89">
        <v>19.8</v>
      </c>
      <c r="AB89">
        <v>20.6</v>
      </c>
      <c r="AC89">
        <v>2.4049999999999998E-2</v>
      </c>
      <c r="AD89">
        <v>8.83</v>
      </c>
      <c r="AE89">
        <v>1.56</v>
      </c>
      <c r="AF89">
        <v>2.4049999999999998E-2</v>
      </c>
      <c r="AG89">
        <v>2.4049999999999998E-2</v>
      </c>
      <c r="AH89">
        <v>7.94</v>
      </c>
      <c r="AI89">
        <v>2.4049999999999998E-2</v>
      </c>
      <c r="AJ89">
        <v>2.4049999999999998E-2</v>
      </c>
      <c r="AK89">
        <v>2.4049999999999998E-2</v>
      </c>
      <c r="AL89">
        <v>2.4049999999999998E-2</v>
      </c>
      <c r="AM89">
        <v>2.4049999999999998E-2</v>
      </c>
      <c r="AN89">
        <v>2.4049999999999998E-2</v>
      </c>
      <c r="AO89">
        <v>2.4049999999999998E-2</v>
      </c>
      <c r="AP89">
        <v>2.4049999999999998E-2</v>
      </c>
      <c r="AQ89">
        <v>0.55900000000000005</v>
      </c>
      <c r="AR89">
        <v>2.4049999999999998E-2</v>
      </c>
      <c r="AS89">
        <v>2.4049999999999998E-2</v>
      </c>
      <c r="AT89">
        <v>2.4049999999999998E-2</v>
      </c>
      <c r="AU89">
        <v>2.4049999999999998E-2</v>
      </c>
      <c r="AV89">
        <v>2.4049999999999998E-2</v>
      </c>
      <c r="AW89">
        <v>2.4049999999999998E-2</v>
      </c>
      <c r="AX89">
        <v>2.4049999999999998E-2</v>
      </c>
      <c r="AY89">
        <v>7.96</v>
      </c>
      <c r="AZ89">
        <v>71.8</v>
      </c>
      <c r="BA89">
        <v>2.4049999999999998E-2</v>
      </c>
      <c r="BB89">
        <v>11.4</v>
      </c>
      <c r="BC89">
        <v>2.4049999999999998E-2</v>
      </c>
      <c r="BD89">
        <v>2.4049999999999998E-2</v>
      </c>
      <c r="BE89">
        <v>2.4049999999999998E-2</v>
      </c>
      <c r="BG89">
        <f>SUM(Table8_1[[#This Row],[PFBA]:[11cl-PF3OUdS2]])</f>
        <v>817.21944999999971</v>
      </c>
      <c r="BH89">
        <v>-0.13667713987954411</v>
      </c>
      <c r="BI89">
        <v>-1.6188849192901495</v>
      </c>
      <c r="BJ89">
        <v>-1.6188849192901495</v>
      </c>
      <c r="BK89">
        <v>-0.3124710387853657</v>
      </c>
      <c r="BL89">
        <v>0.2528530309798932</v>
      </c>
      <c r="BM89">
        <v>0.17897694729316943</v>
      </c>
      <c r="BN89">
        <v>-1.6188849192901495</v>
      </c>
      <c r="BO89">
        <v>0.24303804868629444</v>
      </c>
      <c r="BP89">
        <v>1.1430148002540952</v>
      </c>
      <c r="BQ89">
        <v>1.1986570869544226</v>
      </c>
      <c r="BR89">
        <v>2.7730546933642626</v>
      </c>
      <c r="BS89">
        <v>-1.6188849192901495</v>
      </c>
      <c r="BT89">
        <v>0.33645973384852951</v>
      </c>
      <c r="BU89">
        <v>0.65321251377534373</v>
      </c>
      <c r="BV89">
        <v>0.67669360962486658</v>
      </c>
      <c r="BW89">
        <v>0.62428209583566829</v>
      </c>
      <c r="BX89">
        <v>0.53147891704225514</v>
      </c>
      <c r="BY89">
        <v>-1.3174037085394468</v>
      </c>
      <c r="BZ89">
        <v>1.2576785748691846</v>
      </c>
      <c r="CA89">
        <v>1.2966651902615312</v>
      </c>
      <c r="CB89">
        <v>1.3138672203691535</v>
      </c>
      <c r="CC89">
        <v>-1.6188849192901495</v>
      </c>
      <c r="CD89">
        <v>0.94596070357756856</v>
      </c>
      <c r="CE89">
        <v>0.19312459835446161</v>
      </c>
      <c r="CF89">
        <v>-1.6188849192901495</v>
      </c>
      <c r="CG89">
        <v>-1.6188849192901495</v>
      </c>
      <c r="CH89">
        <v>0.89982050242709632</v>
      </c>
      <c r="CI89">
        <v>-1.6188849192901495</v>
      </c>
      <c r="CJ89">
        <v>-1.6188849192901495</v>
      </c>
      <c r="CK89">
        <v>-1.6188849192901495</v>
      </c>
      <c r="CL89">
        <v>-1.6188849192901495</v>
      </c>
      <c r="CM89">
        <v>-1.6188849192901495</v>
      </c>
      <c r="CN89">
        <v>-1.6188849192901495</v>
      </c>
      <c r="CO89">
        <v>-1.6188849192901495</v>
      </c>
      <c r="CP89">
        <v>-1.6188849192901495</v>
      </c>
      <c r="CQ89">
        <v>-0.25258819211357664</v>
      </c>
      <c r="CR89">
        <v>-1.6188849192901495</v>
      </c>
      <c r="CS89">
        <v>-1.6188849192901495</v>
      </c>
      <c r="CT89">
        <v>-1.6188849192901495</v>
      </c>
      <c r="CU89">
        <v>-1.6188849192901495</v>
      </c>
      <c r="CV89">
        <v>-1.6188849192901495</v>
      </c>
      <c r="CW89">
        <v>-1.6188849192901495</v>
      </c>
      <c r="CX89">
        <v>-1.6188849192901495</v>
      </c>
      <c r="CY89">
        <v>0.90091306773766899</v>
      </c>
      <c r="CZ89">
        <v>1.8561244442423004</v>
      </c>
      <c r="DA89">
        <v>-1.6188849192901495</v>
      </c>
      <c r="DB89">
        <v>1.0569048513364727</v>
      </c>
      <c r="DC89">
        <v>-1.6188849192901495</v>
      </c>
      <c r="DD89">
        <v>-1.6188849192901495</v>
      </c>
      <c r="DE89">
        <v>-1.6188849192901495</v>
      </c>
      <c r="DF89" t="e">
        <v>#NUM!</v>
      </c>
    </row>
    <row r="90" spans="1:110" x14ac:dyDescent="0.3">
      <c r="A90" s="2" t="s">
        <v>203</v>
      </c>
      <c r="B90" s="1">
        <v>44314</v>
      </c>
      <c r="C90" s="2" t="s">
        <v>109</v>
      </c>
      <c r="D90" s="2" t="s">
        <v>110</v>
      </c>
      <c r="E90" s="2" t="s">
        <v>111</v>
      </c>
      <c r="F90">
        <v>17</v>
      </c>
      <c r="G90">
        <v>118.4</v>
      </c>
      <c r="H90">
        <v>0.3755</v>
      </c>
      <c r="I90">
        <v>0.3755</v>
      </c>
      <c r="J90">
        <v>0.75</v>
      </c>
      <c r="K90">
        <v>0.3755</v>
      </c>
      <c r="L90">
        <v>0.3755</v>
      </c>
      <c r="M90">
        <v>0.3755</v>
      </c>
      <c r="N90">
        <v>0.3755</v>
      </c>
      <c r="O90">
        <v>0.94</v>
      </c>
      <c r="P90">
        <v>3.63</v>
      </c>
      <c r="Q90">
        <v>1.88</v>
      </c>
      <c r="R90">
        <v>922</v>
      </c>
      <c r="S90">
        <v>0.3755</v>
      </c>
      <c r="T90">
        <v>0.75</v>
      </c>
      <c r="U90">
        <v>4.5999999999999996</v>
      </c>
      <c r="V90">
        <v>7.35</v>
      </c>
      <c r="W90">
        <v>9.4</v>
      </c>
      <c r="X90">
        <v>7.63</v>
      </c>
      <c r="Y90">
        <v>0.75</v>
      </c>
      <c r="Z90">
        <v>4.7</v>
      </c>
      <c r="AA90">
        <v>7.61</v>
      </c>
      <c r="AB90">
        <v>3.73</v>
      </c>
      <c r="AC90">
        <v>0.94</v>
      </c>
      <c r="AD90">
        <v>2.4500000000000002</v>
      </c>
      <c r="AE90">
        <v>6.52</v>
      </c>
      <c r="AF90">
        <v>0.3755</v>
      </c>
      <c r="AG90">
        <v>0.3755</v>
      </c>
      <c r="AH90">
        <v>1.51</v>
      </c>
      <c r="AI90">
        <v>0.3755</v>
      </c>
      <c r="AJ90">
        <v>0.3755</v>
      </c>
      <c r="AK90">
        <v>0.3755</v>
      </c>
      <c r="AL90">
        <v>0.3755</v>
      </c>
      <c r="AM90">
        <v>0.3755</v>
      </c>
      <c r="AN90">
        <v>0.3755</v>
      </c>
      <c r="AO90">
        <v>0.3755</v>
      </c>
      <c r="AP90">
        <v>3.7549999999999999</v>
      </c>
      <c r="AQ90">
        <v>0.3755</v>
      </c>
      <c r="AR90">
        <v>0.3755</v>
      </c>
      <c r="AS90">
        <v>0.94</v>
      </c>
      <c r="AT90">
        <v>0.94</v>
      </c>
      <c r="AU90">
        <v>0.3755</v>
      </c>
      <c r="AV90">
        <v>0.3755</v>
      </c>
      <c r="AW90">
        <v>0.3755</v>
      </c>
      <c r="AX90">
        <v>0.94</v>
      </c>
      <c r="AY90">
        <v>1.88</v>
      </c>
      <c r="AZ90">
        <v>5.21</v>
      </c>
      <c r="BA90">
        <v>0.94</v>
      </c>
      <c r="BB90">
        <v>0.75</v>
      </c>
      <c r="BC90">
        <v>0.94</v>
      </c>
      <c r="BD90">
        <v>0.75</v>
      </c>
      <c r="BE90">
        <v>0.75</v>
      </c>
      <c r="BG90">
        <f>SUM(Table8_1[[#This Row],[PFBA]:[11cl-PF3OUdS2]])</f>
        <v>1012.8205000000003</v>
      </c>
      <c r="BH90">
        <v>-0.42539005865981283</v>
      </c>
      <c r="BI90">
        <v>-0.42539005865981283</v>
      </c>
      <c r="BJ90">
        <v>-0.12493873660829995</v>
      </c>
      <c r="BK90">
        <v>-0.42539005865981283</v>
      </c>
      <c r="BL90">
        <v>-0.42539005865981283</v>
      </c>
      <c r="BM90">
        <v>-0.42539005865981283</v>
      </c>
      <c r="BN90">
        <v>-0.42539005865981283</v>
      </c>
      <c r="BO90">
        <v>-2.6872146400301365E-2</v>
      </c>
      <c r="BP90">
        <v>0.55990662503611255</v>
      </c>
      <c r="BQ90">
        <v>0.27415784926367981</v>
      </c>
      <c r="BR90">
        <v>2.9647309210536292</v>
      </c>
      <c r="BS90">
        <v>-0.42539005865981283</v>
      </c>
      <c r="BT90">
        <v>-0.12493873660829995</v>
      </c>
      <c r="BU90">
        <v>0.66275783168157409</v>
      </c>
      <c r="BV90">
        <v>0.86628733908419486</v>
      </c>
      <c r="BW90">
        <v>0.97312785359969867</v>
      </c>
      <c r="BX90">
        <v>0.88252453795488051</v>
      </c>
      <c r="BY90">
        <v>-0.12493873660829995</v>
      </c>
      <c r="BZ90">
        <v>0.67209785793571752</v>
      </c>
      <c r="CA90">
        <v>0.88138465677057287</v>
      </c>
      <c r="CB90">
        <v>0.57170883180868759</v>
      </c>
      <c r="CC90">
        <v>-2.6872146400301365E-2</v>
      </c>
      <c r="CD90">
        <v>0.38916608436453248</v>
      </c>
      <c r="CE90">
        <v>0.81424759573192018</v>
      </c>
      <c r="CF90">
        <v>-0.42539005865981283</v>
      </c>
      <c r="CG90">
        <v>-0.42539005865981283</v>
      </c>
      <c r="CH90">
        <v>0.17897694729316943</v>
      </c>
      <c r="CI90">
        <v>-0.42539005865981283</v>
      </c>
      <c r="CJ90">
        <v>-0.42539005865981283</v>
      </c>
      <c r="CK90">
        <v>-0.42539005865981283</v>
      </c>
      <c r="CL90">
        <v>-0.42539005865981283</v>
      </c>
      <c r="CM90">
        <v>-0.42539005865981283</v>
      </c>
      <c r="CN90">
        <v>-0.42539005865981283</v>
      </c>
      <c r="CO90">
        <v>-0.42539005865981283</v>
      </c>
      <c r="CP90">
        <v>0.57460994134018717</v>
      </c>
      <c r="CQ90">
        <v>-0.42539005865981283</v>
      </c>
      <c r="CR90">
        <v>-0.42539005865981283</v>
      </c>
      <c r="CS90">
        <v>-2.6872146400301365E-2</v>
      </c>
      <c r="CT90">
        <v>-2.6872146400301365E-2</v>
      </c>
      <c r="CU90">
        <v>-0.42539005865981283</v>
      </c>
      <c r="CV90">
        <v>-0.42539005865981283</v>
      </c>
      <c r="CW90">
        <v>-0.42539005865981283</v>
      </c>
      <c r="CX90">
        <v>-2.6872146400301365E-2</v>
      </c>
      <c r="CY90">
        <v>0.27415784926367981</v>
      </c>
      <c r="CZ90">
        <v>0.71683772329952444</v>
      </c>
      <c r="DA90">
        <v>-2.6872146400301365E-2</v>
      </c>
      <c r="DB90">
        <v>-0.12493873660829995</v>
      </c>
      <c r="DC90">
        <v>-2.6872146400301365E-2</v>
      </c>
      <c r="DD90">
        <v>-0.12493873660829995</v>
      </c>
      <c r="DE90">
        <v>-0.12493873660829995</v>
      </c>
      <c r="DF90" t="e">
        <v>#NUM!</v>
      </c>
    </row>
    <row r="91" spans="1:110" x14ac:dyDescent="0.3">
      <c r="A91" s="2" t="s">
        <v>204</v>
      </c>
      <c r="B91" s="1">
        <v>44314</v>
      </c>
      <c r="C91" s="2" t="s">
        <v>109</v>
      </c>
      <c r="D91" s="2" t="s">
        <v>110</v>
      </c>
      <c r="E91" s="2" t="s">
        <v>113</v>
      </c>
      <c r="F91">
        <v>17</v>
      </c>
      <c r="G91">
        <v>118.4</v>
      </c>
      <c r="H91">
        <v>4.48E-2</v>
      </c>
      <c r="I91">
        <v>4.48E-2</v>
      </c>
      <c r="J91">
        <v>8.9499999999999996E-2</v>
      </c>
      <c r="K91">
        <v>4.48E-2</v>
      </c>
      <c r="L91">
        <v>4.48E-2</v>
      </c>
      <c r="M91">
        <v>8.9499999999999996E-2</v>
      </c>
      <c r="N91">
        <v>4.48E-2</v>
      </c>
      <c r="O91">
        <v>0.112</v>
      </c>
      <c r="P91">
        <v>11.9</v>
      </c>
      <c r="Q91">
        <v>3.47</v>
      </c>
      <c r="R91">
        <v>2200</v>
      </c>
      <c r="S91">
        <v>4.48E-2</v>
      </c>
      <c r="T91">
        <v>3.2</v>
      </c>
      <c r="U91">
        <v>9.6300000000000008</v>
      </c>
      <c r="V91">
        <v>14.6</v>
      </c>
      <c r="W91">
        <v>11.7</v>
      </c>
      <c r="X91">
        <v>13.5</v>
      </c>
      <c r="Y91">
        <v>0.56999999999999995</v>
      </c>
      <c r="Z91">
        <v>19.600000000000001</v>
      </c>
      <c r="AA91">
        <v>23.6</v>
      </c>
      <c r="AB91">
        <v>6.98</v>
      </c>
      <c r="AC91">
        <v>0.112</v>
      </c>
      <c r="AD91">
        <v>4.75</v>
      </c>
      <c r="AE91">
        <v>5.98</v>
      </c>
      <c r="AF91">
        <v>4.48E-2</v>
      </c>
      <c r="AG91">
        <v>4.48E-2</v>
      </c>
      <c r="AH91">
        <v>9.77</v>
      </c>
      <c r="AI91">
        <v>4.48E-2</v>
      </c>
      <c r="AJ91">
        <v>4.48E-2</v>
      </c>
      <c r="AK91">
        <v>4.48E-2</v>
      </c>
      <c r="AL91">
        <v>4.48E-2</v>
      </c>
      <c r="AM91">
        <v>4.48E-2</v>
      </c>
      <c r="AN91">
        <v>4.48E-2</v>
      </c>
      <c r="AO91">
        <v>4.48E-2</v>
      </c>
      <c r="AP91">
        <v>0.44800000000000001</v>
      </c>
      <c r="AQ91">
        <v>4.48E-2</v>
      </c>
      <c r="AR91">
        <v>2.74</v>
      </c>
      <c r="AS91">
        <v>0.112</v>
      </c>
      <c r="AT91">
        <v>0.112</v>
      </c>
      <c r="AU91">
        <v>4.48E-2</v>
      </c>
      <c r="AV91">
        <v>4.48E-2</v>
      </c>
      <c r="AW91">
        <v>4.48E-2</v>
      </c>
      <c r="AX91">
        <v>0.112</v>
      </c>
      <c r="AY91">
        <v>12.5</v>
      </c>
      <c r="AZ91">
        <v>61</v>
      </c>
      <c r="BA91">
        <v>0.112</v>
      </c>
      <c r="BB91">
        <v>4.49</v>
      </c>
      <c r="BC91">
        <v>0.224</v>
      </c>
      <c r="BD91">
        <v>8.9499999999999996E-2</v>
      </c>
      <c r="BE91">
        <v>8.9499999999999996E-2</v>
      </c>
      <c r="BG91">
        <f>SUM(Table8_1[[#This Row],[PFBA]:[11cl-PF3OUdS2]])</f>
        <v>2422.5332000000017</v>
      </c>
      <c r="BH91">
        <v>-1.348721986001856</v>
      </c>
      <c r="BI91">
        <v>-1.348721986001856</v>
      </c>
      <c r="BJ91">
        <v>-1.0481769646840879</v>
      </c>
      <c r="BK91">
        <v>-1.348721986001856</v>
      </c>
      <c r="BL91">
        <v>-1.348721986001856</v>
      </c>
      <c r="BM91">
        <v>-1.0481769646840879</v>
      </c>
      <c r="BN91">
        <v>-1.348721986001856</v>
      </c>
      <c r="BO91">
        <v>-0.9507819773298184</v>
      </c>
      <c r="BP91">
        <v>1.0755469613925308</v>
      </c>
      <c r="BQ91">
        <v>0.54032947479087379</v>
      </c>
      <c r="BR91">
        <v>3.3424226808222062</v>
      </c>
      <c r="BS91">
        <v>-1.348721986001856</v>
      </c>
      <c r="BT91">
        <v>0.50514997831990605</v>
      </c>
      <c r="BU91">
        <v>0.98362628712453459</v>
      </c>
      <c r="BV91">
        <v>1.1643528557844371</v>
      </c>
      <c r="BW91">
        <v>1.0681858617461617</v>
      </c>
      <c r="BX91">
        <v>1.1303337684950061</v>
      </c>
      <c r="BY91">
        <v>-0.24412514432750865</v>
      </c>
      <c r="BZ91">
        <v>1.2922560713564761</v>
      </c>
      <c r="CA91">
        <v>1.3729120029701065</v>
      </c>
      <c r="CB91">
        <v>0.84385542262316116</v>
      </c>
      <c r="CC91">
        <v>-0.9507819773298184</v>
      </c>
      <c r="CD91">
        <v>0.67669360962486658</v>
      </c>
      <c r="CE91">
        <v>0.77670118398841093</v>
      </c>
      <c r="CF91">
        <v>-1.348721986001856</v>
      </c>
      <c r="CG91">
        <v>-1.348721986001856</v>
      </c>
      <c r="CH91">
        <v>0.98989456371877305</v>
      </c>
      <c r="CI91">
        <v>-1.348721986001856</v>
      </c>
      <c r="CJ91">
        <v>-1.348721986001856</v>
      </c>
      <c r="CK91">
        <v>-1.348721986001856</v>
      </c>
      <c r="CL91">
        <v>-1.348721986001856</v>
      </c>
      <c r="CM91">
        <v>-1.348721986001856</v>
      </c>
      <c r="CN91">
        <v>-1.348721986001856</v>
      </c>
      <c r="CO91">
        <v>-1.348721986001856</v>
      </c>
      <c r="CP91">
        <v>-0.348721986001856</v>
      </c>
      <c r="CQ91">
        <v>-1.348721986001856</v>
      </c>
      <c r="CR91">
        <v>0.43775056282038799</v>
      </c>
      <c r="CS91">
        <v>-0.9507819773298184</v>
      </c>
      <c r="CT91">
        <v>-0.9507819773298184</v>
      </c>
      <c r="CU91">
        <v>-1.348721986001856</v>
      </c>
      <c r="CV91">
        <v>-1.348721986001856</v>
      </c>
      <c r="CW91">
        <v>-1.348721986001856</v>
      </c>
      <c r="CX91">
        <v>-0.9507819773298184</v>
      </c>
      <c r="CY91">
        <v>1.0969100130080565</v>
      </c>
      <c r="CZ91">
        <v>1.7853298350107671</v>
      </c>
      <c r="DA91">
        <v>-0.9507819773298184</v>
      </c>
      <c r="DB91">
        <v>0.65224634100332324</v>
      </c>
      <c r="DC91">
        <v>-0.64975198166583714</v>
      </c>
      <c r="DD91">
        <v>-1.0481769646840879</v>
      </c>
      <c r="DE91">
        <v>-1.0481769646840879</v>
      </c>
      <c r="DF91" t="e">
        <v>#NUM!</v>
      </c>
    </row>
    <row r="92" spans="1:110" x14ac:dyDescent="0.3">
      <c r="A92" s="2" t="s">
        <v>205</v>
      </c>
      <c r="B92" s="1">
        <v>44314</v>
      </c>
      <c r="C92" s="2" t="s">
        <v>109</v>
      </c>
      <c r="D92" s="2" t="s">
        <v>110</v>
      </c>
      <c r="E92" s="2" t="s">
        <v>115</v>
      </c>
      <c r="F92">
        <v>17</v>
      </c>
      <c r="G92">
        <v>118.4</v>
      </c>
      <c r="H92">
        <v>4.5999999999999999E-2</v>
      </c>
      <c r="I92">
        <v>4.5999999999999999E-2</v>
      </c>
      <c r="J92">
        <v>9.1999999999999998E-2</v>
      </c>
      <c r="K92">
        <v>9.1999999999999998E-2</v>
      </c>
      <c r="L92">
        <v>4.5999999999999999E-2</v>
      </c>
      <c r="M92">
        <v>4.5999999999999999E-2</v>
      </c>
      <c r="N92">
        <v>4.5999999999999999E-2</v>
      </c>
      <c r="O92">
        <v>0.115</v>
      </c>
      <c r="P92">
        <v>1.77</v>
      </c>
      <c r="Q92">
        <v>0.23</v>
      </c>
      <c r="R92">
        <v>269</v>
      </c>
      <c r="S92">
        <v>4.5999999999999999E-2</v>
      </c>
      <c r="T92">
        <v>0.65700000000000003</v>
      </c>
      <c r="U92">
        <v>2.0499999999999998</v>
      </c>
      <c r="V92">
        <v>3.45</v>
      </c>
      <c r="W92">
        <v>3.62</v>
      </c>
      <c r="X92">
        <v>2.42</v>
      </c>
      <c r="Y92">
        <v>9.1999999999999998E-2</v>
      </c>
      <c r="Z92">
        <v>2.14</v>
      </c>
      <c r="AA92">
        <v>3.21</v>
      </c>
      <c r="AB92">
        <v>0.88900000000000001</v>
      </c>
      <c r="AC92">
        <v>0.115</v>
      </c>
      <c r="AD92">
        <v>1.05</v>
      </c>
      <c r="AE92">
        <v>1.3</v>
      </c>
      <c r="AF92">
        <v>4.5999999999999999E-2</v>
      </c>
      <c r="AG92">
        <v>4.5999999999999999E-2</v>
      </c>
      <c r="AH92">
        <v>0.76400000000000001</v>
      </c>
      <c r="AI92">
        <v>4.5999999999999999E-2</v>
      </c>
      <c r="AJ92">
        <v>4.5999999999999999E-2</v>
      </c>
      <c r="AK92">
        <v>4.5999999999999999E-2</v>
      </c>
      <c r="AL92">
        <v>4.5999999999999999E-2</v>
      </c>
      <c r="AM92">
        <v>4.5999999999999999E-2</v>
      </c>
      <c r="AN92">
        <v>4.5999999999999999E-2</v>
      </c>
      <c r="AO92">
        <v>4.5999999999999999E-2</v>
      </c>
      <c r="AP92">
        <v>0.46</v>
      </c>
      <c r="AQ92">
        <v>4.5999999999999999E-2</v>
      </c>
      <c r="AR92">
        <v>0.33200000000000002</v>
      </c>
      <c r="AS92">
        <v>0.115</v>
      </c>
      <c r="AT92">
        <v>0.115</v>
      </c>
      <c r="AU92">
        <v>4.5999999999999999E-2</v>
      </c>
      <c r="AV92">
        <v>4.5999999999999999E-2</v>
      </c>
      <c r="AW92">
        <v>4.5999999999999999E-2</v>
      </c>
      <c r="AX92">
        <v>0.115</v>
      </c>
      <c r="AY92">
        <v>0.82299999999999995</v>
      </c>
      <c r="AZ92">
        <v>2.77</v>
      </c>
      <c r="BA92">
        <v>0.115</v>
      </c>
      <c r="BB92">
        <v>0.56499999999999995</v>
      </c>
      <c r="BC92">
        <v>0.115</v>
      </c>
      <c r="BD92">
        <v>9.1999999999999998E-2</v>
      </c>
      <c r="BE92">
        <v>9.1999999999999998E-2</v>
      </c>
      <c r="BG92">
        <f>SUM(Table8_1[[#This Row],[PFBA]:[11cl-PF3OUdS2]])</f>
        <v>299.63899999999984</v>
      </c>
      <c r="BH92">
        <v>-1.3372421683184259</v>
      </c>
      <c r="BI92">
        <v>-1.3372421683184259</v>
      </c>
      <c r="BJ92">
        <v>-1.0362121726544447</v>
      </c>
      <c r="BK92">
        <v>-1.0362121726544447</v>
      </c>
      <c r="BL92">
        <v>-1.3372421683184259</v>
      </c>
      <c r="BM92">
        <v>-1.3372421683184259</v>
      </c>
      <c r="BN92">
        <v>-1.3372421683184259</v>
      </c>
      <c r="BO92">
        <v>-0.9393021596463883</v>
      </c>
      <c r="BP92">
        <v>0.24797326636180664</v>
      </c>
      <c r="BQ92">
        <v>-0.63827216398240705</v>
      </c>
      <c r="BR92">
        <v>2.4297522800024081</v>
      </c>
      <c r="BS92">
        <v>-1.3372421683184259</v>
      </c>
      <c r="BT92">
        <v>-0.18243463044021921</v>
      </c>
      <c r="BU92">
        <v>0.31175386105575426</v>
      </c>
      <c r="BV92">
        <v>0.53781909507327419</v>
      </c>
      <c r="BW92">
        <v>0.55870857053316569</v>
      </c>
      <c r="BX92">
        <v>0.38381536598043126</v>
      </c>
      <c r="BY92">
        <v>-1.0362121726544447</v>
      </c>
      <c r="BZ92">
        <v>0.33041377334919086</v>
      </c>
      <c r="CA92">
        <v>0.5065050324048721</v>
      </c>
      <c r="CB92">
        <v>-5.1098239029786302E-2</v>
      </c>
      <c r="CC92">
        <v>-0.9393021596463883</v>
      </c>
      <c r="CD92">
        <v>2.1189299069938092E-2</v>
      </c>
      <c r="CE92">
        <v>0.11394335230683679</v>
      </c>
      <c r="CF92">
        <v>-1.3372421683184259</v>
      </c>
      <c r="CG92">
        <v>-1.3372421683184259</v>
      </c>
      <c r="CH92">
        <v>-0.11690664142431006</v>
      </c>
      <c r="CI92">
        <v>-1.3372421683184259</v>
      </c>
      <c r="CJ92">
        <v>-1.3372421683184259</v>
      </c>
      <c r="CK92">
        <v>-1.3372421683184259</v>
      </c>
      <c r="CL92">
        <v>-1.3372421683184259</v>
      </c>
      <c r="CM92">
        <v>-1.3372421683184259</v>
      </c>
      <c r="CN92">
        <v>-1.3372421683184259</v>
      </c>
      <c r="CO92">
        <v>-1.3372421683184259</v>
      </c>
      <c r="CP92">
        <v>-0.33724216831842591</v>
      </c>
      <c r="CQ92">
        <v>-1.3372421683184259</v>
      </c>
      <c r="CR92">
        <v>-0.4788619162959637</v>
      </c>
      <c r="CS92">
        <v>-0.9393021596463883</v>
      </c>
      <c r="CT92">
        <v>-0.9393021596463883</v>
      </c>
      <c r="CU92">
        <v>-1.3372421683184259</v>
      </c>
      <c r="CV92">
        <v>-1.3372421683184259</v>
      </c>
      <c r="CW92">
        <v>-1.3372421683184259</v>
      </c>
      <c r="CX92">
        <v>-0.9393021596463883</v>
      </c>
      <c r="CY92">
        <v>-8.4600164787730178E-2</v>
      </c>
      <c r="CZ92">
        <v>0.44247976906444858</v>
      </c>
      <c r="DA92">
        <v>-0.9393021596463883</v>
      </c>
      <c r="DB92">
        <v>-0.2479515521805615</v>
      </c>
      <c r="DC92">
        <v>-0.9393021596463883</v>
      </c>
      <c r="DD92">
        <v>-1.0362121726544447</v>
      </c>
      <c r="DE92">
        <v>-1.0362121726544447</v>
      </c>
      <c r="DF92" t="e">
        <v>#NUM!</v>
      </c>
    </row>
    <row r="93" spans="1:110" x14ac:dyDescent="0.3">
      <c r="A93" s="2" t="s">
        <v>206</v>
      </c>
      <c r="B93" s="1">
        <v>44314</v>
      </c>
      <c r="C93" s="2" t="s">
        <v>109</v>
      </c>
      <c r="D93" s="2" t="s">
        <v>110</v>
      </c>
      <c r="E93" s="2" t="s">
        <v>190</v>
      </c>
      <c r="F93">
        <v>17</v>
      </c>
      <c r="G93">
        <v>118.4</v>
      </c>
      <c r="H93">
        <v>0.13450000000000001</v>
      </c>
      <c r="I93">
        <v>0.13450000000000001</v>
      </c>
      <c r="J93">
        <v>0.13450000000000001</v>
      </c>
      <c r="K93">
        <v>0.26900000000000002</v>
      </c>
      <c r="L93">
        <v>0.26900000000000002</v>
      </c>
      <c r="M93">
        <v>0.26900000000000002</v>
      </c>
      <c r="N93">
        <v>0.13450000000000001</v>
      </c>
      <c r="O93">
        <v>0.67</v>
      </c>
      <c r="P93">
        <v>3.26</v>
      </c>
      <c r="Q93">
        <v>0.67</v>
      </c>
      <c r="R93">
        <v>300</v>
      </c>
      <c r="S93">
        <v>0.13450000000000001</v>
      </c>
      <c r="T93">
        <v>0.56499999999999995</v>
      </c>
      <c r="U93">
        <v>1.27</v>
      </c>
      <c r="V93">
        <v>1.59</v>
      </c>
      <c r="W93">
        <v>3.62</v>
      </c>
      <c r="X93">
        <v>2.57</v>
      </c>
      <c r="Y93">
        <v>0.26900000000000002</v>
      </c>
      <c r="Z93">
        <v>1.85</v>
      </c>
      <c r="AA93">
        <v>3.96</v>
      </c>
      <c r="AB93">
        <v>1.39</v>
      </c>
      <c r="AC93">
        <v>0.33600000000000002</v>
      </c>
      <c r="AD93">
        <v>1.71</v>
      </c>
      <c r="AE93">
        <v>1.69</v>
      </c>
      <c r="AF93">
        <v>0.13450000000000001</v>
      </c>
      <c r="AG93">
        <v>0.13450000000000001</v>
      </c>
      <c r="AH93">
        <v>2.42</v>
      </c>
      <c r="AI93">
        <v>0.13450000000000001</v>
      </c>
      <c r="AJ93">
        <v>0.13450000000000001</v>
      </c>
      <c r="AK93">
        <v>0.13450000000000001</v>
      </c>
      <c r="AL93">
        <v>0.13450000000000001</v>
      </c>
      <c r="AM93">
        <v>0.13450000000000001</v>
      </c>
      <c r="AN93">
        <v>0.13450000000000001</v>
      </c>
      <c r="AO93">
        <v>0.13450000000000001</v>
      </c>
      <c r="AP93">
        <v>1.345</v>
      </c>
      <c r="AQ93">
        <v>3.21</v>
      </c>
      <c r="AR93">
        <v>2.71</v>
      </c>
      <c r="AS93">
        <v>0.33600000000000002</v>
      </c>
      <c r="AT93">
        <v>0.33600000000000002</v>
      </c>
      <c r="AU93">
        <v>0.13450000000000001</v>
      </c>
      <c r="AV93">
        <v>0.13450000000000001</v>
      </c>
      <c r="AW93">
        <v>0.13450000000000001</v>
      </c>
      <c r="AX93">
        <v>0.33600000000000002</v>
      </c>
      <c r="AY93">
        <v>7.4</v>
      </c>
      <c r="AZ93">
        <v>22.6</v>
      </c>
      <c r="BA93">
        <v>0.33600000000000002</v>
      </c>
      <c r="BB93">
        <v>0.26900000000000002</v>
      </c>
      <c r="BC93">
        <v>0.33600000000000002</v>
      </c>
      <c r="BD93">
        <v>0.26900000000000002</v>
      </c>
      <c r="BE93">
        <v>0.26900000000000002</v>
      </c>
      <c r="BG93">
        <f>SUM(Table8_1[[#This Row],[PFBA]:[11cl-PF3OUdS2]])</f>
        <v>370.68550000000005</v>
      </c>
      <c r="BH93">
        <v>-0.87127771566157319</v>
      </c>
      <c r="BI93">
        <v>-0.87127771566157319</v>
      </c>
      <c r="BJ93">
        <v>-0.87127771566157319</v>
      </c>
      <c r="BK93">
        <v>-0.57024771999759194</v>
      </c>
      <c r="BL93">
        <v>-0.57024771999759194</v>
      </c>
      <c r="BM93">
        <v>-0.57024771999759194</v>
      </c>
      <c r="BN93">
        <v>-0.87127771566157319</v>
      </c>
      <c r="BO93">
        <v>-0.17392519729917355</v>
      </c>
      <c r="BP93">
        <v>0.51321760006793893</v>
      </c>
      <c r="BQ93">
        <v>-0.17392519729917355</v>
      </c>
      <c r="BR93">
        <v>2.4771212547196626</v>
      </c>
      <c r="BS93">
        <v>-0.87127771566157319</v>
      </c>
      <c r="BT93">
        <v>-0.2479515521805615</v>
      </c>
      <c r="BU93">
        <v>0.10380372095595687</v>
      </c>
      <c r="BV93">
        <v>0.20139712432045151</v>
      </c>
      <c r="BW93">
        <v>0.55870857053316569</v>
      </c>
      <c r="BX93">
        <v>0.4099331233312945</v>
      </c>
      <c r="BY93">
        <v>-0.57024771999759194</v>
      </c>
      <c r="BZ93">
        <v>0.26717172840301384</v>
      </c>
      <c r="CA93">
        <v>0.5976951859255123</v>
      </c>
      <c r="CB93">
        <v>0.14301480025409505</v>
      </c>
      <c r="CC93">
        <v>-0.4736607226101559</v>
      </c>
      <c r="CD93">
        <v>0.23299611039215382</v>
      </c>
      <c r="CE93">
        <v>0.22788670461367352</v>
      </c>
      <c r="CF93">
        <v>-0.87127771566157319</v>
      </c>
      <c r="CG93">
        <v>-0.87127771566157319</v>
      </c>
      <c r="CH93">
        <v>0.38381536598043126</v>
      </c>
      <c r="CI93">
        <v>-0.87127771566157319</v>
      </c>
      <c r="CJ93">
        <v>-0.87127771566157319</v>
      </c>
      <c r="CK93">
        <v>-0.87127771566157319</v>
      </c>
      <c r="CL93">
        <v>-0.87127771566157319</v>
      </c>
      <c r="CM93">
        <v>-0.87127771566157319</v>
      </c>
      <c r="CN93">
        <v>-0.87127771566157319</v>
      </c>
      <c r="CO93">
        <v>-0.87127771566157319</v>
      </c>
      <c r="CP93">
        <v>0.12872228433842678</v>
      </c>
      <c r="CQ93">
        <v>0.5065050324048721</v>
      </c>
      <c r="CR93">
        <v>0.43296929087440572</v>
      </c>
      <c r="CS93">
        <v>-0.4736607226101559</v>
      </c>
      <c r="CT93">
        <v>-0.4736607226101559</v>
      </c>
      <c r="CU93">
        <v>-0.87127771566157319</v>
      </c>
      <c r="CV93">
        <v>-0.87127771566157319</v>
      </c>
      <c r="CW93">
        <v>-0.87127771566157319</v>
      </c>
      <c r="CX93">
        <v>-0.4736607226101559</v>
      </c>
      <c r="CY93">
        <v>0.86923171973097624</v>
      </c>
      <c r="CZ93">
        <v>1.354108439147401</v>
      </c>
      <c r="DA93">
        <v>-0.4736607226101559</v>
      </c>
      <c r="DB93">
        <v>-0.57024771999759194</v>
      </c>
      <c r="DC93">
        <v>-0.4736607226101559</v>
      </c>
      <c r="DD93">
        <v>-0.57024771999759194</v>
      </c>
      <c r="DE93">
        <v>-0.57024771999759194</v>
      </c>
      <c r="DF93" t="e">
        <v>#NUM!</v>
      </c>
    </row>
    <row r="94" spans="1:110" x14ac:dyDescent="0.3">
      <c r="A94" s="2" t="s">
        <v>207</v>
      </c>
      <c r="B94" s="1">
        <v>44314</v>
      </c>
      <c r="C94" s="2" t="s">
        <v>109</v>
      </c>
      <c r="D94" s="2" t="s">
        <v>120</v>
      </c>
      <c r="E94" s="2" t="s">
        <v>111</v>
      </c>
      <c r="F94">
        <v>20</v>
      </c>
      <c r="G94">
        <v>181.4</v>
      </c>
      <c r="H94">
        <v>3.8649999999999997E-2</v>
      </c>
      <c r="I94">
        <v>3.8649999999999997E-2</v>
      </c>
      <c r="J94">
        <v>7.7499999999999999E-2</v>
      </c>
      <c r="K94">
        <v>7.7499999999999999E-2</v>
      </c>
      <c r="L94">
        <v>7.7499999999999999E-2</v>
      </c>
      <c r="M94">
        <v>0.217</v>
      </c>
      <c r="N94">
        <v>3.8649999999999997E-2</v>
      </c>
      <c r="O94">
        <v>0.19350000000000001</v>
      </c>
      <c r="P94">
        <v>8.9600000000000009</v>
      </c>
      <c r="Q94">
        <v>3.01</v>
      </c>
      <c r="R94">
        <v>4770</v>
      </c>
      <c r="S94">
        <v>3.8649999999999997E-2</v>
      </c>
      <c r="T94">
        <v>9.02</v>
      </c>
      <c r="U94">
        <v>15.6</v>
      </c>
      <c r="V94">
        <v>15.7</v>
      </c>
      <c r="W94">
        <v>10.8</v>
      </c>
      <c r="X94">
        <v>11.6</v>
      </c>
      <c r="Y94">
        <v>0.55700000000000005</v>
      </c>
      <c r="Z94">
        <v>21.7</v>
      </c>
      <c r="AA94">
        <v>21.2</v>
      </c>
      <c r="AB94">
        <v>3.96</v>
      </c>
      <c r="AC94">
        <v>9.6500000000000002E-2</v>
      </c>
      <c r="AD94">
        <v>8.64</v>
      </c>
      <c r="AE94">
        <v>7.99</v>
      </c>
      <c r="AF94">
        <v>0.52600000000000002</v>
      </c>
      <c r="AG94">
        <v>3.8649999999999997E-2</v>
      </c>
      <c r="AH94">
        <v>13.6</v>
      </c>
      <c r="AI94">
        <v>3.8649999999999997E-2</v>
      </c>
      <c r="AJ94">
        <v>3.8649999999999997E-2</v>
      </c>
      <c r="AK94">
        <v>3.8649999999999997E-2</v>
      </c>
      <c r="AL94">
        <v>3.8649999999999997E-2</v>
      </c>
      <c r="AM94">
        <v>3.8649999999999997E-2</v>
      </c>
      <c r="AN94">
        <v>3.8649999999999997E-2</v>
      </c>
      <c r="AO94">
        <v>3.8649999999999997E-2</v>
      </c>
      <c r="AP94">
        <v>0.38650000000000001</v>
      </c>
      <c r="AQ94">
        <v>3.8649999999999997E-2</v>
      </c>
      <c r="AR94">
        <v>0.39400000000000002</v>
      </c>
      <c r="AS94">
        <v>9.6500000000000002E-2</v>
      </c>
      <c r="AT94">
        <v>9.6500000000000002E-2</v>
      </c>
      <c r="AU94">
        <v>3.8649999999999997E-2</v>
      </c>
      <c r="AV94">
        <v>3.8649999999999997E-2</v>
      </c>
      <c r="AW94">
        <v>3.8649999999999997E-2</v>
      </c>
      <c r="AX94">
        <v>9.6500000000000002E-2</v>
      </c>
      <c r="AY94">
        <v>51.5</v>
      </c>
      <c r="AZ94">
        <v>275</v>
      </c>
      <c r="BA94">
        <v>9.6500000000000002E-2</v>
      </c>
      <c r="BB94">
        <v>5.68</v>
      </c>
      <c r="BC94">
        <v>0.19350000000000001</v>
      </c>
      <c r="BD94">
        <v>7.7499999999999999E-2</v>
      </c>
      <c r="BE94">
        <v>7.7499999999999999E-2</v>
      </c>
      <c r="BG94">
        <f>SUM(Table8_1[[#This Row],[PFBA]:[11cl-PF3OUdS2]])</f>
        <v>5257.9159000000054</v>
      </c>
      <c r="BH94">
        <v>-1.4128505017456563</v>
      </c>
      <c r="BI94">
        <v>-1.4128505017456563</v>
      </c>
      <c r="BJ94">
        <v>-1.1106982974936896</v>
      </c>
      <c r="BK94">
        <v>-1.1106982974936896</v>
      </c>
      <c r="BL94">
        <v>-1.1106982974936896</v>
      </c>
      <c r="BM94">
        <v>-0.66354026615147055</v>
      </c>
      <c r="BN94">
        <v>-1.4128505017456563</v>
      </c>
      <c r="BO94">
        <v>-0.71331903064506974</v>
      </c>
      <c r="BP94">
        <v>0.95230800966212525</v>
      </c>
      <c r="BQ94">
        <v>0.47856649559384334</v>
      </c>
      <c r="BR94">
        <v>3.6785183790401139</v>
      </c>
      <c r="BS94">
        <v>-1.4128505017456563</v>
      </c>
      <c r="BT94">
        <v>0.95520653754194174</v>
      </c>
      <c r="BU94">
        <v>1.1931245983544616</v>
      </c>
      <c r="BV94">
        <v>1.1958996524092338</v>
      </c>
      <c r="BW94">
        <v>1.0334237554869496</v>
      </c>
      <c r="BX94">
        <v>1.0644579892269184</v>
      </c>
      <c r="BY94">
        <v>-0.25414480482627105</v>
      </c>
      <c r="BZ94">
        <v>1.3364597338485296</v>
      </c>
      <c r="CA94">
        <v>1.3263358609287514</v>
      </c>
      <c r="CB94">
        <v>0.5976951859255123</v>
      </c>
      <c r="CC94">
        <v>-1.0154726866562074</v>
      </c>
      <c r="CD94">
        <v>0.9365137424788933</v>
      </c>
      <c r="CE94">
        <v>0.90254677931399141</v>
      </c>
      <c r="CF94">
        <v>-0.27901425584626094</v>
      </c>
      <c r="CG94">
        <v>-1.4128505017456563</v>
      </c>
      <c r="CH94">
        <v>1.1335389083702174</v>
      </c>
      <c r="CI94">
        <v>-1.4128505017456563</v>
      </c>
      <c r="CJ94">
        <v>-1.4128505017456563</v>
      </c>
      <c r="CK94">
        <v>-1.4128505017456563</v>
      </c>
      <c r="CL94">
        <v>-1.4128505017456563</v>
      </c>
      <c r="CM94">
        <v>-1.4128505017456563</v>
      </c>
      <c r="CN94">
        <v>-1.4128505017456563</v>
      </c>
      <c r="CO94">
        <v>-1.4128505017456563</v>
      </c>
      <c r="CP94">
        <v>-0.4128505017456563</v>
      </c>
      <c r="CQ94">
        <v>-1.4128505017456563</v>
      </c>
      <c r="CR94">
        <v>-0.40450377817442584</v>
      </c>
      <c r="CS94">
        <v>-1.0154726866562074</v>
      </c>
      <c r="CT94">
        <v>-1.0154726866562074</v>
      </c>
      <c r="CU94">
        <v>-1.4128505017456563</v>
      </c>
      <c r="CV94">
        <v>-1.4128505017456563</v>
      </c>
      <c r="CW94">
        <v>-1.4128505017456563</v>
      </c>
      <c r="CX94">
        <v>-1.0154726866562074</v>
      </c>
      <c r="CY94">
        <v>1.711807229041191</v>
      </c>
      <c r="CZ94">
        <v>2.4393326938302629</v>
      </c>
      <c r="DA94">
        <v>-1.0154726866562074</v>
      </c>
      <c r="DB94">
        <v>0.75434833571101889</v>
      </c>
      <c r="DC94">
        <v>-0.71331903064506974</v>
      </c>
      <c r="DD94">
        <v>-1.1106982974936896</v>
      </c>
      <c r="DE94">
        <v>-1.1106982974936896</v>
      </c>
      <c r="DF94" t="e">
        <v>#NUM!</v>
      </c>
    </row>
    <row r="95" spans="1:110" x14ac:dyDescent="0.3">
      <c r="A95" s="2" t="s">
        <v>208</v>
      </c>
      <c r="B95" s="1">
        <v>44314</v>
      </c>
      <c r="C95" s="2" t="s">
        <v>109</v>
      </c>
      <c r="D95" s="2" t="s">
        <v>120</v>
      </c>
      <c r="E95" s="2" t="s">
        <v>113</v>
      </c>
      <c r="F95">
        <v>20</v>
      </c>
      <c r="G95">
        <v>181.4</v>
      </c>
      <c r="H95">
        <v>4.2250000000000003E-2</v>
      </c>
      <c r="I95">
        <v>4.2250000000000003E-2</v>
      </c>
      <c r="J95">
        <v>8.4500000000000006E-2</v>
      </c>
      <c r="K95">
        <v>8.4500000000000006E-2</v>
      </c>
      <c r="L95">
        <v>8.4500000000000006E-2</v>
      </c>
      <c r="M95">
        <v>0.31900000000000001</v>
      </c>
      <c r="N95">
        <v>8.4500000000000006E-2</v>
      </c>
      <c r="O95">
        <v>0.21099999999999999</v>
      </c>
      <c r="P95">
        <v>8</v>
      </c>
      <c r="Q95">
        <v>2.99</v>
      </c>
      <c r="R95">
        <v>3950</v>
      </c>
      <c r="S95">
        <v>4.2250000000000003E-2</v>
      </c>
      <c r="T95">
        <v>10.3</v>
      </c>
      <c r="U95">
        <v>19.8</v>
      </c>
      <c r="V95">
        <v>22.3</v>
      </c>
      <c r="W95">
        <v>13.9</v>
      </c>
      <c r="X95">
        <v>17.2</v>
      </c>
      <c r="Y95">
        <v>0.88500000000000001</v>
      </c>
      <c r="Z95">
        <v>24.9</v>
      </c>
      <c r="AA95">
        <v>30.7</v>
      </c>
      <c r="AB95">
        <v>5.46</v>
      </c>
      <c r="AC95">
        <v>0.1055</v>
      </c>
      <c r="AD95">
        <v>9.8800000000000008</v>
      </c>
      <c r="AE95">
        <v>9.98</v>
      </c>
      <c r="AF95">
        <v>8.4500000000000006E-2</v>
      </c>
      <c r="AG95">
        <v>4.2250000000000003E-2</v>
      </c>
      <c r="AH95">
        <v>5.58</v>
      </c>
      <c r="AI95">
        <v>4.2250000000000003E-2</v>
      </c>
      <c r="AJ95">
        <v>4.2250000000000003E-2</v>
      </c>
      <c r="AK95">
        <v>4.2250000000000003E-2</v>
      </c>
      <c r="AL95">
        <v>4.2250000000000003E-2</v>
      </c>
      <c r="AM95">
        <v>4.2250000000000003E-2</v>
      </c>
      <c r="AN95">
        <v>4.2250000000000003E-2</v>
      </c>
      <c r="AO95">
        <v>4.2250000000000003E-2</v>
      </c>
      <c r="AP95">
        <v>0.42249999999999999</v>
      </c>
      <c r="AQ95">
        <v>0.219</v>
      </c>
      <c r="AR95">
        <v>1.1599999999999999</v>
      </c>
      <c r="AS95">
        <v>0.1055</v>
      </c>
      <c r="AT95">
        <v>0.1055</v>
      </c>
      <c r="AU95">
        <v>4.2250000000000003E-2</v>
      </c>
      <c r="AV95">
        <v>4.2250000000000003E-2</v>
      </c>
      <c r="AW95">
        <v>4.2250000000000003E-2</v>
      </c>
      <c r="AX95">
        <v>0.1055</v>
      </c>
      <c r="AY95">
        <v>18.100000000000001</v>
      </c>
      <c r="AZ95">
        <v>118</v>
      </c>
      <c r="BA95">
        <v>0.1055</v>
      </c>
      <c r="BB95">
        <v>5.08</v>
      </c>
      <c r="BC95">
        <v>0.21099999999999999</v>
      </c>
      <c r="BD95">
        <v>8.4500000000000006E-2</v>
      </c>
      <c r="BE95">
        <v>8.4500000000000006E-2</v>
      </c>
      <c r="BG95">
        <f>SUM(Table8_1[[#This Row],[PFBA]:[11cl-PF3OUdS2]])</f>
        <v>4277.3080000000036</v>
      </c>
      <c r="BH95">
        <v>-1.3741732867142888</v>
      </c>
      <c r="BI95">
        <v>-1.3741732867142888</v>
      </c>
      <c r="BJ95">
        <v>-1.0731432910503076</v>
      </c>
      <c r="BK95">
        <v>-1.0731432910503076</v>
      </c>
      <c r="BL95">
        <v>-1.0731432910503076</v>
      </c>
      <c r="BM95">
        <v>-0.49620931694281889</v>
      </c>
      <c r="BN95">
        <v>-1.0731432910503076</v>
      </c>
      <c r="BO95">
        <v>-0.67571754470230738</v>
      </c>
      <c r="BP95">
        <v>0.90308998699194354</v>
      </c>
      <c r="BQ95">
        <v>0.47567118832442967</v>
      </c>
      <c r="BR95">
        <v>3.5965970956264601</v>
      </c>
      <c r="BS95">
        <v>-1.3741732867142888</v>
      </c>
      <c r="BT95">
        <v>1.0128372247051722</v>
      </c>
      <c r="BU95">
        <v>1.2966651902615312</v>
      </c>
      <c r="BV95">
        <v>1.3483048630481607</v>
      </c>
      <c r="BW95">
        <v>1.1430148002540952</v>
      </c>
      <c r="BX95">
        <v>1.2355284469075489</v>
      </c>
      <c r="BY95">
        <v>-5.305672930217456E-2</v>
      </c>
      <c r="BZ95">
        <v>1.3961993470957363</v>
      </c>
      <c r="CA95">
        <v>1.4871383754771865</v>
      </c>
      <c r="CB95">
        <v>0.73719264270473728</v>
      </c>
      <c r="CC95">
        <v>-0.97674754036628852</v>
      </c>
      <c r="CD95">
        <v>0.9947569445876282</v>
      </c>
      <c r="CE95">
        <v>0.99913054128737111</v>
      </c>
      <c r="CF95">
        <v>-1.0731432910503076</v>
      </c>
      <c r="CG95">
        <v>-1.3741732867142888</v>
      </c>
      <c r="CH95">
        <v>0.74663419893757876</v>
      </c>
      <c r="CI95">
        <v>-1.3741732867142888</v>
      </c>
      <c r="CJ95">
        <v>-1.3741732867142888</v>
      </c>
      <c r="CK95">
        <v>-1.3741732867142888</v>
      </c>
      <c r="CL95">
        <v>-1.3741732867142888</v>
      </c>
      <c r="CM95">
        <v>-1.3741732867142888</v>
      </c>
      <c r="CN95">
        <v>-1.3741732867142888</v>
      </c>
      <c r="CO95">
        <v>-1.3741732867142888</v>
      </c>
      <c r="CP95">
        <v>-0.37417328671428884</v>
      </c>
      <c r="CQ95">
        <v>-0.65955588515988162</v>
      </c>
      <c r="CR95">
        <v>6.445798922691845E-2</v>
      </c>
      <c r="CS95">
        <v>-0.97674754036628852</v>
      </c>
      <c r="CT95">
        <v>-0.97674754036628852</v>
      </c>
      <c r="CU95">
        <v>-1.3741732867142888</v>
      </c>
      <c r="CV95">
        <v>-1.3741732867142888</v>
      </c>
      <c r="CW95">
        <v>-1.3741732867142888</v>
      </c>
      <c r="CX95">
        <v>-0.97674754036628852</v>
      </c>
      <c r="CY95">
        <v>1.2576785748691846</v>
      </c>
      <c r="CZ95">
        <v>2.0718820073061255</v>
      </c>
      <c r="DA95">
        <v>-0.97674754036628852</v>
      </c>
      <c r="DB95">
        <v>0.70586371228391931</v>
      </c>
      <c r="DC95">
        <v>-0.67571754470230738</v>
      </c>
      <c r="DD95">
        <v>-1.0731432910503076</v>
      </c>
      <c r="DE95">
        <v>-1.0731432910503076</v>
      </c>
      <c r="DF95" t="e">
        <v>#NUM!</v>
      </c>
    </row>
    <row r="96" spans="1:110" x14ac:dyDescent="0.3">
      <c r="A96" s="2" t="s">
        <v>209</v>
      </c>
      <c r="B96" s="1">
        <v>44314</v>
      </c>
      <c r="C96" s="2" t="s">
        <v>109</v>
      </c>
      <c r="D96" s="2" t="s">
        <v>120</v>
      </c>
      <c r="E96" s="2" t="s">
        <v>115</v>
      </c>
      <c r="F96">
        <v>20</v>
      </c>
      <c r="G96">
        <v>181.4</v>
      </c>
      <c r="H96">
        <v>3.875E-2</v>
      </c>
      <c r="I96">
        <v>3.875E-2</v>
      </c>
      <c r="J96">
        <v>7.7499999999999999E-2</v>
      </c>
      <c r="K96">
        <v>7.7499999999999999E-2</v>
      </c>
      <c r="L96">
        <v>7.7499999999999999E-2</v>
      </c>
      <c r="M96">
        <v>7.7499999999999999E-2</v>
      </c>
      <c r="N96">
        <v>3.875E-2</v>
      </c>
      <c r="O96">
        <v>0.19350000000000001</v>
      </c>
      <c r="P96">
        <v>1.42</v>
      </c>
      <c r="Q96">
        <v>0.39200000000000002</v>
      </c>
      <c r="R96">
        <v>619</v>
      </c>
      <c r="S96">
        <v>3.875E-2</v>
      </c>
      <c r="T96">
        <v>1.95</v>
      </c>
      <c r="U96">
        <v>3.38</v>
      </c>
      <c r="V96">
        <v>3</v>
      </c>
      <c r="W96">
        <v>2.27</v>
      </c>
      <c r="X96">
        <v>1.34</v>
      </c>
      <c r="Y96">
        <v>3.875E-2</v>
      </c>
      <c r="Z96">
        <v>3.6</v>
      </c>
      <c r="AA96">
        <v>4.41</v>
      </c>
      <c r="AB96">
        <v>0.89400000000000002</v>
      </c>
      <c r="AC96">
        <v>9.7000000000000003E-2</v>
      </c>
      <c r="AD96">
        <v>0.97299999999999998</v>
      </c>
      <c r="AE96">
        <v>1.32</v>
      </c>
      <c r="AF96">
        <v>3.875E-2</v>
      </c>
      <c r="AG96">
        <v>3.875E-2</v>
      </c>
      <c r="AH96">
        <v>0.41899999999999998</v>
      </c>
      <c r="AI96">
        <v>3.875E-2</v>
      </c>
      <c r="AJ96">
        <v>3.875E-2</v>
      </c>
      <c r="AK96">
        <v>3.875E-2</v>
      </c>
      <c r="AL96">
        <v>3.875E-2</v>
      </c>
      <c r="AM96">
        <v>3.875E-2</v>
      </c>
      <c r="AN96">
        <v>3.875E-2</v>
      </c>
      <c r="AO96">
        <v>3.875E-2</v>
      </c>
      <c r="AP96">
        <v>0.38750000000000001</v>
      </c>
      <c r="AQ96">
        <v>3.875E-2</v>
      </c>
      <c r="AR96">
        <v>7.7499999999999999E-2</v>
      </c>
      <c r="AS96">
        <v>9.7000000000000003E-2</v>
      </c>
      <c r="AT96">
        <v>9.7000000000000003E-2</v>
      </c>
      <c r="AU96">
        <v>3.875E-2</v>
      </c>
      <c r="AV96">
        <v>3.875E-2</v>
      </c>
      <c r="AW96">
        <v>3.875E-2</v>
      </c>
      <c r="AX96">
        <v>9.7000000000000003E-2</v>
      </c>
      <c r="AY96">
        <v>0.622</v>
      </c>
      <c r="AZ96">
        <v>3.31</v>
      </c>
      <c r="BA96">
        <v>9.7000000000000003E-2</v>
      </c>
      <c r="BB96">
        <v>0.91100000000000003</v>
      </c>
      <c r="BC96">
        <v>0.19350000000000001</v>
      </c>
      <c r="BD96">
        <v>7.7499999999999999E-2</v>
      </c>
      <c r="BE96">
        <v>7.7499999999999999E-2</v>
      </c>
      <c r="BG96">
        <f>SUM(Table8_1[[#This Row],[PFBA]:[11cl-PF3OUdS2]])</f>
        <v>651.71050000000048</v>
      </c>
      <c r="BH96">
        <v>-1.4117282931576709</v>
      </c>
      <c r="BI96">
        <v>-1.4117282931576709</v>
      </c>
      <c r="BJ96">
        <v>-1.1106982974936896</v>
      </c>
      <c r="BK96">
        <v>-1.1106982974936896</v>
      </c>
      <c r="BL96">
        <v>-1.1106982974936896</v>
      </c>
      <c r="BM96">
        <v>-1.1106982974936896</v>
      </c>
      <c r="BN96">
        <v>-1.4117282931576709</v>
      </c>
      <c r="BO96">
        <v>-0.71331903064506974</v>
      </c>
      <c r="BP96">
        <v>0.15228834438305647</v>
      </c>
      <c r="BQ96">
        <v>-0.40671393297954272</v>
      </c>
      <c r="BR96">
        <v>2.7916906490201181</v>
      </c>
      <c r="BS96">
        <v>-1.4117282931576709</v>
      </c>
      <c r="BT96">
        <v>0.29003461136251801</v>
      </c>
      <c r="BU96">
        <v>0.52891670027765469</v>
      </c>
      <c r="BV96">
        <v>0.47712125471966244</v>
      </c>
      <c r="BW96">
        <v>0.35602585719312274</v>
      </c>
      <c r="BX96">
        <v>0.12710479836480765</v>
      </c>
      <c r="BY96">
        <v>-1.4117282931576709</v>
      </c>
      <c r="BZ96">
        <v>0.55630250076728727</v>
      </c>
      <c r="CA96">
        <v>0.6444385894678385</v>
      </c>
      <c r="CB96">
        <v>-4.8662481204082321E-2</v>
      </c>
      <c r="CC96">
        <v>-1.0132282657337552</v>
      </c>
      <c r="CD96">
        <v>-1.1887159731648099E-2</v>
      </c>
      <c r="CE96">
        <v>0.12057393120584989</v>
      </c>
      <c r="CF96">
        <v>-1.4117282931576709</v>
      </c>
      <c r="CG96">
        <v>-1.4117282931576709</v>
      </c>
      <c r="CH96">
        <v>-0.3777859770337047</v>
      </c>
      <c r="CI96">
        <v>-1.4117282931576709</v>
      </c>
      <c r="CJ96">
        <v>-1.4117282931576709</v>
      </c>
      <c r="CK96">
        <v>-1.4117282931576709</v>
      </c>
      <c r="CL96">
        <v>-1.4117282931576709</v>
      </c>
      <c r="CM96">
        <v>-1.4117282931576709</v>
      </c>
      <c r="CN96">
        <v>-1.4117282931576709</v>
      </c>
      <c r="CO96">
        <v>-1.4117282931576709</v>
      </c>
      <c r="CP96">
        <v>-0.4117282931576709</v>
      </c>
      <c r="CQ96">
        <v>-1.4117282931576709</v>
      </c>
      <c r="CR96">
        <v>-1.1106982974936896</v>
      </c>
      <c r="CS96">
        <v>-1.0132282657337552</v>
      </c>
      <c r="CT96">
        <v>-1.0132282657337552</v>
      </c>
      <c r="CU96">
        <v>-1.4117282931576709</v>
      </c>
      <c r="CV96">
        <v>-1.4117282931576709</v>
      </c>
      <c r="CW96">
        <v>-1.4117282931576709</v>
      </c>
      <c r="CX96">
        <v>-1.0132282657337552</v>
      </c>
      <c r="CY96">
        <v>-0.2062096153091813</v>
      </c>
      <c r="CZ96">
        <v>0.51982799377571876</v>
      </c>
      <c r="DA96">
        <v>-1.0132282657337552</v>
      </c>
      <c r="DB96">
        <v>-4.0481623027001735E-2</v>
      </c>
      <c r="DC96">
        <v>-0.71331903064506974</v>
      </c>
      <c r="DD96">
        <v>-1.1106982974936896</v>
      </c>
      <c r="DE96">
        <v>-1.1106982974936896</v>
      </c>
      <c r="DF96" t="e">
        <v>#NUM!</v>
      </c>
    </row>
    <row r="97" spans="1:110" x14ac:dyDescent="0.3">
      <c r="A97" s="2" t="s">
        <v>210</v>
      </c>
      <c r="B97" s="1">
        <v>44314</v>
      </c>
      <c r="C97" s="2" t="s">
        <v>109</v>
      </c>
      <c r="D97" s="2" t="s">
        <v>120</v>
      </c>
      <c r="E97" s="2" t="s">
        <v>190</v>
      </c>
      <c r="F97">
        <v>20</v>
      </c>
      <c r="G97">
        <v>181.4</v>
      </c>
      <c r="H97">
        <v>7.6499999999999999E-2</v>
      </c>
      <c r="I97">
        <v>7.6499999999999999E-2</v>
      </c>
      <c r="J97">
        <v>0.46100000000000002</v>
      </c>
      <c r="K97">
        <v>0.1525</v>
      </c>
      <c r="L97">
        <v>0.67700000000000005</v>
      </c>
      <c r="M97">
        <v>0.40799999999999997</v>
      </c>
      <c r="N97">
        <v>7.6499999999999999E-2</v>
      </c>
      <c r="O97">
        <v>0.38150000000000001</v>
      </c>
      <c r="P97">
        <v>6.25</v>
      </c>
      <c r="Q97">
        <v>0.38150000000000001</v>
      </c>
      <c r="R97">
        <v>512</v>
      </c>
      <c r="S97">
        <v>7.6499999999999999E-2</v>
      </c>
      <c r="T97">
        <v>1.42</v>
      </c>
      <c r="U97">
        <v>2.83</v>
      </c>
      <c r="V97">
        <v>2.64</v>
      </c>
      <c r="W97">
        <v>1.99</v>
      </c>
      <c r="X97">
        <v>1.86</v>
      </c>
      <c r="Y97">
        <v>0.1525</v>
      </c>
      <c r="Z97">
        <v>2.62</v>
      </c>
      <c r="AA97">
        <v>3.66</v>
      </c>
      <c r="AB97">
        <v>0.52800000000000002</v>
      </c>
      <c r="AC97">
        <v>0.191</v>
      </c>
      <c r="AD97">
        <v>2.81</v>
      </c>
      <c r="AE97">
        <v>2.34</v>
      </c>
      <c r="AF97">
        <v>7.6499999999999999E-2</v>
      </c>
      <c r="AG97">
        <v>7.6499999999999999E-2</v>
      </c>
      <c r="AH97">
        <v>2.11</v>
      </c>
      <c r="AI97">
        <v>7.6499999999999999E-2</v>
      </c>
      <c r="AJ97">
        <v>7.6499999999999999E-2</v>
      </c>
      <c r="AK97">
        <v>7.6499999999999999E-2</v>
      </c>
      <c r="AL97">
        <v>7.6499999999999999E-2</v>
      </c>
      <c r="AM97">
        <v>7.6499999999999999E-2</v>
      </c>
      <c r="AN97">
        <v>7.6499999999999999E-2</v>
      </c>
      <c r="AO97">
        <v>7.6499999999999999E-2</v>
      </c>
      <c r="AP97">
        <v>0.76500000000000001</v>
      </c>
      <c r="AQ97">
        <v>0.79</v>
      </c>
      <c r="AR97">
        <v>1.44</v>
      </c>
      <c r="AS97">
        <v>0.191</v>
      </c>
      <c r="AT97">
        <v>0.191</v>
      </c>
      <c r="AU97">
        <v>7.6499999999999999E-2</v>
      </c>
      <c r="AV97">
        <v>7.6499999999999999E-2</v>
      </c>
      <c r="AW97">
        <v>7.6499999999999999E-2</v>
      </c>
      <c r="AX97">
        <v>0.191</v>
      </c>
      <c r="AY97">
        <v>9.09</v>
      </c>
      <c r="AZ97">
        <v>48.1</v>
      </c>
      <c r="BA97">
        <v>0.191</v>
      </c>
      <c r="BB97">
        <v>0.1525</v>
      </c>
      <c r="BC97">
        <v>0.191</v>
      </c>
      <c r="BD97">
        <v>0.1525</v>
      </c>
      <c r="BE97">
        <v>0.1525</v>
      </c>
      <c r="BG97">
        <f>SUM(Table8_1[[#This Row],[PFBA]:[11cl-PF3OUdS2]])</f>
        <v>608.68450000000053</v>
      </c>
      <c r="BH97">
        <v>-1.1163385648463824</v>
      </c>
      <c r="BI97">
        <v>-1.1163385648463824</v>
      </c>
      <c r="BJ97">
        <v>-0.33629907461035186</v>
      </c>
      <c r="BK97">
        <v>-0.81673015631719537</v>
      </c>
      <c r="BL97">
        <v>-0.16941133131485567</v>
      </c>
      <c r="BM97">
        <v>-0.38933983691012009</v>
      </c>
      <c r="BN97">
        <v>-1.1163385648463824</v>
      </c>
      <c r="BO97">
        <v>-0.41850545770910075</v>
      </c>
      <c r="BP97">
        <v>0.79588001734407521</v>
      </c>
      <c r="BQ97">
        <v>-0.41850545770910075</v>
      </c>
      <c r="BR97">
        <v>2.7092699609758308</v>
      </c>
      <c r="BS97">
        <v>-1.1163385648463824</v>
      </c>
      <c r="BT97">
        <v>0.15228834438305647</v>
      </c>
      <c r="BU97">
        <v>0.45178643552429026</v>
      </c>
      <c r="BV97">
        <v>0.42160392686983106</v>
      </c>
      <c r="BW97">
        <v>0.29885307640970665</v>
      </c>
      <c r="BX97">
        <v>0.26951294421791633</v>
      </c>
      <c r="BY97">
        <v>-0.81673015631719537</v>
      </c>
      <c r="BZ97">
        <v>0.41830129131974547</v>
      </c>
      <c r="CA97">
        <v>0.56348108539441066</v>
      </c>
      <c r="CB97">
        <v>-0.27736607746618774</v>
      </c>
      <c r="CC97">
        <v>-0.71896663275227246</v>
      </c>
      <c r="CD97">
        <v>0.44870631990507992</v>
      </c>
      <c r="CE97">
        <v>0.36921585741014279</v>
      </c>
      <c r="CF97">
        <v>-1.1163385648463824</v>
      </c>
      <c r="CG97">
        <v>-1.1163385648463824</v>
      </c>
      <c r="CH97">
        <v>0.32428245529769262</v>
      </c>
      <c r="CI97">
        <v>-1.1163385648463824</v>
      </c>
      <c r="CJ97">
        <v>-1.1163385648463824</v>
      </c>
      <c r="CK97">
        <v>-1.1163385648463824</v>
      </c>
      <c r="CL97">
        <v>-1.1163385648463824</v>
      </c>
      <c r="CM97">
        <v>-1.1163385648463824</v>
      </c>
      <c r="CN97">
        <v>-1.1163385648463824</v>
      </c>
      <c r="CO97">
        <v>-1.1163385648463824</v>
      </c>
      <c r="CP97">
        <v>-0.11633856484638239</v>
      </c>
      <c r="CQ97">
        <v>-0.10237290870955855</v>
      </c>
      <c r="CR97">
        <v>0.15836249209524964</v>
      </c>
      <c r="CS97">
        <v>-0.71896663275227246</v>
      </c>
      <c r="CT97">
        <v>-0.71896663275227246</v>
      </c>
      <c r="CU97">
        <v>-1.1163385648463824</v>
      </c>
      <c r="CV97">
        <v>-1.1163385648463824</v>
      </c>
      <c r="CW97">
        <v>-1.1163385648463824</v>
      </c>
      <c r="CX97">
        <v>-0.71896663275227246</v>
      </c>
      <c r="CY97">
        <v>0.95856388322196739</v>
      </c>
      <c r="CZ97">
        <v>1.6821450763738317</v>
      </c>
      <c r="DA97">
        <v>-0.71896663275227246</v>
      </c>
      <c r="DB97">
        <v>-0.81673015631719537</v>
      </c>
      <c r="DC97">
        <v>-0.71896663275227246</v>
      </c>
      <c r="DD97">
        <v>-0.81673015631719537</v>
      </c>
      <c r="DE97">
        <v>-0.81673015631719537</v>
      </c>
      <c r="DF97" t="e">
        <v>#NUM!</v>
      </c>
    </row>
    <row r="98" spans="1:110" x14ac:dyDescent="0.3">
      <c r="A98" s="2" t="s">
        <v>211</v>
      </c>
      <c r="B98" s="1">
        <v>44314</v>
      </c>
      <c r="C98" s="2" t="s">
        <v>109</v>
      </c>
      <c r="D98" s="2" t="s">
        <v>110</v>
      </c>
      <c r="E98" s="2" t="s">
        <v>113</v>
      </c>
      <c r="F98">
        <v>14</v>
      </c>
      <c r="G98">
        <v>43.25</v>
      </c>
      <c r="H98">
        <v>4.1300000000000003E-2</v>
      </c>
      <c r="I98">
        <v>4.1300000000000003E-2</v>
      </c>
      <c r="J98">
        <v>4.1300000000000003E-2</v>
      </c>
      <c r="K98">
        <v>4.1300000000000003E-2</v>
      </c>
      <c r="L98">
        <v>4.1300000000000003E-2</v>
      </c>
      <c r="M98">
        <v>0.42499999999999999</v>
      </c>
      <c r="N98">
        <v>4.1300000000000003E-2</v>
      </c>
      <c r="O98">
        <v>0.10349999999999999</v>
      </c>
      <c r="P98">
        <v>24.1</v>
      </c>
      <c r="Q98">
        <v>6.93</v>
      </c>
      <c r="R98">
        <v>1640</v>
      </c>
      <c r="S98">
        <v>4.1300000000000003E-2</v>
      </c>
      <c r="T98">
        <v>2.69</v>
      </c>
      <c r="U98">
        <v>7.34</v>
      </c>
      <c r="V98">
        <v>8.4600000000000009</v>
      </c>
      <c r="W98">
        <v>10.1</v>
      </c>
      <c r="X98">
        <v>8.42</v>
      </c>
      <c r="Y98">
        <v>0.316</v>
      </c>
      <c r="Z98">
        <v>15.6</v>
      </c>
      <c r="AA98">
        <v>24.9</v>
      </c>
      <c r="AB98">
        <v>7.67</v>
      </c>
      <c r="AC98">
        <v>0.10349999999999999</v>
      </c>
      <c r="AD98">
        <v>8.75</v>
      </c>
      <c r="AE98">
        <v>4.05</v>
      </c>
      <c r="AF98">
        <v>4.1300000000000003E-2</v>
      </c>
      <c r="AG98">
        <v>4.1300000000000003E-2</v>
      </c>
      <c r="AH98">
        <v>5.07</v>
      </c>
      <c r="AI98">
        <v>4.1300000000000003E-2</v>
      </c>
      <c r="AJ98">
        <v>4.1300000000000003E-2</v>
      </c>
      <c r="AK98">
        <v>4.1300000000000003E-2</v>
      </c>
      <c r="AL98">
        <v>4.1300000000000003E-2</v>
      </c>
      <c r="AM98">
        <v>4.1300000000000003E-2</v>
      </c>
      <c r="AN98">
        <v>4.1300000000000003E-2</v>
      </c>
      <c r="AO98">
        <v>4.1300000000000003E-2</v>
      </c>
      <c r="AP98">
        <v>0.41299999999999998</v>
      </c>
      <c r="AQ98">
        <v>4.1300000000000003E-2</v>
      </c>
      <c r="AR98">
        <v>6.86</v>
      </c>
      <c r="AS98">
        <v>0.10349999999999999</v>
      </c>
      <c r="AT98">
        <v>0.10349999999999999</v>
      </c>
      <c r="AU98">
        <v>4.1300000000000003E-2</v>
      </c>
      <c r="AV98">
        <v>4.1300000000000003E-2</v>
      </c>
      <c r="AW98">
        <v>4.1300000000000003E-2</v>
      </c>
      <c r="AX98">
        <v>0.10349999999999999</v>
      </c>
      <c r="AY98">
        <v>3.59</v>
      </c>
      <c r="AZ98">
        <v>33.799999999999997</v>
      </c>
      <c r="BA98">
        <v>0.10349999999999999</v>
      </c>
      <c r="BB98">
        <v>4.8099999999999996</v>
      </c>
      <c r="BC98">
        <v>0.10349999999999999</v>
      </c>
      <c r="BD98">
        <v>4.1300000000000003E-2</v>
      </c>
      <c r="BE98">
        <v>4.1300000000000003E-2</v>
      </c>
      <c r="BG98">
        <f>SUM(Table8_1[[#This Row],[PFBA]:[11cl-PF3OUdS2]])</f>
        <v>1825.9271000000008</v>
      </c>
      <c r="BH98">
        <v>-1.3840499483435988</v>
      </c>
      <c r="BI98">
        <v>-1.3840499483435988</v>
      </c>
      <c r="BJ98">
        <v>-1.3840499483435988</v>
      </c>
      <c r="BK98">
        <v>-1.3840499483435988</v>
      </c>
      <c r="BL98">
        <v>-1.3840499483435988</v>
      </c>
      <c r="BM98">
        <v>-0.37161106994968846</v>
      </c>
      <c r="BN98">
        <v>-1.3840499483435988</v>
      </c>
      <c r="BO98">
        <v>-0.98505965020706343</v>
      </c>
      <c r="BP98">
        <v>1.3820170425748683</v>
      </c>
      <c r="BQ98">
        <v>0.84073323461180671</v>
      </c>
      <c r="BR98">
        <v>3.214843848047698</v>
      </c>
      <c r="BS98">
        <v>-1.3840499483435988</v>
      </c>
      <c r="BT98">
        <v>0.42975228000240795</v>
      </c>
      <c r="BU98">
        <v>0.86569605991607057</v>
      </c>
      <c r="BV98">
        <v>0.92737036303902354</v>
      </c>
      <c r="BW98">
        <v>1.0043213737826426</v>
      </c>
      <c r="BX98">
        <v>0.92531209149964955</v>
      </c>
      <c r="BY98">
        <v>-0.50031291738159622</v>
      </c>
      <c r="BZ98">
        <v>1.1931245983544616</v>
      </c>
      <c r="CA98">
        <v>1.3961993470957363</v>
      </c>
      <c r="CB98">
        <v>0.88479536394898095</v>
      </c>
      <c r="CC98">
        <v>-0.98505965020706343</v>
      </c>
      <c r="CD98">
        <v>0.94200805302231327</v>
      </c>
      <c r="CE98">
        <v>0.60745502321466849</v>
      </c>
      <c r="CF98">
        <v>-1.3840499483435988</v>
      </c>
      <c r="CG98">
        <v>-1.3840499483435988</v>
      </c>
      <c r="CH98">
        <v>0.70500795933333604</v>
      </c>
      <c r="CI98">
        <v>-1.3840499483435988</v>
      </c>
      <c r="CJ98">
        <v>-1.3840499483435988</v>
      </c>
      <c r="CK98">
        <v>-1.3840499483435988</v>
      </c>
      <c r="CL98">
        <v>-1.3840499483435988</v>
      </c>
      <c r="CM98">
        <v>-1.3840499483435988</v>
      </c>
      <c r="CN98">
        <v>-1.3840499483435988</v>
      </c>
      <c r="CO98">
        <v>-1.3840499483435988</v>
      </c>
      <c r="CP98">
        <v>-0.38404994834359901</v>
      </c>
      <c r="CQ98">
        <v>-1.3840499483435988</v>
      </c>
      <c r="CR98">
        <v>0.83632411570675169</v>
      </c>
      <c r="CS98">
        <v>-0.98505965020706343</v>
      </c>
      <c r="CT98">
        <v>-0.98505965020706343</v>
      </c>
      <c r="CU98">
        <v>-1.3840499483435988</v>
      </c>
      <c r="CV98">
        <v>-1.3840499483435988</v>
      </c>
      <c r="CW98">
        <v>-1.3840499483435988</v>
      </c>
      <c r="CX98">
        <v>-0.98505965020706343</v>
      </c>
      <c r="CY98">
        <v>0.55509444857831913</v>
      </c>
      <c r="CZ98">
        <v>1.5289167002776547</v>
      </c>
      <c r="DA98">
        <v>-0.98505965020706343</v>
      </c>
      <c r="DB98">
        <v>0.6821450763738317</v>
      </c>
      <c r="DC98">
        <v>-0.98505965020706343</v>
      </c>
      <c r="DD98">
        <v>-1.3840499483435988</v>
      </c>
      <c r="DE98">
        <v>-1.3840499483435988</v>
      </c>
      <c r="DF98" t="e">
        <v>#NUM!</v>
      </c>
    </row>
    <row r="99" spans="1:110" x14ac:dyDescent="0.3">
      <c r="A99" s="2" t="s">
        <v>212</v>
      </c>
      <c r="B99" s="1">
        <v>44314</v>
      </c>
      <c r="C99" s="2" t="s">
        <v>109</v>
      </c>
      <c r="D99" s="2" t="s">
        <v>110</v>
      </c>
      <c r="E99" s="2" t="s">
        <v>115</v>
      </c>
      <c r="F99">
        <v>14</v>
      </c>
      <c r="G99">
        <v>43.25</v>
      </c>
      <c r="H99">
        <v>4.4200000000000003E-2</v>
      </c>
      <c r="I99">
        <v>4.4200000000000003E-2</v>
      </c>
      <c r="J99">
        <v>4.4200000000000003E-2</v>
      </c>
      <c r="K99">
        <v>4.4200000000000003E-2</v>
      </c>
      <c r="L99">
        <v>4.4200000000000003E-2</v>
      </c>
      <c r="M99">
        <v>4.4200000000000003E-2</v>
      </c>
      <c r="N99">
        <v>4.4200000000000003E-2</v>
      </c>
      <c r="O99">
        <v>0.1105</v>
      </c>
      <c r="P99">
        <v>3.35</v>
      </c>
      <c r="Q99">
        <v>0.65800000000000003</v>
      </c>
      <c r="R99">
        <v>238</v>
      </c>
      <c r="S99">
        <v>4.4200000000000003E-2</v>
      </c>
      <c r="T99">
        <v>0.63</v>
      </c>
      <c r="U99">
        <v>1.44</v>
      </c>
      <c r="V99">
        <v>2</v>
      </c>
      <c r="W99">
        <v>2.31</v>
      </c>
      <c r="X99">
        <v>1.32</v>
      </c>
      <c r="Y99">
        <v>4.4200000000000003E-2</v>
      </c>
      <c r="Z99">
        <v>1.55</v>
      </c>
      <c r="AA99">
        <v>3</v>
      </c>
      <c r="AB99">
        <v>0.79300000000000004</v>
      </c>
      <c r="AC99">
        <v>0.1105</v>
      </c>
      <c r="AD99">
        <v>1.8</v>
      </c>
      <c r="AE99">
        <v>1.08</v>
      </c>
      <c r="AF99">
        <v>4.4200000000000003E-2</v>
      </c>
      <c r="AG99">
        <v>4.4200000000000003E-2</v>
      </c>
      <c r="AH99">
        <v>0.55900000000000005</v>
      </c>
      <c r="AI99">
        <v>4.4200000000000003E-2</v>
      </c>
      <c r="AJ99">
        <v>4.4200000000000003E-2</v>
      </c>
      <c r="AK99">
        <v>1.1100000000000001</v>
      </c>
      <c r="AL99">
        <v>4.4200000000000003E-2</v>
      </c>
      <c r="AM99">
        <v>4.4200000000000003E-2</v>
      </c>
      <c r="AN99">
        <v>4.4200000000000003E-2</v>
      </c>
      <c r="AO99">
        <v>4.4200000000000003E-2</v>
      </c>
      <c r="AP99">
        <v>0.442</v>
      </c>
      <c r="AQ99">
        <v>4.4200000000000003E-2</v>
      </c>
      <c r="AR99">
        <v>0.34599999999999997</v>
      </c>
      <c r="AS99">
        <v>0.1105</v>
      </c>
      <c r="AT99">
        <v>0.1105</v>
      </c>
      <c r="AU99">
        <v>4.4200000000000003E-2</v>
      </c>
      <c r="AV99">
        <v>4.4200000000000003E-2</v>
      </c>
      <c r="AW99">
        <v>4.4200000000000003E-2</v>
      </c>
      <c r="AX99">
        <v>0.1105</v>
      </c>
      <c r="AY99">
        <v>0.45700000000000002</v>
      </c>
      <c r="AZ99">
        <v>2.6</v>
      </c>
      <c r="BA99">
        <v>0.1105</v>
      </c>
      <c r="BB99">
        <v>0.51700000000000002</v>
      </c>
      <c r="BC99">
        <v>0.1105</v>
      </c>
      <c r="BD99">
        <v>4.4200000000000003E-2</v>
      </c>
      <c r="BE99">
        <v>4.4200000000000003E-2</v>
      </c>
      <c r="BG99">
        <f>SUM(Table8_1[[#This Row],[PFBA]:[11cl-PF3OUdS2]])</f>
        <v>265.75209999999987</v>
      </c>
      <c r="BH99">
        <v>-1.3545777306509081</v>
      </c>
      <c r="BI99">
        <v>-1.3545777306509081</v>
      </c>
      <c r="BJ99">
        <v>-1.3545777306509081</v>
      </c>
      <c r="BK99">
        <v>-1.3545777306509081</v>
      </c>
      <c r="BL99">
        <v>-1.3545777306509081</v>
      </c>
      <c r="BM99">
        <v>-1.3545777306509081</v>
      </c>
      <c r="BN99">
        <v>-1.3545777306509081</v>
      </c>
      <c r="BO99">
        <v>-0.95663772197887054</v>
      </c>
      <c r="BP99">
        <v>0.5250448070368452</v>
      </c>
      <c r="BQ99">
        <v>-0.18177410638604449</v>
      </c>
      <c r="BR99">
        <v>2.3765769570565118</v>
      </c>
      <c r="BS99">
        <v>-1.3545777306509081</v>
      </c>
      <c r="BT99">
        <v>-0.20065945054641829</v>
      </c>
      <c r="BU99">
        <v>0.15836249209524964</v>
      </c>
      <c r="BV99">
        <v>0.3010299956639812</v>
      </c>
      <c r="BW99">
        <v>0.36361197989214433</v>
      </c>
      <c r="BX99">
        <v>0.12057393120584989</v>
      </c>
      <c r="BY99">
        <v>-1.3545777306509081</v>
      </c>
      <c r="BZ99">
        <v>0.1903316981702915</v>
      </c>
      <c r="CA99">
        <v>0.47712125471966244</v>
      </c>
      <c r="CB99">
        <v>-0.10072681268239618</v>
      </c>
      <c r="CC99">
        <v>-0.95663772197887054</v>
      </c>
      <c r="CD99">
        <v>0.25527250510330607</v>
      </c>
      <c r="CE99">
        <v>3.342375548694973E-2</v>
      </c>
      <c r="CF99">
        <v>-1.3545777306509081</v>
      </c>
      <c r="CG99">
        <v>-1.3545777306509081</v>
      </c>
      <c r="CH99">
        <v>-0.25258819211357664</v>
      </c>
      <c r="CI99">
        <v>-1.3545777306509081</v>
      </c>
      <c r="CJ99">
        <v>-1.3545777306509081</v>
      </c>
      <c r="CK99">
        <v>4.5322978786657475E-2</v>
      </c>
      <c r="CL99">
        <v>-1.3545777306509081</v>
      </c>
      <c r="CM99">
        <v>-1.3545777306509081</v>
      </c>
      <c r="CN99">
        <v>-1.3545777306509081</v>
      </c>
      <c r="CO99">
        <v>-1.3545777306509081</v>
      </c>
      <c r="CP99">
        <v>-0.35457773065090809</v>
      </c>
      <c r="CQ99">
        <v>-1.3545777306509081</v>
      </c>
      <c r="CR99">
        <v>-0.46092390120722343</v>
      </c>
      <c r="CS99">
        <v>-0.95663772197887054</v>
      </c>
      <c r="CT99">
        <v>-0.95663772197887054</v>
      </c>
      <c r="CU99">
        <v>-1.3545777306509081</v>
      </c>
      <c r="CV99">
        <v>-1.3545777306509081</v>
      </c>
      <c r="CW99">
        <v>-1.3545777306509081</v>
      </c>
      <c r="CX99">
        <v>-0.95663772197887054</v>
      </c>
      <c r="CY99">
        <v>-0.34008379993014975</v>
      </c>
      <c r="CZ99">
        <v>0.41497334797081797</v>
      </c>
      <c r="DA99">
        <v>-0.95663772197887054</v>
      </c>
      <c r="DB99">
        <v>-0.2865094569060575</v>
      </c>
      <c r="DC99">
        <v>-0.95663772197887054</v>
      </c>
      <c r="DD99">
        <v>-1.3545777306509081</v>
      </c>
      <c r="DE99">
        <v>-1.3545777306509081</v>
      </c>
      <c r="DF99" t="e">
        <v>#NUM!</v>
      </c>
    </row>
    <row r="100" spans="1:110" x14ac:dyDescent="0.3">
      <c r="A100" s="2" t="s">
        <v>213</v>
      </c>
      <c r="B100" s="1">
        <v>44314</v>
      </c>
      <c r="C100" s="2" t="s">
        <v>109</v>
      </c>
      <c r="D100" s="2" t="s">
        <v>110</v>
      </c>
      <c r="E100" s="2" t="s">
        <v>190</v>
      </c>
      <c r="F100">
        <v>14</v>
      </c>
      <c r="G100">
        <v>43.25</v>
      </c>
      <c r="H100">
        <v>4.1099999999999998E-2</v>
      </c>
      <c r="I100">
        <v>4.1099999999999998E-2</v>
      </c>
      <c r="J100">
        <v>4.1099999999999998E-2</v>
      </c>
      <c r="K100">
        <v>4.1099999999999998E-2</v>
      </c>
      <c r="L100">
        <v>0.71699999999999997</v>
      </c>
      <c r="M100">
        <v>1.0900000000000001</v>
      </c>
      <c r="N100">
        <v>4.1099999999999998E-2</v>
      </c>
      <c r="O100">
        <v>0.10299999999999999</v>
      </c>
      <c r="P100">
        <v>15.6</v>
      </c>
      <c r="Q100">
        <v>1.61</v>
      </c>
      <c r="R100">
        <v>372</v>
      </c>
      <c r="S100">
        <v>4.1099999999999998E-2</v>
      </c>
      <c r="T100">
        <v>1.21</v>
      </c>
      <c r="U100">
        <v>2.66</v>
      </c>
      <c r="V100">
        <v>2.5499999999999998</v>
      </c>
      <c r="W100">
        <v>2.11</v>
      </c>
      <c r="X100">
        <v>1.1000000000000001</v>
      </c>
      <c r="Y100">
        <v>4.1099999999999998E-2</v>
      </c>
      <c r="Z100">
        <v>2.0099999999999998</v>
      </c>
      <c r="AA100">
        <v>4.04</v>
      </c>
      <c r="AB100">
        <v>4.1099999999999998E-2</v>
      </c>
      <c r="AC100">
        <v>0.10299999999999999</v>
      </c>
      <c r="AD100">
        <v>3.9</v>
      </c>
      <c r="AE100">
        <v>0.54500000000000004</v>
      </c>
      <c r="AF100">
        <v>4.1099999999999998E-2</v>
      </c>
      <c r="AG100">
        <v>4.1099999999999998E-2</v>
      </c>
      <c r="AH100">
        <v>3.8</v>
      </c>
      <c r="AI100">
        <v>4.1099999999999998E-2</v>
      </c>
      <c r="AJ100">
        <v>4.1099999999999998E-2</v>
      </c>
      <c r="AK100">
        <v>4.1099999999999998E-2</v>
      </c>
      <c r="AL100">
        <v>4.1099999999999998E-2</v>
      </c>
      <c r="AM100">
        <v>4.1099999999999998E-2</v>
      </c>
      <c r="AN100">
        <v>4.1099999999999998E-2</v>
      </c>
      <c r="AO100">
        <v>4.1099999999999998E-2</v>
      </c>
      <c r="AP100">
        <v>0.41099999999999998</v>
      </c>
      <c r="AQ100">
        <v>4.1099999999999998E-2</v>
      </c>
      <c r="AR100">
        <v>3.86</v>
      </c>
      <c r="AS100">
        <v>0.10299999999999999</v>
      </c>
      <c r="AT100">
        <v>0.10299999999999999</v>
      </c>
      <c r="AU100">
        <v>4.1099999999999998E-2</v>
      </c>
      <c r="AV100">
        <v>4.1099999999999998E-2</v>
      </c>
      <c r="AW100">
        <v>4.1099999999999998E-2</v>
      </c>
      <c r="AX100">
        <v>0.10299999999999999</v>
      </c>
      <c r="AY100">
        <v>3.34</v>
      </c>
      <c r="AZ100">
        <v>22</v>
      </c>
      <c r="BA100">
        <v>0.10299999999999999</v>
      </c>
      <c r="BB100">
        <v>4.1099999999999998E-2</v>
      </c>
      <c r="BC100">
        <v>0.10299999999999999</v>
      </c>
      <c r="BD100">
        <v>4.1099999999999998E-2</v>
      </c>
      <c r="BE100">
        <v>4.1099999999999998E-2</v>
      </c>
      <c r="BG100">
        <f>SUM(Table8_1[[#This Row],[PFBA]:[11cl-PF3OUdS2]])</f>
        <v>446.26039999999955</v>
      </c>
      <c r="BH100">
        <v>-1.3861581781239307</v>
      </c>
      <c r="BI100">
        <v>-1.3861581781239307</v>
      </c>
      <c r="BJ100">
        <v>-1.3861581781239307</v>
      </c>
      <c r="BK100">
        <v>-1.3861581781239307</v>
      </c>
      <c r="BL100">
        <v>-0.1444808443321999</v>
      </c>
      <c r="BM100">
        <v>3.7426497940623665E-2</v>
      </c>
      <c r="BN100">
        <v>-1.3861581781239307</v>
      </c>
      <c r="BO100">
        <v>-0.98716277529482777</v>
      </c>
      <c r="BP100">
        <v>1.1931245983544616</v>
      </c>
      <c r="BQ100">
        <v>0.20682587603184974</v>
      </c>
      <c r="BR100">
        <v>2.5705429398818973</v>
      </c>
      <c r="BS100">
        <v>-1.3861581781239307</v>
      </c>
      <c r="BT100">
        <v>8.2785370316450071E-2</v>
      </c>
      <c r="BU100">
        <v>0.42488163663106698</v>
      </c>
      <c r="BV100">
        <v>0.40654018043395512</v>
      </c>
      <c r="BW100">
        <v>0.32428245529769262</v>
      </c>
      <c r="BX100">
        <v>4.1392685158225077E-2</v>
      </c>
      <c r="BY100">
        <v>-1.3861581781239307</v>
      </c>
      <c r="BZ100">
        <v>0.30319605742048883</v>
      </c>
      <c r="CA100">
        <v>0.60638136511060492</v>
      </c>
      <c r="CB100">
        <v>-1.3861581781239307</v>
      </c>
      <c r="CC100">
        <v>-0.98716277529482777</v>
      </c>
      <c r="CD100">
        <v>0.59106460702649921</v>
      </c>
      <c r="CE100">
        <v>-0.2636034977233575</v>
      </c>
      <c r="CF100">
        <v>-1.3861581781239307</v>
      </c>
      <c r="CG100">
        <v>-1.3861581781239307</v>
      </c>
      <c r="CH100">
        <v>0.57978359661681012</v>
      </c>
      <c r="CI100">
        <v>-1.3861581781239307</v>
      </c>
      <c r="CJ100">
        <v>-1.3861581781239307</v>
      </c>
      <c r="CK100">
        <v>-1.3861581781239307</v>
      </c>
      <c r="CL100">
        <v>-1.3861581781239307</v>
      </c>
      <c r="CM100">
        <v>-1.3861581781239307</v>
      </c>
      <c r="CN100">
        <v>-1.3861581781239307</v>
      </c>
      <c r="CO100">
        <v>-1.3861581781239307</v>
      </c>
      <c r="CP100">
        <v>-0.38615817812393083</v>
      </c>
      <c r="CQ100">
        <v>-1.3861581781239307</v>
      </c>
      <c r="CR100">
        <v>0.58658730467175491</v>
      </c>
      <c r="CS100">
        <v>-0.98716277529482777</v>
      </c>
      <c r="CT100">
        <v>-0.98716277529482777</v>
      </c>
      <c r="CU100">
        <v>-1.3861581781239307</v>
      </c>
      <c r="CV100">
        <v>-1.3861581781239307</v>
      </c>
      <c r="CW100">
        <v>-1.3861581781239307</v>
      </c>
      <c r="CX100">
        <v>-0.98716277529482777</v>
      </c>
      <c r="CY100">
        <v>0.52374646681156445</v>
      </c>
      <c r="CZ100">
        <v>1.3424226808222062</v>
      </c>
      <c r="DA100">
        <v>-0.98716277529482777</v>
      </c>
      <c r="DB100">
        <v>-1.3861581781239307</v>
      </c>
      <c r="DC100">
        <v>-0.98716277529482777</v>
      </c>
      <c r="DD100">
        <v>-1.3861581781239307</v>
      </c>
      <c r="DE100">
        <v>-1.3861581781239307</v>
      </c>
      <c r="DF100" t="e">
        <v>#NUM!</v>
      </c>
    </row>
    <row r="101" spans="1:110" x14ac:dyDescent="0.3">
      <c r="A101" s="2" t="s">
        <v>214</v>
      </c>
      <c r="B101" s="1">
        <v>44314</v>
      </c>
      <c r="C101" s="2" t="s">
        <v>109</v>
      </c>
      <c r="D101" s="2" t="s">
        <v>110</v>
      </c>
      <c r="E101" s="2" t="s">
        <v>111</v>
      </c>
      <c r="F101">
        <v>18</v>
      </c>
      <c r="G101">
        <v>162.19999999999999</v>
      </c>
      <c r="H101">
        <v>4.2549999999999998E-2</v>
      </c>
      <c r="I101">
        <v>4.2549999999999998E-2</v>
      </c>
      <c r="J101">
        <v>4.2549999999999998E-2</v>
      </c>
      <c r="K101">
        <v>4.2549999999999998E-2</v>
      </c>
      <c r="L101">
        <v>4.2549999999999998E-2</v>
      </c>
      <c r="M101">
        <v>4.2549999999999998E-2</v>
      </c>
      <c r="N101">
        <v>4.2549999999999998E-2</v>
      </c>
      <c r="O101">
        <v>0.1065</v>
      </c>
      <c r="P101">
        <v>7.17</v>
      </c>
      <c r="Q101">
        <v>1.89</v>
      </c>
      <c r="R101">
        <v>1590</v>
      </c>
      <c r="S101">
        <v>4.2549999999999998E-2</v>
      </c>
      <c r="T101">
        <v>6.13</v>
      </c>
      <c r="U101">
        <v>16.2</v>
      </c>
      <c r="V101">
        <v>17.5</v>
      </c>
      <c r="W101">
        <v>18.899999999999999</v>
      </c>
      <c r="X101">
        <v>15.2</v>
      </c>
      <c r="Y101">
        <v>0.55500000000000005</v>
      </c>
      <c r="Z101">
        <v>12.8</v>
      </c>
      <c r="AA101">
        <v>16.399999999999999</v>
      </c>
      <c r="AB101">
        <v>5.01</v>
      </c>
      <c r="AC101">
        <v>0.1065</v>
      </c>
      <c r="AD101">
        <v>4.54</v>
      </c>
      <c r="AE101">
        <v>6.57</v>
      </c>
      <c r="AF101">
        <v>4.2549999999999998E-2</v>
      </c>
      <c r="AG101">
        <v>4.2549999999999998E-2</v>
      </c>
      <c r="AH101">
        <v>2.56</v>
      </c>
      <c r="AI101">
        <v>4.2549999999999998E-2</v>
      </c>
      <c r="AJ101">
        <v>4.2549999999999998E-2</v>
      </c>
      <c r="AK101">
        <v>4.2549999999999998E-2</v>
      </c>
      <c r="AL101">
        <v>4.2549999999999998E-2</v>
      </c>
      <c r="AM101">
        <v>4.2549999999999998E-2</v>
      </c>
      <c r="AN101">
        <v>4.2549999999999998E-2</v>
      </c>
      <c r="AO101">
        <v>4.2549999999999998E-2</v>
      </c>
      <c r="AP101">
        <v>0.42549999999999999</v>
      </c>
      <c r="AQ101">
        <v>4.2549999999999998E-2</v>
      </c>
      <c r="AR101">
        <v>1.18</v>
      </c>
      <c r="AS101">
        <v>0.1065</v>
      </c>
      <c r="AT101">
        <v>0.1065</v>
      </c>
      <c r="AU101">
        <v>4.2549999999999998E-2</v>
      </c>
      <c r="AV101">
        <v>4.2549999999999998E-2</v>
      </c>
      <c r="AW101">
        <v>4.2549999999999998E-2</v>
      </c>
      <c r="AX101">
        <v>0.1065</v>
      </c>
      <c r="AY101">
        <v>3.31</v>
      </c>
      <c r="AZ101">
        <v>13.6</v>
      </c>
      <c r="BA101">
        <v>0.1065</v>
      </c>
      <c r="BB101">
        <v>3.04</v>
      </c>
      <c r="BC101">
        <v>0.1065</v>
      </c>
      <c r="BD101">
        <v>4.2549999999999998E-2</v>
      </c>
      <c r="BE101">
        <v>4.2549999999999998E-2</v>
      </c>
      <c r="BG101">
        <f>SUM(Table8_1[[#This Row],[PFBA]:[11cl-PF3OUdS2]])</f>
        <v>1744.704649999999</v>
      </c>
      <c r="BH101">
        <v>-1.3711004355793934</v>
      </c>
      <c r="BI101">
        <v>-1.3711004355793934</v>
      </c>
      <c r="BJ101">
        <v>-1.3711004355793934</v>
      </c>
      <c r="BK101">
        <v>-1.3711004355793934</v>
      </c>
      <c r="BL101">
        <v>-1.3711004355793934</v>
      </c>
      <c r="BM101">
        <v>-1.3711004355793934</v>
      </c>
      <c r="BN101">
        <v>-1.3711004355793934</v>
      </c>
      <c r="BO101">
        <v>-0.97265039222524352</v>
      </c>
      <c r="BP101">
        <v>0.85551915566780012</v>
      </c>
      <c r="BQ101">
        <v>0.27646180417324412</v>
      </c>
      <c r="BR101">
        <v>3.2013971243204513</v>
      </c>
      <c r="BS101">
        <v>-1.3711004355793934</v>
      </c>
      <c r="BT101">
        <v>0.78746047451841505</v>
      </c>
      <c r="BU101">
        <v>1.209515014542631</v>
      </c>
      <c r="BV101">
        <v>1.2430380486862944</v>
      </c>
      <c r="BW101">
        <v>1.2764618041732441</v>
      </c>
      <c r="BX101">
        <v>1.1818435879447726</v>
      </c>
      <c r="BY101">
        <v>-0.25570701687732372</v>
      </c>
      <c r="BZ101">
        <v>1.1072099696478683</v>
      </c>
      <c r="CA101">
        <v>1.2148438480476977</v>
      </c>
      <c r="CB101">
        <v>0.69983772586724569</v>
      </c>
      <c r="CC101">
        <v>-0.97265039222524352</v>
      </c>
      <c r="CD101">
        <v>0.65705585285710388</v>
      </c>
      <c r="CE101">
        <v>0.81756536955978076</v>
      </c>
      <c r="CF101">
        <v>-1.3711004355793934</v>
      </c>
      <c r="CG101">
        <v>-1.3711004355793934</v>
      </c>
      <c r="CH101">
        <v>0.40823996531184958</v>
      </c>
      <c r="CI101">
        <v>-1.3711004355793934</v>
      </c>
      <c r="CJ101">
        <v>-1.3711004355793934</v>
      </c>
      <c r="CK101">
        <v>-1.3711004355793934</v>
      </c>
      <c r="CL101">
        <v>-1.3711004355793934</v>
      </c>
      <c r="CM101">
        <v>-1.3711004355793934</v>
      </c>
      <c r="CN101">
        <v>-1.3711004355793934</v>
      </c>
      <c r="CO101">
        <v>-1.3711004355793934</v>
      </c>
      <c r="CP101">
        <v>-0.37110043557939332</v>
      </c>
      <c r="CQ101">
        <v>-1.3711004355793934</v>
      </c>
      <c r="CR101">
        <v>7.1882007306125359E-2</v>
      </c>
      <c r="CS101">
        <v>-0.97265039222524352</v>
      </c>
      <c r="CT101">
        <v>-0.97265039222524352</v>
      </c>
      <c r="CU101">
        <v>-1.3711004355793934</v>
      </c>
      <c r="CV101">
        <v>-1.3711004355793934</v>
      </c>
      <c r="CW101">
        <v>-1.3711004355793934</v>
      </c>
      <c r="CX101">
        <v>-0.97265039222524352</v>
      </c>
      <c r="CY101">
        <v>0.51982799377571876</v>
      </c>
      <c r="CZ101">
        <v>1.1335389083702174</v>
      </c>
      <c r="DA101">
        <v>-0.97265039222524352</v>
      </c>
      <c r="DB101">
        <v>0.48287358360875376</v>
      </c>
      <c r="DC101">
        <v>-0.97265039222524352</v>
      </c>
      <c r="DD101">
        <v>-1.3711004355793934</v>
      </c>
      <c r="DE101">
        <v>-1.3711004355793934</v>
      </c>
      <c r="DF101" t="e">
        <v>#NUM!</v>
      </c>
    </row>
    <row r="102" spans="1:110" x14ac:dyDescent="0.3">
      <c r="A102" s="2" t="s">
        <v>215</v>
      </c>
      <c r="B102" s="1">
        <v>44314</v>
      </c>
      <c r="C102" s="2" t="s">
        <v>109</v>
      </c>
      <c r="D102" s="2" t="s">
        <v>110</v>
      </c>
      <c r="E102" s="2" t="s">
        <v>113</v>
      </c>
      <c r="F102">
        <v>18</v>
      </c>
      <c r="G102">
        <v>162.19999999999999</v>
      </c>
      <c r="H102">
        <v>4.3249999999999997E-2</v>
      </c>
      <c r="I102">
        <v>4.3249999999999997E-2</v>
      </c>
      <c r="J102">
        <v>4.3249999999999997E-2</v>
      </c>
      <c r="K102">
        <v>4.3249999999999997E-2</v>
      </c>
      <c r="L102">
        <v>4.3249999999999997E-2</v>
      </c>
      <c r="M102">
        <v>4.3249999999999997E-2</v>
      </c>
      <c r="N102">
        <v>4.3249999999999997E-2</v>
      </c>
      <c r="O102">
        <v>0.108</v>
      </c>
      <c r="P102">
        <v>15.8</v>
      </c>
      <c r="Q102">
        <v>6.6</v>
      </c>
      <c r="R102">
        <v>5860</v>
      </c>
      <c r="S102">
        <v>4.3249999999999997E-2</v>
      </c>
      <c r="T102">
        <v>11.4</v>
      </c>
      <c r="U102">
        <v>22.9</v>
      </c>
      <c r="V102">
        <v>29.1</v>
      </c>
      <c r="W102">
        <v>23.9</v>
      </c>
      <c r="X102">
        <v>20.2</v>
      </c>
      <c r="Y102">
        <v>1.77</v>
      </c>
      <c r="Z102">
        <v>26.8</v>
      </c>
      <c r="AA102">
        <v>42.1</v>
      </c>
      <c r="AB102">
        <v>16.3</v>
      </c>
      <c r="AC102">
        <v>0.108</v>
      </c>
      <c r="AD102">
        <v>12.5</v>
      </c>
      <c r="AE102">
        <v>18.399999999999999</v>
      </c>
      <c r="AF102">
        <v>4.3249999999999997E-2</v>
      </c>
      <c r="AG102">
        <v>4.3249999999999997E-2</v>
      </c>
      <c r="AH102">
        <v>12.8</v>
      </c>
      <c r="AI102">
        <v>4.3249999999999997E-2</v>
      </c>
      <c r="AJ102">
        <v>4.3249999999999997E-2</v>
      </c>
      <c r="AK102">
        <v>4.3249999999999997E-2</v>
      </c>
      <c r="AL102">
        <v>4.3249999999999997E-2</v>
      </c>
      <c r="AM102">
        <v>4.3249999999999997E-2</v>
      </c>
      <c r="AN102">
        <v>4.3249999999999997E-2</v>
      </c>
      <c r="AO102">
        <v>4.3249999999999997E-2</v>
      </c>
      <c r="AP102">
        <v>0.4325</v>
      </c>
      <c r="AQ102">
        <v>4.3249999999999997E-2</v>
      </c>
      <c r="AR102">
        <v>5.0999999999999996</v>
      </c>
      <c r="AS102">
        <v>0.108</v>
      </c>
      <c r="AT102">
        <v>0.108</v>
      </c>
      <c r="AU102">
        <v>4.3249999999999997E-2</v>
      </c>
      <c r="AV102">
        <v>4.3249999999999997E-2</v>
      </c>
      <c r="AW102">
        <v>4.3249999999999997E-2</v>
      </c>
      <c r="AX102">
        <v>0.108</v>
      </c>
      <c r="AY102">
        <v>0.108</v>
      </c>
      <c r="AZ102">
        <v>37.6</v>
      </c>
      <c r="BA102">
        <v>0.108</v>
      </c>
      <c r="BB102">
        <v>9.73</v>
      </c>
      <c r="BC102">
        <v>0.108</v>
      </c>
      <c r="BD102">
        <v>4.3249999999999997E-2</v>
      </c>
      <c r="BE102">
        <v>4.3249999999999997E-2</v>
      </c>
      <c r="BG102">
        <f>SUM(Table8_1[[#This Row],[PFBA]:[11cl-PF3OUdS2]])</f>
        <v>6175.2912499999966</v>
      </c>
      <c r="BH102">
        <v>-1.364013888199167</v>
      </c>
      <c r="BI102">
        <v>-1.364013888199167</v>
      </c>
      <c r="BJ102">
        <v>-1.364013888199167</v>
      </c>
      <c r="BK102">
        <v>-1.364013888199167</v>
      </c>
      <c r="BL102">
        <v>-1.364013888199167</v>
      </c>
      <c r="BM102">
        <v>-1.364013888199167</v>
      </c>
      <c r="BN102">
        <v>-1.364013888199167</v>
      </c>
      <c r="BO102">
        <v>-0.96657624451305035</v>
      </c>
      <c r="BP102">
        <v>1.1986570869544226</v>
      </c>
      <c r="BQ102">
        <v>0.81954393554186866</v>
      </c>
      <c r="BR102">
        <v>3.7678976160180908</v>
      </c>
      <c r="BS102">
        <v>-1.364013888199167</v>
      </c>
      <c r="BT102">
        <v>1.0569048513364727</v>
      </c>
      <c r="BU102">
        <v>1.3598354823398879</v>
      </c>
      <c r="BV102">
        <v>1.4638929889859074</v>
      </c>
      <c r="BW102">
        <v>1.3783979009481377</v>
      </c>
      <c r="BX102">
        <v>1.3053513694466237</v>
      </c>
      <c r="BY102">
        <v>0.24797326636180664</v>
      </c>
      <c r="BZ102">
        <v>1.4281347940287887</v>
      </c>
      <c r="CA102">
        <v>1.6242820958356683</v>
      </c>
      <c r="CB102">
        <v>1.2121876044039579</v>
      </c>
      <c r="CC102">
        <v>-0.96657624451305035</v>
      </c>
      <c r="CD102">
        <v>1.0969100130080565</v>
      </c>
      <c r="CE102">
        <v>1.2648178230095364</v>
      </c>
      <c r="CF102">
        <v>-1.364013888199167</v>
      </c>
      <c r="CG102">
        <v>-1.364013888199167</v>
      </c>
      <c r="CH102">
        <v>1.1072099696478683</v>
      </c>
      <c r="CI102">
        <v>-1.364013888199167</v>
      </c>
      <c r="CJ102">
        <v>-1.364013888199167</v>
      </c>
      <c r="CK102">
        <v>-1.364013888199167</v>
      </c>
      <c r="CL102">
        <v>-1.364013888199167</v>
      </c>
      <c r="CM102">
        <v>-1.364013888199167</v>
      </c>
      <c r="CN102">
        <v>-1.364013888199167</v>
      </c>
      <c r="CO102">
        <v>-1.364013888199167</v>
      </c>
      <c r="CP102">
        <v>-0.36401388819916697</v>
      </c>
      <c r="CQ102">
        <v>-1.364013888199167</v>
      </c>
      <c r="CR102">
        <v>0.70757017609793638</v>
      </c>
      <c r="CS102">
        <v>-0.96657624451305035</v>
      </c>
      <c r="CT102">
        <v>-0.96657624451305035</v>
      </c>
      <c r="CU102">
        <v>-1.364013888199167</v>
      </c>
      <c r="CV102">
        <v>-1.364013888199167</v>
      </c>
      <c r="CW102">
        <v>-1.364013888199167</v>
      </c>
      <c r="CX102">
        <v>-0.96657624451305035</v>
      </c>
      <c r="CY102">
        <v>-0.96657624451305035</v>
      </c>
      <c r="CZ102">
        <v>1.5751878449276611</v>
      </c>
      <c r="DA102">
        <v>-0.96657624451305035</v>
      </c>
      <c r="DB102">
        <v>0.98811284026835189</v>
      </c>
      <c r="DC102">
        <v>-0.96657624451305035</v>
      </c>
      <c r="DD102">
        <v>-1.364013888199167</v>
      </c>
      <c r="DE102">
        <v>-1.364013888199167</v>
      </c>
      <c r="DF102" t="e">
        <v>#NUM!</v>
      </c>
    </row>
    <row r="103" spans="1:110" x14ac:dyDescent="0.3">
      <c r="A103" s="2" t="s">
        <v>216</v>
      </c>
      <c r="B103" s="1">
        <v>44314</v>
      </c>
      <c r="C103" s="2" t="s">
        <v>109</v>
      </c>
      <c r="D103" s="2" t="s">
        <v>110</v>
      </c>
      <c r="E103" s="2" t="s">
        <v>115</v>
      </c>
      <c r="F103">
        <v>18</v>
      </c>
      <c r="G103">
        <v>162.19999999999999</v>
      </c>
      <c r="H103">
        <v>4.58E-2</v>
      </c>
      <c r="I103">
        <v>4.58E-2</v>
      </c>
      <c r="J103">
        <v>4.58E-2</v>
      </c>
      <c r="K103">
        <v>4.58E-2</v>
      </c>
      <c r="L103">
        <v>4.58E-2</v>
      </c>
      <c r="M103">
        <v>4.58E-2</v>
      </c>
      <c r="N103">
        <v>4.58E-2</v>
      </c>
      <c r="O103">
        <v>0.1145</v>
      </c>
      <c r="P103">
        <v>1.39</v>
      </c>
      <c r="Q103">
        <v>0.1145</v>
      </c>
      <c r="R103">
        <v>345</v>
      </c>
      <c r="S103">
        <v>4.58E-2</v>
      </c>
      <c r="T103">
        <v>1.42</v>
      </c>
      <c r="U103">
        <v>3.07</v>
      </c>
      <c r="V103">
        <v>3.54</v>
      </c>
      <c r="W103">
        <v>4.01</v>
      </c>
      <c r="X103">
        <v>3.29</v>
      </c>
      <c r="Y103">
        <v>4.58E-2</v>
      </c>
      <c r="Z103">
        <v>2.27</v>
      </c>
      <c r="AA103">
        <v>2.99</v>
      </c>
      <c r="AB103">
        <v>1.0900000000000001</v>
      </c>
      <c r="AC103">
        <v>0.1145</v>
      </c>
      <c r="AD103">
        <v>0.82099999999999995</v>
      </c>
      <c r="AE103">
        <v>1.81</v>
      </c>
      <c r="AF103">
        <v>4.58E-2</v>
      </c>
      <c r="AG103">
        <v>4.58E-2</v>
      </c>
      <c r="AH103">
        <v>0.53100000000000003</v>
      </c>
      <c r="AI103">
        <v>4.58E-2</v>
      </c>
      <c r="AJ103">
        <v>4.58E-2</v>
      </c>
      <c r="AK103">
        <v>4.58E-2</v>
      </c>
      <c r="AL103">
        <v>4.58E-2</v>
      </c>
      <c r="AM103">
        <v>4.58E-2</v>
      </c>
      <c r="AN103">
        <v>4.58E-2</v>
      </c>
      <c r="AO103">
        <v>4.58E-2</v>
      </c>
      <c r="AP103">
        <v>0.45800000000000002</v>
      </c>
      <c r="AQ103">
        <v>4.58E-2</v>
      </c>
      <c r="AR103">
        <v>4.58E-2</v>
      </c>
      <c r="AS103">
        <v>0.1145</v>
      </c>
      <c r="AT103">
        <v>0.1145</v>
      </c>
      <c r="AU103">
        <v>4.58E-2</v>
      </c>
      <c r="AV103">
        <v>4.58E-2</v>
      </c>
      <c r="AW103">
        <v>4.58E-2</v>
      </c>
      <c r="AX103">
        <v>0.1145</v>
      </c>
      <c r="AY103">
        <v>0.54500000000000004</v>
      </c>
      <c r="AZ103">
        <v>1.76</v>
      </c>
      <c r="BA103">
        <v>0.1145</v>
      </c>
      <c r="BB103">
        <v>0.59299999999999997</v>
      </c>
      <c r="BC103">
        <v>0.1145</v>
      </c>
      <c r="BD103">
        <v>4.58E-2</v>
      </c>
      <c r="BE103">
        <v>4.58E-2</v>
      </c>
      <c r="BG103">
        <f>SUM(Table8_1[[#This Row],[PFBA]:[11cl-PF3OUdS2]])</f>
        <v>376.64899999999994</v>
      </c>
      <c r="BH103">
        <v>-1.3391345219961308</v>
      </c>
      <c r="BI103">
        <v>-1.3391345219961308</v>
      </c>
      <c r="BJ103">
        <v>-1.3391345219961308</v>
      </c>
      <c r="BK103">
        <v>-1.3391345219961308</v>
      </c>
      <c r="BL103">
        <v>-1.3391345219961308</v>
      </c>
      <c r="BM103">
        <v>-1.3391345219961308</v>
      </c>
      <c r="BN103">
        <v>-1.3391345219961308</v>
      </c>
      <c r="BO103">
        <v>-0.94119451332409321</v>
      </c>
      <c r="BP103">
        <v>0.14301480025409505</v>
      </c>
      <c r="BQ103">
        <v>-0.94119451332409321</v>
      </c>
      <c r="BR103">
        <v>2.537819095073274</v>
      </c>
      <c r="BS103">
        <v>-1.3391345219961308</v>
      </c>
      <c r="BT103">
        <v>0.15228834438305647</v>
      </c>
      <c r="BU103">
        <v>0.48713837547718647</v>
      </c>
      <c r="BV103">
        <v>0.54900326202578786</v>
      </c>
      <c r="BW103">
        <v>0.60314437262018228</v>
      </c>
      <c r="BX103">
        <v>0.51719589794997434</v>
      </c>
      <c r="BY103">
        <v>-1.3391345219961308</v>
      </c>
      <c r="BZ103">
        <v>0.35602585719312274</v>
      </c>
      <c r="CA103">
        <v>0.47567118832442967</v>
      </c>
      <c r="CB103">
        <v>3.7426497940623665E-2</v>
      </c>
      <c r="CC103">
        <v>-0.94119451332409321</v>
      </c>
      <c r="CD103">
        <v>-8.5656842880559247E-2</v>
      </c>
      <c r="CE103">
        <v>0.2576785748691845</v>
      </c>
      <c r="CF103">
        <v>-1.3391345219961308</v>
      </c>
      <c r="CG103">
        <v>-1.3391345219961308</v>
      </c>
      <c r="CH103">
        <v>-0.2749054789185309</v>
      </c>
      <c r="CI103">
        <v>-1.3391345219961308</v>
      </c>
      <c r="CJ103">
        <v>-1.3391345219961308</v>
      </c>
      <c r="CK103">
        <v>-1.3391345219961308</v>
      </c>
      <c r="CL103">
        <v>-1.3391345219961308</v>
      </c>
      <c r="CM103">
        <v>-1.3391345219961308</v>
      </c>
      <c r="CN103">
        <v>-1.3391345219961308</v>
      </c>
      <c r="CO103">
        <v>-1.3391345219961308</v>
      </c>
      <c r="CP103">
        <v>-0.33913452199613081</v>
      </c>
      <c r="CQ103">
        <v>-1.3391345219961308</v>
      </c>
      <c r="CR103">
        <v>-1.3391345219961308</v>
      </c>
      <c r="CS103">
        <v>-0.94119451332409321</v>
      </c>
      <c r="CT103">
        <v>-0.94119451332409321</v>
      </c>
      <c r="CU103">
        <v>-1.3391345219961308</v>
      </c>
      <c r="CV103">
        <v>-1.3391345219961308</v>
      </c>
      <c r="CW103">
        <v>-1.3391345219961308</v>
      </c>
      <c r="CX103">
        <v>-0.94119451332409321</v>
      </c>
      <c r="CY103">
        <v>-0.2636034977233575</v>
      </c>
      <c r="CZ103">
        <v>0.24551266781414982</v>
      </c>
      <c r="DA103">
        <v>-0.94119451332409321</v>
      </c>
      <c r="DB103">
        <v>-0.22694530663573742</v>
      </c>
      <c r="DC103">
        <v>-0.94119451332409321</v>
      </c>
      <c r="DD103">
        <v>-1.3391345219961308</v>
      </c>
      <c r="DE103">
        <v>-1.3391345219961308</v>
      </c>
      <c r="DF103" t="e">
        <v>#NUM!</v>
      </c>
    </row>
    <row r="104" spans="1:110" x14ac:dyDescent="0.3">
      <c r="A104" s="2" t="s">
        <v>217</v>
      </c>
      <c r="B104" s="1">
        <v>44314</v>
      </c>
      <c r="C104" s="2" t="s">
        <v>109</v>
      </c>
      <c r="D104" s="2" t="s">
        <v>110</v>
      </c>
      <c r="E104" s="2" t="s">
        <v>190</v>
      </c>
      <c r="F104">
        <v>18</v>
      </c>
      <c r="G104">
        <v>162.19999999999999</v>
      </c>
      <c r="H104">
        <v>4.2450000000000002E-2</v>
      </c>
      <c r="I104">
        <v>4.2450000000000002E-2</v>
      </c>
      <c r="J104">
        <v>4.2450000000000002E-2</v>
      </c>
      <c r="K104">
        <v>4.2450000000000002E-2</v>
      </c>
      <c r="L104">
        <v>4.2450000000000002E-2</v>
      </c>
      <c r="M104">
        <v>4.2450000000000002E-2</v>
      </c>
      <c r="N104">
        <v>4.2450000000000002E-2</v>
      </c>
      <c r="O104">
        <v>0.106</v>
      </c>
      <c r="P104">
        <v>2.74</v>
      </c>
      <c r="Q104">
        <v>0.90600000000000003</v>
      </c>
      <c r="R104">
        <v>505</v>
      </c>
      <c r="S104">
        <v>4.2450000000000002E-2</v>
      </c>
      <c r="T104">
        <v>1.07</v>
      </c>
      <c r="U104">
        <v>2.82</v>
      </c>
      <c r="V104">
        <v>3.56</v>
      </c>
      <c r="W104">
        <v>3.7</v>
      </c>
      <c r="X104">
        <v>3.1</v>
      </c>
      <c r="Y104">
        <v>0.26900000000000002</v>
      </c>
      <c r="Z104">
        <v>5.14</v>
      </c>
      <c r="AA104">
        <v>7.67</v>
      </c>
      <c r="AB104">
        <v>2.58</v>
      </c>
      <c r="AC104">
        <v>0.106</v>
      </c>
      <c r="AD104">
        <v>3.7</v>
      </c>
      <c r="AE104">
        <v>3.11</v>
      </c>
      <c r="AF104">
        <v>4.2450000000000002E-2</v>
      </c>
      <c r="AG104">
        <v>4.2450000000000002E-2</v>
      </c>
      <c r="AH104">
        <v>11.4</v>
      </c>
      <c r="AI104">
        <v>4.2450000000000002E-2</v>
      </c>
      <c r="AJ104">
        <v>4.2450000000000002E-2</v>
      </c>
      <c r="AK104">
        <v>4.2450000000000002E-2</v>
      </c>
      <c r="AL104">
        <v>4.2450000000000002E-2</v>
      </c>
      <c r="AM104">
        <v>4.2450000000000002E-2</v>
      </c>
      <c r="AN104">
        <v>4.2450000000000002E-2</v>
      </c>
      <c r="AO104">
        <v>4.2450000000000002E-2</v>
      </c>
      <c r="AP104">
        <v>0.42449999999999999</v>
      </c>
      <c r="AQ104">
        <v>0.89700000000000002</v>
      </c>
      <c r="AR104">
        <v>4.2450000000000002E-2</v>
      </c>
      <c r="AS104">
        <v>0.106</v>
      </c>
      <c r="AT104">
        <v>0.106</v>
      </c>
      <c r="AU104">
        <v>4.2450000000000002E-2</v>
      </c>
      <c r="AV104">
        <v>4.2450000000000002E-2</v>
      </c>
      <c r="AW104">
        <v>4.2450000000000002E-2</v>
      </c>
      <c r="AX104">
        <v>0.106</v>
      </c>
      <c r="AY104">
        <v>0.106</v>
      </c>
      <c r="AZ104">
        <v>39.5</v>
      </c>
      <c r="BA104">
        <v>0.106</v>
      </c>
      <c r="BB104">
        <v>4.2450000000000002E-2</v>
      </c>
      <c r="BC104">
        <v>0.106</v>
      </c>
      <c r="BD104">
        <v>4.2450000000000002E-2</v>
      </c>
      <c r="BE104">
        <v>4.2450000000000002E-2</v>
      </c>
      <c r="BG104">
        <f>SUM(Table8_1[[#This Row],[PFBA]:[11cl-PF3OUdS2]])</f>
        <v>599.45330000000047</v>
      </c>
      <c r="BH104">
        <v>-1.3721223054200284</v>
      </c>
      <c r="BI104">
        <v>-1.3721223054200284</v>
      </c>
      <c r="BJ104">
        <v>-1.3721223054200284</v>
      </c>
      <c r="BK104">
        <v>-1.3721223054200284</v>
      </c>
      <c r="BL104">
        <v>-1.3721223054200284</v>
      </c>
      <c r="BM104">
        <v>-1.3721223054200284</v>
      </c>
      <c r="BN104">
        <v>-1.3721223054200284</v>
      </c>
      <c r="BO104">
        <v>-0.97469413473522981</v>
      </c>
      <c r="BP104">
        <v>0.43775056282038799</v>
      </c>
      <c r="BQ104">
        <v>-4.2871802323186915E-2</v>
      </c>
      <c r="BR104">
        <v>2.7032913781186614</v>
      </c>
      <c r="BS104">
        <v>-1.3721223054200284</v>
      </c>
      <c r="BT104">
        <v>2.9383777685209667E-2</v>
      </c>
      <c r="BU104">
        <v>0.45024910831936105</v>
      </c>
      <c r="BV104">
        <v>0.55144999797287519</v>
      </c>
      <c r="BW104">
        <v>0.56820172406699498</v>
      </c>
      <c r="BX104">
        <v>0.49136169383427269</v>
      </c>
      <c r="BY104">
        <v>-0.57024771999759194</v>
      </c>
      <c r="BZ104">
        <v>0.71096311899527576</v>
      </c>
      <c r="CA104">
        <v>0.88479536394898095</v>
      </c>
      <c r="CB104">
        <v>0.41161970596323016</v>
      </c>
      <c r="CC104">
        <v>-0.97469413473522981</v>
      </c>
      <c r="CD104">
        <v>0.56820172406699498</v>
      </c>
      <c r="CE104">
        <v>0.4927603890268375</v>
      </c>
      <c r="CF104">
        <v>-1.3721223054200284</v>
      </c>
      <c r="CG104">
        <v>-1.3721223054200284</v>
      </c>
      <c r="CH104">
        <v>1.0569048513364727</v>
      </c>
      <c r="CI104">
        <v>-1.3721223054200284</v>
      </c>
      <c r="CJ104">
        <v>-1.3721223054200284</v>
      </c>
      <c r="CK104">
        <v>-1.3721223054200284</v>
      </c>
      <c r="CL104">
        <v>-1.3721223054200284</v>
      </c>
      <c r="CM104">
        <v>-1.3721223054200284</v>
      </c>
      <c r="CN104">
        <v>-1.3721223054200284</v>
      </c>
      <c r="CO104">
        <v>-1.3721223054200284</v>
      </c>
      <c r="CP104">
        <v>-0.37212230542002855</v>
      </c>
      <c r="CQ104">
        <v>-4.7207556955907906E-2</v>
      </c>
      <c r="CR104">
        <v>-1.3721223054200284</v>
      </c>
      <c r="CS104">
        <v>-0.97469413473522981</v>
      </c>
      <c r="CT104">
        <v>-0.97469413473522981</v>
      </c>
      <c r="CU104">
        <v>-1.3721223054200284</v>
      </c>
      <c r="CV104">
        <v>-1.3721223054200284</v>
      </c>
      <c r="CW104">
        <v>-1.3721223054200284</v>
      </c>
      <c r="CX104">
        <v>-0.97469413473522981</v>
      </c>
      <c r="CY104">
        <v>-0.97469413473522981</v>
      </c>
      <c r="CZ104">
        <v>1.5965970956264601</v>
      </c>
      <c r="DA104">
        <v>-0.97469413473522981</v>
      </c>
      <c r="DB104">
        <v>-1.3721223054200284</v>
      </c>
      <c r="DC104">
        <v>-0.97469413473522981</v>
      </c>
      <c r="DD104">
        <v>-1.3721223054200284</v>
      </c>
      <c r="DE104">
        <v>-1.3721223054200284</v>
      </c>
      <c r="DF104" t="e">
        <v>#NUM!</v>
      </c>
    </row>
    <row r="105" spans="1:110" x14ac:dyDescent="0.3">
      <c r="A105" s="2" t="s">
        <v>218</v>
      </c>
      <c r="B105" s="1">
        <v>44314</v>
      </c>
      <c r="C105" s="2" t="s">
        <v>109</v>
      </c>
      <c r="D105" s="2" t="s">
        <v>110</v>
      </c>
      <c r="E105" s="2" t="s">
        <v>113</v>
      </c>
      <c r="F105">
        <v>11</v>
      </c>
      <c r="G105">
        <v>25.75</v>
      </c>
      <c r="H105">
        <v>4.1300000000000003E-2</v>
      </c>
      <c r="I105">
        <v>4.1300000000000003E-2</v>
      </c>
      <c r="J105">
        <v>4.1300000000000003E-2</v>
      </c>
      <c r="K105">
        <v>4.1300000000000003E-2</v>
      </c>
      <c r="L105">
        <v>4.1300000000000003E-2</v>
      </c>
      <c r="M105">
        <v>0.35899999999999999</v>
      </c>
      <c r="N105">
        <v>4.1300000000000003E-2</v>
      </c>
      <c r="O105">
        <v>0.10299999999999999</v>
      </c>
      <c r="P105">
        <v>15.9</v>
      </c>
      <c r="Q105">
        <v>5.0599999999999996</v>
      </c>
      <c r="R105">
        <v>2100</v>
      </c>
      <c r="S105">
        <v>4.1300000000000003E-2</v>
      </c>
      <c r="T105">
        <v>2.78</v>
      </c>
      <c r="U105">
        <v>6.56</v>
      </c>
      <c r="V105">
        <v>7.81</v>
      </c>
      <c r="W105">
        <v>8.6300000000000008</v>
      </c>
      <c r="X105">
        <v>6.76</v>
      </c>
      <c r="Y105">
        <v>0.34300000000000003</v>
      </c>
      <c r="Z105">
        <v>16.5</v>
      </c>
      <c r="AA105">
        <v>24.9</v>
      </c>
      <c r="AB105">
        <v>6.59</v>
      </c>
      <c r="AC105">
        <v>0.10299999999999999</v>
      </c>
      <c r="AD105">
        <v>6.35</v>
      </c>
      <c r="AE105">
        <v>3.99</v>
      </c>
      <c r="AF105">
        <v>4.1300000000000003E-2</v>
      </c>
      <c r="AG105">
        <v>4.1300000000000003E-2</v>
      </c>
      <c r="AH105">
        <v>12.8</v>
      </c>
      <c r="AI105">
        <v>4.1300000000000003E-2</v>
      </c>
      <c r="AJ105">
        <v>4.1300000000000003E-2</v>
      </c>
      <c r="AK105">
        <v>4.1300000000000003E-2</v>
      </c>
      <c r="AL105">
        <v>4.1300000000000003E-2</v>
      </c>
      <c r="AM105">
        <v>4.1300000000000003E-2</v>
      </c>
      <c r="AN105">
        <v>4.1300000000000003E-2</v>
      </c>
      <c r="AO105">
        <v>4.1300000000000003E-2</v>
      </c>
      <c r="AP105">
        <v>0.41299999999999998</v>
      </c>
      <c r="AQ105">
        <v>4.1300000000000003E-2</v>
      </c>
      <c r="AR105">
        <v>1.9</v>
      </c>
      <c r="AS105">
        <v>0.10299999999999999</v>
      </c>
      <c r="AT105">
        <v>0.10299999999999999</v>
      </c>
      <c r="AU105">
        <v>4.1300000000000003E-2</v>
      </c>
      <c r="AV105">
        <v>4.1300000000000003E-2</v>
      </c>
      <c r="AW105">
        <v>4.1300000000000003E-2</v>
      </c>
      <c r="AX105">
        <v>0.10299999999999999</v>
      </c>
      <c r="AY105">
        <v>10</v>
      </c>
      <c r="AZ105">
        <v>102</v>
      </c>
      <c r="BA105">
        <v>0.10299999999999999</v>
      </c>
      <c r="BB105">
        <v>4.58</v>
      </c>
      <c r="BC105">
        <v>0.10299999999999999</v>
      </c>
      <c r="BD105">
        <v>4.1300000000000003E-2</v>
      </c>
      <c r="BE105">
        <v>4.1300000000000003E-2</v>
      </c>
      <c r="BG105">
        <f>SUM(Table8_1[[#This Row],[PFBA]:[11cl-PF3OUdS2]])</f>
        <v>2345.8545999999988</v>
      </c>
      <c r="BH105">
        <v>-1.3840499483435988</v>
      </c>
      <c r="BI105">
        <v>-1.3840499483435988</v>
      </c>
      <c r="BJ105">
        <v>-1.3840499483435988</v>
      </c>
      <c r="BK105">
        <v>-1.3840499483435988</v>
      </c>
      <c r="BL105">
        <v>-1.3840499483435988</v>
      </c>
      <c r="BM105">
        <v>-0.44490555142168087</v>
      </c>
      <c r="BN105">
        <v>-1.3840499483435988</v>
      </c>
      <c r="BO105">
        <v>-0.98716277529482777</v>
      </c>
      <c r="BP105">
        <v>1.2013971243204515</v>
      </c>
      <c r="BQ105">
        <v>0.70415051683979912</v>
      </c>
      <c r="BR105">
        <v>3.3222192947339191</v>
      </c>
      <c r="BS105">
        <v>-1.3840499483435988</v>
      </c>
      <c r="BT105">
        <v>0.44404479591807622</v>
      </c>
      <c r="BU105">
        <v>0.81690383937566025</v>
      </c>
      <c r="BV105">
        <v>0.89265103387730027</v>
      </c>
      <c r="BW105">
        <v>0.93601079571520962</v>
      </c>
      <c r="BX105">
        <v>0.82994669594163595</v>
      </c>
      <c r="BY105">
        <v>-0.46470587995722945</v>
      </c>
      <c r="BZ105">
        <v>1.2174839442139063</v>
      </c>
      <c r="CA105">
        <v>1.3961993470957363</v>
      </c>
      <c r="CB105">
        <v>0.81888541459400987</v>
      </c>
      <c r="CC105">
        <v>-0.98716277529482777</v>
      </c>
      <c r="CD105">
        <v>0.80277372529197566</v>
      </c>
      <c r="CE105">
        <v>0.60097289568674828</v>
      </c>
      <c r="CF105">
        <v>-1.3840499483435988</v>
      </c>
      <c r="CG105">
        <v>-1.3840499483435988</v>
      </c>
      <c r="CH105">
        <v>1.1072099696478683</v>
      </c>
      <c r="CI105">
        <v>-1.3840499483435988</v>
      </c>
      <c r="CJ105">
        <v>-1.3840499483435988</v>
      </c>
      <c r="CK105">
        <v>-1.3840499483435988</v>
      </c>
      <c r="CL105">
        <v>-1.3840499483435988</v>
      </c>
      <c r="CM105">
        <v>-1.3840499483435988</v>
      </c>
      <c r="CN105">
        <v>-1.3840499483435988</v>
      </c>
      <c r="CO105">
        <v>-1.3840499483435988</v>
      </c>
      <c r="CP105">
        <v>-0.38404994834359901</v>
      </c>
      <c r="CQ105">
        <v>-1.3840499483435988</v>
      </c>
      <c r="CR105">
        <v>0.27875360095282892</v>
      </c>
      <c r="CS105">
        <v>-0.98716277529482777</v>
      </c>
      <c r="CT105">
        <v>-0.98716277529482777</v>
      </c>
      <c r="CU105">
        <v>-1.3840499483435988</v>
      </c>
      <c r="CV105">
        <v>-1.3840499483435988</v>
      </c>
      <c r="CW105">
        <v>-1.3840499483435988</v>
      </c>
      <c r="CX105">
        <v>-0.98716277529482777</v>
      </c>
      <c r="CY105">
        <v>1</v>
      </c>
      <c r="CZ105">
        <v>2.0086001717619175</v>
      </c>
      <c r="DA105">
        <v>-0.98716277529482777</v>
      </c>
      <c r="DB105">
        <v>0.66086547800386919</v>
      </c>
      <c r="DC105">
        <v>-0.98716277529482777</v>
      </c>
      <c r="DD105">
        <v>-1.3840499483435988</v>
      </c>
      <c r="DE105">
        <v>-1.3840499483435988</v>
      </c>
      <c r="DF105" t="e">
        <v>#NUM!</v>
      </c>
    </row>
    <row r="106" spans="1:110" x14ac:dyDescent="0.3">
      <c r="A106" s="2" t="s">
        <v>219</v>
      </c>
      <c r="B106" s="1">
        <v>44314</v>
      </c>
      <c r="C106" s="2" t="s">
        <v>109</v>
      </c>
      <c r="D106" s="2" t="s">
        <v>110</v>
      </c>
      <c r="E106" s="2" t="s">
        <v>115</v>
      </c>
      <c r="F106">
        <v>11</v>
      </c>
      <c r="G106">
        <v>25.75</v>
      </c>
      <c r="H106">
        <v>4.1500000000000002E-2</v>
      </c>
      <c r="I106">
        <v>4.1500000000000002E-2</v>
      </c>
      <c r="J106">
        <v>4.1500000000000002E-2</v>
      </c>
      <c r="K106">
        <v>4.1500000000000002E-2</v>
      </c>
      <c r="L106">
        <v>4.1500000000000002E-2</v>
      </c>
      <c r="M106">
        <v>4.1500000000000002E-2</v>
      </c>
      <c r="N106">
        <v>4.1500000000000002E-2</v>
      </c>
      <c r="O106">
        <v>0.104</v>
      </c>
      <c r="P106">
        <v>2.21</v>
      </c>
      <c r="Q106">
        <v>0.104</v>
      </c>
      <c r="R106">
        <v>196</v>
      </c>
      <c r="S106">
        <v>4.1500000000000002E-2</v>
      </c>
      <c r="T106">
        <v>0.49</v>
      </c>
      <c r="U106">
        <v>1.05</v>
      </c>
      <c r="V106">
        <v>1.51</v>
      </c>
      <c r="W106">
        <v>1.61</v>
      </c>
      <c r="X106">
        <v>1.06</v>
      </c>
      <c r="Y106">
        <v>4.1500000000000002E-2</v>
      </c>
      <c r="Z106">
        <v>1.01</v>
      </c>
      <c r="AA106">
        <v>1.52</v>
      </c>
      <c r="AB106">
        <v>0.42499999999999999</v>
      </c>
      <c r="AC106">
        <v>0.104</v>
      </c>
      <c r="AD106">
        <v>0.97</v>
      </c>
      <c r="AE106">
        <v>0.96</v>
      </c>
      <c r="AF106">
        <v>4.1500000000000002E-2</v>
      </c>
      <c r="AG106">
        <v>4.1500000000000002E-2</v>
      </c>
      <c r="AH106">
        <v>0.53400000000000003</v>
      </c>
      <c r="AI106">
        <v>4.1500000000000002E-2</v>
      </c>
      <c r="AJ106">
        <v>4.1500000000000002E-2</v>
      </c>
      <c r="AK106">
        <v>4.1500000000000002E-2</v>
      </c>
      <c r="AL106">
        <v>4.1500000000000002E-2</v>
      </c>
      <c r="AM106">
        <v>4.1500000000000002E-2</v>
      </c>
      <c r="AN106">
        <v>4.1500000000000002E-2</v>
      </c>
      <c r="AO106">
        <v>4.1500000000000002E-2</v>
      </c>
      <c r="AP106">
        <v>0.41499999999999998</v>
      </c>
      <c r="AQ106">
        <v>4.1500000000000002E-2</v>
      </c>
      <c r="AR106">
        <v>0.52300000000000002</v>
      </c>
      <c r="AS106">
        <v>0.104</v>
      </c>
      <c r="AT106">
        <v>0.104</v>
      </c>
      <c r="AU106">
        <v>4.1500000000000002E-2</v>
      </c>
      <c r="AV106">
        <v>4.1500000000000002E-2</v>
      </c>
      <c r="AW106">
        <v>4.1500000000000002E-2</v>
      </c>
      <c r="AX106">
        <v>0.104</v>
      </c>
      <c r="AY106">
        <v>0.104</v>
      </c>
      <c r="AZ106">
        <v>2.67</v>
      </c>
      <c r="BA106">
        <v>0.104</v>
      </c>
      <c r="BB106">
        <v>0.30399999999999999</v>
      </c>
      <c r="BC106">
        <v>0.104</v>
      </c>
      <c r="BD106">
        <v>4.1500000000000002E-2</v>
      </c>
      <c r="BE106">
        <v>4.1500000000000002E-2</v>
      </c>
      <c r="BG106">
        <f>SUM(Table8_1[[#This Row],[PFBA]:[11cl-PF3OUdS2]])</f>
        <v>215.19300000000032</v>
      </c>
      <c r="BH106">
        <v>-1.3819519032879073</v>
      </c>
      <c r="BI106">
        <v>-1.3819519032879073</v>
      </c>
      <c r="BJ106">
        <v>-1.3819519032879073</v>
      </c>
      <c r="BK106">
        <v>-1.3819519032879073</v>
      </c>
      <c r="BL106">
        <v>-1.3819519032879073</v>
      </c>
      <c r="BM106">
        <v>-1.3819519032879073</v>
      </c>
      <c r="BN106">
        <v>-1.3819519032879073</v>
      </c>
      <c r="BO106">
        <v>-0.98296666070121963</v>
      </c>
      <c r="BP106">
        <v>0.34439227368511072</v>
      </c>
      <c r="BQ106">
        <v>-0.98296666070121963</v>
      </c>
      <c r="BR106">
        <v>2.2922560713564759</v>
      </c>
      <c r="BS106">
        <v>-1.3819519032879073</v>
      </c>
      <c r="BT106">
        <v>-0.30980391997148632</v>
      </c>
      <c r="BU106">
        <v>2.1189299069938092E-2</v>
      </c>
      <c r="BV106">
        <v>0.17897694729316943</v>
      </c>
      <c r="BW106">
        <v>0.20682587603184974</v>
      </c>
      <c r="BX106">
        <v>2.5305865264770262E-2</v>
      </c>
      <c r="BY106">
        <v>-1.3819519032879073</v>
      </c>
      <c r="BZ106">
        <v>4.3213737826425782E-3</v>
      </c>
      <c r="CA106">
        <v>0.18184358794477254</v>
      </c>
      <c r="CB106">
        <v>-0.37161106994968846</v>
      </c>
      <c r="CC106">
        <v>-0.98296666070121963</v>
      </c>
      <c r="CD106">
        <v>-1.322826573375516E-2</v>
      </c>
      <c r="CE106">
        <v>-1.7728766960431602E-2</v>
      </c>
      <c r="CF106">
        <v>-1.3819519032879073</v>
      </c>
      <c r="CG106">
        <v>-1.3819519032879073</v>
      </c>
      <c r="CH106">
        <v>-0.27245874297144357</v>
      </c>
      <c r="CI106">
        <v>-1.3819519032879073</v>
      </c>
      <c r="CJ106">
        <v>-1.3819519032879073</v>
      </c>
      <c r="CK106">
        <v>-1.3819519032879073</v>
      </c>
      <c r="CL106">
        <v>-1.3819519032879073</v>
      </c>
      <c r="CM106">
        <v>-1.3819519032879073</v>
      </c>
      <c r="CN106">
        <v>-1.3819519032879073</v>
      </c>
      <c r="CO106">
        <v>-1.3819519032879073</v>
      </c>
      <c r="CP106">
        <v>-0.38195190328790729</v>
      </c>
      <c r="CQ106">
        <v>-1.3819519032879073</v>
      </c>
      <c r="CR106">
        <v>-0.28149831113272572</v>
      </c>
      <c r="CS106">
        <v>-0.98296666070121963</v>
      </c>
      <c r="CT106">
        <v>-0.98296666070121963</v>
      </c>
      <c r="CU106">
        <v>-1.3819519032879073</v>
      </c>
      <c r="CV106">
        <v>-1.3819519032879073</v>
      </c>
      <c r="CW106">
        <v>-1.3819519032879073</v>
      </c>
      <c r="CX106">
        <v>-0.98296666070121963</v>
      </c>
      <c r="CY106">
        <v>-0.98296666070121963</v>
      </c>
      <c r="CZ106">
        <v>0.42651126136457523</v>
      </c>
      <c r="DA106">
        <v>-0.98296666070121963</v>
      </c>
      <c r="DB106">
        <v>-0.51712641639124624</v>
      </c>
      <c r="DC106">
        <v>-0.98296666070121963</v>
      </c>
      <c r="DD106">
        <v>-1.3819519032879073</v>
      </c>
      <c r="DE106">
        <v>-1.3819519032879073</v>
      </c>
      <c r="DF106" t="e">
        <v>#NUM!</v>
      </c>
    </row>
    <row r="107" spans="1:110" x14ac:dyDescent="0.3">
      <c r="A107" s="2" t="s">
        <v>220</v>
      </c>
      <c r="B107" s="1">
        <v>44314</v>
      </c>
      <c r="C107" s="2" t="s">
        <v>109</v>
      </c>
      <c r="D107" s="2" t="s">
        <v>110</v>
      </c>
      <c r="E107" s="2" t="s">
        <v>190</v>
      </c>
      <c r="F107">
        <v>11</v>
      </c>
      <c r="G107">
        <v>25.75</v>
      </c>
      <c r="H107">
        <v>4.5499999999999999E-2</v>
      </c>
      <c r="I107">
        <v>4.5499999999999999E-2</v>
      </c>
      <c r="J107">
        <v>4.5499999999999999E-2</v>
      </c>
      <c r="K107">
        <v>4.5499999999999999E-2</v>
      </c>
      <c r="L107">
        <v>4.5499999999999999E-2</v>
      </c>
      <c r="M107">
        <v>4.5499999999999999E-2</v>
      </c>
      <c r="N107">
        <v>4.5499999999999999E-2</v>
      </c>
      <c r="O107">
        <v>0.114</v>
      </c>
      <c r="P107">
        <v>8.6199999999999992</v>
      </c>
      <c r="Q107">
        <v>0.114</v>
      </c>
      <c r="R107">
        <v>899</v>
      </c>
      <c r="S107">
        <v>4.5499999999999999E-2</v>
      </c>
      <c r="T107">
        <v>4.5499999999999999E-2</v>
      </c>
      <c r="U107">
        <v>3.59</v>
      </c>
      <c r="V107">
        <v>4.1900000000000004</v>
      </c>
      <c r="W107">
        <v>4.8</v>
      </c>
      <c r="X107">
        <v>3.36</v>
      </c>
      <c r="Y107">
        <v>4.5499999999999999E-2</v>
      </c>
      <c r="Z107">
        <v>4.67</v>
      </c>
      <c r="AA107">
        <v>5.6</v>
      </c>
      <c r="AB107">
        <v>4.5499999999999999E-2</v>
      </c>
      <c r="AC107">
        <v>0.114</v>
      </c>
      <c r="AD107">
        <v>9.48</v>
      </c>
      <c r="AE107">
        <v>4.2</v>
      </c>
      <c r="AF107">
        <v>4.5499999999999999E-2</v>
      </c>
      <c r="AG107">
        <v>4.5499999999999999E-2</v>
      </c>
      <c r="AH107">
        <v>4.9000000000000004</v>
      </c>
      <c r="AI107">
        <v>4.5499999999999999E-2</v>
      </c>
      <c r="AJ107">
        <v>4.5499999999999999E-2</v>
      </c>
      <c r="AK107">
        <v>4.5499999999999999E-2</v>
      </c>
      <c r="AL107">
        <v>4.5499999999999999E-2</v>
      </c>
      <c r="AM107">
        <v>4.5499999999999999E-2</v>
      </c>
      <c r="AN107">
        <v>4.5499999999999999E-2</v>
      </c>
      <c r="AO107">
        <v>4.5499999999999999E-2</v>
      </c>
      <c r="AP107">
        <v>0.45500000000000002</v>
      </c>
      <c r="AQ107">
        <v>4.5499999999999999E-2</v>
      </c>
      <c r="AR107">
        <v>4.5499999999999999E-2</v>
      </c>
      <c r="AS107">
        <v>0.114</v>
      </c>
      <c r="AT107">
        <v>0.114</v>
      </c>
      <c r="AU107">
        <v>4.5499999999999999E-2</v>
      </c>
      <c r="AV107">
        <v>4.5499999999999999E-2</v>
      </c>
      <c r="AW107">
        <v>4.5499999999999999E-2</v>
      </c>
      <c r="AX107">
        <v>0.114</v>
      </c>
      <c r="AY107">
        <v>0.114</v>
      </c>
      <c r="AZ107">
        <v>36.5</v>
      </c>
      <c r="BA107">
        <v>0.114</v>
      </c>
      <c r="BB107">
        <v>4.5499999999999999E-2</v>
      </c>
      <c r="BC107">
        <v>0.114</v>
      </c>
      <c r="BD107">
        <v>4.5499999999999999E-2</v>
      </c>
      <c r="BE107">
        <v>4.5499999999999999E-2</v>
      </c>
      <c r="BG107">
        <f>SUM(Table8_1[[#This Row],[PFBA]:[11cl-PF3OUdS2]])</f>
        <v>991.66499999999928</v>
      </c>
      <c r="BH107">
        <v>-1.3419886033428876</v>
      </c>
      <c r="BI107">
        <v>-1.3419886033428876</v>
      </c>
      <c r="BJ107">
        <v>-1.3419886033428876</v>
      </c>
      <c r="BK107">
        <v>-1.3419886033428876</v>
      </c>
      <c r="BL107">
        <v>-1.3419886033428876</v>
      </c>
      <c r="BM107">
        <v>-1.3419886033428876</v>
      </c>
      <c r="BN107">
        <v>-1.3419886033428876</v>
      </c>
      <c r="BO107">
        <v>-0.94309514866352739</v>
      </c>
      <c r="BP107">
        <v>0.93550726582471277</v>
      </c>
      <c r="BQ107">
        <v>-0.94309514866352739</v>
      </c>
      <c r="BR107">
        <v>2.9537596917332287</v>
      </c>
      <c r="BS107">
        <v>-1.3419886033428876</v>
      </c>
      <c r="BT107">
        <v>-1.3419886033428876</v>
      </c>
      <c r="BU107">
        <v>0.55509444857831913</v>
      </c>
      <c r="BV107">
        <v>0.62221402296629535</v>
      </c>
      <c r="BW107">
        <v>0.68124123737558717</v>
      </c>
      <c r="BX107">
        <v>0.52633927738984398</v>
      </c>
      <c r="BY107">
        <v>-1.3419886033428876</v>
      </c>
      <c r="BZ107">
        <v>0.66931688056611216</v>
      </c>
      <c r="CA107">
        <v>0.74818802700620035</v>
      </c>
      <c r="CB107">
        <v>-1.3419886033428876</v>
      </c>
      <c r="CC107">
        <v>-0.94309514866352739</v>
      </c>
      <c r="CD107">
        <v>0.97680833733806627</v>
      </c>
      <c r="CE107">
        <v>0.62324929039790045</v>
      </c>
      <c r="CF107">
        <v>-1.3419886033428876</v>
      </c>
      <c r="CG107">
        <v>-1.3419886033428876</v>
      </c>
      <c r="CH107">
        <v>0.69019608002851374</v>
      </c>
      <c r="CI107">
        <v>-1.3419886033428876</v>
      </c>
      <c r="CJ107">
        <v>-1.3419886033428876</v>
      </c>
      <c r="CK107">
        <v>-1.3419886033428876</v>
      </c>
      <c r="CL107">
        <v>-1.3419886033428876</v>
      </c>
      <c r="CM107">
        <v>-1.3419886033428876</v>
      </c>
      <c r="CN107">
        <v>-1.3419886033428876</v>
      </c>
      <c r="CO107">
        <v>-1.3419886033428876</v>
      </c>
      <c r="CP107">
        <v>-0.34198860334288755</v>
      </c>
      <c r="CQ107">
        <v>-1.3419886033428876</v>
      </c>
      <c r="CR107">
        <v>-1.3419886033428876</v>
      </c>
      <c r="CS107">
        <v>-0.94309514866352739</v>
      </c>
      <c r="CT107">
        <v>-0.94309514866352739</v>
      </c>
      <c r="CU107">
        <v>-1.3419886033428876</v>
      </c>
      <c r="CV107">
        <v>-1.3419886033428876</v>
      </c>
      <c r="CW107">
        <v>-1.3419886033428876</v>
      </c>
      <c r="CX107">
        <v>-0.94309514866352739</v>
      </c>
      <c r="CY107">
        <v>-0.94309514866352739</v>
      </c>
      <c r="CZ107">
        <v>1.5622928644564746</v>
      </c>
      <c r="DA107">
        <v>-0.94309514866352739</v>
      </c>
      <c r="DB107">
        <v>-1.3419886033428876</v>
      </c>
      <c r="DC107">
        <v>-0.94309514866352739</v>
      </c>
      <c r="DD107">
        <v>-1.3419886033428876</v>
      </c>
      <c r="DE107">
        <v>-1.3419886033428876</v>
      </c>
      <c r="DF107" t="e">
        <v>#NUM!</v>
      </c>
    </row>
    <row r="108" spans="1:110" x14ac:dyDescent="0.3">
      <c r="A108" s="2" t="s">
        <v>221</v>
      </c>
      <c r="B108" s="1">
        <v>44314</v>
      </c>
      <c r="C108" s="2" t="s">
        <v>109</v>
      </c>
      <c r="D108" s="2" t="s">
        <v>110</v>
      </c>
      <c r="E108" s="2" t="s">
        <v>111</v>
      </c>
      <c r="F108">
        <v>19</v>
      </c>
      <c r="G108">
        <v>167.6</v>
      </c>
      <c r="H108">
        <v>4.3499999999999997E-2</v>
      </c>
      <c r="I108">
        <v>4.3499999999999997E-2</v>
      </c>
      <c r="J108">
        <v>4.3499999999999997E-2</v>
      </c>
      <c r="K108">
        <v>4.3499999999999997E-2</v>
      </c>
      <c r="L108">
        <v>4.3499999999999997E-2</v>
      </c>
      <c r="M108">
        <v>4.3499999999999997E-2</v>
      </c>
      <c r="N108">
        <v>4.3499999999999997E-2</v>
      </c>
      <c r="O108">
        <v>0.1085</v>
      </c>
      <c r="P108">
        <v>6.11</v>
      </c>
      <c r="Q108">
        <v>1.1299999999999999</v>
      </c>
      <c r="R108">
        <v>1190</v>
      </c>
      <c r="S108">
        <v>4.3499999999999997E-2</v>
      </c>
      <c r="T108">
        <v>3.82</v>
      </c>
      <c r="U108">
        <v>12</v>
      </c>
      <c r="V108">
        <v>14.2</v>
      </c>
      <c r="W108">
        <v>10.4</v>
      </c>
      <c r="X108">
        <v>11.9</v>
      </c>
      <c r="Y108">
        <v>0.90600000000000003</v>
      </c>
      <c r="Z108">
        <v>8.24</v>
      </c>
      <c r="AA108">
        <v>14.4</v>
      </c>
      <c r="AB108">
        <v>3.72</v>
      </c>
      <c r="AC108">
        <v>0.1085</v>
      </c>
      <c r="AD108">
        <v>2.31</v>
      </c>
      <c r="AE108">
        <v>7</v>
      </c>
      <c r="AF108">
        <v>4.3499999999999997E-2</v>
      </c>
      <c r="AG108">
        <v>4.3499999999999997E-2</v>
      </c>
      <c r="AH108">
        <v>2.6</v>
      </c>
      <c r="AI108">
        <v>4.3499999999999997E-2</v>
      </c>
      <c r="AJ108">
        <v>4.3499999999999997E-2</v>
      </c>
      <c r="AK108">
        <v>4.3499999999999997E-2</v>
      </c>
      <c r="AL108">
        <v>4.3499999999999997E-2</v>
      </c>
      <c r="AM108">
        <v>4.3499999999999997E-2</v>
      </c>
      <c r="AN108">
        <v>4.3499999999999997E-2</v>
      </c>
      <c r="AO108">
        <v>4.3499999999999997E-2</v>
      </c>
      <c r="AP108">
        <v>0.435</v>
      </c>
      <c r="AQ108">
        <v>4.3499999999999997E-2</v>
      </c>
      <c r="AR108">
        <v>0.26</v>
      </c>
      <c r="AS108">
        <v>0.1085</v>
      </c>
      <c r="AT108">
        <v>0.1085</v>
      </c>
      <c r="AU108">
        <v>4.3499999999999997E-2</v>
      </c>
      <c r="AV108">
        <v>4.3499999999999997E-2</v>
      </c>
      <c r="AW108">
        <v>4.3499999999999997E-2</v>
      </c>
      <c r="AX108">
        <v>0.1085</v>
      </c>
      <c r="AY108">
        <v>1.31</v>
      </c>
      <c r="AZ108">
        <v>12.3</v>
      </c>
      <c r="BA108">
        <v>0.1085</v>
      </c>
      <c r="BB108">
        <v>1.83</v>
      </c>
      <c r="BC108">
        <v>0.1085</v>
      </c>
      <c r="BD108">
        <v>4.3499999999999997E-2</v>
      </c>
      <c r="BE108">
        <v>4.3499999999999997E-2</v>
      </c>
      <c r="BG108">
        <f>SUM(Table8_1[[#This Row],[PFBA]:[11cl-PF3OUdS2]])</f>
        <v>1306.6310000000001</v>
      </c>
      <c r="BH108">
        <v>-1.3615107430453628</v>
      </c>
      <c r="BI108">
        <v>-1.3615107430453628</v>
      </c>
      <c r="BJ108">
        <v>-1.3615107430453628</v>
      </c>
      <c r="BK108">
        <v>-1.3615107430453628</v>
      </c>
      <c r="BL108">
        <v>-1.3615107430453628</v>
      </c>
      <c r="BM108">
        <v>-1.3615107430453628</v>
      </c>
      <c r="BN108">
        <v>-1.3615107430453628</v>
      </c>
      <c r="BO108">
        <v>-0.96457026181545169</v>
      </c>
      <c r="BP108">
        <v>0.78604121024255424</v>
      </c>
      <c r="BQ108">
        <v>5.3078443483419682E-2</v>
      </c>
      <c r="BR108">
        <v>3.0755469613925306</v>
      </c>
      <c r="BS108">
        <v>-1.3615107430453628</v>
      </c>
      <c r="BT108">
        <v>0.58206336291170868</v>
      </c>
      <c r="BU108">
        <v>1.0791812460476249</v>
      </c>
      <c r="BV108">
        <v>1.1522883443830565</v>
      </c>
      <c r="BW108">
        <v>1.0170333392987803</v>
      </c>
      <c r="BX108">
        <v>1.0755469613925308</v>
      </c>
      <c r="BY108">
        <v>-4.2871802323186915E-2</v>
      </c>
      <c r="BZ108">
        <v>0.91592721169711577</v>
      </c>
      <c r="CA108">
        <v>1.1583624920952498</v>
      </c>
      <c r="CB108">
        <v>0.57054293988189753</v>
      </c>
      <c r="CC108">
        <v>-0.96457026181545169</v>
      </c>
      <c r="CD108">
        <v>0.36361197989214433</v>
      </c>
      <c r="CE108">
        <v>0.84509804001425681</v>
      </c>
      <c r="CF108">
        <v>-1.3615107430453628</v>
      </c>
      <c r="CG108">
        <v>-1.3615107430453628</v>
      </c>
      <c r="CH108">
        <v>0.41497334797081797</v>
      </c>
      <c r="CI108">
        <v>-1.3615107430453628</v>
      </c>
      <c r="CJ108">
        <v>-1.3615107430453628</v>
      </c>
      <c r="CK108">
        <v>-1.3615107430453628</v>
      </c>
      <c r="CL108">
        <v>-1.3615107430453628</v>
      </c>
      <c r="CM108">
        <v>-1.3615107430453628</v>
      </c>
      <c r="CN108">
        <v>-1.3615107430453628</v>
      </c>
      <c r="CO108">
        <v>-1.3615107430453628</v>
      </c>
      <c r="CP108">
        <v>-0.36151074304536268</v>
      </c>
      <c r="CQ108">
        <v>-1.3615107430453628</v>
      </c>
      <c r="CR108">
        <v>-0.58502665202918203</v>
      </c>
      <c r="CS108">
        <v>-0.96457026181545169</v>
      </c>
      <c r="CT108">
        <v>-0.96457026181545169</v>
      </c>
      <c r="CU108">
        <v>-1.3615107430453628</v>
      </c>
      <c r="CV108">
        <v>-1.3615107430453628</v>
      </c>
      <c r="CW108">
        <v>-1.3615107430453628</v>
      </c>
      <c r="CX108">
        <v>-0.96457026181545169</v>
      </c>
      <c r="CY108">
        <v>0.11727129565576427</v>
      </c>
      <c r="CZ108">
        <v>1.0899051114393981</v>
      </c>
      <c r="DA108">
        <v>-0.96457026181545169</v>
      </c>
      <c r="DB108">
        <v>0.26245108973042947</v>
      </c>
      <c r="DC108">
        <v>-0.96457026181545169</v>
      </c>
      <c r="DD108">
        <v>-1.3615107430453628</v>
      </c>
      <c r="DE108">
        <v>-1.3615107430453628</v>
      </c>
      <c r="DF108" t="e">
        <v>#NUM!</v>
      </c>
    </row>
    <row r="109" spans="1:110" x14ac:dyDescent="0.3">
      <c r="A109" s="2" t="s">
        <v>222</v>
      </c>
      <c r="B109" s="1">
        <v>44314</v>
      </c>
      <c r="C109" s="2" t="s">
        <v>109</v>
      </c>
      <c r="D109" s="2" t="s">
        <v>110</v>
      </c>
      <c r="E109" s="2" t="s">
        <v>113</v>
      </c>
      <c r="F109">
        <v>19</v>
      </c>
      <c r="G109">
        <v>167.6</v>
      </c>
      <c r="H109">
        <v>4.2900000000000001E-2</v>
      </c>
      <c r="I109">
        <v>4.2900000000000001E-2</v>
      </c>
      <c r="J109">
        <v>4.2900000000000001E-2</v>
      </c>
      <c r="K109">
        <v>4.2900000000000001E-2</v>
      </c>
      <c r="L109">
        <v>4.2900000000000001E-2</v>
      </c>
      <c r="M109">
        <v>0.19600000000000001</v>
      </c>
      <c r="N109">
        <v>4.2900000000000001E-2</v>
      </c>
      <c r="O109">
        <v>0.107</v>
      </c>
      <c r="P109">
        <v>9.1</v>
      </c>
      <c r="Q109">
        <v>2.52</v>
      </c>
      <c r="R109">
        <v>1680</v>
      </c>
      <c r="S109">
        <v>4.2900000000000001E-2</v>
      </c>
      <c r="T109">
        <v>4</v>
      </c>
      <c r="U109">
        <v>10.1</v>
      </c>
      <c r="V109">
        <v>11.4</v>
      </c>
      <c r="W109">
        <v>11.5</v>
      </c>
      <c r="X109">
        <v>11.1</v>
      </c>
      <c r="Y109">
        <v>0.41499999999999998</v>
      </c>
      <c r="Z109">
        <v>20.8</v>
      </c>
      <c r="AA109">
        <v>19.399999999999999</v>
      </c>
      <c r="AB109">
        <v>8.48</v>
      </c>
      <c r="AC109">
        <v>0.107</v>
      </c>
      <c r="AD109">
        <v>4.08</v>
      </c>
      <c r="AE109">
        <v>8.61</v>
      </c>
      <c r="AF109">
        <v>4.2900000000000001E-2</v>
      </c>
      <c r="AG109">
        <v>4.2900000000000001E-2</v>
      </c>
      <c r="AH109">
        <v>6.71</v>
      </c>
      <c r="AI109">
        <v>4.2900000000000001E-2</v>
      </c>
      <c r="AJ109">
        <v>4.2900000000000001E-2</v>
      </c>
      <c r="AK109">
        <v>4.2900000000000001E-2</v>
      </c>
      <c r="AL109">
        <v>4.2900000000000001E-2</v>
      </c>
      <c r="AM109">
        <v>4.2900000000000001E-2</v>
      </c>
      <c r="AN109">
        <v>4.2900000000000001E-2</v>
      </c>
      <c r="AO109">
        <v>4.2900000000000001E-2</v>
      </c>
      <c r="AP109">
        <v>0.42899999999999999</v>
      </c>
      <c r="AQ109">
        <v>4.2900000000000001E-2</v>
      </c>
      <c r="AR109">
        <v>1.35</v>
      </c>
      <c r="AS109">
        <v>0.107</v>
      </c>
      <c r="AT109">
        <v>0.107</v>
      </c>
      <c r="AU109">
        <v>4.2900000000000001E-2</v>
      </c>
      <c r="AV109">
        <v>4.2900000000000001E-2</v>
      </c>
      <c r="AW109">
        <v>4.2900000000000001E-2</v>
      </c>
      <c r="AX109">
        <v>0.107</v>
      </c>
      <c r="AY109">
        <v>7.16</v>
      </c>
      <c r="AZ109">
        <v>38.4</v>
      </c>
      <c r="BA109">
        <v>0.107</v>
      </c>
      <c r="BB109">
        <v>5.18</v>
      </c>
      <c r="BC109">
        <v>0.107</v>
      </c>
      <c r="BD109">
        <v>4.2900000000000001E-2</v>
      </c>
      <c r="BE109">
        <v>4.2900000000000001E-2</v>
      </c>
      <c r="BG109">
        <f>SUM(Table8_1[[#This Row],[PFBA]:[11cl-PF3OUdS2]])</f>
        <v>1862.6227999999985</v>
      </c>
      <c r="BH109">
        <v>-1.3675427078152758</v>
      </c>
      <c r="BI109">
        <v>-1.3675427078152758</v>
      </c>
      <c r="BJ109">
        <v>-1.3675427078152758</v>
      </c>
      <c r="BK109">
        <v>-1.3675427078152758</v>
      </c>
      <c r="BL109">
        <v>-1.3675427078152758</v>
      </c>
      <c r="BM109">
        <v>-0.70774392864352398</v>
      </c>
      <c r="BN109">
        <v>-1.3675427078152758</v>
      </c>
      <c r="BO109">
        <v>-0.97061622231479039</v>
      </c>
      <c r="BP109">
        <v>0.95904139232109353</v>
      </c>
      <c r="BQ109">
        <v>0.40140054078154408</v>
      </c>
      <c r="BR109">
        <v>3.2253092817258628</v>
      </c>
      <c r="BS109">
        <v>-1.3675427078152758</v>
      </c>
      <c r="BT109">
        <v>0.6020599913279624</v>
      </c>
      <c r="BU109">
        <v>1.0043213737826426</v>
      </c>
      <c r="BV109">
        <v>1.0569048513364727</v>
      </c>
      <c r="BW109">
        <v>1.0606978403536116</v>
      </c>
      <c r="BX109">
        <v>1.0453229787866574</v>
      </c>
      <c r="BY109">
        <v>-0.38195190328790729</v>
      </c>
      <c r="BZ109">
        <v>1.3180633349627615</v>
      </c>
      <c r="CA109">
        <v>1.287801729930226</v>
      </c>
      <c r="CB109">
        <v>0.92839585225671384</v>
      </c>
      <c r="CC109">
        <v>-0.97061622231479039</v>
      </c>
      <c r="CD109">
        <v>0.61066016308987991</v>
      </c>
      <c r="CE109">
        <v>0.93500315145365476</v>
      </c>
      <c r="CF109">
        <v>-1.3675427078152758</v>
      </c>
      <c r="CG109">
        <v>-1.3675427078152758</v>
      </c>
      <c r="CH109">
        <v>0.82672252016899206</v>
      </c>
      <c r="CI109">
        <v>-1.3675427078152758</v>
      </c>
      <c r="CJ109">
        <v>-1.3675427078152758</v>
      </c>
      <c r="CK109">
        <v>-1.3675427078152758</v>
      </c>
      <c r="CL109">
        <v>-1.3675427078152758</v>
      </c>
      <c r="CM109">
        <v>-1.3675427078152758</v>
      </c>
      <c r="CN109">
        <v>-1.3675427078152758</v>
      </c>
      <c r="CO109">
        <v>-1.3675427078152758</v>
      </c>
      <c r="CP109">
        <v>-0.36754270781527576</v>
      </c>
      <c r="CQ109">
        <v>-1.3675427078152758</v>
      </c>
      <c r="CR109">
        <v>0.13033376849500614</v>
      </c>
      <c r="CS109">
        <v>-0.97061622231479039</v>
      </c>
      <c r="CT109">
        <v>-0.97061622231479039</v>
      </c>
      <c r="CU109">
        <v>-1.3675427078152758</v>
      </c>
      <c r="CV109">
        <v>-1.3675427078152758</v>
      </c>
      <c r="CW109">
        <v>-1.3675427078152758</v>
      </c>
      <c r="CX109">
        <v>-0.97061622231479039</v>
      </c>
      <c r="CY109">
        <v>0.8549130223078556</v>
      </c>
      <c r="CZ109">
        <v>1.5843312243675307</v>
      </c>
      <c r="DA109">
        <v>-0.97061622231479039</v>
      </c>
      <c r="DB109">
        <v>0.71432975974523305</v>
      </c>
      <c r="DC109">
        <v>-0.97061622231479039</v>
      </c>
      <c r="DD109">
        <v>-1.3675427078152758</v>
      </c>
      <c r="DE109">
        <v>-1.3675427078152758</v>
      </c>
      <c r="DF109" t="e">
        <v>#NUM!</v>
      </c>
    </row>
    <row r="110" spans="1:110" x14ac:dyDescent="0.3">
      <c r="A110" s="2" t="s">
        <v>223</v>
      </c>
      <c r="B110" s="1">
        <v>44314</v>
      </c>
      <c r="C110" s="2" t="s">
        <v>109</v>
      </c>
      <c r="D110" s="2" t="s">
        <v>110</v>
      </c>
      <c r="E110" s="2" t="s">
        <v>115</v>
      </c>
      <c r="F110">
        <v>19</v>
      </c>
      <c r="G110">
        <v>167.6</v>
      </c>
      <c r="H110">
        <v>4.36E-2</v>
      </c>
      <c r="I110">
        <v>4.36E-2</v>
      </c>
      <c r="J110">
        <v>4.36E-2</v>
      </c>
      <c r="K110">
        <v>4.36E-2</v>
      </c>
      <c r="L110">
        <v>4.36E-2</v>
      </c>
      <c r="M110">
        <v>4.36E-2</v>
      </c>
      <c r="N110">
        <v>4.36E-2</v>
      </c>
      <c r="O110">
        <v>0.109</v>
      </c>
      <c r="P110">
        <v>1.5</v>
      </c>
      <c r="Q110">
        <v>0.109</v>
      </c>
      <c r="R110">
        <v>320</v>
      </c>
      <c r="S110">
        <v>4.36E-2</v>
      </c>
      <c r="T110">
        <v>1</v>
      </c>
      <c r="U110">
        <v>2.92</v>
      </c>
      <c r="V110">
        <v>2.95</v>
      </c>
      <c r="W110">
        <v>3.11</v>
      </c>
      <c r="X110">
        <v>2.27</v>
      </c>
      <c r="Y110">
        <v>4.36E-2</v>
      </c>
      <c r="Z110">
        <v>2</v>
      </c>
      <c r="AA110">
        <v>3.04</v>
      </c>
      <c r="AB110">
        <v>1.1100000000000001</v>
      </c>
      <c r="AC110">
        <v>0.109</v>
      </c>
      <c r="AD110">
        <v>0.60399999999999998</v>
      </c>
      <c r="AE110">
        <v>1.83</v>
      </c>
      <c r="AF110">
        <v>4.36E-2</v>
      </c>
      <c r="AG110">
        <v>4.36E-2</v>
      </c>
      <c r="AH110">
        <v>0.75800000000000001</v>
      </c>
      <c r="AI110">
        <v>4.36E-2</v>
      </c>
      <c r="AJ110">
        <v>4.36E-2</v>
      </c>
      <c r="AK110">
        <v>4.36E-2</v>
      </c>
      <c r="AL110">
        <v>4.36E-2</v>
      </c>
      <c r="AM110">
        <v>4.36E-2</v>
      </c>
      <c r="AN110">
        <v>4.36E-2</v>
      </c>
      <c r="AO110">
        <v>4.36E-2</v>
      </c>
      <c r="AP110">
        <v>0.436</v>
      </c>
      <c r="AQ110">
        <v>4.36E-2</v>
      </c>
      <c r="AR110">
        <v>4.36E-2</v>
      </c>
      <c r="AS110">
        <v>0.109</v>
      </c>
      <c r="AT110">
        <v>0.109</v>
      </c>
      <c r="AU110">
        <v>4.36E-2</v>
      </c>
      <c r="AV110">
        <v>4.36E-2</v>
      </c>
      <c r="AW110">
        <v>4.36E-2</v>
      </c>
      <c r="AX110">
        <v>0.109</v>
      </c>
      <c r="AY110">
        <v>0.55200000000000005</v>
      </c>
      <c r="AZ110">
        <v>3.61</v>
      </c>
      <c r="BA110">
        <v>0.109</v>
      </c>
      <c r="BB110">
        <v>0.55400000000000005</v>
      </c>
      <c r="BC110">
        <v>0.109</v>
      </c>
      <c r="BD110">
        <v>4.36E-2</v>
      </c>
      <c r="BE110">
        <v>4.36E-2</v>
      </c>
      <c r="BG110">
        <f>SUM(Table8_1[[#This Row],[PFBA]:[11cl-PF3OUdS2]])</f>
        <v>350.2060000000003</v>
      </c>
      <c r="BH110">
        <v>-1.3605135107314139</v>
      </c>
      <c r="BI110">
        <v>-1.3605135107314139</v>
      </c>
      <c r="BJ110">
        <v>-1.3605135107314139</v>
      </c>
      <c r="BK110">
        <v>-1.3605135107314139</v>
      </c>
      <c r="BL110">
        <v>-1.3605135107314139</v>
      </c>
      <c r="BM110">
        <v>-1.3605135107314139</v>
      </c>
      <c r="BN110">
        <v>-1.3605135107314139</v>
      </c>
      <c r="BO110">
        <v>-0.96257350205937642</v>
      </c>
      <c r="BP110">
        <v>0.17609125905568124</v>
      </c>
      <c r="BQ110">
        <v>-0.96257350205937642</v>
      </c>
      <c r="BR110">
        <v>2.5051499783199058</v>
      </c>
      <c r="BS110">
        <v>-1.3605135107314139</v>
      </c>
      <c r="BT110">
        <v>0</v>
      </c>
      <c r="BU110">
        <v>0.46538285144841829</v>
      </c>
      <c r="BV110">
        <v>0.46982201597816303</v>
      </c>
      <c r="BW110">
        <v>0.4927603890268375</v>
      </c>
      <c r="BX110">
        <v>0.35602585719312274</v>
      </c>
      <c r="BY110">
        <v>-1.3605135107314139</v>
      </c>
      <c r="BZ110">
        <v>0.3010299956639812</v>
      </c>
      <c r="CA110">
        <v>0.48287358360875376</v>
      </c>
      <c r="CB110">
        <v>4.5322978786657475E-2</v>
      </c>
      <c r="CC110">
        <v>-0.96257350205937642</v>
      </c>
      <c r="CD110">
        <v>-0.21896306137886817</v>
      </c>
      <c r="CE110">
        <v>0.26245108973042947</v>
      </c>
      <c r="CF110">
        <v>-1.3605135107314139</v>
      </c>
      <c r="CG110">
        <v>-1.3605135107314139</v>
      </c>
      <c r="CH110">
        <v>-0.12033079436794646</v>
      </c>
      <c r="CI110">
        <v>-1.3605135107314139</v>
      </c>
      <c r="CJ110">
        <v>-1.3605135107314139</v>
      </c>
      <c r="CK110">
        <v>-1.3605135107314139</v>
      </c>
      <c r="CL110">
        <v>-1.3605135107314139</v>
      </c>
      <c r="CM110">
        <v>-1.3605135107314139</v>
      </c>
      <c r="CN110">
        <v>-1.3605135107314139</v>
      </c>
      <c r="CO110">
        <v>-1.3605135107314139</v>
      </c>
      <c r="CP110">
        <v>-0.36051351073141397</v>
      </c>
      <c r="CQ110">
        <v>-1.3605135107314139</v>
      </c>
      <c r="CR110">
        <v>-1.3605135107314139</v>
      </c>
      <c r="CS110">
        <v>-0.96257350205937642</v>
      </c>
      <c r="CT110">
        <v>-0.96257350205937642</v>
      </c>
      <c r="CU110">
        <v>-1.3605135107314139</v>
      </c>
      <c r="CV110">
        <v>-1.3605135107314139</v>
      </c>
      <c r="CW110">
        <v>-1.3605135107314139</v>
      </c>
      <c r="CX110">
        <v>-0.96257350205937642</v>
      </c>
      <c r="CY110">
        <v>-0.25806092227080107</v>
      </c>
      <c r="CZ110">
        <v>0.55750720190565795</v>
      </c>
      <c r="DA110">
        <v>-0.96257350205937642</v>
      </c>
      <c r="DB110">
        <v>-0.25649023527157022</v>
      </c>
      <c r="DC110">
        <v>-0.96257350205937642</v>
      </c>
      <c r="DD110">
        <v>-1.3605135107314139</v>
      </c>
      <c r="DE110">
        <v>-1.3605135107314139</v>
      </c>
      <c r="DF110" t="e">
        <v>#NUM!</v>
      </c>
    </row>
    <row r="111" spans="1:110" x14ac:dyDescent="0.3">
      <c r="A111" s="2" t="s">
        <v>224</v>
      </c>
      <c r="B111" s="1">
        <v>44314</v>
      </c>
      <c r="C111" s="2" t="s">
        <v>109</v>
      </c>
      <c r="D111" s="2" t="s">
        <v>110</v>
      </c>
      <c r="E111" s="2" t="s">
        <v>190</v>
      </c>
      <c r="F111">
        <v>19</v>
      </c>
      <c r="G111">
        <v>167.6</v>
      </c>
      <c r="H111">
        <v>4.2599999999999999E-2</v>
      </c>
      <c r="I111">
        <v>4.2599999999999999E-2</v>
      </c>
      <c r="J111">
        <v>2.19</v>
      </c>
      <c r="K111">
        <v>4.2599999999999999E-2</v>
      </c>
      <c r="L111">
        <v>1.18</v>
      </c>
      <c r="M111">
        <v>1.5</v>
      </c>
      <c r="N111">
        <v>1.84</v>
      </c>
      <c r="O111">
        <v>1.87</v>
      </c>
      <c r="P111">
        <v>14.8</v>
      </c>
      <c r="Q111">
        <v>0.1065</v>
      </c>
      <c r="R111">
        <v>434</v>
      </c>
      <c r="S111">
        <v>4.2599999999999999E-2</v>
      </c>
      <c r="T111">
        <v>1.64</v>
      </c>
      <c r="U111">
        <v>4.37</v>
      </c>
      <c r="V111">
        <v>3.94</v>
      </c>
      <c r="W111">
        <v>5.55</v>
      </c>
      <c r="X111">
        <v>4.1900000000000004</v>
      </c>
      <c r="Y111">
        <v>4.2599999999999999E-2</v>
      </c>
      <c r="Z111">
        <v>2.37</v>
      </c>
      <c r="AA111">
        <v>5.68</v>
      </c>
      <c r="AB111">
        <v>2.0499999999999998</v>
      </c>
      <c r="AC111">
        <v>0.1065</v>
      </c>
      <c r="AD111">
        <v>2.15</v>
      </c>
      <c r="AE111">
        <v>4.51</v>
      </c>
      <c r="AF111">
        <v>4.2599999999999999E-2</v>
      </c>
      <c r="AG111">
        <v>4.2599999999999999E-2</v>
      </c>
      <c r="AH111">
        <v>4.63</v>
      </c>
      <c r="AI111">
        <v>4.2599999999999999E-2</v>
      </c>
      <c r="AJ111">
        <v>4.2599999999999999E-2</v>
      </c>
      <c r="AK111">
        <v>4.2599999999999999E-2</v>
      </c>
      <c r="AL111">
        <v>4.2599999999999999E-2</v>
      </c>
      <c r="AM111">
        <v>4.2599999999999999E-2</v>
      </c>
      <c r="AN111">
        <v>4.2599999999999999E-2</v>
      </c>
      <c r="AO111">
        <v>4.2599999999999999E-2</v>
      </c>
      <c r="AP111">
        <v>0.42599999999999999</v>
      </c>
      <c r="AQ111">
        <v>4.2599999999999999E-2</v>
      </c>
      <c r="AR111">
        <v>7.83</v>
      </c>
      <c r="AS111">
        <v>0.1065</v>
      </c>
      <c r="AT111">
        <v>0.1065</v>
      </c>
      <c r="AU111">
        <v>4.2599999999999999E-2</v>
      </c>
      <c r="AV111">
        <v>4.2599999999999999E-2</v>
      </c>
      <c r="AW111">
        <v>4.2599999999999999E-2</v>
      </c>
      <c r="AX111">
        <v>0.1065</v>
      </c>
      <c r="AY111">
        <v>4.5</v>
      </c>
      <c r="AZ111">
        <v>34.1</v>
      </c>
      <c r="BA111">
        <v>0.1065</v>
      </c>
      <c r="BB111">
        <v>4.2599999999999999E-2</v>
      </c>
      <c r="BC111">
        <v>0.1065</v>
      </c>
      <c r="BD111">
        <v>4.2599999999999999E-2</v>
      </c>
      <c r="BE111">
        <v>4.2599999999999999E-2</v>
      </c>
      <c r="BG111">
        <f>SUM(Table8_1[[#This Row],[PFBA]:[11cl-PF3OUdS2]])</f>
        <v>546.95609999999976</v>
      </c>
      <c r="BH111">
        <v>-1.3705904008972811</v>
      </c>
      <c r="BI111">
        <v>-1.3705904008972811</v>
      </c>
      <c r="BJ111">
        <v>0.34044411484011833</v>
      </c>
      <c r="BK111">
        <v>-1.3705904008972811</v>
      </c>
      <c r="BL111">
        <v>7.1882007306125359E-2</v>
      </c>
      <c r="BM111">
        <v>0.17609125905568124</v>
      </c>
      <c r="BN111">
        <v>0.26481782300953649</v>
      </c>
      <c r="BO111">
        <v>0.27184160653649897</v>
      </c>
      <c r="BP111">
        <v>1.1702617153949575</v>
      </c>
      <c r="BQ111">
        <v>-0.97265039222524352</v>
      </c>
      <c r="BR111">
        <v>2.6374897295125108</v>
      </c>
      <c r="BS111">
        <v>-1.3705904008972811</v>
      </c>
      <c r="BT111">
        <v>0.21484384804769785</v>
      </c>
      <c r="BU111">
        <v>0.64048143697042181</v>
      </c>
      <c r="BV111">
        <v>0.59549622182557416</v>
      </c>
      <c r="BW111">
        <v>0.74429298312267622</v>
      </c>
      <c r="BX111">
        <v>0.62221402296629535</v>
      </c>
      <c r="BY111">
        <v>-1.3705904008972811</v>
      </c>
      <c r="BZ111">
        <v>0.37474834601010387</v>
      </c>
      <c r="CA111">
        <v>0.75434833571101889</v>
      </c>
      <c r="CB111">
        <v>0.31175386105575426</v>
      </c>
      <c r="CC111">
        <v>-0.97265039222524352</v>
      </c>
      <c r="CD111">
        <v>0.33243845991560533</v>
      </c>
      <c r="CE111">
        <v>0.65417654187796048</v>
      </c>
      <c r="CF111">
        <v>-1.3705904008972811</v>
      </c>
      <c r="CG111">
        <v>-1.3705904008972811</v>
      </c>
      <c r="CH111">
        <v>0.66558099101795309</v>
      </c>
      <c r="CI111">
        <v>-1.3705904008972811</v>
      </c>
      <c r="CJ111">
        <v>-1.3705904008972811</v>
      </c>
      <c r="CK111">
        <v>-1.3705904008972811</v>
      </c>
      <c r="CL111">
        <v>-1.3705904008972811</v>
      </c>
      <c r="CM111">
        <v>-1.3705904008972811</v>
      </c>
      <c r="CN111">
        <v>-1.3705904008972811</v>
      </c>
      <c r="CO111">
        <v>-1.3705904008972811</v>
      </c>
      <c r="CP111">
        <v>-0.37059040089728107</v>
      </c>
      <c r="CQ111">
        <v>-1.3705904008972811</v>
      </c>
      <c r="CR111">
        <v>0.89376176205794344</v>
      </c>
      <c r="CS111">
        <v>-0.97265039222524352</v>
      </c>
      <c r="CT111">
        <v>-0.97265039222524352</v>
      </c>
      <c r="CU111">
        <v>-1.3705904008972811</v>
      </c>
      <c r="CV111">
        <v>-1.3705904008972811</v>
      </c>
      <c r="CW111">
        <v>-1.3705904008972811</v>
      </c>
      <c r="CX111">
        <v>-0.97265039222524352</v>
      </c>
      <c r="CY111">
        <v>0.65321251377534373</v>
      </c>
      <c r="CZ111">
        <v>1.5327543789924978</v>
      </c>
      <c r="DA111">
        <v>-0.97265039222524352</v>
      </c>
      <c r="DB111">
        <v>-1.3705904008972811</v>
      </c>
      <c r="DC111">
        <v>-0.97265039222524352</v>
      </c>
      <c r="DD111">
        <v>-1.3705904008972811</v>
      </c>
      <c r="DE111">
        <v>-1.3705904008972811</v>
      </c>
      <c r="DF111" t="e">
        <v>#NUM!</v>
      </c>
    </row>
    <row r="112" spans="1:110" x14ac:dyDescent="0.3">
      <c r="A112" s="2" t="s">
        <v>225</v>
      </c>
      <c r="B112" s="1">
        <v>44427</v>
      </c>
      <c r="C112" s="2" t="s">
        <v>109</v>
      </c>
      <c r="D112" s="2" t="s">
        <v>110</v>
      </c>
      <c r="E112" s="2" t="s">
        <v>111</v>
      </c>
      <c r="F112">
        <v>20</v>
      </c>
      <c r="G112">
        <v>176.35</v>
      </c>
      <c r="H112">
        <v>4.4699999999999997E-2</v>
      </c>
      <c r="I112">
        <v>4.4699999999999997E-2</v>
      </c>
      <c r="J112">
        <v>4.4699999999999997E-2</v>
      </c>
      <c r="K112">
        <v>4.4699999999999997E-2</v>
      </c>
      <c r="L112">
        <v>4.4699999999999997E-2</v>
      </c>
      <c r="M112">
        <v>4.4699999999999997E-2</v>
      </c>
      <c r="N112">
        <v>4.4699999999999997E-2</v>
      </c>
      <c r="O112">
        <v>0.112</v>
      </c>
      <c r="P112">
        <v>6.56</v>
      </c>
      <c r="Q112">
        <v>1.1399999999999999</v>
      </c>
      <c r="R112">
        <v>1050</v>
      </c>
      <c r="S112">
        <v>4.4699999999999997E-2</v>
      </c>
      <c r="T112">
        <v>2.12</v>
      </c>
      <c r="U112">
        <v>7.63</v>
      </c>
      <c r="V112">
        <v>10.1</v>
      </c>
      <c r="W112">
        <v>10.4</v>
      </c>
      <c r="X112">
        <v>8.43</v>
      </c>
      <c r="Y112">
        <v>0.46</v>
      </c>
      <c r="Z112">
        <v>7.24</v>
      </c>
      <c r="AA112">
        <v>10.8</v>
      </c>
      <c r="AB112">
        <v>4.4400000000000004</v>
      </c>
      <c r="AC112">
        <v>0.112</v>
      </c>
      <c r="AD112">
        <v>2.0699999999999998</v>
      </c>
      <c r="AE112">
        <v>3.87</v>
      </c>
      <c r="AF112">
        <v>4.4699999999999997E-2</v>
      </c>
      <c r="AG112">
        <v>4.4699999999999997E-2</v>
      </c>
      <c r="AH112">
        <v>3.25</v>
      </c>
      <c r="AI112">
        <v>4.4699999999999997E-2</v>
      </c>
      <c r="AJ112">
        <v>4.4699999999999997E-2</v>
      </c>
      <c r="AK112">
        <v>4.4699999999999997E-2</v>
      </c>
      <c r="AL112">
        <v>4.4699999999999997E-2</v>
      </c>
      <c r="AM112">
        <v>4.4699999999999997E-2</v>
      </c>
      <c r="AN112">
        <v>4.4699999999999997E-2</v>
      </c>
      <c r="AO112">
        <v>4.4699999999999997E-2</v>
      </c>
      <c r="AP112">
        <v>0.44700000000000001</v>
      </c>
      <c r="AQ112">
        <v>4.4699999999999997E-2</v>
      </c>
      <c r="AR112">
        <v>1.44</v>
      </c>
      <c r="AS112">
        <v>0.112</v>
      </c>
      <c r="AT112">
        <v>0.112</v>
      </c>
      <c r="AU112">
        <v>4.4699999999999997E-2</v>
      </c>
      <c r="AV112">
        <v>4.4699999999999997E-2</v>
      </c>
      <c r="AW112">
        <v>4.4699999999999997E-2</v>
      </c>
      <c r="AX112">
        <v>0.112</v>
      </c>
      <c r="AY112">
        <v>2.54</v>
      </c>
      <c r="AZ112">
        <v>14.1</v>
      </c>
      <c r="BA112">
        <v>0.112</v>
      </c>
      <c r="BB112">
        <v>1.47</v>
      </c>
      <c r="BC112">
        <v>0.112</v>
      </c>
      <c r="BD112">
        <v>4.4699999999999997E-2</v>
      </c>
      <c r="BE112">
        <v>4.4699999999999997E-2</v>
      </c>
      <c r="BG112">
        <f>SUM(Table8_1[[#This Row],[PFBA]:[11cl-PF3OUdS2]])</f>
        <v>1150.319099999999</v>
      </c>
      <c r="BH112">
        <v>-1.3496924768680636</v>
      </c>
      <c r="BI112">
        <v>-1.3496924768680636</v>
      </c>
      <c r="BJ112">
        <v>-1.3496924768680636</v>
      </c>
      <c r="BK112">
        <v>-1.3496924768680636</v>
      </c>
      <c r="BL112">
        <v>-1.3496924768680636</v>
      </c>
      <c r="BM112">
        <v>-1.3496924768680636</v>
      </c>
      <c r="BN112">
        <v>-1.3496924768680636</v>
      </c>
      <c r="BO112">
        <v>-0.9507819773298184</v>
      </c>
      <c r="BP112">
        <v>0.81690383937566025</v>
      </c>
      <c r="BQ112">
        <v>5.6904851336472557E-2</v>
      </c>
      <c r="BR112">
        <v>3.0211892990699383</v>
      </c>
      <c r="BS112">
        <v>-1.3496924768680636</v>
      </c>
      <c r="BT112">
        <v>0.32633586092875144</v>
      </c>
      <c r="BU112">
        <v>0.88252453795488051</v>
      </c>
      <c r="BV112">
        <v>1.0043213737826426</v>
      </c>
      <c r="BW112">
        <v>1.0170333392987803</v>
      </c>
      <c r="BX112">
        <v>0.9258275746247423</v>
      </c>
      <c r="BY112">
        <v>-0.33724216831842591</v>
      </c>
      <c r="BZ112">
        <v>0.85973856619714695</v>
      </c>
      <c r="CA112">
        <v>1.0334237554869496</v>
      </c>
      <c r="CB112">
        <v>0.64738297011461987</v>
      </c>
      <c r="CC112">
        <v>-0.9507819773298184</v>
      </c>
      <c r="CD112">
        <v>0.31597034545691771</v>
      </c>
      <c r="CE112">
        <v>0.5877109650189114</v>
      </c>
      <c r="CF112">
        <v>-1.3496924768680636</v>
      </c>
      <c r="CG112">
        <v>-1.3496924768680636</v>
      </c>
      <c r="CH112">
        <v>0.51188336097887432</v>
      </c>
      <c r="CI112">
        <v>-1.3496924768680636</v>
      </c>
      <c r="CJ112">
        <v>-1.3496924768680636</v>
      </c>
      <c r="CK112">
        <v>-1.3496924768680636</v>
      </c>
      <c r="CL112">
        <v>-1.3496924768680636</v>
      </c>
      <c r="CM112">
        <v>-1.3496924768680636</v>
      </c>
      <c r="CN112">
        <v>-1.3496924768680636</v>
      </c>
      <c r="CO112">
        <v>-1.3496924768680636</v>
      </c>
      <c r="CP112">
        <v>-0.34969247686806354</v>
      </c>
      <c r="CQ112">
        <v>-1.3496924768680636</v>
      </c>
      <c r="CR112">
        <v>0.15836249209524964</v>
      </c>
      <c r="CS112">
        <v>-0.9507819773298184</v>
      </c>
      <c r="CT112">
        <v>-0.9507819773298184</v>
      </c>
      <c r="CU112">
        <v>-1.3496924768680636</v>
      </c>
      <c r="CV112">
        <v>-1.3496924768680636</v>
      </c>
      <c r="CW112">
        <v>-1.3496924768680636</v>
      </c>
      <c r="CX112">
        <v>-0.9507819773298184</v>
      </c>
      <c r="CY112">
        <v>0.40483371661993806</v>
      </c>
      <c r="CZ112">
        <v>1.1492191126553799</v>
      </c>
      <c r="DA112">
        <v>-0.9507819773298184</v>
      </c>
      <c r="DB112">
        <v>0.16731733474817609</v>
      </c>
      <c r="DC112">
        <v>-0.9507819773298184</v>
      </c>
      <c r="DD112">
        <v>-1.3496924768680636</v>
      </c>
      <c r="DE112">
        <v>-1.3496924768680636</v>
      </c>
      <c r="DF112" t="e">
        <v>#NUM!</v>
      </c>
    </row>
    <row r="113" spans="1:110" x14ac:dyDescent="0.3">
      <c r="A113" s="2" t="s">
        <v>226</v>
      </c>
      <c r="B113" s="1">
        <v>44427</v>
      </c>
      <c r="C113" s="2" t="s">
        <v>109</v>
      </c>
      <c r="D113" s="2" t="s">
        <v>110</v>
      </c>
      <c r="E113" s="2" t="s">
        <v>113</v>
      </c>
      <c r="F113">
        <v>20</v>
      </c>
      <c r="G113">
        <v>176.35</v>
      </c>
      <c r="H113">
        <v>4.3700000000000003E-2</v>
      </c>
      <c r="I113">
        <v>4.3700000000000003E-2</v>
      </c>
      <c r="J113">
        <v>4.3700000000000003E-2</v>
      </c>
      <c r="K113">
        <v>4.3700000000000003E-2</v>
      </c>
      <c r="L113">
        <v>4.3700000000000003E-2</v>
      </c>
      <c r="M113">
        <v>0.222</v>
      </c>
      <c r="N113">
        <v>4.3700000000000003E-2</v>
      </c>
      <c r="O113">
        <v>0.109</v>
      </c>
      <c r="P113">
        <v>14.1</v>
      </c>
      <c r="Q113">
        <v>3.52</v>
      </c>
      <c r="R113">
        <v>2380</v>
      </c>
      <c r="S113">
        <v>4.3700000000000003E-2</v>
      </c>
      <c r="T113">
        <v>4.93</v>
      </c>
      <c r="U113">
        <v>12.2</v>
      </c>
      <c r="V113">
        <v>20.6</v>
      </c>
      <c r="W113">
        <v>21.7</v>
      </c>
      <c r="X113">
        <v>17.2</v>
      </c>
      <c r="Y113">
        <v>0.78</v>
      </c>
      <c r="Z113">
        <v>25.4</v>
      </c>
      <c r="AA113">
        <v>21.6</v>
      </c>
      <c r="AB113">
        <v>11.7</v>
      </c>
      <c r="AC113">
        <v>0.109</v>
      </c>
      <c r="AD113">
        <v>4.1500000000000004</v>
      </c>
      <c r="AE113">
        <v>4.4800000000000004</v>
      </c>
      <c r="AF113">
        <v>4.3700000000000003E-2</v>
      </c>
      <c r="AG113">
        <v>4.3700000000000003E-2</v>
      </c>
      <c r="AH113">
        <v>16.100000000000001</v>
      </c>
      <c r="AI113">
        <v>4.3700000000000003E-2</v>
      </c>
      <c r="AJ113">
        <v>4.3700000000000003E-2</v>
      </c>
      <c r="AK113">
        <v>4.3700000000000003E-2</v>
      </c>
      <c r="AL113">
        <v>4.3700000000000003E-2</v>
      </c>
      <c r="AM113">
        <v>4.3700000000000003E-2</v>
      </c>
      <c r="AN113">
        <v>4.3700000000000003E-2</v>
      </c>
      <c r="AO113">
        <v>4.3700000000000003E-2</v>
      </c>
      <c r="AP113">
        <v>0.437</v>
      </c>
      <c r="AQ113">
        <v>4.3700000000000003E-2</v>
      </c>
      <c r="AR113">
        <v>1.91</v>
      </c>
      <c r="AS113">
        <v>0.109</v>
      </c>
      <c r="AT113">
        <v>0.109</v>
      </c>
      <c r="AU113">
        <v>4.3700000000000003E-2</v>
      </c>
      <c r="AV113">
        <v>4.3700000000000003E-2</v>
      </c>
      <c r="AW113">
        <v>4.3700000000000003E-2</v>
      </c>
      <c r="AX113">
        <v>0.109</v>
      </c>
      <c r="AY113">
        <v>0.109</v>
      </c>
      <c r="AZ113">
        <v>4.3700000000000003E-2</v>
      </c>
      <c r="BA113">
        <v>0.109</v>
      </c>
      <c r="BB113">
        <v>4.68</v>
      </c>
      <c r="BC113">
        <v>0.109</v>
      </c>
      <c r="BD113">
        <v>4.3700000000000003E-2</v>
      </c>
      <c r="BE113">
        <v>4.3700000000000003E-2</v>
      </c>
      <c r="BG113">
        <f>SUM(Table8_1[[#This Row],[PFBA]:[11cl-PF3OUdS2]])</f>
        <v>2567.5861000000014</v>
      </c>
      <c r="BH113">
        <v>-1.3595185630295781</v>
      </c>
      <c r="BI113">
        <v>-1.3595185630295781</v>
      </c>
      <c r="BJ113">
        <v>-1.3595185630295781</v>
      </c>
      <c r="BK113">
        <v>-1.3595185630295781</v>
      </c>
      <c r="BL113">
        <v>-1.3595185630295781</v>
      </c>
      <c r="BM113">
        <v>-0.65364702554936138</v>
      </c>
      <c r="BN113">
        <v>-1.3595185630295781</v>
      </c>
      <c r="BO113">
        <v>-0.96257350205937642</v>
      </c>
      <c r="BP113">
        <v>1.1492191126553799</v>
      </c>
      <c r="BQ113">
        <v>0.54654266347813107</v>
      </c>
      <c r="BR113">
        <v>3.3765769570565118</v>
      </c>
      <c r="BS113">
        <v>-1.3595185630295781</v>
      </c>
      <c r="BT113">
        <v>0.69284691927722997</v>
      </c>
      <c r="BU113">
        <v>1.0863598306747482</v>
      </c>
      <c r="BV113">
        <v>1.3138672203691535</v>
      </c>
      <c r="BW113">
        <v>1.3364597338485296</v>
      </c>
      <c r="BX113">
        <v>1.2355284469075489</v>
      </c>
      <c r="BY113">
        <v>-0.10790539730951958</v>
      </c>
      <c r="BZ113">
        <v>1.4048337166199381</v>
      </c>
      <c r="CA113">
        <v>1.3344537511509309</v>
      </c>
      <c r="CB113">
        <v>1.0681858617461617</v>
      </c>
      <c r="CC113">
        <v>-0.96257350205937642</v>
      </c>
      <c r="CD113">
        <v>0.61804809671209271</v>
      </c>
      <c r="CE113">
        <v>0.651278013998144</v>
      </c>
      <c r="CF113">
        <v>-1.3595185630295781</v>
      </c>
      <c r="CG113">
        <v>-1.3595185630295781</v>
      </c>
      <c r="CH113">
        <v>1.2068258760318498</v>
      </c>
      <c r="CI113">
        <v>-1.3595185630295781</v>
      </c>
      <c r="CJ113">
        <v>-1.3595185630295781</v>
      </c>
      <c r="CK113">
        <v>-1.3595185630295781</v>
      </c>
      <c r="CL113">
        <v>-1.3595185630295781</v>
      </c>
      <c r="CM113">
        <v>-1.3595185630295781</v>
      </c>
      <c r="CN113">
        <v>-1.3595185630295781</v>
      </c>
      <c r="CO113">
        <v>-1.3595185630295781</v>
      </c>
      <c r="CP113">
        <v>-0.35951856302957819</v>
      </c>
      <c r="CQ113">
        <v>-1.3595185630295781</v>
      </c>
      <c r="CR113">
        <v>0.28103336724772754</v>
      </c>
      <c r="CS113">
        <v>-0.96257350205937642</v>
      </c>
      <c r="CT113">
        <v>-0.96257350205937642</v>
      </c>
      <c r="CU113">
        <v>-1.3595185630295781</v>
      </c>
      <c r="CV113">
        <v>-1.3595185630295781</v>
      </c>
      <c r="CW113">
        <v>-1.3595185630295781</v>
      </c>
      <c r="CX113">
        <v>-0.96257350205937642</v>
      </c>
      <c r="CY113">
        <v>-0.96257350205937642</v>
      </c>
      <c r="CZ113">
        <v>-1.3595185630295781</v>
      </c>
      <c r="DA113">
        <v>-0.96257350205937642</v>
      </c>
      <c r="DB113">
        <v>0.67024585307412399</v>
      </c>
      <c r="DC113">
        <v>-0.96257350205937642</v>
      </c>
      <c r="DD113">
        <v>-1.3595185630295781</v>
      </c>
      <c r="DE113">
        <v>-1.3595185630295781</v>
      </c>
      <c r="DF113" t="e">
        <v>#NUM!</v>
      </c>
    </row>
    <row r="114" spans="1:110" x14ac:dyDescent="0.3">
      <c r="A114" s="2" t="s">
        <v>227</v>
      </c>
      <c r="B114" s="1">
        <v>44427</v>
      </c>
      <c r="C114" s="2" t="s">
        <v>109</v>
      </c>
      <c r="D114" s="2" t="s">
        <v>110</v>
      </c>
      <c r="E114" s="2" t="s">
        <v>115</v>
      </c>
      <c r="F114">
        <v>20</v>
      </c>
      <c r="G114">
        <v>176.35</v>
      </c>
      <c r="H114">
        <v>4.2299999999999997E-2</v>
      </c>
      <c r="I114">
        <v>4.2299999999999997E-2</v>
      </c>
      <c r="J114">
        <v>4.2299999999999997E-2</v>
      </c>
      <c r="K114">
        <v>4.2299999999999997E-2</v>
      </c>
      <c r="L114">
        <v>4.2299999999999997E-2</v>
      </c>
      <c r="M114">
        <v>4.2299999999999997E-2</v>
      </c>
      <c r="N114">
        <v>4.2299999999999997E-2</v>
      </c>
      <c r="O114">
        <v>0.106</v>
      </c>
      <c r="P114">
        <v>1.73</v>
      </c>
      <c r="Q114">
        <v>0.106</v>
      </c>
      <c r="R114">
        <v>299</v>
      </c>
      <c r="S114">
        <v>4.2299999999999997E-2</v>
      </c>
      <c r="T114">
        <v>0.55800000000000005</v>
      </c>
      <c r="U114">
        <v>1.71</v>
      </c>
      <c r="V114">
        <v>2.41</v>
      </c>
      <c r="W114">
        <v>2.06</v>
      </c>
      <c r="X114">
        <v>1.69</v>
      </c>
      <c r="Y114">
        <v>4.2299999999999997E-2</v>
      </c>
      <c r="Z114">
        <v>1.91</v>
      </c>
      <c r="AA114">
        <v>3.07</v>
      </c>
      <c r="AB114">
        <v>1.25</v>
      </c>
      <c r="AC114">
        <v>0.106</v>
      </c>
      <c r="AD114">
        <v>0.40400000000000003</v>
      </c>
      <c r="AE114">
        <v>1.23</v>
      </c>
      <c r="AF114">
        <v>4.2299999999999997E-2</v>
      </c>
      <c r="AG114">
        <v>4.2299999999999997E-2</v>
      </c>
      <c r="AH114">
        <v>0.81299999999999994</v>
      </c>
      <c r="AI114">
        <v>4.2299999999999997E-2</v>
      </c>
      <c r="AJ114">
        <v>4.2299999999999997E-2</v>
      </c>
      <c r="AK114">
        <v>4.2299999999999997E-2</v>
      </c>
      <c r="AL114">
        <v>4.2299999999999997E-2</v>
      </c>
      <c r="AM114">
        <v>4.2299999999999997E-2</v>
      </c>
      <c r="AN114">
        <v>4.2299999999999997E-2</v>
      </c>
      <c r="AO114">
        <v>4.2299999999999997E-2</v>
      </c>
      <c r="AP114">
        <v>0.42299999999999999</v>
      </c>
      <c r="AQ114">
        <v>4.2299999999999997E-2</v>
      </c>
      <c r="AR114">
        <v>4.2299999999999997E-2</v>
      </c>
      <c r="AS114">
        <v>0.106</v>
      </c>
      <c r="AT114">
        <v>0.106</v>
      </c>
      <c r="AU114">
        <v>4.2299999999999997E-2</v>
      </c>
      <c r="AV114">
        <v>4.2299999999999997E-2</v>
      </c>
      <c r="AW114">
        <v>4.2299999999999997E-2</v>
      </c>
      <c r="AX114">
        <v>0.106</v>
      </c>
      <c r="AY114">
        <v>0.59499999999999997</v>
      </c>
      <c r="AZ114">
        <v>2.96</v>
      </c>
      <c r="BA114">
        <v>0.106</v>
      </c>
      <c r="BB114">
        <v>0.42499999999999999</v>
      </c>
      <c r="BC114">
        <v>0.106</v>
      </c>
      <c r="BD114">
        <v>4.2299999999999997E-2</v>
      </c>
      <c r="BE114">
        <v>4.2299999999999997E-2</v>
      </c>
      <c r="BG114">
        <f>SUM(Table8_1[[#This Row],[PFBA]:[11cl-PF3OUdS2]])</f>
        <v>324.14350000000019</v>
      </c>
      <c r="BH114">
        <v>-1.3736596326249577</v>
      </c>
      <c r="BI114">
        <v>-1.3736596326249577</v>
      </c>
      <c r="BJ114">
        <v>-1.3736596326249577</v>
      </c>
      <c r="BK114">
        <v>-1.3736596326249577</v>
      </c>
      <c r="BL114">
        <v>-1.3736596326249577</v>
      </c>
      <c r="BM114">
        <v>-1.3736596326249577</v>
      </c>
      <c r="BN114">
        <v>-1.3736596326249577</v>
      </c>
      <c r="BO114">
        <v>-0.97469413473522981</v>
      </c>
      <c r="BP114">
        <v>0.2380461031287954</v>
      </c>
      <c r="BQ114">
        <v>-0.97469413473522981</v>
      </c>
      <c r="BR114">
        <v>2.4756711883244296</v>
      </c>
      <c r="BS114">
        <v>-1.3736596326249577</v>
      </c>
      <c r="BT114">
        <v>-0.25336580106242124</v>
      </c>
      <c r="BU114">
        <v>0.23299611039215382</v>
      </c>
      <c r="BV114">
        <v>0.3820170425748684</v>
      </c>
      <c r="BW114">
        <v>0.31386722036915343</v>
      </c>
      <c r="BX114">
        <v>0.22788670461367352</v>
      </c>
      <c r="BY114">
        <v>-1.3736596326249577</v>
      </c>
      <c r="BZ114">
        <v>0.28103336724772754</v>
      </c>
      <c r="CA114">
        <v>0.48713837547718647</v>
      </c>
      <c r="CB114">
        <v>9.691001300805642E-2</v>
      </c>
      <c r="CC114">
        <v>-0.97469413473522981</v>
      </c>
      <c r="CD114">
        <v>-0.39361863488939502</v>
      </c>
      <c r="CE114">
        <v>8.9905111439397931E-2</v>
      </c>
      <c r="CF114">
        <v>-1.3736596326249577</v>
      </c>
      <c r="CG114">
        <v>-1.3736596326249577</v>
      </c>
      <c r="CH114">
        <v>-8.9909454405931857E-2</v>
      </c>
      <c r="CI114">
        <v>-1.3736596326249577</v>
      </c>
      <c r="CJ114">
        <v>-1.3736596326249577</v>
      </c>
      <c r="CK114">
        <v>-1.3736596326249577</v>
      </c>
      <c r="CL114">
        <v>-1.3736596326249577</v>
      </c>
      <c r="CM114">
        <v>-1.3736596326249577</v>
      </c>
      <c r="CN114">
        <v>-1.3736596326249577</v>
      </c>
      <c r="CO114">
        <v>-1.3736596326249577</v>
      </c>
      <c r="CP114">
        <v>-0.37365963262495766</v>
      </c>
      <c r="CQ114">
        <v>-1.3736596326249577</v>
      </c>
      <c r="CR114">
        <v>-1.3736596326249577</v>
      </c>
      <c r="CS114">
        <v>-0.97469413473522981</v>
      </c>
      <c r="CT114">
        <v>-0.97469413473522981</v>
      </c>
      <c r="CU114">
        <v>-1.3736596326249577</v>
      </c>
      <c r="CV114">
        <v>-1.3736596326249577</v>
      </c>
      <c r="CW114">
        <v>-1.3736596326249577</v>
      </c>
      <c r="CX114">
        <v>-0.97469413473522981</v>
      </c>
      <c r="CY114">
        <v>-0.22548303427145044</v>
      </c>
      <c r="CZ114">
        <v>0.47129171105893858</v>
      </c>
      <c r="DA114">
        <v>-0.97469413473522981</v>
      </c>
      <c r="DB114">
        <v>-0.37161106994968846</v>
      </c>
      <c r="DC114">
        <v>-0.97469413473522981</v>
      </c>
      <c r="DD114">
        <v>-1.3736596326249577</v>
      </c>
      <c r="DE114">
        <v>-1.3736596326249577</v>
      </c>
      <c r="DF114" t="e">
        <v>#NUM!</v>
      </c>
    </row>
    <row r="115" spans="1:110" x14ac:dyDescent="0.3">
      <c r="A115" s="2" t="s">
        <v>228</v>
      </c>
      <c r="B115" s="1">
        <v>44427</v>
      </c>
      <c r="C115" s="2" t="s">
        <v>109</v>
      </c>
      <c r="D115" s="2" t="s">
        <v>110</v>
      </c>
      <c r="E115" s="2" t="s">
        <v>190</v>
      </c>
      <c r="F115">
        <v>20</v>
      </c>
      <c r="G115">
        <v>176.35</v>
      </c>
      <c r="H115">
        <v>4.5949999999999998E-2</v>
      </c>
      <c r="I115">
        <v>4.5949999999999998E-2</v>
      </c>
      <c r="J115">
        <v>4.5949999999999998E-2</v>
      </c>
      <c r="K115">
        <v>4.5949999999999998E-2</v>
      </c>
      <c r="L115">
        <v>4.5949999999999998E-2</v>
      </c>
      <c r="M115">
        <v>4.5949999999999998E-2</v>
      </c>
      <c r="N115">
        <v>4.5949999999999998E-2</v>
      </c>
      <c r="O115">
        <v>0.115</v>
      </c>
      <c r="P115">
        <v>2.73</v>
      </c>
      <c r="Q115">
        <v>0.115</v>
      </c>
      <c r="R115">
        <v>317</v>
      </c>
      <c r="S115">
        <v>4.5949999999999998E-2</v>
      </c>
      <c r="T115">
        <v>0.65100000000000002</v>
      </c>
      <c r="U115">
        <v>1.78</v>
      </c>
      <c r="V115">
        <v>2.67</v>
      </c>
      <c r="W115">
        <v>2.84</v>
      </c>
      <c r="X115">
        <v>2.46</v>
      </c>
      <c r="Y115">
        <v>4.5949999999999998E-2</v>
      </c>
      <c r="Z115">
        <v>1.95</v>
      </c>
      <c r="AA115">
        <v>2.87</v>
      </c>
      <c r="AB115">
        <v>1.1299999999999999</v>
      </c>
      <c r="AC115">
        <v>0.115</v>
      </c>
      <c r="AD115">
        <v>2.11</v>
      </c>
      <c r="AE115">
        <v>2.83</v>
      </c>
      <c r="AF115">
        <v>4.5949999999999998E-2</v>
      </c>
      <c r="AG115">
        <v>4.5949999999999998E-2</v>
      </c>
      <c r="AH115">
        <v>9.65</v>
      </c>
      <c r="AI115">
        <v>4.5949999999999998E-2</v>
      </c>
      <c r="AJ115">
        <v>4.5949999999999998E-2</v>
      </c>
      <c r="AK115">
        <v>4.5949999999999998E-2</v>
      </c>
      <c r="AL115">
        <v>4.5949999999999998E-2</v>
      </c>
      <c r="AM115">
        <v>4.5949999999999998E-2</v>
      </c>
      <c r="AN115">
        <v>4.5949999999999998E-2</v>
      </c>
      <c r="AO115">
        <v>4.5949999999999998E-2</v>
      </c>
      <c r="AP115">
        <v>0.45950000000000002</v>
      </c>
      <c r="AQ115">
        <v>4.5949999999999998E-2</v>
      </c>
      <c r="AR115">
        <v>4.5949999999999998E-2</v>
      </c>
      <c r="AS115">
        <v>0.115</v>
      </c>
      <c r="AT115">
        <v>0.115</v>
      </c>
      <c r="AU115">
        <v>4.5949999999999998E-2</v>
      </c>
      <c r="AV115">
        <v>4.5949999999999998E-2</v>
      </c>
      <c r="AW115">
        <v>4.5949999999999998E-2</v>
      </c>
      <c r="AX115">
        <v>0.115</v>
      </c>
      <c r="AY115">
        <v>0.115</v>
      </c>
      <c r="AZ115">
        <v>129</v>
      </c>
      <c r="BA115">
        <v>0.115</v>
      </c>
      <c r="BB115">
        <v>4.5949999999999998E-2</v>
      </c>
      <c r="BC115">
        <v>0.115</v>
      </c>
      <c r="BD115">
        <v>4.5949999999999998E-2</v>
      </c>
      <c r="BE115">
        <v>4.5949999999999998E-2</v>
      </c>
      <c r="BG115">
        <f>SUM(Table8_1[[#This Row],[PFBA]:[11cl-PF3OUdS2]])</f>
        <v>482.36020000000008</v>
      </c>
      <c r="BH115">
        <v>-1.3377144842778699</v>
      </c>
      <c r="BI115">
        <v>-1.3377144842778699</v>
      </c>
      <c r="BJ115">
        <v>-1.3377144842778699</v>
      </c>
      <c r="BK115">
        <v>-1.3377144842778699</v>
      </c>
      <c r="BL115">
        <v>-1.3377144842778699</v>
      </c>
      <c r="BM115">
        <v>-1.3377144842778699</v>
      </c>
      <c r="BN115">
        <v>-1.3377144842778699</v>
      </c>
      <c r="BO115">
        <v>-0.9393021596463883</v>
      </c>
      <c r="BP115">
        <v>0.43616264704075602</v>
      </c>
      <c r="BQ115">
        <v>-0.9393021596463883</v>
      </c>
      <c r="BR115">
        <v>2.5010592622177517</v>
      </c>
      <c r="BS115">
        <v>-1.3377144842778699</v>
      </c>
      <c r="BT115">
        <v>-0.18641901143180803</v>
      </c>
      <c r="BU115">
        <v>0.250420002308894</v>
      </c>
      <c r="BV115">
        <v>0.42651126136457523</v>
      </c>
      <c r="BW115">
        <v>0.45331834004703764</v>
      </c>
      <c r="BX115">
        <v>0.39093510710337914</v>
      </c>
      <c r="BY115">
        <v>-1.3377144842778699</v>
      </c>
      <c r="BZ115">
        <v>0.29003461136251801</v>
      </c>
      <c r="CA115">
        <v>0.45788189673399232</v>
      </c>
      <c r="CB115">
        <v>5.3078443483419682E-2</v>
      </c>
      <c r="CC115">
        <v>-0.9393021596463883</v>
      </c>
      <c r="CD115">
        <v>0.32428245529769262</v>
      </c>
      <c r="CE115">
        <v>0.45178643552429026</v>
      </c>
      <c r="CF115">
        <v>-1.3377144842778699</v>
      </c>
      <c r="CG115">
        <v>-1.3377144842778699</v>
      </c>
      <c r="CH115">
        <v>0.98452731334379262</v>
      </c>
      <c r="CI115">
        <v>-1.3377144842778699</v>
      </c>
      <c r="CJ115">
        <v>-1.3377144842778699</v>
      </c>
      <c r="CK115">
        <v>-1.3377144842778699</v>
      </c>
      <c r="CL115">
        <v>-1.3377144842778699</v>
      </c>
      <c r="CM115">
        <v>-1.3377144842778699</v>
      </c>
      <c r="CN115">
        <v>-1.3377144842778699</v>
      </c>
      <c r="CO115">
        <v>-1.3377144842778699</v>
      </c>
      <c r="CP115">
        <v>-0.33771448427786993</v>
      </c>
      <c r="CQ115">
        <v>-1.3377144842778699</v>
      </c>
      <c r="CR115">
        <v>-1.3377144842778699</v>
      </c>
      <c r="CS115">
        <v>-0.9393021596463883</v>
      </c>
      <c r="CT115">
        <v>-0.9393021596463883</v>
      </c>
      <c r="CU115">
        <v>-1.3377144842778699</v>
      </c>
      <c r="CV115">
        <v>-1.3377144842778699</v>
      </c>
      <c r="CW115">
        <v>-1.3377144842778699</v>
      </c>
      <c r="CX115">
        <v>-0.9393021596463883</v>
      </c>
      <c r="CY115">
        <v>-0.9393021596463883</v>
      </c>
      <c r="CZ115">
        <v>2.1105897102992488</v>
      </c>
      <c r="DA115">
        <v>-0.9393021596463883</v>
      </c>
      <c r="DB115">
        <v>-1.3377144842778699</v>
      </c>
      <c r="DC115">
        <v>-0.9393021596463883</v>
      </c>
      <c r="DD115">
        <v>-1.3377144842778699</v>
      </c>
      <c r="DE115">
        <v>-1.3377144842778699</v>
      </c>
      <c r="DF115" t="e">
        <v>#NUM!</v>
      </c>
    </row>
    <row r="116" spans="1:110" x14ac:dyDescent="0.3">
      <c r="A116" s="2" t="s">
        <v>229</v>
      </c>
      <c r="B116" s="1">
        <v>44427</v>
      </c>
      <c r="C116" s="2" t="s">
        <v>109</v>
      </c>
      <c r="D116" s="2" t="s">
        <v>120</v>
      </c>
      <c r="E116" s="2" t="s">
        <v>111</v>
      </c>
      <c r="F116">
        <v>20</v>
      </c>
      <c r="G116">
        <v>186.25</v>
      </c>
      <c r="H116">
        <v>1.63</v>
      </c>
      <c r="I116">
        <v>0.40749999999999997</v>
      </c>
      <c r="J116">
        <v>0.16300000000000001</v>
      </c>
      <c r="K116">
        <v>0.16300000000000001</v>
      </c>
      <c r="L116">
        <v>0.16300000000000001</v>
      </c>
      <c r="M116">
        <v>0.16300000000000001</v>
      </c>
      <c r="N116">
        <v>0.16300000000000001</v>
      </c>
      <c r="O116">
        <v>0.40749999999999997</v>
      </c>
      <c r="P116">
        <v>8.2200000000000006</v>
      </c>
      <c r="Q116">
        <v>1.5</v>
      </c>
      <c r="R116">
        <v>1980</v>
      </c>
      <c r="S116">
        <v>0.16300000000000001</v>
      </c>
      <c r="T116">
        <v>3.48</v>
      </c>
      <c r="U116">
        <v>14.2</v>
      </c>
      <c r="V116">
        <v>18.899999999999999</v>
      </c>
      <c r="W116">
        <v>16.3</v>
      </c>
      <c r="X116">
        <v>10.4</v>
      </c>
      <c r="Y116">
        <v>0.16300000000000001</v>
      </c>
      <c r="Z116">
        <v>18.8</v>
      </c>
      <c r="AA116">
        <v>26.9</v>
      </c>
      <c r="AB116">
        <v>11</v>
      </c>
      <c r="AC116">
        <v>0.81499999999999995</v>
      </c>
      <c r="AD116">
        <v>2.62</v>
      </c>
      <c r="AE116">
        <v>8.06</v>
      </c>
      <c r="AF116">
        <v>0.16300000000000001</v>
      </c>
      <c r="AG116">
        <v>0.16300000000000001</v>
      </c>
      <c r="AH116">
        <v>4.51</v>
      </c>
      <c r="AI116">
        <v>0.40749999999999997</v>
      </c>
      <c r="AJ116">
        <v>0.81499999999999995</v>
      </c>
      <c r="AK116">
        <v>0.16300000000000001</v>
      </c>
      <c r="AL116">
        <v>0.16300000000000001</v>
      </c>
      <c r="AM116">
        <v>0.16300000000000001</v>
      </c>
      <c r="AN116">
        <v>0.81499999999999995</v>
      </c>
      <c r="AO116">
        <v>0.81499999999999995</v>
      </c>
      <c r="AP116">
        <v>1.63</v>
      </c>
      <c r="AQ116">
        <v>0.81499999999999995</v>
      </c>
      <c r="AR116">
        <v>0.40749999999999997</v>
      </c>
      <c r="AS116">
        <v>0.40749999999999997</v>
      </c>
      <c r="AT116">
        <v>1.63</v>
      </c>
      <c r="AU116">
        <v>1.63</v>
      </c>
      <c r="AV116">
        <v>0.16300000000000001</v>
      </c>
      <c r="AW116">
        <v>0.16300000000000001</v>
      </c>
      <c r="AX116">
        <v>0.16300000000000001</v>
      </c>
      <c r="AY116">
        <v>3.56</v>
      </c>
      <c r="AZ116">
        <v>8.6300000000000008</v>
      </c>
      <c r="BA116">
        <v>0.81499999999999995</v>
      </c>
      <c r="BB116">
        <v>3.55</v>
      </c>
      <c r="BC116">
        <v>0.16300000000000001</v>
      </c>
      <c r="BD116">
        <v>0.16300000000000001</v>
      </c>
      <c r="BE116">
        <v>0.16300000000000001</v>
      </c>
      <c r="BG116">
        <f>SUM(Table8_1[[#This Row],[PFBA]:[11cl-PF3OUdS2]])</f>
        <v>2157.011500000001</v>
      </c>
      <c r="BH116">
        <v>0.21218760440395779</v>
      </c>
      <c r="BI116">
        <v>-0.38987238692400461</v>
      </c>
      <c r="BJ116">
        <v>-0.78781239559604221</v>
      </c>
      <c r="BK116">
        <v>-0.78781239559604221</v>
      </c>
      <c r="BL116">
        <v>-0.78781239559604221</v>
      </c>
      <c r="BM116">
        <v>-0.78781239559604221</v>
      </c>
      <c r="BN116">
        <v>-0.78781239559604221</v>
      </c>
      <c r="BO116">
        <v>-0.38987238692400461</v>
      </c>
      <c r="BP116">
        <v>0.91487181754005042</v>
      </c>
      <c r="BQ116">
        <v>0.17609125905568124</v>
      </c>
      <c r="BR116">
        <v>3.2966651902615309</v>
      </c>
      <c r="BS116">
        <v>-0.78781239559604221</v>
      </c>
      <c r="BT116">
        <v>0.54157924394658097</v>
      </c>
      <c r="BU116">
        <v>1.1522883443830565</v>
      </c>
      <c r="BV116">
        <v>1.2764618041732441</v>
      </c>
      <c r="BW116">
        <v>1.2121876044039579</v>
      </c>
      <c r="BX116">
        <v>1.0170333392987803</v>
      </c>
      <c r="BY116">
        <v>-0.78781239559604221</v>
      </c>
      <c r="BZ116">
        <v>1.2741578492636798</v>
      </c>
      <c r="CA116">
        <v>1.4297522800024081</v>
      </c>
      <c r="CB116">
        <v>1.0413926851582251</v>
      </c>
      <c r="CC116">
        <v>-8.8842391260023412E-2</v>
      </c>
      <c r="CD116">
        <v>0.41830129131974547</v>
      </c>
      <c r="CE116">
        <v>0.90633504180509072</v>
      </c>
      <c r="CF116">
        <v>-0.78781239559604221</v>
      </c>
      <c r="CG116">
        <v>-0.78781239559604221</v>
      </c>
      <c r="CH116">
        <v>0.65417654187796048</v>
      </c>
      <c r="CI116">
        <v>-0.38987238692400461</v>
      </c>
      <c r="CJ116">
        <v>-8.8842391260023412E-2</v>
      </c>
      <c r="CK116">
        <v>-0.78781239559604221</v>
      </c>
      <c r="CL116">
        <v>-0.78781239559604221</v>
      </c>
      <c r="CM116">
        <v>-0.78781239559604221</v>
      </c>
      <c r="CN116">
        <v>-8.8842391260023412E-2</v>
      </c>
      <c r="CO116">
        <v>-8.8842391260023412E-2</v>
      </c>
      <c r="CP116">
        <v>0.21218760440395779</v>
      </c>
      <c r="CQ116">
        <v>-8.8842391260023412E-2</v>
      </c>
      <c r="CR116">
        <v>-0.38987238692400461</v>
      </c>
      <c r="CS116">
        <v>-0.38987238692400461</v>
      </c>
      <c r="CT116">
        <v>0.21218760440395779</v>
      </c>
      <c r="CU116">
        <v>0.21218760440395779</v>
      </c>
      <c r="CV116">
        <v>-0.78781239559604221</v>
      </c>
      <c r="CW116">
        <v>-0.78781239559604221</v>
      </c>
      <c r="CX116">
        <v>-0.78781239559604221</v>
      </c>
      <c r="CY116">
        <v>0.55144999797287519</v>
      </c>
      <c r="CZ116">
        <v>0.93601079571520962</v>
      </c>
      <c r="DA116">
        <v>-8.8842391260023412E-2</v>
      </c>
      <c r="DB116">
        <v>0.5502283530550941</v>
      </c>
      <c r="DC116">
        <v>-0.78781239559604221</v>
      </c>
      <c r="DD116">
        <v>-0.78781239559604221</v>
      </c>
      <c r="DE116">
        <v>-0.78781239559604221</v>
      </c>
      <c r="DF116" t="e">
        <v>#NUM!</v>
      </c>
    </row>
    <row r="117" spans="1:110" x14ac:dyDescent="0.3">
      <c r="A117" s="2" t="s">
        <v>230</v>
      </c>
      <c r="B117" s="1">
        <v>44427</v>
      </c>
      <c r="C117" s="2" t="s">
        <v>109</v>
      </c>
      <c r="D117" s="2" t="s">
        <v>120</v>
      </c>
      <c r="E117" s="2" t="s">
        <v>113</v>
      </c>
      <c r="F117">
        <v>20</v>
      </c>
      <c r="G117">
        <v>186.25</v>
      </c>
      <c r="H117">
        <v>0.82499999999999996</v>
      </c>
      <c r="I117">
        <v>0.20649999999999999</v>
      </c>
      <c r="J117">
        <v>8.2500000000000004E-2</v>
      </c>
      <c r="K117">
        <v>8.2500000000000004E-2</v>
      </c>
      <c r="L117">
        <v>8.2500000000000004E-2</v>
      </c>
      <c r="M117">
        <v>8.2500000000000004E-2</v>
      </c>
      <c r="N117">
        <v>8.2500000000000004E-2</v>
      </c>
      <c r="O117">
        <v>0.20649999999999999</v>
      </c>
      <c r="P117">
        <v>15.4</v>
      </c>
      <c r="Q117">
        <v>4.6399999999999997</v>
      </c>
      <c r="R117">
        <v>3320</v>
      </c>
      <c r="S117">
        <v>8.2500000000000004E-2</v>
      </c>
      <c r="T117">
        <v>6.14</v>
      </c>
      <c r="U117">
        <v>24.2</v>
      </c>
      <c r="V117">
        <v>35.700000000000003</v>
      </c>
      <c r="W117">
        <v>31.2</v>
      </c>
      <c r="X117">
        <v>26.6</v>
      </c>
      <c r="Y117">
        <v>0.86199999999999999</v>
      </c>
      <c r="Z117">
        <v>63.2</v>
      </c>
      <c r="AA117">
        <v>74.400000000000006</v>
      </c>
      <c r="AB117">
        <v>28.7</v>
      </c>
      <c r="AC117">
        <v>0.41299999999999998</v>
      </c>
      <c r="AD117">
        <v>5.51</v>
      </c>
      <c r="AE117">
        <v>9.5500000000000007</v>
      </c>
      <c r="AF117">
        <v>8.2500000000000004E-2</v>
      </c>
      <c r="AG117">
        <v>8.2500000000000004E-2</v>
      </c>
      <c r="AH117">
        <v>13.9</v>
      </c>
      <c r="AI117">
        <v>0.20649999999999999</v>
      </c>
      <c r="AJ117">
        <v>0.41299999999999998</v>
      </c>
      <c r="AK117">
        <v>8.2500000000000004E-2</v>
      </c>
      <c r="AL117">
        <v>8.2500000000000004E-2</v>
      </c>
      <c r="AM117">
        <v>8.2500000000000004E-2</v>
      </c>
      <c r="AN117">
        <v>0.41299999999999998</v>
      </c>
      <c r="AO117">
        <v>0.41299999999999998</v>
      </c>
      <c r="AP117">
        <v>0.82499999999999996</v>
      </c>
      <c r="AQ117">
        <v>0.41299999999999998</v>
      </c>
      <c r="AR117">
        <v>4.07</v>
      </c>
      <c r="AS117">
        <v>0.20649999999999999</v>
      </c>
      <c r="AT117">
        <v>0.82499999999999996</v>
      </c>
      <c r="AU117">
        <v>0.82499999999999996</v>
      </c>
      <c r="AV117">
        <v>8.2500000000000004E-2</v>
      </c>
      <c r="AW117">
        <v>8.2500000000000004E-2</v>
      </c>
      <c r="AX117">
        <v>8.2500000000000004E-2</v>
      </c>
      <c r="AY117">
        <v>13.3</v>
      </c>
      <c r="AZ117">
        <v>43.3</v>
      </c>
      <c r="BA117">
        <v>0.41299999999999998</v>
      </c>
      <c r="BB117">
        <v>10.4</v>
      </c>
      <c r="BC117">
        <v>8.2500000000000004E-2</v>
      </c>
      <c r="BD117">
        <v>8.2500000000000004E-2</v>
      </c>
      <c r="BE117">
        <v>8.2500000000000004E-2</v>
      </c>
      <c r="BG117">
        <f>SUM(Table8_1[[#This Row],[PFBA]:[11cl-PF3OUdS2]])</f>
        <v>3739.0784999999992</v>
      </c>
      <c r="BH117">
        <v>-8.3546051450074932E-2</v>
      </c>
      <c r="BI117">
        <v>-0.68507994400758021</v>
      </c>
      <c r="BJ117">
        <v>-1.083546051450075</v>
      </c>
      <c r="BK117">
        <v>-1.083546051450075</v>
      </c>
      <c r="BL117">
        <v>-1.083546051450075</v>
      </c>
      <c r="BM117">
        <v>-1.083546051450075</v>
      </c>
      <c r="BN117">
        <v>-1.083546051450075</v>
      </c>
      <c r="BO117">
        <v>-0.68507994400758021</v>
      </c>
      <c r="BP117">
        <v>1.1875207208364631</v>
      </c>
      <c r="BQ117">
        <v>0.66651798055488087</v>
      </c>
      <c r="BR117">
        <v>3.5211380837040362</v>
      </c>
      <c r="BS117">
        <v>-1.083546051450075</v>
      </c>
      <c r="BT117">
        <v>0.78816837114116767</v>
      </c>
      <c r="BU117">
        <v>1.3838153659804313</v>
      </c>
      <c r="BV117">
        <v>1.5526682161121932</v>
      </c>
      <c r="BW117">
        <v>1.4941545940184429</v>
      </c>
      <c r="BX117">
        <v>1.424881636631067</v>
      </c>
      <c r="BY117">
        <v>-6.4492734175287211E-2</v>
      </c>
      <c r="BZ117">
        <v>1.8007170782823851</v>
      </c>
      <c r="CA117">
        <v>1.8715729355458788</v>
      </c>
      <c r="CB117">
        <v>1.4578818967339924</v>
      </c>
      <c r="CC117">
        <v>-0.38404994834359901</v>
      </c>
      <c r="CD117">
        <v>0.74115159885178505</v>
      </c>
      <c r="CE117">
        <v>0.9800033715837464</v>
      </c>
      <c r="CF117">
        <v>-1.083546051450075</v>
      </c>
      <c r="CG117">
        <v>-1.083546051450075</v>
      </c>
      <c r="CH117">
        <v>1.1430148002540952</v>
      </c>
      <c r="CI117">
        <v>-0.68507994400758021</v>
      </c>
      <c r="CJ117">
        <v>-0.38404994834359901</v>
      </c>
      <c r="CK117">
        <v>-1.083546051450075</v>
      </c>
      <c r="CL117">
        <v>-1.083546051450075</v>
      </c>
      <c r="CM117">
        <v>-1.083546051450075</v>
      </c>
      <c r="CN117">
        <v>-0.38404994834359901</v>
      </c>
      <c r="CO117">
        <v>-0.38404994834359901</v>
      </c>
      <c r="CP117">
        <v>-8.3546051450074932E-2</v>
      </c>
      <c r="CQ117">
        <v>-0.38404994834359901</v>
      </c>
      <c r="CR117">
        <v>0.60959440922522001</v>
      </c>
      <c r="CS117">
        <v>-0.68507994400758021</v>
      </c>
      <c r="CT117">
        <v>-8.3546051450074932E-2</v>
      </c>
      <c r="CU117">
        <v>-8.3546051450074932E-2</v>
      </c>
      <c r="CV117">
        <v>-1.083546051450075</v>
      </c>
      <c r="CW117">
        <v>-1.083546051450075</v>
      </c>
      <c r="CX117">
        <v>-1.083546051450075</v>
      </c>
      <c r="CY117">
        <v>1.1238516409670858</v>
      </c>
      <c r="CZ117">
        <v>1.6364878963533653</v>
      </c>
      <c r="DA117">
        <v>-0.38404994834359901</v>
      </c>
      <c r="DB117">
        <v>1.0170333392987803</v>
      </c>
      <c r="DC117">
        <v>-1.083546051450075</v>
      </c>
      <c r="DD117">
        <v>-1.083546051450075</v>
      </c>
      <c r="DE117">
        <v>-1.083546051450075</v>
      </c>
      <c r="DF117" t="e">
        <v>#NUM!</v>
      </c>
    </row>
    <row r="118" spans="1:110" x14ac:dyDescent="0.3">
      <c r="A118" s="2" t="s">
        <v>231</v>
      </c>
      <c r="B118" s="1">
        <v>44427</v>
      </c>
      <c r="C118" s="2" t="s">
        <v>109</v>
      </c>
      <c r="D118" s="2" t="s">
        <v>120</v>
      </c>
      <c r="E118" s="2" t="s">
        <v>115</v>
      </c>
      <c r="F118">
        <v>20</v>
      </c>
      <c r="G118">
        <v>186.25</v>
      </c>
      <c r="H118">
        <v>0.42449999999999999</v>
      </c>
      <c r="I118">
        <v>0.106</v>
      </c>
      <c r="J118">
        <v>4.2450000000000002E-2</v>
      </c>
      <c r="K118">
        <v>4.2450000000000002E-2</v>
      </c>
      <c r="L118">
        <v>4.2450000000000002E-2</v>
      </c>
      <c r="M118">
        <v>4.2450000000000002E-2</v>
      </c>
      <c r="N118">
        <v>4.2450000000000002E-2</v>
      </c>
      <c r="O118">
        <v>0.106</v>
      </c>
      <c r="P118">
        <v>1.34</v>
      </c>
      <c r="Q118">
        <v>0.23200000000000001</v>
      </c>
      <c r="R118">
        <v>294</v>
      </c>
      <c r="S118">
        <v>4.2450000000000002E-2</v>
      </c>
      <c r="T118">
        <v>0.61</v>
      </c>
      <c r="U118">
        <v>2.15</v>
      </c>
      <c r="V118">
        <v>2.71</v>
      </c>
      <c r="W118">
        <v>1.86</v>
      </c>
      <c r="X118">
        <v>1.62</v>
      </c>
      <c r="Y118">
        <v>4.2450000000000002E-2</v>
      </c>
      <c r="Z118">
        <v>2.95</v>
      </c>
      <c r="AA118">
        <v>4.29</v>
      </c>
      <c r="AB118">
        <v>1.74</v>
      </c>
      <c r="AC118">
        <v>0.21249999999999999</v>
      </c>
      <c r="AD118">
        <v>0.42699999999999999</v>
      </c>
      <c r="AE118">
        <v>1.35</v>
      </c>
      <c r="AF118">
        <v>4.2450000000000002E-2</v>
      </c>
      <c r="AG118">
        <v>4.2450000000000002E-2</v>
      </c>
      <c r="AH118">
        <v>0.629</v>
      </c>
      <c r="AI118">
        <v>0.106</v>
      </c>
      <c r="AJ118">
        <v>0.21249999999999999</v>
      </c>
      <c r="AK118">
        <v>4.2450000000000002E-2</v>
      </c>
      <c r="AL118">
        <v>4.2450000000000002E-2</v>
      </c>
      <c r="AM118">
        <v>4.2450000000000002E-2</v>
      </c>
      <c r="AN118">
        <v>0.21249999999999999</v>
      </c>
      <c r="AO118">
        <v>0.21249999999999999</v>
      </c>
      <c r="AP118">
        <v>0.42449999999999999</v>
      </c>
      <c r="AQ118">
        <v>0.21249999999999999</v>
      </c>
      <c r="AR118">
        <v>0.106</v>
      </c>
      <c r="AS118">
        <v>0.106</v>
      </c>
      <c r="AT118">
        <v>0.42449999999999999</v>
      </c>
      <c r="AU118">
        <v>0.42449999999999999</v>
      </c>
      <c r="AV118">
        <v>4.2450000000000002E-2</v>
      </c>
      <c r="AW118">
        <v>4.2450000000000002E-2</v>
      </c>
      <c r="AX118">
        <v>4.2450000000000002E-2</v>
      </c>
      <c r="AY118">
        <v>0.67100000000000004</v>
      </c>
      <c r="AZ118">
        <v>1.2</v>
      </c>
      <c r="BA118">
        <v>0.21249999999999999</v>
      </c>
      <c r="BB118">
        <v>0.58899999999999997</v>
      </c>
      <c r="BC118">
        <v>4.2450000000000002E-2</v>
      </c>
      <c r="BD118">
        <v>4.2450000000000002E-2</v>
      </c>
      <c r="BE118">
        <v>4.2450000000000002E-2</v>
      </c>
      <c r="BG118">
        <f>SUM(Table8_1[[#This Row],[PFBA]:[11cl-PF3OUdS2]])</f>
        <v>322.63509999999962</v>
      </c>
      <c r="BH118">
        <v>-0.37212230542002855</v>
      </c>
      <c r="BI118">
        <v>-0.97469413473522981</v>
      </c>
      <c r="BJ118">
        <v>-1.3721223054200284</v>
      </c>
      <c r="BK118">
        <v>-1.3721223054200284</v>
      </c>
      <c r="BL118">
        <v>-1.3721223054200284</v>
      </c>
      <c r="BM118">
        <v>-1.3721223054200284</v>
      </c>
      <c r="BN118">
        <v>-1.3721223054200284</v>
      </c>
      <c r="BO118">
        <v>-0.97469413473522981</v>
      </c>
      <c r="BP118">
        <v>0.12710479836480765</v>
      </c>
      <c r="BQ118">
        <v>-0.63451201510910027</v>
      </c>
      <c r="BR118">
        <v>2.4683473304121573</v>
      </c>
      <c r="BS118">
        <v>-1.3721223054200284</v>
      </c>
      <c r="BT118">
        <v>-0.21467016498923297</v>
      </c>
      <c r="BU118">
        <v>0.33243845991560533</v>
      </c>
      <c r="BV118">
        <v>0.43296929087440572</v>
      </c>
      <c r="BW118">
        <v>0.26951294421791633</v>
      </c>
      <c r="BX118">
        <v>0.20951501454263097</v>
      </c>
      <c r="BY118">
        <v>-1.3721223054200284</v>
      </c>
      <c r="BZ118">
        <v>0.46982201597816303</v>
      </c>
      <c r="CA118">
        <v>0.63245729218472424</v>
      </c>
      <c r="CB118">
        <v>0.24054924828259971</v>
      </c>
      <c r="CC118">
        <v>-0.67264106561366965</v>
      </c>
      <c r="CD118">
        <v>-0.36957212497497616</v>
      </c>
      <c r="CE118">
        <v>0.13033376849500614</v>
      </c>
      <c r="CF118">
        <v>-1.3721223054200284</v>
      </c>
      <c r="CG118">
        <v>-1.3721223054200284</v>
      </c>
      <c r="CH118">
        <v>-0.20134935455473107</v>
      </c>
      <c r="CI118">
        <v>-0.97469413473522981</v>
      </c>
      <c r="CJ118">
        <v>-0.67264106561366965</v>
      </c>
      <c r="CK118">
        <v>-1.3721223054200284</v>
      </c>
      <c r="CL118">
        <v>-1.3721223054200284</v>
      </c>
      <c r="CM118">
        <v>-1.3721223054200284</v>
      </c>
      <c r="CN118">
        <v>-0.67264106561366965</v>
      </c>
      <c r="CO118">
        <v>-0.67264106561366965</v>
      </c>
      <c r="CP118">
        <v>-0.37212230542002855</v>
      </c>
      <c r="CQ118">
        <v>-0.67264106561366965</v>
      </c>
      <c r="CR118">
        <v>-0.97469413473522981</v>
      </c>
      <c r="CS118">
        <v>-0.97469413473522981</v>
      </c>
      <c r="CT118">
        <v>-0.37212230542002855</v>
      </c>
      <c r="CU118">
        <v>-0.37212230542002855</v>
      </c>
      <c r="CV118">
        <v>-1.3721223054200284</v>
      </c>
      <c r="CW118">
        <v>-1.3721223054200284</v>
      </c>
      <c r="CX118">
        <v>-1.3721223054200284</v>
      </c>
      <c r="CY118">
        <v>-0.17327747983100789</v>
      </c>
      <c r="CZ118">
        <v>7.9181246047624818E-2</v>
      </c>
      <c r="DA118">
        <v>-0.67264106561366965</v>
      </c>
      <c r="DB118">
        <v>-0.22988470521289839</v>
      </c>
      <c r="DC118">
        <v>-1.3721223054200284</v>
      </c>
      <c r="DD118">
        <v>-1.3721223054200284</v>
      </c>
      <c r="DE118">
        <v>-1.3721223054200284</v>
      </c>
      <c r="DF118" t="e">
        <v>#NUM!</v>
      </c>
    </row>
    <row r="119" spans="1:110" x14ac:dyDescent="0.3">
      <c r="A119" s="2" t="s">
        <v>232</v>
      </c>
      <c r="B119" s="1">
        <v>44427</v>
      </c>
      <c r="C119" s="2" t="s">
        <v>109</v>
      </c>
      <c r="D119" s="2" t="s">
        <v>120</v>
      </c>
      <c r="E119" s="2" t="s">
        <v>190</v>
      </c>
      <c r="F119">
        <v>20</v>
      </c>
      <c r="G119">
        <v>186.25</v>
      </c>
      <c r="H119">
        <v>1.1100000000000001</v>
      </c>
      <c r="I119">
        <v>0.27700000000000002</v>
      </c>
      <c r="J119">
        <v>1.53</v>
      </c>
      <c r="K119">
        <v>0.111</v>
      </c>
      <c r="L119">
        <v>0.67100000000000004</v>
      </c>
      <c r="M119">
        <v>0.111</v>
      </c>
      <c r="N119">
        <v>1</v>
      </c>
      <c r="O119">
        <v>2.2799999999999998</v>
      </c>
      <c r="P119">
        <v>54</v>
      </c>
      <c r="Q119">
        <v>3.98</v>
      </c>
      <c r="R119">
        <v>508</v>
      </c>
      <c r="S119">
        <v>0.111</v>
      </c>
      <c r="T119">
        <v>1.1299999999999999</v>
      </c>
      <c r="U119">
        <v>3.6</v>
      </c>
      <c r="V119">
        <v>3.34</v>
      </c>
      <c r="W119">
        <v>2.85</v>
      </c>
      <c r="X119">
        <v>3.54</v>
      </c>
      <c r="Y119">
        <v>0.111</v>
      </c>
      <c r="Z119">
        <v>5.77</v>
      </c>
      <c r="AA119">
        <v>15.2</v>
      </c>
      <c r="AB119">
        <v>1.8</v>
      </c>
      <c r="AC119">
        <v>0.55500000000000005</v>
      </c>
      <c r="AD119">
        <v>5.31</v>
      </c>
      <c r="AE119">
        <v>9.01</v>
      </c>
      <c r="AF119">
        <v>0.111</v>
      </c>
      <c r="AG119">
        <v>0.111</v>
      </c>
      <c r="AH119">
        <v>3.93</v>
      </c>
      <c r="AI119">
        <v>0.27700000000000002</v>
      </c>
      <c r="AJ119">
        <v>0.55500000000000005</v>
      </c>
      <c r="AK119">
        <v>4.4000000000000004</v>
      </c>
      <c r="AL119">
        <v>0.111</v>
      </c>
      <c r="AM119">
        <v>0.111</v>
      </c>
      <c r="AN119">
        <v>0.55500000000000005</v>
      </c>
      <c r="AO119">
        <v>0.55500000000000005</v>
      </c>
      <c r="AP119">
        <v>1.1100000000000001</v>
      </c>
      <c r="AQ119">
        <v>0.55500000000000005</v>
      </c>
      <c r="AR119">
        <v>3.34</v>
      </c>
      <c r="AS119">
        <v>0.27700000000000002</v>
      </c>
      <c r="AT119">
        <v>1.1100000000000001</v>
      </c>
      <c r="AU119">
        <v>1.1100000000000001</v>
      </c>
      <c r="AV119">
        <v>0.111</v>
      </c>
      <c r="AW119">
        <v>0.111</v>
      </c>
      <c r="AX119">
        <v>0.111</v>
      </c>
      <c r="AY119">
        <v>2.1800000000000002</v>
      </c>
      <c r="AZ119">
        <v>4.28</v>
      </c>
      <c r="BA119">
        <v>0.55500000000000005</v>
      </c>
      <c r="BB119">
        <v>0.63500000000000001</v>
      </c>
      <c r="BC119">
        <v>0.111</v>
      </c>
      <c r="BD119">
        <v>0.111</v>
      </c>
      <c r="BE119">
        <v>0.111</v>
      </c>
      <c r="BG119">
        <f>SUM(Table8_1[[#This Row],[PFBA]:[11cl-PF3OUdS2]])</f>
        <v>651.93099999999959</v>
      </c>
      <c r="BH119">
        <v>4.5322978786657475E-2</v>
      </c>
      <c r="BI119">
        <v>-0.55752023093555136</v>
      </c>
      <c r="BJ119">
        <v>0.18469143081759881</v>
      </c>
      <c r="BK119">
        <v>-0.95467702121334252</v>
      </c>
      <c r="BL119">
        <v>-0.17327747983100789</v>
      </c>
      <c r="BM119">
        <v>-0.95467702121334252</v>
      </c>
      <c r="BN119">
        <v>0</v>
      </c>
      <c r="BO119">
        <v>0.35793484700045375</v>
      </c>
      <c r="BP119">
        <v>1.7323937598229686</v>
      </c>
      <c r="BQ119">
        <v>0.59988307207368785</v>
      </c>
      <c r="BR119">
        <v>2.7058637122839193</v>
      </c>
      <c r="BS119">
        <v>-0.95467702121334252</v>
      </c>
      <c r="BT119">
        <v>5.3078443483419682E-2</v>
      </c>
      <c r="BU119">
        <v>0.55630250076728727</v>
      </c>
      <c r="BV119">
        <v>0.52374646681156445</v>
      </c>
      <c r="BW119">
        <v>0.45484486000851021</v>
      </c>
      <c r="BX119">
        <v>0.54900326202578786</v>
      </c>
      <c r="BY119">
        <v>-0.95467702121334252</v>
      </c>
      <c r="BZ119">
        <v>0.76117581315573135</v>
      </c>
      <c r="CA119">
        <v>1.1818435879447726</v>
      </c>
      <c r="CB119">
        <v>0.25527250510330607</v>
      </c>
      <c r="CC119">
        <v>-0.25570701687732372</v>
      </c>
      <c r="CD119">
        <v>0.72509452108146899</v>
      </c>
      <c r="CE119">
        <v>0.95472479097906293</v>
      </c>
      <c r="CF119">
        <v>-0.95467702121334252</v>
      </c>
      <c r="CG119">
        <v>-0.95467702121334252</v>
      </c>
      <c r="CH119">
        <v>0.59439255037542671</v>
      </c>
      <c r="CI119">
        <v>-0.55752023093555136</v>
      </c>
      <c r="CJ119">
        <v>-0.25570701687732372</v>
      </c>
      <c r="CK119">
        <v>0.64345267648618742</v>
      </c>
      <c r="CL119">
        <v>-0.95467702121334252</v>
      </c>
      <c r="CM119">
        <v>-0.95467702121334252</v>
      </c>
      <c r="CN119">
        <v>-0.25570701687732372</v>
      </c>
      <c r="CO119">
        <v>-0.25570701687732372</v>
      </c>
      <c r="CP119">
        <v>4.5322978786657475E-2</v>
      </c>
      <c r="CQ119">
        <v>-0.25570701687732372</v>
      </c>
      <c r="CR119">
        <v>0.52374646681156445</v>
      </c>
      <c r="CS119">
        <v>-0.55752023093555136</v>
      </c>
      <c r="CT119">
        <v>4.5322978786657475E-2</v>
      </c>
      <c r="CU119">
        <v>4.5322978786657475E-2</v>
      </c>
      <c r="CV119">
        <v>-0.95467702121334252</v>
      </c>
      <c r="CW119">
        <v>-0.95467702121334252</v>
      </c>
      <c r="CX119">
        <v>-0.95467702121334252</v>
      </c>
      <c r="CY119">
        <v>0.33845649360460484</v>
      </c>
      <c r="CZ119">
        <v>0.63144376901317201</v>
      </c>
      <c r="DA119">
        <v>-0.25570701687732372</v>
      </c>
      <c r="DB119">
        <v>-0.19722627470802431</v>
      </c>
      <c r="DC119">
        <v>-0.95467702121334252</v>
      </c>
      <c r="DD119">
        <v>-0.95467702121334252</v>
      </c>
      <c r="DE119">
        <v>-0.95467702121334252</v>
      </c>
      <c r="DF119" t="e">
        <v>#NUM!</v>
      </c>
    </row>
    <row r="120" spans="1:110" x14ac:dyDescent="0.3">
      <c r="A120" s="2" t="s">
        <v>233</v>
      </c>
      <c r="B120" s="1">
        <v>44427</v>
      </c>
      <c r="C120" s="2" t="s">
        <v>109</v>
      </c>
      <c r="D120" s="2" t="s">
        <v>120</v>
      </c>
      <c r="E120" s="2" t="s">
        <v>111</v>
      </c>
      <c r="F120">
        <v>19</v>
      </c>
      <c r="G120">
        <v>158.94999999999999</v>
      </c>
      <c r="H120">
        <v>0.86499999999999999</v>
      </c>
      <c r="I120">
        <v>0.2165</v>
      </c>
      <c r="J120">
        <v>8.6499999999999994E-2</v>
      </c>
      <c r="K120">
        <v>8.6499999999999994E-2</v>
      </c>
      <c r="L120">
        <v>8.6499999999999994E-2</v>
      </c>
      <c r="M120">
        <v>8.6499999999999994E-2</v>
      </c>
      <c r="N120">
        <v>8.6499999999999994E-2</v>
      </c>
      <c r="O120">
        <v>0.2165</v>
      </c>
      <c r="P120">
        <v>12.5</v>
      </c>
      <c r="Q120">
        <v>2.89</v>
      </c>
      <c r="R120">
        <v>2450</v>
      </c>
      <c r="S120">
        <v>8.6499999999999994E-2</v>
      </c>
      <c r="T120">
        <v>5.91</v>
      </c>
      <c r="U120">
        <v>20.399999999999999</v>
      </c>
      <c r="V120">
        <v>26.3</v>
      </c>
      <c r="W120">
        <v>20.9</v>
      </c>
      <c r="X120">
        <v>22.2</v>
      </c>
      <c r="Y120">
        <v>1.28</v>
      </c>
      <c r="Z120">
        <v>24.2</v>
      </c>
      <c r="AA120">
        <v>38</v>
      </c>
      <c r="AB120">
        <v>13.1</v>
      </c>
      <c r="AC120">
        <v>0.433</v>
      </c>
      <c r="AD120">
        <v>5.24</v>
      </c>
      <c r="AE120">
        <v>5.83</v>
      </c>
      <c r="AF120">
        <v>8.6499999999999994E-2</v>
      </c>
      <c r="AG120">
        <v>8.6499999999999994E-2</v>
      </c>
      <c r="AH120">
        <v>4.68</v>
      </c>
      <c r="AI120">
        <v>0.2165</v>
      </c>
      <c r="AJ120">
        <v>0.433</v>
      </c>
      <c r="AK120">
        <v>8.6499999999999994E-2</v>
      </c>
      <c r="AL120">
        <v>8.6499999999999994E-2</v>
      </c>
      <c r="AM120">
        <v>8.6499999999999994E-2</v>
      </c>
      <c r="AN120">
        <v>0.433</v>
      </c>
      <c r="AO120">
        <v>0.433</v>
      </c>
      <c r="AP120">
        <v>0.86499999999999999</v>
      </c>
      <c r="AQ120">
        <v>0.433</v>
      </c>
      <c r="AR120">
        <v>3</v>
      </c>
      <c r="AS120">
        <v>0.2165</v>
      </c>
      <c r="AT120">
        <v>0.86499999999999999</v>
      </c>
      <c r="AU120">
        <v>0.86499999999999999</v>
      </c>
      <c r="AV120">
        <v>8.6499999999999994E-2</v>
      </c>
      <c r="AW120">
        <v>8.6499999999999994E-2</v>
      </c>
      <c r="AX120">
        <v>8.6499999999999994E-2</v>
      </c>
      <c r="AY120">
        <v>2.2200000000000002</v>
      </c>
      <c r="AZ120">
        <v>8.61</v>
      </c>
      <c r="BA120">
        <v>0.433</v>
      </c>
      <c r="BB120">
        <v>4.93</v>
      </c>
      <c r="BC120">
        <v>8.6499999999999994E-2</v>
      </c>
      <c r="BD120">
        <v>8.6499999999999994E-2</v>
      </c>
      <c r="BE120">
        <v>8.6499999999999994E-2</v>
      </c>
      <c r="BG120">
        <f>SUM(Table8_1[[#This Row],[PFBA]:[11cl-PF3OUdS2]])</f>
        <v>2680.5844999999972</v>
      </c>
      <c r="BH120">
        <v>-6.2983892535185784E-2</v>
      </c>
      <c r="BI120">
        <v>-0.66454209931061581</v>
      </c>
      <c r="BJ120">
        <v>-1.0629838925351858</v>
      </c>
      <c r="BK120">
        <v>-1.0629838925351858</v>
      </c>
      <c r="BL120">
        <v>-1.0629838925351858</v>
      </c>
      <c r="BM120">
        <v>-1.0629838925351858</v>
      </c>
      <c r="BN120">
        <v>-1.0629838925351858</v>
      </c>
      <c r="BO120">
        <v>-0.66454209931061581</v>
      </c>
      <c r="BP120">
        <v>1.0969100130080565</v>
      </c>
      <c r="BQ120">
        <v>0.46089784275654788</v>
      </c>
      <c r="BR120">
        <v>3.3891660843645326</v>
      </c>
      <c r="BS120">
        <v>-1.0629838925351858</v>
      </c>
      <c r="BT120">
        <v>0.77158748088125539</v>
      </c>
      <c r="BU120">
        <v>1.3096301674258988</v>
      </c>
      <c r="BV120">
        <v>1.4199557484897578</v>
      </c>
      <c r="BW120">
        <v>1.320146286111054</v>
      </c>
      <c r="BX120">
        <v>1.3463529744506386</v>
      </c>
      <c r="BY120">
        <v>0.10720996964786837</v>
      </c>
      <c r="BZ120">
        <v>1.3838153659804313</v>
      </c>
      <c r="CA120">
        <v>1.5797835966168101</v>
      </c>
      <c r="CB120">
        <v>1.1172712956557642</v>
      </c>
      <c r="CC120">
        <v>-0.36351210364663455</v>
      </c>
      <c r="CD120">
        <v>0.71933128698372661</v>
      </c>
      <c r="CE120">
        <v>0.76566855475901408</v>
      </c>
      <c r="CF120">
        <v>-1.0629838925351858</v>
      </c>
      <c r="CG120">
        <v>-1.0629838925351858</v>
      </c>
      <c r="CH120">
        <v>0.67024585307412399</v>
      </c>
      <c r="CI120">
        <v>-0.66454209931061581</v>
      </c>
      <c r="CJ120">
        <v>-0.36351210364663455</v>
      </c>
      <c r="CK120">
        <v>-1.0629838925351858</v>
      </c>
      <c r="CL120">
        <v>-1.0629838925351858</v>
      </c>
      <c r="CM120">
        <v>-1.0629838925351858</v>
      </c>
      <c r="CN120">
        <v>-0.36351210364663455</v>
      </c>
      <c r="CO120">
        <v>-0.36351210364663455</v>
      </c>
      <c r="CP120">
        <v>-6.2983892535185784E-2</v>
      </c>
      <c r="CQ120">
        <v>-0.36351210364663455</v>
      </c>
      <c r="CR120">
        <v>0.47712125471966244</v>
      </c>
      <c r="CS120">
        <v>-0.66454209931061581</v>
      </c>
      <c r="CT120">
        <v>-6.2983892535185784E-2</v>
      </c>
      <c r="CU120">
        <v>-6.2983892535185784E-2</v>
      </c>
      <c r="CV120">
        <v>-1.0629838925351858</v>
      </c>
      <c r="CW120">
        <v>-1.0629838925351858</v>
      </c>
      <c r="CX120">
        <v>-1.0629838925351858</v>
      </c>
      <c r="CY120">
        <v>0.34635297445063867</v>
      </c>
      <c r="CZ120">
        <v>0.93500315145365476</v>
      </c>
      <c r="DA120">
        <v>-0.36351210364663455</v>
      </c>
      <c r="DB120">
        <v>0.69284691927722997</v>
      </c>
      <c r="DC120">
        <v>-1.0629838925351858</v>
      </c>
      <c r="DD120">
        <v>-1.0629838925351858</v>
      </c>
      <c r="DE120">
        <v>-1.0629838925351858</v>
      </c>
      <c r="DF120" t="e">
        <v>#NUM!</v>
      </c>
    </row>
    <row r="121" spans="1:110" x14ac:dyDescent="0.3">
      <c r="A121" s="2" t="s">
        <v>234</v>
      </c>
      <c r="B121" s="1">
        <v>44427</v>
      </c>
      <c r="C121" s="2" t="s">
        <v>109</v>
      </c>
      <c r="D121" s="2" t="s">
        <v>120</v>
      </c>
      <c r="E121" s="2" t="s">
        <v>113</v>
      </c>
      <c r="F121">
        <v>19</v>
      </c>
      <c r="G121">
        <v>158.94999999999999</v>
      </c>
      <c r="H121">
        <v>0.4415</v>
      </c>
      <c r="I121">
        <v>0.1105</v>
      </c>
      <c r="J121">
        <v>4.4150000000000002E-2</v>
      </c>
      <c r="K121">
        <v>4.4150000000000002E-2</v>
      </c>
      <c r="L121">
        <v>4.4150000000000002E-2</v>
      </c>
      <c r="M121">
        <v>0.312</v>
      </c>
      <c r="N121">
        <v>4.4150000000000002E-2</v>
      </c>
      <c r="O121">
        <v>0.1105</v>
      </c>
      <c r="P121">
        <v>14.6</v>
      </c>
      <c r="Q121">
        <v>4.96</v>
      </c>
      <c r="R121">
        <v>2830</v>
      </c>
      <c r="S121">
        <v>4.4150000000000002E-2</v>
      </c>
      <c r="T121">
        <v>6.67</v>
      </c>
      <c r="U121">
        <v>19</v>
      </c>
      <c r="V121">
        <v>24.6</v>
      </c>
      <c r="W121">
        <v>18.899999999999999</v>
      </c>
      <c r="X121">
        <v>24.2</v>
      </c>
      <c r="Y121">
        <v>0.92300000000000004</v>
      </c>
      <c r="Z121">
        <v>40.5</v>
      </c>
      <c r="AA121">
        <v>52.4</v>
      </c>
      <c r="AB121">
        <v>16</v>
      </c>
      <c r="AC121">
        <v>0.2205</v>
      </c>
      <c r="AD121">
        <v>5.46</v>
      </c>
      <c r="AE121">
        <v>4.12</v>
      </c>
      <c r="AF121">
        <v>4.4150000000000002E-2</v>
      </c>
      <c r="AG121">
        <v>4.4150000000000002E-2</v>
      </c>
      <c r="AH121">
        <v>6.44</v>
      </c>
      <c r="AI121">
        <v>0.1105</v>
      </c>
      <c r="AJ121">
        <v>0.2205</v>
      </c>
      <c r="AK121">
        <v>4.4150000000000002E-2</v>
      </c>
      <c r="AL121">
        <v>4.4150000000000002E-2</v>
      </c>
      <c r="AM121">
        <v>4.4150000000000002E-2</v>
      </c>
      <c r="AN121">
        <v>0.2205</v>
      </c>
      <c r="AO121">
        <v>0.2205</v>
      </c>
      <c r="AP121">
        <v>0.4415</v>
      </c>
      <c r="AQ121">
        <v>0.2205</v>
      </c>
      <c r="AR121">
        <v>5.79</v>
      </c>
      <c r="AS121">
        <v>0.1105</v>
      </c>
      <c r="AT121">
        <v>0.4415</v>
      </c>
      <c r="AU121">
        <v>0.4415</v>
      </c>
      <c r="AV121">
        <v>4.4150000000000002E-2</v>
      </c>
      <c r="AW121">
        <v>4.4150000000000002E-2</v>
      </c>
      <c r="AX121">
        <v>4.4150000000000002E-2</v>
      </c>
      <c r="AY121">
        <v>4.2300000000000004</v>
      </c>
      <c r="AZ121">
        <v>21.2</v>
      </c>
      <c r="BA121">
        <v>0.2205</v>
      </c>
      <c r="BB121">
        <v>7.48</v>
      </c>
      <c r="BC121">
        <v>0.193</v>
      </c>
      <c r="BD121">
        <v>4.4150000000000002E-2</v>
      </c>
      <c r="BE121">
        <v>4.4150000000000002E-2</v>
      </c>
      <c r="BG121">
        <f>SUM(Table8_1[[#This Row],[PFBA]:[11cl-PF3OUdS2]])</f>
        <v>3112.1712500000003</v>
      </c>
      <c r="BH121">
        <v>-0.35506929208641258</v>
      </c>
      <c r="BI121">
        <v>-0.95663772197887054</v>
      </c>
      <c r="BJ121">
        <v>-1.3550692920864127</v>
      </c>
      <c r="BK121">
        <v>-1.3550692920864127</v>
      </c>
      <c r="BL121">
        <v>-1.3550692920864127</v>
      </c>
      <c r="BM121">
        <v>-0.50584540598155725</v>
      </c>
      <c r="BN121">
        <v>-1.3550692920864127</v>
      </c>
      <c r="BO121">
        <v>-0.95663772197887054</v>
      </c>
      <c r="BP121">
        <v>1.1643528557844371</v>
      </c>
      <c r="BQ121">
        <v>0.69548167649019743</v>
      </c>
      <c r="BR121">
        <v>3.4517864355242902</v>
      </c>
      <c r="BS121">
        <v>-1.3550692920864127</v>
      </c>
      <c r="BT121">
        <v>0.82412583391654892</v>
      </c>
      <c r="BU121">
        <v>1.2787536009528289</v>
      </c>
      <c r="BV121">
        <v>1.3909351071033791</v>
      </c>
      <c r="BW121">
        <v>1.2764618041732441</v>
      </c>
      <c r="BX121">
        <v>1.3838153659804313</v>
      </c>
      <c r="BY121">
        <v>-3.4798298974087927E-2</v>
      </c>
      <c r="BZ121">
        <v>1.6074550232146685</v>
      </c>
      <c r="CA121">
        <v>1.7193312869837267</v>
      </c>
      <c r="CB121">
        <v>1.2041199826559248</v>
      </c>
      <c r="CC121">
        <v>-0.65659140619614265</v>
      </c>
      <c r="CD121">
        <v>0.73719264270473728</v>
      </c>
      <c r="CE121">
        <v>0.61489721603313463</v>
      </c>
      <c r="CF121">
        <v>-1.3550692920864127</v>
      </c>
      <c r="CG121">
        <v>-1.3550692920864127</v>
      </c>
      <c r="CH121">
        <v>0.80888586735981216</v>
      </c>
      <c r="CI121">
        <v>-0.95663772197887054</v>
      </c>
      <c r="CJ121">
        <v>-0.65659140619614265</v>
      </c>
      <c r="CK121">
        <v>-1.3550692920864127</v>
      </c>
      <c r="CL121">
        <v>-1.3550692920864127</v>
      </c>
      <c r="CM121">
        <v>-1.3550692920864127</v>
      </c>
      <c r="CN121">
        <v>-0.65659140619614265</v>
      </c>
      <c r="CO121">
        <v>-0.65659140619614265</v>
      </c>
      <c r="CP121">
        <v>-0.35506929208641258</v>
      </c>
      <c r="CQ121">
        <v>-0.65659140619614265</v>
      </c>
      <c r="CR121">
        <v>0.76267856372743625</v>
      </c>
      <c r="CS121">
        <v>-0.95663772197887054</v>
      </c>
      <c r="CT121">
        <v>-0.35506929208641258</v>
      </c>
      <c r="CU121">
        <v>-0.35506929208641258</v>
      </c>
      <c r="CV121">
        <v>-1.3550692920864127</v>
      </c>
      <c r="CW121">
        <v>-1.3550692920864127</v>
      </c>
      <c r="CX121">
        <v>-1.3550692920864127</v>
      </c>
      <c r="CY121">
        <v>0.6263403673750424</v>
      </c>
      <c r="CZ121">
        <v>1.3263358609287514</v>
      </c>
      <c r="DA121">
        <v>-0.65659140619614265</v>
      </c>
      <c r="DB121">
        <v>0.87390159786446142</v>
      </c>
      <c r="DC121">
        <v>-0.71444269099222624</v>
      </c>
      <c r="DD121">
        <v>-1.3550692920864127</v>
      </c>
      <c r="DE121">
        <v>-1.3550692920864127</v>
      </c>
      <c r="DF121" t="e">
        <v>#NUM!</v>
      </c>
    </row>
    <row r="122" spans="1:110" x14ac:dyDescent="0.3">
      <c r="A122" s="2" t="s">
        <v>235</v>
      </c>
      <c r="B122" s="1">
        <v>44427</v>
      </c>
      <c r="C122" s="2" t="s">
        <v>109</v>
      </c>
      <c r="D122" s="2" t="s">
        <v>120</v>
      </c>
      <c r="E122" s="2" t="s">
        <v>115</v>
      </c>
      <c r="F122">
        <v>19</v>
      </c>
      <c r="G122">
        <v>158.94999999999999</v>
      </c>
      <c r="H122">
        <v>0.443</v>
      </c>
      <c r="I122">
        <v>0.111</v>
      </c>
      <c r="J122">
        <v>4.4299999999999999E-2</v>
      </c>
      <c r="K122">
        <v>4.4299999999999999E-2</v>
      </c>
      <c r="L122">
        <v>4.4299999999999999E-2</v>
      </c>
      <c r="M122">
        <v>4.4299999999999999E-2</v>
      </c>
      <c r="N122">
        <v>4.4299999999999999E-2</v>
      </c>
      <c r="O122">
        <v>0.111</v>
      </c>
      <c r="P122">
        <v>0.94899999999999995</v>
      </c>
      <c r="Q122">
        <v>0.24099999999999999</v>
      </c>
      <c r="R122">
        <v>194</v>
      </c>
      <c r="S122">
        <v>4.4299999999999999E-2</v>
      </c>
      <c r="T122">
        <v>0.40899999999999997</v>
      </c>
      <c r="U122">
        <v>1.1200000000000001</v>
      </c>
      <c r="V122">
        <v>1.55</v>
      </c>
      <c r="W122">
        <v>1.57</v>
      </c>
      <c r="X122">
        <v>1.75</v>
      </c>
      <c r="Y122">
        <v>4.4299999999999999E-2</v>
      </c>
      <c r="Z122">
        <v>1.89</v>
      </c>
      <c r="AA122">
        <v>3.66</v>
      </c>
      <c r="AB122">
        <v>1.59</v>
      </c>
      <c r="AC122">
        <v>0.2215</v>
      </c>
      <c r="AD122">
        <v>0.437</v>
      </c>
      <c r="AE122">
        <v>0.75900000000000001</v>
      </c>
      <c r="AF122">
        <v>4.4299999999999999E-2</v>
      </c>
      <c r="AG122">
        <v>4.4299999999999999E-2</v>
      </c>
      <c r="AH122">
        <v>0.316</v>
      </c>
      <c r="AI122">
        <v>0.111</v>
      </c>
      <c r="AJ122">
        <v>0.2215</v>
      </c>
      <c r="AK122">
        <v>4.4299999999999999E-2</v>
      </c>
      <c r="AL122">
        <v>4.4299999999999999E-2</v>
      </c>
      <c r="AM122">
        <v>4.4299999999999999E-2</v>
      </c>
      <c r="AN122">
        <v>0.2215</v>
      </c>
      <c r="AO122">
        <v>0.2215</v>
      </c>
      <c r="AP122">
        <v>0.443</v>
      </c>
      <c r="AQ122">
        <v>0.2215</v>
      </c>
      <c r="AR122">
        <v>0.111</v>
      </c>
      <c r="AS122">
        <v>0.111</v>
      </c>
      <c r="AT122">
        <v>0.443</v>
      </c>
      <c r="AU122">
        <v>0.443</v>
      </c>
      <c r="AV122">
        <v>4.4299999999999999E-2</v>
      </c>
      <c r="AW122">
        <v>4.4299999999999999E-2</v>
      </c>
      <c r="AX122">
        <v>4.4299999999999999E-2</v>
      </c>
      <c r="AY122">
        <v>0.23</v>
      </c>
      <c r="AZ122">
        <v>0.2215</v>
      </c>
      <c r="BA122">
        <v>0.2215</v>
      </c>
      <c r="BB122">
        <v>0.41499999999999998</v>
      </c>
      <c r="BC122">
        <v>4.4299999999999999E-2</v>
      </c>
      <c r="BD122">
        <v>4.4299999999999999E-2</v>
      </c>
      <c r="BE122">
        <v>4.4299999999999999E-2</v>
      </c>
      <c r="BG122">
        <f>SUM(Table8_1[[#This Row],[PFBA]:[11cl-PF3OUdS2]])</f>
        <v>215.56089999999983</v>
      </c>
      <c r="BH122">
        <v>-0.35359627377693043</v>
      </c>
      <c r="BI122">
        <v>-0.95467702121334252</v>
      </c>
      <c r="BJ122">
        <v>-1.3535962737769305</v>
      </c>
      <c r="BK122">
        <v>-1.3535962737769305</v>
      </c>
      <c r="BL122">
        <v>-1.3535962737769305</v>
      </c>
      <c r="BM122">
        <v>-1.3535962737769305</v>
      </c>
      <c r="BN122">
        <v>-1.3535962737769305</v>
      </c>
      <c r="BO122">
        <v>-0.95467702121334252</v>
      </c>
      <c r="BP122">
        <v>-2.2733787572707352E-2</v>
      </c>
      <c r="BQ122">
        <v>-0.61798295742513165</v>
      </c>
      <c r="BR122">
        <v>2.287801729930226</v>
      </c>
      <c r="BS122">
        <v>-1.3535962737769305</v>
      </c>
      <c r="BT122">
        <v>-0.38827669199265824</v>
      </c>
      <c r="BU122">
        <v>4.9218022670181653E-2</v>
      </c>
      <c r="BV122">
        <v>0.1903316981702915</v>
      </c>
      <c r="BW122">
        <v>0.19589965240923377</v>
      </c>
      <c r="BX122">
        <v>0.24303804868629444</v>
      </c>
      <c r="BY122">
        <v>-1.3535962737769305</v>
      </c>
      <c r="BZ122">
        <v>0.27646180417324412</v>
      </c>
      <c r="CA122">
        <v>0.56348108539441066</v>
      </c>
      <c r="CB122">
        <v>0.20139712432045151</v>
      </c>
      <c r="CC122">
        <v>-0.65462626944091162</v>
      </c>
      <c r="CD122">
        <v>-0.35951856302957819</v>
      </c>
      <c r="CE122">
        <v>-0.11975822410451964</v>
      </c>
      <c r="CF122">
        <v>-1.3535962737769305</v>
      </c>
      <c r="CG122">
        <v>-1.3535962737769305</v>
      </c>
      <c r="CH122">
        <v>-0.50031291738159622</v>
      </c>
      <c r="CI122">
        <v>-0.95467702121334252</v>
      </c>
      <c r="CJ122">
        <v>-0.65462626944091162</v>
      </c>
      <c r="CK122">
        <v>-1.3535962737769305</v>
      </c>
      <c r="CL122">
        <v>-1.3535962737769305</v>
      </c>
      <c r="CM122">
        <v>-1.3535962737769305</v>
      </c>
      <c r="CN122">
        <v>-0.65462626944091162</v>
      </c>
      <c r="CO122">
        <v>-0.65462626944091162</v>
      </c>
      <c r="CP122">
        <v>-0.35359627377693043</v>
      </c>
      <c r="CQ122">
        <v>-0.65462626944091162</v>
      </c>
      <c r="CR122">
        <v>-0.95467702121334252</v>
      </c>
      <c r="CS122">
        <v>-0.95467702121334252</v>
      </c>
      <c r="CT122">
        <v>-0.35359627377693043</v>
      </c>
      <c r="CU122">
        <v>-0.35359627377693043</v>
      </c>
      <c r="CV122">
        <v>-1.3535962737769305</v>
      </c>
      <c r="CW122">
        <v>-1.3535962737769305</v>
      </c>
      <c r="CX122">
        <v>-1.3535962737769305</v>
      </c>
      <c r="CY122">
        <v>-0.63827216398240705</v>
      </c>
      <c r="CZ122">
        <v>-0.65462626944091162</v>
      </c>
      <c r="DA122">
        <v>-0.65462626944091162</v>
      </c>
      <c r="DB122">
        <v>-0.38195190328790729</v>
      </c>
      <c r="DC122">
        <v>-1.3535962737769305</v>
      </c>
      <c r="DD122">
        <v>-1.3535962737769305</v>
      </c>
      <c r="DE122">
        <v>-1.3535962737769305</v>
      </c>
      <c r="DF122" t="e">
        <v>#NUM!</v>
      </c>
    </row>
    <row r="123" spans="1:110" x14ac:dyDescent="0.3">
      <c r="A123" s="2" t="s">
        <v>236</v>
      </c>
      <c r="B123" s="1">
        <v>44427</v>
      </c>
      <c r="C123" s="2" t="s">
        <v>109</v>
      </c>
      <c r="D123" s="2" t="s">
        <v>120</v>
      </c>
      <c r="E123" s="2" t="s">
        <v>190</v>
      </c>
      <c r="F123">
        <v>19</v>
      </c>
      <c r="G123">
        <v>158.94999999999999</v>
      </c>
      <c r="H123">
        <v>0.81499999999999995</v>
      </c>
      <c r="I123">
        <v>0.20349999999999999</v>
      </c>
      <c r="J123">
        <v>8.1500000000000003E-2</v>
      </c>
      <c r="K123">
        <v>8.1500000000000003E-2</v>
      </c>
      <c r="L123">
        <v>8.1500000000000003E-2</v>
      </c>
      <c r="M123">
        <v>8.1500000000000003E-2</v>
      </c>
      <c r="N123">
        <v>8.1500000000000003E-2</v>
      </c>
      <c r="O123">
        <v>0.20349999999999999</v>
      </c>
      <c r="P123">
        <v>2.59</v>
      </c>
      <c r="Q123">
        <v>0.76600000000000001</v>
      </c>
      <c r="R123">
        <v>487</v>
      </c>
      <c r="S123">
        <v>8.1500000000000003E-2</v>
      </c>
      <c r="T123">
        <v>0.97699999999999998</v>
      </c>
      <c r="U123">
        <v>2.63</v>
      </c>
      <c r="V123">
        <v>3.49</v>
      </c>
      <c r="W123">
        <v>3.93</v>
      </c>
      <c r="X123">
        <v>3.71</v>
      </c>
      <c r="Y123">
        <v>8.1500000000000003E-2</v>
      </c>
      <c r="Z123">
        <v>6.96</v>
      </c>
      <c r="AA123">
        <v>12.9</v>
      </c>
      <c r="AB123">
        <v>5.96</v>
      </c>
      <c r="AC123">
        <v>0.40699999999999997</v>
      </c>
      <c r="AD123">
        <v>2.7</v>
      </c>
      <c r="AE123">
        <v>1.82</v>
      </c>
      <c r="AF123">
        <v>8.1500000000000003E-2</v>
      </c>
      <c r="AG123">
        <v>8.1500000000000003E-2</v>
      </c>
      <c r="AH123">
        <v>11.2</v>
      </c>
      <c r="AI123">
        <v>0.20349999999999999</v>
      </c>
      <c r="AJ123">
        <v>0.40699999999999997</v>
      </c>
      <c r="AK123">
        <v>8.1500000000000003E-2</v>
      </c>
      <c r="AL123">
        <v>8.1500000000000003E-2</v>
      </c>
      <c r="AM123">
        <v>8.1500000000000003E-2</v>
      </c>
      <c r="AN123">
        <v>0.40699999999999997</v>
      </c>
      <c r="AO123">
        <v>0.40699999999999997</v>
      </c>
      <c r="AP123">
        <v>0.81499999999999995</v>
      </c>
      <c r="AQ123">
        <v>0.40699999999999997</v>
      </c>
      <c r="AR123">
        <v>0.20349999999999999</v>
      </c>
      <c r="AS123">
        <v>0.20349999999999999</v>
      </c>
      <c r="AT123">
        <v>0.81499999999999995</v>
      </c>
      <c r="AU123">
        <v>0.81499999999999995</v>
      </c>
      <c r="AV123">
        <v>8.1500000000000003E-2</v>
      </c>
      <c r="AW123">
        <v>8.1500000000000003E-2</v>
      </c>
      <c r="AX123">
        <v>8.1500000000000003E-2</v>
      </c>
      <c r="BA123">
        <v>0.40699999999999997</v>
      </c>
      <c r="BB123">
        <v>0.38600000000000001</v>
      </c>
      <c r="BC123">
        <v>8.1500000000000003E-2</v>
      </c>
      <c r="BD123">
        <v>8.1500000000000003E-2</v>
      </c>
      <c r="BE123">
        <v>8.1500000000000003E-2</v>
      </c>
      <c r="BG123">
        <f>SUM(Table8_1[[#This Row],[PFBA]:[11cl-PF3OUdS2]])</f>
        <v>555.20550000000048</v>
      </c>
      <c r="BH123">
        <v>-8.8842391260023412E-2</v>
      </c>
      <c r="BI123">
        <v>-0.69143558643876124</v>
      </c>
      <c r="BJ123">
        <v>-1.0888423912600234</v>
      </c>
      <c r="BK123">
        <v>-1.0888423912600234</v>
      </c>
      <c r="BL123">
        <v>-1.0888423912600234</v>
      </c>
      <c r="BM123">
        <v>-1.0888423912600234</v>
      </c>
      <c r="BN123">
        <v>-1.0888423912600234</v>
      </c>
      <c r="BO123">
        <v>-0.69143558643876124</v>
      </c>
      <c r="BP123">
        <v>0.4132997640812518</v>
      </c>
      <c r="BQ123">
        <v>-0.11577123036739606</v>
      </c>
      <c r="BR123">
        <v>2.6875289612146345</v>
      </c>
      <c r="BS123">
        <v>-1.0888423912600234</v>
      </c>
      <c r="BT123">
        <v>-1.0105436281226938E-2</v>
      </c>
      <c r="BU123">
        <v>0.41995574848975786</v>
      </c>
      <c r="BV123">
        <v>0.5428254269591799</v>
      </c>
      <c r="BW123">
        <v>0.59439255037542671</v>
      </c>
      <c r="BX123">
        <v>0.56937390961504586</v>
      </c>
      <c r="BY123">
        <v>-1.0888423912600234</v>
      </c>
      <c r="BZ123">
        <v>0.84260923961056211</v>
      </c>
      <c r="CA123">
        <v>1.110589710299249</v>
      </c>
      <c r="CB123">
        <v>0.77524625974023642</v>
      </c>
      <c r="CC123">
        <v>-0.39040559077477999</v>
      </c>
      <c r="CD123">
        <v>0.43136376415898736</v>
      </c>
      <c r="CE123">
        <v>0.26007138798507479</v>
      </c>
      <c r="CF123">
        <v>-1.0888423912600234</v>
      </c>
      <c r="CG123">
        <v>-1.0888423912600234</v>
      </c>
      <c r="CH123">
        <v>1.0492180226701815</v>
      </c>
      <c r="CI123">
        <v>-0.69143558643876124</v>
      </c>
      <c r="CJ123">
        <v>-0.39040559077477999</v>
      </c>
      <c r="CK123">
        <v>-1.0888423912600234</v>
      </c>
      <c r="CL123">
        <v>-1.0888423912600234</v>
      </c>
      <c r="CM123">
        <v>-1.0888423912600234</v>
      </c>
      <c r="CN123">
        <v>-0.39040559077477999</v>
      </c>
      <c r="CO123">
        <v>-0.39040559077477999</v>
      </c>
      <c r="CP123">
        <v>-8.8842391260023412E-2</v>
      </c>
      <c r="CQ123">
        <v>-0.39040559077477999</v>
      </c>
      <c r="CR123">
        <v>-0.69143558643876124</v>
      </c>
      <c r="CS123">
        <v>-0.69143558643876124</v>
      </c>
      <c r="CT123">
        <v>-8.8842391260023412E-2</v>
      </c>
      <c r="CU123">
        <v>-8.8842391260023412E-2</v>
      </c>
      <c r="CV123">
        <v>-1.0888423912600234</v>
      </c>
      <c r="CW123">
        <v>-1.0888423912600234</v>
      </c>
      <c r="CX123">
        <v>-1.0888423912600234</v>
      </c>
      <c r="CY123" t="e">
        <v>#NUM!</v>
      </c>
      <c r="CZ123" t="e">
        <v>#NUM!</v>
      </c>
      <c r="DA123">
        <v>-0.39040559077477999</v>
      </c>
      <c r="DB123">
        <v>-0.41341269532824504</v>
      </c>
      <c r="DC123">
        <v>-1.0888423912600234</v>
      </c>
      <c r="DD123">
        <v>-1.0888423912600234</v>
      </c>
      <c r="DE123">
        <v>-1.0888423912600234</v>
      </c>
      <c r="DF123" t="e">
        <v>#NUM!</v>
      </c>
    </row>
    <row r="124" spans="1:110" x14ac:dyDescent="0.3">
      <c r="A124" s="2" t="s">
        <v>237</v>
      </c>
      <c r="B124" s="1">
        <v>44427</v>
      </c>
      <c r="C124" s="2" t="s">
        <v>109</v>
      </c>
      <c r="D124" s="2" t="s">
        <v>120</v>
      </c>
      <c r="E124" s="2" t="s">
        <v>111</v>
      </c>
      <c r="F124">
        <v>20</v>
      </c>
      <c r="G124">
        <v>173.55</v>
      </c>
      <c r="H124">
        <v>0.68</v>
      </c>
      <c r="I124">
        <v>0.17050000000000001</v>
      </c>
      <c r="J124">
        <v>0.33300000000000002</v>
      </c>
      <c r="K124">
        <v>6.8000000000000005E-2</v>
      </c>
      <c r="L124">
        <v>6.8000000000000005E-2</v>
      </c>
      <c r="M124">
        <v>6.8000000000000005E-2</v>
      </c>
      <c r="N124">
        <v>6.8000000000000005E-2</v>
      </c>
      <c r="O124">
        <v>0.17050000000000001</v>
      </c>
      <c r="P124">
        <v>5.69</v>
      </c>
      <c r="Q124">
        <v>1.55</v>
      </c>
      <c r="R124">
        <v>938</v>
      </c>
      <c r="S124">
        <v>6.8000000000000005E-2</v>
      </c>
      <c r="T124">
        <v>2.04</v>
      </c>
      <c r="U124">
        <v>6.01</v>
      </c>
      <c r="V124">
        <v>9.3800000000000008</v>
      </c>
      <c r="W124">
        <v>7.83</v>
      </c>
      <c r="X124">
        <v>10.7</v>
      </c>
      <c r="Y124">
        <v>0.32700000000000001</v>
      </c>
      <c r="Z124">
        <v>9.1300000000000008</v>
      </c>
      <c r="AA124">
        <v>18.100000000000001</v>
      </c>
      <c r="AB124">
        <v>6.83</v>
      </c>
      <c r="AC124">
        <v>0.34050000000000002</v>
      </c>
      <c r="AD124">
        <v>5.39</v>
      </c>
      <c r="AE124">
        <v>4.09</v>
      </c>
      <c r="AF124">
        <v>6.8000000000000005E-2</v>
      </c>
      <c r="AG124">
        <v>6.8000000000000005E-2</v>
      </c>
      <c r="AH124">
        <v>2.2999999999999998</v>
      </c>
      <c r="AI124">
        <v>0.17050000000000001</v>
      </c>
      <c r="AJ124">
        <v>0.34050000000000002</v>
      </c>
      <c r="AK124">
        <v>6.8000000000000005E-2</v>
      </c>
      <c r="AL124">
        <v>6.8000000000000005E-2</v>
      </c>
      <c r="AM124">
        <v>6.8000000000000005E-2</v>
      </c>
      <c r="AN124">
        <v>0.34050000000000002</v>
      </c>
      <c r="AO124">
        <v>0.34050000000000002</v>
      </c>
      <c r="AP124">
        <v>0.68</v>
      </c>
      <c r="AQ124">
        <v>0.34050000000000002</v>
      </c>
      <c r="AR124">
        <v>1.1200000000000001</v>
      </c>
      <c r="AS124">
        <v>0.17050000000000001</v>
      </c>
      <c r="AT124">
        <v>0.68</v>
      </c>
      <c r="AU124">
        <v>0.68</v>
      </c>
      <c r="AV124">
        <v>6.8000000000000005E-2</v>
      </c>
      <c r="AW124">
        <v>6.8000000000000005E-2</v>
      </c>
      <c r="AX124">
        <v>6.8000000000000005E-2</v>
      </c>
      <c r="AY124">
        <v>1.96</v>
      </c>
      <c r="AZ124">
        <v>4.83</v>
      </c>
      <c r="BA124">
        <v>0.34050000000000002</v>
      </c>
      <c r="BB124">
        <v>1.75</v>
      </c>
      <c r="BC124">
        <v>6.8000000000000005E-2</v>
      </c>
      <c r="BD124">
        <v>6.8000000000000005E-2</v>
      </c>
      <c r="BE124">
        <v>6.8000000000000005E-2</v>
      </c>
      <c r="BG124">
        <f>SUM(Table8_1[[#This Row],[PFBA]:[11cl-PF3OUdS2]])</f>
        <v>1043.8929999999998</v>
      </c>
      <c r="BH124">
        <v>-0.16749108729376366</v>
      </c>
      <c r="BI124">
        <v>-0.76827561667148347</v>
      </c>
      <c r="BJ124">
        <v>-0.47755576649368009</v>
      </c>
      <c r="BK124">
        <v>-1.1674910872937636</v>
      </c>
      <c r="BL124">
        <v>-1.1674910872937636</v>
      </c>
      <c r="BM124">
        <v>-1.1674910872937636</v>
      </c>
      <c r="BN124">
        <v>-1.1674910872937636</v>
      </c>
      <c r="BO124">
        <v>-0.76827561667148347</v>
      </c>
      <c r="BP124">
        <v>0.75511226639507123</v>
      </c>
      <c r="BQ124">
        <v>0.1903316981702915</v>
      </c>
      <c r="BR124">
        <v>2.9722028383790646</v>
      </c>
      <c r="BS124">
        <v>-1.1674910872937636</v>
      </c>
      <c r="BT124">
        <v>0.30963016742589877</v>
      </c>
      <c r="BU124">
        <v>0.77887447200273952</v>
      </c>
      <c r="BV124">
        <v>0.97220283837906452</v>
      </c>
      <c r="BW124">
        <v>0.89376176205794344</v>
      </c>
      <c r="BX124">
        <v>1.0293837776852097</v>
      </c>
      <c r="BY124">
        <v>-0.48545224733971393</v>
      </c>
      <c r="BZ124">
        <v>0.96047077753429899</v>
      </c>
      <c r="CA124">
        <v>1.2576785748691846</v>
      </c>
      <c r="CB124">
        <v>0.83442070368153254</v>
      </c>
      <c r="CC124">
        <v>-0.46788288375119602</v>
      </c>
      <c r="CD124">
        <v>0.73158876518673865</v>
      </c>
      <c r="CE124">
        <v>0.61172330800734176</v>
      </c>
      <c r="CF124">
        <v>-1.1674910872937636</v>
      </c>
      <c r="CG124">
        <v>-1.1674910872937636</v>
      </c>
      <c r="CH124">
        <v>0.36172783601759284</v>
      </c>
      <c r="CI124">
        <v>-0.76827561667148347</v>
      </c>
      <c r="CJ124">
        <v>-0.46788288375119602</v>
      </c>
      <c r="CK124">
        <v>-1.1674910872937636</v>
      </c>
      <c r="CL124">
        <v>-1.1674910872937636</v>
      </c>
      <c r="CM124">
        <v>-1.1674910872937636</v>
      </c>
      <c r="CN124">
        <v>-0.46788288375119602</v>
      </c>
      <c r="CO124">
        <v>-0.46788288375119602</v>
      </c>
      <c r="CP124">
        <v>-0.16749108729376366</v>
      </c>
      <c r="CQ124">
        <v>-0.46788288375119602</v>
      </c>
      <c r="CR124">
        <v>4.9218022670181653E-2</v>
      </c>
      <c r="CS124">
        <v>-0.76827561667148347</v>
      </c>
      <c r="CT124">
        <v>-0.16749108729376366</v>
      </c>
      <c r="CU124">
        <v>-0.16749108729376366</v>
      </c>
      <c r="CV124">
        <v>-1.1674910872937636</v>
      </c>
      <c r="CW124">
        <v>-1.1674910872937636</v>
      </c>
      <c r="CX124">
        <v>-1.1674910872937636</v>
      </c>
      <c r="CY124">
        <v>0.29225607135647602</v>
      </c>
      <c r="CZ124">
        <v>0.68394713075151214</v>
      </c>
      <c r="DA124">
        <v>-0.46788288375119602</v>
      </c>
      <c r="DB124">
        <v>0.24303804868629444</v>
      </c>
      <c r="DC124">
        <v>-1.1674910872937636</v>
      </c>
      <c r="DD124">
        <v>-1.1674910872937636</v>
      </c>
      <c r="DE124">
        <v>-1.1674910872937636</v>
      </c>
      <c r="DF124" t="e">
        <v>#NUM!</v>
      </c>
    </row>
    <row r="125" spans="1:110" x14ac:dyDescent="0.3">
      <c r="A125" s="2" t="s">
        <v>238</v>
      </c>
      <c r="B125" s="1">
        <v>44427</v>
      </c>
      <c r="C125" s="2" t="s">
        <v>109</v>
      </c>
      <c r="D125" s="2" t="s">
        <v>120</v>
      </c>
      <c r="E125" s="2" t="s">
        <v>113</v>
      </c>
      <c r="F125">
        <v>20</v>
      </c>
      <c r="G125">
        <v>173.55</v>
      </c>
      <c r="H125">
        <v>0.436</v>
      </c>
      <c r="I125">
        <v>0.109</v>
      </c>
      <c r="J125">
        <v>0.379</v>
      </c>
      <c r="K125">
        <v>4.36E-2</v>
      </c>
      <c r="L125">
        <v>4.36E-2</v>
      </c>
      <c r="M125">
        <v>0.23599999999999999</v>
      </c>
      <c r="N125">
        <v>0.28599999999999998</v>
      </c>
      <c r="O125">
        <v>0.89800000000000002</v>
      </c>
      <c r="P125">
        <v>13.4</v>
      </c>
      <c r="Q125">
        <v>5</v>
      </c>
      <c r="R125">
        <v>1880</v>
      </c>
      <c r="S125">
        <v>4.36E-2</v>
      </c>
      <c r="T125">
        <v>4.4000000000000004</v>
      </c>
      <c r="U125">
        <v>12.6</v>
      </c>
      <c r="V125">
        <v>15.2</v>
      </c>
      <c r="W125">
        <v>11.9</v>
      </c>
      <c r="X125">
        <v>19.100000000000001</v>
      </c>
      <c r="Y125">
        <v>4.36E-2</v>
      </c>
      <c r="Z125">
        <v>31.6</v>
      </c>
      <c r="AA125">
        <v>46.7</v>
      </c>
      <c r="AB125">
        <v>18.7</v>
      </c>
      <c r="AC125">
        <v>0.218</v>
      </c>
      <c r="AD125">
        <v>7.82</v>
      </c>
      <c r="AE125">
        <v>4.24</v>
      </c>
      <c r="AF125">
        <v>4.36E-2</v>
      </c>
      <c r="AG125">
        <v>4.36E-2</v>
      </c>
      <c r="AH125">
        <v>5.88</v>
      </c>
      <c r="AI125">
        <v>0.109</v>
      </c>
      <c r="AJ125">
        <v>0.218</v>
      </c>
      <c r="AK125">
        <v>4.36E-2</v>
      </c>
      <c r="AL125">
        <v>4.36E-2</v>
      </c>
      <c r="AM125">
        <v>4.36E-2</v>
      </c>
      <c r="AN125">
        <v>0.218</v>
      </c>
      <c r="AO125">
        <v>0.218</v>
      </c>
      <c r="AP125">
        <v>0.436</v>
      </c>
      <c r="AQ125">
        <v>0.218</v>
      </c>
      <c r="AR125">
        <v>5.25</v>
      </c>
      <c r="AS125">
        <v>0.109</v>
      </c>
      <c r="AT125">
        <v>0.436</v>
      </c>
      <c r="AU125">
        <v>0.436</v>
      </c>
      <c r="AV125">
        <v>4.36E-2</v>
      </c>
      <c r="AW125">
        <v>4.36E-2</v>
      </c>
      <c r="AX125">
        <v>4.36E-2</v>
      </c>
      <c r="AY125">
        <v>7.36</v>
      </c>
      <c r="AZ125">
        <v>19.3</v>
      </c>
      <c r="BA125">
        <v>0.218</v>
      </c>
      <c r="BB125">
        <v>5.46</v>
      </c>
      <c r="BC125">
        <v>0.17799999999999999</v>
      </c>
      <c r="BD125">
        <v>4.36E-2</v>
      </c>
      <c r="BE125">
        <v>4.36E-2</v>
      </c>
      <c r="BG125">
        <f>SUM(Table8_1[[#This Row],[PFBA]:[11cl-PF3OUdS2]])</f>
        <v>2119.8763999999992</v>
      </c>
      <c r="BH125">
        <v>-0.36051351073141397</v>
      </c>
      <c r="BI125">
        <v>-0.96257350205937642</v>
      </c>
      <c r="BJ125">
        <v>-0.42136079003192767</v>
      </c>
      <c r="BK125">
        <v>-1.3605135107314139</v>
      </c>
      <c r="BL125">
        <v>-1.3605135107314139</v>
      </c>
      <c r="BM125">
        <v>-0.62708799702989348</v>
      </c>
      <c r="BN125">
        <v>-0.543633966870957</v>
      </c>
      <c r="BO125">
        <v>-4.672366333269562E-2</v>
      </c>
      <c r="BP125">
        <v>1.1271047983648077</v>
      </c>
      <c r="BQ125">
        <v>0.69897000433601886</v>
      </c>
      <c r="BR125">
        <v>3.27415784926368</v>
      </c>
      <c r="BS125">
        <v>-1.3605135107314139</v>
      </c>
      <c r="BT125">
        <v>0.64345267648618742</v>
      </c>
      <c r="BU125">
        <v>1.1003705451175629</v>
      </c>
      <c r="BV125">
        <v>1.1818435879447726</v>
      </c>
      <c r="BW125">
        <v>1.0755469613925308</v>
      </c>
      <c r="BX125">
        <v>1.2810333672477277</v>
      </c>
      <c r="BY125">
        <v>-1.3605135107314139</v>
      </c>
      <c r="BZ125">
        <v>1.4996870826184039</v>
      </c>
      <c r="CA125">
        <v>1.6693168805661123</v>
      </c>
      <c r="CB125">
        <v>1.271841606536499</v>
      </c>
      <c r="CC125">
        <v>-0.66154350639539516</v>
      </c>
      <c r="CD125">
        <v>0.89320675305984798</v>
      </c>
      <c r="CE125">
        <v>0.6273658565927327</v>
      </c>
      <c r="CF125">
        <v>-1.3605135107314139</v>
      </c>
      <c r="CG125">
        <v>-1.3605135107314139</v>
      </c>
      <c r="CH125">
        <v>0.76937732607613851</v>
      </c>
      <c r="CI125">
        <v>-0.96257350205937642</v>
      </c>
      <c r="CJ125">
        <v>-0.66154350639539516</v>
      </c>
      <c r="CK125">
        <v>-1.3605135107314139</v>
      </c>
      <c r="CL125">
        <v>-1.3605135107314139</v>
      </c>
      <c r="CM125">
        <v>-1.3605135107314139</v>
      </c>
      <c r="CN125">
        <v>-0.66154350639539516</v>
      </c>
      <c r="CO125">
        <v>-0.66154350639539516</v>
      </c>
      <c r="CP125">
        <v>-0.36051351073141397</v>
      </c>
      <c r="CQ125">
        <v>-0.66154350639539516</v>
      </c>
      <c r="CR125">
        <v>0.72015930340595691</v>
      </c>
      <c r="CS125">
        <v>-0.96257350205937642</v>
      </c>
      <c r="CT125">
        <v>-0.36051351073141397</v>
      </c>
      <c r="CU125">
        <v>-0.36051351073141397</v>
      </c>
      <c r="CV125">
        <v>-1.3605135107314139</v>
      </c>
      <c r="CW125">
        <v>-1.3605135107314139</v>
      </c>
      <c r="CX125">
        <v>-1.3605135107314139</v>
      </c>
      <c r="CY125">
        <v>0.86687781433749889</v>
      </c>
      <c r="CZ125">
        <v>1.2855573090077739</v>
      </c>
      <c r="DA125">
        <v>-0.66154350639539516</v>
      </c>
      <c r="DB125">
        <v>0.73719264270473728</v>
      </c>
      <c r="DC125">
        <v>-0.74957999769110606</v>
      </c>
      <c r="DD125">
        <v>-1.3605135107314139</v>
      </c>
      <c r="DE125">
        <v>-1.3605135107314139</v>
      </c>
      <c r="DF125" t="e">
        <v>#NUM!</v>
      </c>
    </row>
    <row r="126" spans="1:110" x14ac:dyDescent="0.3">
      <c r="A126" s="2" t="s">
        <v>239</v>
      </c>
      <c r="B126" s="1">
        <v>44427</v>
      </c>
      <c r="C126" s="2" t="s">
        <v>109</v>
      </c>
      <c r="D126" s="2" t="s">
        <v>120</v>
      </c>
      <c r="E126" s="2" t="s">
        <v>115</v>
      </c>
      <c r="F126">
        <v>20</v>
      </c>
      <c r="G126">
        <v>173.55</v>
      </c>
      <c r="H126">
        <v>0.495</v>
      </c>
      <c r="I126">
        <v>0.124</v>
      </c>
      <c r="J126">
        <v>4.9500000000000002E-2</v>
      </c>
      <c r="K126">
        <v>4.9500000000000002E-2</v>
      </c>
      <c r="L126">
        <v>4.9500000000000002E-2</v>
      </c>
      <c r="M126">
        <v>4.9500000000000002E-2</v>
      </c>
      <c r="N126">
        <v>4.9500000000000002E-2</v>
      </c>
      <c r="O126">
        <v>0.124</v>
      </c>
      <c r="P126">
        <v>1.93</v>
      </c>
      <c r="Q126">
        <v>0.49099999999999999</v>
      </c>
      <c r="R126">
        <v>235</v>
      </c>
      <c r="S126">
        <v>4.9500000000000002E-2</v>
      </c>
      <c r="T126">
        <v>0.70699999999999996</v>
      </c>
      <c r="U126">
        <v>1.66</v>
      </c>
      <c r="V126">
        <v>2.35</v>
      </c>
      <c r="W126">
        <v>1.86</v>
      </c>
      <c r="X126">
        <v>1.61</v>
      </c>
      <c r="Y126">
        <v>4.9500000000000002E-2</v>
      </c>
      <c r="Z126">
        <v>2.76</v>
      </c>
      <c r="AA126">
        <v>5.0199999999999996</v>
      </c>
      <c r="AB126">
        <v>1.9</v>
      </c>
      <c r="AC126">
        <v>0.2475</v>
      </c>
      <c r="AD126">
        <v>1.42</v>
      </c>
      <c r="AE126">
        <v>1.08</v>
      </c>
      <c r="AF126">
        <v>4.9500000000000002E-2</v>
      </c>
      <c r="AG126">
        <v>4.9500000000000002E-2</v>
      </c>
      <c r="AH126">
        <v>0.49399999999999999</v>
      </c>
      <c r="AI126">
        <v>0.124</v>
      </c>
      <c r="AJ126">
        <v>0.2475</v>
      </c>
      <c r="AK126">
        <v>4.9500000000000002E-2</v>
      </c>
      <c r="AL126">
        <v>4.9500000000000002E-2</v>
      </c>
      <c r="AM126">
        <v>4.9500000000000002E-2</v>
      </c>
      <c r="AN126">
        <v>0.2475</v>
      </c>
      <c r="AO126">
        <v>0.2475</v>
      </c>
      <c r="AP126">
        <v>0.495</v>
      </c>
      <c r="AQ126">
        <v>0.2475</v>
      </c>
      <c r="AR126">
        <v>0.124</v>
      </c>
      <c r="AS126">
        <v>0.124</v>
      </c>
      <c r="AT126">
        <v>0.495</v>
      </c>
      <c r="AU126">
        <v>0.495</v>
      </c>
      <c r="AV126">
        <v>4.9500000000000002E-2</v>
      </c>
      <c r="AW126">
        <v>4.9500000000000002E-2</v>
      </c>
      <c r="AX126">
        <v>4.9500000000000002E-2</v>
      </c>
      <c r="AY126">
        <v>0.30299999999999999</v>
      </c>
      <c r="AZ126">
        <v>0.2475</v>
      </c>
      <c r="BA126">
        <v>0.2475</v>
      </c>
      <c r="BB126">
        <v>0.56399999999999995</v>
      </c>
      <c r="BC126">
        <v>4.9500000000000002E-2</v>
      </c>
      <c r="BD126">
        <v>4.9500000000000002E-2</v>
      </c>
      <c r="BE126">
        <v>4.9500000000000002E-2</v>
      </c>
      <c r="BG126">
        <f>SUM(Table8_1[[#This Row],[PFBA]:[11cl-PF3OUdS2]])</f>
        <v>264.3725000000004</v>
      </c>
      <c r="BH126">
        <v>-0.3053948010664313</v>
      </c>
      <c r="BI126">
        <v>-0.90657831483776496</v>
      </c>
      <c r="BJ126">
        <v>-1.3053948010664314</v>
      </c>
      <c r="BK126">
        <v>-1.3053948010664314</v>
      </c>
      <c r="BL126">
        <v>-1.3053948010664314</v>
      </c>
      <c r="BM126">
        <v>-1.3053948010664314</v>
      </c>
      <c r="BN126">
        <v>-1.3053948010664314</v>
      </c>
      <c r="BO126">
        <v>-0.90657831483776496</v>
      </c>
      <c r="BP126">
        <v>0.28555730900777376</v>
      </c>
      <c r="BQ126">
        <v>-0.30891850787703151</v>
      </c>
      <c r="BR126">
        <v>2.3710678622717363</v>
      </c>
      <c r="BS126">
        <v>-1.3053948010664314</v>
      </c>
      <c r="BT126">
        <v>-0.15058058620310061</v>
      </c>
      <c r="BU126">
        <v>0.22010808804005508</v>
      </c>
      <c r="BV126">
        <v>0.37106786227173627</v>
      </c>
      <c r="BW126">
        <v>0.26951294421791633</v>
      </c>
      <c r="BX126">
        <v>0.20682587603184974</v>
      </c>
      <c r="BY126">
        <v>-1.3053948010664314</v>
      </c>
      <c r="BZ126">
        <v>0.44090908206521767</v>
      </c>
      <c r="CA126">
        <v>0.70070371714501933</v>
      </c>
      <c r="CB126">
        <v>0.27875360095282892</v>
      </c>
      <c r="CC126">
        <v>-0.6064247967304125</v>
      </c>
      <c r="CD126">
        <v>0.15228834438305647</v>
      </c>
      <c r="CE126">
        <v>3.342375548694973E-2</v>
      </c>
      <c r="CF126">
        <v>-1.3053948010664314</v>
      </c>
      <c r="CG126">
        <v>-1.3053948010664314</v>
      </c>
      <c r="CH126">
        <v>-0.30627305107635305</v>
      </c>
      <c r="CI126">
        <v>-0.90657831483776496</v>
      </c>
      <c r="CJ126">
        <v>-0.6064247967304125</v>
      </c>
      <c r="CK126">
        <v>-1.3053948010664314</v>
      </c>
      <c r="CL126">
        <v>-1.3053948010664314</v>
      </c>
      <c r="CM126">
        <v>-1.3053948010664314</v>
      </c>
      <c r="CN126">
        <v>-0.6064247967304125</v>
      </c>
      <c r="CO126">
        <v>-0.6064247967304125</v>
      </c>
      <c r="CP126">
        <v>-0.3053948010664313</v>
      </c>
      <c r="CQ126">
        <v>-0.6064247967304125</v>
      </c>
      <c r="CR126">
        <v>-0.90657831483776496</v>
      </c>
      <c r="CS126">
        <v>-0.90657831483776496</v>
      </c>
      <c r="CT126">
        <v>-0.3053948010664313</v>
      </c>
      <c r="CU126">
        <v>-0.3053948010664313</v>
      </c>
      <c r="CV126">
        <v>-1.3053948010664314</v>
      </c>
      <c r="CW126">
        <v>-1.3053948010664314</v>
      </c>
      <c r="CX126">
        <v>-1.3053948010664314</v>
      </c>
      <c r="CY126">
        <v>-0.51855737149769499</v>
      </c>
      <c r="CZ126">
        <v>-0.6064247967304125</v>
      </c>
      <c r="DA126">
        <v>-0.6064247967304125</v>
      </c>
      <c r="DB126">
        <v>-0.24872089601665776</v>
      </c>
      <c r="DC126">
        <v>-1.3053948010664314</v>
      </c>
      <c r="DD126">
        <v>-1.3053948010664314</v>
      </c>
      <c r="DE126">
        <v>-1.3053948010664314</v>
      </c>
      <c r="DF126" t="e">
        <v>#NUM!</v>
      </c>
    </row>
    <row r="127" spans="1:110" x14ac:dyDescent="0.3">
      <c r="A127" s="2" t="s">
        <v>240</v>
      </c>
      <c r="B127" s="1">
        <v>44427</v>
      </c>
      <c r="C127" s="2" t="s">
        <v>109</v>
      </c>
      <c r="D127" s="2" t="s">
        <v>120</v>
      </c>
      <c r="E127" s="2" t="s">
        <v>190</v>
      </c>
      <c r="F127">
        <v>20</v>
      </c>
      <c r="G127">
        <v>173.55</v>
      </c>
      <c r="H127">
        <v>0.42599999999999999</v>
      </c>
      <c r="I127">
        <v>0.1065</v>
      </c>
      <c r="J127">
        <v>14.7</v>
      </c>
      <c r="K127">
        <v>0.54500000000000004</v>
      </c>
      <c r="L127">
        <v>5.03</v>
      </c>
      <c r="M127">
        <v>3.24</v>
      </c>
      <c r="N127">
        <v>5.53</v>
      </c>
      <c r="O127">
        <v>20.100000000000001</v>
      </c>
      <c r="P127">
        <v>4.2599999999999999E-2</v>
      </c>
      <c r="Q127">
        <v>19.600000000000001</v>
      </c>
      <c r="R127">
        <v>849</v>
      </c>
      <c r="S127">
        <v>4.2599999999999999E-2</v>
      </c>
      <c r="T127">
        <v>2.91</v>
      </c>
      <c r="U127">
        <v>6.91</v>
      </c>
      <c r="V127">
        <v>6.69</v>
      </c>
      <c r="W127">
        <v>13.9</v>
      </c>
      <c r="X127">
        <v>14.1</v>
      </c>
      <c r="Y127">
        <v>4.18</v>
      </c>
      <c r="Z127">
        <v>17</v>
      </c>
      <c r="AA127">
        <v>40.6</v>
      </c>
      <c r="AB127">
        <v>5.17</v>
      </c>
      <c r="AC127">
        <v>0.21299999999999999</v>
      </c>
      <c r="AD127">
        <v>21.3</v>
      </c>
      <c r="AE127">
        <v>24.2</v>
      </c>
      <c r="AF127">
        <v>4.2599999999999999E-2</v>
      </c>
      <c r="AG127">
        <v>4.2599999999999999E-2</v>
      </c>
      <c r="AH127">
        <v>1.77</v>
      </c>
      <c r="AI127">
        <v>0.1065</v>
      </c>
      <c r="AJ127">
        <v>0.21299999999999999</v>
      </c>
      <c r="AK127">
        <v>4.2599999999999999E-2</v>
      </c>
      <c r="AL127">
        <v>4.2599999999999999E-2</v>
      </c>
      <c r="AM127">
        <v>4.2599999999999999E-2</v>
      </c>
      <c r="AN127">
        <v>0.21299999999999999</v>
      </c>
      <c r="AO127">
        <v>0.21299999999999999</v>
      </c>
      <c r="AP127">
        <v>0.42599999999999999</v>
      </c>
      <c r="AQ127">
        <v>0.21299999999999999</v>
      </c>
      <c r="AR127">
        <v>0.1065</v>
      </c>
      <c r="AS127">
        <v>0.1065</v>
      </c>
      <c r="AT127">
        <v>0.42599999999999999</v>
      </c>
      <c r="AU127">
        <v>0.42599999999999999</v>
      </c>
      <c r="AV127">
        <v>4.2599999999999999E-2</v>
      </c>
      <c r="AW127">
        <v>4.2599999999999999E-2</v>
      </c>
      <c r="AX127">
        <v>4.2599999999999999E-2</v>
      </c>
      <c r="AY127">
        <v>0.54900000000000004</v>
      </c>
      <c r="AZ127">
        <v>0.21299999999999999</v>
      </c>
      <c r="BA127">
        <v>0.21299999999999999</v>
      </c>
      <c r="BB127">
        <v>3.47</v>
      </c>
      <c r="BC127">
        <v>4.2599999999999999E-2</v>
      </c>
      <c r="BD127">
        <v>4.2599999999999999E-2</v>
      </c>
      <c r="BE127">
        <v>4.2599999999999999E-2</v>
      </c>
      <c r="BG127">
        <f>SUM(Table8_1[[#This Row],[PFBA]:[11cl-PF3OUdS2]])</f>
        <v>1084.6687999999997</v>
      </c>
      <c r="BH127">
        <v>-0.37059040089728107</v>
      </c>
      <c r="BI127">
        <v>-0.97265039222524352</v>
      </c>
      <c r="BJ127">
        <v>1.167317334748176</v>
      </c>
      <c r="BK127">
        <v>-0.2636034977233575</v>
      </c>
      <c r="BL127">
        <v>0.70156798505592743</v>
      </c>
      <c r="BM127">
        <v>0.51054501020661214</v>
      </c>
      <c r="BN127">
        <v>0.74272513130469831</v>
      </c>
      <c r="BO127">
        <v>1.3031960574204888</v>
      </c>
      <c r="BP127">
        <v>-1.3705904008972811</v>
      </c>
      <c r="BQ127">
        <v>1.2922560713564761</v>
      </c>
      <c r="BR127">
        <v>2.9289076902439528</v>
      </c>
      <c r="BS127">
        <v>-1.3705904008972811</v>
      </c>
      <c r="BT127">
        <v>0.46389298898590731</v>
      </c>
      <c r="BU127">
        <v>0.8394780473741984</v>
      </c>
      <c r="BV127">
        <v>0.82542611776782315</v>
      </c>
      <c r="BW127">
        <v>1.1430148002540952</v>
      </c>
      <c r="BX127">
        <v>1.1492191126553799</v>
      </c>
      <c r="BY127">
        <v>0.62117628177503514</v>
      </c>
      <c r="BZ127">
        <v>1.2304489213782739</v>
      </c>
      <c r="CA127">
        <v>1.608526033577194</v>
      </c>
      <c r="CB127">
        <v>0.71349054309394255</v>
      </c>
      <c r="CC127">
        <v>-0.67162039656126227</v>
      </c>
      <c r="CD127">
        <v>1.3283796034387378</v>
      </c>
      <c r="CE127">
        <v>1.3838153659804313</v>
      </c>
      <c r="CF127">
        <v>-1.3705904008972811</v>
      </c>
      <c r="CG127">
        <v>-1.3705904008972811</v>
      </c>
      <c r="CH127">
        <v>0.24797326636180664</v>
      </c>
      <c r="CI127">
        <v>-0.97265039222524352</v>
      </c>
      <c r="CJ127">
        <v>-0.67162039656126227</v>
      </c>
      <c r="CK127">
        <v>-1.3705904008972811</v>
      </c>
      <c r="CL127">
        <v>-1.3705904008972811</v>
      </c>
      <c r="CM127">
        <v>-1.3705904008972811</v>
      </c>
      <c r="CN127">
        <v>-0.67162039656126227</v>
      </c>
      <c r="CO127">
        <v>-0.67162039656126227</v>
      </c>
      <c r="CP127">
        <v>-0.37059040089728107</v>
      </c>
      <c r="CQ127">
        <v>-0.67162039656126227</v>
      </c>
      <c r="CR127">
        <v>-0.97265039222524352</v>
      </c>
      <c r="CS127">
        <v>-0.97265039222524352</v>
      </c>
      <c r="CT127">
        <v>-0.37059040089728107</v>
      </c>
      <c r="CU127">
        <v>-0.37059040089728107</v>
      </c>
      <c r="CV127">
        <v>-1.3705904008972811</v>
      </c>
      <c r="CW127">
        <v>-1.3705904008972811</v>
      </c>
      <c r="CX127">
        <v>-1.3705904008972811</v>
      </c>
      <c r="CY127">
        <v>-0.26042765554990804</v>
      </c>
      <c r="CZ127">
        <v>-0.67162039656126227</v>
      </c>
      <c r="DA127">
        <v>-0.67162039656126227</v>
      </c>
      <c r="DB127">
        <v>0.54032947479087379</v>
      </c>
      <c r="DC127">
        <v>-1.3705904008972811</v>
      </c>
      <c r="DD127">
        <v>-1.3705904008972811</v>
      </c>
      <c r="DE127">
        <v>-1.3705904008972811</v>
      </c>
      <c r="DF127" t="e">
        <v>#NUM!</v>
      </c>
    </row>
    <row r="128" spans="1:110" x14ac:dyDescent="0.3">
      <c r="A128" s="2" t="s">
        <v>241</v>
      </c>
      <c r="B128" s="1">
        <v>44427</v>
      </c>
      <c r="C128" s="2" t="s">
        <v>109</v>
      </c>
      <c r="D128" s="2" t="s">
        <v>110</v>
      </c>
      <c r="E128" s="2" t="s">
        <v>111</v>
      </c>
      <c r="F128">
        <v>15</v>
      </c>
      <c r="G128">
        <v>84.35</v>
      </c>
      <c r="H128">
        <v>0.57999999999999996</v>
      </c>
      <c r="I128">
        <v>0.23300000000000001</v>
      </c>
      <c r="J128">
        <v>0.23300000000000001</v>
      </c>
      <c r="K128">
        <v>0.23300000000000001</v>
      </c>
      <c r="L128">
        <v>0.23300000000000001</v>
      </c>
      <c r="M128">
        <v>0.23300000000000001</v>
      </c>
      <c r="N128">
        <v>0.23300000000000001</v>
      </c>
      <c r="O128">
        <v>0.57999999999999996</v>
      </c>
      <c r="P128">
        <v>9.36</v>
      </c>
      <c r="Q128">
        <v>2.2999999999999998</v>
      </c>
      <c r="R128">
        <v>1130</v>
      </c>
      <c r="S128">
        <v>0.23300000000000001</v>
      </c>
      <c r="T128">
        <v>3.19</v>
      </c>
      <c r="U128">
        <v>8.6300000000000008</v>
      </c>
      <c r="V128">
        <v>11</v>
      </c>
      <c r="W128">
        <v>12.1</v>
      </c>
      <c r="X128">
        <v>10.1</v>
      </c>
      <c r="Y128">
        <v>9.2999999999999999E-2</v>
      </c>
      <c r="Z128">
        <v>13.1</v>
      </c>
      <c r="AA128">
        <v>20.2</v>
      </c>
      <c r="AB128">
        <v>9.39</v>
      </c>
      <c r="AC128">
        <v>1.165</v>
      </c>
      <c r="AD128">
        <v>3.56</v>
      </c>
      <c r="AE128">
        <v>3.38</v>
      </c>
      <c r="AF128">
        <v>0.57999999999999996</v>
      </c>
      <c r="AG128">
        <v>0.23300000000000001</v>
      </c>
      <c r="AH128">
        <v>1.53</v>
      </c>
      <c r="AI128">
        <v>0.57999999999999996</v>
      </c>
      <c r="AJ128">
        <v>1.165</v>
      </c>
      <c r="AK128">
        <v>0.23300000000000001</v>
      </c>
      <c r="AL128">
        <v>0.23300000000000001</v>
      </c>
      <c r="AM128">
        <v>0.23300000000000001</v>
      </c>
      <c r="AN128">
        <v>1.165</v>
      </c>
      <c r="AO128">
        <v>1.165</v>
      </c>
      <c r="AP128">
        <v>2.33</v>
      </c>
      <c r="AQ128">
        <v>1.165</v>
      </c>
      <c r="AR128">
        <v>0.57999999999999996</v>
      </c>
      <c r="AS128">
        <v>0.57999999999999996</v>
      </c>
      <c r="AT128">
        <v>17.600000000000001</v>
      </c>
      <c r="AU128">
        <v>0.93</v>
      </c>
      <c r="AV128">
        <v>0.23300000000000001</v>
      </c>
      <c r="AW128">
        <v>0.23300000000000001</v>
      </c>
      <c r="AX128">
        <v>0.23300000000000001</v>
      </c>
      <c r="AY128">
        <v>2.72</v>
      </c>
      <c r="AZ128">
        <v>5.44</v>
      </c>
      <c r="BA128">
        <v>1.165</v>
      </c>
      <c r="BB128">
        <v>2.59</v>
      </c>
      <c r="BC128">
        <v>0.23300000000000001</v>
      </c>
      <c r="BD128">
        <v>0.23300000000000001</v>
      </c>
      <c r="BE128">
        <v>0.23300000000000001</v>
      </c>
      <c r="BG128">
        <f>SUM(Table8_1[[#This Row],[PFBA]:[11cl-PF3OUdS2]])</f>
        <v>1283.973999999999</v>
      </c>
      <c r="BH128">
        <v>-0.23657200643706275</v>
      </c>
      <c r="BI128">
        <v>-0.63264407897398101</v>
      </c>
      <c r="BJ128">
        <v>-0.63264407897398101</v>
      </c>
      <c r="BK128">
        <v>-0.63264407897398101</v>
      </c>
      <c r="BL128">
        <v>-0.63264407897398101</v>
      </c>
      <c r="BM128">
        <v>-0.63264407897398101</v>
      </c>
      <c r="BN128">
        <v>-0.63264407897398101</v>
      </c>
      <c r="BO128">
        <v>-0.23657200643706275</v>
      </c>
      <c r="BP128">
        <v>0.97127584873810524</v>
      </c>
      <c r="BQ128">
        <v>0.36172783601759284</v>
      </c>
      <c r="BR128">
        <v>3.0530784434834195</v>
      </c>
      <c r="BS128">
        <v>-0.63264407897398101</v>
      </c>
      <c r="BT128">
        <v>0.50379068305718111</v>
      </c>
      <c r="BU128">
        <v>0.93601079571520962</v>
      </c>
      <c r="BV128">
        <v>1.0413926851582251</v>
      </c>
      <c r="BW128">
        <v>1.0827853703164501</v>
      </c>
      <c r="BX128">
        <v>1.0043213737826426</v>
      </c>
      <c r="BY128">
        <v>-1.031517051446065</v>
      </c>
      <c r="BZ128">
        <v>1.1172712956557642</v>
      </c>
      <c r="CA128">
        <v>1.3053513694466237</v>
      </c>
      <c r="CB128">
        <v>0.97266559226611093</v>
      </c>
      <c r="CC128">
        <v>6.6325925362037796E-2</v>
      </c>
      <c r="CD128">
        <v>0.55144999797287519</v>
      </c>
      <c r="CE128">
        <v>0.52891670027765469</v>
      </c>
      <c r="CF128">
        <v>-0.23657200643706275</v>
      </c>
      <c r="CG128">
        <v>-0.63264407897398101</v>
      </c>
      <c r="CH128">
        <v>0.18469143081759881</v>
      </c>
      <c r="CI128">
        <v>-0.23657200643706275</v>
      </c>
      <c r="CJ128">
        <v>6.6325925362037796E-2</v>
      </c>
      <c r="CK128">
        <v>-0.63264407897398101</v>
      </c>
      <c r="CL128">
        <v>-0.63264407897398101</v>
      </c>
      <c r="CM128">
        <v>-0.63264407897398101</v>
      </c>
      <c r="CN128">
        <v>6.6325925362037796E-2</v>
      </c>
      <c r="CO128">
        <v>6.6325925362037796E-2</v>
      </c>
      <c r="CP128">
        <v>0.36735592102601899</v>
      </c>
      <c r="CQ128">
        <v>6.6325925362037796E-2</v>
      </c>
      <c r="CR128">
        <v>-0.23657200643706275</v>
      </c>
      <c r="CS128">
        <v>-0.23657200643706275</v>
      </c>
      <c r="CT128">
        <v>1.2455126678141499</v>
      </c>
      <c r="CU128">
        <v>-3.1517051446064863E-2</v>
      </c>
      <c r="CV128">
        <v>-0.63264407897398101</v>
      </c>
      <c r="CW128">
        <v>-0.63264407897398101</v>
      </c>
      <c r="CX128">
        <v>-0.63264407897398101</v>
      </c>
      <c r="CY128">
        <v>0.43456890403419873</v>
      </c>
      <c r="CZ128">
        <v>0.73559889969817993</v>
      </c>
      <c r="DA128">
        <v>6.6325925362037796E-2</v>
      </c>
      <c r="DB128">
        <v>0.4132997640812518</v>
      </c>
      <c r="DC128">
        <v>-0.63264407897398101</v>
      </c>
      <c r="DD128">
        <v>-0.63264407897398101</v>
      </c>
      <c r="DE128">
        <v>-0.63264407897398101</v>
      </c>
      <c r="DF128" t="e">
        <v>#NUM!</v>
      </c>
    </row>
    <row r="129" spans="1:110" x14ac:dyDescent="0.3">
      <c r="A129" s="2" t="s">
        <v>242</v>
      </c>
      <c r="B129" s="1">
        <v>44427</v>
      </c>
      <c r="C129" s="2" t="s">
        <v>109</v>
      </c>
      <c r="D129" s="2" t="s">
        <v>110</v>
      </c>
      <c r="E129" s="2" t="s">
        <v>113</v>
      </c>
      <c r="F129">
        <v>15</v>
      </c>
      <c r="G129">
        <v>84.35</v>
      </c>
      <c r="H129">
        <v>0.11650000000000001</v>
      </c>
      <c r="I129">
        <v>4.6550000000000001E-2</v>
      </c>
      <c r="J129">
        <v>4.6550000000000001E-2</v>
      </c>
      <c r="K129">
        <v>4.6550000000000001E-2</v>
      </c>
      <c r="L129">
        <v>4.6550000000000001E-2</v>
      </c>
      <c r="M129">
        <v>9.2999999999999999E-2</v>
      </c>
      <c r="N129">
        <v>4.6550000000000001E-2</v>
      </c>
      <c r="O129">
        <v>0.11650000000000001</v>
      </c>
      <c r="P129">
        <v>11.6</v>
      </c>
      <c r="Q129">
        <v>8.41</v>
      </c>
      <c r="R129">
        <v>1200</v>
      </c>
      <c r="S129">
        <v>4.6550000000000001E-2</v>
      </c>
      <c r="T129">
        <v>3.04</v>
      </c>
      <c r="U129">
        <v>8.41</v>
      </c>
      <c r="V129">
        <v>14.4</v>
      </c>
      <c r="W129">
        <v>12.9</v>
      </c>
      <c r="X129">
        <v>12.7</v>
      </c>
      <c r="Y129">
        <v>0.33200000000000002</v>
      </c>
      <c r="Z129">
        <v>46</v>
      </c>
      <c r="AA129">
        <v>59.8</v>
      </c>
      <c r="AB129">
        <v>20.9</v>
      </c>
      <c r="AC129">
        <v>0.23300000000000001</v>
      </c>
      <c r="AD129">
        <v>4.3099999999999996</v>
      </c>
      <c r="AE129">
        <v>3.27</v>
      </c>
      <c r="AF129">
        <v>0.11650000000000001</v>
      </c>
      <c r="AG129">
        <v>4.6550000000000001E-2</v>
      </c>
      <c r="AH129">
        <v>8.5299999999999994</v>
      </c>
      <c r="AI129">
        <v>0.11650000000000001</v>
      </c>
      <c r="AJ129">
        <v>0.23300000000000001</v>
      </c>
      <c r="AK129">
        <v>0.501</v>
      </c>
      <c r="AL129">
        <v>4.6550000000000001E-2</v>
      </c>
      <c r="AM129">
        <v>4.6550000000000001E-2</v>
      </c>
      <c r="AN129">
        <v>0.23300000000000001</v>
      </c>
      <c r="AO129">
        <v>0.23300000000000001</v>
      </c>
      <c r="AP129">
        <v>0.46550000000000002</v>
      </c>
      <c r="AQ129">
        <v>0.23300000000000001</v>
      </c>
      <c r="AR129">
        <v>0.11650000000000001</v>
      </c>
      <c r="AS129">
        <v>0.11650000000000001</v>
      </c>
      <c r="AT129">
        <v>0.46550000000000002</v>
      </c>
      <c r="AU129">
        <v>0.46550000000000002</v>
      </c>
      <c r="AV129">
        <v>4.6550000000000001E-2</v>
      </c>
      <c r="AW129">
        <v>4.6550000000000001E-2</v>
      </c>
      <c r="AX129">
        <v>4.6550000000000001E-2</v>
      </c>
      <c r="AY129">
        <v>14.2</v>
      </c>
      <c r="AZ129">
        <v>47.6</v>
      </c>
      <c r="BA129">
        <v>0.23300000000000001</v>
      </c>
      <c r="BB129">
        <v>10.199999999999999</v>
      </c>
      <c r="BC129">
        <v>4.6550000000000001E-2</v>
      </c>
      <c r="BD129">
        <v>4.6550000000000001E-2</v>
      </c>
      <c r="BE129">
        <v>4.6550000000000001E-2</v>
      </c>
      <c r="BG129">
        <f>SUM(Table8_1[[#This Row],[PFBA]:[11cl-PF3OUdS2]])</f>
        <v>1491.3877500000006</v>
      </c>
      <c r="BH129">
        <v>-0.93367407463796215</v>
      </c>
      <c r="BI129">
        <v>-1.3320803146826385</v>
      </c>
      <c r="BJ129">
        <v>-1.3320803146826385</v>
      </c>
      <c r="BK129">
        <v>-1.3320803146826385</v>
      </c>
      <c r="BL129">
        <v>-1.3320803146826385</v>
      </c>
      <c r="BM129">
        <v>-1.031517051446065</v>
      </c>
      <c r="BN129">
        <v>-1.3320803146826385</v>
      </c>
      <c r="BO129">
        <v>-0.93367407463796215</v>
      </c>
      <c r="BP129">
        <v>1.0644579892269184</v>
      </c>
      <c r="BQ129">
        <v>0.92479599579791216</v>
      </c>
      <c r="BR129">
        <v>3.0791812460476247</v>
      </c>
      <c r="BS129">
        <v>-1.3320803146826385</v>
      </c>
      <c r="BT129">
        <v>0.48287358360875376</v>
      </c>
      <c r="BU129">
        <v>0.92479599579791216</v>
      </c>
      <c r="BV129">
        <v>1.1583624920952498</v>
      </c>
      <c r="BW129">
        <v>1.110589710299249</v>
      </c>
      <c r="BX129">
        <v>1.1038037209559568</v>
      </c>
      <c r="BY129">
        <v>-0.4788619162959637</v>
      </c>
      <c r="BZ129">
        <v>1.6627578316815741</v>
      </c>
      <c r="CA129">
        <v>1.7767011839884108</v>
      </c>
      <c r="CB129">
        <v>1.320146286111054</v>
      </c>
      <c r="CC129">
        <v>-0.63264407897398101</v>
      </c>
      <c r="CD129">
        <v>0.63447727016073152</v>
      </c>
      <c r="CE129">
        <v>0.51454775266028607</v>
      </c>
      <c r="CF129">
        <v>-0.93367407463796215</v>
      </c>
      <c r="CG129">
        <v>-1.3320803146826385</v>
      </c>
      <c r="CH129">
        <v>0.93094903116752303</v>
      </c>
      <c r="CI129">
        <v>-0.93367407463796215</v>
      </c>
      <c r="CJ129">
        <v>-0.63264407897398101</v>
      </c>
      <c r="CK129">
        <v>-0.30016227413275426</v>
      </c>
      <c r="CL129">
        <v>-1.3320803146826385</v>
      </c>
      <c r="CM129">
        <v>-1.3320803146826385</v>
      </c>
      <c r="CN129">
        <v>-0.63264407897398101</v>
      </c>
      <c r="CO129">
        <v>-0.63264407897398101</v>
      </c>
      <c r="CP129">
        <v>-0.33208031468263854</v>
      </c>
      <c r="CQ129">
        <v>-0.63264407897398101</v>
      </c>
      <c r="CR129">
        <v>-0.93367407463796215</v>
      </c>
      <c r="CS129">
        <v>-0.93367407463796215</v>
      </c>
      <c r="CT129">
        <v>-0.33208031468263854</v>
      </c>
      <c r="CU129">
        <v>-0.33208031468263854</v>
      </c>
      <c r="CV129">
        <v>-1.3320803146826385</v>
      </c>
      <c r="CW129">
        <v>-1.3320803146826385</v>
      </c>
      <c r="CX129">
        <v>-1.3320803146826385</v>
      </c>
      <c r="CY129">
        <v>1.1522883443830565</v>
      </c>
      <c r="CZ129">
        <v>1.6776069527204931</v>
      </c>
      <c r="DA129">
        <v>-0.63264407897398101</v>
      </c>
      <c r="DB129">
        <v>1.0086001717619175</v>
      </c>
      <c r="DC129">
        <v>-1.3320803146826385</v>
      </c>
      <c r="DD129">
        <v>-1.3320803146826385</v>
      </c>
      <c r="DE129">
        <v>-1.3320803146826385</v>
      </c>
      <c r="DF129" t="e">
        <v>#NUM!</v>
      </c>
    </row>
    <row r="130" spans="1:110" x14ac:dyDescent="0.3">
      <c r="A130" s="2" t="s">
        <v>243</v>
      </c>
      <c r="B130" s="1">
        <v>44427</v>
      </c>
      <c r="C130" s="2" t="s">
        <v>109</v>
      </c>
      <c r="D130" s="2" t="s">
        <v>110</v>
      </c>
      <c r="E130" s="2" t="s">
        <v>115</v>
      </c>
      <c r="F130">
        <v>15</v>
      </c>
      <c r="G130">
        <v>84.35</v>
      </c>
      <c r="H130">
        <v>0.114</v>
      </c>
      <c r="I130">
        <v>4.5650000000000003E-2</v>
      </c>
      <c r="J130">
        <v>4.5650000000000003E-2</v>
      </c>
      <c r="K130">
        <v>4.5650000000000003E-2</v>
      </c>
      <c r="L130">
        <v>4.5650000000000003E-2</v>
      </c>
      <c r="M130">
        <v>9.2999999999999999E-2</v>
      </c>
      <c r="N130">
        <v>9.2999999999999999E-2</v>
      </c>
      <c r="O130">
        <v>0.23300000000000001</v>
      </c>
      <c r="P130">
        <v>1.76</v>
      </c>
      <c r="Q130">
        <v>0.32700000000000001</v>
      </c>
      <c r="R130">
        <v>263</v>
      </c>
      <c r="S130">
        <v>4.5650000000000003E-2</v>
      </c>
      <c r="T130">
        <v>0.68600000000000005</v>
      </c>
      <c r="U130">
        <v>1.62</v>
      </c>
      <c r="V130">
        <v>2.0499999999999998</v>
      </c>
      <c r="W130">
        <v>1.45</v>
      </c>
      <c r="X130">
        <v>1.85</v>
      </c>
      <c r="Y130">
        <v>9.2999999999999999E-2</v>
      </c>
      <c r="Z130">
        <v>1.82</v>
      </c>
      <c r="AA130">
        <v>3.18</v>
      </c>
      <c r="AB130">
        <v>1.02</v>
      </c>
      <c r="AC130">
        <v>0.22800000000000001</v>
      </c>
      <c r="AD130">
        <v>0.75600000000000001</v>
      </c>
      <c r="AE130">
        <v>1.07</v>
      </c>
      <c r="AF130">
        <v>0.114</v>
      </c>
      <c r="AG130">
        <v>4.5650000000000003E-2</v>
      </c>
      <c r="AH130">
        <v>0.45600000000000002</v>
      </c>
      <c r="AI130">
        <v>0.114</v>
      </c>
      <c r="AJ130">
        <v>0.22800000000000001</v>
      </c>
      <c r="AK130">
        <v>4.5650000000000003E-2</v>
      </c>
      <c r="AL130">
        <v>4.5650000000000003E-2</v>
      </c>
      <c r="AM130">
        <v>4.5650000000000003E-2</v>
      </c>
      <c r="AN130">
        <v>0.22800000000000001</v>
      </c>
      <c r="AO130">
        <v>0.22800000000000001</v>
      </c>
      <c r="AP130">
        <v>0.45650000000000002</v>
      </c>
      <c r="AQ130">
        <v>0.22800000000000001</v>
      </c>
      <c r="AR130">
        <v>0.23300000000000001</v>
      </c>
      <c r="AS130">
        <v>0.114</v>
      </c>
      <c r="AT130">
        <v>2.5299999999999998</v>
      </c>
      <c r="AU130">
        <v>0.93</v>
      </c>
      <c r="AV130">
        <v>4.5650000000000003E-2</v>
      </c>
      <c r="AW130">
        <v>4.5650000000000003E-2</v>
      </c>
      <c r="AX130">
        <v>4.5650000000000003E-2</v>
      </c>
      <c r="AY130">
        <v>0.55400000000000005</v>
      </c>
      <c r="AZ130">
        <v>0.46550000000000002</v>
      </c>
      <c r="BA130">
        <v>0.22800000000000001</v>
      </c>
      <c r="BB130">
        <v>0.45300000000000001</v>
      </c>
      <c r="BC130">
        <v>4.5650000000000003E-2</v>
      </c>
      <c r="BD130">
        <v>4.5650000000000003E-2</v>
      </c>
      <c r="BE130">
        <v>4.5650000000000003E-2</v>
      </c>
      <c r="BG130">
        <f>SUM(Table8_1[[#This Row],[PFBA]:[11cl-PF3OUdS2]])</f>
        <v>289.68775000000016</v>
      </c>
      <c r="BH130">
        <v>-0.94309514866352739</v>
      </c>
      <c r="BI130">
        <v>-1.3405592181296822</v>
      </c>
      <c r="BJ130">
        <v>-1.3405592181296822</v>
      </c>
      <c r="BK130">
        <v>-1.3405592181296822</v>
      </c>
      <c r="BL130">
        <v>-1.3405592181296822</v>
      </c>
      <c r="BM130">
        <v>-1.031517051446065</v>
      </c>
      <c r="BN130">
        <v>-1.031517051446065</v>
      </c>
      <c r="BO130">
        <v>-0.63264407897398101</v>
      </c>
      <c r="BP130">
        <v>0.24551266781414982</v>
      </c>
      <c r="BQ130">
        <v>-0.48545224733971393</v>
      </c>
      <c r="BR130">
        <v>2.419955748489758</v>
      </c>
      <c r="BS130">
        <v>-1.3405592181296822</v>
      </c>
      <c r="BT130">
        <v>-0.16367588429324828</v>
      </c>
      <c r="BU130">
        <v>0.20951501454263097</v>
      </c>
      <c r="BV130">
        <v>0.31175386105575426</v>
      </c>
      <c r="BW130">
        <v>0.16136800223497488</v>
      </c>
      <c r="BX130">
        <v>0.26717172840301384</v>
      </c>
      <c r="BY130">
        <v>-1.031517051446065</v>
      </c>
      <c r="BZ130">
        <v>0.26007138798507479</v>
      </c>
      <c r="CA130">
        <v>0.50242711998443268</v>
      </c>
      <c r="CB130">
        <v>8.6001717619175692E-3</v>
      </c>
      <c r="CC130">
        <v>-0.64206515299954614</v>
      </c>
      <c r="CD130">
        <v>-0.12147820449879346</v>
      </c>
      <c r="CE130">
        <v>2.9383777685209667E-2</v>
      </c>
      <c r="CF130">
        <v>-0.94309514866352739</v>
      </c>
      <c r="CG130">
        <v>-1.3405592181296822</v>
      </c>
      <c r="CH130">
        <v>-0.341035157335565</v>
      </c>
      <c r="CI130">
        <v>-0.94309514866352739</v>
      </c>
      <c r="CJ130">
        <v>-0.64206515299954614</v>
      </c>
      <c r="CK130">
        <v>-1.3405592181296822</v>
      </c>
      <c r="CL130">
        <v>-1.3405592181296822</v>
      </c>
      <c r="CM130">
        <v>-1.3405592181296822</v>
      </c>
      <c r="CN130">
        <v>-0.64206515299954614</v>
      </c>
      <c r="CO130">
        <v>-0.64206515299954614</v>
      </c>
      <c r="CP130">
        <v>-0.34055921812968226</v>
      </c>
      <c r="CQ130">
        <v>-0.64206515299954614</v>
      </c>
      <c r="CR130">
        <v>-0.63264407897398101</v>
      </c>
      <c r="CS130">
        <v>-0.94309514866352739</v>
      </c>
      <c r="CT130">
        <v>0.40312052117581787</v>
      </c>
      <c r="CU130">
        <v>-3.1517051446064863E-2</v>
      </c>
      <c r="CV130">
        <v>-1.3405592181296822</v>
      </c>
      <c r="CW130">
        <v>-1.3405592181296822</v>
      </c>
      <c r="CX130">
        <v>-1.3405592181296822</v>
      </c>
      <c r="CY130">
        <v>-0.25649023527157022</v>
      </c>
      <c r="CZ130">
        <v>-0.33208031468263854</v>
      </c>
      <c r="DA130">
        <v>-0.64206515299954614</v>
      </c>
      <c r="DB130">
        <v>-0.34390179798716813</v>
      </c>
      <c r="DC130">
        <v>-1.3405592181296822</v>
      </c>
      <c r="DD130">
        <v>-1.3405592181296822</v>
      </c>
      <c r="DE130">
        <v>-1.3405592181296822</v>
      </c>
      <c r="DF130" t="e">
        <v>#NUM!</v>
      </c>
    </row>
    <row r="131" spans="1:110" x14ac:dyDescent="0.3">
      <c r="A131" s="2" t="s">
        <v>244</v>
      </c>
      <c r="B131" s="1">
        <v>44427</v>
      </c>
      <c r="C131" s="2" t="s">
        <v>109</v>
      </c>
      <c r="D131" s="2" t="s">
        <v>110</v>
      </c>
      <c r="E131" s="2" t="s">
        <v>190</v>
      </c>
      <c r="F131">
        <v>15</v>
      </c>
      <c r="G131">
        <v>84.35</v>
      </c>
      <c r="H131">
        <v>0.1245</v>
      </c>
      <c r="I131">
        <v>4.9700000000000001E-2</v>
      </c>
      <c r="J131">
        <v>4.9700000000000001E-2</v>
      </c>
      <c r="K131">
        <v>4.9700000000000001E-2</v>
      </c>
      <c r="L131">
        <v>4.9700000000000001E-2</v>
      </c>
      <c r="M131">
        <v>4.9700000000000001E-2</v>
      </c>
      <c r="N131">
        <v>4.9700000000000001E-2</v>
      </c>
      <c r="O131">
        <v>0.23300000000000001</v>
      </c>
      <c r="P131">
        <v>2.58</v>
      </c>
      <c r="Q131">
        <v>0.76900000000000002</v>
      </c>
      <c r="R131">
        <v>277</v>
      </c>
      <c r="S131">
        <v>4.9700000000000001E-2</v>
      </c>
      <c r="T131">
        <v>0.59799999999999998</v>
      </c>
      <c r="U131">
        <v>1.5</v>
      </c>
      <c r="V131">
        <v>2.23</v>
      </c>
      <c r="W131">
        <v>2.85</v>
      </c>
      <c r="X131">
        <v>1.66</v>
      </c>
      <c r="Y131">
        <v>4.9700000000000001E-2</v>
      </c>
      <c r="Z131">
        <v>4.05</v>
      </c>
      <c r="AA131">
        <v>7.04</v>
      </c>
      <c r="AB131">
        <v>3.33</v>
      </c>
      <c r="AC131">
        <v>0.2485</v>
      </c>
      <c r="AD131">
        <v>1.95</v>
      </c>
      <c r="AE131">
        <v>1.26</v>
      </c>
      <c r="AF131">
        <v>0.1245</v>
      </c>
      <c r="AG131">
        <v>4.9700000000000001E-2</v>
      </c>
      <c r="AH131">
        <v>5.92</v>
      </c>
      <c r="AI131">
        <v>0.1245</v>
      </c>
      <c r="AJ131">
        <v>0.2485</v>
      </c>
      <c r="AK131">
        <v>5.42</v>
      </c>
      <c r="AL131">
        <v>4.9700000000000001E-2</v>
      </c>
      <c r="AM131">
        <v>4.9700000000000001E-2</v>
      </c>
      <c r="AN131">
        <v>0.2485</v>
      </c>
      <c r="AO131">
        <v>0.2485</v>
      </c>
      <c r="AP131">
        <v>0.497</v>
      </c>
      <c r="AQ131">
        <v>0.2485</v>
      </c>
      <c r="AR131">
        <v>0.1245</v>
      </c>
      <c r="AS131">
        <v>0.1245</v>
      </c>
      <c r="AT131">
        <v>5.83</v>
      </c>
      <c r="AU131">
        <v>0.93</v>
      </c>
      <c r="AV131">
        <v>4.9700000000000001E-2</v>
      </c>
      <c r="AW131">
        <v>4.9700000000000001E-2</v>
      </c>
      <c r="AX131">
        <v>4.9700000000000001E-2</v>
      </c>
      <c r="AY131">
        <v>37.200000000000003</v>
      </c>
      <c r="AZ131">
        <v>4</v>
      </c>
      <c r="BA131">
        <v>0.2485</v>
      </c>
      <c r="BB131">
        <v>0.29299999999999998</v>
      </c>
      <c r="BC131">
        <v>4.9700000000000001E-2</v>
      </c>
      <c r="BD131">
        <v>4.9700000000000001E-2</v>
      </c>
      <c r="BE131">
        <v>4.9700000000000001E-2</v>
      </c>
      <c r="BG131">
        <f>SUM(Table8_1[[#This Row],[PFBA]:[11cl-PF3OUdS2]])</f>
        <v>370.09839999999974</v>
      </c>
      <c r="BH131">
        <v>-0.90483064856824491</v>
      </c>
      <c r="BI131">
        <v>-1.3036436112666678</v>
      </c>
      <c r="BJ131">
        <v>-1.3036436112666678</v>
      </c>
      <c r="BK131">
        <v>-1.3036436112666678</v>
      </c>
      <c r="BL131">
        <v>-1.3036436112666678</v>
      </c>
      <c r="BM131">
        <v>-1.3036436112666678</v>
      </c>
      <c r="BN131">
        <v>-1.3036436112666678</v>
      </c>
      <c r="BO131">
        <v>-0.63264407897398101</v>
      </c>
      <c r="BP131">
        <v>0.41161970596323016</v>
      </c>
      <c r="BQ131">
        <v>-0.11407366019856895</v>
      </c>
      <c r="BR131">
        <v>2.4424797690644486</v>
      </c>
      <c r="BS131">
        <v>-1.3036436112666678</v>
      </c>
      <c r="BT131">
        <v>-0.22329881601158919</v>
      </c>
      <c r="BU131">
        <v>0.17609125905568124</v>
      </c>
      <c r="BV131">
        <v>0.34830486304816066</v>
      </c>
      <c r="BW131">
        <v>0.45484486000851021</v>
      </c>
      <c r="BX131">
        <v>0.22010808804005508</v>
      </c>
      <c r="BY131">
        <v>-1.3036436112666678</v>
      </c>
      <c r="BZ131">
        <v>0.60745502321466849</v>
      </c>
      <c r="CA131">
        <v>0.84757265914211222</v>
      </c>
      <c r="CB131">
        <v>0.52244423350631986</v>
      </c>
      <c r="CC131">
        <v>-0.60467360693064909</v>
      </c>
      <c r="CD131">
        <v>0.29003461136251801</v>
      </c>
      <c r="CE131">
        <v>0.10037054511756291</v>
      </c>
      <c r="CF131">
        <v>-0.90483064856824491</v>
      </c>
      <c r="CG131">
        <v>-1.3036436112666678</v>
      </c>
      <c r="CH131">
        <v>0.77232170672291978</v>
      </c>
      <c r="CI131">
        <v>-0.90483064856824491</v>
      </c>
      <c r="CJ131">
        <v>-0.60467360693064909</v>
      </c>
      <c r="CK131">
        <v>0.73399928653838686</v>
      </c>
      <c r="CL131">
        <v>-1.3036436112666678</v>
      </c>
      <c r="CM131">
        <v>-1.3036436112666678</v>
      </c>
      <c r="CN131">
        <v>-0.60467360693064909</v>
      </c>
      <c r="CO131">
        <v>-0.60467360693064909</v>
      </c>
      <c r="CP131">
        <v>-0.30364361126666789</v>
      </c>
      <c r="CQ131">
        <v>-0.60467360693064909</v>
      </c>
      <c r="CR131">
        <v>-0.90483064856824491</v>
      </c>
      <c r="CS131">
        <v>-0.90483064856824491</v>
      </c>
      <c r="CT131">
        <v>0.76566855475901408</v>
      </c>
      <c r="CU131">
        <v>-3.1517051446064863E-2</v>
      </c>
      <c r="CV131">
        <v>-1.3036436112666678</v>
      </c>
      <c r="CW131">
        <v>-1.3036436112666678</v>
      </c>
      <c r="CX131">
        <v>-1.3036436112666678</v>
      </c>
      <c r="CY131">
        <v>1.5705429398818975</v>
      </c>
      <c r="CZ131">
        <v>0.6020599913279624</v>
      </c>
      <c r="DA131">
        <v>-0.60467360693064909</v>
      </c>
      <c r="DB131">
        <v>-0.53313237964589055</v>
      </c>
      <c r="DC131">
        <v>-1.3036436112666678</v>
      </c>
      <c r="DD131">
        <v>-1.3036436112666678</v>
      </c>
      <c r="DE131">
        <v>-1.3036436112666678</v>
      </c>
      <c r="DF131" t="e">
        <v>#NUM!</v>
      </c>
    </row>
    <row r="132" spans="1:110" x14ac:dyDescent="0.3">
      <c r="A132" s="2" t="s">
        <v>245</v>
      </c>
      <c r="B132" s="1">
        <v>44427</v>
      </c>
      <c r="C132" s="2" t="s">
        <v>109</v>
      </c>
      <c r="D132" s="2" t="s">
        <v>120</v>
      </c>
      <c r="E132" s="2" t="s">
        <v>111</v>
      </c>
      <c r="F132">
        <v>20</v>
      </c>
      <c r="G132">
        <v>175.9</v>
      </c>
      <c r="H132">
        <v>0.2545</v>
      </c>
      <c r="I132">
        <v>0.10199999999999999</v>
      </c>
      <c r="J132">
        <v>0.10199999999999999</v>
      </c>
      <c r="K132">
        <v>0.10199999999999999</v>
      </c>
      <c r="L132">
        <v>0.10199999999999999</v>
      </c>
      <c r="M132">
        <v>9.2999999999999999E-2</v>
      </c>
      <c r="N132">
        <v>0.10199999999999999</v>
      </c>
      <c r="O132">
        <v>0.23300000000000001</v>
      </c>
      <c r="P132">
        <v>13.6</v>
      </c>
      <c r="Q132">
        <v>2.2200000000000002</v>
      </c>
      <c r="R132">
        <v>1320</v>
      </c>
      <c r="S132">
        <v>0.10199999999999999</v>
      </c>
      <c r="T132">
        <v>3.13</v>
      </c>
      <c r="U132">
        <v>8.86</v>
      </c>
      <c r="V132">
        <v>12</v>
      </c>
      <c r="W132">
        <v>8.39</v>
      </c>
      <c r="X132">
        <v>10.5</v>
      </c>
      <c r="Y132">
        <v>9.2999999999999999E-2</v>
      </c>
      <c r="Z132">
        <v>11.3</v>
      </c>
      <c r="AA132">
        <v>15.5</v>
      </c>
      <c r="AB132">
        <v>6.02</v>
      </c>
      <c r="AC132">
        <v>0.51</v>
      </c>
      <c r="AD132">
        <v>8.3000000000000007</v>
      </c>
      <c r="AE132">
        <v>4.8</v>
      </c>
      <c r="AF132">
        <v>0.2545</v>
      </c>
      <c r="AG132">
        <v>0.10199999999999999</v>
      </c>
      <c r="AH132">
        <v>4.05</v>
      </c>
      <c r="AI132">
        <v>0.2545</v>
      </c>
      <c r="AJ132">
        <v>0.51</v>
      </c>
      <c r="AK132">
        <v>0.10199999999999999</v>
      </c>
      <c r="AL132">
        <v>0.10199999999999999</v>
      </c>
      <c r="AM132">
        <v>0.10199999999999999</v>
      </c>
      <c r="AN132">
        <v>0.51</v>
      </c>
      <c r="AO132">
        <v>0.51</v>
      </c>
      <c r="AP132">
        <v>1.02</v>
      </c>
      <c r="AQ132">
        <v>0.51</v>
      </c>
      <c r="AR132">
        <v>0.23300000000000001</v>
      </c>
      <c r="AS132">
        <v>0.2545</v>
      </c>
      <c r="AT132">
        <v>4.68</v>
      </c>
      <c r="AU132">
        <v>1.02</v>
      </c>
      <c r="AV132">
        <v>0.10199999999999999</v>
      </c>
      <c r="AW132">
        <v>0.10199999999999999</v>
      </c>
      <c r="AX132">
        <v>0.10199999999999999</v>
      </c>
      <c r="AY132">
        <v>6.94</v>
      </c>
      <c r="AZ132">
        <v>16.2</v>
      </c>
      <c r="BA132">
        <v>0.51</v>
      </c>
      <c r="BB132">
        <v>2.4</v>
      </c>
      <c r="BC132">
        <v>9.2999999999999999E-2</v>
      </c>
      <c r="BD132">
        <v>0.10199999999999999</v>
      </c>
      <c r="BE132">
        <v>0.10199999999999999</v>
      </c>
      <c r="BG132">
        <f>SUM(Table8_1[[#This Row],[PFBA]:[11cl-PF3OUdS2]])</f>
        <v>1467.283000000001</v>
      </c>
      <c r="BH132">
        <v>-0.59431221332722239</v>
      </c>
      <c r="BI132">
        <v>-0.99139982823808248</v>
      </c>
      <c r="BJ132">
        <v>-0.99139982823808248</v>
      </c>
      <c r="BK132">
        <v>-0.99139982823808248</v>
      </c>
      <c r="BL132">
        <v>-0.99139982823808248</v>
      </c>
      <c r="BM132">
        <v>-1.031517051446065</v>
      </c>
      <c r="BN132">
        <v>-0.99139982823808248</v>
      </c>
      <c r="BO132">
        <v>-0.63264407897398101</v>
      </c>
      <c r="BP132">
        <v>1.1335389083702174</v>
      </c>
      <c r="BQ132">
        <v>0.34635297445063867</v>
      </c>
      <c r="BR132">
        <v>3.12057393120585</v>
      </c>
      <c r="BS132">
        <v>-0.99139982823808248</v>
      </c>
      <c r="BT132">
        <v>0.49554433754644844</v>
      </c>
      <c r="BU132">
        <v>0.94743372188705077</v>
      </c>
      <c r="BV132">
        <v>1.0791812460476249</v>
      </c>
      <c r="BW132">
        <v>0.92376196082870032</v>
      </c>
      <c r="BX132">
        <v>1.0211892990699381</v>
      </c>
      <c r="BY132">
        <v>-1.031517051446065</v>
      </c>
      <c r="BZ132">
        <v>1.0530784434834197</v>
      </c>
      <c r="CA132">
        <v>1.1903316981702914</v>
      </c>
      <c r="CB132">
        <v>0.77959649125782449</v>
      </c>
      <c r="CC132">
        <v>-0.29242982390206362</v>
      </c>
      <c r="CD132">
        <v>0.91907809237607396</v>
      </c>
      <c r="CE132">
        <v>0.68124123737558717</v>
      </c>
      <c r="CF132">
        <v>-0.59431221332722239</v>
      </c>
      <c r="CG132">
        <v>-0.99139982823808248</v>
      </c>
      <c r="CH132">
        <v>0.60745502321466849</v>
      </c>
      <c r="CI132">
        <v>-0.59431221332722239</v>
      </c>
      <c r="CJ132">
        <v>-0.29242982390206362</v>
      </c>
      <c r="CK132">
        <v>-0.99139982823808248</v>
      </c>
      <c r="CL132">
        <v>-0.99139982823808248</v>
      </c>
      <c r="CM132">
        <v>-0.99139982823808248</v>
      </c>
      <c r="CN132">
        <v>-0.29242982390206362</v>
      </c>
      <c r="CO132">
        <v>-0.29242982390206362</v>
      </c>
      <c r="CP132">
        <v>8.6001717619175692E-3</v>
      </c>
      <c r="CQ132">
        <v>-0.29242982390206362</v>
      </c>
      <c r="CR132">
        <v>-0.63264407897398101</v>
      </c>
      <c r="CS132">
        <v>-0.59431221332722239</v>
      </c>
      <c r="CT132">
        <v>0.67024585307412399</v>
      </c>
      <c r="CU132">
        <v>8.6001717619175692E-3</v>
      </c>
      <c r="CV132">
        <v>-0.99139982823808248</v>
      </c>
      <c r="CW132">
        <v>-0.99139982823808248</v>
      </c>
      <c r="CX132">
        <v>-0.99139982823808248</v>
      </c>
      <c r="CY132">
        <v>0.84135947045485493</v>
      </c>
      <c r="CZ132">
        <v>1.209515014542631</v>
      </c>
      <c r="DA132">
        <v>-0.29242982390206362</v>
      </c>
      <c r="DB132">
        <v>0.38021124171160603</v>
      </c>
      <c r="DC132">
        <v>-1.031517051446065</v>
      </c>
      <c r="DD132">
        <v>-0.99139982823808248</v>
      </c>
      <c r="DE132">
        <v>-0.99139982823808248</v>
      </c>
      <c r="DF132" t="e">
        <v>#NUM!</v>
      </c>
    </row>
    <row r="133" spans="1:110" x14ac:dyDescent="0.3">
      <c r="A133" s="2" t="s">
        <v>246</v>
      </c>
      <c r="B133" s="1">
        <v>44427</v>
      </c>
      <c r="C133" s="2" t="s">
        <v>109</v>
      </c>
      <c r="D133" s="2" t="s">
        <v>120</v>
      </c>
      <c r="E133" s="2" t="s">
        <v>113</v>
      </c>
      <c r="F133">
        <v>20</v>
      </c>
      <c r="G133">
        <v>175.9</v>
      </c>
      <c r="H133">
        <v>0.1055</v>
      </c>
      <c r="I133">
        <v>4.215E-2</v>
      </c>
      <c r="J133">
        <v>4.215E-2</v>
      </c>
      <c r="K133">
        <v>4.215E-2</v>
      </c>
      <c r="L133">
        <v>0.20349999999999999</v>
      </c>
      <c r="M133">
        <v>0.28999999999999998</v>
      </c>
      <c r="N133">
        <v>4.215E-2</v>
      </c>
      <c r="O133">
        <v>0.23300000000000001</v>
      </c>
      <c r="P133">
        <v>26.8</v>
      </c>
      <c r="Q133">
        <v>20</v>
      </c>
      <c r="R133">
        <v>3100</v>
      </c>
      <c r="S133">
        <v>9.2999999999999999E-2</v>
      </c>
      <c r="T133">
        <v>5.72</v>
      </c>
      <c r="U133">
        <v>18</v>
      </c>
      <c r="V133">
        <v>24.6</v>
      </c>
      <c r="W133">
        <v>25.8</v>
      </c>
      <c r="X133">
        <v>20.5</v>
      </c>
      <c r="Y133">
        <v>1.67</v>
      </c>
      <c r="Z133">
        <v>23.1</v>
      </c>
      <c r="AA133">
        <v>37.5</v>
      </c>
      <c r="AB133">
        <v>22.2</v>
      </c>
      <c r="AC133">
        <v>0.21049999999999999</v>
      </c>
      <c r="AD133">
        <v>17.3</v>
      </c>
      <c r="AE133">
        <v>7.18</v>
      </c>
      <c r="AF133">
        <v>0.1055</v>
      </c>
      <c r="AG133">
        <v>4.215E-2</v>
      </c>
      <c r="AH133">
        <v>18.100000000000001</v>
      </c>
      <c r="AI133">
        <v>0.1055</v>
      </c>
      <c r="AJ133">
        <v>0.21049999999999999</v>
      </c>
      <c r="AK133">
        <v>4.215E-2</v>
      </c>
      <c r="AL133">
        <v>4.215E-2</v>
      </c>
      <c r="AM133">
        <v>4.215E-2</v>
      </c>
      <c r="AN133">
        <v>0.21049999999999999</v>
      </c>
      <c r="AO133">
        <v>0.21049999999999999</v>
      </c>
      <c r="AP133">
        <v>0.42149999999999999</v>
      </c>
      <c r="AQ133">
        <v>0.21049999999999999</v>
      </c>
      <c r="AR133">
        <v>4.41</v>
      </c>
      <c r="AS133">
        <v>0.1055</v>
      </c>
      <c r="AT133">
        <v>0.42149999999999999</v>
      </c>
      <c r="AU133">
        <v>0.42149999999999999</v>
      </c>
      <c r="AV133">
        <v>4.215E-2</v>
      </c>
      <c r="AW133">
        <v>4.215E-2</v>
      </c>
      <c r="AX133">
        <v>4.215E-2</v>
      </c>
      <c r="AY133">
        <v>25.2</v>
      </c>
      <c r="AZ133">
        <v>35.200000000000003</v>
      </c>
      <c r="BA133">
        <v>0.21049999999999999</v>
      </c>
      <c r="BB133">
        <v>21.6</v>
      </c>
      <c r="BC133">
        <v>0.55200000000000005</v>
      </c>
      <c r="BD133">
        <v>4.215E-2</v>
      </c>
      <c r="BE133">
        <v>4.215E-2</v>
      </c>
      <c r="BG133">
        <f>SUM(Table8_1[[#This Row],[PFBA]:[11cl-PF3OUdS2]])</f>
        <v>3459.748950000002</v>
      </c>
      <c r="BH133">
        <v>-0.97674754036628852</v>
      </c>
      <c r="BI133">
        <v>-1.3752024210392388</v>
      </c>
      <c r="BJ133">
        <v>-1.3752024210392388</v>
      </c>
      <c r="BK133">
        <v>-1.3752024210392388</v>
      </c>
      <c r="BL133">
        <v>-0.69143558643876124</v>
      </c>
      <c r="BM133">
        <v>-0.53760200210104392</v>
      </c>
      <c r="BN133">
        <v>-1.3752024210392388</v>
      </c>
      <c r="BO133">
        <v>-0.63264407897398101</v>
      </c>
      <c r="BP133">
        <v>1.4281347940287887</v>
      </c>
      <c r="BQ133">
        <v>1.3010299956639813</v>
      </c>
      <c r="BR133">
        <v>3.4913616938342726</v>
      </c>
      <c r="BS133">
        <v>-1.031517051446065</v>
      </c>
      <c r="BT133">
        <v>0.75739602879302415</v>
      </c>
      <c r="BU133">
        <v>1.255272505103306</v>
      </c>
      <c r="BV133">
        <v>1.3909351071033791</v>
      </c>
      <c r="BW133">
        <v>1.4116197059632303</v>
      </c>
      <c r="BX133">
        <v>1.3117538610557542</v>
      </c>
      <c r="BY133">
        <v>0.22271647114758325</v>
      </c>
      <c r="BZ133">
        <v>1.3636119798921444</v>
      </c>
      <c r="CA133">
        <v>1.5740312677277188</v>
      </c>
      <c r="CB133">
        <v>1.3463529744506386</v>
      </c>
      <c r="CC133">
        <v>-0.67674789982831285</v>
      </c>
      <c r="CD133">
        <v>1.2380461031287955</v>
      </c>
      <c r="CE133">
        <v>0.85612444424230028</v>
      </c>
      <c r="CF133">
        <v>-0.97674754036628852</v>
      </c>
      <c r="CG133">
        <v>-1.3752024210392388</v>
      </c>
      <c r="CH133">
        <v>1.2576785748691846</v>
      </c>
      <c r="CI133">
        <v>-0.97674754036628852</v>
      </c>
      <c r="CJ133">
        <v>-0.67674789982831285</v>
      </c>
      <c r="CK133">
        <v>-1.3752024210392388</v>
      </c>
      <c r="CL133">
        <v>-1.3752024210392388</v>
      </c>
      <c r="CM133">
        <v>-1.3752024210392388</v>
      </c>
      <c r="CN133">
        <v>-0.67674789982831285</v>
      </c>
      <c r="CO133">
        <v>-0.67674789982831285</v>
      </c>
      <c r="CP133">
        <v>-0.3752024210392389</v>
      </c>
      <c r="CQ133">
        <v>-0.67674789982831285</v>
      </c>
      <c r="CR133">
        <v>0.6444385894678385</v>
      </c>
      <c r="CS133">
        <v>-0.97674754036628852</v>
      </c>
      <c r="CT133">
        <v>-0.3752024210392389</v>
      </c>
      <c r="CU133">
        <v>-0.3752024210392389</v>
      </c>
      <c r="CV133">
        <v>-1.3752024210392388</v>
      </c>
      <c r="CW133">
        <v>-1.3752024210392388</v>
      </c>
      <c r="CX133">
        <v>-1.3752024210392388</v>
      </c>
      <c r="CY133">
        <v>1.4014005407815442</v>
      </c>
      <c r="CZ133">
        <v>1.546542663478131</v>
      </c>
      <c r="DA133">
        <v>-0.67674789982831285</v>
      </c>
      <c r="DB133">
        <v>1.3344537511509309</v>
      </c>
      <c r="DC133">
        <v>-0.25806092227080107</v>
      </c>
      <c r="DD133">
        <v>-1.3752024210392388</v>
      </c>
      <c r="DE133">
        <v>-1.3752024210392388</v>
      </c>
      <c r="DF133" t="e">
        <v>#NUM!</v>
      </c>
    </row>
    <row r="134" spans="1:110" x14ac:dyDescent="0.3">
      <c r="A134" s="2" t="s">
        <v>247</v>
      </c>
      <c r="B134" s="1">
        <v>44427</v>
      </c>
      <c r="C134" s="2" t="s">
        <v>109</v>
      </c>
      <c r="D134" s="2" t="s">
        <v>120</v>
      </c>
      <c r="E134" s="2" t="s">
        <v>115</v>
      </c>
      <c r="F134">
        <v>20</v>
      </c>
      <c r="G134">
        <v>175.9</v>
      </c>
      <c r="H134">
        <v>0.104</v>
      </c>
      <c r="I134">
        <v>4.1599999999999998E-2</v>
      </c>
      <c r="J134">
        <v>4.1599999999999998E-2</v>
      </c>
      <c r="K134">
        <v>4.1599999999999998E-2</v>
      </c>
      <c r="L134">
        <v>4.1599999999999998E-2</v>
      </c>
      <c r="M134">
        <v>9.2999999999999999E-2</v>
      </c>
      <c r="N134">
        <v>4.1599999999999998E-2</v>
      </c>
      <c r="O134">
        <v>0.23300000000000001</v>
      </c>
      <c r="P134">
        <v>2.8</v>
      </c>
      <c r="Q134">
        <v>0.46800000000000003</v>
      </c>
      <c r="R134">
        <v>328</v>
      </c>
      <c r="S134">
        <v>4.1599999999999998E-2</v>
      </c>
      <c r="T134">
        <v>0.72399999999999998</v>
      </c>
      <c r="U134">
        <v>1.77</v>
      </c>
      <c r="V134">
        <v>2.13</v>
      </c>
      <c r="W134">
        <v>1.39</v>
      </c>
      <c r="X134">
        <v>1.32</v>
      </c>
      <c r="Y134">
        <v>9.2999999999999999E-2</v>
      </c>
      <c r="Z134">
        <v>2.46</v>
      </c>
      <c r="AA134">
        <v>3.57</v>
      </c>
      <c r="AB134">
        <v>1.34</v>
      </c>
      <c r="AC134">
        <v>0.20799999999999999</v>
      </c>
      <c r="AD134">
        <v>1.73</v>
      </c>
      <c r="AE134">
        <v>0.94499999999999995</v>
      </c>
      <c r="AF134">
        <v>0.104</v>
      </c>
      <c r="AG134">
        <v>4.1599999999999998E-2</v>
      </c>
      <c r="AH134">
        <v>0.73899999999999999</v>
      </c>
      <c r="AI134">
        <v>0.104</v>
      </c>
      <c r="AJ134">
        <v>0.20799999999999999</v>
      </c>
      <c r="AK134">
        <v>4.1599999999999998E-2</v>
      </c>
      <c r="AL134">
        <v>4.1599999999999998E-2</v>
      </c>
      <c r="AM134">
        <v>4.1599999999999998E-2</v>
      </c>
      <c r="AN134">
        <v>0.20799999999999999</v>
      </c>
      <c r="AO134">
        <v>0.20799999999999999</v>
      </c>
      <c r="AP134">
        <v>0.41599999999999998</v>
      </c>
      <c r="AQ134">
        <v>0.20799999999999999</v>
      </c>
      <c r="AR134">
        <v>0.23300000000000001</v>
      </c>
      <c r="AS134">
        <v>0.104</v>
      </c>
      <c r="AT134">
        <v>1.98</v>
      </c>
      <c r="AU134">
        <v>0.93</v>
      </c>
      <c r="AV134">
        <v>4.1599999999999998E-2</v>
      </c>
      <c r="AW134">
        <v>4.1599999999999998E-2</v>
      </c>
      <c r="AX134">
        <v>4.1599999999999998E-2</v>
      </c>
      <c r="AY134">
        <v>0.85499999999999998</v>
      </c>
      <c r="AZ134">
        <v>2.36</v>
      </c>
      <c r="BA134">
        <v>0.20799999999999999</v>
      </c>
      <c r="BB134">
        <v>0.54400000000000004</v>
      </c>
      <c r="BC134">
        <v>4.1599999999999998E-2</v>
      </c>
      <c r="BD134">
        <v>4.1599999999999998E-2</v>
      </c>
      <c r="BE134">
        <v>4.1599999999999998E-2</v>
      </c>
      <c r="BG134">
        <f>SUM(Table8_1[[#This Row],[PFBA]:[11cl-PF3OUdS2]])</f>
        <v>359.45260000000025</v>
      </c>
      <c r="BH134">
        <v>-0.98296666070121963</v>
      </c>
      <c r="BI134">
        <v>-1.3809066693732572</v>
      </c>
      <c r="BJ134">
        <v>-1.3809066693732572</v>
      </c>
      <c r="BK134">
        <v>-1.3809066693732572</v>
      </c>
      <c r="BL134">
        <v>-1.3809066693732572</v>
      </c>
      <c r="BM134">
        <v>-1.031517051446065</v>
      </c>
      <c r="BN134">
        <v>-1.3809066693732572</v>
      </c>
      <c r="BO134">
        <v>-0.63264407897398101</v>
      </c>
      <c r="BP134">
        <v>0.44715803134221921</v>
      </c>
      <c r="BQ134">
        <v>-0.32975414692587596</v>
      </c>
      <c r="BR134">
        <v>2.5158738437116792</v>
      </c>
      <c r="BS134">
        <v>-1.3809066693732572</v>
      </c>
      <c r="BT134">
        <v>-0.14026143380285311</v>
      </c>
      <c r="BU134">
        <v>0.24797326636180664</v>
      </c>
      <c r="BV134">
        <v>0.32837960343873768</v>
      </c>
      <c r="BW134">
        <v>0.14301480025409505</v>
      </c>
      <c r="BX134">
        <v>0.12057393120584989</v>
      </c>
      <c r="BY134">
        <v>-1.031517051446065</v>
      </c>
      <c r="BZ134">
        <v>0.39093510710337914</v>
      </c>
      <c r="CA134">
        <v>0.55266821611219319</v>
      </c>
      <c r="CB134">
        <v>0.12710479836480765</v>
      </c>
      <c r="CC134">
        <v>-0.68193666503723849</v>
      </c>
      <c r="CD134">
        <v>0.2380461031287954</v>
      </c>
      <c r="CE134">
        <v>-2.4568191490737076E-2</v>
      </c>
      <c r="CF134">
        <v>-0.98296666070121963</v>
      </c>
      <c r="CG134">
        <v>-1.3809066693732572</v>
      </c>
      <c r="CH134">
        <v>-0.13135556160517428</v>
      </c>
      <c r="CI134">
        <v>-0.98296666070121963</v>
      </c>
      <c r="CJ134">
        <v>-0.68193666503723849</v>
      </c>
      <c r="CK134">
        <v>-1.3809066693732572</v>
      </c>
      <c r="CL134">
        <v>-1.3809066693732572</v>
      </c>
      <c r="CM134">
        <v>-1.3809066693732572</v>
      </c>
      <c r="CN134">
        <v>-0.68193666503723849</v>
      </c>
      <c r="CO134">
        <v>-0.68193666503723849</v>
      </c>
      <c r="CP134">
        <v>-0.38090666937325729</v>
      </c>
      <c r="CQ134">
        <v>-0.68193666503723849</v>
      </c>
      <c r="CR134">
        <v>-0.63264407897398101</v>
      </c>
      <c r="CS134">
        <v>-0.98296666070121963</v>
      </c>
      <c r="CT134">
        <v>0.2966651902615311</v>
      </c>
      <c r="CU134">
        <v>-3.1517051446064863E-2</v>
      </c>
      <c r="CV134">
        <v>-1.3809066693732572</v>
      </c>
      <c r="CW134">
        <v>-1.3809066693732572</v>
      </c>
      <c r="CX134">
        <v>-1.3809066693732572</v>
      </c>
      <c r="CY134">
        <v>-6.8033885271827368E-2</v>
      </c>
      <c r="CZ134">
        <v>0.37291200297010657</v>
      </c>
      <c r="DA134">
        <v>-0.68193666503723849</v>
      </c>
      <c r="DB134">
        <v>-0.26440110030182007</v>
      </c>
      <c r="DC134">
        <v>-1.3809066693732572</v>
      </c>
      <c r="DD134">
        <v>-1.3809066693732572</v>
      </c>
      <c r="DE134">
        <v>-1.3809066693732572</v>
      </c>
      <c r="DF134" t="e">
        <v>#NUM!</v>
      </c>
    </row>
    <row r="135" spans="1:110" x14ac:dyDescent="0.3">
      <c r="A135" s="2" t="s">
        <v>248</v>
      </c>
      <c r="B135" s="1">
        <v>44427</v>
      </c>
      <c r="C135" s="2" t="s">
        <v>109</v>
      </c>
      <c r="D135" s="2" t="s">
        <v>120</v>
      </c>
      <c r="E135" s="2" t="s">
        <v>190</v>
      </c>
      <c r="F135">
        <v>20</v>
      </c>
      <c r="G135">
        <v>175.9</v>
      </c>
      <c r="H135">
        <v>2.0550000000000002</v>
      </c>
      <c r="I135">
        <v>0.82</v>
      </c>
      <c r="J135">
        <v>0.82</v>
      </c>
      <c r="K135">
        <v>0.82</v>
      </c>
      <c r="L135">
        <v>0.82</v>
      </c>
      <c r="M135">
        <v>0.82</v>
      </c>
      <c r="N135">
        <v>0.82</v>
      </c>
      <c r="O135">
        <v>2.0550000000000002</v>
      </c>
      <c r="P135">
        <v>9.2999999999999999E-2</v>
      </c>
      <c r="Q135">
        <v>0.82</v>
      </c>
      <c r="R135">
        <v>588</v>
      </c>
      <c r="S135">
        <v>0.82</v>
      </c>
      <c r="T135">
        <v>0.82</v>
      </c>
      <c r="U135">
        <v>9.2999999999999999E-2</v>
      </c>
      <c r="V135">
        <v>9.2999999999999999E-2</v>
      </c>
      <c r="W135">
        <v>9.2999999999999999E-2</v>
      </c>
      <c r="X135">
        <v>9.2999999999999999E-2</v>
      </c>
      <c r="Y135">
        <v>0.82</v>
      </c>
      <c r="Z135">
        <v>9.2999999999999999E-2</v>
      </c>
      <c r="AA135">
        <v>9.2999999999999999E-2</v>
      </c>
      <c r="AB135">
        <v>9.2999999999999999E-2</v>
      </c>
      <c r="AC135">
        <v>4.1050000000000004</v>
      </c>
      <c r="AD135">
        <v>9.2999999999999999E-2</v>
      </c>
      <c r="AE135">
        <v>9.2999999999999999E-2</v>
      </c>
      <c r="AF135">
        <v>2.0550000000000002</v>
      </c>
      <c r="AG135">
        <v>0.82</v>
      </c>
      <c r="AH135">
        <v>4.05</v>
      </c>
      <c r="AI135">
        <v>2.0550000000000002</v>
      </c>
      <c r="AJ135">
        <v>4.1050000000000004</v>
      </c>
      <c r="AK135">
        <v>0.82</v>
      </c>
      <c r="AL135">
        <v>0.82</v>
      </c>
      <c r="AM135">
        <v>0.82</v>
      </c>
      <c r="AN135">
        <v>4.1050000000000004</v>
      </c>
      <c r="AO135">
        <v>4.1050000000000004</v>
      </c>
      <c r="AP135">
        <v>8.1999999999999993</v>
      </c>
      <c r="AQ135">
        <v>4.1050000000000004</v>
      </c>
      <c r="AR135">
        <v>2.0550000000000002</v>
      </c>
      <c r="AS135">
        <v>2.0550000000000002</v>
      </c>
      <c r="AT135">
        <v>59.2</v>
      </c>
      <c r="AU135">
        <v>0.93</v>
      </c>
      <c r="AV135">
        <v>0.82</v>
      </c>
      <c r="AW135">
        <v>0.82</v>
      </c>
      <c r="AX135">
        <v>0.82</v>
      </c>
      <c r="AY135">
        <v>9.9</v>
      </c>
      <c r="AZ135">
        <v>25.5</v>
      </c>
      <c r="BA135">
        <v>4.1050000000000004</v>
      </c>
      <c r="BB135">
        <v>0.82</v>
      </c>
      <c r="BC135">
        <v>0.82</v>
      </c>
      <c r="BD135">
        <v>0.82</v>
      </c>
      <c r="BE135">
        <v>0.82</v>
      </c>
      <c r="BG135">
        <f>SUM(Table8_1[[#This Row],[PFBA]:[11cl-PF3OUdS2]])</f>
        <v>750.89000000000021</v>
      </c>
      <c r="BH135">
        <v>0.31281182621208803</v>
      </c>
      <c r="BI135">
        <v>-8.6186147616283335E-2</v>
      </c>
      <c r="BJ135">
        <v>-8.6186147616283335E-2</v>
      </c>
      <c r="BK135">
        <v>-8.6186147616283335E-2</v>
      </c>
      <c r="BL135">
        <v>-8.6186147616283335E-2</v>
      </c>
      <c r="BM135">
        <v>-8.6186147616283335E-2</v>
      </c>
      <c r="BN135">
        <v>-8.6186147616283335E-2</v>
      </c>
      <c r="BO135">
        <v>0.31281182621208803</v>
      </c>
      <c r="BP135">
        <v>-1.031517051446065</v>
      </c>
      <c r="BQ135">
        <v>-8.6186147616283335E-2</v>
      </c>
      <c r="BR135">
        <v>2.7693773260761385</v>
      </c>
      <c r="BS135">
        <v>-8.6186147616283335E-2</v>
      </c>
      <c r="BT135">
        <v>-8.6186147616283335E-2</v>
      </c>
      <c r="BU135">
        <v>-1.031517051446065</v>
      </c>
      <c r="BV135">
        <v>-1.031517051446065</v>
      </c>
      <c r="BW135">
        <v>-1.031517051446065</v>
      </c>
      <c r="BX135">
        <v>-1.031517051446065</v>
      </c>
      <c r="BY135">
        <v>-8.6186147616283335E-2</v>
      </c>
      <c r="BZ135">
        <v>-1.031517051446065</v>
      </c>
      <c r="CA135">
        <v>-1.031517051446065</v>
      </c>
      <c r="CB135">
        <v>-1.031517051446065</v>
      </c>
      <c r="CC135">
        <v>0.61331316145545967</v>
      </c>
      <c r="CD135">
        <v>-1.031517051446065</v>
      </c>
      <c r="CE135">
        <v>-1.031517051446065</v>
      </c>
      <c r="CF135">
        <v>0.31281182621208803</v>
      </c>
      <c r="CG135">
        <v>-8.6186147616283335E-2</v>
      </c>
      <c r="CH135">
        <v>0.60745502321466849</v>
      </c>
      <c r="CI135">
        <v>0.31281182621208803</v>
      </c>
      <c r="CJ135">
        <v>0.61331316145545967</v>
      </c>
      <c r="CK135">
        <v>-8.6186147616283335E-2</v>
      </c>
      <c r="CL135">
        <v>-8.6186147616283335E-2</v>
      </c>
      <c r="CM135">
        <v>-8.6186147616283335E-2</v>
      </c>
      <c r="CN135">
        <v>0.61331316145545967</v>
      </c>
      <c r="CO135">
        <v>0.61331316145545967</v>
      </c>
      <c r="CP135">
        <v>0.91381385238371671</v>
      </c>
      <c r="CQ135">
        <v>0.61331316145545967</v>
      </c>
      <c r="CR135">
        <v>0.31281182621208803</v>
      </c>
      <c r="CS135">
        <v>0.31281182621208803</v>
      </c>
      <c r="CT135">
        <v>1.7723217067229198</v>
      </c>
      <c r="CU135">
        <v>-3.1517051446064863E-2</v>
      </c>
      <c r="CV135">
        <v>-8.6186147616283335E-2</v>
      </c>
      <c r="CW135">
        <v>-8.6186147616283335E-2</v>
      </c>
      <c r="CX135">
        <v>-8.6186147616283335E-2</v>
      </c>
      <c r="CY135">
        <v>0.9956351945975499</v>
      </c>
      <c r="CZ135">
        <v>1.4065401804339552</v>
      </c>
      <c r="DA135">
        <v>0.61331316145545967</v>
      </c>
      <c r="DB135">
        <v>-8.6186147616283335E-2</v>
      </c>
      <c r="DC135">
        <v>-8.6186147616283335E-2</v>
      </c>
      <c r="DD135">
        <v>-8.6186147616283335E-2</v>
      </c>
      <c r="DE135">
        <v>-8.6186147616283335E-2</v>
      </c>
      <c r="DF135" t="e">
        <v>#NUM!</v>
      </c>
    </row>
    <row r="136" spans="1:110" x14ac:dyDescent="0.3">
      <c r="A136" s="2" t="s">
        <v>249</v>
      </c>
      <c r="B136" s="1">
        <v>44145</v>
      </c>
      <c r="C136" s="2" t="s">
        <v>250</v>
      </c>
      <c r="D136" s="2" t="s">
        <v>110</v>
      </c>
      <c r="E136" s="2" t="s">
        <v>113</v>
      </c>
      <c r="F136">
        <v>23</v>
      </c>
      <c r="G136">
        <v>281</v>
      </c>
      <c r="H136">
        <v>4.0599999999999997E-2</v>
      </c>
      <c r="I136">
        <v>4.0599999999999997E-2</v>
      </c>
      <c r="J136">
        <v>4.0599999999999997E-2</v>
      </c>
      <c r="K136">
        <v>0.13400000000000001</v>
      </c>
      <c r="L136">
        <v>4.0599999999999997E-2</v>
      </c>
      <c r="M136">
        <v>4.0599999999999997E-2</v>
      </c>
      <c r="N136">
        <v>4.0599999999999997E-2</v>
      </c>
      <c r="O136">
        <v>4.0599999999999997E-2</v>
      </c>
      <c r="P136">
        <v>1.07</v>
      </c>
      <c r="Q136">
        <v>0.63300000000000001</v>
      </c>
      <c r="R136">
        <v>1930</v>
      </c>
      <c r="S136">
        <v>4.0599999999999997E-2</v>
      </c>
      <c r="BG136">
        <f>SUM(Table8_1[[#This Row],[PFBA]:[11cl-PF3OUdS2]])</f>
        <v>1932.1618000000001</v>
      </c>
      <c r="BH136">
        <v>-1.391473966422806</v>
      </c>
      <c r="BI136">
        <v>-1.391473966422806</v>
      </c>
      <c r="BJ136">
        <v>-1.391473966422806</v>
      </c>
      <c r="BK136">
        <v>-0.8728952016351923</v>
      </c>
      <c r="BL136">
        <v>-1.391473966422806</v>
      </c>
      <c r="BM136">
        <v>-1.391473966422806</v>
      </c>
      <c r="BN136">
        <v>-1.391473966422806</v>
      </c>
      <c r="BO136">
        <v>-1.391473966422806</v>
      </c>
      <c r="BP136">
        <v>2.9383777685209667E-2</v>
      </c>
      <c r="BQ136">
        <v>-0.19859628998264489</v>
      </c>
      <c r="BR136">
        <v>3.2855573090077739</v>
      </c>
      <c r="BS136">
        <v>-1.391473966422806</v>
      </c>
      <c r="BT136" t="e">
        <v>#NUM!</v>
      </c>
      <c r="BU136" t="e">
        <v>#NUM!</v>
      </c>
      <c r="BV136" t="e">
        <v>#NUM!</v>
      </c>
      <c r="BW136" t="e">
        <v>#NUM!</v>
      </c>
      <c r="BX136" t="e">
        <v>#NUM!</v>
      </c>
      <c r="BY136" t="e">
        <v>#NUM!</v>
      </c>
      <c r="BZ136" t="e">
        <v>#NUM!</v>
      </c>
      <c r="CA136" t="e">
        <v>#NUM!</v>
      </c>
      <c r="CB136" t="e">
        <v>#NUM!</v>
      </c>
      <c r="CC136" t="e">
        <v>#NUM!</v>
      </c>
      <c r="CD136" t="e">
        <v>#NUM!</v>
      </c>
      <c r="CE136" t="e">
        <v>#NUM!</v>
      </c>
      <c r="CF136" t="e">
        <v>#NUM!</v>
      </c>
      <c r="CG136" t="e">
        <v>#NUM!</v>
      </c>
      <c r="CH136" t="e">
        <v>#NUM!</v>
      </c>
      <c r="CI136" t="e">
        <v>#NUM!</v>
      </c>
      <c r="CJ136" t="e">
        <v>#NUM!</v>
      </c>
      <c r="CK136" t="e">
        <v>#NUM!</v>
      </c>
      <c r="CL136" t="e">
        <v>#NUM!</v>
      </c>
      <c r="CM136" t="e">
        <v>#NUM!</v>
      </c>
      <c r="CN136" t="e">
        <v>#NUM!</v>
      </c>
      <c r="CO136" t="e">
        <v>#NUM!</v>
      </c>
      <c r="CP136" t="e">
        <v>#NUM!</v>
      </c>
      <c r="CQ136" t="e">
        <v>#NUM!</v>
      </c>
      <c r="CR136" t="e">
        <v>#NUM!</v>
      </c>
      <c r="CS136" t="e">
        <v>#NUM!</v>
      </c>
      <c r="CT136" t="e">
        <v>#NUM!</v>
      </c>
      <c r="CU136" t="e">
        <v>#NUM!</v>
      </c>
      <c r="CV136" t="e">
        <v>#NUM!</v>
      </c>
      <c r="CW136" t="e">
        <v>#NUM!</v>
      </c>
      <c r="CX136" t="e">
        <v>#NUM!</v>
      </c>
      <c r="CY136" t="e">
        <v>#NUM!</v>
      </c>
      <c r="CZ136" t="e">
        <v>#NUM!</v>
      </c>
      <c r="DA136" t="e">
        <v>#NUM!</v>
      </c>
      <c r="DB136" t="e">
        <v>#NUM!</v>
      </c>
      <c r="DC136" t="e">
        <v>#NUM!</v>
      </c>
      <c r="DD136" t="e">
        <v>#NUM!</v>
      </c>
      <c r="DE136" t="e">
        <v>#NUM!</v>
      </c>
      <c r="DF136" t="e">
        <v>#NUM!</v>
      </c>
    </row>
    <row r="137" spans="1:110" x14ac:dyDescent="0.3">
      <c r="A137" s="2" t="s">
        <v>251</v>
      </c>
      <c r="B137" s="1">
        <v>44145</v>
      </c>
      <c r="C137" s="2" t="s">
        <v>250</v>
      </c>
      <c r="D137" s="2" t="s">
        <v>110</v>
      </c>
      <c r="E137" s="2" t="s">
        <v>115</v>
      </c>
      <c r="F137">
        <v>23</v>
      </c>
      <c r="G137">
        <v>281</v>
      </c>
      <c r="H137">
        <v>3.6299999999999999E-2</v>
      </c>
      <c r="I137">
        <v>3.6299999999999999E-2</v>
      </c>
      <c r="J137">
        <v>3.6299999999999999E-2</v>
      </c>
      <c r="K137">
        <v>3.6299999999999999E-2</v>
      </c>
      <c r="L137">
        <v>3.6299999999999999E-2</v>
      </c>
      <c r="M137">
        <v>3.6299999999999999E-2</v>
      </c>
      <c r="N137">
        <v>3.6299999999999999E-2</v>
      </c>
      <c r="O137">
        <v>3.6299999999999999E-2</v>
      </c>
      <c r="P137">
        <v>125</v>
      </c>
      <c r="Q137">
        <v>4.2</v>
      </c>
      <c r="R137">
        <v>7010</v>
      </c>
      <c r="S137">
        <v>3.6299999999999999E-2</v>
      </c>
      <c r="BG137">
        <f>SUM(Table8_1[[#This Row],[PFBA]:[11cl-PF3OUdS2]])</f>
        <v>7139.5266999999994</v>
      </c>
      <c r="BH137">
        <v>-1.4400933749638876</v>
      </c>
      <c r="BI137">
        <v>-1.4400933749638876</v>
      </c>
      <c r="BJ137">
        <v>-1.4400933749638876</v>
      </c>
      <c r="BK137">
        <v>-1.4400933749638876</v>
      </c>
      <c r="BL137">
        <v>-1.4400933749638876</v>
      </c>
      <c r="BM137">
        <v>-1.4400933749638876</v>
      </c>
      <c r="BN137">
        <v>-1.4400933749638876</v>
      </c>
      <c r="BO137">
        <v>-1.4400933749638876</v>
      </c>
      <c r="BP137">
        <v>2.0969100130080562</v>
      </c>
      <c r="BQ137">
        <v>0.62324929039790045</v>
      </c>
      <c r="BR137">
        <v>3.8457180179666586</v>
      </c>
      <c r="BS137">
        <v>-1.4400933749638876</v>
      </c>
      <c r="BT137" t="e">
        <v>#NUM!</v>
      </c>
      <c r="BU137" t="e">
        <v>#NUM!</v>
      </c>
      <c r="BV137" t="e">
        <v>#NUM!</v>
      </c>
      <c r="BW137" t="e">
        <v>#NUM!</v>
      </c>
      <c r="BX137" t="e">
        <v>#NUM!</v>
      </c>
      <c r="BY137" t="e">
        <v>#NUM!</v>
      </c>
      <c r="BZ137" t="e">
        <v>#NUM!</v>
      </c>
      <c r="CA137" t="e">
        <v>#NUM!</v>
      </c>
      <c r="CB137" t="e">
        <v>#NUM!</v>
      </c>
      <c r="CC137" t="e">
        <v>#NUM!</v>
      </c>
      <c r="CD137" t="e">
        <v>#NUM!</v>
      </c>
      <c r="CE137" t="e">
        <v>#NUM!</v>
      </c>
      <c r="CF137" t="e">
        <v>#NUM!</v>
      </c>
      <c r="CG137" t="e">
        <v>#NUM!</v>
      </c>
      <c r="CH137" t="e">
        <v>#NUM!</v>
      </c>
      <c r="CI137" t="e">
        <v>#NUM!</v>
      </c>
      <c r="CJ137" t="e">
        <v>#NUM!</v>
      </c>
      <c r="CK137" t="e">
        <v>#NUM!</v>
      </c>
      <c r="CL137" t="e">
        <v>#NUM!</v>
      </c>
      <c r="CM137" t="e">
        <v>#NUM!</v>
      </c>
      <c r="CN137" t="e">
        <v>#NUM!</v>
      </c>
      <c r="CO137" t="e">
        <v>#NUM!</v>
      </c>
      <c r="CP137" t="e">
        <v>#NUM!</v>
      </c>
      <c r="CQ137" t="e">
        <v>#NUM!</v>
      </c>
      <c r="CR137" t="e">
        <v>#NUM!</v>
      </c>
      <c r="CS137" t="e">
        <v>#NUM!</v>
      </c>
      <c r="CT137" t="e">
        <v>#NUM!</v>
      </c>
      <c r="CU137" t="e">
        <v>#NUM!</v>
      </c>
      <c r="CV137" t="e">
        <v>#NUM!</v>
      </c>
      <c r="CW137" t="e">
        <v>#NUM!</v>
      </c>
      <c r="CX137" t="e">
        <v>#NUM!</v>
      </c>
      <c r="CY137" t="e">
        <v>#NUM!</v>
      </c>
      <c r="CZ137" t="e">
        <v>#NUM!</v>
      </c>
      <c r="DA137" t="e">
        <v>#NUM!</v>
      </c>
      <c r="DB137" t="e">
        <v>#NUM!</v>
      </c>
      <c r="DC137" t="e">
        <v>#NUM!</v>
      </c>
      <c r="DD137" t="e">
        <v>#NUM!</v>
      </c>
      <c r="DE137" t="e">
        <v>#NUM!</v>
      </c>
      <c r="DF137" t="e">
        <v>#NUM!</v>
      </c>
    </row>
    <row r="138" spans="1:110" x14ac:dyDescent="0.3">
      <c r="A138" s="2" t="s">
        <v>252</v>
      </c>
      <c r="B138" s="1">
        <v>44145</v>
      </c>
      <c r="C138" s="2" t="s">
        <v>250</v>
      </c>
      <c r="D138" s="2" t="s">
        <v>120</v>
      </c>
      <c r="E138" s="2" t="s">
        <v>111</v>
      </c>
      <c r="F138">
        <v>23</v>
      </c>
      <c r="G138">
        <v>289</v>
      </c>
      <c r="H138">
        <v>3.1199999999999999E-2</v>
      </c>
      <c r="I138">
        <v>3.1199999999999999E-2</v>
      </c>
      <c r="J138">
        <v>3.1199999999999999E-2</v>
      </c>
      <c r="K138">
        <v>0.10299999999999999</v>
      </c>
      <c r="L138">
        <v>3.1199999999999999E-2</v>
      </c>
      <c r="M138">
        <v>3.1199999999999999E-2</v>
      </c>
      <c r="N138">
        <v>3.1199999999999999E-2</v>
      </c>
      <c r="O138">
        <v>3.1199999999999999E-2</v>
      </c>
      <c r="P138">
        <v>2.68</v>
      </c>
      <c r="Q138">
        <v>0.624</v>
      </c>
      <c r="R138">
        <v>4940</v>
      </c>
      <c r="S138">
        <v>3.1199999999999999E-2</v>
      </c>
      <c r="BG138">
        <f>SUM(Table8_1[[#This Row],[PFBA]:[11cl-PF3OUdS2]])</f>
        <v>4943.6566000000003</v>
      </c>
      <c r="BH138">
        <v>-1.5058454059815571</v>
      </c>
      <c r="BI138">
        <v>-1.5058454059815571</v>
      </c>
      <c r="BJ138">
        <v>-1.5058454059815571</v>
      </c>
      <c r="BK138">
        <v>-0.98716277529482777</v>
      </c>
      <c r="BL138">
        <v>-1.5058454059815571</v>
      </c>
      <c r="BM138">
        <v>-1.5058454059815571</v>
      </c>
      <c r="BN138">
        <v>-1.5058454059815571</v>
      </c>
      <c r="BO138">
        <v>-1.5058454059815571</v>
      </c>
      <c r="BP138">
        <v>0.42813479402878885</v>
      </c>
      <c r="BQ138">
        <v>-0.20481541031757602</v>
      </c>
      <c r="BR138">
        <v>3.6937269489236471</v>
      </c>
      <c r="BS138">
        <v>-1.5058454059815571</v>
      </c>
      <c r="BT138" t="e">
        <v>#NUM!</v>
      </c>
      <c r="BU138" t="e">
        <v>#NUM!</v>
      </c>
      <c r="BV138" t="e">
        <v>#NUM!</v>
      </c>
      <c r="BW138" t="e">
        <v>#NUM!</v>
      </c>
      <c r="BX138" t="e">
        <v>#NUM!</v>
      </c>
      <c r="BY138" t="e">
        <v>#NUM!</v>
      </c>
      <c r="BZ138" t="e">
        <v>#NUM!</v>
      </c>
      <c r="CA138" t="e">
        <v>#NUM!</v>
      </c>
      <c r="CB138" t="e">
        <v>#NUM!</v>
      </c>
      <c r="CC138" t="e">
        <v>#NUM!</v>
      </c>
      <c r="CD138" t="e">
        <v>#NUM!</v>
      </c>
      <c r="CE138" t="e">
        <v>#NUM!</v>
      </c>
      <c r="CF138" t="e">
        <v>#NUM!</v>
      </c>
      <c r="CG138" t="e">
        <v>#NUM!</v>
      </c>
      <c r="CH138" t="e">
        <v>#NUM!</v>
      </c>
      <c r="CI138" t="e">
        <v>#NUM!</v>
      </c>
      <c r="CJ138" t="e">
        <v>#NUM!</v>
      </c>
      <c r="CK138" t="e">
        <v>#NUM!</v>
      </c>
      <c r="CL138" t="e">
        <v>#NUM!</v>
      </c>
      <c r="CM138" t="e">
        <v>#NUM!</v>
      </c>
      <c r="CN138" t="e">
        <v>#NUM!</v>
      </c>
      <c r="CO138" t="e">
        <v>#NUM!</v>
      </c>
      <c r="CP138" t="e">
        <v>#NUM!</v>
      </c>
      <c r="CQ138" t="e">
        <v>#NUM!</v>
      </c>
      <c r="CR138" t="e">
        <v>#NUM!</v>
      </c>
      <c r="CS138" t="e">
        <v>#NUM!</v>
      </c>
      <c r="CT138" t="e">
        <v>#NUM!</v>
      </c>
      <c r="CU138" t="e">
        <v>#NUM!</v>
      </c>
      <c r="CV138" t="e">
        <v>#NUM!</v>
      </c>
      <c r="CW138" t="e">
        <v>#NUM!</v>
      </c>
      <c r="CX138" t="e">
        <v>#NUM!</v>
      </c>
      <c r="CY138" t="e">
        <v>#NUM!</v>
      </c>
      <c r="CZ138" t="e">
        <v>#NUM!</v>
      </c>
      <c r="DA138" t="e">
        <v>#NUM!</v>
      </c>
      <c r="DB138" t="e">
        <v>#NUM!</v>
      </c>
      <c r="DC138" t="e">
        <v>#NUM!</v>
      </c>
      <c r="DD138" t="e">
        <v>#NUM!</v>
      </c>
      <c r="DE138" t="e">
        <v>#NUM!</v>
      </c>
      <c r="DF138" t="e">
        <v>#NUM!</v>
      </c>
    </row>
    <row r="139" spans="1:110" x14ac:dyDescent="0.3">
      <c r="A139" s="2" t="s">
        <v>253</v>
      </c>
      <c r="B139" s="1">
        <v>44145</v>
      </c>
      <c r="C139" s="2" t="s">
        <v>250</v>
      </c>
      <c r="D139" s="2" t="s">
        <v>120</v>
      </c>
      <c r="E139" s="2" t="s">
        <v>113</v>
      </c>
      <c r="F139">
        <v>23</v>
      </c>
      <c r="G139">
        <v>289</v>
      </c>
      <c r="H139">
        <v>3.6999999999999998E-2</v>
      </c>
      <c r="I139">
        <v>3.6999999999999998E-2</v>
      </c>
      <c r="J139">
        <v>3.6999999999999998E-2</v>
      </c>
      <c r="K139">
        <v>3.6999999999999998E-2</v>
      </c>
      <c r="L139">
        <v>3.6999999999999998E-2</v>
      </c>
      <c r="M139">
        <v>3.6999999999999998E-2</v>
      </c>
      <c r="N139">
        <v>3.6999999999999998E-2</v>
      </c>
      <c r="O139">
        <v>3.6999999999999998E-2</v>
      </c>
      <c r="P139">
        <v>5.72</v>
      </c>
      <c r="Q139">
        <v>1.63</v>
      </c>
      <c r="R139">
        <v>275</v>
      </c>
      <c r="S139">
        <v>3.6999999999999998E-2</v>
      </c>
      <c r="BG139">
        <f>SUM(Table8_1[[#This Row],[PFBA]:[11cl-PF3OUdS2]])</f>
        <v>282.68299999999999</v>
      </c>
      <c r="BH139">
        <v>-1.431798275933005</v>
      </c>
      <c r="BI139">
        <v>-1.431798275933005</v>
      </c>
      <c r="BJ139">
        <v>-1.431798275933005</v>
      </c>
      <c r="BK139">
        <v>-1.431798275933005</v>
      </c>
      <c r="BL139">
        <v>-1.431798275933005</v>
      </c>
      <c r="BM139">
        <v>-1.431798275933005</v>
      </c>
      <c r="BN139">
        <v>-1.431798275933005</v>
      </c>
      <c r="BO139">
        <v>-1.431798275933005</v>
      </c>
      <c r="BP139">
        <v>0.75739602879302415</v>
      </c>
      <c r="BQ139">
        <v>0.21218760440395779</v>
      </c>
      <c r="BR139">
        <v>2.4393326938302629</v>
      </c>
      <c r="BS139">
        <v>-1.431798275933005</v>
      </c>
      <c r="BT139" t="e">
        <v>#NUM!</v>
      </c>
      <c r="BU139" t="e">
        <v>#NUM!</v>
      </c>
      <c r="BV139" t="e">
        <v>#NUM!</v>
      </c>
      <c r="BW139" t="e">
        <v>#NUM!</v>
      </c>
      <c r="BX139" t="e">
        <v>#NUM!</v>
      </c>
      <c r="BY139" t="e">
        <v>#NUM!</v>
      </c>
      <c r="BZ139" t="e">
        <v>#NUM!</v>
      </c>
      <c r="CA139" t="e">
        <v>#NUM!</v>
      </c>
      <c r="CB139" t="e">
        <v>#NUM!</v>
      </c>
      <c r="CC139" t="e">
        <v>#NUM!</v>
      </c>
      <c r="CD139" t="e">
        <v>#NUM!</v>
      </c>
      <c r="CE139" t="e">
        <v>#NUM!</v>
      </c>
      <c r="CF139" t="e">
        <v>#NUM!</v>
      </c>
      <c r="CG139" t="e">
        <v>#NUM!</v>
      </c>
      <c r="CH139" t="e">
        <v>#NUM!</v>
      </c>
      <c r="CI139" t="e">
        <v>#NUM!</v>
      </c>
      <c r="CJ139" t="e">
        <v>#NUM!</v>
      </c>
      <c r="CK139" t="e">
        <v>#NUM!</v>
      </c>
      <c r="CL139" t="e">
        <v>#NUM!</v>
      </c>
      <c r="CM139" t="e">
        <v>#NUM!</v>
      </c>
      <c r="CN139" t="e">
        <v>#NUM!</v>
      </c>
      <c r="CO139" t="e">
        <v>#NUM!</v>
      </c>
      <c r="CP139" t="e">
        <v>#NUM!</v>
      </c>
      <c r="CQ139" t="e">
        <v>#NUM!</v>
      </c>
      <c r="CR139" t="e">
        <v>#NUM!</v>
      </c>
      <c r="CS139" t="e">
        <v>#NUM!</v>
      </c>
      <c r="CT139" t="e">
        <v>#NUM!</v>
      </c>
      <c r="CU139" t="e">
        <v>#NUM!</v>
      </c>
      <c r="CV139" t="e">
        <v>#NUM!</v>
      </c>
      <c r="CW139" t="e">
        <v>#NUM!</v>
      </c>
      <c r="CX139" t="e">
        <v>#NUM!</v>
      </c>
      <c r="CY139" t="e">
        <v>#NUM!</v>
      </c>
      <c r="CZ139" t="e">
        <v>#NUM!</v>
      </c>
      <c r="DA139" t="e">
        <v>#NUM!</v>
      </c>
      <c r="DB139" t="e">
        <v>#NUM!</v>
      </c>
      <c r="DC139" t="e">
        <v>#NUM!</v>
      </c>
      <c r="DD139" t="e">
        <v>#NUM!</v>
      </c>
      <c r="DE139" t="e">
        <v>#NUM!</v>
      </c>
      <c r="DF139" t="e">
        <v>#NUM!</v>
      </c>
    </row>
    <row r="140" spans="1:110" x14ac:dyDescent="0.3">
      <c r="A140" s="2" t="s">
        <v>254</v>
      </c>
      <c r="B140" s="1">
        <v>44145</v>
      </c>
      <c r="C140" s="2" t="s">
        <v>250</v>
      </c>
      <c r="D140" s="2" t="s">
        <v>120</v>
      </c>
      <c r="E140" s="2" t="s">
        <v>115</v>
      </c>
      <c r="F140">
        <v>23</v>
      </c>
      <c r="G140">
        <v>289</v>
      </c>
      <c r="H140">
        <v>3.2800000000000003E-2</v>
      </c>
      <c r="I140">
        <v>3.2800000000000003E-2</v>
      </c>
      <c r="J140">
        <v>3.2800000000000003E-2</v>
      </c>
      <c r="K140">
        <v>3.2800000000000003E-2</v>
      </c>
      <c r="L140">
        <v>3.2800000000000003E-2</v>
      </c>
      <c r="M140">
        <v>0.28000000000000003</v>
      </c>
      <c r="N140">
        <v>3.2800000000000003E-2</v>
      </c>
      <c r="O140">
        <v>3.2800000000000003E-2</v>
      </c>
      <c r="P140">
        <v>0.81200000000000006</v>
      </c>
      <c r="Q140">
        <v>3.2800000000000003E-2</v>
      </c>
      <c r="R140">
        <v>1430</v>
      </c>
      <c r="S140">
        <v>3.2800000000000003E-2</v>
      </c>
      <c r="BG140">
        <f>SUM(Table8_1[[#This Row],[PFBA]:[11cl-PF3OUdS2]])</f>
        <v>1431.3871999999999</v>
      </c>
      <c r="BH140">
        <v>-1.4841261562883208</v>
      </c>
      <c r="BI140">
        <v>-1.4841261562883208</v>
      </c>
      <c r="BJ140">
        <v>-1.4841261562883208</v>
      </c>
      <c r="BK140">
        <v>-1.4841261562883208</v>
      </c>
      <c r="BL140">
        <v>-1.4841261562883208</v>
      </c>
      <c r="BM140">
        <v>-0.55284196865778079</v>
      </c>
      <c r="BN140">
        <v>-1.4841261562883208</v>
      </c>
      <c r="BO140">
        <v>-1.4841261562883208</v>
      </c>
      <c r="BP140">
        <v>-9.0443970758824668E-2</v>
      </c>
      <c r="BQ140">
        <v>-1.4841261562883208</v>
      </c>
      <c r="BR140">
        <v>3.1553360374650619</v>
      </c>
      <c r="BS140">
        <v>-1.4841261562883208</v>
      </c>
      <c r="BT140" t="e">
        <v>#NUM!</v>
      </c>
      <c r="BU140" t="e">
        <v>#NUM!</v>
      </c>
      <c r="BV140" t="e">
        <v>#NUM!</v>
      </c>
      <c r="BW140" t="e">
        <v>#NUM!</v>
      </c>
      <c r="BX140" t="e">
        <v>#NUM!</v>
      </c>
      <c r="BY140" t="e">
        <v>#NUM!</v>
      </c>
      <c r="BZ140" t="e">
        <v>#NUM!</v>
      </c>
      <c r="CA140" t="e">
        <v>#NUM!</v>
      </c>
      <c r="CB140" t="e">
        <v>#NUM!</v>
      </c>
      <c r="CC140" t="e">
        <v>#NUM!</v>
      </c>
      <c r="CD140" t="e">
        <v>#NUM!</v>
      </c>
      <c r="CE140" t="e">
        <v>#NUM!</v>
      </c>
      <c r="CF140" t="e">
        <v>#NUM!</v>
      </c>
      <c r="CG140" t="e">
        <v>#NUM!</v>
      </c>
      <c r="CH140" t="e">
        <v>#NUM!</v>
      </c>
      <c r="CI140" t="e">
        <v>#NUM!</v>
      </c>
      <c r="CJ140" t="e">
        <v>#NUM!</v>
      </c>
      <c r="CK140" t="e">
        <v>#NUM!</v>
      </c>
      <c r="CL140" t="e">
        <v>#NUM!</v>
      </c>
      <c r="CM140" t="e">
        <v>#NUM!</v>
      </c>
      <c r="CN140" t="e">
        <v>#NUM!</v>
      </c>
      <c r="CO140" t="e">
        <v>#NUM!</v>
      </c>
      <c r="CP140" t="e">
        <v>#NUM!</v>
      </c>
      <c r="CQ140" t="e">
        <v>#NUM!</v>
      </c>
      <c r="CR140" t="e">
        <v>#NUM!</v>
      </c>
      <c r="CS140" t="e">
        <v>#NUM!</v>
      </c>
      <c r="CT140" t="e">
        <v>#NUM!</v>
      </c>
      <c r="CU140" t="e">
        <v>#NUM!</v>
      </c>
      <c r="CV140" t="e">
        <v>#NUM!</v>
      </c>
      <c r="CW140" t="e">
        <v>#NUM!</v>
      </c>
      <c r="CX140" t="e">
        <v>#NUM!</v>
      </c>
      <c r="CY140" t="e">
        <v>#NUM!</v>
      </c>
      <c r="CZ140" t="e">
        <v>#NUM!</v>
      </c>
      <c r="DA140" t="e">
        <v>#NUM!</v>
      </c>
      <c r="DB140" t="e">
        <v>#NUM!</v>
      </c>
      <c r="DC140" t="e">
        <v>#NUM!</v>
      </c>
      <c r="DD140" t="e">
        <v>#NUM!</v>
      </c>
      <c r="DE140" t="e">
        <v>#NUM!</v>
      </c>
      <c r="DF140" t="e">
        <v>#NUM!</v>
      </c>
    </row>
    <row r="141" spans="1:110" x14ac:dyDescent="0.3">
      <c r="A141" s="2" t="s">
        <v>255</v>
      </c>
      <c r="B141" s="1">
        <v>44145</v>
      </c>
      <c r="C141" s="2" t="s">
        <v>250</v>
      </c>
      <c r="D141" s="2" t="s">
        <v>110</v>
      </c>
      <c r="E141" s="2" t="s">
        <v>111</v>
      </c>
      <c r="F141">
        <v>28</v>
      </c>
      <c r="G141">
        <v>328.95</v>
      </c>
      <c r="H141">
        <v>0.21290000000000001</v>
      </c>
      <c r="I141">
        <v>0.21290000000000001</v>
      </c>
      <c r="J141">
        <v>0.21290000000000001</v>
      </c>
      <c r="K141">
        <v>0.21290000000000001</v>
      </c>
      <c r="L141">
        <v>0.21290000000000001</v>
      </c>
      <c r="M141">
        <v>0.21290000000000001</v>
      </c>
      <c r="N141">
        <v>0.21290000000000001</v>
      </c>
      <c r="O141">
        <v>0.21290000000000001</v>
      </c>
      <c r="P141">
        <v>2.38</v>
      </c>
      <c r="Q141">
        <v>1.31</v>
      </c>
      <c r="R141">
        <v>2510</v>
      </c>
      <c r="S141">
        <v>0.21290000000000001</v>
      </c>
      <c r="BG141">
        <f>SUM(Table8_1[[#This Row],[PFBA]:[11cl-PF3OUdS2]])</f>
        <v>2515.6061</v>
      </c>
      <c r="BH141">
        <v>-0.67182433856167745</v>
      </c>
      <c r="BI141">
        <v>-0.67182433856167745</v>
      </c>
      <c r="BJ141">
        <v>-0.67182433856167745</v>
      </c>
      <c r="BK141">
        <v>-0.67182433856167745</v>
      </c>
      <c r="BL141">
        <v>-0.67182433856167745</v>
      </c>
      <c r="BM141">
        <v>-0.67182433856167745</v>
      </c>
      <c r="BN141">
        <v>-0.67182433856167745</v>
      </c>
      <c r="BO141">
        <v>-0.67182433856167745</v>
      </c>
      <c r="BP141">
        <v>0.37657695705651195</v>
      </c>
      <c r="BQ141">
        <v>0.11727129565576427</v>
      </c>
      <c r="BR141">
        <v>3.399673721481038</v>
      </c>
      <c r="BS141">
        <v>-0.67182433856167745</v>
      </c>
      <c r="BT141" t="e">
        <v>#NUM!</v>
      </c>
      <c r="BU141" t="e">
        <v>#NUM!</v>
      </c>
      <c r="BV141" t="e">
        <v>#NUM!</v>
      </c>
      <c r="BW141" t="e">
        <v>#NUM!</v>
      </c>
      <c r="BX141" t="e">
        <v>#NUM!</v>
      </c>
      <c r="BY141" t="e">
        <v>#NUM!</v>
      </c>
      <c r="BZ141" t="e">
        <v>#NUM!</v>
      </c>
      <c r="CA141" t="e">
        <v>#NUM!</v>
      </c>
      <c r="CB141" t="e">
        <v>#NUM!</v>
      </c>
      <c r="CC141" t="e">
        <v>#NUM!</v>
      </c>
      <c r="CD141" t="e">
        <v>#NUM!</v>
      </c>
      <c r="CE141" t="e">
        <v>#NUM!</v>
      </c>
      <c r="CF141" t="e">
        <v>#NUM!</v>
      </c>
      <c r="CG141" t="e">
        <v>#NUM!</v>
      </c>
      <c r="CH141" t="e">
        <v>#NUM!</v>
      </c>
      <c r="CI141" t="e">
        <v>#NUM!</v>
      </c>
      <c r="CJ141" t="e">
        <v>#NUM!</v>
      </c>
      <c r="CK141" t="e">
        <v>#NUM!</v>
      </c>
      <c r="CL141" t="e">
        <v>#NUM!</v>
      </c>
      <c r="CM141" t="e">
        <v>#NUM!</v>
      </c>
      <c r="CN141" t="e">
        <v>#NUM!</v>
      </c>
      <c r="CO141" t="e">
        <v>#NUM!</v>
      </c>
      <c r="CP141" t="e">
        <v>#NUM!</v>
      </c>
      <c r="CQ141" t="e">
        <v>#NUM!</v>
      </c>
      <c r="CR141" t="e">
        <v>#NUM!</v>
      </c>
      <c r="CS141" t="e">
        <v>#NUM!</v>
      </c>
      <c r="CT141" t="e">
        <v>#NUM!</v>
      </c>
      <c r="CU141" t="e">
        <v>#NUM!</v>
      </c>
      <c r="CV141" t="e">
        <v>#NUM!</v>
      </c>
      <c r="CW141" t="e">
        <v>#NUM!</v>
      </c>
      <c r="CX141" t="e">
        <v>#NUM!</v>
      </c>
      <c r="CY141" t="e">
        <v>#NUM!</v>
      </c>
      <c r="CZ141" t="e">
        <v>#NUM!</v>
      </c>
      <c r="DA141" t="e">
        <v>#NUM!</v>
      </c>
      <c r="DB141" t="e">
        <v>#NUM!</v>
      </c>
      <c r="DC141" t="e">
        <v>#NUM!</v>
      </c>
      <c r="DD141" t="e">
        <v>#NUM!</v>
      </c>
      <c r="DE141" t="e">
        <v>#NUM!</v>
      </c>
      <c r="DF141" t="e">
        <v>#NUM!</v>
      </c>
    </row>
    <row r="142" spans="1:110" x14ac:dyDescent="0.3">
      <c r="A142" s="2" t="s">
        <v>256</v>
      </c>
      <c r="B142" s="1">
        <v>44145</v>
      </c>
      <c r="C142" s="2" t="s">
        <v>250</v>
      </c>
      <c r="D142" s="2" t="s">
        <v>110</v>
      </c>
      <c r="E142" s="2" t="s">
        <v>113</v>
      </c>
      <c r="F142">
        <v>28</v>
      </c>
      <c r="G142">
        <v>328.95</v>
      </c>
      <c r="H142">
        <v>0.104</v>
      </c>
      <c r="I142">
        <v>5.1999999999999998E-2</v>
      </c>
      <c r="J142">
        <v>5.1999999999999998E-2</v>
      </c>
      <c r="K142">
        <v>0.86499999999999999</v>
      </c>
      <c r="L142">
        <v>5.1999999999999998E-2</v>
      </c>
      <c r="M142">
        <v>5.1999999999999998E-2</v>
      </c>
      <c r="N142">
        <v>5.1999999999999998E-2</v>
      </c>
      <c r="O142">
        <v>5.1999999999999998E-2</v>
      </c>
      <c r="P142">
        <v>5.45</v>
      </c>
      <c r="Q142">
        <v>10.199999999999999</v>
      </c>
      <c r="R142">
        <v>5630</v>
      </c>
      <c r="S142">
        <v>5.1999999999999998E-2</v>
      </c>
      <c r="BG142">
        <f>SUM(Table8_1[[#This Row],[PFBA]:[11cl-PF3OUdS2]])</f>
        <v>5646.9829999999993</v>
      </c>
      <c r="BH142">
        <v>-0.98296666070121963</v>
      </c>
      <c r="BI142">
        <v>-1.2839966563652008</v>
      </c>
      <c r="BJ142">
        <v>-1.2839966563652008</v>
      </c>
      <c r="BK142">
        <v>-6.2983892535185784E-2</v>
      </c>
      <c r="BL142">
        <v>-1.2839966563652008</v>
      </c>
      <c r="BM142">
        <v>-1.2839966563652008</v>
      </c>
      <c r="BN142">
        <v>-1.2839966563652008</v>
      </c>
      <c r="BO142">
        <v>-1.2839966563652008</v>
      </c>
      <c r="BP142">
        <v>0.73639650227664244</v>
      </c>
      <c r="BQ142">
        <v>1.0086001717619175</v>
      </c>
      <c r="BR142">
        <v>3.7505083948513462</v>
      </c>
      <c r="BS142">
        <v>-1.2839966563652008</v>
      </c>
      <c r="BT142" t="e">
        <v>#NUM!</v>
      </c>
      <c r="BU142" t="e">
        <v>#NUM!</v>
      </c>
      <c r="BV142" t="e">
        <v>#NUM!</v>
      </c>
      <c r="BW142" t="e">
        <v>#NUM!</v>
      </c>
      <c r="BX142" t="e">
        <v>#NUM!</v>
      </c>
      <c r="BY142" t="e">
        <v>#NUM!</v>
      </c>
      <c r="BZ142" t="e">
        <v>#NUM!</v>
      </c>
      <c r="CA142" t="e">
        <v>#NUM!</v>
      </c>
      <c r="CB142" t="e">
        <v>#NUM!</v>
      </c>
      <c r="CC142" t="e">
        <v>#NUM!</v>
      </c>
      <c r="CD142" t="e">
        <v>#NUM!</v>
      </c>
      <c r="CE142" t="e">
        <v>#NUM!</v>
      </c>
      <c r="CF142" t="e">
        <v>#NUM!</v>
      </c>
      <c r="CG142" t="e">
        <v>#NUM!</v>
      </c>
      <c r="CH142" t="e">
        <v>#NUM!</v>
      </c>
      <c r="CI142" t="e">
        <v>#NUM!</v>
      </c>
      <c r="CJ142" t="e">
        <v>#NUM!</v>
      </c>
      <c r="CK142" t="e">
        <v>#NUM!</v>
      </c>
      <c r="CL142" t="e">
        <v>#NUM!</v>
      </c>
      <c r="CM142" t="e">
        <v>#NUM!</v>
      </c>
      <c r="CN142" t="e">
        <v>#NUM!</v>
      </c>
      <c r="CO142" t="e">
        <v>#NUM!</v>
      </c>
      <c r="CP142" t="e">
        <v>#NUM!</v>
      </c>
      <c r="CQ142" t="e">
        <v>#NUM!</v>
      </c>
      <c r="CR142" t="e">
        <v>#NUM!</v>
      </c>
      <c r="CS142" t="e">
        <v>#NUM!</v>
      </c>
      <c r="CT142" t="e">
        <v>#NUM!</v>
      </c>
      <c r="CU142" t="e">
        <v>#NUM!</v>
      </c>
      <c r="CV142" t="e">
        <v>#NUM!</v>
      </c>
      <c r="CW142" t="e">
        <v>#NUM!</v>
      </c>
      <c r="CX142" t="e">
        <v>#NUM!</v>
      </c>
      <c r="CY142" t="e">
        <v>#NUM!</v>
      </c>
      <c r="CZ142" t="e">
        <v>#NUM!</v>
      </c>
      <c r="DA142" t="e">
        <v>#NUM!</v>
      </c>
      <c r="DB142" t="e">
        <v>#NUM!</v>
      </c>
      <c r="DC142" t="e">
        <v>#NUM!</v>
      </c>
      <c r="DD142" t="e">
        <v>#NUM!</v>
      </c>
      <c r="DE142" t="e">
        <v>#NUM!</v>
      </c>
      <c r="DF142" t="e">
        <v>#NUM!</v>
      </c>
    </row>
    <row r="143" spans="1:110" x14ac:dyDescent="0.3">
      <c r="A143" s="2" t="s">
        <v>257</v>
      </c>
      <c r="B143" s="1">
        <v>44145</v>
      </c>
      <c r="C143" s="2" t="s">
        <v>250</v>
      </c>
      <c r="D143" s="2" t="s">
        <v>110</v>
      </c>
      <c r="E143" s="2" t="s">
        <v>115</v>
      </c>
      <c r="F143">
        <v>28</v>
      </c>
      <c r="G143">
        <v>328.95</v>
      </c>
      <c r="H143">
        <v>4.7899999999999998E-2</v>
      </c>
      <c r="I143">
        <v>9.5799999999999996E-2</v>
      </c>
      <c r="J143">
        <v>9.5799999999999996E-2</v>
      </c>
      <c r="K143">
        <v>9.5799999999999996E-2</v>
      </c>
      <c r="L143">
        <v>9.5799999999999996E-2</v>
      </c>
      <c r="M143">
        <v>4.66</v>
      </c>
      <c r="N143">
        <v>4.7899999999999998E-2</v>
      </c>
      <c r="O143">
        <v>4.7899999999999998E-2</v>
      </c>
      <c r="P143">
        <v>1.22</v>
      </c>
      <c r="Q143">
        <v>0.48799999999999999</v>
      </c>
      <c r="R143">
        <v>273</v>
      </c>
      <c r="S143">
        <v>4.7899999999999998E-2</v>
      </c>
      <c r="BG143">
        <f>SUM(Table8_1[[#This Row],[PFBA]:[11cl-PF3OUdS2]])</f>
        <v>279.94280000000003</v>
      </c>
      <c r="BH143">
        <v>-1.3196644865854368</v>
      </c>
      <c r="BI143">
        <v>-1.0186344909214555</v>
      </c>
      <c r="BJ143">
        <v>-1.0186344909214555</v>
      </c>
      <c r="BK143">
        <v>-1.0186344909214555</v>
      </c>
      <c r="BL143">
        <v>-1.0186344909214555</v>
      </c>
      <c r="BM143">
        <v>0.66838591669000014</v>
      </c>
      <c r="BN143">
        <v>-1.3196644865854368</v>
      </c>
      <c r="BO143">
        <v>-1.3196644865854368</v>
      </c>
      <c r="BP143">
        <v>8.6359830674748214E-2</v>
      </c>
      <c r="BQ143">
        <v>-0.31158017799728938</v>
      </c>
      <c r="BR143">
        <v>2.436162647040756</v>
      </c>
      <c r="BS143">
        <v>-1.3196644865854368</v>
      </c>
      <c r="BT143" t="e">
        <v>#NUM!</v>
      </c>
      <c r="BU143" t="e">
        <v>#NUM!</v>
      </c>
      <c r="BV143" t="e">
        <v>#NUM!</v>
      </c>
      <c r="BW143" t="e">
        <v>#NUM!</v>
      </c>
      <c r="BX143" t="e">
        <v>#NUM!</v>
      </c>
      <c r="BY143" t="e">
        <v>#NUM!</v>
      </c>
      <c r="BZ143" t="e">
        <v>#NUM!</v>
      </c>
      <c r="CA143" t="e">
        <v>#NUM!</v>
      </c>
      <c r="CB143" t="e">
        <v>#NUM!</v>
      </c>
      <c r="CC143" t="e">
        <v>#NUM!</v>
      </c>
      <c r="CD143" t="e">
        <v>#NUM!</v>
      </c>
      <c r="CE143" t="e">
        <v>#NUM!</v>
      </c>
      <c r="CF143" t="e">
        <v>#NUM!</v>
      </c>
      <c r="CG143" t="e">
        <v>#NUM!</v>
      </c>
      <c r="CH143" t="e">
        <v>#NUM!</v>
      </c>
      <c r="CI143" t="e">
        <v>#NUM!</v>
      </c>
      <c r="CJ143" t="e">
        <v>#NUM!</v>
      </c>
      <c r="CK143" t="e">
        <v>#NUM!</v>
      </c>
      <c r="CL143" t="e">
        <v>#NUM!</v>
      </c>
      <c r="CM143" t="e">
        <v>#NUM!</v>
      </c>
      <c r="CN143" t="e">
        <v>#NUM!</v>
      </c>
      <c r="CO143" t="e">
        <v>#NUM!</v>
      </c>
      <c r="CP143" t="e">
        <v>#NUM!</v>
      </c>
      <c r="CQ143" t="e">
        <v>#NUM!</v>
      </c>
      <c r="CR143" t="e">
        <v>#NUM!</v>
      </c>
      <c r="CS143" t="e">
        <v>#NUM!</v>
      </c>
      <c r="CT143" t="e">
        <v>#NUM!</v>
      </c>
      <c r="CU143" t="e">
        <v>#NUM!</v>
      </c>
      <c r="CV143" t="e">
        <v>#NUM!</v>
      </c>
      <c r="CW143" t="e">
        <v>#NUM!</v>
      </c>
      <c r="CX143" t="e">
        <v>#NUM!</v>
      </c>
      <c r="CY143" t="e">
        <v>#NUM!</v>
      </c>
      <c r="CZ143" t="e">
        <v>#NUM!</v>
      </c>
      <c r="DA143" t="e">
        <v>#NUM!</v>
      </c>
      <c r="DB143" t="e">
        <v>#NUM!</v>
      </c>
      <c r="DC143" t="e">
        <v>#NUM!</v>
      </c>
      <c r="DD143" t="e">
        <v>#NUM!</v>
      </c>
      <c r="DE143" t="e">
        <v>#NUM!</v>
      </c>
      <c r="DF143" t="e">
        <v>#NUM!</v>
      </c>
    </row>
    <row r="144" spans="1:110" x14ac:dyDescent="0.3">
      <c r="A144" s="2" t="s">
        <v>258</v>
      </c>
      <c r="B144" s="1">
        <v>44145</v>
      </c>
      <c r="C144" s="2" t="s">
        <v>250</v>
      </c>
      <c r="D144" s="2" t="s">
        <v>120</v>
      </c>
      <c r="E144" s="2" t="s">
        <v>111</v>
      </c>
      <c r="F144">
        <v>42</v>
      </c>
      <c r="G144">
        <v>1166.6500000000001</v>
      </c>
      <c r="H144">
        <v>4.1599999999999998E-2</v>
      </c>
      <c r="I144">
        <v>4.1599999999999998E-2</v>
      </c>
      <c r="J144">
        <v>4.1599999999999998E-2</v>
      </c>
      <c r="K144">
        <v>8.3299999999999999E-2</v>
      </c>
      <c r="L144">
        <v>4.1599999999999998E-2</v>
      </c>
      <c r="M144">
        <v>4.1599999999999998E-2</v>
      </c>
      <c r="N144">
        <v>4.1599999999999998E-2</v>
      </c>
      <c r="O144">
        <v>4.1599999999999998E-2</v>
      </c>
      <c r="P144">
        <v>0.38300000000000001</v>
      </c>
      <c r="Q144">
        <v>0.43099999999999999</v>
      </c>
      <c r="R144">
        <v>2920</v>
      </c>
      <c r="S144">
        <v>4.1599999999999998E-2</v>
      </c>
      <c r="BG144">
        <f>SUM(Table8_1[[#This Row],[PFBA]:[11cl-PF3OUdS2]])</f>
        <v>2921.2301000000002</v>
      </c>
      <c r="BH144">
        <v>-1.3809066693732572</v>
      </c>
      <c r="BI144">
        <v>-1.3809066693732572</v>
      </c>
      <c r="BJ144">
        <v>-1.3809066693732572</v>
      </c>
      <c r="BK144">
        <v>-1.0793549985932125</v>
      </c>
      <c r="BL144">
        <v>-1.3809066693732572</v>
      </c>
      <c r="BM144">
        <v>-1.3809066693732572</v>
      </c>
      <c r="BN144">
        <v>-1.3809066693732572</v>
      </c>
      <c r="BO144">
        <v>-1.3809066693732572</v>
      </c>
      <c r="BP144">
        <v>-0.41680122603137726</v>
      </c>
      <c r="BQ144">
        <v>-0.36552272983926842</v>
      </c>
      <c r="BR144">
        <v>3.4653828514484184</v>
      </c>
      <c r="BS144">
        <v>-1.3809066693732572</v>
      </c>
      <c r="BT144" t="e">
        <v>#NUM!</v>
      </c>
      <c r="BU144" t="e">
        <v>#NUM!</v>
      </c>
      <c r="BV144" t="e">
        <v>#NUM!</v>
      </c>
      <c r="BW144" t="e">
        <v>#NUM!</v>
      </c>
      <c r="BX144" t="e">
        <v>#NUM!</v>
      </c>
      <c r="BY144" t="e">
        <v>#NUM!</v>
      </c>
      <c r="BZ144" t="e">
        <v>#NUM!</v>
      </c>
      <c r="CA144" t="e">
        <v>#NUM!</v>
      </c>
      <c r="CB144" t="e">
        <v>#NUM!</v>
      </c>
      <c r="CC144" t="e">
        <v>#NUM!</v>
      </c>
      <c r="CD144" t="e">
        <v>#NUM!</v>
      </c>
      <c r="CE144" t="e">
        <v>#NUM!</v>
      </c>
      <c r="CF144" t="e">
        <v>#NUM!</v>
      </c>
      <c r="CG144" t="e">
        <v>#NUM!</v>
      </c>
      <c r="CH144" t="e">
        <v>#NUM!</v>
      </c>
      <c r="CI144" t="e">
        <v>#NUM!</v>
      </c>
      <c r="CJ144" t="e">
        <v>#NUM!</v>
      </c>
      <c r="CK144" t="e">
        <v>#NUM!</v>
      </c>
      <c r="CL144" t="e">
        <v>#NUM!</v>
      </c>
      <c r="CM144" t="e">
        <v>#NUM!</v>
      </c>
      <c r="CN144" t="e">
        <v>#NUM!</v>
      </c>
      <c r="CO144" t="e">
        <v>#NUM!</v>
      </c>
      <c r="CP144" t="e">
        <v>#NUM!</v>
      </c>
      <c r="CQ144" t="e">
        <v>#NUM!</v>
      </c>
      <c r="CR144" t="e">
        <v>#NUM!</v>
      </c>
      <c r="CS144" t="e">
        <v>#NUM!</v>
      </c>
      <c r="CT144" t="e">
        <v>#NUM!</v>
      </c>
      <c r="CU144" t="e">
        <v>#NUM!</v>
      </c>
      <c r="CV144" t="e">
        <v>#NUM!</v>
      </c>
      <c r="CW144" t="e">
        <v>#NUM!</v>
      </c>
      <c r="CX144" t="e">
        <v>#NUM!</v>
      </c>
      <c r="CY144" t="e">
        <v>#NUM!</v>
      </c>
      <c r="CZ144" t="e">
        <v>#NUM!</v>
      </c>
      <c r="DA144" t="e">
        <v>#NUM!</v>
      </c>
      <c r="DB144" t="e">
        <v>#NUM!</v>
      </c>
      <c r="DC144" t="e">
        <v>#NUM!</v>
      </c>
      <c r="DD144" t="e">
        <v>#NUM!</v>
      </c>
      <c r="DE144" t="e">
        <v>#NUM!</v>
      </c>
      <c r="DF144" t="e">
        <v>#NUM!</v>
      </c>
    </row>
    <row r="145" spans="1:110" x14ac:dyDescent="0.3">
      <c r="A145" s="2" t="s">
        <v>259</v>
      </c>
      <c r="B145" s="1">
        <v>44145</v>
      </c>
      <c r="C145" s="2" t="s">
        <v>250</v>
      </c>
      <c r="D145" s="2" t="s">
        <v>120</v>
      </c>
      <c r="E145" s="2" t="s">
        <v>113</v>
      </c>
      <c r="F145">
        <v>42</v>
      </c>
      <c r="G145">
        <v>1166.6500000000001</v>
      </c>
      <c r="H145">
        <v>9.8500000000000004E-2</v>
      </c>
      <c r="I145">
        <v>4.9299999999999997E-2</v>
      </c>
      <c r="J145">
        <v>4.9299999999999997E-2</v>
      </c>
      <c r="K145">
        <v>0.47</v>
      </c>
      <c r="L145">
        <v>4.9299999999999997E-2</v>
      </c>
      <c r="M145">
        <v>4.9299999999999997E-2</v>
      </c>
      <c r="N145">
        <v>4.9299999999999997E-2</v>
      </c>
      <c r="O145">
        <v>4.9299999999999997E-2</v>
      </c>
      <c r="P145">
        <v>0.55400000000000005</v>
      </c>
      <c r="Q145">
        <v>1.04</v>
      </c>
      <c r="R145">
        <v>6370</v>
      </c>
      <c r="S145">
        <v>4.9299999999999997E-2</v>
      </c>
      <c r="BG145">
        <f>SUM(Table8_1[[#This Row],[PFBA]:[11cl-PF3OUdS2]])</f>
        <v>6372.5075999999999</v>
      </c>
      <c r="BH145">
        <v>-1.0065637695023884</v>
      </c>
      <c r="BI145">
        <v>-1.30715308072277</v>
      </c>
      <c r="BJ145">
        <v>-1.30715308072277</v>
      </c>
      <c r="BK145">
        <v>-0.32790214206428259</v>
      </c>
      <c r="BL145">
        <v>-1.30715308072277</v>
      </c>
      <c r="BM145">
        <v>-1.30715308072277</v>
      </c>
      <c r="BN145">
        <v>-1.30715308072277</v>
      </c>
      <c r="BO145">
        <v>-1.30715308072277</v>
      </c>
      <c r="BP145">
        <v>-0.25649023527157022</v>
      </c>
      <c r="BQ145">
        <v>1.703333929878037E-2</v>
      </c>
      <c r="BR145">
        <v>3.8041394323353503</v>
      </c>
      <c r="BS145">
        <v>-1.30715308072277</v>
      </c>
      <c r="BT145" t="e">
        <v>#NUM!</v>
      </c>
      <c r="BU145" t="e">
        <v>#NUM!</v>
      </c>
      <c r="BV145" t="e">
        <v>#NUM!</v>
      </c>
      <c r="BW145" t="e">
        <v>#NUM!</v>
      </c>
      <c r="BX145" t="e">
        <v>#NUM!</v>
      </c>
      <c r="BY145" t="e">
        <v>#NUM!</v>
      </c>
      <c r="BZ145" t="e">
        <v>#NUM!</v>
      </c>
      <c r="CA145" t="e">
        <v>#NUM!</v>
      </c>
      <c r="CB145" t="e">
        <v>#NUM!</v>
      </c>
      <c r="CC145" t="e">
        <v>#NUM!</v>
      </c>
      <c r="CD145" t="e">
        <v>#NUM!</v>
      </c>
      <c r="CE145" t="e">
        <v>#NUM!</v>
      </c>
      <c r="CF145" t="e">
        <v>#NUM!</v>
      </c>
      <c r="CG145" t="e">
        <v>#NUM!</v>
      </c>
      <c r="CH145" t="e">
        <v>#NUM!</v>
      </c>
      <c r="CI145" t="e">
        <v>#NUM!</v>
      </c>
      <c r="CJ145" t="e">
        <v>#NUM!</v>
      </c>
      <c r="CK145" t="e">
        <v>#NUM!</v>
      </c>
      <c r="CL145" t="e">
        <v>#NUM!</v>
      </c>
      <c r="CM145" t="e">
        <v>#NUM!</v>
      </c>
      <c r="CN145" t="e">
        <v>#NUM!</v>
      </c>
      <c r="CO145" t="e">
        <v>#NUM!</v>
      </c>
      <c r="CP145" t="e">
        <v>#NUM!</v>
      </c>
      <c r="CQ145" t="e">
        <v>#NUM!</v>
      </c>
      <c r="CR145" t="e">
        <v>#NUM!</v>
      </c>
      <c r="CS145" t="e">
        <v>#NUM!</v>
      </c>
      <c r="CT145" t="e">
        <v>#NUM!</v>
      </c>
      <c r="CU145" t="e">
        <v>#NUM!</v>
      </c>
      <c r="CV145" t="e">
        <v>#NUM!</v>
      </c>
      <c r="CW145" t="e">
        <v>#NUM!</v>
      </c>
      <c r="CX145" t="e">
        <v>#NUM!</v>
      </c>
      <c r="CY145" t="e">
        <v>#NUM!</v>
      </c>
      <c r="CZ145" t="e">
        <v>#NUM!</v>
      </c>
      <c r="DA145" t="e">
        <v>#NUM!</v>
      </c>
      <c r="DB145" t="e">
        <v>#NUM!</v>
      </c>
      <c r="DC145" t="e">
        <v>#NUM!</v>
      </c>
      <c r="DD145" t="e">
        <v>#NUM!</v>
      </c>
      <c r="DE145" t="e">
        <v>#NUM!</v>
      </c>
      <c r="DF145" t="e">
        <v>#NUM!</v>
      </c>
    </row>
    <row r="146" spans="1:110" x14ac:dyDescent="0.3">
      <c r="A146" s="2" t="s">
        <v>260</v>
      </c>
      <c r="B146" s="1">
        <v>44145</v>
      </c>
      <c r="C146" s="2" t="s">
        <v>250</v>
      </c>
      <c r="D146" s="2" t="s">
        <v>120</v>
      </c>
      <c r="E146" s="2" t="s">
        <v>115</v>
      </c>
      <c r="F146">
        <v>42</v>
      </c>
      <c r="G146">
        <v>1166.6500000000001</v>
      </c>
      <c r="H146">
        <v>4.1799999999999997E-2</v>
      </c>
      <c r="I146">
        <v>4.1799999999999997E-2</v>
      </c>
      <c r="J146">
        <v>4.1799999999999997E-2</v>
      </c>
      <c r="K146">
        <v>8.3599999999999994E-2</v>
      </c>
      <c r="L146">
        <v>4.1799999999999997E-2</v>
      </c>
      <c r="M146">
        <v>4.1799999999999997E-2</v>
      </c>
      <c r="N146">
        <v>4.1799999999999997E-2</v>
      </c>
      <c r="O146">
        <v>4.1799999999999997E-2</v>
      </c>
      <c r="P146">
        <v>8.3599999999999994E-2</v>
      </c>
      <c r="Q146">
        <v>8.3599999999999994E-2</v>
      </c>
      <c r="R146">
        <v>675</v>
      </c>
      <c r="S146">
        <v>4.1799999999999997E-2</v>
      </c>
      <c r="BG146">
        <f>SUM(Table8_1[[#This Row],[PFBA]:[11cl-PF3OUdS2]])</f>
        <v>675.58519999999999</v>
      </c>
      <c r="BH146">
        <v>-1.3788237182249647</v>
      </c>
      <c r="BI146">
        <v>-1.3788237182249647</v>
      </c>
      <c r="BJ146">
        <v>-1.3788237182249647</v>
      </c>
      <c r="BK146">
        <v>-1.0777937225609837</v>
      </c>
      <c r="BL146">
        <v>-1.3788237182249647</v>
      </c>
      <c r="BM146">
        <v>-1.3788237182249647</v>
      </c>
      <c r="BN146">
        <v>-1.3788237182249647</v>
      </c>
      <c r="BO146">
        <v>-1.3788237182249647</v>
      </c>
      <c r="BP146">
        <v>-1.0777937225609837</v>
      </c>
      <c r="BQ146">
        <v>-1.0777937225609837</v>
      </c>
      <c r="BR146">
        <v>2.8293037728310249</v>
      </c>
      <c r="BS146">
        <v>-1.3788237182249647</v>
      </c>
      <c r="BT146" t="e">
        <v>#NUM!</v>
      </c>
      <c r="BU146" t="e">
        <v>#NUM!</v>
      </c>
      <c r="BV146" t="e">
        <v>#NUM!</v>
      </c>
      <c r="BW146" t="e">
        <v>#NUM!</v>
      </c>
      <c r="BX146" t="e">
        <v>#NUM!</v>
      </c>
      <c r="BY146" t="e">
        <v>#NUM!</v>
      </c>
      <c r="BZ146" t="e">
        <v>#NUM!</v>
      </c>
      <c r="CA146" t="e">
        <v>#NUM!</v>
      </c>
      <c r="CB146" t="e">
        <v>#NUM!</v>
      </c>
      <c r="CC146" t="e">
        <v>#NUM!</v>
      </c>
      <c r="CD146" t="e">
        <v>#NUM!</v>
      </c>
      <c r="CE146" t="e">
        <v>#NUM!</v>
      </c>
      <c r="CF146" t="e">
        <v>#NUM!</v>
      </c>
      <c r="CG146" t="e">
        <v>#NUM!</v>
      </c>
      <c r="CH146" t="e">
        <v>#NUM!</v>
      </c>
      <c r="CI146" t="e">
        <v>#NUM!</v>
      </c>
      <c r="CJ146" t="e">
        <v>#NUM!</v>
      </c>
      <c r="CK146" t="e">
        <v>#NUM!</v>
      </c>
      <c r="CL146" t="e">
        <v>#NUM!</v>
      </c>
      <c r="CM146" t="e">
        <v>#NUM!</v>
      </c>
      <c r="CN146" t="e">
        <v>#NUM!</v>
      </c>
      <c r="CO146" t="e">
        <v>#NUM!</v>
      </c>
      <c r="CP146" t="e">
        <v>#NUM!</v>
      </c>
      <c r="CQ146" t="e">
        <v>#NUM!</v>
      </c>
      <c r="CR146" t="e">
        <v>#NUM!</v>
      </c>
      <c r="CS146" t="e">
        <v>#NUM!</v>
      </c>
      <c r="CT146" t="e">
        <v>#NUM!</v>
      </c>
      <c r="CU146" t="e">
        <v>#NUM!</v>
      </c>
      <c r="CV146" t="e">
        <v>#NUM!</v>
      </c>
      <c r="CW146" t="e">
        <v>#NUM!</v>
      </c>
      <c r="CX146" t="e">
        <v>#NUM!</v>
      </c>
      <c r="CY146" t="e">
        <v>#NUM!</v>
      </c>
      <c r="CZ146" t="e">
        <v>#NUM!</v>
      </c>
      <c r="DA146" t="e">
        <v>#NUM!</v>
      </c>
      <c r="DB146" t="e">
        <v>#NUM!</v>
      </c>
      <c r="DC146" t="e">
        <v>#NUM!</v>
      </c>
      <c r="DD146" t="e">
        <v>#NUM!</v>
      </c>
      <c r="DE146" t="e">
        <v>#NUM!</v>
      </c>
      <c r="DF146" t="e">
        <v>#NUM!</v>
      </c>
    </row>
    <row r="147" spans="1:110" x14ac:dyDescent="0.3">
      <c r="A147" s="2" t="s">
        <v>261</v>
      </c>
      <c r="B147" s="1">
        <v>44145</v>
      </c>
      <c r="C147" s="2" t="s">
        <v>250</v>
      </c>
      <c r="D147" s="2" t="s">
        <v>110</v>
      </c>
      <c r="E147" s="2" t="s">
        <v>111</v>
      </c>
      <c r="F147">
        <v>32</v>
      </c>
      <c r="G147">
        <v>483.55</v>
      </c>
      <c r="H147">
        <v>0.19309999999999999</v>
      </c>
      <c r="I147">
        <v>0.19309999999999999</v>
      </c>
      <c r="J147">
        <v>0.19309999999999999</v>
      </c>
      <c r="K147">
        <v>0.19309999999999999</v>
      </c>
      <c r="L147">
        <v>0.19309999999999999</v>
      </c>
      <c r="M147">
        <v>0.19309999999999999</v>
      </c>
      <c r="N147">
        <v>0.19309999999999999</v>
      </c>
      <c r="O147">
        <v>0.19309999999999999</v>
      </c>
      <c r="P147">
        <v>2.8</v>
      </c>
      <c r="Q147">
        <v>0.995</v>
      </c>
      <c r="R147">
        <v>3260</v>
      </c>
      <c r="S147">
        <v>0.19309999999999999</v>
      </c>
      <c r="BG147">
        <f>SUM(Table8_1[[#This Row],[PFBA]:[11cl-PF3OUdS2]])</f>
        <v>3265.5329000000002</v>
      </c>
      <c r="BH147">
        <v>-0.71421772622060531</v>
      </c>
      <c r="BI147">
        <v>-0.71421772622060531</v>
      </c>
      <c r="BJ147">
        <v>-0.71421772622060531</v>
      </c>
      <c r="BK147">
        <v>-0.71421772622060531</v>
      </c>
      <c r="BL147">
        <v>-0.71421772622060531</v>
      </c>
      <c r="BM147">
        <v>-0.71421772622060531</v>
      </c>
      <c r="BN147">
        <v>-0.71421772622060531</v>
      </c>
      <c r="BO147">
        <v>-0.71421772622060531</v>
      </c>
      <c r="BP147">
        <v>0.44715803134221921</v>
      </c>
      <c r="BQ147">
        <v>-2.176919254274547E-3</v>
      </c>
      <c r="BR147">
        <v>3.5132176000679389</v>
      </c>
      <c r="BS147">
        <v>-0.71421772622060531</v>
      </c>
      <c r="BT147" t="e">
        <v>#NUM!</v>
      </c>
      <c r="BU147" t="e">
        <v>#NUM!</v>
      </c>
      <c r="BV147" t="e">
        <v>#NUM!</v>
      </c>
      <c r="BW147" t="e">
        <v>#NUM!</v>
      </c>
      <c r="BX147" t="e">
        <v>#NUM!</v>
      </c>
      <c r="BY147" t="e">
        <v>#NUM!</v>
      </c>
      <c r="BZ147" t="e">
        <v>#NUM!</v>
      </c>
      <c r="CA147" t="e">
        <v>#NUM!</v>
      </c>
      <c r="CB147" t="e">
        <v>#NUM!</v>
      </c>
      <c r="CC147" t="e">
        <v>#NUM!</v>
      </c>
      <c r="CD147" t="e">
        <v>#NUM!</v>
      </c>
      <c r="CE147" t="e">
        <v>#NUM!</v>
      </c>
      <c r="CF147" t="e">
        <v>#NUM!</v>
      </c>
      <c r="CG147" t="e">
        <v>#NUM!</v>
      </c>
      <c r="CH147" t="e">
        <v>#NUM!</v>
      </c>
      <c r="CI147" t="e">
        <v>#NUM!</v>
      </c>
      <c r="CJ147" t="e">
        <v>#NUM!</v>
      </c>
      <c r="CK147" t="e">
        <v>#NUM!</v>
      </c>
      <c r="CL147" t="e">
        <v>#NUM!</v>
      </c>
      <c r="CM147" t="e">
        <v>#NUM!</v>
      </c>
      <c r="CN147" t="e">
        <v>#NUM!</v>
      </c>
      <c r="CO147" t="e">
        <v>#NUM!</v>
      </c>
      <c r="CP147" t="e">
        <v>#NUM!</v>
      </c>
      <c r="CQ147" t="e">
        <v>#NUM!</v>
      </c>
      <c r="CR147" t="e">
        <v>#NUM!</v>
      </c>
      <c r="CS147" t="e">
        <v>#NUM!</v>
      </c>
      <c r="CT147" t="e">
        <v>#NUM!</v>
      </c>
      <c r="CU147" t="e">
        <v>#NUM!</v>
      </c>
      <c r="CV147" t="e">
        <v>#NUM!</v>
      </c>
      <c r="CW147" t="e">
        <v>#NUM!</v>
      </c>
      <c r="CX147" t="e">
        <v>#NUM!</v>
      </c>
      <c r="CY147" t="e">
        <v>#NUM!</v>
      </c>
      <c r="CZ147" t="e">
        <v>#NUM!</v>
      </c>
      <c r="DA147" t="e">
        <v>#NUM!</v>
      </c>
      <c r="DB147" t="e">
        <v>#NUM!</v>
      </c>
      <c r="DC147" t="e">
        <v>#NUM!</v>
      </c>
      <c r="DD147" t="e">
        <v>#NUM!</v>
      </c>
      <c r="DE147" t="e">
        <v>#NUM!</v>
      </c>
      <c r="DF147" t="e">
        <v>#NUM!</v>
      </c>
    </row>
    <row r="148" spans="1:110" x14ac:dyDescent="0.3">
      <c r="A148" s="2" t="s">
        <v>262</v>
      </c>
      <c r="B148" s="1">
        <v>44145</v>
      </c>
      <c r="C148" s="2" t="s">
        <v>250</v>
      </c>
      <c r="D148" s="2" t="s">
        <v>110</v>
      </c>
      <c r="E148" s="2" t="s">
        <v>113</v>
      </c>
      <c r="F148">
        <v>32</v>
      </c>
      <c r="G148">
        <v>483.55</v>
      </c>
      <c r="H148">
        <v>8.1600000000000006E-2</v>
      </c>
      <c r="I148">
        <v>4.0800000000000003E-2</v>
      </c>
      <c r="J148">
        <v>4.0800000000000003E-2</v>
      </c>
      <c r="K148">
        <v>0.46600000000000003</v>
      </c>
      <c r="L148">
        <v>4.0800000000000003E-2</v>
      </c>
      <c r="M148">
        <v>4.0800000000000003E-2</v>
      </c>
      <c r="N148">
        <v>4.0800000000000003E-2</v>
      </c>
      <c r="O148">
        <v>8.1600000000000006E-2</v>
      </c>
      <c r="P148">
        <v>3.36</v>
      </c>
      <c r="Q148">
        <v>3.23</v>
      </c>
      <c r="R148">
        <v>3910</v>
      </c>
      <c r="S148">
        <v>4.0800000000000003E-2</v>
      </c>
      <c r="BG148">
        <f>SUM(Table8_1[[#This Row],[PFBA]:[11cl-PF3OUdS2]])</f>
        <v>3917.4640000000004</v>
      </c>
      <c r="BH148">
        <v>-1.0883098412461387</v>
      </c>
      <c r="BI148">
        <v>-1.38933983691012</v>
      </c>
      <c r="BJ148">
        <v>-1.38933983691012</v>
      </c>
      <c r="BK148">
        <v>-0.33161408330999981</v>
      </c>
      <c r="BL148">
        <v>-1.38933983691012</v>
      </c>
      <c r="BM148">
        <v>-1.38933983691012</v>
      </c>
      <c r="BN148">
        <v>-1.38933983691012</v>
      </c>
      <c r="BO148">
        <v>-1.0883098412461387</v>
      </c>
      <c r="BP148">
        <v>0.52633927738984398</v>
      </c>
      <c r="BQ148">
        <v>0.50920252233110286</v>
      </c>
      <c r="BR148">
        <v>3.5921767573958667</v>
      </c>
      <c r="BS148">
        <v>-1.38933983691012</v>
      </c>
      <c r="BT148" t="e">
        <v>#NUM!</v>
      </c>
      <c r="BU148" t="e">
        <v>#NUM!</v>
      </c>
      <c r="BV148" t="e">
        <v>#NUM!</v>
      </c>
      <c r="BW148" t="e">
        <v>#NUM!</v>
      </c>
      <c r="BX148" t="e">
        <v>#NUM!</v>
      </c>
      <c r="BY148" t="e">
        <v>#NUM!</v>
      </c>
      <c r="BZ148" t="e">
        <v>#NUM!</v>
      </c>
      <c r="CA148" t="e">
        <v>#NUM!</v>
      </c>
      <c r="CB148" t="e">
        <v>#NUM!</v>
      </c>
      <c r="CC148" t="e">
        <v>#NUM!</v>
      </c>
      <c r="CD148" t="e">
        <v>#NUM!</v>
      </c>
      <c r="CE148" t="e">
        <v>#NUM!</v>
      </c>
      <c r="CF148" t="e">
        <v>#NUM!</v>
      </c>
      <c r="CG148" t="e">
        <v>#NUM!</v>
      </c>
      <c r="CH148" t="e">
        <v>#NUM!</v>
      </c>
      <c r="CI148" t="e">
        <v>#NUM!</v>
      </c>
      <c r="CJ148" t="e">
        <v>#NUM!</v>
      </c>
      <c r="CK148" t="e">
        <v>#NUM!</v>
      </c>
      <c r="CL148" t="e">
        <v>#NUM!</v>
      </c>
      <c r="CM148" t="e">
        <v>#NUM!</v>
      </c>
      <c r="CN148" t="e">
        <v>#NUM!</v>
      </c>
      <c r="CO148" t="e">
        <v>#NUM!</v>
      </c>
      <c r="CP148" t="e">
        <v>#NUM!</v>
      </c>
      <c r="CQ148" t="e">
        <v>#NUM!</v>
      </c>
      <c r="CR148" t="e">
        <v>#NUM!</v>
      </c>
      <c r="CS148" t="e">
        <v>#NUM!</v>
      </c>
      <c r="CT148" t="e">
        <v>#NUM!</v>
      </c>
      <c r="CU148" t="e">
        <v>#NUM!</v>
      </c>
      <c r="CV148" t="e">
        <v>#NUM!</v>
      </c>
      <c r="CW148" t="e">
        <v>#NUM!</v>
      </c>
      <c r="CX148" t="e">
        <v>#NUM!</v>
      </c>
      <c r="CY148" t="e">
        <v>#NUM!</v>
      </c>
      <c r="CZ148" t="e">
        <v>#NUM!</v>
      </c>
      <c r="DA148" t="e">
        <v>#NUM!</v>
      </c>
      <c r="DB148" t="e">
        <v>#NUM!</v>
      </c>
      <c r="DC148" t="e">
        <v>#NUM!</v>
      </c>
      <c r="DD148" t="e">
        <v>#NUM!</v>
      </c>
      <c r="DE148" t="e">
        <v>#NUM!</v>
      </c>
      <c r="DF148" t="e">
        <v>#NUM!</v>
      </c>
    </row>
    <row r="149" spans="1:110" x14ac:dyDescent="0.3">
      <c r="A149" s="2" t="s">
        <v>263</v>
      </c>
      <c r="B149" s="1">
        <v>44145</v>
      </c>
      <c r="C149" s="2" t="s">
        <v>250</v>
      </c>
      <c r="D149" s="2" t="s">
        <v>110</v>
      </c>
      <c r="E149" s="2" t="s">
        <v>115</v>
      </c>
      <c r="F149">
        <v>32</v>
      </c>
      <c r="G149">
        <v>483.55</v>
      </c>
      <c r="H149">
        <v>4.7500000000000001E-2</v>
      </c>
      <c r="I149">
        <v>4.7500000000000001E-2</v>
      </c>
      <c r="J149">
        <v>9.5000000000000001E-2</v>
      </c>
      <c r="K149">
        <v>4.7500000000000001E-2</v>
      </c>
      <c r="L149">
        <v>4.7500000000000001E-2</v>
      </c>
      <c r="M149">
        <v>9.5000000000000001E-2</v>
      </c>
      <c r="N149">
        <v>4.7500000000000001E-2</v>
      </c>
      <c r="O149">
        <v>4.7500000000000001E-2</v>
      </c>
      <c r="P149">
        <v>1.02</v>
      </c>
      <c r="Q149">
        <v>0.54200000000000004</v>
      </c>
      <c r="R149">
        <v>970</v>
      </c>
      <c r="S149">
        <v>4.7500000000000001E-2</v>
      </c>
      <c r="BG149">
        <f>SUM(Table8_1[[#This Row],[PFBA]:[11cl-PF3OUdS2]])</f>
        <v>972.08450000000005</v>
      </c>
      <c r="BH149">
        <v>-1.3233063903751334</v>
      </c>
      <c r="BI149">
        <v>-1.3233063903751334</v>
      </c>
      <c r="BJ149">
        <v>-1.0222763947111522</v>
      </c>
      <c r="BK149">
        <v>-1.3233063903751334</v>
      </c>
      <c r="BL149">
        <v>-1.3233063903751334</v>
      </c>
      <c r="BM149">
        <v>-1.0222763947111522</v>
      </c>
      <c r="BN149">
        <v>-1.3233063903751334</v>
      </c>
      <c r="BO149">
        <v>-1.3233063903751334</v>
      </c>
      <c r="BP149">
        <v>8.6001717619175692E-3</v>
      </c>
      <c r="BQ149">
        <v>-0.26600071346161303</v>
      </c>
      <c r="BR149">
        <v>2.9867717342662448</v>
      </c>
      <c r="BS149">
        <v>-1.3233063903751334</v>
      </c>
      <c r="BT149" t="e">
        <v>#NUM!</v>
      </c>
      <c r="BU149" t="e">
        <v>#NUM!</v>
      </c>
      <c r="BV149" t="e">
        <v>#NUM!</v>
      </c>
      <c r="BW149" t="e">
        <v>#NUM!</v>
      </c>
      <c r="BX149" t="e">
        <v>#NUM!</v>
      </c>
      <c r="BY149" t="e">
        <v>#NUM!</v>
      </c>
      <c r="BZ149" t="e">
        <v>#NUM!</v>
      </c>
      <c r="CA149" t="e">
        <v>#NUM!</v>
      </c>
      <c r="CB149" t="e">
        <v>#NUM!</v>
      </c>
      <c r="CC149" t="e">
        <v>#NUM!</v>
      </c>
      <c r="CD149" t="e">
        <v>#NUM!</v>
      </c>
      <c r="CE149" t="e">
        <v>#NUM!</v>
      </c>
      <c r="CF149" t="e">
        <v>#NUM!</v>
      </c>
      <c r="CG149" t="e">
        <v>#NUM!</v>
      </c>
      <c r="CH149" t="e">
        <v>#NUM!</v>
      </c>
      <c r="CI149" t="e">
        <v>#NUM!</v>
      </c>
      <c r="CJ149" t="e">
        <v>#NUM!</v>
      </c>
      <c r="CK149" t="e">
        <v>#NUM!</v>
      </c>
      <c r="CL149" t="e">
        <v>#NUM!</v>
      </c>
      <c r="CM149" t="e">
        <v>#NUM!</v>
      </c>
      <c r="CN149" t="e">
        <v>#NUM!</v>
      </c>
      <c r="CO149" t="e">
        <v>#NUM!</v>
      </c>
      <c r="CP149" t="e">
        <v>#NUM!</v>
      </c>
      <c r="CQ149" t="e">
        <v>#NUM!</v>
      </c>
      <c r="CR149" t="e">
        <v>#NUM!</v>
      </c>
      <c r="CS149" t="e">
        <v>#NUM!</v>
      </c>
      <c r="CT149" t="e">
        <v>#NUM!</v>
      </c>
      <c r="CU149" t="e">
        <v>#NUM!</v>
      </c>
      <c r="CV149" t="e">
        <v>#NUM!</v>
      </c>
      <c r="CW149" t="e">
        <v>#NUM!</v>
      </c>
      <c r="CX149" t="e">
        <v>#NUM!</v>
      </c>
      <c r="CY149" t="e">
        <v>#NUM!</v>
      </c>
      <c r="CZ149" t="e">
        <v>#NUM!</v>
      </c>
      <c r="DA149" t="e">
        <v>#NUM!</v>
      </c>
      <c r="DB149" t="e">
        <v>#NUM!</v>
      </c>
      <c r="DC149" t="e">
        <v>#NUM!</v>
      </c>
      <c r="DD149" t="e">
        <v>#NUM!</v>
      </c>
      <c r="DE149" t="e">
        <v>#NUM!</v>
      </c>
      <c r="DF149" t="e">
        <v>#NUM!</v>
      </c>
    </row>
    <row r="150" spans="1:110" x14ac:dyDescent="0.3">
      <c r="A150" s="2" t="s">
        <v>264</v>
      </c>
      <c r="B150" s="1">
        <v>44145</v>
      </c>
      <c r="C150" s="2" t="s">
        <v>250</v>
      </c>
      <c r="D150" s="2" t="s">
        <v>110</v>
      </c>
      <c r="E150" s="2" t="s">
        <v>113</v>
      </c>
      <c r="F150">
        <v>28</v>
      </c>
      <c r="G150">
        <v>368.9</v>
      </c>
      <c r="H150">
        <v>5.9900000000000002E-2</v>
      </c>
      <c r="I150">
        <v>5.9900000000000002E-2</v>
      </c>
      <c r="J150">
        <v>5.9900000000000002E-2</v>
      </c>
      <c r="K150">
        <v>0.372</v>
      </c>
      <c r="L150">
        <v>0.1198</v>
      </c>
      <c r="M150">
        <v>5.9900000000000002E-2</v>
      </c>
      <c r="N150">
        <v>5.9900000000000002E-2</v>
      </c>
      <c r="O150">
        <v>5.9900000000000002E-2</v>
      </c>
      <c r="P150">
        <v>2.61</v>
      </c>
      <c r="Q150">
        <v>2.61</v>
      </c>
      <c r="R150">
        <v>5340</v>
      </c>
      <c r="S150">
        <v>5.9900000000000002E-2</v>
      </c>
      <c r="BG150">
        <f>SUM(Table8_1[[#This Row],[PFBA]:[11cl-PF3OUdS2]])</f>
        <v>5346.1311000000005</v>
      </c>
      <c r="BH150">
        <v>-1.2225731776106885</v>
      </c>
      <c r="BI150">
        <v>-1.2225731776106885</v>
      </c>
      <c r="BJ150">
        <v>-1.2225731776106885</v>
      </c>
      <c r="BK150">
        <v>-0.42945706011810247</v>
      </c>
      <c r="BL150">
        <v>-0.92154318194670737</v>
      </c>
      <c r="BM150">
        <v>-1.2225731776106885</v>
      </c>
      <c r="BN150">
        <v>-1.2225731776106885</v>
      </c>
      <c r="BO150">
        <v>-1.2225731776106885</v>
      </c>
      <c r="BP150">
        <v>0.41664050733828095</v>
      </c>
      <c r="BQ150">
        <v>0.41664050733828095</v>
      </c>
      <c r="BR150">
        <v>3.7275412570285562</v>
      </c>
      <c r="BS150">
        <v>-1.2225731776106885</v>
      </c>
      <c r="BT150" t="e">
        <v>#NUM!</v>
      </c>
      <c r="BU150" t="e">
        <v>#NUM!</v>
      </c>
      <c r="BV150" t="e">
        <v>#NUM!</v>
      </c>
      <c r="BW150" t="e">
        <v>#NUM!</v>
      </c>
      <c r="BX150" t="e">
        <v>#NUM!</v>
      </c>
      <c r="BY150" t="e">
        <v>#NUM!</v>
      </c>
      <c r="BZ150" t="e">
        <v>#NUM!</v>
      </c>
      <c r="CA150" t="e">
        <v>#NUM!</v>
      </c>
      <c r="CB150" t="e">
        <v>#NUM!</v>
      </c>
      <c r="CC150" t="e">
        <v>#NUM!</v>
      </c>
      <c r="CD150" t="e">
        <v>#NUM!</v>
      </c>
      <c r="CE150" t="e">
        <v>#NUM!</v>
      </c>
      <c r="CF150" t="e">
        <v>#NUM!</v>
      </c>
      <c r="CG150" t="e">
        <v>#NUM!</v>
      </c>
      <c r="CH150" t="e">
        <v>#NUM!</v>
      </c>
      <c r="CI150" t="e">
        <v>#NUM!</v>
      </c>
      <c r="CJ150" t="e">
        <v>#NUM!</v>
      </c>
      <c r="CK150" t="e">
        <v>#NUM!</v>
      </c>
      <c r="CL150" t="e">
        <v>#NUM!</v>
      </c>
      <c r="CM150" t="e">
        <v>#NUM!</v>
      </c>
      <c r="CN150" t="e">
        <v>#NUM!</v>
      </c>
      <c r="CO150" t="e">
        <v>#NUM!</v>
      </c>
      <c r="CP150" t="e">
        <v>#NUM!</v>
      </c>
      <c r="CQ150" t="e">
        <v>#NUM!</v>
      </c>
      <c r="CR150" t="e">
        <v>#NUM!</v>
      </c>
      <c r="CS150" t="e">
        <v>#NUM!</v>
      </c>
      <c r="CT150" t="e">
        <v>#NUM!</v>
      </c>
      <c r="CU150" t="e">
        <v>#NUM!</v>
      </c>
      <c r="CV150" t="e">
        <v>#NUM!</v>
      </c>
      <c r="CW150" t="e">
        <v>#NUM!</v>
      </c>
      <c r="CX150" t="e">
        <v>#NUM!</v>
      </c>
      <c r="CY150" t="e">
        <v>#NUM!</v>
      </c>
      <c r="CZ150" t="e">
        <v>#NUM!</v>
      </c>
      <c r="DA150" t="e">
        <v>#NUM!</v>
      </c>
      <c r="DB150" t="e">
        <v>#NUM!</v>
      </c>
      <c r="DC150" t="e">
        <v>#NUM!</v>
      </c>
      <c r="DD150" t="e">
        <v>#NUM!</v>
      </c>
      <c r="DE150" t="e">
        <v>#NUM!</v>
      </c>
      <c r="DF150" t="e">
        <v>#NUM!</v>
      </c>
    </row>
    <row r="151" spans="1:110" x14ac:dyDescent="0.3">
      <c r="A151" s="2" t="s">
        <v>265</v>
      </c>
      <c r="B151" s="1">
        <v>44145</v>
      </c>
      <c r="C151" s="2" t="s">
        <v>250</v>
      </c>
      <c r="D151" s="2" t="s">
        <v>110</v>
      </c>
      <c r="E151" s="2" t="s">
        <v>115</v>
      </c>
      <c r="F151">
        <v>28</v>
      </c>
      <c r="G151">
        <v>368.9</v>
      </c>
      <c r="H151">
        <v>4.7899999999999998E-2</v>
      </c>
      <c r="I151">
        <v>4.7899999999999998E-2</v>
      </c>
      <c r="J151">
        <v>9.5799999999999996E-2</v>
      </c>
      <c r="K151">
        <v>9.5799999999999996E-2</v>
      </c>
      <c r="L151">
        <v>4.7899999999999998E-2</v>
      </c>
      <c r="M151">
        <v>4.7899999999999998E-2</v>
      </c>
      <c r="N151">
        <v>4.7899999999999998E-2</v>
      </c>
      <c r="O151">
        <v>4.7899999999999998E-2</v>
      </c>
      <c r="P151">
        <v>1.36</v>
      </c>
      <c r="Q151">
        <v>0.29699999999999999</v>
      </c>
      <c r="R151">
        <v>751</v>
      </c>
      <c r="S151">
        <v>4.7899999999999998E-2</v>
      </c>
      <c r="BG151">
        <f>SUM(Table8_1[[#This Row],[PFBA]:[11cl-PF3OUdS2]])</f>
        <v>753.18389999999999</v>
      </c>
      <c r="BH151">
        <v>-1.3196644865854368</v>
      </c>
      <c r="BI151">
        <v>-1.3196644865854368</v>
      </c>
      <c r="BJ151">
        <v>-1.0186344909214555</v>
      </c>
      <c r="BK151">
        <v>-1.0186344909214555</v>
      </c>
      <c r="BL151">
        <v>-1.3196644865854368</v>
      </c>
      <c r="BM151">
        <v>-1.3196644865854368</v>
      </c>
      <c r="BN151">
        <v>-1.3196644865854368</v>
      </c>
      <c r="BO151">
        <v>-1.3196644865854368</v>
      </c>
      <c r="BP151">
        <v>0.13353890837021754</v>
      </c>
      <c r="BQ151">
        <v>-0.52724355068278772</v>
      </c>
      <c r="BR151">
        <v>2.8756399370041685</v>
      </c>
      <c r="BS151">
        <v>-1.3196644865854368</v>
      </c>
      <c r="BT151" t="e">
        <v>#NUM!</v>
      </c>
      <c r="BU151" t="e">
        <v>#NUM!</v>
      </c>
      <c r="BV151" t="e">
        <v>#NUM!</v>
      </c>
      <c r="BW151" t="e">
        <v>#NUM!</v>
      </c>
      <c r="BX151" t="e">
        <v>#NUM!</v>
      </c>
      <c r="BY151" t="e">
        <v>#NUM!</v>
      </c>
      <c r="BZ151" t="e">
        <v>#NUM!</v>
      </c>
      <c r="CA151" t="e">
        <v>#NUM!</v>
      </c>
      <c r="CB151" t="e">
        <v>#NUM!</v>
      </c>
      <c r="CC151" t="e">
        <v>#NUM!</v>
      </c>
      <c r="CD151" t="e">
        <v>#NUM!</v>
      </c>
      <c r="CE151" t="e">
        <v>#NUM!</v>
      </c>
      <c r="CF151" t="e">
        <v>#NUM!</v>
      </c>
      <c r="CG151" t="e">
        <v>#NUM!</v>
      </c>
      <c r="CH151" t="e">
        <v>#NUM!</v>
      </c>
      <c r="CI151" t="e">
        <v>#NUM!</v>
      </c>
      <c r="CJ151" t="e">
        <v>#NUM!</v>
      </c>
      <c r="CK151" t="e">
        <v>#NUM!</v>
      </c>
      <c r="CL151" t="e">
        <v>#NUM!</v>
      </c>
      <c r="CM151" t="e">
        <v>#NUM!</v>
      </c>
      <c r="CN151" t="e">
        <v>#NUM!</v>
      </c>
      <c r="CO151" t="e">
        <v>#NUM!</v>
      </c>
      <c r="CP151" t="e">
        <v>#NUM!</v>
      </c>
      <c r="CQ151" t="e">
        <v>#NUM!</v>
      </c>
      <c r="CR151" t="e">
        <v>#NUM!</v>
      </c>
      <c r="CS151" t="e">
        <v>#NUM!</v>
      </c>
      <c r="CT151" t="e">
        <v>#NUM!</v>
      </c>
      <c r="CU151" t="e">
        <v>#NUM!</v>
      </c>
      <c r="CV151" t="e">
        <v>#NUM!</v>
      </c>
      <c r="CW151" t="e">
        <v>#NUM!</v>
      </c>
      <c r="CX151" t="e">
        <v>#NUM!</v>
      </c>
      <c r="CY151" t="e">
        <v>#NUM!</v>
      </c>
      <c r="CZ151" t="e">
        <v>#NUM!</v>
      </c>
      <c r="DA151" t="e">
        <v>#NUM!</v>
      </c>
      <c r="DB151" t="e">
        <v>#NUM!</v>
      </c>
      <c r="DC151" t="e">
        <v>#NUM!</v>
      </c>
      <c r="DD151" t="e">
        <v>#NUM!</v>
      </c>
      <c r="DE151" t="e">
        <v>#NUM!</v>
      </c>
      <c r="DF151" t="e">
        <v>#NUM!</v>
      </c>
    </row>
    <row r="152" spans="1:110" x14ac:dyDescent="0.3">
      <c r="A152" s="2" t="s">
        <v>266</v>
      </c>
      <c r="B152" s="1">
        <v>44145</v>
      </c>
      <c r="C152" s="2" t="s">
        <v>250</v>
      </c>
      <c r="D152" s="2" t="s">
        <v>120</v>
      </c>
      <c r="E152" s="2" t="s">
        <v>111</v>
      </c>
      <c r="F152">
        <v>32</v>
      </c>
      <c r="G152">
        <v>519.54999999999995</v>
      </c>
      <c r="H152">
        <v>4.4900000000000002E-2</v>
      </c>
      <c r="I152">
        <v>8.9700000000000002E-2</v>
      </c>
      <c r="J152">
        <v>4.4900000000000002E-2</v>
      </c>
      <c r="K152">
        <v>8.9700000000000002E-2</v>
      </c>
      <c r="L152">
        <v>4.4900000000000002E-2</v>
      </c>
      <c r="M152">
        <v>4.4900000000000002E-2</v>
      </c>
      <c r="N152">
        <v>4.4900000000000002E-2</v>
      </c>
      <c r="O152">
        <v>4.4900000000000002E-2</v>
      </c>
      <c r="P152">
        <v>1.1100000000000001</v>
      </c>
      <c r="Q152">
        <v>1</v>
      </c>
      <c r="R152">
        <v>2230</v>
      </c>
      <c r="S152">
        <v>4.4900000000000002E-2</v>
      </c>
      <c r="BG152">
        <f>SUM(Table8_1[[#This Row],[PFBA]:[11cl-PF3OUdS2]])</f>
        <v>2232.6036999999997</v>
      </c>
      <c r="BH152">
        <v>-1.3477536589966768</v>
      </c>
      <c r="BI152">
        <v>-1.0472075569559078</v>
      </c>
      <c r="BJ152">
        <v>-1.3477536589966768</v>
      </c>
      <c r="BK152">
        <v>-1.0472075569559078</v>
      </c>
      <c r="BL152">
        <v>-1.3477536589966768</v>
      </c>
      <c r="BM152">
        <v>-1.3477536589966768</v>
      </c>
      <c r="BN152">
        <v>-1.3477536589966768</v>
      </c>
      <c r="BO152">
        <v>-1.3477536589966768</v>
      </c>
      <c r="BP152">
        <v>4.5322978786657475E-2</v>
      </c>
      <c r="BQ152">
        <v>0</v>
      </c>
      <c r="BR152">
        <v>3.3483048630481607</v>
      </c>
      <c r="BS152">
        <v>-1.3477536589966768</v>
      </c>
      <c r="BT152" t="e">
        <v>#NUM!</v>
      </c>
      <c r="BU152" t="e">
        <v>#NUM!</v>
      </c>
      <c r="BV152" t="e">
        <v>#NUM!</v>
      </c>
      <c r="BW152" t="e">
        <v>#NUM!</v>
      </c>
      <c r="BX152" t="e">
        <v>#NUM!</v>
      </c>
      <c r="BY152" t="e">
        <v>#NUM!</v>
      </c>
      <c r="BZ152" t="e">
        <v>#NUM!</v>
      </c>
      <c r="CA152" t="e">
        <v>#NUM!</v>
      </c>
      <c r="CB152" t="e">
        <v>#NUM!</v>
      </c>
      <c r="CC152" t="e">
        <v>#NUM!</v>
      </c>
      <c r="CD152" t="e">
        <v>#NUM!</v>
      </c>
      <c r="CE152" t="e">
        <v>#NUM!</v>
      </c>
      <c r="CF152" t="e">
        <v>#NUM!</v>
      </c>
      <c r="CG152" t="e">
        <v>#NUM!</v>
      </c>
      <c r="CH152" t="e">
        <v>#NUM!</v>
      </c>
      <c r="CI152" t="e">
        <v>#NUM!</v>
      </c>
      <c r="CJ152" t="e">
        <v>#NUM!</v>
      </c>
      <c r="CK152" t="e">
        <v>#NUM!</v>
      </c>
      <c r="CL152" t="e">
        <v>#NUM!</v>
      </c>
      <c r="CM152" t="e">
        <v>#NUM!</v>
      </c>
      <c r="CN152" t="e">
        <v>#NUM!</v>
      </c>
      <c r="CO152" t="e">
        <v>#NUM!</v>
      </c>
      <c r="CP152" t="e">
        <v>#NUM!</v>
      </c>
      <c r="CQ152" t="e">
        <v>#NUM!</v>
      </c>
      <c r="CR152" t="e">
        <v>#NUM!</v>
      </c>
      <c r="CS152" t="e">
        <v>#NUM!</v>
      </c>
      <c r="CT152" t="e">
        <v>#NUM!</v>
      </c>
      <c r="CU152" t="e">
        <v>#NUM!</v>
      </c>
      <c r="CV152" t="e">
        <v>#NUM!</v>
      </c>
      <c r="CW152" t="e">
        <v>#NUM!</v>
      </c>
      <c r="CX152" t="e">
        <v>#NUM!</v>
      </c>
      <c r="CY152" t="e">
        <v>#NUM!</v>
      </c>
      <c r="CZ152" t="e">
        <v>#NUM!</v>
      </c>
      <c r="DA152" t="e">
        <v>#NUM!</v>
      </c>
      <c r="DB152" t="e">
        <v>#NUM!</v>
      </c>
      <c r="DC152" t="e">
        <v>#NUM!</v>
      </c>
      <c r="DD152" t="e">
        <v>#NUM!</v>
      </c>
      <c r="DE152" t="e">
        <v>#NUM!</v>
      </c>
      <c r="DF152" t="e">
        <v>#NUM!</v>
      </c>
    </row>
    <row r="153" spans="1:110" x14ac:dyDescent="0.3">
      <c r="A153" s="2" t="s">
        <v>267</v>
      </c>
      <c r="B153" s="1">
        <v>44145</v>
      </c>
      <c r="C153" s="2" t="s">
        <v>250</v>
      </c>
      <c r="D153" s="2" t="s">
        <v>120</v>
      </c>
      <c r="E153" s="2" t="s">
        <v>113</v>
      </c>
      <c r="F153">
        <v>32</v>
      </c>
      <c r="G153">
        <v>519.54999999999995</v>
      </c>
      <c r="H153">
        <v>3.1205817848894066E-2</v>
      </c>
      <c r="I153">
        <v>5.5115386821068896E-2</v>
      </c>
      <c r="J153">
        <v>4.2105808757524607E-2</v>
      </c>
      <c r="K153">
        <v>6.7105817848894064E-2</v>
      </c>
      <c r="L153">
        <v>6.7105817848894064E-2</v>
      </c>
      <c r="M153">
        <v>5.3999832547779805E-2</v>
      </c>
      <c r="N153">
        <v>5.3103662661650258E-2</v>
      </c>
      <c r="O153">
        <v>8.8859954578793782E-2</v>
      </c>
      <c r="P153">
        <v>5.21</v>
      </c>
      <c r="Q153">
        <v>1.74</v>
      </c>
      <c r="R153">
        <v>6910</v>
      </c>
      <c r="S153">
        <v>4.710451097593843E-2</v>
      </c>
      <c r="T153">
        <v>14.3</v>
      </c>
      <c r="U153">
        <v>24.2</v>
      </c>
      <c r="V153">
        <v>125</v>
      </c>
      <c r="W153">
        <v>13.8</v>
      </c>
      <c r="X153">
        <v>19.399999999999999</v>
      </c>
      <c r="Y153">
        <v>9.2995079605172809E-2</v>
      </c>
      <c r="Z153">
        <v>11.6</v>
      </c>
      <c r="AA153">
        <v>12.7</v>
      </c>
      <c r="AB153">
        <v>4.2300000000000004</v>
      </c>
      <c r="AC153">
        <v>6.4092197502861062E-2</v>
      </c>
      <c r="AD153">
        <v>4.8737555041084908E-2</v>
      </c>
      <c r="AE153">
        <v>3.79</v>
      </c>
      <c r="AF153">
        <v>7.850119077191578E-2</v>
      </c>
      <c r="AG153">
        <v>6.7728505483520246E-2</v>
      </c>
      <c r="AH153">
        <v>12.7</v>
      </c>
      <c r="AI153">
        <v>6.1505275684367124E-2</v>
      </c>
      <c r="AJ153">
        <v>6.0112301776150151E-2</v>
      </c>
      <c r="AK153">
        <v>9.105668290856031E-2</v>
      </c>
      <c r="AL153">
        <v>0.11197397196440835</v>
      </c>
      <c r="AM153">
        <v>7.8029089244470329E-2</v>
      </c>
      <c r="AN153">
        <v>5.4160508897344931E-2</v>
      </c>
      <c r="AO153">
        <v>6.1486184586289766E-2</v>
      </c>
      <c r="AP153">
        <v>9.000568414682994E-2</v>
      </c>
      <c r="AQ153">
        <v>5.8885061487754638E-2</v>
      </c>
      <c r="AR153">
        <v>11.8</v>
      </c>
      <c r="AS153">
        <v>1.92</v>
      </c>
      <c r="AT153">
        <v>3.09</v>
      </c>
      <c r="AU153">
        <v>0.11643442236152439</v>
      </c>
      <c r="AV153">
        <v>6.1268171528953988E-2</v>
      </c>
      <c r="AW153">
        <v>4.715333202637903E-2</v>
      </c>
      <c r="AX153">
        <v>8.3064223309109619E-2</v>
      </c>
      <c r="AY153">
        <v>46.1</v>
      </c>
      <c r="AZ153">
        <v>33.6</v>
      </c>
      <c r="BA153">
        <v>5.9532546222819858E-2</v>
      </c>
      <c r="BB153">
        <v>1.01</v>
      </c>
      <c r="BC153">
        <v>3.1211635697788134E-2</v>
      </c>
      <c r="BD153">
        <v>0.10345205951419087</v>
      </c>
      <c r="BE153">
        <v>0.13733119707026778</v>
      </c>
      <c r="BG153">
        <f>SUM(Table8_1[[#This Row],[PFBA]:[11cl-PF3OUdS2]])</f>
        <v>7258.3544234867222</v>
      </c>
      <c r="BH153">
        <v>-1.505764430849249</v>
      </c>
      <c r="BI153">
        <v>-1.258727140193272</v>
      </c>
      <c r="BJ153">
        <v>-1.3756579864132674</v>
      </c>
      <c r="BK153">
        <v>-1.1732398263266619</v>
      </c>
      <c r="BL153">
        <v>-1.1732398263266619</v>
      </c>
      <c r="BM153">
        <v>-1.2676075869119938</v>
      </c>
      <c r="BN153">
        <v>-1.2748755237605909</v>
      </c>
      <c r="BO153">
        <v>-1.0512939130868681</v>
      </c>
      <c r="BP153">
        <v>0.71683772329952444</v>
      </c>
      <c r="BQ153">
        <v>0.24054924828259971</v>
      </c>
      <c r="BR153">
        <v>3.8394780473741985</v>
      </c>
      <c r="BS153">
        <v>-1.3269375005537241</v>
      </c>
      <c r="BT153">
        <v>1.1553360374650619</v>
      </c>
      <c r="BU153">
        <v>1.3838153659804313</v>
      </c>
      <c r="BV153">
        <v>2.0969100130080562</v>
      </c>
      <c r="BW153">
        <v>1.1398790864012365</v>
      </c>
      <c r="BX153">
        <v>1.287801729930226</v>
      </c>
      <c r="BY153">
        <v>-1.0315400294767447</v>
      </c>
      <c r="BZ153">
        <v>1.0644579892269184</v>
      </c>
      <c r="CA153">
        <v>1.1038037209559568</v>
      </c>
      <c r="CB153">
        <v>0.6263403673750424</v>
      </c>
      <c r="CC153">
        <v>-1.1931948376840655</v>
      </c>
      <c r="CD153">
        <v>-1.3121362613392038</v>
      </c>
      <c r="CE153">
        <v>0.57863920996807239</v>
      </c>
      <c r="CF153">
        <v>-1.1051237554617543</v>
      </c>
      <c r="CG153">
        <v>-1.1692285075535589</v>
      </c>
      <c r="CH153">
        <v>1.1038037209559568</v>
      </c>
      <c r="CI153">
        <v>-1.2110876305279827</v>
      </c>
      <c r="CJ153">
        <v>-1.2210366420273666</v>
      </c>
      <c r="CK153">
        <v>-1.0406881745939121</v>
      </c>
      <c r="CL153">
        <v>-0.95088291613251918</v>
      </c>
      <c r="CM153">
        <v>-1.1077434621400748</v>
      </c>
      <c r="CN153">
        <v>-1.2663172636310651</v>
      </c>
      <c r="CO153">
        <v>-1.2112224554759394</v>
      </c>
      <c r="CP153">
        <v>-1.0457300626089958</v>
      </c>
      <c r="CQ153">
        <v>-1.2299948671194907</v>
      </c>
      <c r="CR153">
        <v>1.0718820073061255</v>
      </c>
      <c r="CS153">
        <v>0.28330122870354957</v>
      </c>
      <c r="CT153">
        <v>0.48995847942483461</v>
      </c>
      <c r="CU153">
        <v>-0.93391860704317653</v>
      </c>
      <c r="CV153">
        <v>-1.2127650804438721</v>
      </c>
      <c r="CW153">
        <v>-1.3264876130106238</v>
      </c>
      <c r="CX153">
        <v>-1.0805859914393243</v>
      </c>
      <c r="CY153">
        <v>1.6637009253896482</v>
      </c>
      <c r="CZ153">
        <v>1.5263392773898441</v>
      </c>
      <c r="DA153">
        <v>-1.225245542160625</v>
      </c>
      <c r="DB153">
        <v>4.3213737826425782E-3</v>
      </c>
      <c r="DC153">
        <v>-1.5056834708121123</v>
      </c>
      <c r="DD153">
        <v>-0.98526085901714211</v>
      </c>
      <c r="DE153">
        <v>-0.86223079432592487</v>
      </c>
      <c r="DF153" t="e">
        <v>#NUM!</v>
      </c>
    </row>
    <row r="154" spans="1:110" x14ac:dyDescent="0.3">
      <c r="A154" s="2" t="s">
        <v>268</v>
      </c>
      <c r="B154" s="1">
        <v>44145</v>
      </c>
      <c r="C154" s="2" t="s">
        <v>250</v>
      </c>
      <c r="D154" s="2" t="s">
        <v>120</v>
      </c>
      <c r="E154" s="2" t="s">
        <v>115</v>
      </c>
      <c r="F154">
        <v>32</v>
      </c>
      <c r="G154">
        <v>519.54999999999995</v>
      </c>
      <c r="H154">
        <v>4.8599999999999997E-2</v>
      </c>
      <c r="I154">
        <v>4.8599999999999997E-2</v>
      </c>
      <c r="J154">
        <v>4.8599999999999997E-2</v>
      </c>
      <c r="K154">
        <v>9.7100000000000006E-2</v>
      </c>
      <c r="L154">
        <v>4.8599999999999997E-2</v>
      </c>
      <c r="M154">
        <v>9.7100000000000006E-2</v>
      </c>
      <c r="N154">
        <v>4.8599999999999997E-2</v>
      </c>
      <c r="O154">
        <v>4.8599999999999997E-2</v>
      </c>
      <c r="P154">
        <v>0.35599999999999998</v>
      </c>
      <c r="Q154">
        <v>9.7100000000000006E-2</v>
      </c>
      <c r="R154">
        <v>479</v>
      </c>
      <c r="S154">
        <v>4.8599999999999997E-2</v>
      </c>
      <c r="BG154">
        <f>SUM(Table8_1[[#This Row],[PFBA]:[11cl-PF3OUdS2]])</f>
        <v>479.98750000000001</v>
      </c>
      <c r="BH154">
        <v>-1.3133637307377066</v>
      </c>
      <c r="BI154">
        <v>-1.3133637307377066</v>
      </c>
      <c r="BJ154">
        <v>-1.3133637307377066</v>
      </c>
      <c r="BK154">
        <v>-1.0127807700919951</v>
      </c>
      <c r="BL154">
        <v>-1.3133637307377066</v>
      </c>
      <c r="BM154">
        <v>-1.0127807700919951</v>
      </c>
      <c r="BN154">
        <v>-1.3133637307377066</v>
      </c>
      <c r="BO154">
        <v>-1.3133637307377066</v>
      </c>
      <c r="BP154">
        <v>-0.44855000202712486</v>
      </c>
      <c r="BQ154">
        <v>-1.0127807700919951</v>
      </c>
      <c r="BR154">
        <v>2.6803355134145632</v>
      </c>
      <c r="BS154">
        <v>-1.3133637307377066</v>
      </c>
      <c r="BT154" t="e">
        <v>#NUM!</v>
      </c>
      <c r="BU154" t="e">
        <v>#NUM!</v>
      </c>
      <c r="BV154" t="e">
        <v>#NUM!</v>
      </c>
      <c r="BW154" t="e">
        <v>#NUM!</v>
      </c>
      <c r="BX154" t="e">
        <v>#NUM!</v>
      </c>
      <c r="BY154" t="e">
        <v>#NUM!</v>
      </c>
      <c r="BZ154" t="e">
        <v>#NUM!</v>
      </c>
      <c r="CA154" t="e">
        <v>#NUM!</v>
      </c>
      <c r="CB154" t="e">
        <v>#NUM!</v>
      </c>
      <c r="CC154" t="e">
        <v>#NUM!</v>
      </c>
      <c r="CD154" t="e">
        <v>#NUM!</v>
      </c>
      <c r="CE154" t="e">
        <v>#NUM!</v>
      </c>
      <c r="CF154" t="e">
        <v>#NUM!</v>
      </c>
      <c r="CG154" t="e">
        <v>#NUM!</v>
      </c>
      <c r="CH154" t="e">
        <v>#NUM!</v>
      </c>
      <c r="CI154" t="e">
        <v>#NUM!</v>
      </c>
      <c r="CJ154" t="e">
        <v>#NUM!</v>
      </c>
      <c r="CK154" t="e">
        <v>#NUM!</v>
      </c>
      <c r="CL154" t="e">
        <v>#NUM!</v>
      </c>
      <c r="CM154" t="e">
        <v>#NUM!</v>
      </c>
      <c r="CN154" t="e">
        <v>#NUM!</v>
      </c>
      <c r="CO154" t="e">
        <v>#NUM!</v>
      </c>
      <c r="CP154" t="e">
        <v>#NUM!</v>
      </c>
      <c r="CQ154" t="e">
        <v>#NUM!</v>
      </c>
      <c r="CR154" t="e">
        <v>#NUM!</v>
      </c>
      <c r="CS154" t="e">
        <v>#NUM!</v>
      </c>
      <c r="CT154" t="e">
        <v>#NUM!</v>
      </c>
      <c r="CU154" t="e">
        <v>#NUM!</v>
      </c>
      <c r="CV154" t="e">
        <v>#NUM!</v>
      </c>
      <c r="CW154" t="e">
        <v>#NUM!</v>
      </c>
      <c r="CX154" t="e">
        <v>#NUM!</v>
      </c>
      <c r="CY154" t="e">
        <v>#NUM!</v>
      </c>
      <c r="CZ154" t="e">
        <v>#NUM!</v>
      </c>
      <c r="DA154" t="e">
        <v>#NUM!</v>
      </c>
      <c r="DB154" t="e">
        <v>#NUM!</v>
      </c>
      <c r="DC154" t="e">
        <v>#NUM!</v>
      </c>
      <c r="DD154" t="e">
        <v>#NUM!</v>
      </c>
      <c r="DE154" t="e">
        <v>#NUM!</v>
      </c>
      <c r="DF154" t="e">
        <v>#NUM!</v>
      </c>
    </row>
    <row r="155" spans="1:110" x14ac:dyDescent="0.3">
      <c r="A155" s="2" t="s">
        <v>269</v>
      </c>
      <c r="B155" s="1">
        <v>44145</v>
      </c>
      <c r="C155" s="2" t="s">
        <v>250</v>
      </c>
      <c r="D155" s="2" t="s">
        <v>110</v>
      </c>
      <c r="E155" s="2" t="s">
        <v>111</v>
      </c>
      <c r="F155">
        <v>31</v>
      </c>
      <c r="G155">
        <v>526.20000000000005</v>
      </c>
      <c r="H155">
        <v>0.42780000000000001</v>
      </c>
      <c r="I155">
        <v>0.42780000000000001</v>
      </c>
      <c r="J155">
        <v>0.42780000000000001</v>
      </c>
      <c r="K155">
        <v>0.215</v>
      </c>
      <c r="L155">
        <v>0.42780000000000001</v>
      </c>
      <c r="M155">
        <v>0.42780000000000001</v>
      </c>
      <c r="N155">
        <v>0.42780000000000001</v>
      </c>
      <c r="O155">
        <v>0.42780000000000001</v>
      </c>
      <c r="P155">
        <v>2.2999999999999998</v>
      </c>
      <c r="Q155">
        <v>1.1499999999999999</v>
      </c>
      <c r="R155">
        <v>1850</v>
      </c>
      <c r="S155">
        <v>0.42780000000000001</v>
      </c>
      <c r="BG155">
        <f>SUM(Table8_1[[#This Row],[PFBA]:[11cl-PF3OUdS2]])</f>
        <v>1857.0873999999999</v>
      </c>
      <c r="BH155">
        <v>-0.36875921976449078</v>
      </c>
      <c r="BI155">
        <v>-0.36875921976449078</v>
      </c>
      <c r="BJ155">
        <v>-0.36875921976449078</v>
      </c>
      <c r="BK155">
        <v>-0.66756154008439472</v>
      </c>
      <c r="BL155">
        <v>-0.36875921976449078</v>
      </c>
      <c r="BM155">
        <v>-0.36875921976449078</v>
      </c>
      <c r="BN155">
        <v>-0.36875921976449078</v>
      </c>
      <c r="BO155">
        <v>-0.36875921976449078</v>
      </c>
      <c r="BP155">
        <v>0.36172783601759284</v>
      </c>
      <c r="BQ155">
        <v>6.069784035361165E-2</v>
      </c>
      <c r="BR155">
        <v>3.2671717284030137</v>
      </c>
      <c r="BS155">
        <v>-0.36875921976449078</v>
      </c>
      <c r="BT155" t="e">
        <v>#NUM!</v>
      </c>
      <c r="BU155" t="e">
        <v>#NUM!</v>
      </c>
      <c r="BV155" t="e">
        <v>#NUM!</v>
      </c>
      <c r="BW155" t="e">
        <v>#NUM!</v>
      </c>
      <c r="BX155" t="e">
        <v>#NUM!</v>
      </c>
      <c r="BY155" t="e">
        <v>#NUM!</v>
      </c>
      <c r="BZ155" t="e">
        <v>#NUM!</v>
      </c>
      <c r="CA155" t="e">
        <v>#NUM!</v>
      </c>
      <c r="CB155" t="e">
        <v>#NUM!</v>
      </c>
      <c r="CC155" t="e">
        <v>#NUM!</v>
      </c>
      <c r="CD155" t="e">
        <v>#NUM!</v>
      </c>
      <c r="CE155" t="e">
        <v>#NUM!</v>
      </c>
      <c r="CF155" t="e">
        <v>#NUM!</v>
      </c>
      <c r="CG155" t="e">
        <v>#NUM!</v>
      </c>
      <c r="CH155" t="e">
        <v>#NUM!</v>
      </c>
      <c r="CI155" t="e">
        <v>#NUM!</v>
      </c>
      <c r="CJ155" t="e">
        <v>#NUM!</v>
      </c>
      <c r="CK155" t="e">
        <v>#NUM!</v>
      </c>
      <c r="CL155" t="e">
        <v>#NUM!</v>
      </c>
      <c r="CM155" t="e">
        <v>#NUM!</v>
      </c>
      <c r="CN155" t="e">
        <v>#NUM!</v>
      </c>
      <c r="CO155" t="e">
        <v>#NUM!</v>
      </c>
      <c r="CP155" t="e">
        <v>#NUM!</v>
      </c>
      <c r="CQ155" t="e">
        <v>#NUM!</v>
      </c>
      <c r="CR155" t="e">
        <v>#NUM!</v>
      </c>
      <c r="CS155" t="e">
        <v>#NUM!</v>
      </c>
      <c r="CT155" t="e">
        <v>#NUM!</v>
      </c>
      <c r="CU155" t="e">
        <v>#NUM!</v>
      </c>
      <c r="CV155" t="e">
        <v>#NUM!</v>
      </c>
      <c r="CW155" t="e">
        <v>#NUM!</v>
      </c>
      <c r="CX155" t="e">
        <v>#NUM!</v>
      </c>
      <c r="CY155" t="e">
        <v>#NUM!</v>
      </c>
      <c r="CZ155" t="e">
        <v>#NUM!</v>
      </c>
      <c r="DA155" t="e">
        <v>#NUM!</v>
      </c>
      <c r="DB155" t="e">
        <v>#NUM!</v>
      </c>
      <c r="DC155" t="e">
        <v>#NUM!</v>
      </c>
      <c r="DD155" t="e">
        <v>#NUM!</v>
      </c>
      <c r="DE155" t="e">
        <v>#NUM!</v>
      </c>
      <c r="DF155" t="e">
        <v>#NUM!</v>
      </c>
    </row>
    <row r="156" spans="1:110" x14ac:dyDescent="0.3">
      <c r="A156" s="2" t="s">
        <v>270</v>
      </c>
      <c r="B156" s="1">
        <v>44145</v>
      </c>
      <c r="C156" s="2" t="s">
        <v>250</v>
      </c>
      <c r="D156" s="2" t="s">
        <v>110</v>
      </c>
      <c r="E156" s="2" t="s">
        <v>113</v>
      </c>
      <c r="F156">
        <v>31</v>
      </c>
      <c r="G156">
        <v>526.20000000000005</v>
      </c>
      <c r="H156">
        <v>6.0259003119338031E-2</v>
      </c>
      <c r="I156">
        <v>4.9494847959985613E-2</v>
      </c>
      <c r="J156">
        <v>3.7801341372842613E-2</v>
      </c>
      <c r="K156">
        <v>6.0259003119338031E-2</v>
      </c>
      <c r="L156">
        <v>2.800900311933803E-2</v>
      </c>
      <c r="M156">
        <v>4.8487162194627079E-2</v>
      </c>
      <c r="N156">
        <v>4.76866451959626E-2</v>
      </c>
      <c r="O156">
        <v>7.9745991689901374E-2</v>
      </c>
      <c r="P156">
        <v>7.49</v>
      </c>
      <c r="Q156">
        <v>0.88500000000000001</v>
      </c>
      <c r="R156">
        <v>4570</v>
      </c>
      <c r="S156">
        <v>4.2294371985591737E-2</v>
      </c>
      <c r="T156">
        <v>8.7200000000000006</v>
      </c>
      <c r="U156">
        <v>15.9</v>
      </c>
      <c r="V156">
        <v>77.099999999999994</v>
      </c>
      <c r="W156">
        <v>8.31</v>
      </c>
      <c r="X156">
        <v>22.3</v>
      </c>
      <c r="Y156">
        <v>8.3479659501746462E-2</v>
      </c>
      <c r="Z156">
        <v>7.91</v>
      </c>
      <c r="AA156">
        <v>7.66</v>
      </c>
      <c r="AB156">
        <v>3.13</v>
      </c>
      <c r="AC156">
        <v>5.7534171130059583E-2</v>
      </c>
      <c r="AD156">
        <v>0.58599999999999997</v>
      </c>
      <c r="AE156">
        <v>4.79</v>
      </c>
      <c r="AF156">
        <v>7.046881086552291E-2</v>
      </c>
      <c r="AG156">
        <v>6.0798405682658721E-2</v>
      </c>
      <c r="AH156">
        <v>8.58</v>
      </c>
      <c r="AI156">
        <v>5.521194770186974E-2</v>
      </c>
      <c r="AJ156">
        <v>5.3961505333881235E-2</v>
      </c>
      <c r="AK156">
        <v>8.1739602964351746E-2</v>
      </c>
      <c r="AL156">
        <v>0.10051659821501951</v>
      </c>
      <c r="AM156">
        <v>7.004501559669013E-2</v>
      </c>
      <c r="AN156">
        <v>4.8618710370351342E-2</v>
      </c>
      <c r="AO156">
        <v>5.5194810038524757E-2</v>
      </c>
      <c r="AP156">
        <v>8.0796144244401069E-2</v>
      </c>
      <c r="AQ156">
        <v>5.2859838430244499E-2</v>
      </c>
      <c r="AR156">
        <v>33.9</v>
      </c>
      <c r="AS156">
        <v>4.4945558095284575E-2</v>
      </c>
      <c r="AT156">
        <v>4.58</v>
      </c>
      <c r="AU156">
        <v>0.10452064748253544</v>
      </c>
      <c r="AV156">
        <v>5.4999104460653377E-2</v>
      </c>
      <c r="AW156">
        <v>4.2328520160930756E-2</v>
      </c>
      <c r="AX156">
        <v>7.456494588812411E-2</v>
      </c>
      <c r="AY156">
        <v>39.299999999999997</v>
      </c>
      <c r="AZ156">
        <v>16.600000000000001</v>
      </c>
      <c r="BA156">
        <v>5.3441071388432293E-2</v>
      </c>
      <c r="BB156">
        <v>0.63800000000000001</v>
      </c>
      <c r="BC156">
        <v>2.8018006238676056E-2</v>
      </c>
      <c r="BD156">
        <v>9.2866662834908562E-2</v>
      </c>
      <c r="BE156">
        <v>0.12327922745017464</v>
      </c>
      <c r="BG156">
        <f>SUM(Table8_1[[#This Row],[PFBA]:[11cl-PF3OUdS2]])</f>
        <v>4840.3232263338323</v>
      </c>
      <c r="BH156">
        <v>-1.2199780572519698</v>
      </c>
      <c r="BI156">
        <v>-1.3054400054906397</v>
      </c>
      <c r="BJ156">
        <v>-1.42249278903876</v>
      </c>
      <c r="BK156">
        <v>-1.2199780572519698</v>
      </c>
      <c r="BL156">
        <v>-1.5527023480659352</v>
      </c>
      <c r="BM156">
        <v>-1.3143732330690299</v>
      </c>
      <c r="BN156">
        <v>-1.3216032295504037</v>
      </c>
      <c r="BO156">
        <v>-1.0982911368689738</v>
      </c>
      <c r="BP156">
        <v>0.87448181769946653</v>
      </c>
      <c r="BQ156">
        <v>-5.305672930217456E-2</v>
      </c>
      <c r="BR156">
        <v>3.6599162000698504</v>
      </c>
      <c r="BS156">
        <v>-1.3737174193440458</v>
      </c>
      <c r="BT156">
        <v>0.94051648493256723</v>
      </c>
      <c r="BU156">
        <v>1.2013971243204515</v>
      </c>
      <c r="BV156">
        <v>1.887054378050957</v>
      </c>
      <c r="BW156">
        <v>0.91960102378411102</v>
      </c>
      <c r="BX156">
        <v>1.3483048630481607</v>
      </c>
      <c r="BY156">
        <v>-1.0784193310106827</v>
      </c>
      <c r="BZ156">
        <v>0.89817648349767654</v>
      </c>
      <c r="CA156">
        <v>0.88422876963260399</v>
      </c>
      <c r="CB156">
        <v>0.49554433754644844</v>
      </c>
      <c r="CC156">
        <v>-1.2400741392180035</v>
      </c>
      <c r="CD156">
        <v>-0.23210238398190938</v>
      </c>
      <c r="CE156">
        <v>0.68033551341456322</v>
      </c>
      <c r="CF156">
        <v>-1.1520030569956923</v>
      </c>
      <c r="CG156">
        <v>-1.2161078090874968</v>
      </c>
      <c r="CH156">
        <v>0.93348728784870549</v>
      </c>
      <c r="CI156">
        <v>-1.2579669320619205</v>
      </c>
      <c r="CJ156">
        <v>-1.2679159435613048</v>
      </c>
      <c r="CK156">
        <v>-1.08756747612785</v>
      </c>
      <c r="CL156">
        <v>-0.99776221766645723</v>
      </c>
      <c r="CM156">
        <v>-1.1546227636740127</v>
      </c>
      <c r="CN156">
        <v>-1.313196565165003</v>
      </c>
      <c r="CO156">
        <v>-1.2581017570098774</v>
      </c>
      <c r="CP156">
        <v>-1.0926093641429337</v>
      </c>
      <c r="CQ156">
        <v>-1.2768741686534286</v>
      </c>
      <c r="CR156">
        <v>1.5301996982030821</v>
      </c>
      <c r="CS156">
        <v>-1.3473132225075874</v>
      </c>
      <c r="CT156">
        <v>0.66086547800386919</v>
      </c>
      <c r="CU156">
        <v>-0.98079790857711446</v>
      </c>
      <c r="CV156">
        <v>-1.25964438197781</v>
      </c>
      <c r="CW156">
        <v>-1.3733669145445617</v>
      </c>
      <c r="CX156">
        <v>-1.127465292973262</v>
      </c>
      <c r="CY156">
        <v>1.5943925503754266</v>
      </c>
      <c r="CZ156">
        <v>1.2201080880400552</v>
      </c>
      <c r="DA156">
        <v>-1.2721248436945629</v>
      </c>
      <c r="DB156">
        <v>-0.19517932127883766</v>
      </c>
      <c r="DC156">
        <v>-1.5525627723460502</v>
      </c>
      <c r="DD156">
        <v>-1.03214016055108</v>
      </c>
      <c r="DE156">
        <v>-0.9091100958598628</v>
      </c>
      <c r="DF156" t="e">
        <v>#NUM!</v>
      </c>
    </row>
    <row r="157" spans="1:110" x14ac:dyDescent="0.3">
      <c r="A157" s="2" t="s">
        <v>271</v>
      </c>
      <c r="B157" s="1">
        <v>44145</v>
      </c>
      <c r="C157" s="2" t="s">
        <v>250</v>
      </c>
      <c r="D157" s="2" t="s">
        <v>110</v>
      </c>
      <c r="E157" s="2" t="s">
        <v>115</v>
      </c>
      <c r="F157">
        <v>31</v>
      </c>
      <c r="G157">
        <v>526.20000000000005</v>
      </c>
      <c r="H157">
        <v>4.8399999999999999E-2</v>
      </c>
      <c r="I157">
        <v>4.8399999999999999E-2</v>
      </c>
      <c r="J157">
        <v>4.8399999999999999E-2</v>
      </c>
      <c r="K157">
        <v>9.69E-2</v>
      </c>
      <c r="L157">
        <v>4.8399999999999999E-2</v>
      </c>
      <c r="M157">
        <v>4.8399999999999999E-2</v>
      </c>
      <c r="N157">
        <v>4.8399999999999999E-2</v>
      </c>
      <c r="O157">
        <v>4.8399999999999999E-2</v>
      </c>
      <c r="P157">
        <v>0.71499999999999997</v>
      </c>
      <c r="Q157">
        <v>0.251</v>
      </c>
      <c r="R157">
        <v>416</v>
      </c>
      <c r="S157">
        <v>4.8399999999999999E-2</v>
      </c>
      <c r="BG157">
        <f>SUM(Table8_1[[#This Row],[PFBA]:[11cl-PF3OUdS2]])</f>
        <v>417.45010000000002</v>
      </c>
      <c r="BH157">
        <v>-1.3151546383555874</v>
      </c>
      <c r="BI157">
        <v>-1.3151546383555874</v>
      </c>
      <c r="BJ157">
        <v>-1.3151546383555874</v>
      </c>
      <c r="BK157">
        <v>-1.0136762229492347</v>
      </c>
      <c r="BL157">
        <v>-1.3151546383555874</v>
      </c>
      <c r="BM157">
        <v>-1.3151546383555874</v>
      </c>
      <c r="BN157">
        <v>-1.3151546383555874</v>
      </c>
      <c r="BO157">
        <v>-1.3151546383555874</v>
      </c>
      <c r="BP157">
        <v>-0.14569395819891939</v>
      </c>
      <c r="BQ157">
        <v>-0.60032627851896181</v>
      </c>
      <c r="BR157">
        <v>2.6190933306267428</v>
      </c>
      <c r="BS157">
        <v>-1.3151546383555874</v>
      </c>
      <c r="BT157" t="e">
        <v>#NUM!</v>
      </c>
      <c r="BU157" t="e">
        <v>#NUM!</v>
      </c>
      <c r="BV157" t="e">
        <v>#NUM!</v>
      </c>
      <c r="BW157" t="e">
        <v>#NUM!</v>
      </c>
      <c r="BX157" t="e">
        <v>#NUM!</v>
      </c>
      <c r="BY157" t="e">
        <v>#NUM!</v>
      </c>
      <c r="BZ157" t="e">
        <v>#NUM!</v>
      </c>
      <c r="CA157" t="e">
        <v>#NUM!</v>
      </c>
      <c r="CB157" t="e">
        <v>#NUM!</v>
      </c>
      <c r="CC157" t="e">
        <v>#NUM!</v>
      </c>
      <c r="CD157" t="e">
        <v>#NUM!</v>
      </c>
      <c r="CE157" t="e">
        <v>#NUM!</v>
      </c>
      <c r="CF157" t="e">
        <v>#NUM!</v>
      </c>
      <c r="CG157" t="e">
        <v>#NUM!</v>
      </c>
      <c r="CH157" t="e">
        <v>#NUM!</v>
      </c>
      <c r="CI157" t="e">
        <v>#NUM!</v>
      </c>
      <c r="CJ157" t="e">
        <v>#NUM!</v>
      </c>
      <c r="CK157" t="e">
        <v>#NUM!</v>
      </c>
      <c r="CL157" t="e">
        <v>#NUM!</v>
      </c>
      <c r="CM157" t="e">
        <v>#NUM!</v>
      </c>
      <c r="CN157" t="e">
        <v>#NUM!</v>
      </c>
      <c r="CO157" t="e">
        <v>#NUM!</v>
      </c>
      <c r="CP157" t="e">
        <v>#NUM!</v>
      </c>
      <c r="CQ157" t="e">
        <v>#NUM!</v>
      </c>
      <c r="CR157" t="e">
        <v>#NUM!</v>
      </c>
      <c r="CS157" t="e">
        <v>#NUM!</v>
      </c>
      <c r="CT157" t="e">
        <v>#NUM!</v>
      </c>
      <c r="CU157" t="e">
        <v>#NUM!</v>
      </c>
      <c r="CV157" t="e">
        <v>#NUM!</v>
      </c>
      <c r="CW157" t="e">
        <v>#NUM!</v>
      </c>
      <c r="CX157" t="e">
        <v>#NUM!</v>
      </c>
      <c r="CY157" t="e">
        <v>#NUM!</v>
      </c>
      <c r="CZ157" t="e">
        <v>#NUM!</v>
      </c>
      <c r="DA157" t="e">
        <v>#NUM!</v>
      </c>
      <c r="DB157" t="e">
        <v>#NUM!</v>
      </c>
      <c r="DC157" t="e">
        <v>#NUM!</v>
      </c>
      <c r="DD157" t="e">
        <v>#NUM!</v>
      </c>
      <c r="DE157" t="e">
        <v>#NUM!</v>
      </c>
      <c r="DF157" t="e">
        <v>#NUM!</v>
      </c>
    </row>
    <row r="158" spans="1:110" x14ac:dyDescent="0.3">
      <c r="A158" s="2" t="s">
        <v>272</v>
      </c>
      <c r="B158" s="1">
        <v>44314</v>
      </c>
      <c r="C158" s="2" t="s">
        <v>250</v>
      </c>
      <c r="D158" s="2" t="s">
        <v>120</v>
      </c>
      <c r="E158" s="2" t="s">
        <v>111</v>
      </c>
      <c r="F158">
        <v>30</v>
      </c>
      <c r="G158">
        <v>424</v>
      </c>
      <c r="H158">
        <v>0.08</v>
      </c>
      <c r="I158">
        <v>0.08</v>
      </c>
      <c r="J158">
        <v>0.08</v>
      </c>
      <c r="K158">
        <v>0.08</v>
      </c>
      <c r="L158">
        <v>0.08</v>
      </c>
      <c r="M158">
        <v>0.28999999999999998</v>
      </c>
      <c r="N158">
        <v>0.08</v>
      </c>
      <c r="O158">
        <v>0.08</v>
      </c>
      <c r="P158">
        <v>2.42</v>
      </c>
      <c r="Q158">
        <v>0.95399999999999996</v>
      </c>
      <c r="R158">
        <v>1800</v>
      </c>
      <c r="S158">
        <v>0.08</v>
      </c>
      <c r="T158">
        <v>11.5</v>
      </c>
      <c r="U158">
        <v>22.7</v>
      </c>
      <c r="V158">
        <v>30.1</v>
      </c>
      <c r="W158">
        <v>22.6</v>
      </c>
      <c r="X158">
        <v>23</v>
      </c>
      <c r="Y158">
        <v>0.65800000000000003</v>
      </c>
      <c r="Z158">
        <v>14.7</v>
      </c>
      <c r="AA158">
        <v>18</v>
      </c>
      <c r="AB158">
        <v>5.38</v>
      </c>
      <c r="AC158">
        <v>0.2</v>
      </c>
      <c r="AD158">
        <v>3.19</v>
      </c>
      <c r="AE158">
        <v>11.7</v>
      </c>
      <c r="AF158">
        <v>0.08</v>
      </c>
      <c r="AG158">
        <v>0.08</v>
      </c>
      <c r="AH158">
        <v>5.21</v>
      </c>
      <c r="AI158">
        <v>0.08</v>
      </c>
      <c r="AJ158">
        <v>0.08</v>
      </c>
      <c r="AK158">
        <v>0.08</v>
      </c>
      <c r="AL158">
        <v>0.08</v>
      </c>
      <c r="AM158">
        <v>0.08</v>
      </c>
      <c r="AN158">
        <v>0.08</v>
      </c>
      <c r="AO158">
        <v>0.08</v>
      </c>
      <c r="AP158">
        <v>0.8</v>
      </c>
      <c r="AQ158">
        <v>0.61399999999999999</v>
      </c>
      <c r="AR158">
        <v>1.51</v>
      </c>
      <c r="AS158">
        <v>0.08</v>
      </c>
      <c r="AT158">
        <v>0.08</v>
      </c>
      <c r="AU158">
        <v>0.08</v>
      </c>
      <c r="AV158">
        <v>0.08</v>
      </c>
      <c r="AW158">
        <v>0.08</v>
      </c>
      <c r="AX158">
        <v>0.2</v>
      </c>
      <c r="AY158">
        <v>8.39</v>
      </c>
      <c r="AZ158">
        <v>26.5</v>
      </c>
      <c r="BA158">
        <v>0.2</v>
      </c>
      <c r="BB158">
        <v>2.27</v>
      </c>
      <c r="BC158">
        <v>0.08</v>
      </c>
      <c r="BD158">
        <v>0.08</v>
      </c>
      <c r="BE158">
        <v>0.08</v>
      </c>
      <c r="BG158">
        <f>SUM(Table8_1[[#This Row],[PFBA]:[11cl-PF3OUdS2]])</f>
        <v>2015.0859999999989</v>
      </c>
      <c r="BH158">
        <v>-1.0969100130080565</v>
      </c>
      <c r="BI158">
        <v>-1.0969100130080565</v>
      </c>
      <c r="BJ158">
        <v>-1.0969100130080565</v>
      </c>
      <c r="BK158">
        <v>-1.0969100130080565</v>
      </c>
      <c r="BL158">
        <v>-1.0969100130080565</v>
      </c>
      <c r="BM158">
        <v>-0.53760200210104392</v>
      </c>
      <c r="BN158">
        <v>-1.0969100130080565</v>
      </c>
      <c r="BO158">
        <v>-1.0969100130080565</v>
      </c>
      <c r="BP158">
        <v>0.38381536598043126</v>
      </c>
      <c r="BQ158">
        <v>-2.0451625295904902E-2</v>
      </c>
      <c r="BR158">
        <v>3.255272505103306</v>
      </c>
      <c r="BS158">
        <v>-1.0969100130080565</v>
      </c>
      <c r="BT158">
        <v>1.0606978403536116</v>
      </c>
      <c r="BU158">
        <v>1.3560258571931227</v>
      </c>
      <c r="BV158">
        <v>1.4785664955938433</v>
      </c>
      <c r="BW158">
        <v>1.354108439147401</v>
      </c>
      <c r="BX158">
        <v>1.3617278360175928</v>
      </c>
      <c r="BY158">
        <v>-0.18177410638604449</v>
      </c>
      <c r="BZ158">
        <v>1.167317334748176</v>
      </c>
      <c r="CA158">
        <v>1.255272505103306</v>
      </c>
      <c r="CB158">
        <v>0.7307822756663892</v>
      </c>
      <c r="CC158">
        <v>-0.69897000433601875</v>
      </c>
      <c r="CD158">
        <v>0.50379068305718111</v>
      </c>
      <c r="CE158">
        <v>1.0681858617461617</v>
      </c>
      <c r="CF158">
        <v>-1.0969100130080565</v>
      </c>
      <c r="CG158">
        <v>-1.0969100130080565</v>
      </c>
      <c r="CH158">
        <v>0.71683772329952444</v>
      </c>
      <c r="CI158">
        <v>-1.0969100130080565</v>
      </c>
      <c r="CJ158">
        <v>-1.0969100130080565</v>
      </c>
      <c r="CK158">
        <v>-1.0969100130080565</v>
      </c>
      <c r="CL158">
        <v>-1.0969100130080565</v>
      </c>
      <c r="CM158">
        <v>-1.0969100130080565</v>
      </c>
      <c r="CN158">
        <v>-1.0969100130080565</v>
      </c>
      <c r="CO158">
        <v>-1.0969100130080565</v>
      </c>
      <c r="CP158">
        <v>-9.6910013008056392E-2</v>
      </c>
      <c r="CQ158">
        <v>-0.21183162885883233</v>
      </c>
      <c r="CR158">
        <v>0.17897694729316943</v>
      </c>
      <c r="CS158">
        <v>-1.0969100130080565</v>
      </c>
      <c r="CT158">
        <v>-1.0969100130080565</v>
      </c>
      <c r="CU158">
        <v>-1.0969100130080565</v>
      </c>
      <c r="CV158">
        <v>-1.0969100130080565</v>
      </c>
      <c r="CW158">
        <v>-1.0969100130080565</v>
      </c>
      <c r="CX158">
        <v>-0.69897000433601875</v>
      </c>
      <c r="CY158">
        <v>0.92376196082870032</v>
      </c>
      <c r="CZ158">
        <v>1.4232458739368079</v>
      </c>
      <c r="DA158">
        <v>-0.69897000433601875</v>
      </c>
      <c r="DB158">
        <v>0.35602585719312274</v>
      </c>
      <c r="DC158">
        <v>-1.0969100130080565</v>
      </c>
      <c r="DD158">
        <v>-1.0969100130080565</v>
      </c>
      <c r="DE158">
        <v>-1.0969100130080565</v>
      </c>
      <c r="DF158" t="e">
        <v>#NUM!</v>
      </c>
    </row>
    <row r="159" spans="1:110" x14ac:dyDescent="0.3">
      <c r="A159" s="2" t="s">
        <v>273</v>
      </c>
      <c r="B159" s="1">
        <v>44314</v>
      </c>
      <c r="C159" s="2" t="s">
        <v>250</v>
      </c>
      <c r="D159" s="2" t="s">
        <v>120</v>
      </c>
      <c r="E159" s="2" t="s">
        <v>113</v>
      </c>
      <c r="F159">
        <v>30</v>
      </c>
      <c r="G159">
        <v>424</v>
      </c>
      <c r="H159">
        <v>9.7500000000000003E-2</v>
      </c>
      <c r="I159">
        <v>9.7500000000000003E-2</v>
      </c>
      <c r="J159">
        <v>9.7500000000000003E-2</v>
      </c>
      <c r="K159">
        <v>9.7500000000000003E-2</v>
      </c>
      <c r="L159">
        <v>9.7500000000000003E-2</v>
      </c>
      <c r="M159">
        <v>9.7500000000000003E-2</v>
      </c>
      <c r="N159">
        <v>9.7500000000000003E-2</v>
      </c>
      <c r="O159">
        <v>9.7500000000000003E-2</v>
      </c>
      <c r="P159">
        <v>4.5</v>
      </c>
      <c r="Q159">
        <v>5.86</v>
      </c>
      <c r="R159">
        <v>3830</v>
      </c>
      <c r="S159">
        <v>9.7500000000000003E-2</v>
      </c>
      <c r="T159">
        <v>9.1300000000000008</v>
      </c>
      <c r="U159">
        <v>9.7500000000000003E-2</v>
      </c>
      <c r="V159">
        <v>28.9</v>
      </c>
      <c r="W159">
        <v>27</v>
      </c>
      <c r="X159">
        <v>13.3</v>
      </c>
      <c r="Y159">
        <v>0.27900000000000003</v>
      </c>
      <c r="Z159">
        <v>77.3</v>
      </c>
      <c r="AA159">
        <v>36.9</v>
      </c>
      <c r="AB159">
        <v>23.8</v>
      </c>
      <c r="AC159">
        <v>0.24399999999999999</v>
      </c>
      <c r="AD159">
        <v>2.66</v>
      </c>
      <c r="AE159">
        <v>7.37</v>
      </c>
      <c r="AF159">
        <v>9.7500000000000003E-2</v>
      </c>
      <c r="AG159">
        <v>9.7500000000000003E-2</v>
      </c>
      <c r="AH159">
        <v>11.4</v>
      </c>
      <c r="AI159">
        <v>9.7500000000000003E-2</v>
      </c>
      <c r="AJ159">
        <v>0.628</v>
      </c>
      <c r="AK159">
        <v>9.7500000000000003E-2</v>
      </c>
      <c r="AL159">
        <v>9.7500000000000003E-2</v>
      </c>
      <c r="AM159">
        <v>9.7500000000000003E-2</v>
      </c>
      <c r="AN159">
        <v>9.7500000000000003E-2</v>
      </c>
      <c r="AO159">
        <v>9.7500000000000003E-2</v>
      </c>
      <c r="AP159">
        <v>0.97499999999999998</v>
      </c>
      <c r="AQ159">
        <v>9.7500000000000003E-2</v>
      </c>
      <c r="AR159">
        <v>3.22</v>
      </c>
      <c r="AS159">
        <v>9.7500000000000003E-2</v>
      </c>
      <c r="AT159">
        <v>9.7500000000000003E-2</v>
      </c>
      <c r="AU159">
        <v>9.7500000000000003E-2</v>
      </c>
      <c r="AV159">
        <v>9.7500000000000003E-2</v>
      </c>
      <c r="AW159">
        <v>9.7500000000000003E-2</v>
      </c>
      <c r="AX159">
        <v>0.24399999999999999</v>
      </c>
      <c r="AY159">
        <v>12.7</v>
      </c>
      <c r="AZ159">
        <v>38.1</v>
      </c>
      <c r="BA159">
        <v>0.24399999999999999</v>
      </c>
      <c r="BB159">
        <v>12.5</v>
      </c>
      <c r="BC159">
        <v>9.7500000000000003E-2</v>
      </c>
      <c r="BD159">
        <v>9.7500000000000003E-2</v>
      </c>
      <c r="BE159">
        <v>9.7500000000000003E-2</v>
      </c>
      <c r="BG159">
        <f>SUM(Table8_1[[#This Row],[PFBA]:[11cl-PF3OUdS2]])</f>
        <v>4149.8864999999978</v>
      </c>
      <c r="BH159">
        <v>-1.0109953843014632</v>
      </c>
      <c r="BI159">
        <v>-1.0109953843014632</v>
      </c>
      <c r="BJ159">
        <v>-1.0109953843014632</v>
      </c>
      <c r="BK159">
        <v>-1.0109953843014632</v>
      </c>
      <c r="BL159">
        <v>-1.0109953843014632</v>
      </c>
      <c r="BM159">
        <v>-1.0109953843014632</v>
      </c>
      <c r="BN159">
        <v>-1.0109953843014632</v>
      </c>
      <c r="BO159">
        <v>-1.0109953843014632</v>
      </c>
      <c r="BP159">
        <v>0.65321251377534373</v>
      </c>
      <c r="BQ159">
        <v>0.7678976160180907</v>
      </c>
      <c r="BR159">
        <v>3.5831987739686229</v>
      </c>
      <c r="BS159">
        <v>-1.0109953843014632</v>
      </c>
      <c r="BT159">
        <v>0.96047077753429899</v>
      </c>
      <c r="BU159">
        <v>-1.0109953843014632</v>
      </c>
      <c r="BV159">
        <v>1.4608978427565478</v>
      </c>
      <c r="BW159">
        <v>1.4313637641589874</v>
      </c>
      <c r="BX159">
        <v>1.1238516409670858</v>
      </c>
      <c r="BY159">
        <v>-0.55439579672640238</v>
      </c>
      <c r="BZ159">
        <v>1.888179493918325</v>
      </c>
      <c r="CA159">
        <v>1.5670263661590604</v>
      </c>
      <c r="CB159">
        <v>1.3765769570565121</v>
      </c>
      <c r="CC159">
        <v>-0.61261017366127057</v>
      </c>
      <c r="CD159">
        <v>0.42488163663106698</v>
      </c>
      <c r="CE159">
        <v>0.86746748785905148</v>
      </c>
      <c r="CF159">
        <v>-1.0109953843014632</v>
      </c>
      <c r="CG159">
        <v>-1.0109953843014632</v>
      </c>
      <c r="CH159">
        <v>1.0569048513364727</v>
      </c>
      <c r="CI159">
        <v>-1.0109953843014632</v>
      </c>
      <c r="CJ159">
        <v>-0.20204035626280387</v>
      </c>
      <c r="CK159">
        <v>-1.0109953843014632</v>
      </c>
      <c r="CL159">
        <v>-1.0109953843014632</v>
      </c>
      <c r="CM159">
        <v>-1.0109953843014632</v>
      </c>
      <c r="CN159">
        <v>-1.0109953843014632</v>
      </c>
      <c r="CO159">
        <v>-1.0109953843014632</v>
      </c>
      <c r="CP159">
        <v>-1.0995384301463193E-2</v>
      </c>
      <c r="CQ159">
        <v>-1.0109953843014632</v>
      </c>
      <c r="CR159">
        <v>0.50785587169583091</v>
      </c>
      <c r="CS159">
        <v>-1.0109953843014632</v>
      </c>
      <c r="CT159">
        <v>-1.0109953843014632</v>
      </c>
      <c r="CU159">
        <v>-1.0109953843014632</v>
      </c>
      <c r="CV159">
        <v>-1.0109953843014632</v>
      </c>
      <c r="CW159">
        <v>-1.0109953843014632</v>
      </c>
      <c r="CX159">
        <v>-0.61261017366127057</v>
      </c>
      <c r="CY159">
        <v>1.1038037209559568</v>
      </c>
      <c r="CZ159">
        <v>1.5809249756756194</v>
      </c>
      <c r="DA159">
        <v>-0.61261017366127057</v>
      </c>
      <c r="DB159">
        <v>1.0969100130080565</v>
      </c>
      <c r="DC159">
        <v>-1.0109953843014632</v>
      </c>
      <c r="DD159">
        <v>-1.0109953843014632</v>
      </c>
      <c r="DE159">
        <v>-1.0109953843014632</v>
      </c>
      <c r="DF159" t="e">
        <v>#NUM!</v>
      </c>
    </row>
    <row r="160" spans="1:110" x14ac:dyDescent="0.3">
      <c r="A160" s="2" t="s">
        <v>274</v>
      </c>
      <c r="B160" s="1">
        <v>44314</v>
      </c>
      <c r="C160" s="2" t="s">
        <v>250</v>
      </c>
      <c r="D160" s="2" t="s">
        <v>120</v>
      </c>
      <c r="E160" s="2" t="s">
        <v>115</v>
      </c>
      <c r="F160">
        <v>30</v>
      </c>
      <c r="G160">
        <v>424</v>
      </c>
      <c r="H160">
        <v>7.4999999999999997E-2</v>
      </c>
      <c r="I160">
        <v>7.4999999999999997E-2</v>
      </c>
      <c r="J160">
        <v>7.4999999999999997E-2</v>
      </c>
      <c r="K160">
        <v>7.4999999999999997E-2</v>
      </c>
      <c r="L160">
        <v>7.4999999999999997E-2</v>
      </c>
      <c r="M160">
        <v>7.4999999999999997E-2</v>
      </c>
      <c r="N160">
        <v>7.4999999999999997E-2</v>
      </c>
      <c r="O160">
        <v>7.4999999999999997E-2</v>
      </c>
      <c r="P160">
        <v>0.74199999999999999</v>
      </c>
      <c r="Q160">
        <v>0.32600000000000001</v>
      </c>
      <c r="R160">
        <v>333</v>
      </c>
      <c r="S160">
        <v>7.4999999999999997E-2</v>
      </c>
      <c r="T160">
        <v>2.54</v>
      </c>
      <c r="U160">
        <v>4.75</v>
      </c>
      <c r="V160">
        <v>5.3</v>
      </c>
      <c r="W160">
        <v>3.09</v>
      </c>
      <c r="X160">
        <v>2.74</v>
      </c>
      <c r="Y160">
        <v>7.4999999999999997E-2</v>
      </c>
      <c r="Z160">
        <v>4.59</v>
      </c>
      <c r="AA160">
        <v>6.78</v>
      </c>
      <c r="AB160">
        <v>1.64</v>
      </c>
      <c r="AC160">
        <v>0.188</v>
      </c>
      <c r="AD160">
        <v>0.42299999999999999</v>
      </c>
      <c r="AE160">
        <v>1.67</v>
      </c>
      <c r="AF160">
        <v>7.4999999999999997E-2</v>
      </c>
      <c r="AG160">
        <v>7.4999999999999997E-2</v>
      </c>
      <c r="AH160">
        <v>0.82399999999999995</v>
      </c>
      <c r="AI160">
        <v>7.4999999999999997E-2</v>
      </c>
      <c r="AJ160">
        <v>7.4999999999999997E-2</v>
      </c>
      <c r="AK160">
        <v>7.4999999999999997E-2</v>
      </c>
      <c r="AL160">
        <v>7.4999999999999997E-2</v>
      </c>
      <c r="AM160">
        <v>7.4999999999999997E-2</v>
      </c>
      <c r="AN160">
        <v>7.4999999999999997E-2</v>
      </c>
      <c r="AO160">
        <v>7.4999999999999997E-2</v>
      </c>
      <c r="AP160">
        <v>0.75</v>
      </c>
      <c r="AQ160">
        <v>7.4999999999999997E-2</v>
      </c>
      <c r="AR160">
        <v>0.158</v>
      </c>
      <c r="AS160">
        <v>7.4999999999999997E-2</v>
      </c>
      <c r="AT160">
        <v>7.4999999999999997E-2</v>
      </c>
      <c r="AU160">
        <v>7.4999999999999997E-2</v>
      </c>
      <c r="AV160">
        <v>7.4999999999999997E-2</v>
      </c>
      <c r="AW160">
        <v>7.4999999999999997E-2</v>
      </c>
      <c r="AX160">
        <v>0.188</v>
      </c>
      <c r="AY160">
        <v>1</v>
      </c>
      <c r="AZ160">
        <v>2.56</v>
      </c>
      <c r="BA160">
        <v>0.188</v>
      </c>
      <c r="BB160">
        <v>0.94699999999999995</v>
      </c>
      <c r="BC160">
        <v>7.4999999999999997E-2</v>
      </c>
      <c r="BD160">
        <v>7.4999999999999997E-2</v>
      </c>
      <c r="BE160">
        <v>7.4999999999999997E-2</v>
      </c>
      <c r="BG160">
        <f>SUM(Table8_1[[#This Row],[PFBA]:[11cl-PF3OUdS2]])</f>
        <v>376.49399999999974</v>
      </c>
      <c r="BH160">
        <v>-1.1249387366082999</v>
      </c>
      <c r="BI160">
        <v>-1.1249387366082999</v>
      </c>
      <c r="BJ160">
        <v>-1.1249387366082999</v>
      </c>
      <c r="BK160">
        <v>-1.1249387366082999</v>
      </c>
      <c r="BL160">
        <v>-1.1249387366082999</v>
      </c>
      <c r="BM160">
        <v>-1.1249387366082999</v>
      </c>
      <c r="BN160">
        <v>-1.1249387366082999</v>
      </c>
      <c r="BO160">
        <v>-1.1249387366082999</v>
      </c>
      <c r="BP160">
        <v>-0.12959609472097294</v>
      </c>
      <c r="BQ160">
        <v>-0.48678239993206096</v>
      </c>
      <c r="BR160">
        <v>2.5224442335063197</v>
      </c>
      <c r="BS160">
        <v>-1.1249387366082999</v>
      </c>
      <c r="BT160">
        <v>0.40483371661993806</v>
      </c>
      <c r="BU160">
        <v>0.67669360962486658</v>
      </c>
      <c r="BV160">
        <v>0.72427586960078905</v>
      </c>
      <c r="BW160">
        <v>0.48995847942483461</v>
      </c>
      <c r="BX160">
        <v>0.43775056282038799</v>
      </c>
      <c r="BY160">
        <v>-1.1249387366082999</v>
      </c>
      <c r="BZ160">
        <v>0.66181268553726125</v>
      </c>
      <c r="CA160">
        <v>0.83122969386706336</v>
      </c>
      <c r="CB160">
        <v>0.21484384804769785</v>
      </c>
      <c r="CC160">
        <v>-0.72584215073632019</v>
      </c>
      <c r="CD160">
        <v>-0.37365963262495766</v>
      </c>
      <c r="CE160">
        <v>0.22271647114758325</v>
      </c>
      <c r="CF160">
        <v>-1.1249387366082999</v>
      </c>
      <c r="CG160">
        <v>-1.1249387366082999</v>
      </c>
      <c r="CH160">
        <v>-8.4072788302884227E-2</v>
      </c>
      <c r="CI160">
        <v>-1.1249387366082999</v>
      </c>
      <c r="CJ160">
        <v>-1.1249387366082999</v>
      </c>
      <c r="CK160">
        <v>-1.1249387366082999</v>
      </c>
      <c r="CL160">
        <v>-1.1249387366082999</v>
      </c>
      <c r="CM160">
        <v>-1.1249387366082999</v>
      </c>
      <c r="CN160">
        <v>-1.1249387366082999</v>
      </c>
      <c r="CO160">
        <v>-1.1249387366082999</v>
      </c>
      <c r="CP160">
        <v>-0.12493873660829995</v>
      </c>
      <c r="CQ160">
        <v>-1.1249387366082999</v>
      </c>
      <c r="CR160">
        <v>-0.80134291304557737</v>
      </c>
      <c r="CS160">
        <v>-1.1249387366082999</v>
      </c>
      <c r="CT160">
        <v>-1.1249387366082999</v>
      </c>
      <c r="CU160">
        <v>-1.1249387366082999</v>
      </c>
      <c r="CV160">
        <v>-1.1249387366082999</v>
      </c>
      <c r="CW160">
        <v>-1.1249387366082999</v>
      </c>
      <c r="CX160">
        <v>-0.72584215073632019</v>
      </c>
      <c r="CY160">
        <v>0</v>
      </c>
      <c r="CZ160">
        <v>0.40823996531184958</v>
      </c>
      <c r="DA160">
        <v>-0.72584215073632019</v>
      </c>
      <c r="DB160">
        <v>-2.3650020996726601E-2</v>
      </c>
      <c r="DC160">
        <v>-1.1249387366082999</v>
      </c>
      <c r="DD160">
        <v>-1.1249387366082999</v>
      </c>
      <c r="DE160">
        <v>-1.1249387366082999</v>
      </c>
      <c r="DF160" t="e">
        <v>#NUM!</v>
      </c>
    </row>
    <row r="161" spans="1:110" x14ac:dyDescent="0.3">
      <c r="A161" s="2" t="s">
        <v>275</v>
      </c>
      <c r="B161" s="1">
        <v>44314</v>
      </c>
      <c r="C161" s="2" t="s">
        <v>250</v>
      </c>
      <c r="D161" s="2" t="s">
        <v>120</v>
      </c>
      <c r="E161" s="2" t="s">
        <v>190</v>
      </c>
      <c r="F161">
        <v>30</v>
      </c>
      <c r="G161">
        <v>424</v>
      </c>
      <c r="H161">
        <v>0.1135</v>
      </c>
      <c r="I161">
        <v>0.1135</v>
      </c>
      <c r="J161">
        <v>0.1135</v>
      </c>
      <c r="K161">
        <v>0.1135</v>
      </c>
      <c r="L161">
        <v>0.1135</v>
      </c>
      <c r="M161">
        <v>0.1135</v>
      </c>
      <c r="N161">
        <v>0.1135</v>
      </c>
      <c r="O161">
        <v>0.1135</v>
      </c>
      <c r="P161">
        <v>6.32</v>
      </c>
      <c r="Q161">
        <v>3.18</v>
      </c>
      <c r="R161">
        <v>3570</v>
      </c>
      <c r="S161">
        <v>0.1135</v>
      </c>
      <c r="T161">
        <v>18.7</v>
      </c>
      <c r="U161">
        <v>31.3</v>
      </c>
      <c r="V161">
        <v>38.700000000000003</v>
      </c>
      <c r="W161">
        <v>26.2</v>
      </c>
      <c r="X161">
        <v>22.9</v>
      </c>
      <c r="Y161">
        <v>0.57099999999999995</v>
      </c>
      <c r="Z161">
        <v>42.5</v>
      </c>
      <c r="AA161">
        <v>56.7</v>
      </c>
      <c r="AB161">
        <v>14.3</v>
      </c>
      <c r="AC161">
        <v>0.28349999999999997</v>
      </c>
      <c r="AD161">
        <v>5.22</v>
      </c>
      <c r="AE161">
        <v>9.31</v>
      </c>
      <c r="AF161">
        <v>0.1135</v>
      </c>
      <c r="AG161">
        <v>0.1135</v>
      </c>
      <c r="AH161">
        <v>17.100000000000001</v>
      </c>
      <c r="AI161">
        <v>0.1135</v>
      </c>
      <c r="AJ161">
        <v>0.1135</v>
      </c>
      <c r="AK161">
        <v>0.1135</v>
      </c>
      <c r="AL161">
        <v>0.1135</v>
      </c>
      <c r="AM161">
        <v>0.1135</v>
      </c>
      <c r="AN161">
        <v>0.1135</v>
      </c>
      <c r="AO161">
        <v>0.1135</v>
      </c>
      <c r="AP161">
        <v>1.135</v>
      </c>
      <c r="AQ161">
        <v>0.54</v>
      </c>
      <c r="AR161">
        <v>1.2</v>
      </c>
      <c r="AS161">
        <v>0.1135</v>
      </c>
      <c r="AT161">
        <v>0.1135</v>
      </c>
      <c r="AU161">
        <v>0.1135</v>
      </c>
      <c r="AV161">
        <v>0.1135</v>
      </c>
      <c r="AW161">
        <v>0.1135</v>
      </c>
      <c r="AX161">
        <v>0.28349999999999997</v>
      </c>
      <c r="AY161">
        <v>28.9</v>
      </c>
      <c r="AZ161">
        <v>0.1135</v>
      </c>
      <c r="BA161">
        <v>0.28349999999999997</v>
      </c>
      <c r="BB161">
        <v>7.27</v>
      </c>
      <c r="BC161">
        <v>0.1135</v>
      </c>
      <c r="BD161">
        <v>0.1135</v>
      </c>
      <c r="BE161">
        <v>0.1135</v>
      </c>
      <c r="BG161">
        <f>SUM(Table8_1[[#This Row],[PFBA]:[11cl-PF3OUdS2]])</f>
        <v>3905.960999999998</v>
      </c>
      <c r="BH161">
        <v>-0.94500413847085851</v>
      </c>
      <c r="BI161">
        <v>-0.94500413847085851</v>
      </c>
      <c r="BJ161">
        <v>-0.94500413847085851</v>
      </c>
      <c r="BK161">
        <v>-0.94500413847085851</v>
      </c>
      <c r="BL161">
        <v>-0.94500413847085851</v>
      </c>
      <c r="BM161">
        <v>-0.94500413847085851</v>
      </c>
      <c r="BN161">
        <v>-0.94500413847085851</v>
      </c>
      <c r="BO161">
        <v>-0.94500413847085851</v>
      </c>
      <c r="BP161">
        <v>0.80071707828238503</v>
      </c>
      <c r="BQ161">
        <v>0.50242711998443268</v>
      </c>
      <c r="BR161">
        <v>3.5526682161121932</v>
      </c>
      <c r="BS161">
        <v>-0.94500413847085851</v>
      </c>
      <c r="BT161">
        <v>1.271841606536499</v>
      </c>
      <c r="BU161">
        <v>1.4955443375464486</v>
      </c>
      <c r="BV161">
        <v>1.5877109650189114</v>
      </c>
      <c r="BW161">
        <v>1.4183012913197455</v>
      </c>
      <c r="BX161">
        <v>1.3598354823398879</v>
      </c>
      <c r="BY161">
        <v>-0.24336389175415199</v>
      </c>
      <c r="BZ161">
        <v>1.6283889300503116</v>
      </c>
      <c r="CA161">
        <v>1.7535830588929067</v>
      </c>
      <c r="CB161">
        <v>1.1553360374650619</v>
      </c>
      <c r="CC161">
        <v>-0.5474469367710747</v>
      </c>
      <c r="CD161">
        <v>0.71767050300226209</v>
      </c>
      <c r="CE161">
        <v>0.9689496809813426</v>
      </c>
      <c r="CF161">
        <v>-0.94500413847085851</v>
      </c>
      <c r="CG161">
        <v>-0.94500413847085851</v>
      </c>
      <c r="CH161">
        <v>1.2329961103921538</v>
      </c>
      <c r="CI161">
        <v>-0.94500413847085851</v>
      </c>
      <c r="CJ161">
        <v>-0.94500413847085851</v>
      </c>
      <c r="CK161">
        <v>-0.94500413847085851</v>
      </c>
      <c r="CL161">
        <v>-0.94500413847085851</v>
      </c>
      <c r="CM161">
        <v>-0.94500413847085851</v>
      </c>
      <c r="CN161">
        <v>-0.94500413847085851</v>
      </c>
      <c r="CO161">
        <v>-0.94500413847085851</v>
      </c>
      <c r="CP161">
        <v>5.4995861529141529E-2</v>
      </c>
      <c r="CQ161">
        <v>-0.26760624017703144</v>
      </c>
      <c r="CR161">
        <v>7.9181246047624818E-2</v>
      </c>
      <c r="CS161">
        <v>-0.94500413847085851</v>
      </c>
      <c r="CT161">
        <v>-0.94500413847085851</v>
      </c>
      <c r="CU161">
        <v>-0.94500413847085851</v>
      </c>
      <c r="CV161">
        <v>-0.94500413847085851</v>
      </c>
      <c r="CW161">
        <v>-0.94500413847085851</v>
      </c>
      <c r="CX161">
        <v>-0.5474469367710747</v>
      </c>
      <c r="CY161">
        <v>1.4608978427565478</v>
      </c>
      <c r="CZ161">
        <v>-0.94500413847085851</v>
      </c>
      <c r="DA161">
        <v>-0.5474469367710747</v>
      </c>
      <c r="DB161">
        <v>0.86153441085903781</v>
      </c>
      <c r="DC161">
        <v>-0.94500413847085851</v>
      </c>
      <c r="DD161">
        <v>-0.94500413847085851</v>
      </c>
      <c r="DE161">
        <v>-0.94500413847085851</v>
      </c>
      <c r="DF161" t="e">
        <v>#NUM!</v>
      </c>
    </row>
    <row r="162" spans="1:110" x14ac:dyDescent="0.3">
      <c r="A162" s="2" t="s">
        <v>276</v>
      </c>
      <c r="B162" s="1">
        <v>44314</v>
      </c>
      <c r="C162" s="2" t="s">
        <v>250</v>
      </c>
      <c r="D162" s="2" t="s">
        <v>110</v>
      </c>
      <c r="E162" s="2" t="s">
        <v>111</v>
      </c>
      <c r="F162">
        <v>32</v>
      </c>
      <c r="G162">
        <v>562.54999999999995</v>
      </c>
      <c r="H162">
        <v>7.85E-2</v>
      </c>
      <c r="I162">
        <v>7.85E-2</v>
      </c>
      <c r="J162">
        <v>7.85E-2</v>
      </c>
      <c r="K162">
        <v>7.85E-2</v>
      </c>
      <c r="L162">
        <v>7.85E-2</v>
      </c>
      <c r="M162">
        <v>0.35199999999999998</v>
      </c>
      <c r="N162">
        <v>7.85E-2</v>
      </c>
      <c r="O162">
        <v>7.85E-2</v>
      </c>
      <c r="P162">
        <v>5.09</v>
      </c>
      <c r="Q162">
        <v>5.49</v>
      </c>
      <c r="R162">
        <v>4180</v>
      </c>
      <c r="S162">
        <v>7.85E-2</v>
      </c>
      <c r="T162">
        <v>16.600000000000001</v>
      </c>
      <c r="U162">
        <v>7.85E-2</v>
      </c>
      <c r="V162">
        <v>43.2</v>
      </c>
      <c r="W162">
        <v>40.4</v>
      </c>
      <c r="X162">
        <v>31.2</v>
      </c>
      <c r="Y162">
        <v>2.15</v>
      </c>
      <c r="Z162">
        <v>66.900000000000006</v>
      </c>
      <c r="AA162">
        <v>46.4</v>
      </c>
      <c r="AB162">
        <v>31.7</v>
      </c>
      <c r="AC162">
        <v>0.19600000000000001</v>
      </c>
      <c r="AD162">
        <v>2.58</v>
      </c>
      <c r="AE162">
        <v>7.52</v>
      </c>
      <c r="AF162">
        <v>7.85E-2</v>
      </c>
      <c r="AG162">
        <v>7.85E-2</v>
      </c>
      <c r="AH162">
        <v>5.8</v>
      </c>
      <c r="AI162">
        <v>7.85E-2</v>
      </c>
      <c r="AJ162">
        <v>7.85E-2</v>
      </c>
      <c r="AK162">
        <v>7.85E-2</v>
      </c>
      <c r="AL162">
        <v>7.85E-2</v>
      </c>
      <c r="AM162">
        <v>7.85E-2</v>
      </c>
      <c r="AN162">
        <v>7.85E-2</v>
      </c>
      <c r="AO162">
        <v>7.85E-2</v>
      </c>
      <c r="AP162">
        <v>0.78500000000000003</v>
      </c>
      <c r="AQ162">
        <v>7.85E-2</v>
      </c>
      <c r="AR162">
        <v>1.44</v>
      </c>
      <c r="AS162">
        <v>7.85E-2</v>
      </c>
      <c r="AT162">
        <v>7.85E-2</v>
      </c>
      <c r="AU162">
        <v>7.85E-2</v>
      </c>
      <c r="AV162">
        <v>7.85E-2</v>
      </c>
      <c r="AW162">
        <v>7.85E-2</v>
      </c>
      <c r="AX162">
        <v>0.19600000000000001</v>
      </c>
      <c r="AY162">
        <v>3.84</v>
      </c>
      <c r="AZ162">
        <v>21.6</v>
      </c>
      <c r="BA162">
        <v>0.19600000000000001</v>
      </c>
      <c r="BB162">
        <v>10.3</v>
      </c>
      <c r="BC162">
        <v>7.85E-2</v>
      </c>
      <c r="BD162">
        <v>7.85E-2</v>
      </c>
      <c r="BE162">
        <v>7.85E-2</v>
      </c>
      <c r="BG162">
        <f>SUM(Table8_1[[#This Row],[PFBA]:[11cl-PF3OUdS2]])</f>
        <v>4526.0544999999911</v>
      </c>
      <c r="BH162">
        <v>-1.1051303432547475</v>
      </c>
      <c r="BI162">
        <v>-1.1051303432547475</v>
      </c>
      <c r="BJ162">
        <v>-1.1051303432547475</v>
      </c>
      <c r="BK162">
        <v>-1.1051303432547475</v>
      </c>
      <c r="BL162">
        <v>-1.1051303432547475</v>
      </c>
      <c r="BM162">
        <v>-0.45345733652186898</v>
      </c>
      <c r="BN162">
        <v>-1.1051303432547475</v>
      </c>
      <c r="BO162">
        <v>-1.1051303432547475</v>
      </c>
      <c r="BP162">
        <v>0.70671778233675875</v>
      </c>
      <c r="BQ162">
        <v>0.7395723444500919</v>
      </c>
      <c r="BR162">
        <v>3.621176281775035</v>
      </c>
      <c r="BS162">
        <v>-1.1051303432547475</v>
      </c>
      <c r="BT162">
        <v>1.2201080880400552</v>
      </c>
      <c r="BU162">
        <v>-1.1051303432547475</v>
      </c>
      <c r="BV162">
        <v>1.6354837468149122</v>
      </c>
      <c r="BW162">
        <v>1.6063813651106049</v>
      </c>
      <c r="BX162">
        <v>1.4941545940184429</v>
      </c>
      <c r="BY162">
        <v>0.33243845991560533</v>
      </c>
      <c r="BZ162">
        <v>1.825426117767823</v>
      </c>
      <c r="CA162">
        <v>1.6665179805548809</v>
      </c>
      <c r="CB162">
        <v>1.5010592622177514</v>
      </c>
      <c r="CC162">
        <v>-0.70774392864352398</v>
      </c>
      <c r="CD162">
        <v>0.41161970596323016</v>
      </c>
      <c r="CE162">
        <v>0.87621784059164221</v>
      </c>
      <c r="CF162">
        <v>-1.1051303432547475</v>
      </c>
      <c r="CG162">
        <v>-1.1051303432547475</v>
      </c>
      <c r="CH162">
        <v>0.76342799356293722</v>
      </c>
      <c r="CI162">
        <v>-1.1051303432547475</v>
      </c>
      <c r="CJ162">
        <v>-1.1051303432547475</v>
      </c>
      <c r="CK162">
        <v>-1.1051303432547475</v>
      </c>
      <c r="CL162">
        <v>-1.1051303432547475</v>
      </c>
      <c r="CM162">
        <v>-1.1051303432547475</v>
      </c>
      <c r="CN162">
        <v>-1.1051303432547475</v>
      </c>
      <c r="CO162">
        <v>-1.1051303432547475</v>
      </c>
      <c r="CP162">
        <v>-0.10513034325474745</v>
      </c>
      <c r="CQ162">
        <v>-1.1051303432547475</v>
      </c>
      <c r="CR162">
        <v>0.15836249209524964</v>
      </c>
      <c r="CS162">
        <v>-1.1051303432547475</v>
      </c>
      <c r="CT162">
        <v>-1.1051303432547475</v>
      </c>
      <c r="CU162">
        <v>-1.1051303432547475</v>
      </c>
      <c r="CV162">
        <v>-1.1051303432547475</v>
      </c>
      <c r="CW162">
        <v>-1.1051303432547475</v>
      </c>
      <c r="CX162">
        <v>-0.70774392864352398</v>
      </c>
      <c r="CY162">
        <v>0.58433122436753082</v>
      </c>
      <c r="CZ162">
        <v>1.3344537511509309</v>
      </c>
      <c r="DA162">
        <v>-0.70774392864352398</v>
      </c>
      <c r="DB162">
        <v>1.0128372247051722</v>
      </c>
      <c r="DC162">
        <v>-1.1051303432547475</v>
      </c>
      <c r="DD162">
        <v>-1.1051303432547475</v>
      </c>
      <c r="DE162">
        <v>-1.1051303432547475</v>
      </c>
      <c r="DF162" t="e">
        <v>#NUM!</v>
      </c>
    </row>
    <row r="163" spans="1:110" x14ac:dyDescent="0.3">
      <c r="A163" s="2" t="s">
        <v>277</v>
      </c>
      <c r="B163" s="1">
        <v>44314</v>
      </c>
      <c r="C163" s="2" t="s">
        <v>250</v>
      </c>
      <c r="D163" s="2" t="s">
        <v>110</v>
      </c>
      <c r="E163" s="2" t="s">
        <v>113</v>
      </c>
      <c r="F163">
        <v>32</v>
      </c>
      <c r="G163">
        <v>562.54999999999995</v>
      </c>
      <c r="H163">
        <v>8.4500000000000006E-2</v>
      </c>
      <c r="I163">
        <v>8.4500000000000006E-2</v>
      </c>
      <c r="J163">
        <v>8.4500000000000006E-2</v>
      </c>
      <c r="K163">
        <v>8.4500000000000006E-2</v>
      </c>
      <c r="L163">
        <v>8.4500000000000006E-2</v>
      </c>
      <c r="M163">
        <v>8.4500000000000006E-2</v>
      </c>
      <c r="N163">
        <v>8.4500000000000006E-2</v>
      </c>
      <c r="O163">
        <v>8.4500000000000006E-2</v>
      </c>
      <c r="P163">
        <v>7.14</v>
      </c>
      <c r="Q163">
        <v>10.199999999999999</v>
      </c>
      <c r="R163">
        <v>4890</v>
      </c>
      <c r="S163">
        <v>8.4500000000000006E-2</v>
      </c>
      <c r="T163">
        <v>17.7</v>
      </c>
      <c r="U163">
        <v>8.4500000000000006E-2</v>
      </c>
      <c r="V163">
        <v>48.6</v>
      </c>
      <c r="W163">
        <v>38.5</v>
      </c>
      <c r="X163">
        <v>26.8</v>
      </c>
      <c r="Y163">
        <v>1.1100000000000001</v>
      </c>
      <c r="Z163">
        <v>109</v>
      </c>
      <c r="AA163">
        <v>47</v>
      </c>
      <c r="AB163">
        <v>39.299999999999997</v>
      </c>
      <c r="AC163">
        <v>0.21149999999999999</v>
      </c>
      <c r="AD163">
        <v>3.31</v>
      </c>
      <c r="AE163">
        <v>9.94</v>
      </c>
      <c r="AF163">
        <v>8.4500000000000006E-2</v>
      </c>
      <c r="AG163">
        <v>8.4500000000000006E-2</v>
      </c>
      <c r="AH163">
        <v>16.3</v>
      </c>
      <c r="AI163">
        <v>8.4500000000000006E-2</v>
      </c>
      <c r="AJ163">
        <v>8.4500000000000006E-2</v>
      </c>
      <c r="AK163">
        <v>1.35</v>
      </c>
      <c r="AL163">
        <v>8.4500000000000006E-2</v>
      </c>
      <c r="AM163">
        <v>8.4500000000000006E-2</v>
      </c>
      <c r="AN163">
        <v>8.4500000000000006E-2</v>
      </c>
      <c r="AO163">
        <v>8.4500000000000006E-2</v>
      </c>
      <c r="AP163">
        <v>5.29</v>
      </c>
      <c r="AQ163">
        <v>8.4500000000000006E-2</v>
      </c>
      <c r="AR163">
        <v>4.7699999999999996</v>
      </c>
      <c r="AS163">
        <v>8.4500000000000006E-2</v>
      </c>
      <c r="AT163">
        <v>8.4500000000000006E-2</v>
      </c>
      <c r="AU163">
        <v>8.4500000000000006E-2</v>
      </c>
      <c r="AV163">
        <v>8.4500000000000006E-2</v>
      </c>
      <c r="AW163">
        <v>8.4500000000000006E-2</v>
      </c>
      <c r="AX163">
        <v>0.21149999999999999</v>
      </c>
      <c r="AY163">
        <v>17.100000000000001</v>
      </c>
      <c r="AZ163">
        <v>40.9</v>
      </c>
      <c r="BA163">
        <v>0.21149999999999999</v>
      </c>
      <c r="BB163">
        <v>17.8</v>
      </c>
      <c r="BC163">
        <v>8.4500000000000006E-2</v>
      </c>
      <c r="BD163">
        <v>8.4500000000000006E-2</v>
      </c>
      <c r="BE163">
        <v>8.4500000000000006E-2</v>
      </c>
      <c r="BG163">
        <f>SUM(Table8_1[[#This Row],[PFBA]:[11cl-PF3OUdS2]])</f>
        <v>5355.0260000000007</v>
      </c>
      <c r="BH163">
        <v>-1.0731432910503076</v>
      </c>
      <c r="BI163">
        <v>-1.0731432910503076</v>
      </c>
      <c r="BJ163">
        <v>-1.0731432910503076</v>
      </c>
      <c r="BK163">
        <v>-1.0731432910503076</v>
      </c>
      <c r="BL163">
        <v>-1.0731432910503076</v>
      </c>
      <c r="BM163">
        <v>-1.0731432910503076</v>
      </c>
      <c r="BN163">
        <v>-1.0731432910503076</v>
      </c>
      <c r="BO163">
        <v>-1.0731432910503076</v>
      </c>
      <c r="BP163">
        <v>0.85369821177617433</v>
      </c>
      <c r="BQ163">
        <v>1.0086001717619175</v>
      </c>
      <c r="BR163">
        <v>3.6893088591236203</v>
      </c>
      <c r="BS163">
        <v>-1.0731432910503076</v>
      </c>
      <c r="BT163">
        <v>1.2479732663618066</v>
      </c>
      <c r="BU163">
        <v>-1.0731432910503076</v>
      </c>
      <c r="BV163">
        <v>1.6866362692622934</v>
      </c>
      <c r="BW163">
        <v>1.5854607295085006</v>
      </c>
      <c r="BX163">
        <v>1.4281347940287887</v>
      </c>
      <c r="BY163">
        <v>4.5322978786657475E-2</v>
      </c>
      <c r="BZ163">
        <v>2.0374264979406238</v>
      </c>
      <c r="CA163">
        <v>1.6720978579357175</v>
      </c>
      <c r="CB163">
        <v>1.5943925503754266</v>
      </c>
      <c r="CC163">
        <v>-0.67468962828893886</v>
      </c>
      <c r="CD163">
        <v>0.51982799377571876</v>
      </c>
      <c r="CE163">
        <v>0.99738638439731331</v>
      </c>
      <c r="CF163">
        <v>-1.0731432910503076</v>
      </c>
      <c r="CG163">
        <v>-1.0731432910503076</v>
      </c>
      <c r="CH163">
        <v>1.2121876044039579</v>
      </c>
      <c r="CI163">
        <v>-1.0731432910503076</v>
      </c>
      <c r="CJ163">
        <v>-1.0731432910503076</v>
      </c>
      <c r="CK163">
        <v>0.13033376849500614</v>
      </c>
      <c r="CL163">
        <v>-1.0731432910503076</v>
      </c>
      <c r="CM163">
        <v>-1.0731432910503076</v>
      </c>
      <c r="CN163">
        <v>-1.0731432910503076</v>
      </c>
      <c r="CO163">
        <v>-1.0731432910503076</v>
      </c>
      <c r="CP163">
        <v>0.72345567203518579</v>
      </c>
      <c r="CQ163">
        <v>-1.0731432910503076</v>
      </c>
      <c r="CR163">
        <v>0.67851837904011392</v>
      </c>
      <c r="CS163">
        <v>-1.0731432910503076</v>
      </c>
      <c r="CT163">
        <v>-1.0731432910503076</v>
      </c>
      <c r="CU163">
        <v>-1.0731432910503076</v>
      </c>
      <c r="CV163">
        <v>-1.0731432910503076</v>
      </c>
      <c r="CW163">
        <v>-1.0731432910503076</v>
      </c>
      <c r="CX163">
        <v>-0.67468962828893886</v>
      </c>
      <c r="CY163">
        <v>1.2329961103921538</v>
      </c>
      <c r="CZ163">
        <v>1.6117233080073419</v>
      </c>
      <c r="DA163">
        <v>-0.67468962828893886</v>
      </c>
      <c r="DB163">
        <v>1.2504200023088941</v>
      </c>
      <c r="DC163">
        <v>-1.0731432910503076</v>
      </c>
      <c r="DD163">
        <v>-1.0731432910503076</v>
      </c>
      <c r="DE163">
        <v>-1.0731432910503076</v>
      </c>
      <c r="DF163" t="e">
        <v>#NUM!</v>
      </c>
    </row>
    <row r="164" spans="1:110" x14ac:dyDescent="0.3">
      <c r="A164" s="2" t="s">
        <v>278</v>
      </c>
      <c r="B164" s="1">
        <v>44314</v>
      </c>
      <c r="C164" s="2" t="s">
        <v>250</v>
      </c>
      <c r="D164" s="2" t="s">
        <v>110</v>
      </c>
      <c r="E164" s="2" t="s">
        <v>115</v>
      </c>
      <c r="F164">
        <v>32</v>
      </c>
      <c r="G164">
        <v>562.54999999999995</v>
      </c>
      <c r="H164">
        <v>8.8499999999999995E-2</v>
      </c>
      <c r="I164">
        <v>8.8499999999999995E-2</v>
      </c>
      <c r="J164">
        <v>8.8499999999999995E-2</v>
      </c>
      <c r="K164">
        <v>8.8499999999999995E-2</v>
      </c>
      <c r="L164">
        <v>8.8499999999999995E-2</v>
      </c>
      <c r="M164">
        <v>0.36899999999999999</v>
      </c>
      <c r="N164">
        <v>8.8499999999999995E-2</v>
      </c>
      <c r="O164">
        <v>8.8499999999999995E-2</v>
      </c>
      <c r="P164">
        <v>0.71099999999999997</v>
      </c>
      <c r="Q164">
        <v>0.29799999999999999</v>
      </c>
      <c r="R164">
        <v>366</v>
      </c>
      <c r="S164">
        <v>8.8499999999999995E-2</v>
      </c>
      <c r="T164">
        <v>1.72</v>
      </c>
      <c r="U164">
        <v>3.59</v>
      </c>
      <c r="V164">
        <v>4.92</v>
      </c>
      <c r="W164">
        <v>3.5</v>
      </c>
      <c r="X164">
        <v>2.76</v>
      </c>
      <c r="Y164">
        <v>8.8499999999999995E-2</v>
      </c>
      <c r="Z164">
        <v>3.6</v>
      </c>
      <c r="AA164">
        <v>5.49</v>
      </c>
      <c r="AB164">
        <v>1.51</v>
      </c>
      <c r="AC164">
        <v>0.221</v>
      </c>
      <c r="AD164">
        <v>0.26500000000000001</v>
      </c>
      <c r="AE164">
        <v>1.52</v>
      </c>
      <c r="AF164">
        <v>8.8499999999999995E-2</v>
      </c>
      <c r="AG164">
        <v>8.8499999999999995E-2</v>
      </c>
      <c r="AH164">
        <v>0.66400000000000003</v>
      </c>
      <c r="AI164">
        <v>8.8499999999999995E-2</v>
      </c>
      <c r="AJ164">
        <v>8.8499999999999995E-2</v>
      </c>
      <c r="AK164">
        <v>8.8499999999999995E-2</v>
      </c>
      <c r="AL164">
        <v>8.8499999999999995E-2</v>
      </c>
      <c r="AM164">
        <v>8.8499999999999995E-2</v>
      </c>
      <c r="AN164">
        <v>8.8499999999999995E-2</v>
      </c>
      <c r="AO164">
        <v>8.8499999999999995E-2</v>
      </c>
      <c r="AP164">
        <v>0.88500000000000001</v>
      </c>
      <c r="AQ164">
        <v>8.8499999999999995E-2</v>
      </c>
      <c r="AR164">
        <v>0.253</v>
      </c>
      <c r="AS164">
        <v>8.8499999999999995E-2</v>
      </c>
      <c r="AT164">
        <v>8.8499999999999995E-2</v>
      </c>
      <c r="AU164">
        <v>8.8499999999999995E-2</v>
      </c>
      <c r="AV164">
        <v>8.8499999999999995E-2</v>
      </c>
      <c r="AW164">
        <v>8.8499999999999995E-2</v>
      </c>
      <c r="AX164">
        <v>0.221</v>
      </c>
      <c r="AY164">
        <v>0.70499999999999996</v>
      </c>
      <c r="AZ164">
        <v>1.83</v>
      </c>
      <c r="BA164">
        <v>0.221</v>
      </c>
      <c r="BB164">
        <v>0.69299999999999995</v>
      </c>
      <c r="BC164">
        <v>8.8499999999999995E-2</v>
      </c>
      <c r="BD164">
        <v>8.8499999999999995E-2</v>
      </c>
      <c r="BE164">
        <v>8.8499999999999995E-2</v>
      </c>
      <c r="BG164">
        <f>SUM(Table8_1[[#This Row],[PFBA]:[11cl-PF3OUdS2]])</f>
        <v>404.33550000000014</v>
      </c>
      <c r="BH164">
        <v>-1.0530567293021746</v>
      </c>
      <c r="BI164">
        <v>-1.0530567293021746</v>
      </c>
      <c r="BJ164">
        <v>-1.0530567293021746</v>
      </c>
      <c r="BK164">
        <v>-1.0530567293021746</v>
      </c>
      <c r="BL164">
        <v>-1.0530567293021746</v>
      </c>
      <c r="BM164">
        <v>-0.43297363384093962</v>
      </c>
      <c r="BN164">
        <v>-1.0530567293021746</v>
      </c>
      <c r="BO164">
        <v>-1.0530567293021746</v>
      </c>
      <c r="BP164">
        <v>-0.14813039927023372</v>
      </c>
      <c r="BQ164">
        <v>-0.52578373592374483</v>
      </c>
      <c r="BR164">
        <v>2.5634810853944106</v>
      </c>
      <c r="BS164">
        <v>-1.0530567293021746</v>
      </c>
      <c r="BT164">
        <v>0.2355284469075489</v>
      </c>
      <c r="BU164">
        <v>0.55509444857831913</v>
      </c>
      <c r="BV164">
        <v>0.69196510276736034</v>
      </c>
      <c r="BW164">
        <v>0.54406804435027567</v>
      </c>
      <c r="BX164">
        <v>0.44090908206521767</v>
      </c>
      <c r="BY164">
        <v>-1.0530567293021746</v>
      </c>
      <c r="BZ164">
        <v>0.55630250076728727</v>
      </c>
      <c r="CA164">
        <v>0.7395723444500919</v>
      </c>
      <c r="CB164">
        <v>0.17897694729316943</v>
      </c>
      <c r="CC164">
        <v>-0.65560772631488928</v>
      </c>
      <c r="CD164">
        <v>-0.5767541260631921</v>
      </c>
      <c r="CE164">
        <v>0.18184358794477254</v>
      </c>
      <c r="CF164">
        <v>-1.0530567293021746</v>
      </c>
      <c r="CG164">
        <v>-1.0530567293021746</v>
      </c>
      <c r="CH164">
        <v>-0.1778319206319825</v>
      </c>
      <c r="CI164">
        <v>-1.0530567293021746</v>
      </c>
      <c r="CJ164">
        <v>-1.0530567293021746</v>
      </c>
      <c r="CK164">
        <v>-1.0530567293021746</v>
      </c>
      <c r="CL164">
        <v>-1.0530567293021746</v>
      </c>
      <c r="CM164">
        <v>-1.0530567293021746</v>
      </c>
      <c r="CN164">
        <v>-1.0530567293021746</v>
      </c>
      <c r="CO164">
        <v>-1.0530567293021746</v>
      </c>
      <c r="CP164">
        <v>-5.305672930217456E-2</v>
      </c>
      <c r="CQ164">
        <v>-1.0530567293021746</v>
      </c>
      <c r="CR164">
        <v>-0.59687947882418213</v>
      </c>
      <c r="CS164">
        <v>-1.0530567293021746</v>
      </c>
      <c r="CT164">
        <v>-1.0530567293021746</v>
      </c>
      <c r="CU164">
        <v>-1.0530567293021746</v>
      </c>
      <c r="CV164">
        <v>-1.0530567293021746</v>
      </c>
      <c r="CW164">
        <v>-1.0530567293021746</v>
      </c>
      <c r="CX164">
        <v>-0.65560772631488928</v>
      </c>
      <c r="CY164">
        <v>-0.15181088300860132</v>
      </c>
      <c r="CZ164">
        <v>0.26245108973042947</v>
      </c>
      <c r="DA164">
        <v>-0.65560772631488928</v>
      </c>
      <c r="DB164">
        <v>-0.15926676538819329</v>
      </c>
      <c r="DC164">
        <v>-1.0530567293021746</v>
      </c>
      <c r="DD164">
        <v>-1.0530567293021746</v>
      </c>
      <c r="DE164">
        <v>-1.0530567293021746</v>
      </c>
      <c r="DF164" t="e">
        <v>#NUM!</v>
      </c>
    </row>
    <row r="165" spans="1:110" x14ac:dyDescent="0.3">
      <c r="A165" s="2" t="s">
        <v>279</v>
      </c>
      <c r="B165" s="1">
        <v>44314</v>
      </c>
      <c r="C165" s="2" t="s">
        <v>250</v>
      </c>
      <c r="D165" s="2" t="s">
        <v>110</v>
      </c>
      <c r="E165" s="2" t="s">
        <v>190</v>
      </c>
      <c r="F165">
        <v>32</v>
      </c>
      <c r="G165">
        <v>562.54999999999995</v>
      </c>
      <c r="H165">
        <v>0.10299999999999999</v>
      </c>
      <c r="I165">
        <v>0.10299999999999999</v>
      </c>
      <c r="J165">
        <v>0.10299999999999999</v>
      </c>
      <c r="K165">
        <v>0.10299999999999999</v>
      </c>
      <c r="L165">
        <v>0.10299999999999999</v>
      </c>
      <c r="M165">
        <v>0.10299999999999999</v>
      </c>
      <c r="N165">
        <v>0.10299999999999999</v>
      </c>
      <c r="O165">
        <v>0.10299999999999999</v>
      </c>
      <c r="P165">
        <v>11.6</v>
      </c>
      <c r="Q165">
        <v>10</v>
      </c>
      <c r="R165">
        <v>4770</v>
      </c>
      <c r="S165">
        <v>0.10299999999999999</v>
      </c>
      <c r="T165">
        <v>21.3</v>
      </c>
      <c r="U165">
        <v>0.10299999999999999</v>
      </c>
      <c r="V165">
        <v>54.1</v>
      </c>
      <c r="W165">
        <v>36</v>
      </c>
      <c r="X165">
        <v>37.799999999999997</v>
      </c>
      <c r="Y165">
        <v>1.79</v>
      </c>
      <c r="Z165">
        <v>96</v>
      </c>
      <c r="AA165">
        <v>50</v>
      </c>
      <c r="AB165">
        <v>30.3</v>
      </c>
      <c r="AC165">
        <v>0.25750000000000001</v>
      </c>
      <c r="AD165">
        <v>9.11</v>
      </c>
      <c r="AE165">
        <v>0.10299999999999999</v>
      </c>
      <c r="AF165">
        <v>0.10299999999999999</v>
      </c>
      <c r="AG165">
        <v>0.10299999999999999</v>
      </c>
      <c r="AH165">
        <v>16.5</v>
      </c>
      <c r="AI165">
        <v>0.10299999999999999</v>
      </c>
      <c r="AJ165">
        <v>0.10299999999999999</v>
      </c>
      <c r="AK165">
        <v>0.10299999999999999</v>
      </c>
      <c r="AL165">
        <v>0.10299999999999999</v>
      </c>
      <c r="AM165">
        <v>0.10299999999999999</v>
      </c>
      <c r="AN165">
        <v>0.10299999999999999</v>
      </c>
      <c r="AO165">
        <v>0.10299999999999999</v>
      </c>
      <c r="AP165">
        <v>1.03</v>
      </c>
      <c r="AQ165">
        <v>0.10299999999999999</v>
      </c>
      <c r="AR165">
        <v>4.68</v>
      </c>
      <c r="AS165">
        <v>0.10299999999999999</v>
      </c>
      <c r="AT165">
        <v>0.10299999999999999</v>
      </c>
      <c r="AU165">
        <v>0.10299999999999999</v>
      </c>
      <c r="AV165">
        <v>0.10299999999999999</v>
      </c>
      <c r="AW165">
        <v>0.10299999999999999</v>
      </c>
      <c r="AX165">
        <v>0.25750000000000001</v>
      </c>
      <c r="AY165">
        <v>21.3</v>
      </c>
      <c r="AZ165">
        <v>48.1</v>
      </c>
      <c r="BA165">
        <v>0.25750000000000001</v>
      </c>
      <c r="BB165">
        <v>15.9</v>
      </c>
      <c r="BC165">
        <v>0.10299999999999999</v>
      </c>
      <c r="BD165">
        <v>0.10299999999999999</v>
      </c>
      <c r="BE165">
        <v>0.10299999999999999</v>
      </c>
      <c r="BG165">
        <f>SUM(Table8_1[[#This Row],[PFBA]:[11cl-PF3OUdS2]])</f>
        <v>5239.2695000000012</v>
      </c>
      <c r="BH165">
        <v>-0.98716277529482777</v>
      </c>
      <c r="BI165">
        <v>-0.98716277529482777</v>
      </c>
      <c r="BJ165">
        <v>-0.98716277529482777</v>
      </c>
      <c r="BK165">
        <v>-0.98716277529482777</v>
      </c>
      <c r="BL165">
        <v>-0.98716277529482777</v>
      </c>
      <c r="BM165">
        <v>-0.98716277529482777</v>
      </c>
      <c r="BN165">
        <v>-0.98716277529482777</v>
      </c>
      <c r="BO165">
        <v>-0.98716277529482777</v>
      </c>
      <c r="BP165">
        <v>1.0644579892269184</v>
      </c>
      <c r="BQ165">
        <v>1</v>
      </c>
      <c r="BR165">
        <v>3.6785183790401139</v>
      </c>
      <c r="BS165">
        <v>-0.98716277529482777</v>
      </c>
      <c r="BT165">
        <v>1.3283796034387378</v>
      </c>
      <c r="BU165">
        <v>-0.98716277529482777</v>
      </c>
      <c r="BV165">
        <v>1.7331972651065695</v>
      </c>
      <c r="BW165">
        <v>1.5563025007672873</v>
      </c>
      <c r="BX165">
        <v>1.5774917998372253</v>
      </c>
      <c r="BY165">
        <v>0.2528530309798932</v>
      </c>
      <c r="BZ165">
        <v>1.9822712330395684</v>
      </c>
      <c r="CA165">
        <v>1.6989700043360187</v>
      </c>
      <c r="CB165">
        <v>1.481442628502305</v>
      </c>
      <c r="CC165">
        <v>-0.58922276662279016</v>
      </c>
      <c r="CD165">
        <v>0.95951837697299824</v>
      </c>
      <c r="CE165">
        <v>-0.98716277529482777</v>
      </c>
      <c r="CF165">
        <v>-0.98716277529482777</v>
      </c>
      <c r="CG165">
        <v>-0.98716277529482777</v>
      </c>
      <c r="CH165">
        <v>1.2174839442139063</v>
      </c>
      <c r="CI165">
        <v>-0.98716277529482777</v>
      </c>
      <c r="CJ165">
        <v>-0.98716277529482777</v>
      </c>
      <c r="CK165">
        <v>-0.98716277529482777</v>
      </c>
      <c r="CL165">
        <v>-0.98716277529482777</v>
      </c>
      <c r="CM165">
        <v>-0.98716277529482777</v>
      </c>
      <c r="CN165">
        <v>-0.98716277529482777</v>
      </c>
      <c r="CO165">
        <v>-0.98716277529482777</v>
      </c>
      <c r="CP165">
        <v>1.2837224705172217E-2</v>
      </c>
      <c r="CQ165">
        <v>-0.98716277529482777</v>
      </c>
      <c r="CR165">
        <v>0.67024585307412399</v>
      </c>
      <c r="CS165">
        <v>-0.98716277529482777</v>
      </c>
      <c r="CT165">
        <v>-0.98716277529482777</v>
      </c>
      <c r="CU165">
        <v>-0.98716277529482777</v>
      </c>
      <c r="CV165">
        <v>-0.98716277529482777</v>
      </c>
      <c r="CW165">
        <v>-0.98716277529482777</v>
      </c>
      <c r="CX165">
        <v>-0.58922276662279016</v>
      </c>
      <c r="CY165">
        <v>1.3283796034387378</v>
      </c>
      <c r="CZ165">
        <v>1.6821450763738317</v>
      </c>
      <c r="DA165">
        <v>-0.58922276662279016</v>
      </c>
      <c r="DB165">
        <v>1.2013971243204515</v>
      </c>
      <c r="DC165">
        <v>-0.98716277529482777</v>
      </c>
      <c r="DD165">
        <v>-0.98716277529482777</v>
      </c>
      <c r="DE165">
        <v>-0.98716277529482777</v>
      </c>
      <c r="DF165" t="e">
        <v>#NUM!</v>
      </c>
    </row>
    <row r="166" spans="1:110" x14ac:dyDescent="0.3">
      <c r="A166" s="2" t="s">
        <v>280</v>
      </c>
      <c r="B166" s="1">
        <v>44314</v>
      </c>
      <c r="C166" s="2" t="s">
        <v>250</v>
      </c>
      <c r="D166" s="2" t="s">
        <v>120</v>
      </c>
      <c r="E166" s="2" t="s">
        <v>111</v>
      </c>
      <c r="F166">
        <v>32</v>
      </c>
      <c r="G166">
        <v>524</v>
      </c>
      <c r="H166">
        <v>8.6999999999999994E-2</v>
      </c>
      <c r="I166">
        <v>8.6999999999999994E-2</v>
      </c>
      <c r="J166">
        <v>8.6999999999999994E-2</v>
      </c>
      <c r="K166">
        <v>8.6999999999999994E-2</v>
      </c>
      <c r="L166">
        <v>8.6999999999999994E-2</v>
      </c>
      <c r="M166">
        <v>8.6999999999999994E-2</v>
      </c>
      <c r="N166">
        <v>8.6999999999999994E-2</v>
      </c>
      <c r="O166">
        <v>8.6999999999999994E-2</v>
      </c>
      <c r="P166">
        <v>4.22</v>
      </c>
      <c r="Q166">
        <v>1.1499999999999999</v>
      </c>
      <c r="R166">
        <v>1970</v>
      </c>
      <c r="S166">
        <v>8.6999999999999994E-2</v>
      </c>
      <c r="T166">
        <v>8.99</v>
      </c>
      <c r="U166">
        <v>8.6999999999999994E-2</v>
      </c>
      <c r="V166">
        <v>28.7</v>
      </c>
      <c r="W166">
        <v>22.6</v>
      </c>
      <c r="X166">
        <v>28</v>
      </c>
      <c r="Y166">
        <v>1.03</v>
      </c>
      <c r="Z166">
        <v>17.2</v>
      </c>
      <c r="AA166">
        <v>22.5</v>
      </c>
      <c r="AB166">
        <v>7.49</v>
      </c>
      <c r="AC166">
        <v>0.217</v>
      </c>
      <c r="AD166">
        <v>2.71</v>
      </c>
      <c r="AE166">
        <v>11</v>
      </c>
      <c r="AF166">
        <v>8.6999999999999994E-2</v>
      </c>
      <c r="AG166">
        <v>8.6999999999999994E-2</v>
      </c>
      <c r="AH166">
        <v>3.02</v>
      </c>
      <c r="AI166">
        <v>8.6999999999999994E-2</v>
      </c>
      <c r="AJ166">
        <v>8.6999999999999994E-2</v>
      </c>
      <c r="AK166">
        <v>8.6999999999999994E-2</v>
      </c>
      <c r="AL166">
        <v>8.6999999999999994E-2</v>
      </c>
      <c r="AM166">
        <v>8.6999999999999994E-2</v>
      </c>
      <c r="AN166">
        <v>8.6999999999999994E-2</v>
      </c>
      <c r="AO166">
        <v>8.6999999999999994E-2</v>
      </c>
      <c r="AP166">
        <v>0.87</v>
      </c>
      <c r="AQ166">
        <v>0.72699999999999998</v>
      </c>
      <c r="AR166">
        <v>1.83</v>
      </c>
      <c r="AS166">
        <v>8.6999999999999994E-2</v>
      </c>
      <c r="AT166">
        <v>8.6999999999999994E-2</v>
      </c>
      <c r="AU166">
        <v>8.6999999999999994E-2</v>
      </c>
      <c r="AV166">
        <v>8.6999999999999994E-2</v>
      </c>
      <c r="AW166">
        <v>8.6999999999999994E-2</v>
      </c>
      <c r="AX166">
        <v>0.217</v>
      </c>
      <c r="AY166">
        <v>3.95</v>
      </c>
      <c r="AZ166">
        <v>14.7</v>
      </c>
      <c r="BA166">
        <v>0.217</v>
      </c>
      <c r="BB166">
        <v>2.9</v>
      </c>
      <c r="BC166">
        <v>8.6999999999999994E-2</v>
      </c>
      <c r="BD166">
        <v>8.6999999999999994E-2</v>
      </c>
      <c r="BE166">
        <v>8.6999999999999994E-2</v>
      </c>
      <c r="BG166">
        <f>SUM(Table8_1[[#This Row],[PFBA]:[11cl-PF3OUdS2]])</f>
        <v>2156.5869999999991</v>
      </c>
      <c r="BH166">
        <v>-1.0604807473813815</v>
      </c>
      <c r="BI166">
        <v>-1.0604807473813815</v>
      </c>
      <c r="BJ166">
        <v>-1.0604807473813815</v>
      </c>
      <c r="BK166">
        <v>-1.0604807473813815</v>
      </c>
      <c r="BL166">
        <v>-1.0604807473813815</v>
      </c>
      <c r="BM166">
        <v>-1.0604807473813815</v>
      </c>
      <c r="BN166">
        <v>-1.0604807473813815</v>
      </c>
      <c r="BO166">
        <v>-1.0604807473813815</v>
      </c>
      <c r="BP166">
        <v>0.62531245096167387</v>
      </c>
      <c r="BQ166">
        <v>6.069784035361165E-2</v>
      </c>
      <c r="BR166">
        <v>3.2944662261615929</v>
      </c>
      <c r="BS166">
        <v>-1.0604807473813815</v>
      </c>
      <c r="BT166">
        <v>0.95375969173322883</v>
      </c>
      <c r="BU166">
        <v>-1.0604807473813815</v>
      </c>
      <c r="BV166">
        <v>1.4578818967339924</v>
      </c>
      <c r="BW166">
        <v>1.354108439147401</v>
      </c>
      <c r="BX166">
        <v>1.4471580313422192</v>
      </c>
      <c r="BY166">
        <v>1.2837224705172217E-2</v>
      </c>
      <c r="BZ166">
        <v>1.2355284469075489</v>
      </c>
      <c r="CA166">
        <v>1.3521825181113625</v>
      </c>
      <c r="CB166">
        <v>0.87448181769946653</v>
      </c>
      <c r="CC166">
        <v>-0.66354026615147055</v>
      </c>
      <c r="CD166">
        <v>0.43296929087440572</v>
      </c>
      <c r="CE166">
        <v>1.0413926851582251</v>
      </c>
      <c r="CF166">
        <v>-1.0604807473813815</v>
      </c>
      <c r="CG166">
        <v>-1.0604807473813815</v>
      </c>
      <c r="CH166">
        <v>0.48000694295715063</v>
      </c>
      <c r="CI166">
        <v>-1.0604807473813815</v>
      </c>
      <c r="CJ166">
        <v>-1.0604807473813815</v>
      </c>
      <c r="CK166">
        <v>-1.0604807473813815</v>
      </c>
      <c r="CL166">
        <v>-1.0604807473813815</v>
      </c>
      <c r="CM166">
        <v>-1.0604807473813815</v>
      </c>
      <c r="CN166">
        <v>-1.0604807473813815</v>
      </c>
      <c r="CO166">
        <v>-1.0604807473813815</v>
      </c>
      <c r="CP166">
        <v>-6.0480747381381476E-2</v>
      </c>
      <c r="CQ166">
        <v>-0.13846558914096219</v>
      </c>
      <c r="CR166">
        <v>0.26245108973042947</v>
      </c>
      <c r="CS166">
        <v>-1.0604807473813815</v>
      </c>
      <c r="CT166">
        <v>-1.0604807473813815</v>
      </c>
      <c r="CU166">
        <v>-1.0604807473813815</v>
      </c>
      <c r="CV166">
        <v>-1.0604807473813815</v>
      </c>
      <c r="CW166">
        <v>-1.0604807473813815</v>
      </c>
      <c r="CX166">
        <v>-0.66354026615147055</v>
      </c>
      <c r="CY166">
        <v>0.59659709562646024</v>
      </c>
      <c r="CZ166">
        <v>1.167317334748176</v>
      </c>
      <c r="DA166">
        <v>-0.66354026615147055</v>
      </c>
      <c r="DB166">
        <v>0.46239799789895608</v>
      </c>
      <c r="DC166">
        <v>-1.0604807473813815</v>
      </c>
      <c r="DD166">
        <v>-1.0604807473813815</v>
      </c>
      <c r="DE166">
        <v>-1.0604807473813815</v>
      </c>
      <c r="DF166" t="e">
        <v>#NUM!</v>
      </c>
    </row>
    <row r="167" spans="1:110" x14ac:dyDescent="0.3">
      <c r="A167" s="2" t="s">
        <v>281</v>
      </c>
      <c r="B167" s="1">
        <v>44314</v>
      </c>
      <c r="C167" s="2" t="s">
        <v>250</v>
      </c>
      <c r="D167" s="2" t="s">
        <v>120</v>
      </c>
      <c r="E167" s="2" t="s">
        <v>113</v>
      </c>
      <c r="F167">
        <v>32</v>
      </c>
      <c r="G167">
        <v>524</v>
      </c>
      <c r="H167">
        <v>0.223</v>
      </c>
      <c r="I167">
        <v>8.6499999999999994E-2</v>
      </c>
      <c r="J167">
        <v>8.6499999999999994E-2</v>
      </c>
      <c r="K167">
        <v>8.6499999999999994E-2</v>
      </c>
      <c r="L167">
        <v>8.6499999999999994E-2</v>
      </c>
      <c r="M167">
        <v>8.6499999999999994E-2</v>
      </c>
      <c r="N167">
        <v>8.6499999999999994E-2</v>
      </c>
      <c r="O167">
        <v>8.6499999999999994E-2</v>
      </c>
      <c r="P167">
        <v>10.6</v>
      </c>
      <c r="Q167">
        <v>5.79</v>
      </c>
      <c r="R167">
        <v>3870</v>
      </c>
      <c r="S167">
        <v>8.6499999999999994E-2</v>
      </c>
      <c r="T167">
        <v>13.5</v>
      </c>
      <c r="U167">
        <v>8.6499999999999994E-2</v>
      </c>
      <c r="V167">
        <v>41.2</v>
      </c>
      <c r="W167">
        <v>36.1</v>
      </c>
      <c r="X167">
        <v>26.6</v>
      </c>
      <c r="Y167">
        <v>0.80200000000000005</v>
      </c>
      <c r="Z167">
        <v>59.3</v>
      </c>
      <c r="AA167">
        <v>38.5</v>
      </c>
      <c r="AB167">
        <v>21</v>
      </c>
      <c r="AC167">
        <v>0.216</v>
      </c>
      <c r="AD167">
        <v>2.62</v>
      </c>
      <c r="AE167">
        <v>6.74</v>
      </c>
      <c r="AF167">
        <v>8.6499999999999994E-2</v>
      </c>
      <c r="AG167">
        <v>8.6499999999999994E-2</v>
      </c>
      <c r="AH167">
        <v>10.199999999999999</v>
      </c>
      <c r="AI167">
        <v>8.6499999999999994E-2</v>
      </c>
      <c r="AJ167">
        <v>8.6499999999999994E-2</v>
      </c>
      <c r="AK167">
        <v>8.6499999999999994E-2</v>
      </c>
      <c r="AL167">
        <v>8.6499999999999994E-2</v>
      </c>
      <c r="AM167">
        <v>8.6499999999999994E-2</v>
      </c>
      <c r="AN167">
        <v>8.6499999999999994E-2</v>
      </c>
      <c r="AO167">
        <v>8.6499999999999994E-2</v>
      </c>
      <c r="AP167">
        <v>0.86499999999999999</v>
      </c>
      <c r="AQ167">
        <v>8.6499999999999994E-2</v>
      </c>
      <c r="AR167">
        <v>7.05</v>
      </c>
      <c r="AS167">
        <v>8.6499999999999994E-2</v>
      </c>
      <c r="AT167">
        <v>8.6499999999999994E-2</v>
      </c>
      <c r="AU167">
        <v>8.6499999999999994E-2</v>
      </c>
      <c r="AV167">
        <v>8.6499999999999994E-2</v>
      </c>
      <c r="AW167">
        <v>8.6499999999999994E-2</v>
      </c>
      <c r="AX167">
        <v>0.216</v>
      </c>
      <c r="AY167">
        <v>11</v>
      </c>
      <c r="AZ167">
        <v>61.6</v>
      </c>
      <c r="BA167">
        <v>0.216</v>
      </c>
      <c r="BB167">
        <v>10.7</v>
      </c>
      <c r="BC167">
        <v>8.6499999999999994E-2</v>
      </c>
      <c r="BD167">
        <v>8.6499999999999994E-2</v>
      </c>
      <c r="BE167">
        <v>8.6499999999999994E-2</v>
      </c>
      <c r="BG167">
        <f>SUM(Table8_1[[#This Row],[PFBA]:[11cl-PF3OUdS2]])</f>
        <v>4237.373500000007</v>
      </c>
      <c r="BH167">
        <v>-0.65169513695183934</v>
      </c>
      <c r="BI167">
        <v>-1.0629838925351858</v>
      </c>
      <c r="BJ167">
        <v>-1.0629838925351858</v>
      </c>
      <c r="BK167">
        <v>-1.0629838925351858</v>
      </c>
      <c r="BL167">
        <v>-1.0629838925351858</v>
      </c>
      <c r="BM167">
        <v>-1.0629838925351858</v>
      </c>
      <c r="BN167">
        <v>-1.0629838925351858</v>
      </c>
      <c r="BO167">
        <v>-1.0629838925351858</v>
      </c>
      <c r="BP167">
        <v>1.0253058652647702</v>
      </c>
      <c r="BQ167">
        <v>0.76267856372743625</v>
      </c>
      <c r="BR167">
        <v>3.5877109650189114</v>
      </c>
      <c r="BS167">
        <v>-1.0629838925351858</v>
      </c>
      <c r="BT167">
        <v>1.1303337684950061</v>
      </c>
      <c r="BU167">
        <v>-1.0629838925351858</v>
      </c>
      <c r="BV167">
        <v>1.6148972160331345</v>
      </c>
      <c r="BW167">
        <v>1.5575072019056579</v>
      </c>
      <c r="BX167">
        <v>1.424881636631067</v>
      </c>
      <c r="BY167">
        <v>-9.5825631715836468E-2</v>
      </c>
      <c r="BZ167">
        <v>1.7730546933642626</v>
      </c>
      <c r="CA167">
        <v>1.5854607295085006</v>
      </c>
      <c r="CB167">
        <v>1.3222192947339193</v>
      </c>
      <c r="CC167">
        <v>-0.6655462488490691</v>
      </c>
      <c r="CD167">
        <v>0.41830129131974547</v>
      </c>
      <c r="CE167">
        <v>0.8286598965353198</v>
      </c>
      <c r="CF167">
        <v>-1.0629838925351858</v>
      </c>
      <c r="CG167">
        <v>-1.0629838925351858</v>
      </c>
      <c r="CH167">
        <v>1.0086001717619175</v>
      </c>
      <c r="CI167">
        <v>-1.0629838925351858</v>
      </c>
      <c r="CJ167">
        <v>-1.0629838925351858</v>
      </c>
      <c r="CK167">
        <v>-1.0629838925351858</v>
      </c>
      <c r="CL167">
        <v>-1.0629838925351858</v>
      </c>
      <c r="CM167">
        <v>-1.0629838925351858</v>
      </c>
      <c r="CN167">
        <v>-1.0629838925351858</v>
      </c>
      <c r="CO167">
        <v>-1.0629838925351858</v>
      </c>
      <c r="CP167">
        <v>-6.2983892535185784E-2</v>
      </c>
      <c r="CQ167">
        <v>-1.0629838925351858</v>
      </c>
      <c r="CR167">
        <v>0.84818911699139865</v>
      </c>
      <c r="CS167">
        <v>-1.0629838925351858</v>
      </c>
      <c r="CT167">
        <v>-1.0629838925351858</v>
      </c>
      <c r="CU167">
        <v>-1.0629838925351858</v>
      </c>
      <c r="CV167">
        <v>-1.0629838925351858</v>
      </c>
      <c r="CW167">
        <v>-1.0629838925351858</v>
      </c>
      <c r="CX167">
        <v>-0.6655462488490691</v>
      </c>
      <c r="CY167">
        <v>1.0413926851582251</v>
      </c>
      <c r="CZ167">
        <v>1.7895807121644254</v>
      </c>
      <c r="DA167">
        <v>-0.6655462488490691</v>
      </c>
      <c r="DB167">
        <v>1.0293837776852097</v>
      </c>
      <c r="DC167">
        <v>-1.0629838925351858</v>
      </c>
      <c r="DD167">
        <v>-1.0629838925351858</v>
      </c>
      <c r="DE167">
        <v>-1.0629838925351858</v>
      </c>
      <c r="DF167" t="e">
        <v>#NUM!</v>
      </c>
    </row>
    <row r="168" spans="1:110" x14ac:dyDescent="0.3">
      <c r="A168" s="2" t="s">
        <v>282</v>
      </c>
      <c r="B168" s="1">
        <v>44314</v>
      </c>
      <c r="C168" s="2" t="s">
        <v>250</v>
      </c>
      <c r="D168" s="2" t="s">
        <v>120</v>
      </c>
      <c r="E168" s="2" t="s">
        <v>115</v>
      </c>
      <c r="F168">
        <v>32</v>
      </c>
      <c r="G168">
        <v>524</v>
      </c>
      <c r="H168">
        <v>8.1000000000000003E-2</v>
      </c>
      <c r="I168">
        <v>8.1000000000000003E-2</v>
      </c>
      <c r="J168">
        <v>8.1000000000000003E-2</v>
      </c>
      <c r="K168">
        <v>8.1000000000000003E-2</v>
      </c>
      <c r="L168">
        <v>8.1000000000000003E-2</v>
      </c>
      <c r="M168">
        <v>8.1000000000000003E-2</v>
      </c>
      <c r="N168">
        <v>8.1000000000000003E-2</v>
      </c>
      <c r="O168">
        <v>8.1000000000000003E-2</v>
      </c>
      <c r="P168">
        <v>2.04</v>
      </c>
      <c r="Q168">
        <v>0.38700000000000001</v>
      </c>
      <c r="R168">
        <v>525</v>
      </c>
      <c r="S168">
        <v>8.1000000000000003E-2</v>
      </c>
      <c r="T168">
        <v>2.58</v>
      </c>
      <c r="U168">
        <v>4.91</v>
      </c>
      <c r="V168">
        <v>5.87</v>
      </c>
      <c r="W168">
        <v>3.49</v>
      </c>
      <c r="X168">
        <v>3.71</v>
      </c>
      <c r="Y168">
        <v>8.1000000000000003E-2</v>
      </c>
      <c r="Z168">
        <v>4.84</v>
      </c>
      <c r="AA168">
        <v>7.07</v>
      </c>
      <c r="AB168">
        <v>1.72</v>
      </c>
      <c r="AC168">
        <v>0.20200000000000001</v>
      </c>
      <c r="AD168">
        <v>0.33200000000000002</v>
      </c>
      <c r="AE168">
        <v>1.73</v>
      </c>
      <c r="AF168">
        <v>8.1000000000000003E-2</v>
      </c>
      <c r="AG168">
        <v>8.1000000000000003E-2</v>
      </c>
      <c r="AH168">
        <v>0.76400000000000001</v>
      </c>
      <c r="AI168">
        <v>8.1000000000000003E-2</v>
      </c>
      <c r="AJ168">
        <v>8.1000000000000003E-2</v>
      </c>
      <c r="AK168">
        <v>8.1000000000000003E-2</v>
      </c>
      <c r="AL168">
        <v>8.1000000000000003E-2</v>
      </c>
      <c r="AM168">
        <v>8.1000000000000003E-2</v>
      </c>
      <c r="AN168">
        <v>8.1000000000000003E-2</v>
      </c>
      <c r="AO168">
        <v>8.1000000000000003E-2</v>
      </c>
      <c r="AP168">
        <v>0.81</v>
      </c>
      <c r="AQ168">
        <v>8.1000000000000003E-2</v>
      </c>
      <c r="AR168">
        <v>0.48399999999999999</v>
      </c>
      <c r="AS168">
        <v>8.1000000000000003E-2</v>
      </c>
      <c r="AT168">
        <v>8.1000000000000003E-2</v>
      </c>
      <c r="AU168">
        <v>8.1000000000000003E-2</v>
      </c>
      <c r="AV168">
        <v>8.1000000000000003E-2</v>
      </c>
      <c r="AW168">
        <v>8.1000000000000003E-2</v>
      </c>
      <c r="AX168">
        <v>0.20200000000000001</v>
      </c>
      <c r="AY168">
        <v>1.04</v>
      </c>
      <c r="AZ168">
        <v>2.76</v>
      </c>
      <c r="BA168">
        <v>0.20200000000000001</v>
      </c>
      <c r="BB168">
        <v>1.03</v>
      </c>
      <c r="BC168">
        <v>8.1000000000000003E-2</v>
      </c>
      <c r="BD168">
        <v>8.1000000000000003E-2</v>
      </c>
      <c r="BE168">
        <v>8.1000000000000003E-2</v>
      </c>
      <c r="BG168">
        <f>SUM(Table8_1[[#This Row],[PFBA]:[11cl-PF3OUdS2]])</f>
        <v>573.44100000000049</v>
      </c>
      <c r="BH168">
        <v>-1.0915149811213503</v>
      </c>
      <c r="BI168">
        <v>-1.0915149811213503</v>
      </c>
      <c r="BJ168">
        <v>-1.0915149811213503</v>
      </c>
      <c r="BK168">
        <v>-1.0915149811213503</v>
      </c>
      <c r="BL168">
        <v>-1.0915149811213503</v>
      </c>
      <c r="BM168">
        <v>-1.0915149811213503</v>
      </c>
      <c r="BN168">
        <v>-1.0915149811213503</v>
      </c>
      <c r="BO168">
        <v>-1.0915149811213503</v>
      </c>
      <c r="BP168">
        <v>0.30963016742589877</v>
      </c>
      <c r="BQ168">
        <v>-0.4122890349810886</v>
      </c>
      <c r="BR168">
        <v>2.720159303405957</v>
      </c>
      <c r="BS168">
        <v>-1.0915149811213503</v>
      </c>
      <c r="BT168">
        <v>0.41161970596323016</v>
      </c>
      <c r="BU168">
        <v>0.69108149212296843</v>
      </c>
      <c r="BV168">
        <v>0.76863810124761445</v>
      </c>
      <c r="BW168">
        <v>0.5428254269591799</v>
      </c>
      <c r="BX168">
        <v>0.56937390961504586</v>
      </c>
      <c r="BY168">
        <v>-1.0915149811213503</v>
      </c>
      <c r="BZ168">
        <v>0.68484536164441245</v>
      </c>
      <c r="CA168">
        <v>0.84941941379689945</v>
      </c>
      <c r="CB168">
        <v>0.2355284469075489</v>
      </c>
      <c r="CC168">
        <v>-0.69464863055337622</v>
      </c>
      <c r="CD168">
        <v>-0.4788619162959637</v>
      </c>
      <c r="CE168">
        <v>0.2380461031287954</v>
      </c>
      <c r="CF168">
        <v>-1.0915149811213503</v>
      </c>
      <c r="CG168">
        <v>-1.0915149811213503</v>
      </c>
      <c r="CH168">
        <v>-0.11690664142431006</v>
      </c>
      <c r="CI168">
        <v>-1.0915149811213503</v>
      </c>
      <c r="CJ168">
        <v>-1.0915149811213503</v>
      </c>
      <c r="CK168">
        <v>-1.0915149811213503</v>
      </c>
      <c r="CL168">
        <v>-1.0915149811213503</v>
      </c>
      <c r="CM168">
        <v>-1.0915149811213503</v>
      </c>
      <c r="CN168">
        <v>-1.0915149811213503</v>
      </c>
      <c r="CO168">
        <v>-1.0915149811213503</v>
      </c>
      <c r="CP168">
        <v>-9.1514981121350217E-2</v>
      </c>
      <c r="CQ168">
        <v>-1.0915149811213503</v>
      </c>
      <c r="CR168">
        <v>-0.31515463835558755</v>
      </c>
      <c r="CS168">
        <v>-1.0915149811213503</v>
      </c>
      <c r="CT168">
        <v>-1.0915149811213503</v>
      </c>
      <c r="CU168">
        <v>-1.0915149811213503</v>
      </c>
      <c r="CV168">
        <v>-1.0915149811213503</v>
      </c>
      <c r="CW168">
        <v>-1.0915149811213503</v>
      </c>
      <c r="CX168">
        <v>-0.69464863055337622</v>
      </c>
      <c r="CY168">
        <v>1.703333929878037E-2</v>
      </c>
      <c r="CZ168">
        <v>0.44090908206521767</v>
      </c>
      <c r="DA168">
        <v>-0.69464863055337622</v>
      </c>
      <c r="DB168">
        <v>1.2837224705172217E-2</v>
      </c>
      <c r="DC168">
        <v>-1.0915149811213503</v>
      </c>
      <c r="DD168">
        <v>-1.0915149811213503</v>
      </c>
      <c r="DE168">
        <v>-1.0915149811213503</v>
      </c>
      <c r="DF168" t="e">
        <v>#NUM!</v>
      </c>
    </row>
    <row r="169" spans="1:110" x14ac:dyDescent="0.3">
      <c r="A169" s="2" t="s">
        <v>283</v>
      </c>
      <c r="B169" s="1">
        <v>44427</v>
      </c>
      <c r="C169" s="2" t="s">
        <v>250</v>
      </c>
      <c r="D169" s="2" t="s">
        <v>110</v>
      </c>
      <c r="E169" s="2" t="s">
        <v>111</v>
      </c>
      <c r="F169">
        <v>28</v>
      </c>
      <c r="G169">
        <v>355.6</v>
      </c>
      <c r="H169">
        <v>0.3755</v>
      </c>
      <c r="I169">
        <v>0.3755</v>
      </c>
      <c r="J169">
        <v>0.3755</v>
      </c>
      <c r="K169">
        <v>0.3755</v>
      </c>
      <c r="L169">
        <v>0.3755</v>
      </c>
      <c r="M169">
        <v>0.39800000000000002</v>
      </c>
      <c r="N169">
        <v>0.3755</v>
      </c>
      <c r="O169">
        <v>0.94</v>
      </c>
      <c r="P169">
        <v>9.92</v>
      </c>
      <c r="Q169">
        <v>3.37</v>
      </c>
      <c r="R169">
        <v>7540</v>
      </c>
      <c r="S169">
        <v>0.3755</v>
      </c>
      <c r="T169">
        <v>20.3</v>
      </c>
      <c r="U169">
        <v>38.200000000000003</v>
      </c>
      <c r="V169">
        <v>43.3</v>
      </c>
      <c r="W169">
        <v>40.9</v>
      </c>
      <c r="X169">
        <v>32</v>
      </c>
      <c r="Y169">
        <v>1.53</v>
      </c>
      <c r="Z169">
        <v>43.6</v>
      </c>
      <c r="AA169">
        <v>52.2</v>
      </c>
      <c r="AB169">
        <v>17.600000000000001</v>
      </c>
      <c r="AC169">
        <v>0.94</v>
      </c>
      <c r="AD169">
        <v>1.99</v>
      </c>
      <c r="AE169">
        <v>10.199999999999999</v>
      </c>
      <c r="AF169">
        <v>0.3755</v>
      </c>
      <c r="AG169">
        <v>0.3755</v>
      </c>
      <c r="AH169">
        <v>5.31</v>
      </c>
      <c r="AI169">
        <v>0.3755</v>
      </c>
      <c r="AJ169">
        <v>0.3755</v>
      </c>
      <c r="AK169">
        <v>0.3755</v>
      </c>
      <c r="AL169">
        <v>0.3755</v>
      </c>
      <c r="AM169">
        <v>0.3755</v>
      </c>
      <c r="AN169">
        <v>0.3755</v>
      </c>
      <c r="AO169">
        <v>0.3755</v>
      </c>
      <c r="AP169">
        <v>3.7549999999999999</v>
      </c>
      <c r="AQ169">
        <v>0.3755</v>
      </c>
      <c r="AR169">
        <v>0.3755</v>
      </c>
      <c r="AS169">
        <v>0.94</v>
      </c>
      <c r="AT169">
        <v>0.94</v>
      </c>
      <c r="AU169">
        <v>0.3755</v>
      </c>
      <c r="AV169">
        <v>0.3755</v>
      </c>
      <c r="AW169">
        <v>0.3755</v>
      </c>
      <c r="AX169">
        <v>0.94</v>
      </c>
      <c r="AY169">
        <v>11.8</v>
      </c>
      <c r="AZ169">
        <v>16.100000000000001</v>
      </c>
      <c r="BA169">
        <v>0.94</v>
      </c>
      <c r="BB169">
        <v>8.48</v>
      </c>
      <c r="BC169">
        <v>0.94</v>
      </c>
      <c r="BD169">
        <v>0.3755</v>
      </c>
      <c r="BE169">
        <v>0.3755</v>
      </c>
      <c r="BG169">
        <f>SUM(Table8_1[[#This Row],[PFBA]:[11cl-PF3OUdS2]])</f>
        <v>7916.1695</v>
      </c>
      <c r="BH169">
        <v>-0.42539005865981283</v>
      </c>
      <c r="BI169">
        <v>-0.42539005865981283</v>
      </c>
      <c r="BJ169">
        <v>-0.42539005865981283</v>
      </c>
      <c r="BK169">
        <v>-0.42539005865981283</v>
      </c>
      <c r="BL169">
        <v>-0.42539005865981283</v>
      </c>
      <c r="BM169">
        <v>-0.40011692792631215</v>
      </c>
      <c r="BN169">
        <v>-0.42539005865981283</v>
      </c>
      <c r="BO169">
        <v>-2.6872146400301365E-2</v>
      </c>
      <c r="BP169">
        <v>0.99651167215417868</v>
      </c>
      <c r="BQ169">
        <v>0.52762990087133865</v>
      </c>
      <c r="BR169">
        <v>3.8773713458697738</v>
      </c>
      <c r="BS169">
        <v>-0.42539005865981283</v>
      </c>
      <c r="BT169">
        <v>1.307496037913213</v>
      </c>
      <c r="BU169">
        <v>1.5820633629117087</v>
      </c>
      <c r="BV169">
        <v>1.6364878963533653</v>
      </c>
      <c r="BW169">
        <v>1.6117233080073419</v>
      </c>
      <c r="BX169">
        <v>1.505149978319906</v>
      </c>
      <c r="BY169">
        <v>0.18469143081759881</v>
      </c>
      <c r="BZ169">
        <v>1.6394864892685861</v>
      </c>
      <c r="CA169">
        <v>1.7176705030022621</v>
      </c>
      <c r="CB169">
        <v>1.2455126678141499</v>
      </c>
      <c r="CC169">
        <v>-2.6872146400301365E-2</v>
      </c>
      <c r="CD169">
        <v>0.29885307640970665</v>
      </c>
      <c r="CE169">
        <v>1.0086001717619175</v>
      </c>
      <c r="CF169">
        <v>-0.42539005865981283</v>
      </c>
      <c r="CG169">
        <v>-0.42539005865981283</v>
      </c>
      <c r="CH169">
        <v>0.72509452108146899</v>
      </c>
      <c r="CI169">
        <v>-0.42539005865981283</v>
      </c>
      <c r="CJ169">
        <v>-0.42539005865981283</v>
      </c>
      <c r="CK169">
        <v>-0.42539005865981283</v>
      </c>
      <c r="CL169">
        <v>-0.42539005865981283</v>
      </c>
      <c r="CM169">
        <v>-0.42539005865981283</v>
      </c>
      <c r="CN169">
        <v>-0.42539005865981283</v>
      </c>
      <c r="CO169">
        <v>-0.42539005865981283</v>
      </c>
      <c r="CP169">
        <v>0.57460994134018717</v>
      </c>
      <c r="CQ169">
        <v>-0.42539005865981283</v>
      </c>
      <c r="CR169">
        <v>-0.42539005865981283</v>
      </c>
      <c r="CS169">
        <v>-2.6872146400301365E-2</v>
      </c>
      <c r="CT169">
        <v>-2.6872146400301365E-2</v>
      </c>
      <c r="CU169">
        <v>-0.42539005865981283</v>
      </c>
      <c r="CV169">
        <v>-0.42539005865981283</v>
      </c>
      <c r="CW169">
        <v>-0.42539005865981283</v>
      </c>
      <c r="CX169">
        <v>-2.6872146400301365E-2</v>
      </c>
      <c r="CY169">
        <v>1.0718820073061255</v>
      </c>
      <c r="CZ169">
        <v>1.2068258760318498</v>
      </c>
      <c r="DA169">
        <v>-2.6872146400301365E-2</v>
      </c>
      <c r="DB169">
        <v>0.92839585225671384</v>
      </c>
      <c r="DC169">
        <v>-2.6872146400301365E-2</v>
      </c>
      <c r="DD169">
        <v>-0.42539005865981283</v>
      </c>
      <c r="DE169">
        <v>-0.42539005865981283</v>
      </c>
      <c r="DF169" t="e">
        <v>#NUM!</v>
      </c>
    </row>
    <row r="170" spans="1:110" x14ac:dyDescent="0.3">
      <c r="A170" s="2" t="s">
        <v>284</v>
      </c>
      <c r="B170" s="1">
        <v>44427</v>
      </c>
      <c r="C170" s="2" t="s">
        <v>250</v>
      </c>
      <c r="D170" s="2" t="s">
        <v>110</v>
      </c>
      <c r="E170" s="2" t="s">
        <v>113</v>
      </c>
      <c r="F170">
        <v>28</v>
      </c>
      <c r="G170">
        <v>355.6</v>
      </c>
      <c r="H170">
        <v>4.48E-2</v>
      </c>
      <c r="I170">
        <v>4.48E-2</v>
      </c>
      <c r="J170">
        <v>4.48E-2</v>
      </c>
      <c r="K170">
        <v>4.48E-2</v>
      </c>
      <c r="L170">
        <v>4.48E-2</v>
      </c>
      <c r="M170">
        <v>4.48E-2</v>
      </c>
      <c r="N170">
        <v>4.48E-2</v>
      </c>
      <c r="O170">
        <v>0.112</v>
      </c>
      <c r="P170">
        <v>10</v>
      </c>
      <c r="Q170">
        <v>3.78</v>
      </c>
      <c r="R170">
        <v>7570</v>
      </c>
      <c r="S170">
        <v>4.48E-2</v>
      </c>
      <c r="T170">
        <v>14.2</v>
      </c>
      <c r="U170">
        <v>25.8</v>
      </c>
      <c r="V170">
        <v>29.3</v>
      </c>
      <c r="W170">
        <v>22.4</v>
      </c>
      <c r="X170">
        <v>15.1</v>
      </c>
      <c r="Y170">
        <v>0.57999999999999996</v>
      </c>
      <c r="Z170">
        <v>32.6</v>
      </c>
      <c r="AA170">
        <v>40.4</v>
      </c>
      <c r="AB170">
        <v>13.3</v>
      </c>
      <c r="AC170">
        <v>0.112</v>
      </c>
      <c r="AD170">
        <v>1.99</v>
      </c>
      <c r="AE170">
        <v>8.39</v>
      </c>
      <c r="AF170">
        <v>4.48E-2</v>
      </c>
      <c r="AG170">
        <v>4.48E-2</v>
      </c>
      <c r="AH170">
        <v>27.8</v>
      </c>
      <c r="AI170">
        <v>4.48E-2</v>
      </c>
      <c r="AJ170">
        <v>4.48E-2</v>
      </c>
      <c r="AK170">
        <v>4.48E-2</v>
      </c>
      <c r="AL170">
        <v>4.48E-2</v>
      </c>
      <c r="AM170">
        <v>4.48E-2</v>
      </c>
      <c r="AN170">
        <v>4.48E-2</v>
      </c>
      <c r="AO170">
        <v>4.48E-2</v>
      </c>
      <c r="AP170">
        <v>0.44800000000000001</v>
      </c>
      <c r="AQ170">
        <v>4.48E-2</v>
      </c>
      <c r="AR170">
        <v>4.48E-2</v>
      </c>
      <c r="AS170">
        <v>0.112</v>
      </c>
      <c r="AT170">
        <v>0.112</v>
      </c>
      <c r="AU170">
        <v>4.48E-2</v>
      </c>
      <c r="AV170">
        <v>4.48E-2</v>
      </c>
      <c r="AW170">
        <v>4.48E-2</v>
      </c>
      <c r="AX170">
        <v>0.112</v>
      </c>
      <c r="AY170">
        <v>0.112</v>
      </c>
      <c r="AZ170">
        <v>41.3</v>
      </c>
      <c r="BA170">
        <v>0.112</v>
      </c>
      <c r="BB170">
        <v>4.84</v>
      </c>
      <c r="BC170">
        <v>0.112</v>
      </c>
      <c r="BD170">
        <v>4.48E-2</v>
      </c>
      <c r="BE170">
        <v>4.48E-2</v>
      </c>
      <c r="BG170">
        <f>SUM(Table8_1[[#This Row],[PFBA]:[11cl-PF3OUdS2]])</f>
        <v>7864.1991999999964</v>
      </c>
      <c r="BH170">
        <v>-1.348721986001856</v>
      </c>
      <c r="BI170">
        <v>-1.348721986001856</v>
      </c>
      <c r="BJ170">
        <v>-1.348721986001856</v>
      </c>
      <c r="BK170">
        <v>-1.348721986001856</v>
      </c>
      <c r="BL170">
        <v>-1.348721986001856</v>
      </c>
      <c r="BM170">
        <v>-1.348721986001856</v>
      </c>
      <c r="BN170">
        <v>-1.348721986001856</v>
      </c>
      <c r="BO170">
        <v>-0.9507819773298184</v>
      </c>
      <c r="BP170">
        <v>1</v>
      </c>
      <c r="BQ170">
        <v>0.57749179983722532</v>
      </c>
      <c r="BR170">
        <v>3.8790958795000727</v>
      </c>
      <c r="BS170">
        <v>-1.348721986001856</v>
      </c>
      <c r="BT170">
        <v>1.1522883443830565</v>
      </c>
      <c r="BU170">
        <v>1.4116197059632303</v>
      </c>
      <c r="BV170">
        <v>1.4668676203541096</v>
      </c>
      <c r="BW170">
        <v>1.3502480183341627</v>
      </c>
      <c r="BX170">
        <v>1.1789769472931695</v>
      </c>
      <c r="BY170">
        <v>-0.23657200643706275</v>
      </c>
      <c r="BZ170">
        <v>1.5132176000679389</v>
      </c>
      <c r="CA170">
        <v>1.6063813651106049</v>
      </c>
      <c r="CB170">
        <v>1.1238516409670858</v>
      </c>
      <c r="CC170">
        <v>-0.9507819773298184</v>
      </c>
      <c r="CD170">
        <v>0.29885307640970665</v>
      </c>
      <c r="CE170">
        <v>0.92376196082870032</v>
      </c>
      <c r="CF170">
        <v>-1.348721986001856</v>
      </c>
      <c r="CG170">
        <v>-1.348721986001856</v>
      </c>
      <c r="CH170">
        <v>1.4440447959180762</v>
      </c>
      <c r="CI170">
        <v>-1.348721986001856</v>
      </c>
      <c r="CJ170">
        <v>-1.348721986001856</v>
      </c>
      <c r="CK170">
        <v>-1.348721986001856</v>
      </c>
      <c r="CL170">
        <v>-1.348721986001856</v>
      </c>
      <c r="CM170">
        <v>-1.348721986001856</v>
      </c>
      <c r="CN170">
        <v>-1.348721986001856</v>
      </c>
      <c r="CO170">
        <v>-1.348721986001856</v>
      </c>
      <c r="CP170">
        <v>-0.348721986001856</v>
      </c>
      <c r="CQ170">
        <v>-1.348721986001856</v>
      </c>
      <c r="CR170">
        <v>-1.348721986001856</v>
      </c>
      <c r="CS170">
        <v>-0.9507819773298184</v>
      </c>
      <c r="CT170">
        <v>-0.9507819773298184</v>
      </c>
      <c r="CU170">
        <v>-1.348721986001856</v>
      </c>
      <c r="CV170">
        <v>-1.348721986001856</v>
      </c>
      <c r="CW170">
        <v>-1.348721986001856</v>
      </c>
      <c r="CX170">
        <v>-0.9507819773298184</v>
      </c>
      <c r="CY170">
        <v>-0.9507819773298184</v>
      </c>
      <c r="CZ170">
        <v>1.6159500516564009</v>
      </c>
      <c r="DA170">
        <v>-0.9507819773298184</v>
      </c>
      <c r="DB170">
        <v>0.68484536164441245</v>
      </c>
      <c r="DC170">
        <v>-0.9507819773298184</v>
      </c>
      <c r="DD170">
        <v>-1.348721986001856</v>
      </c>
      <c r="DE170">
        <v>-1.348721986001856</v>
      </c>
      <c r="DF170" t="e">
        <v>#NUM!</v>
      </c>
    </row>
    <row r="171" spans="1:110" x14ac:dyDescent="0.3">
      <c r="A171" s="2" t="s">
        <v>285</v>
      </c>
      <c r="B171" s="1">
        <v>44427</v>
      </c>
      <c r="C171" s="2" t="s">
        <v>250</v>
      </c>
      <c r="D171" s="2" t="s">
        <v>110</v>
      </c>
      <c r="E171" s="2" t="s">
        <v>115</v>
      </c>
      <c r="F171">
        <v>28</v>
      </c>
      <c r="G171">
        <v>355.6</v>
      </c>
      <c r="H171">
        <v>4.5999999999999999E-2</v>
      </c>
      <c r="I171">
        <v>4.5999999999999999E-2</v>
      </c>
      <c r="J171">
        <v>4.5999999999999999E-2</v>
      </c>
      <c r="K171">
        <v>4.5999999999999999E-2</v>
      </c>
      <c r="L171">
        <v>4.5999999999999999E-2</v>
      </c>
      <c r="M171">
        <v>4.5999999999999999E-2</v>
      </c>
      <c r="N171">
        <v>4.5999999999999999E-2</v>
      </c>
      <c r="O171">
        <v>0.115</v>
      </c>
      <c r="P171">
        <v>1.08</v>
      </c>
      <c r="Q171">
        <v>0.433</v>
      </c>
      <c r="R171">
        <v>914</v>
      </c>
      <c r="S171">
        <v>4.5999999999999999E-2</v>
      </c>
      <c r="T171">
        <v>2.11</v>
      </c>
      <c r="U171">
        <v>4.38</v>
      </c>
      <c r="V171">
        <v>5.07</v>
      </c>
      <c r="W171">
        <v>4.5599999999999996</v>
      </c>
      <c r="X171">
        <v>3.34</v>
      </c>
      <c r="Y171">
        <v>4.5999999999999999E-2</v>
      </c>
      <c r="Z171">
        <v>5.0999999999999996</v>
      </c>
      <c r="AA171">
        <v>6.91</v>
      </c>
      <c r="AB171">
        <v>1.83</v>
      </c>
      <c r="AC171">
        <v>0.115</v>
      </c>
      <c r="AD171">
        <v>0.188</v>
      </c>
      <c r="AE171">
        <v>1.28</v>
      </c>
      <c r="AF171">
        <v>4.5999999999999999E-2</v>
      </c>
      <c r="AG171">
        <v>4.5999999999999999E-2</v>
      </c>
      <c r="AH171">
        <v>0.44600000000000001</v>
      </c>
      <c r="AI171">
        <v>4.5999999999999999E-2</v>
      </c>
      <c r="AJ171">
        <v>4.5999999999999999E-2</v>
      </c>
      <c r="AK171">
        <v>4.5999999999999999E-2</v>
      </c>
      <c r="AL171">
        <v>4.5999999999999999E-2</v>
      </c>
      <c r="AM171">
        <v>4.5999999999999999E-2</v>
      </c>
      <c r="AN171">
        <v>4.5999999999999999E-2</v>
      </c>
      <c r="AO171">
        <v>4.5999999999999999E-2</v>
      </c>
      <c r="AP171">
        <v>0.46</v>
      </c>
      <c r="AQ171">
        <v>4.5999999999999999E-2</v>
      </c>
      <c r="AR171">
        <v>4.5999999999999999E-2</v>
      </c>
      <c r="AS171">
        <v>0.115</v>
      </c>
      <c r="AT171">
        <v>0.115</v>
      </c>
      <c r="AU171">
        <v>4.5999999999999999E-2</v>
      </c>
      <c r="AV171">
        <v>4.5999999999999999E-2</v>
      </c>
      <c r="AW171">
        <v>4.5999999999999999E-2</v>
      </c>
      <c r="AX171">
        <v>0.115</v>
      </c>
      <c r="AY171">
        <v>1.08</v>
      </c>
      <c r="AZ171">
        <v>1.46</v>
      </c>
      <c r="BA171">
        <v>0.115</v>
      </c>
      <c r="BB171">
        <v>1.1499999999999999</v>
      </c>
      <c r="BC171">
        <v>0.115</v>
      </c>
      <c r="BD171">
        <v>4.5999999999999999E-2</v>
      </c>
      <c r="BE171">
        <v>4.5999999999999999E-2</v>
      </c>
      <c r="BG171">
        <f>SUM(Table8_1[[#This Row],[PFBA]:[11cl-PF3OUdS2]])</f>
        <v>956.83200000000113</v>
      </c>
      <c r="BH171">
        <v>-1.3372421683184259</v>
      </c>
      <c r="BI171">
        <v>-1.3372421683184259</v>
      </c>
      <c r="BJ171">
        <v>-1.3372421683184259</v>
      </c>
      <c r="BK171">
        <v>-1.3372421683184259</v>
      </c>
      <c r="BL171">
        <v>-1.3372421683184259</v>
      </c>
      <c r="BM171">
        <v>-1.3372421683184259</v>
      </c>
      <c r="BN171">
        <v>-1.3372421683184259</v>
      </c>
      <c r="BO171">
        <v>-0.9393021596463883</v>
      </c>
      <c r="BP171">
        <v>3.342375548694973E-2</v>
      </c>
      <c r="BQ171">
        <v>-0.36351210364663455</v>
      </c>
      <c r="BR171">
        <v>2.9609461957338312</v>
      </c>
      <c r="BS171">
        <v>-1.3372421683184259</v>
      </c>
      <c r="BT171">
        <v>0.32428245529769262</v>
      </c>
      <c r="BU171">
        <v>0.64147411050409953</v>
      </c>
      <c r="BV171">
        <v>0.70500795933333604</v>
      </c>
      <c r="BW171">
        <v>0.658964842664435</v>
      </c>
      <c r="BX171">
        <v>0.52374646681156445</v>
      </c>
      <c r="BY171">
        <v>-1.3372421683184259</v>
      </c>
      <c r="BZ171">
        <v>0.70757017609793638</v>
      </c>
      <c r="CA171">
        <v>0.8394780473741984</v>
      </c>
      <c r="CB171">
        <v>0.26245108973042947</v>
      </c>
      <c r="CC171">
        <v>-0.9393021596463883</v>
      </c>
      <c r="CD171">
        <v>-0.72584215073632019</v>
      </c>
      <c r="CE171">
        <v>0.10720996964786837</v>
      </c>
      <c r="CF171">
        <v>-1.3372421683184259</v>
      </c>
      <c r="CG171">
        <v>-1.3372421683184259</v>
      </c>
      <c r="CH171">
        <v>-0.35066514128785814</v>
      </c>
      <c r="CI171">
        <v>-1.3372421683184259</v>
      </c>
      <c r="CJ171">
        <v>-1.3372421683184259</v>
      </c>
      <c r="CK171">
        <v>-1.3372421683184259</v>
      </c>
      <c r="CL171">
        <v>-1.3372421683184259</v>
      </c>
      <c r="CM171">
        <v>-1.3372421683184259</v>
      </c>
      <c r="CN171">
        <v>-1.3372421683184259</v>
      </c>
      <c r="CO171">
        <v>-1.3372421683184259</v>
      </c>
      <c r="CP171">
        <v>-0.33724216831842591</v>
      </c>
      <c r="CQ171">
        <v>-1.3372421683184259</v>
      </c>
      <c r="CR171">
        <v>-1.3372421683184259</v>
      </c>
      <c r="CS171">
        <v>-0.9393021596463883</v>
      </c>
      <c r="CT171">
        <v>-0.9393021596463883</v>
      </c>
      <c r="CU171">
        <v>-1.3372421683184259</v>
      </c>
      <c r="CV171">
        <v>-1.3372421683184259</v>
      </c>
      <c r="CW171">
        <v>-1.3372421683184259</v>
      </c>
      <c r="CX171">
        <v>-0.9393021596463883</v>
      </c>
      <c r="CY171">
        <v>3.342375548694973E-2</v>
      </c>
      <c r="CZ171">
        <v>0.16435285578443709</v>
      </c>
      <c r="DA171">
        <v>-0.9393021596463883</v>
      </c>
      <c r="DB171">
        <v>6.069784035361165E-2</v>
      </c>
      <c r="DC171">
        <v>-0.9393021596463883</v>
      </c>
      <c r="DD171">
        <v>-1.3372421683184259</v>
      </c>
      <c r="DE171">
        <v>-1.3372421683184259</v>
      </c>
      <c r="DF171" t="e">
        <v>#NUM!</v>
      </c>
    </row>
    <row r="172" spans="1:110" x14ac:dyDescent="0.3">
      <c r="A172" s="2" t="s">
        <v>286</v>
      </c>
      <c r="B172" s="1">
        <v>44427</v>
      </c>
      <c r="C172" s="2" t="s">
        <v>250</v>
      </c>
      <c r="D172" s="2" t="s">
        <v>110</v>
      </c>
      <c r="E172" s="2" t="s">
        <v>190</v>
      </c>
      <c r="F172">
        <v>28</v>
      </c>
      <c r="G172">
        <v>355.6</v>
      </c>
      <c r="H172">
        <v>0.13450000000000001</v>
      </c>
      <c r="I172">
        <v>0.13450000000000001</v>
      </c>
      <c r="J172">
        <v>0.13450000000000001</v>
      </c>
      <c r="K172">
        <v>0.13450000000000001</v>
      </c>
      <c r="L172">
        <v>0.13450000000000001</v>
      </c>
      <c r="M172">
        <v>0.13450000000000001</v>
      </c>
      <c r="N172">
        <v>0.13450000000000001</v>
      </c>
      <c r="O172">
        <v>0.33600000000000002</v>
      </c>
      <c r="P172">
        <v>4.1100000000000003</v>
      </c>
      <c r="Q172">
        <v>1.66</v>
      </c>
      <c r="R172">
        <v>3930</v>
      </c>
      <c r="S172">
        <v>0.13450000000000001</v>
      </c>
      <c r="T172">
        <v>7.67</v>
      </c>
      <c r="U172">
        <v>15.1</v>
      </c>
      <c r="V172">
        <v>16.899999999999999</v>
      </c>
      <c r="W172">
        <v>14.5</v>
      </c>
      <c r="X172">
        <v>15.5</v>
      </c>
      <c r="Y172">
        <v>0.13450000000000001</v>
      </c>
      <c r="Z172">
        <v>23.5</v>
      </c>
      <c r="AA172">
        <v>38.200000000000003</v>
      </c>
      <c r="AB172">
        <v>9.81</v>
      </c>
      <c r="AC172">
        <v>0.33600000000000002</v>
      </c>
      <c r="AD172">
        <v>1.24</v>
      </c>
      <c r="AE172">
        <v>8.99</v>
      </c>
      <c r="AF172">
        <v>0.13450000000000001</v>
      </c>
      <c r="AG172">
        <v>0.13450000000000001</v>
      </c>
      <c r="AH172">
        <v>10</v>
      </c>
      <c r="AI172">
        <v>0.13450000000000001</v>
      </c>
      <c r="AJ172">
        <v>0.13450000000000001</v>
      </c>
      <c r="AK172">
        <v>0.13450000000000001</v>
      </c>
      <c r="AL172">
        <v>0.13450000000000001</v>
      </c>
      <c r="AM172">
        <v>0.13450000000000001</v>
      </c>
      <c r="AN172">
        <v>0.13450000000000001</v>
      </c>
      <c r="AO172">
        <v>0.13450000000000001</v>
      </c>
      <c r="AP172">
        <v>1.345</v>
      </c>
      <c r="AQ172">
        <v>0.13450000000000001</v>
      </c>
      <c r="AR172">
        <v>2.84</v>
      </c>
      <c r="AS172">
        <v>0.33600000000000002</v>
      </c>
      <c r="AT172">
        <v>0.33600000000000002</v>
      </c>
      <c r="AU172">
        <v>0.13450000000000001</v>
      </c>
      <c r="AV172">
        <v>0.13450000000000001</v>
      </c>
      <c r="AW172">
        <v>0.13450000000000001</v>
      </c>
      <c r="AX172">
        <v>0.33600000000000002</v>
      </c>
      <c r="AY172">
        <v>0.33600000000000002</v>
      </c>
      <c r="AZ172">
        <v>39.9</v>
      </c>
      <c r="BA172">
        <v>0.33600000000000002</v>
      </c>
      <c r="BB172">
        <v>3.51</v>
      </c>
      <c r="BC172">
        <v>0.33600000000000002</v>
      </c>
      <c r="BD172">
        <v>0.13450000000000001</v>
      </c>
      <c r="BE172">
        <v>0.13450000000000001</v>
      </c>
      <c r="BG172">
        <f>SUM(Table8_1[[#This Row],[PFBA]:[11cl-PF3OUdS2]])</f>
        <v>4150.6910000000034</v>
      </c>
      <c r="BH172">
        <v>-0.87127771566157319</v>
      </c>
      <c r="BI172">
        <v>-0.87127771566157319</v>
      </c>
      <c r="BJ172">
        <v>-0.87127771566157319</v>
      </c>
      <c r="BK172">
        <v>-0.87127771566157319</v>
      </c>
      <c r="BL172">
        <v>-0.87127771566157319</v>
      </c>
      <c r="BM172">
        <v>-0.87127771566157319</v>
      </c>
      <c r="BN172">
        <v>-0.87127771566157319</v>
      </c>
      <c r="BO172">
        <v>-0.4736607226101559</v>
      </c>
      <c r="BP172">
        <v>0.61384182187606928</v>
      </c>
      <c r="BQ172">
        <v>0.22010808804005508</v>
      </c>
      <c r="BR172">
        <v>3.5943925503754266</v>
      </c>
      <c r="BS172">
        <v>-0.87127771566157319</v>
      </c>
      <c r="BT172">
        <v>0.88479536394898095</v>
      </c>
      <c r="BU172">
        <v>1.1789769472931695</v>
      </c>
      <c r="BV172">
        <v>1.2278867046136734</v>
      </c>
      <c r="BW172">
        <v>1.1613680022349748</v>
      </c>
      <c r="BX172">
        <v>1.1903316981702914</v>
      </c>
      <c r="BY172">
        <v>-0.87127771566157319</v>
      </c>
      <c r="BZ172">
        <v>1.3710678622717363</v>
      </c>
      <c r="CA172">
        <v>1.5820633629117087</v>
      </c>
      <c r="CB172">
        <v>0.99166900737994856</v>
      </c>
      <c r="CC172">
        <v>-0.4736607226101559</v>
      </c>
      <c r="CD172">
        <v>9.3421685162235063E-2</v>
      </c>
      <c r="CE172">
        <v>0.95375969173322883</v>
      </c>
      <c r="CF172">
        <v>-0.87127771566157319</v>
      </c>
      <c r="CG172">
        <v>-0.87127771566157319</v>
      </c>
      <c r="CH172">
        <v>1</v>
      </c>
      <c r="CI172">
        <v>-0.87127771566157319</v>
      </c>
      <c r="CJ172">
        <v>-0.87127771566157319</v>
      </c>
      <c r="CK172">
        <v>-0.87127771566157319</v>
      </c>
      <c r="CL172">
        <v>-0.87127771566157319</v>
      </c>
      <c r="CM172">
        <v>-0.87127771566157319</v>
      </c>
      <c r="CN172">
        <v>-0.87127771566157319</v>
      </c>
      <c r="CO172">
        <v>-0.87127771566157319</v>
      </c>
      <c r="CP172">
        <v>0.12872228433842678</v>
      </c>
      <c r="CQ172">
        <v>-0.87127771566157319</v>
      </c>
      <c r="CR172">
        <v>0.45331834004703764</v>
      </c>
      <c r="CS172">
        <v>-0.4736607226101559</v>
      </c>
      <c r="CT172">
        <v>-0.4736607226101559</v>
      </c>
      <c r="CU172">
        <v>-0.87127771566157319</v>
      </c>
      <c r="CV172">
        <v>-0.87127771566157319</v>
      </c>
      <c r="CW172">
        <v>-0.87127771566157319</v>
      </c>
      <c r="CX172">
        <v>-0.4736607226101559</v>
      </c>
      <c r="CY172">
        <v>-0.4736607226101559</v>
      </c>
      <c r="CZ172">
        <v>1.6009728956867482</v>
      </c>
      <c r="DA172">
        <v>-0.4736607226101559</v>
      </c>
      <c r="DB172">
        <v>0.54530711646582408</v>
      </c>
      <c r="DC172">
        <v>-0.4736607226101559</v>
      </c>
      <c r="DD172">
        <v>-0.87127771566157319</v>
      </c>
      <c r="DE172">
        <v>-0.87127771566157319</v>
      </c>
      <c r="DF172" t="e">
        <v>#NUM!</v>
      </c>
    </row>
    <row r="173" spans="1:110" x14ac:dyDescent="0.3">
      <c r="A173" s="2" t="s">
        <v>287</v>
      </c>
      <c r="B173" s="1">
        <v>44427</v>
      </c>
      <c r="C173" s="2" t="s">
        <v>250</v>
      </c>
      <c r="D173" s="2" t="s">
        <v>110</v>
      </c>
      <c r="E173" s="2" t="s">
        <v>111</v>
      </c>
      <c r="F173">
        <v>27</v>
      </c>
      <c r="G173">
        <v>306.10000000000002</v>
      </c>
      <c r="H173">
        <v>3.8649999999999997E-2</v>
      </c>
      <c r="I173">
        <v>3.8649999999999997E-2</v>
      </c>
      <c r="J173">
        <v>3.8649999999999997E-2</v>
      </c>
      <c r="K173">
        <v>3.8649999999999997E-2</v>
      </c>
      <c r="L173">
        <v>3.8649999999999997E-2</v>
      </c>
      <c r="M173">
        <v>3.8649999999999997E-2</v>
      </c>
      <c r="N173">
        <v>3.8649999999999997E-2</v>
      </c>
      <c r="O173">
        <v>9.6500000000000002E-2</v>
      </c>
      <c r="P173">
        <v>12.6</v>
      </c>
      <c r="Q173">
        <v>3.71</v>
      </c>
      <c r="R173">
        <v>7810</v>
      </c>
      <c r="S173">
        <v>3.8649999999999997E-2</v>
      </c>
      <c r="T173">
        <v>21.6</v>
      </c>
      <c r="U173">
        <v>40</v>
      </c>
      <c r="V173">
        <v>41.4</v>
      </c>
      <c r="W173">
        <v>33.700000000000003</v>
      </c>
      <c r="X173">
        <v>24</v>
      </c>
      <c r="Y173">
        <v>0.96</v>
      </c>
      <c r="Z173">
        <v>41.5</v>
      </c>
      <c r="AA173">
        <v>49.5</v>
      </c>
      <c r="AB173">
        <v>14.7</v>
      </c>
      <c r="AC173">
        <v>9.6500000000000002E-2</v>
      </c>
      <c r="AD173">
        <v>1.49</v>
      </c>
      <c r="AE173">
        <v>6.54</v>
      </c>
      <c r="AF173">
        <v>3.8649999999999997E-2</v>
      </c>
      <c r="AG173">
        <v>3.8649999999999997E-2</v>
      </c>
      <c r="AH173">
        <v>5.51</v>
      </c>
      <c r="AI173">
        <v>3.8649999999999997E-2</v>
      </c>
      <c r="AJ173">
        <v>3.8649999999999997E-2</v>
      </c>
      <c r="AK173">
        <v>3.8649999999999997E-2</v>
      </c>
      <c r="AL173">
        <v>3.8649999999999997E-2</v>
      </c>
      <c r="AM173">
        <v>3.8649999999999997E-2</v>
      </c>
      <c r="AN173">
        <v>3.8649999999999997E-2</v>
      </c>
      <c r="AO173">
        <v>3.8649999999999997E-2</v>
      </c>
      <c r="AP173">
        <v>0.38650000000000001</v>
      </c>
      <c r="AQ173">
        <v>3.8649999999999997E-2</v>
      </c>
      <c r="AR173">
        <v>3.8649999999999997E-2</v>
      </c>
      <c r="AS173">
        <v>9.6500000000000002E-2</v>
      </c>
      <c r="AT173">
        <v>9.6500000000000002E-2</v>
      </c>
      <c r="AU173">
        <v>3.8649999999999997E-2</v>
      </c>
      <c r="AV173">
        <v>3.8649999999999997E-2</v>
      </c>
      <c r="AW173">
        <v>3.8649999999999997E-2</v>
      </c>
      <c r="AX173">
        <v>9.6500000000000002E-2</v>
      </c>
      <c r="AY173">
        <v>9.5500000000000007</v>
      </c>
      <c r="AZ173">
        <v>14.9</v>
      </c>
      <c r="BA173">
        <v>9.6500000000000002E-2</v>
      </c>
      <c r="BB173">
        <v>8.2100000000000009</v>
      </c>
      <c r="BC173">
        <v>9.6500000000000002E-2</v>
      </c>
      <c r="BD173">
        <v>3.8649999999999997E-2</v>
      </c>
      <c r="BE173">
        <v>3.8649999999999997E-2</v>
      </c>
      <c r="BG173">
        <f>SUM(Table8_1[[#This Row],[PFBA]:[11cl-PF3OUdS2]])</f>
        <v>8141.8596000000043</v>
      </c>
      <c r="BH173">
        <v>-1.4128505017456563</v>
      </c>
      <c r="BI173">
        <v>-1.4128505017456563</v>
      </c>
      <c r="BJ173">
        <v>-1.4128505017456563</v>
      </c>
      <c r="BK173">
        <v>-1.4128505017456563</v>
      </c>
      <c r="BL173">
        <v>-1.4128505017456563</v>
      </c>
      <c r="BM173">
        <v>-1.4128505017456563</v>
      </c>
      <c r="BN173">
        <v>-1.4128505017456563</v>
      </c>
      <c r="BO173">
        <v>-1.0154726866562074</v>
      </c>
      <c r="BP173">
        <v>1.1003705451175629</v>
      </c>
      <c r="BQ173">
        <v>0.56937390961504586</v>
      </c>
      <c r="BR173">
        <v>3.8926510338773004</v>
      </c>
      <c r="BS173">
        <v>-1.4128505017456563</v>
      </c>
      <c r="BT173">
        <v>1.3344537511509309</v>
      </c>
      <c r="BU173">
        <v>1.6020599913279623</v>
      </c>
      <c r="BV173">
        <v>1.6170003411208989</v>
      </c>
      <c r="BW173">
        <v>1.5276299008713388</v>
      </c>
      <c r="BX173">
        <v>1.3802112417116059</v>
      </c>
      <c r="BY173">
        <v>-1.7728766960431602E-2</v>
      </c>
      <c r="BZ173">
        <v>1.6180480967120927</v>
      </c>
      <c r="CA173">
        <v>1.6946051989335686</v>
      </c>
      <c r="CB173">
        <v>1.167317334748176</v>
      </c>
      <c r="CC173">
        <v>-1.0154726866562074</v>
      </c>
      <c r="CD173">
        <v>0.17318626841227402</v>
      </c>
      <c r="CE173">
        <v>0.81557774832426722</v>
      </c>
      <c r="CF173">
        <v>-1.4128505017456563</v>
      </c>
      <c r="CG173">
        <v>-1.4128505017456563</v>
      </c>
      <c r="CH173">
        <v>0.74115159885178505</v>
      </c>
      <c r="CI173">
        <v>-1.4128505017456563</v>
      </c>
      <c r="CJ173">
        <v>-1.4128505017456563</v>
      </c>
      <c r="CK173">
        <v>-1.4128505017456563</v>
      </c>
      <c r="CL173">
        <v>-1.4128505017456563</v>
      </c>
      <c r="CM173">
        <v>-1.4128505017456563</v>
      </c>
      <c r="CN173">
        <v>-1.4128505017456563</v>
      </c>
      <c r="CO173">
        <v>-1.4128505017456563</v>
      </c>
      <c r="CP173">
        <v>-0.4128505017456563</v>
      </c>
      <c r="CQ173">
        <v>-1.4128505017456563</v>
      </c>
      <c r="CR173">
        <v>-1.4128505017456563</v>
      </c>
      <c r="CS173">
        <v>-1.0154726866562074</v>
      </c>
      <c r="CT173">
        <v>-1.0154726866562074</v>
      </c>
      <c r="CU173">
        <v>-1.4128505017456563</v>
      </c>
      <c r="CV173">
        <v>-1.4128505017456563</v>
      </c>
      <c r="CW173">
        <v>-1.4128505017456563</v>
      </c>
      <c r="CX173">
        <v>-1.0154726866562074</v>
      </c>
      <c r="CY173">
        <v>0.9800033715837464</v>
      </c>
      <c r="CZ173">
        <v>1.173186268412274</v>
      </c>
      <c r="DA173">
        <v>-1.0154726866562074</v>
      </c>
      <c r="DB173">
        <v>0.91434315711944081</v>
      </c>
      <c r="DC173">
        <v>-1.0154726866562074</v>
      </c>
      <c r="DD173">
        <v>-1.4128505017456563</v>
      </c>
      <c r="DE173">
        <v>-1.4128505017456563</v>
      </c>
      <c r="DF173" t="e">
        <v>#NUM!</v>
      </c>
    </row>
    <row r="174" spans="1:110" x14ac:dyDescent="0.3">
      <c r="A174" s="2" t="s">
        <v>288</v>
      </c>
      <c r="B174" s="1">
        <v>44427</v>
      </c>
      <c r="C174" s="2" t="s">
        <v>250</v>
      </c>
      <c r="D174" s="2" t="s">
        <v>110</v>
      </c>
      <c r="E174" s="2" t="s">
        <v>113</v>
      </c>
      <c r="F174">
        <v>27</v>
      </c>
      <c r="G174">
        <v>306.10000000000002</v>
      </c>
      <c r="H174">
        <v>4.2250000000000003E-2</v>
      </c>
      <c r="I174">
        <v>4.2250000000000003E-2</v>
      </c>
      <c r="J174">
        <v>4.2250000000000003E-2</v>
      </c>
      <c r="K174">
        <v>4.2250000000000003E-2</v>
      </c>
      <c r="L174">
        <v>4.2250000000000003E-2</v>
      </c>
      <c r="M174">
        <v>0.219</v>
      </c>
      <c r="N174">
        <v>4.2250000000000003E-2</v>
      </c>
      <c r="O174">
        <v>0.1055</v>
      </c>
      <c r="P174">
        <v>12.5</v>
      </c>
      <c r="Q174">
        <v>4.4800000000000004</v>
      </c>
      <c r="R174">
        <v>5840</v>
      </c>
      <c r="S174">
        <v>4.2250000000000003E-2</v>
      </c>
      <c r="T174">
        <v>15.6</v>
      </c>
      <c r="U174">
        <v>27</v>
      </c>
      <c r="V174">
        <v>33.6</v>
      </c>
      <c r="W174">
        <v>25.8</v>
      </c>
      <c r="X174">
        <v>15.4</v>
      </c>
      <c r="Y174">
        <v>1.1100000000000001</v>
      </c>
      <c r="Z174">
        <v>28</v>
      </c>
      <c r="AA174">
        <v>31.2</v>
      </c>
      <c r="AB174">
        <v>13.4</v>
      </c>
      <c r="AC174">
        <v>0.1055</v>
      </c>
      <c r="AD174">
        <v>1.74</v>
      </c>
      <c r="AE174">
        <v>7.65</v>
      </c>
      <c r="AF174">
        <v>4.2250000000000003E-2</v>
      </c>
      <c r="AG174">
        <v>4.2250000000000003E-2</v>
      </c>
      <c r="AH174">
        <v>10.3</v>
      </c>
      <c r="AI174">
        <v>4.2250000000000003E-2</v>
      </c>
      <c r="AJ174">
        <v>4.2250000000000003E-2</v>
      </c>
      <c r="AK174">
        <v>4.2250000000000003E-2</v>
      </c>
      <c r="AL174">
        <v>4.2250000000000003E-2</v>
      </c>
      <c r="AM174">
        <v>4.2250000000000003E-2</v>
      </c>
      <c r="AN174">
        <v>4.2250000000000003E-2</v>
      </c>
      <c r="AO174">
        <v>4.2250000000000003E-2</v>
      </c>
      <c r="AP174">
        <v>0.42249999999999999</v>
      </c>
      <c r="AQ174">
        <v>4.2250000000000003E-2</v>
      </c>
      <c r="AR174">
        <v>1.34</v>
      </c>
      <c r="AS174">
        <v>0.1055</v>
      </c>
      <c r="AT174">
        <v>0.1055</v>
      </c>
      <c r="AU174">
        <v>4.2250000000000003E-2</v>
      </c>
      <c r="AV174">
        <v>4.2250000000000003E-2</v>
      </c>
      <c r="AW174">
        <v>4.2250000000000003E-2</v>
      </c>
      <c r="AX174">
        <v>0.1055</v>
      </c>
      <c r="AY174">
        <v>0.1055</v>
      </c>
      <c r="AZ174">
        <v>30.3</v>
      </c>
      <c r="BA174">
        <v>0.1055</v>
      </c>
      <c r="BB174">
        <v>10.3</v>
      </c>
      <c r="BC174">
        <v>0.1055</v>
      </c>
      <c r="BD174">
        <v>4.2250000000000003E-2</v>
      </c>
      <c r="BE174">
        <v>4.2250000000000003E-2</v>
      </c>
      <c r="BG174">
        <f>SUM(Table8_1[[#This Row],[PFBA]:[11cl-PF3OUdS2]])</f>
        <v>6112.1350000000039</v>
      </c>
      <c r="BH174">
        <v>-1.3741732867142888</v>
      </c>
      <c r="BI174">
        <v>-1.3741732867142888</v>
      </c>
      <c r="BJ174">
        <v>-1.3741732867142888</v>
      </c>
      <c r="BK174">
        <v>-1.3741732867142888</v>
      </c>
      <c r="BL174">
        <v>-1.3741732867142888</v>
      </c>
      <c r="BM174">
        <v>-0.65955588515988162</v>
      </c>
      <c r="BN174">
        <v>-1.3741732867142888</v>
      </c>
      <c r="BO174">
        <v>-0.97674754036628852</v>
      </c>
      <c r="BP174">
        <v>1.0969100130080565</v>
      </c>
      <c r="BQ174">
        <v>0.651278013998144</v>
      </c>
      <c r="BR174">
        <v>3.7664128471123997</v>
      </c>
      <c r="BS174">
        <v>-1.3741732867142888</v>
      </c>
      <c r="BT174">
        <v>1.1931245983544616</v>
      </c>
      <c r="BU174">
        <v>1.4313637641589874</v>
      </c>
      <c r="BV174">
        <v>1.5263392773898441</v>
      </c>
      <c r="BW174">
        <v>1.4116197059632303</v>
      </c>
      <c r="BX174">
        <v>1.1875207208364631</v>
      </c>
      <c r="BY174">
        <v>4.5322978786657475E-2</v>
      </c>
      <c r="BZ174">
        <v>1.4471580313422192</v>
      </c>
      <c r="CA174">
        <v>1.4941545940184429</v>
      </c>
      <c r="CB174">
        <v>1.1271047983648077</v>
      </c>
      <c r="CC174">
        <v>-0.97674754036628852</v>
      </c>
      <c r="CD174">
        <v>0.24054924828259971</v>
      </c>
      <c r="CE174">
        <v>0.88366143515361761</v>
      </c>
      <c r="CF174">
        <v>-1.3741732867142888</v>
      </c>
      <c r="CG174">
        <v>-1.3741732867142888</v>
      </c>
      <c r="CH174">
        <v>1.0128372247051722</v>
      </c>
      <c r="CI174">
        <v>-1.3741732867142888</v>
      </c>
      <c r="CJ174">
        <v>-1.3741732867142888</v>
      </c>
      <c r="CK174">
        <v>-1.3741732867142888</v>
      </c>
      <c r="CL174">
        <v>-1.3741732867142888</v>
      </c>
      <c r="CM174">
        <v>-1.3741732867142888</v>
      </c>
      <c r="CN174">
        <v>-1.3741732867142888</v>
      </c>
      <c r="CO174">
        <v>-1.3741732867142888</v>
      </c>
      <c r="CP174">
        <v>-0.37417328671428884</v>
      </c>
      <c r="CQ174">
        <v>-1.3741732867142888</v>
      </c>
      <c r="CR174">
        <v>0.12710479836480765</v>
      </c>
      <c r="CS174">
        <v>-0.97674754036628852</v>
      </c>
      <c r="CT174">
        <v>-0.97674754036628852</v>
      </c>
      <c r="CU174">
        <v>-1.3741732867142888</v>
      </c>
      <c r="CV174">
        <v>-1.3741732867142888</v>
      </c>
      <c r="CW174">
        <v>-1.3741732867142888</v>
      </c>
      <c r="CX174">
        <v>-0.97674754036628852</v>
      </c>
      <c r="CY174">
        <v>-0.97674754036628852</v>
      </c>
      <c r="CZ174">
        <v>1.481442628502305</v>
      </c>
      <c r="DA174">
        <v>-0.97674754036628852</v>
      </c>
      <c r="DB174">
        <v>1.0128372247051722</v>
      </c>
      <c r="DC174">
        <v>-0.97674754036628852</v>
      </c>
      <c r="DD174">
        <v>-1.3741732867142888</v>
      </c>
      <c r="DE174">
        <v>-1.3741732867142888</v>
      </c>
      <c r="DF174" t="e">
        <v>#NUM!</v>
      </c>
    </row>
    <row r="175" spans="1:110" x14ac:dyDescent="0.3">
      <c r="A175" s="2" t="s">
        <v>289</v>
      </c>
      <c r="B175" s="1">
        <v>44427</v>
      </c>
      <c r="C175" s="2" t="s">
        <v>250</v>
      </c>
      <c r="D175" s="2" t="s">
        <v>110</v>
      </c>
      <c r="E175" s="2" t="s">
        <v>115</v>
      </c>
      <c r="F175">
        <v>27</v>
      </c>
      <c r="G175">
        <v>306.10000000000002</v>
      </c>
      <c r="H175">
        <v>3.875E-2</v>
      </c>
      <c r="I175">
        <v>3.875E-2</v>
      </c>
      <c r="J175">
        <v>3.875E-2</v>
      </c>
      <c r="K175">
        <v>3.875E-2</v>
      </c>
      <c r="L175">
        <v>3.875E-2</v>
      </c>
      <c r="M175">
        <v>3.875E-2</v>
      </c>
      <c r="N175">
        <v>3.875E-2</v>
      </c>
      <c r="O175">
        <v>9.7000000000000003E-2</v>
      </c>
      <c r="P175">
        <v>1.2</v>
      </c>
      <c r="Q175">
        <v>9.7000000000000003E-2</v>
      </c>
      <c r="R175">
        <v>838</v>
      </c>
      <c r="S175">
        <v>3.875E-2</v>
      </c>
      <c r="T175">
        <v>1.92</v>
      </c>
      <c r="U175">
        <v>3.62</v>
      </c>
      <c r="V175">
        <v>4.45</v>
      </c>
      <c r="W175">
        <v>3.82</v>
      </c>
      <c r="X175">
        <v>2.84</v>
      </c>
      <c r="Y175">
        <v>3.875E-2</v>
      </c>
      <c r="Z175">
        <v>3.96</v>
      </c>
      <c r="AA175">
        <v>5.52</v>
      </c>
      <c r="AB175">
        <v>1.56</v>
      </c>
      <c r="AC175">
        <v>9.7000000000000003E-2</v>
      </c>
      <c r="AD175">
        <v>0.19800000000000001</v>
      </c>
      <c r="AE175">
        <v>1.41</v>
      </c>
      <c r="AF175">
        <v>3.875E-2</v>
      </c>
      <c r="AG175">
        <v>3.875E-2</v>
      </c>
      <c r="AH175">
        <v>0.32900000000000001</v>
      </c>
      <c r="AI175">
        <v>3.875E-2</v>
      </c>
      <c r="AJ175">
        <v>3.875E-2</v>
      </c>
      <c r="AK175">
        <v>3.875E-2</v>
      </c>
      <c r="AL175">
        <v>3.875E-2</v>
      </c>
      <c r="AM175">
        <v>3.875E-2</v>
      </c>
      <c r="AN175">
        <v>3.875E-2</v>
      </c>
      <c r="AO175">
        <v>3.875E-2</v>
      </c>
      <c r="AP175">
        <v>0.38750000000000001</v>
      </c>
      <c r="AQ175">
        <v>3.875E-2</v>
      </c>
      <c r="AR175">
        <v>3.875E-2</v>
      </c>
      <c r="AS175">
        <v>9.7000000000000003E-2</v>
      </c>
      <c r="AT175">
        <v>9.7000000000000003E-2</v>
      </c>
      <c r="AU175">
        <v>3.875E-2</v>
      </c>
      <c r="AV175">
        <v>3.875E-2</v>
      </c>
      <c r="AW175">
        <v>3.875E-2</v>
      </c>
      <c r="AX175">
        <v>9.7000000000000003E-2</v>
      </c>
      <c r="AY175">
        <v>0.79400000000000004</v>
      </c>
      <c r="AZ175">
        <v>1.18</v>
      </c>
      <c r="BA175">
        <v>9.7000000000000003E-2</v>
      </c>
      <c r="BB175">
        <v>0.94599999999999995</v>
      </c>
      <c r="BC175">
        <v>9.7000000000000003E-2</v>
      </c>
      <c r="BD175">
        <v>3.875E-2</v>
      </c>
      <c r="BE175">
        <v>3.875E-2</v>
      </c>
      <c r="BG175">
        <f>SUM(Table8_1[[#This Row],[PFBA]:[11cl-PF3OUdS2]])</f>
        <v>873.87925000000075</v>
      </c>
      <c r="BH175">
        <v>-1.4117282931576709</v>
      </c>
      <c r="BI175">
        <v>-1.4117282931576709</v>
      </c>
      <c r="BJ175">
        <v>-1.4117282931576709</v>
      </c>
      <c r="BK175">
        <v>-1.4117282931576709</v>
      </c>
      <c r="BL175">
        <v>-1.4117282931576709</v>
      </c>
      <c r="BM175">
        <v>-1.4117282931576709</v>
      </c>
      <c r="BN175">
        <v>-1.4117282931576709</v>
      </c>
      <c r="BO175">
        <v>-1.0132282657337552</v>
      </c>
      <c r="BP175">
        <v>7.9181246047624818E-2</v>
      </c>
      <c r="BQ175">
        <v>-1.0132282657337552</v>
      </c>
      <c r="BR175">
        <v>2.9232440186302764</v>
      </c>
      <c r="BS175">
        <v>-1.4117282931576709</v>
      </c>
      <c r="BT175">
        <v>0.28330122870354957</v>
      </c>
      <c r="BU175">
        <v>0.55870857053316569</v>
      </c>
      <c r="BV175">
        <v>0.64836001098093166</v>
      </c>
      <c r="BW175">
        <v>0.58206336291170868</v>
      </c>
      <c r="BX175">
        <v>0.45331834004703764</v>
      </c>
      <c r="BY175">
        <v>-1.4117282931576709</v>
      </c>
      <c r="BZ175">
        <v>0.5976951859255123</v>
      </c>
      <c r="CA175">
        <v>0.74193907772919887</v>
      </c>
      <c r="CB175">
        <v>0.19312459835446161</v>
      </c>
      <c r="CC175">
        <v>-1.0132282657337552</v>
      </c>
      <c r="CD175">
        <v>-0.70333480973846885</v>
      </c>
      <c r="CE175">
        <v>0.14921911265537988</v>
      </c>
      <c r="CF175">
        <v>-1.4117282931576709</v>
      </c>
      <c r="CG175">
        <v>-1.4117282931576709</v>
      </c>
      <c r="CH175">
        <v>-0.48280410205002566</v>
      </c>
      <c r="CI175">
        <v>-1.4117282931576709</v>
      </c>
      <c r="CJ175">
        <v>-1.4117282931576709</v>
      </c>
      <c r="CK175">
        <v>-1.4117282931576709</v>
      </c>
      <c r="CL175">
        <v>-1.4117282931576709</v>
      </c>
      <c r="CM175">
        <v>-1.4117282931576709</v>
      </c>
      <c r="CN175">
        <v>-1.4117282931576709</v>
      </c>
      <c r="CO175">
        <v>-1.4117282931576709</v>
      </c>
      <c r="CP175">
        <v>-0.4117282931576709</v>
      </c>
      <c r="CQ175">
        <v>-1.4117282931576709</v>
      </c>
      <c r="CR175">
        <v>-1.4117282931576709</v>
      </c>
      <c r="CS175">
        <v>-1.0132282657337552</v>
      </c>
      <c r="CT175">
        <v>-1.0132282657337552</v>
      </c>
      <c r="CU175">
        <v>-1.4117282931576709</v>
      </c>
      <c r="CV175">
        <v>-1.4117282931576709</v>
      </c>
      <c r="CW175">
        <v>-1.4117282931576709</v>
      </c>
      <c r="CX175">
        <v>-1.0132282657337552</v>
      </c>
      <c r="CY175">
        <v>-0.10017949757290372</v>
      </c>
      <c r="CZ175">
        <v>7.1882007306125359E-2</v>
      </c>
      <c r="DA175">
        <v>-1.0132282657337552</v>
      </c>
      <c r="DB175">
        <v>-2.4108863598207259E-2</v>
      </c>
      <c r="DC175">
        <v>-1.0132282657337552</v>
      </c>
      <c r="DD175">
        <v>-1.4117282931576709</v>
      </c>
      <c r="DE175">
        <v>-1.4117282931576709</v>
      </c>
      <c r="DF175" t="e">
        <v>#NUM!</v>
      </c>
    </row>
    <row r="176" spans="1:110" x14ac:dyDescent="0.3">
      <c r="A176" s="2" t="s">
        <v>290</v>
      </c>
      <c r="B176" s="1">
        <v>44427</v>
      </c>
      <c r="C176" s="2" t="s">
        <v>250</v>
      </c>
      <c r="D176" s="2" t="s">
        <v>110</v>
      </c>
      <c r="E176" s="2" t="s">
        <v>190</v>
      </c>
      <c r="F176">
        <v>27</v>
      </c>
      <c r="G176">
        <v>306.10000000000002</v>
      </c>
      <c r="H176">
        <v>7.6499999999999999E-2</v>
      </c>
      <c r="I176">
        <v>7.6499999999999999E-2</v>
      </c>
      <c r="J176">
        <v>7.6499999999999999E-2</v>
      </c>
      <c r="K176">
        <v>7.6499999999999999E-2</v>
      </c>
      <c r="L176">
        <v>7.6499999999999999E-2</v>
      </c>
      <c r="M176">
        <v>7.6499999999999999E-2</v>
      </c>
      <c r="N176">
        <v>7.6499999999999999E-2</v>
      </c>
      <c r="O176">
        <v>0.191</v>
      </c>
      <c r="P176">
        <v>3.49</v>
      </c>
      <c r="Q176">
        <v>1.55</v>
      </c>
      <c r="R176">
        <v>1920</v>
      </c>
      <c r="S176">
        <v>7.6499999999999999E-2</v>
      </c>
      <c r="T176">
        <v>3.58</v>
      </c>
      <c r="U176">
        <v>7.54</v>
      </c>
      <c r="V176">
        <v>8.81</v>
      </c>
      <c r="W176">
        <v>8.0299999999999994</v>
      </c>
      <c r="X176">
        <v>9.3800000000000008</v>
      </c>
      <c r="Y176">
        <v>0.27500000000000002</v>
      </c>
      <c r="Z176">
        <v>15.4</v>
      </c>
      <c r="AA176">
        <v>19.100000000000001</v>
      </c>
      <c r="AB176">
        <v>5.42</v>
      </c>
      <c r="AC176">
        <v>0.191</v>
      </c>
      <c r="AD176">
        <v>1.33</v>
      </c>
      <c r="AE176">
        <v>4.12</v>
      </c>
      <c r="AF176">
        <v>7.6499999999999999E-2</v>
      </c>
      <c r="AG176">
        <v>7.6499999999999999E-2</v>
      </c>
      <c r="AH176">
        <v>5.52</v>
      </c>
      <c r="AI176">
        <v>7.6499999999999999E-2</v>
      </c>
      <c r="AJ176">
        <v>7.6499999999999999E-2</v>
      </c>
      <c r="AK176">
        <v>7.6499999999999999E-2</v>
      </c>
      <c r="AL176">
        <v>7.6499999999999999E-2</v>
      </c>
      <c r="AM176">
        <v>7.6499999999999999E-2</v>
      </c>
      <c r="AN176">
        <v>7.6499999999999999E-2</v>
      </c>
      <c r="AO176">
        <v>7.6499999999999999E-2</v>
      </c>
      <c r="AP176">
        <v>0.76500000000000001</v>
      </c>
      <c r="AQ176">
        <v>7.6499999999999999E-2</v>
      </c>
      <c r="AR176">
        <v>1.54</v>
      </c>
      <c r="AS176">
        <v>0.191</v>
      </c>
      <c r="AT176">
        <v>0.191</v>
      </c>
      <c r="AU176">
        <v>7.6499999999999999E-2</v>
      </c>
      <c r="AV176">
        <v>7.6499999999999999E-2</v>
      </c>
      <c r="AW176">
        <v>7.6499999999999999E-2</v>
      </c>
      <c r="AX176">
        <v>0.191</v>
      </c>
      <c r="AY176">
        <v>12.2</v>
      </c>
      <c r="AZ176">
        <v>25.4</v>
      </c>
      <c r="BA176">
        <v>0.191</v>
      </c>
      <c r="BB176">
        <v>3.05</v>
      </c>
      <c r="BC176">
        <v>0.191</v>
      </c>
      <c r="BD176">
        <v>7.6499999999999999E-2</v>
      </c>
      <c r="BE176">
        <v>7.6499999999999999E-2</v>
      </c>
      <c r="BG176">
        <f>SUM(Table8_1[[#This Row],[PFBA]:[11cl-PF3OUdS2]])</f>
        <v>2059.5964999999987</v>
      </c>
      <c r="BH176">
        <v>-1.1163385648463824</v>
      </c>
      <c r="BI176">
        <v>-1.1163385648463824</v>
      </c>
      <c r="BJ176">
        <v>-1.1163385648463824</v>
      </c>
      <c r="BK176">
        <v>-1.1163385648463824</v>
      </c>
      <c r="BL176">
        <v>-1.1163385648463824</v>
      </c>
      <c r="BM176">
        <v>-1.1163385648463824</v>
      </c>
      <c r="BN176">
        <v>-1.1163385648463824</v>
      </c>
      <c r="BO176">
        <v>-0.71896663275227246</v>
      </c>
      <c r="BP176">
        <v>0.5428254269591799</v>
      </c>
      <c r="BQ176">
        <v>0.1903316981702915</v>
      </c>
      <c r="BR176">
        <v>3.2833012287035497</v>
      </c>
      <c r="BS176">
        <v>-1.1163385648463824</v>
      </c>
      <c r="BT176">
        <v>0.55388302664387434</v>
      </c>
      <c r="BU176">
        <v>0.87737134586977406</v>
      </c>
      <c r="BV176">
        <v>0.94497590841204793</v>
      </c>
      <c r="BW176">
        <v>0.90471554527868092</v>
      </c>
      <c r="BX176">
        <v>0.97220283837906452</v>
      </c>
      <c r="BY176">
        <v>-0.56066730616973737</v>
      </c>
      <c r="BZ176">
        <v>1.1875207208364631</v>
      </c>
      <c r="CA176">
        <v>1.2810333672477277</v>
      </c>
      <c r="CB176">
        <v>0.73399928653838686</v>
      </c>
      <c r="CC176">
        <v>-0.71896663275227246</v>
      </c>
      <c r="CD176">
        <v>0.12385164096708581</v>
      </c>
      <c r="CE176">
        <v>0.61489721603313463</v>
      </c>
      <c r="CF176">
        <v>-1.1163385648463824</v>
      </c>
      <c r="CG176">
        <v>-1.1163385648463824</v>
      </c>
      <c r="CH176">
        <v>0.74193907772919887</v>
      </c>
      <c r="CI176">
        <v>-1.1163385648463824</v>
      </c>
      <c r="CJ176">
        <v>-1.1163385648463824</v>
      </c>
      <c r="CK176">
        <v>-1.1163385648463824</v>
      </c>
      <c r="CL176">
        <v>-1.1163385648463824</v>
      </c>
      <c r="CM176">
        <v>-1.1163385648463824</v>
      </c>
      <c r="CN176">
        <v>-1.1163385648463824</v>
      </c>
      <c r="CO176">
        <v>-1.1163385648463824</v>
      </c>
      <c r="CP176">
        <v>-0.11633856484638239</v>
      </c>
      <c r="CQ176">
        <v>-1.1163385648463824</v>
      </c>
      <c r="CR176">
        <v>0.18752072083646307</v>
      </c>
      <c r="CS176">
        <v>-0.71896663275227246</v>
      </c>
      <c r="CT176">
        <v>-0.71896663275227246</v>
      </c>
      <c r="CU176">
        <v>-1.1163385648463824</v>
      </c>
      <c r="CV176">
        <v>-1.1163385648463824</v>
      </c>
      <c r="CW176">
        <v>-1.1163385648463824</v>
      </c>
      <c r="CX176">
        <v>-0.71896663275227246</v>
      </c>
      <c r="CY176">
        <v>1.0863598306747482</v>
      </c>
      <c r="CZ176">
        <v>1.4048337166199381</v>
      </c>
      <c r="DA176">
        <v>-0.71896663275227246</v>
      </c>
      <c r="DB176">
        <v>0.48429983934678583</v>
      </c>
      <c r="DC176">
        <v>-0.71896663275227246</v>
      </c>
      <c r="DD176">
        <v>-1.1163385648463824</v>
      </c>
      <c r="DE176">
        <v>-1.1163385648463824</v>
      </c>
      <c r="DF176" t="e">
        <v>#NUM!</v>
      </c>
    </row>
    <row r="177" spans="1:110" x14ac:dyDescent="0.3">
      <c r="A177" s="2" t="s">
        <v>291</v>
      </c>
      <c r="B177" s="1">
        <v>44427</v>
      </c>
      <c r="C177" s="2" t="s">
        <v>250</v>
      </c>
      <c r="D177" s="2" t="s">
        <v>120</v>
      </c>
      <c r="E177" s="2" t="s">
        <v>111</v>
      </c>
      <c r="F177">
        <v>28</v>
      </c>
      <c r="G177">
        <v>399.9</v>
      </c>
      <c r="H177">
        <v>0.44400000000000001</v>
      </c>
      <c r="I177">
        <v>0.111</v>
      </c>
      <c r="J177">
        <v>4.4400000000000002E-2</v>
      </c>
      <c r="K177">
        <v>4.4400000000000002E-2</v>
      </c>
      <c r="L177">
        <v>4.4400000000000002E-2</v>
      </c>
      <c r="M177">
        <v>0.29299999999999998</v>
      </c>
      <c r="N177">
        <v>4.4400000000000002E-2</v>
      </c>
      <c r="O177">
        <v>0.111</v>
      </c>
      <c r="P177">
        <v>15.1</v>
      </c>
      <c r="Q177">
        <v>5.24</v>
      </c>
      <c r="R177">
        <v>5630</v>
      </c>
      <c r="S177">
        <v>4.4400000000000002E-2</v>
      </c>
      <c r="T177">
        <v>16.399999999999999</v>
      </c>
      <c r="U177">
        <v>34.299999999999997</v>
      </c>
      <c r="V177">
        <v>37.6</v>
      </c>
      <c r="W177">
        <v>27.4</v>
      </c>
      <c r="X177">
        <v>27.3</v>
      </c>
      <c r="Y177">
        <v>0.83699999999999997</v>
      </c>
      <c r="Z177">
        <v>74.400000000000006</v>
      </c>
      <c r="AA177">
        <v>91.1</v>
      </c>
      <c r="AB177">
        <v>27.7</v>
      </c>
      <c r="AC177">
        <v>0.222</v>
      </c>
      <c r="AD177">
        <v>1.1599999999999999</v>
      </c>
      <c r="AE177">
        <v>6.64</v>
      </c>
      <c r="AF177">
        <v>4.4400000000000002E-2</v>
      </c>
      <c r="AG177">
        <v>4.4400000000000002E-2</v>
      </c>
      <c r="AH177">
        <v>6.62</v>
      </c>
      <c r="AI177">
        <v>0.111</v>
      </c>
      <c r="AJ177">
        <v>0.222</v>
      </c>
      <c r="AK177">
        <v>4.4400000000000002E-2</v>
      </c>
      <c r="AL177">
        <v>4.4400000000000002E-2</v>
      </c>
      <c r="AM177">
        <v>4.4400000000000002E-2</v>
      </c>
      <c r="AN177">
        <v>0.222</v>
      </c>
      <c r="AO177">
        <v>0.222</v>
      </c>
      <c r="AP177">
        <v>0.44400000000000001</v>
      </c>
      <c r="AQ177">
        <v>0.222</v>
      </c>
      <c r="AR177">
        <v>0.111</v>
      </c>
      <c r="AS177">
        <v>0.111</v>
      </c>
      <c r="AT177">
        <v>0.44400000000000001</v>
      </c>
      <c r="AU177">
        <v>0.44400000000000001</v>
      </c>
      <c r="AV177">
        <v>4.4400000000000002E-2</v>
      </c>
      <c r="AW177">
        <v>4.4400000000000002E-2</v>
      </c>
      <c r="AX177">
        <v>4.4400000000000002E-2</v>
      </c>
      <c r="AY177">
        <v>24.2</v>
      </c>
      <c r="AZ177">
        <v>14.1</v>
      </c>
      <c r="BA177">
        <v>0.222</v>
      </c>
      <c r="BB177">
        <v>12.2</v>
      </c>
      <c r="BC177">
        <v>4.4400000000000002E-2</v>
      </c>
      <c r="BD177">
        <v>4.4400000000000002E-2</v>
      </c>
      <c r="BE177">
        <v>4.4400000000000002E-2</v>
      </c>
      <c r="BG177">
        <f>SUM(Table8_1[[#This Row],[PFBA]:[11cl-PF3OUdS2]])</f>
        <v>6056.9633999999969</v>
      </c>
      <c r="BH177">
        <v>-0.35261702988538018</v>
      </c>
      <c r="BI177">
        <v>-0.95467702121334252</v>
      </c>
      <c r="BJ177">
        <v>-1.3526170298853801</v>
      </c>
      <c r="BK177">
        <v>-1.3526170298853801</v>
      </c>
      <c r="BL177">
        <v>-1.3526170298853801</v>
      </c>
      <c r="BM177">
        <v>-0.53313237964589055</v>
      </c>
      <c r="BN177">
        <v>-1.3526170298853801</v>
      </c>
      <c r="BO177">
        <v>-0.95467702121334252</v>
      </c>
      <c r="BP177">
        <v>1.1789769472931695</v>
      </c>
      <c r="BQ177">
        <v>0.71933128698372661</v>
      </c>
      <c r="BR177">
        <v>3.7505083948513462</v>
      </c>
      <c r="BS177">
        <v>-1.3526170298853801</v>
      </c>
      <c r="BT177">
        <v>1.2148438480476977</v>
      </c>
      <c r="BU177">
        <v>1.5352941200427705</v>
      </c>
      <c r="BV177">
        <v>1.5751878449276611</v>
      </c>
      <c r="BW177">
        <v>1.4377505628203879</v>
      </c>
      <c r="BX177">
        <v>1.436162647040756</v>
      </c>
      <c r="BY177">
        <v>-7.7274542006740027E-2</v>
      </c>
      <c r="BZ177">
        <v>1.8715729355458788</v>
      </c>
      <c r="CA177">
        <v>1.9595183769729982</v>
      </c>
      <c r="CB177">
        <v>1.4424797690644486</v>
      </c>
      <c r="CC177">
        <v>-0.65364702554936138</v>
      </c>
      <c r="CD177">
        <v>6.445798922691845E-2</v>
      </c>
      <c r="CE177">
        <v>0.8221680793680175</v>
      </c>
      <c r="CF177">
        <v>-1.3526170298853801</v>
      </c>
      <c r="CG177">
        <v>-1.3526170298853801</v>
      </c>
      <c r="CH177">
        <v>0.8208579894396999</v>
      </c>
      <c r="CI177">
        <v>-0.95467702121334252</v>
      </c>
      <c r="CJ177">
        <v>-0.65364702554936138</v>
      </c>
      <c r="CK177">
        <v>-1.3526170298853801</v>
      </c>
      <c r="CL177">
        <v>-1.3526170298853801</v>
      </c>
      <c r="CM177">
        <v>-1.3526170298853801</v>
      </c>
      <c r="CN177">
        <v>-0.65364702554936138</v>
      </c>
      <c r="CO177">
        <v>-0.65364702554936138</v>
      </c>
      <c r="CP177">
        <v>-0.35261702988538018</v>
      </c>
      <c r="CQ177">
        <v>-0.65364702554936138</v>
      </c>
      <c r="CR177">
        <v>-0.95467702121334252</v>
      </c>
      <c r="CS177">
        <v>-0.95467702121334252</v>
      </c>
      <c r="CT177">
        <v>-0.35261702988538018</v>
      </c>
      <c r="CU177">
        <v>-0.35261702988538018</v>
      </c>
      <c r="CV177">
        <v>-1.3526170298853801</v>
      </c>
      <c r="CW177">
        <v>-1.3526170298853801</v>
      </c>
      <c r="CX177">
        <v>-1.3526170298853801</v>
      </c>
      <c r="CY177">
        <v>1.3838153659804313</v>
      </c>
      <c r="CZ177">
        <v>1.1492191126553799</v>
      </c>
      <c r="DA177">
        <v>-0.65364702554936138</v>
      </c>
      <c r="DB177">
        <v>1.0863598306747482</v>
      </c>
      <c r="DC177">
        <v>-1.3526170298853801</v>
      </c>
      <c r="DD177">
        <v>-1.3526170298853801</v>
      </c>
      <c r="DE177">
        <v>-1.3526170298853801</v>
      </c>
      <c r="DF177" t="e">
        <v>#NUM!</v>
      </c>
    </row>
    <row r="178" spans="1:110" x14ac:dyDescent="0.3">
      <c r="A178" s="2" t="s">
        <v>292</v>
      </c>
      <c r="B178" s="1">
        <v>44427</v>
      </c>
      <c r="C178" s="2" t="s">
        <v>250</v>
      </c>
      <c r="D178" s="2" t="s">
        <v>120</v>
      </c>
      <c r="E178" s="2" t="s">
        <v>113</v>
      </c>
      <c r="F178">
        <v>28</v>
      </c>
      <c r="G178">
        <v>399.9</v>
      </c>
      <c r="H178">
        <v>0.42899999999999999</v>
      </c>
      <c r="I178">
        <v>0.1075</v>
      </c>
      <c r="J178">
        <v>4.2900000000000001E-2</v>
      </c>
      <c r="K178">
        <v>4.2900000000000001E-2</v>
      </c>
      <c r="L178">
        <v>4.2900000000000001E-2</v>
      </c>
      <c r="M178">
        <v>4.2900000000000001E-2</v>
      </c>
      <c r="N178">
        <v>4.2900000000000001E-2</v>
      </c>
      <c r="O178">
        <v>0.1075</v>
      </c>
      <c r="P178">
        <v>16.100000000000001</v>
      </c>
      <c r="Q178">
        <v>9.07</v>
      </c>
      <c r="R178">
        <v>6950</v>
      </c>
      <c r="S178">
        <v>4.2900000000000001E-2</v>
      </c>
      <c r="T178">
        <v>15.5</v>
      </c>
      <c r="U178">
        <v>27.4</v>
      </c>
      <c r="V178">
        <v>31</v>
      </c>
      <c r="W178">
        <v>20.399999999999999</v>
      </c>
      <c r="X178">
        <v>15.9</v>
      </c>
      <c r="Y178">
        <v>0.65900000000000003</v>
      </c>
      <c r="Z178">
        <v>124</v>
      </c>
      <c r="AA178">
        <v>144</v>
      </c>
      <c r="AB178">
        <v>36.6</v>
      </c>
      <c r="AC178">
        <v>0.2145</v>
      </c>
      <c r="AD178">
        <v>1.67</v>
      </c>
      <c r="AE178">
        <v>7.03</v>
      </c>
      <c r="AF178">
        <v>4.2900000000000001E-2</v>
      </c>
      <c r="AG178">
        <v>4.2900000000000001E-2</v>
      </c>
      <c r="AH178">
        <v>27.7</v>
      </c>
      <c r="AI178">
        <v>0.1075</v>
      </c>
      <c r="AJ178">
        <v>0.2145</v>
      </c>
      <c r="AK178">
        <v>4.2900000000000001E-2</v>
      </c>
      <c r="AL178">
        <v>4.2900000000000001E-2</v>
      </c>
      <c r="AM178">
        <v>4.2900000000000001E-2</v>
      </c>
      <c r="AN178">
        <v>0.2145</v>
      </c>
      <c r="AO178">
        <v>0.2145</v>
      </c>
      <c r="AP178">
        <v>0.42899999999999999</v>
      </c>
      <c r="AQ178">
        <v>0.2145</v>
      </c>
      <c r="AR178">
        <v>0.1075</v>
      </c>
      <c r="AS178">
        <v>0.1075</v>
      </c>
      <c r="AT178">
        <v>0.42899999999999999</v>
      </c>
      <c r="AU178">
        <v>0.42899999999999999</v>
      </c>
      <c r="AV178">
        <v>4.2900000000000001E-2</v>
      </c>
      <c r="AW178">
        <v>4.2900000000000001E-2</v>
      </c>
      <c r="AX178">
        <v>4.2900000000000001E-2</v>
      </c>
      <c r="BA178">
        <v>0.2145</v>
      </c>
      <c r="BB178">
        <v>20.7</v>
      </c>
      <c r="BC178">
        <v>4.2900000000000001E-2</v>
      </c>
      <c r="BD178">
        <v>4.2900000000000001E-2</v>
      </c>
      <c r="BE178">
        <v>4.2900000000000001E-2</v>
      </c>
      <c r="BG178">
        <f>SUM(Table8_1[[#This Row],[PFBA]:[11cl-PF3OUdS2]])</f>
        <v>7451.9988000000039</v>
      </c>
      <c r="BH178">
        <v>-0.36754270781527576</v>
      </c>
      <c r="BI178">
        <v>-0.96859153574837586</v>
      </c>
      <c r="BJ178">
        <v>-1.3675427078152758</v>
      </c>
      <c r="BK178">
        <v>-1.3675427078152758</v>
      </c>
      <c r="BL178">
        <v>-1.3675427078152758</v>
      </c>
      <c r="BM178">
        <v>-1.3675427078152758</v>
      </c>
      <c r="BN178">
        <v>-1.3675427078152758</v>
      </c>
      <c r="BO178">
        <v>-0.96859153574837586</v>
      </c>
      <c r="BP178">
        <v>1.2068258760318498</v>
      </c>
      <c r="BQ178">
        <v>0.95760728706009524</v>
      </c>
      <c r="BR178">
        <v>3.8419848045901137</v>
      </c>
      <c r="BS178">
        <v>-1.3675427078152758</v>
      </c>
      <c r="BT178">
        <v>1.1903316981702914</v>
      </c>
      <c r="BU178">
        <v>1.4377505628203879</v>
      </c>
      <c r="BV178">
        <v>1.4913616938342726</v>
      </c>
      <c r="BW178">
        <v>1.3096301674258988</v>
      </c>
      <c r="BX178">
        <v>1.2013971243204515</v>
      </c>
      <c r="BY178">
        <v>-0.18111458540599013</v>
      </c>
      <c r="BZ178">
        <v>2.0934216851622351</v>
      </c>
      <c r="CA178">
        <v>2.1583624920952498</v>
      </c>
      <c r="CB178">
        <v>1.5634810853944108</v>
      </c>
      <c r="CC178">
        <v>-0.6685727034792569</v>
      </c>
      <c r="CD178">
        <v>0.22271647114758325</v>
      </c>
      <c r="CE178">
        <v>0.84695532501982396</v>
      </c>
      <c r="CF178">
        <v>-1.3675427078152758</v>
      </c>
      <c r="CG178">
        <v>-1.3675427078152758</v>
      </c>
      <c r="CH178">
        <v>1.4424797690644486</v>
      </c>
      <c r="CI178">
        <v>-0.96859153574837586</v>
      </c>
      <c r="CJ178">
        <v>-0.6685727034792569</v>
      </c>
      <c r="CK178">
        <v>-1.3675427078152758</v>
      </c>
      <c r="CL178">
        <v>-1.3675427078152758</v>
      </c>
      <c r="CM178">
        <v>-1.3675427078152758</v>
      </c>
      <c r="CN178">
        <v>-0.6685727034792569</v>
      </c>
      <c r="CO178">
        <v>-0.6685727034792569</v>
      </c>
      <c r="CP178">
        <v>-0.36754270781527576</v>
      </c>
      <c r="CQ178">
        <v>-0.6685727034792569</v>
      </c>
      <c r="CR178">
        <v>-0.96859153574837586</v>
      </c>
      <c r="CS178">
        <v>-0.96859153574837586</v>
      </c>
      <c r="CT178">
        <v>-0.36754270781527576</v>
      </c>
      <c r="CU178">
        <v>-0.36754270781527576</v>
      </c>
      <c r="CV178">
        <v>-1.3675427078152758</v>
      </c>
      <c r="CW178">
        <v>-1.3675427078152758</v>
      </c>
      <c r="CX178">
        <v>-1.3675427078152758</v>
      </c>
      <c r="CY178" t="e">
        <v>#NUM!</v>
      </c>
      <c r="CZ178" t="e">
        <v>#NUM!</v>
      </c>
      <c r="DA178">
        <v>-0.6685727034792569</v>
      </c>
      <c r="DB178">
        <v>1.3159703454569178</v>
      </c>
      <c r="DC178">
        <v>-1.3675427078152758</v>
      </c>
      <c r="DD178">
        <v>-1.3675427078152758</v>
      </c>
      <c r="DE178">
        <v>-1.3675427078152758</v>
      </c>
      <c r="DF178" t="e">
        <v>#NUM!</v>
      </c>
    </row>
    <row r="179" spans="1:110" x14ac:dyDescent="0.3">
      <c r="A179" s="2" t="s">
        <v>293</v>
      </c>
      <c r="B179" s="1">
        <v>44427</v>
      </c>
      <c r="C179" s="2" t="s">
        <v>250</v>
      </c>
      <c r="D179" s="2" t="s">
        <v>120</v>
      </c>
      <c r="E179" s="2" t="s">
        <v>115</v>
      </c>
      <c r="F179">
        <v>28</v>
      </c>
      <c r="G179">
        <v>399.9</v>
      </c>
      <c r="H179">
        <v>0.41649999999999998</v>
      </c>
      <c r="I179">
        <v>0.104</v>
      </c>
      <c r="J179">
        <v>4.165E-2</v>
      </c>
      <c r="K179">
        <v>4.165E-2</v>
      </c>
      <c r="L179">
        <v>4.165E-2</v>
      </c>
      <c r="M179">
        <v>4.165E-2</v>
      </c>
      <c r="N179">
        <v>4.165E-2</v>
      </c>
      <c r="O179">
        <v>0.104</v>
      </c>
      <c r="P179">
        <v>1.84</v>
      </c>
      <c r="Q179">
        <v>0.48499999999999999</v>
      </c>
      <c r="R179">
        <v>753</v>
      </c>
      <c r="S179">
        <v>4.165E-2</v>
      </c>
      <c r="T179">
        <v>2.3199999999999998</v>
      </c>
      <c r="U179">
        <v>4.88</v>
      </c>
      <c r="V179">
        <v>5.43</v>
      </c>
      <c r="W179">
        <v>4.01</v>
      </c>
      <c r="X179">
        <v>3.17</v>
      </c>
      <c r="Y179">
        <v>4.165E-2</v>
      </c>
      <c r="Z179">
        <v>7.17</v>
      </c>
      <c r="AA179">
        <v>10.1</v>
      </c>
      <c r="AB179">
        <v>3.39</v>
      </c>
      <c r="AC179">
        <v>0.20799999999999999</v>
      </c>
      <c r="AD179">
        <v>4.165E-2</v>
      </c>
      <c r="AE179">
        <v>1.73</v>
      </c>
      <c r="AF179">
        <v>4.165E-2</v>
      </c>
      <c r="AG179">
        <v>4.165E-2</v>
      </c>
      <c r="AH179">
        <v>0.313</v>
      </c>
      <c r="AI179">
        <v>0.104</v>
      </c>
      <c r="AJ179">
        <v>0.20799999999999999</v>
      </c>
      <c r="AK179">
        <v>0.91600000000000004</v>
      </c>
      <c r="AL179">
        <v>4.165E-2</v>
      </c>
      <c r="AM179">
        <v>4.165E-2</v>
      </c>
      <c r="AN179">
        <v>0.20799999999999999</v>
      </c>
      <c r="AO179">
        <v>0.20799999999999999</v>
      </c>
      <c r="AP179">
        <v>0.41649999999999998</v>
      </c>
      <c r="AQ179">
        <v>0.20799999999999999</v>
      </c>
      <c r="AR179">
        <v>0.104</v>
      </c>
      <c r="AS179">
        <v>0.104</v>
      </c>
      <c r="AT179">
        <v>0.41649999999999998</v>
      </c>
      <c r="AU179">
        <v>0.41649999999999998</v>
      </c>
      <c r="AV179">
        <v>4.165E-2</v>
      </c>
      <c r="AW179">
        <v>4.165E-2</v>
      </c>
      <c r="AX179">
        <v>4.165E-2</v>
      </c>
      <c r="AY179">
        <v>1.38</v>
      </c>
      <c r="AZ179">
        <v>0.20799999999999999</v>
      </c>
      <c r="BA179">
        <v>0.20799999999999999</v>
      </c>
      <c r="BB179">
        <v>1.47</v>
      </c>
      <c r="BC179">
        <v>4.165E-2</v>
      </c>
      <c r="BD179">
        <v>4.165E-2</v>
      </c>
      <c r="BE179">
        <v>4.165E-2</v>
      </c>
      <c r="BG179">
        <f>SUM(Table8_1[[#This Row],[PFBA]:[11cl-PF3OUdS2]])</f>
        <v>805.99570000000006</v>
      </c>
      <c r="BH179">
        <v>-0.38038499425719363</v>
      </c>
      <c r="BI179">
        <v>-0.98296666070121963</v>
      </c>
      <c r="BJ179">
        <v>-1.3803849942571935</v>
      </c>
      <c r="BK179">
        <v>-1.3803849942571935</v>
      </c>
      <c r="BL179">
        <v>-1.3803849942571935</v>
      </c>
      <c r="BM179">
        <v>-1.3803849942571935</v>
      </c>
      <c r="BN179">
        <v>-1.3803849942571935</v>
      </c>
      <c r="BO179">
        <v>-0.98296666070121963</v>
      </c>
      <c r="BP179">
        <v>0.26481782300953649</v>
      </c>
      <c r="BQ179">
        <v>-0.31425826139773638</v>
      </c>
      <c r="BR179">
        <v>2.8767949762007006</v>
      </c>
      <c r="BS179">
        <v>-1.3803849942571935</v>
      </c>
      <c r="BT179">
        <v>0.36548798489089962</v>
      </c>
      <c r="BU179">
        <v>0.68841982200271057</v>
      </c>
      <c r="BV179">
        <v>0.73479982958884693</v>
      </c>
      <c r="BW179">
        <v>0.60314437262018228</v>
      </c>
      <c r="BX179">
        <v>0.50105926221775143</v>
      </c>
      <c r="BY179">
        <v>-1.3803849942571935</v>
      </c>
      <c r="BZ179">
        <v>0.85551915566780012</v>
      </c>
      <c r="CA179">
        <v>1.0043213737826426</v>
      </c>
      <c r="CB179">
        <v>0.53019969820308221</v>
      </c>
      <c r="CC179">
        <v>-0.68193666503723849</v>
      </c>
      <c r="CD179">
        <v>-1.3803849942571935</v>
      </c>
      <c r="CE179">
        <v>0.2380461031287954</v>
      </c>
      <c r="CF179">
        <v>-1.3803849942571935</v>
      </c>
      <c r="CG179">
        <v>-1.3803849942571935</v>
      </c>
      <c r="CH179">
        <v>-0.50445566245355156</v>
      </c>
      <c r="CI179">
        <v>-0.98296666070121963</v>
      </c>
      <c r="CJ179">
        <v>-0.68193666503723849</v>
      </c>
      <c r="CK179">
        <v>-3.8104526332149599E-2</v>
      </c>
      <c r="CL179">
        <v>-1.3803849942571935</v>
      </c>
      <c r="CM179">
        <v>-1.3803849942571935</v>
      </c>
      <c r="CN179">
        <v>-0.68193666503723849</v>
      </c>
      <c r="CO179">
        <v>-0.68193666503723849</v>
      </c>
      <c r="CP179">
        <v>-0.38038499425719363</v>
      </c>
      <c r="CQ179">
        <v>-0.68193666503723849</v>
      </c>
      <c r="CR179">
        <v>-0.98296666070121963</v>
      </c>
      <c r="CS179">
        <v>-0.98296666070121963</v>
      </c>
      <c r="CT179">
        <v>-0.38038499425719363</v>
      </c>
      <c r="CU179">
        <v>-0.38038499425719363</v>
      </c>
      <c r="CV179">
        <v>-1.3803849942571935</v>
      </c>
      <c r="CW179">
        <v>-1.3803849942571935</v>
      </c>
      <c r="CX179">
        <v>-1.3803849942571935</v>
      </c>
      <c r="CY179">
        <v>0.13987908640123647</v>
      </c>
      <c r="CZ179">
        <v>-0.68193666503723849</v>
      </c>
      <c r="DA179">
        <v>-0.68193666503723849</v>
      </c>
      <c r="DB179">
        <v>0.16731733474817609</v>
      </c>
      <c r="DC179">
        <v>-1.3803849942571935</v>
      </c>
      <c r="DD179">
        <v>-1.3803849942571935</v>
      </c>
      <c r="DE179">
        <v>-1.3803849942571935</v>
      </c>
      <c r="DF179" t="e">
        <v>#NUM!</v>
      </c>
    </row>
    <row r="180" spans="1:110" x14ac:dyDescent="0.3">
      <c r="A180" s="2" t="s">
        <v>294</v>
      </c>
      <c r="B180" s="1">
        <v>44427</v>
      </c>
      <c r="C180" s="2" t="s">
        <v>250</v>
      </c>
      <c r="D180" s="2" t="s">
        <v>120</v>
      </c>
      <c r="E180" s="2" t="s">
        <v>190</v>
      </c>
      <c r="F180">
        <v>28</v>
      </c>
      <c r="G180">
        <v>399.9</v>
      </c>
      <c r="H180">
        <v>1.415</v>
      </c>
      <c r="I180">
        <v>0.35349999999999998</v>
      </c>
      <c r="J180">
        <v>0.14149999999999999</v>
      </c>
      <c r="K180">
        <v>0.14149999999999999</v>
      </c>
      <c r="L180">
        <v>0.14149999999999999</v>
      </c>
      <c r="M180">
        <v>0.14149999999999999</v>
      </c>
      <c r="N180">
        <v>0.14149999999999999</v>
      </c>
      <c r="O180">
        <v>0.35349999999999998</v>
      </c>
      <c r="P180">
        <v>7.44</v>
      </c>
      <c r="Q180">
        <v>3.21</v>
      </c>
      <c r="R180">
        <v>4300</v>
      </c>
      <c r="S180">
        <v>0.14149999999999999</v>
      </c>
      <c r="T180">
        <v>9.58</v>
      </c>
      <c r="U180">
        <v>17.899999999999999</v>
      </c>
      <c r="V180">
        <v>19.399999999999999</v>
      </c>
      <c r="W180">
        <v>14.9</v>
      </c>
      <c r="X180">
        <v>10.6</v>
      </c>
      <c r="Y180">
        <v>0.14149999999999999</v>
      </c>
      <c r="Z180">
        <v>42.7</v>
      </c>
      <c r="AA180">
        <v>59.6</v>
      </c>
      <c r="AB180">
        <v>18</v>
      </c>
      <c r="AC180">
        <v>0.70499999999999996</v>
      </c>
      <c r="AD180">
        <v>1.53</v>
      </c>
      <c r="AE180">
        <v>6.78</v>
      </c>
      <c r="AF180">
        <v>0.14149999999999999</v>
      </c>
      <c r="AG180">
        <v>0.14149999999999999</v>
      </c>
      <c r="AH180">
        <v>5.53</v>
      </c>
      <c r="AI180">
        <v>0.35349999999999998</v>
      </c>
      <c r="AJ180">
        <v>0.70499999999999996</v>
      </c>
      <c r="AK180">
        <v>1.06</v>
      </c>
      <c r="AL180">
        <v>0.14149999999999999</v>
      </c>
      <c r="AM180">
        <v>0.14149999999999999</v>
      </c>
      <c r="AN180">
        <v>0.70499999999999996</v>
      </c>
      <c r="AO180">
        <v>0.70499999999999996</v>
      </c>
      <c r="AP180">
        <v>1.415</v>
      </c>
      <c r="AQ180">
        <v>0.70499999999999996</v>
      </c>
      <c r="AR180">
        <v>0.35349999999999998</v>
      </c>
      <c r="AS180">
        <v>0.35349999999999998</v>
      </c>
      <c r="AT180">
        <v>1.415</v>
      </c>
      <c r="AU180">
        <v>1.415</v>
      </c>
      <c r="AV180">
        <v>0.14149999999999999</v>
      </c>
      <c r="AW180">
        <v>0.14149999999999999</v>
      </c>
      <c r="AX180">
        <v>0.14149999999999999</v>
      </c>
      <c r="AY180">
        <v>24</v>
      </c>
      <c r="AZ180">
        <v>14.7</v>
      </c>
      <c r="BA180">
        <v>0.70499999999999996</v>
      </c>
      <c r="BB180">
        <v>8.1</v>
      </c>
      <c r="BC180">
        <v>0.14149999999999999</v>
      </c>
      <c r="BD180">
        <v>0.14149999999999999</v>
      </c>
      <c r="BE180">
        <v>0.14149999999999999</v>
      </c>
      <c r="BG180">
        <f>SUM(Table8_1[[#This Row],[PFBA]:[11cl-PF3OUdS2]])</f>
        <v>4579.0929999999962</v>
      </c>
      <c r="BH180">
        <v>0.15075643986030904</v>
      </c>
      <c r="BI180">
        <v>-0.45161058186708181</v>
      </c>
      <c r="BJ180">
        <v>-0.84924356013969104</v>
      </c>
      <c r="BK180">
        <v>-0.84924356013969104</v>
      </c>
      <c r="BL180">
        <v>-0.84924356013969104</v>
      </c>
      <c r="BM180">
        <v>-0.84924356013969104</v>
      </c>
      <c r="BN180">
        <v>-0.84924356013969104</v>
      </c>
      <c r="BO180">
        <v>-0.45161058186708181</v>
      </c>
      <c r="BP180">
        <v>0.87157293554587878</v>
      </c>
      <c r="BQ180">
        <v>0.5065050324048721</v>
      </c>
      <c r="BR180">
        <v>3.6334684555795866</v>
      </c>
      <c r="BS180">
        <v>-0.84924356013969104</v>
      </c>
      <c r="BT180">
        <v>0.98136550907854447</v>
      </c>
      <c r="BU180">
        <v>1.2528530309798931</v>
      </c>
      <c r="BV180">
        <v>1.287801729930226</v>
      </c>
      <c r="BW180">
        <v>1.173186268412274</v>
      </c>
      <c r="BX180">
        <v>1.0253058652647702</v>
      </c>
      <c r="BY180">
        <v>-0.84924356013969104</v>
      </c>
      <c r="BZ180">
        <v>1.6304278750250238</v>
      </c>
      <c r="CA180">
        <v>1.7752462597402365</v>
      </c>
      <c r="CB180">
        <v>1.255272505103306</v>
      </c>
      <c r="CC180">
        <v>-0.15181088300860132</v>
      </c>
      <c r="CD180">
        <v>0.18469143081759881</v>
      </c>
      <c r="CE180">
        <v>0.83122969386706336</v>
      </c>
      <c r="CF180">
        <v>-0.84924356013969104</v>
      </c>
      <c r="CG180">
        <v>-0.84924356013969104</v>
      </c>
      <c r="CH180">
        <v>0.74272513130469831</v>
      </c>
      <c r="CI180">
        <v>-0.45161058186708181</v>
      </c>
      <c r="CJ180">
        <v>-0.15181088300860132</v>
      </c>
      <c r="CK180">
        <v>2.5305865264770262E-2</v>
      </c>
      <c r="CL180">
        <v>-0.84924356013969104</v>
      </c>
      <c r="CM180">
        <v>-0.84924356013969104</v>
      </c>
      <c r="CN180">
        <v>-0.15181088300860132</v>
      </c>
      <c r="CO180">
        <v>-0.15181088300860132</v>
      </c>
      <c r="CP180">
        <v>0.15075643986030904</v>
      </c>
      <c r="CQ180">
        <v>-0.15181088300860132</v>
      </c>
      <c r="CR180">
        <v>-0.45161058186708181</v>
      </c>
      <c r="CS180">
        <v>-0.45161058186708181</v>
      </c>
      <c r="CT180">
        <v>0.15075643986030904</v>
      </c>
      <c r="CU180">
        <v>0.15075643986030904</v>
      </c>
      <c r="CV180">
        <v>-0.84924356013969104</v>
      </c>
      <c r="CW180">
        <v>-0.84924356013969104</v>
      </c>
      <c r="CX180">
        <v>-0.84924356013969104</v>
      </c>
      <c r="CY180">
        <v>1.3802112417116059</v>
      </c>
      <c r="CZ180">
        <v>1.167317334748176</v>
      </c>
      <c r="DA180">
        <v>-0.15181088300860132</v>
      </c>
      <c r="DB180">
        <v>0.90848501887864974</v>
      </c>
      <c r="DC180">
        <v>-0.84924356013969104</v>
      </c>
      <c r="DD180">
        <v>-0.84924356013969104</v>
      </c>
      <c r="DE180">
        <v>-0.84924356013969104</v>
      </c>
      <c r="DF180" t="e">
        <v>#NUM!</v>
      </c>
    </row>
    <row r="181" spans="1:110" x14ac:dyDescent="0.3">
      <c r="A181" s="2" t="s">
        <v>295</v>
      </c>
      <c r="B181" s="1">
        <v>44427</v>
      </c>
      <c r="C181" s="2" t="s">
        <v>250</v>
      </c>
      <c r="D181" s="2" t="s">
        <v>110</v>
      </c>
      <c r="E181" s="2" t="s">
        <v>111</v>
      </c>
      <c r="F181">
        <v>24</v>
      </c>
      <c r="G181">
        <v>228.15</v>
      </c>
      <c r="H181">
        <v>2.59</v>
      </c>
      <c r="I181">
        <v>0.65</v>
      </c>
      <c r="J181">
        <v>0.25900000000000001</v>
      </c>
      <c r="K181">
        <v>0.25900000000000001</v>
      </c>
      <c r="L181">
        <v>0.25900000000000001</v>
      </c>
      <c r="M181">
        <v>0.25900000000000001</v>
      </c>
      <c r="N181">
        <v>0.25900000000000001</v>
      </c>
      <c r="O181">
        <v>0.65</v>
      </c>
      <c r="P181">
        <v>13.8</v>
      </c>
      <c r="Q181">
        <v>4.32</v>
      </c>
      <c r="R181">
        <v>6260</v>
      </c>
      <c r="S181">
        <v>0.25900000000000001</v>
      </c>
      <c r="T181">
        <v>16</v>
      </c>
      <c r="U181">
        <v>29</v>
      </c>
      <c r="V181">
        <v>33</v>
      </c>
      <c r="W181">
        <v>27.5</v>
      </c>
      <c r="X181">
        <v>21.7</v>
      </c>
      <c r="Y181">
        <v>0.25900000000000001</v>
      </c>
      <c r="Z181">
        <v>46.4</v>
      </c>
      <c r="AA181">
        <v>59.9</v>
      </c>
      <c r="AB181">
        <v>23.3</v>
      </c>
      <c r="AC181">
        <v>1.2949999999999999</v>
      </c>
      <c r="AD181">
        <v>2.23</v>
      </c>
      <c r="AE181">
        <v>6.02</v>
      </c>
      <c r="AF181">
        <v>0.25900000000000001</v>
      </c>
      <c r="AG181">
        <v>0.25900000000000001</v>
      </c>
      <c r="AH181">
        <v>6.63</v>
      </c>
      <c r="AI181">
        <v>0.65</v>
      </c>
      <c r="AJ181">
        <v>1.2949999999999999</v>
      </c>
      <c r="AK181">
        <v>0.25900000000000001</v>
      </c>
      <c r="AL181">
        <v>0.25900000000000001</v>
      </c>
      <c r="AM181">
        <v>0.25900000000000001</v>
      </c>
      <c r="AN181">
        <v>1.2949999999999999</v>
      </c>
      <c r="AO181">
        <v>1.2949999999999999</v>
      </c>
      <c r="AP181">
        <v>2.59</v>
      </c>
      <c r="AQ181">
        <v>1.2949999999999999</v>
      </c>
      <c r="AR181">
        <v>0.65</v>
      </c>
      <c r="AS181">
        <v>0.65</v>
      </c>
      <c r="AT181">
        <v>2.59</v>
      </c>
      <c r="AU181">
        <v>2.59</v>
      </c>
      <c r="AV181">
        <v>0.25900000000000001</v>
      </c>
      <c r="AW181">
        <v>0.25900000000000001</v>
      </c>
      <c r="AX181">
        <v>0.25900000000000001</v>
      </c>
      <c r="AY181">
        <v>21.8</v>
      </c>
      <c r="AZ181">
        <v>12.2</v>
      </c>
      <c r="BA181">
        <v>1.2949999999999999</v>
      </c>
      <c r="BB181">
        <v>9.15</v>
      </c>
      <c r="BC181">
        <v>0.25900000000000001</v>
      </c>
      <c r="BD181">
        <v>0.25900000000000001</v>
      </c>
      <c r="BE181">
        <v>0.25900000000000001</v>
      </c>
      <c r="BG181">
        <f>SUM(Table8_1[[#This Row],[PFBA]:[11cl-PF3OUdS2]])</f>
        <v>6618.9919999999993</v>
      </c>
      <c r="BH181">
        <v>0.4132997640812518</v>
      </c>
      <c r="BI181">
        <v>-0.18708664335714442</v>
      </c>
      <c r="BJ181">
        <v>-0.5867002359187482</v>
      </c>
      <c r="BK181">
        <v>-0.5867002359187482</v>
      </c>
      <c r="BL181">
        <v>-0.5867002359187482</v>
      </c>
      <c r="BM181">
        <v>-0.5867002359187482</v>
      </c>
      <c r="BN181">
        <v>-0.5867002359187482</v>
      </c>
      <c r="BO181">
        <v>-0.18708664335714442</v>
      </c>
      <c r="BP181">
        <v>1.1398790864012365</v>
      </c>
      <c r="BQ181">
        <v>0.63548374681491215</v>
      </c>
      <c r="BR181">
        <v>3.7965743332104296</v>
      </c>
      <c r="BS181">
        <v>-0.5867002359187482</v>
      </c>
      <c r="BT181">
        <v>1.2041199826559248</v>
      </c>
      <c r="BU181">
        <v>1.4623979978989561</v>
      </c>
      <c r="BV181">
        <v>1.5185139398778875</v>
      </c>
      <c r="BW181">
        <v>1.4393326938302626</v>
      </c>
      <c r="BX181">
        <v>1.3364597338485296</v>
      </c>
      <c r="BY181">
        <v>-0.5867002359187482</v>
      </c>
      <c r="BZ181">
        <v>1.6665179805548809</v>
      </c>
      <c r="CA181">
        <v>1.7774268223893113</v>
      </c>
      <c r="CB181">
        <v>1.3673559210260189</v>
      </c>
      <c r="CC181">
        <v>0.11226976841727061</v>
      </c>
      <c r="CD181">
        <v>0.34830486304816066</v>
      </c>
      <c r="CE181">
        <v>0.77959649125782449</v>
      </c>
      <c r="CF181">
        <v>-0.5867002359187482</v>
      </c>
      <c r="CG181">
        <v>-0.5867002359187482</v>
      </c>
      <c r="CH181">
        <v>0.8215135284047731</v>
      </c>
      <c r="CI181">
        <v>-0.18708664335714442</v>
      </c>
      <c r="CJ181">
        <v>0.11226976841727061</v>
      </c>
      <c r="CK181">
        <v>-0.5867002359187482</v>
      </c>
      <c r="CL181">
        <v>-0.5867002359187482</v>
      </c>
      <c r="CM181">
        <v>-0.5867002359187482</v>
      </c>
      <c r="CN181">
        <v>0.11226976841727061</v>
      </c>
      <c r="CO181">
        <v>0.11226976841727061</v>
      </c>
      <c r="CP181">
        <v>0.4132997640812518</v>
      </c>
      <c r="CQ181">
        <v>0.11226976841727061</v>
      </c>
      <c r="CR181">
        <v>-0.18708664335714442</v>
      </c>
      <c r="CS181">
        <v>-0.18708664335714442</v>
      </c>
      <c r="CT181">
        <v>0.4132997640812518</v>
      </c>
      <c r="CU181">
        <v>0.4132997640812518</v>
      </c>
      <c r="CV181">
        <v>-0.5867002359187482</v>
      </c>
      <c r="CW181">
        <v>-0.5867002359187482</v>
      </c>
      <c r="CX181">
        <v>-0.5867002359187482</v>
      </c>
      <c r="CY181">
        <v>1.3384564936046048</v>
      </c>
      <c r="CZ181">
        <v>1.0863598306747482</v>
      </c>
      <c r="DA181">
        <v>0.11226976841727061</v>
      </c>
      <c r="DB181">
        <v>0.96142109406644827</v>
      </c>
      <c r="DC181">
        <v>-0.5867002359187482</v>
      </c>
      <c r="DD181">
        <v>-0.5867002359187482</v>
      </c>
      <c r="DE181">
        <v>-0.5867002359187482</v>
      </c>
      <c r="DF181" t="e">
        <v>#NUM!</v>
      </c>
    </row>
    <row r="182" spans="1:110" x14ac:dyDescent="0.3">
      <c r="A182" s="2" t="s">
        <v>296</v>
      </c>
      <c r="B182" s="1">
        <v>44427</v>
      </c>
      <c r="C182" s="2" t="s">
        <v>250</v>
      </c>
      <c r="D182" s="2" t="s">
        <v>110</v>
      </c>
      <c r="E182" s="2" t="s">
        <v>113</v>
      </c>
      <c r="F182">
        <v>24</v>
      </c>
      <c r="G182">
        <v>228.15</v>
      </c>
      <c r="H182">
        <v>0.45500000000000002</v>
      </c>
      <c r="I182">
        <v>0.1135</v>
      </c>
      <c r="J182">
        <v>4.5499999999999999E-2</v>
      </c>
      <c r="K182">
        <v>4.5499999999999999E-2</v>
      </c>
      <c r="L182">
        <v>4.5499999999999999E-2</v>
      </c>
      <c r="M182">
        <v>4.5499999999999999E-2</v>
      </c>
      <c r="N182">
        <v>4.5499999999999999E-2</v>
      </c>
      <c r="O182">
        <v>0.1135</v>
      </c>
      <c r="P182">
        <v>18.3</v>
      </c>
      <c r="Q182">
        <v>10.3</v>
      </c>
      <c r="R182">
        <v>6950</v>
      </c>
      <c r="S182">
        <v>4.5499999999999999E-2</v>
      </c>
      <c r="T182">
        <v>15.9</v>
      </c>
      <c r="U182">
        <v>30.5</v>
      </c>
      <c r="V182">
        <v>30.2</v>
      </c>
      <c r="W182">
        <v>22.7</v>
      </c>
      <c r="X182">
        <v>26.9</v>
      </c>
      <c r="Y182">
        <v>0.504</v>
      </c>
      <c r="Z182">
        <v>113</v>
      </c>
      <c r="AA182">
        <v>124</v>
      </c>
      <c r="AB182">
        <v>35.5</v>
      </c>
      <c r="AC182">
        <v>0.22750000000000001</v>
      </c>
      <c r="AD182">
        <v>2.5</v>
      </c>
      <c r="AE182">
        <v>6.11</v>
      </c>
      <c r="AF182">
        <v>4.5499999999999999E-2</v>
      </c>
      <c r="AG182">
        <v>4.5499999999999999E-2</v>
      </c>
      <c r="AH182">
        <v>41.6</v>
      </c>
      <c r="AI182">
        <v>0.1135</v>
      </c>
      <c r="AJ182">
        <v>0.22750000000000001</v>
      </c>
      <c r="AK182">
        <v>3.35</v>
      </c>
      <c r="AL182">
        <v>4.5499999999999999E-2</v>
      </c>
      <c r="AM182">
        <v>4.5499999999999999E-2</v>
      </c>
      <c r="AN182">
        <v>0.22750000000000001</v>
      </c>
      <c r="AO182">
        <v>0.22750000000000001</v>
      </c>
      <c r="AP182">
        <v>0.45500000000000002</v>
      </c>
      <c r="AQ182">
        <v>0.22750000000000001</v>
      </c>
      <c r="AR182">
        <v>0.1135</v>
      </c>
      <c r="AS182">
        <v>0.1135</v>
      </c>
      <c r="AT182">
        <v>0.45500000000000002</v>
      </c>
      <c r="AU182">
        <v>0.45500000000000002</v>
      </c>
      <c r="AV182">
        <v>4.5499999999999999E-2</v>
      </c>
      <c r="AW182">
        <v>4.5499999999999999E-2</v>
      </c>
      <c r="AX182">
        <v>4.5499999999999999E-2</v>
      </c>
      <c r="BA182">
        <v>0.22750000000000001</v>
      </c>
      <c r="BB182">
        <v>19.7</v>
      </c>
      <c r="BC182">
        <v>0.20799999999999999</v>
      </c>
      <c r="BD182">
        <v>4.5499999999999999E-2</v>
      </c>
      <c r="BE182">
        <v>4.5499999999999999E-2</v>
      </c>
      <c r="BG182">
        <f>SUM(Table8_1[[#This Row],[PFBA]:[11cl-PF3OUdS2]])</f>
        <v>7455.7070000000012</v>
      </c>
      <c r="BH182">
        <v>-0.34198860334288755</v>
      </c>
      <c r="BI182">
        <v>-0.94500413847085851</v>
      </c>
      <c r="BJ182">
        <v>-1.3419886033428876</v>
      </c>
      <c r="BK182">
        <v>-1.3419886033428876</v>
      </c>
      <c r="BL182">
        <v>-1.3419886033428876</v>
      </c>
      <c r="BM182">
        <v>-1.3419886033428876</v>
      </c>
      <c r="BN182">
        <v>-1.3419886033428876</v>
      </c>
      <c r="BO182">
        <v>-0.94500413847085851</v>
      </c>
      <c r="BP182">
        <v>1.2624510897304295</v>
      </c>
      <c r="BQ182">
        <v>1.0128372247051722</v>
      </c>
      <c r="BR182">
        <v>3.8419848045901137</v>
      </c>
      <c r="BS182">
        <v>-1.3419886033428876</v>
      </c>
      <c r="BT182">
        <v>1.2013971243204515</v>
      </c>
      <c r="BU182">
        <v>1.4842998393467859</v>
      </c>
      <c r="BV182">
        <v>1.4800069429571505</v>
      </c>
      <c r="BW182">
        <v>1.3560258571931227</v>
      </c>
      <c r="BX182">
        <v>1.4297522800024081</v>
      </c>
      <c r="BY182">
        <v>-0.29756946355447472</v>
      </c>
      <c r="BZ182">
        <v>2.0530784434834195</v>
      </c>
      <c r="CA182">
        <v>2.0934216851622351</v>
      </c>
      <c r="CB182">
        <v>1.550228353055094</v>
      </c>
      <c r="CC182">
        <v>-0.64301859900686875</v>
      </c>
      <c r="CD182">
        <v>0.3979400086720376</v>
      </c>
      <c r="CE182">
        <v>0.78604121024255424</v>
      </c>
      <c r="CF182">
        <v>-1.3419886033428876</v>
      </c>
      <c r="CG182">
        <v>-1.3419886033428876</v>
      </c>
      <c r="CH182">
        <v>1.6190933306267428</v>
      </c>
      <c r="CI182">
        <v>-0.94500413847085851</v>
      </c>
      <c r="CJ182">
        <v>-0.64301859900686875</v>
      </c>
      <c r="CK182">
        <v>0.5250448070368452</v>
      </c>
      <c r="CL182">
        <v>-1.3419886033428876</v>
      </c>
      <c r="CM182">
        <v>-1.3419886033428876</v>
      </c>
      <c r="CN182">
        <v>-0.64301859900686875</v>
      </c>
      <c r="CO182">
        <v>-0.64301859900686875</v>
      </c>
      <c r="CP182">
        <v>-0.34198860334288755</v>
      </c>
      <c r="CQ182">
        <v>-0.64301859900686875</v>
      </c>
      <c r="CR182">
        <v>-0.94500413847085851</v>
      </c>
      <c r="CS182">
        <v>-0.94500413847085851</v>
      </c>
      <c r="CT182">
        <v>-0.34198860334288755</v>
      </c>
      <c r="CU182">
        <v>-0.34198860334288755</v>
      </c>
      <c r="CV182">
        <v>-1.3419886033428876</v>
      </c>
      <c r="CW182">
        <v>-1.3419886033428876</v>
      </c>
      <c r="CX182">
        <v>-1.3419886033428876</v>
      </c>
      <c r="CY182" t="e">
        <v>#NUM!</v>
      </c>
      <c r="CZ182" t="e">
        <v>#NUM!</v>
      </c>
      <c r="DA182">
        <v>-0.64301859900686875</v>
      </c>
      <c r="DB182">
        <v>1.2944662261615929</v>
      </c>
      <c r="DC182">
        <v>-0.68193666503723849</v>
      </c>
      <c r="DD182">
        <v>-1.3419886033428876</v>
      </c>
      <c r="DE182">
        <v>-1.3419886033428876</v>
      </c>
      <c r="DF182" t="e">
        <v>#NUM!</v>
      </c>
    </row>
    <row r="183" spans="1:110" x14ac:dyDescent="0.3">
      <c r="A183" s="2" t="s">
        <v>297</v>
      </c>
      <c r="B183" s="1">
        <v>44427</v>
      </c>
      <c r="C183" s="2" t="s">
        <v>250</v>
      </c>
      <c r="D183" s="2" t="s">
        <v>110</v>
      </c>
      <c r="E183" s="2" t="s">
        <v>115</v>
      </c>
      <c r="F183">
        <v>24</v>
      </c>
      <c r="G183">
        <v>228.15</v>
      </c>
      <c r="H183">
        <v>0.43049999999999999</v>
      </c>
      <c r="I183">
        <v>0.1075</v>
      </c>
      <c r="J183">
        <v>4.3049999999999998E-2</v>
      </c>
      <c r="K183">
        <v>4.3049999999999998E-2</v>
      </c>
      <c r="L183">
        <v>4.3049999999999998E-2</v>
      </c>
      <c r="M183">
        <v>4.3049999999999998E-2</v>
      </c>
      <c r="N183">
        <v>4.3049999999999998E-2</v>
      </c>
      <c r="O183">
        <v>0.1075</v>
      </c>
      <c r="P183">
        <v>2.11</v>
      </c>
      <c r="Q183">
        <v>0.65100000000000002</v>
      </c>
      <c r="R183">
        <v>828</v>
      </c>
      <c r="S183">
        <v>4.3049999999999998E-2</v>
      </c>
      <c r="T183">
        <v>2.21</v>
      </c>
      <c r="U183">
        <v>4.22</v>
      </c>
      <c r="V183">
        <v>4.53</v>
      </c>
      <c r="W183">
        <v>3.53</v>
      </c>
      <c r="X183">
        <v>2.91</v>
      </c>
      <c r="Y183">
        <v>4.3049999999999998E-2</v>
      </c>
      <c r="Z183">
        <v>7.17</v>
      </c>
      <c r="AA183">
        <v>10.5</v>
      </c>
      <c r="AB183">
        <v>3.66</v>
      </c>
      <c r="AC183">
        <v>0.215</v>
      </c>
      <c r="AD183">
        <v>0.23400000000000001</v>
      </c>
      <c r="AE183">
        <v>1.51</v>
      </c>
      <c r="AF183">
        <v>4.3049999999999998E-2</v>
      </c>
      <c r="AG183">
        <v>4.3049999999999998E-2</v>
      </c>
      <c r="AH183">
        <v>0.46400000000000002</v>
      </c>
      <c r="AI183">
        <v>0.1075</v>
      </c>
      <c r="AJ183">
        <v>0.215</v>
      </c>
      <c r="AK183">
        <v>1.52</v>
      </c>
      <c r="AL183">
        <v>4.3049999999999998E-2</v>
      </c>
      <c r="AM183">
        <v>4.3049999999999998E-2</v>
      </c>
      <c r="AN183">
        <v>0.215</v>
      </c>
      <c r="AO183">
        <v>0.215</v>
      </c>
      <c r="AP183">
        <v>0.43049999999999999</v>
      </c>
      <c r="AQ183">
        <v>0.215</v>
      </c>
      <c r="AR183">
        <v>0.1075</v>
      </c>
      <c r="AS183">
        <v>0.1075</v>
      </c>
      <c r="AT183">
        <v>0.43049999999999999</v>
      </c>
      <c r="AU183">
        <v>0.43049999999999999</v>
      </c>
      <c r="AV183">
        <v>4.3049999999999998E-2</v>
      </c>
      <c r="AW183">
        <v>4.3049999999999998E-2</v>
      </c>
      <c r="AX183">
        <v>4.3049999999999998E-2</v>
      </c>
      <c r="AY183">
        <v>1.33</v>
      </c>
      <c r="AZ183">
        <v>0.215</v>
      </c>
      <c r="BA183">
        <v>0.215</v>
      </c>
      <c r="BB183">
        <v>1.38</v>
      </c>
      <c r="BC183">
        <v>4.3049999999999998E-2</v>
      </c>
      <c r="BD183">
        <v>4.3049999999999998E-2</v>
      </c>
      <c r="BE183">
        <v>4.3049999999999998E-2</v>
      </c>
      <c r="BG183">
        <f>SUM(Table8_1[[#This Row],[PFBA]:[11cl-PF3OUdS2]])</f>
        <v>880.42535000000021</v>
      </c>
      <c r="BH183">
        <v>-0.36602684421032644</v>
      </c>
      <c r="BI183">
        <v>-0.96859153574837586</v>
      </c>
      <c r="BJ183">
        <v>-1.3660268442103265</v>
      </c>
      <c r="BK183">
        <v>-1.3660268442103265</v>
      </c>
      <c r="BL183">
        <v>-1.3660268442103265</v>
      </c>
      <c r="BM183">
        <v>-1.3660268442103265</v>
      </c>
      <c r="BN183">
        <v>-1.3660268442103265</v>
      </c>
      <c r="BO183">
        <v>-0.96859153574837586</v>
      </c>
      <c r="BP183">
        <v>0.32428245529769262</v>
      </c>
      <c r="BQ183">
        <v>-0.18641901143180803</v>
      </c>
      <c r="BR183">
        <v>2.9180303367848803</v>
      </c>
      <c r="BS183">
        <v>-1.3660268442103265</v>
      </c>
      <c r="BT183">
        <v>0.34439227368511072</v>
      </c>
      <c r="BU183">
        <v>0.62531245096167387</v>
      </c>
      <c r="BV183">
        <v>0.65609820201283187</v>
      </c>
      <c r="BW183">
        <v>0.54777470538782258</v>
      </c>
      <c r="BX183">
        <v>0.46389298898590731</v>
      </c>
      <c r="BY183">
        <v>-1.3660268442103265</v>
      </c>
      <c r="BZ183">
        <v>0.85551915566780012</v>
      </c>
      <c r="CA183">
        <v>1.0211892990699381</v>
      </c>
      <c r="CB183">
        <v>0.56348108539441066</v>
      </c>
      <c r="CC183">
        <v>-0.66756154008439472</v>
      </c>
      <c r="CD183">
        <v>-0.63078414258985716</v>
      </c>
      <c r="CE183">
        <v>0.17897694729316943</v>
      </c>
      <c r="CF183">
        <v>-1.3660268442103265</v>
      </c>
      <c r="CG183">
        <v>-1.3660268442103265</v>
      </c>
      <c r="CH183">
        <v>-0.33348201944511913</v>
      </c>
      <c r="CI183">
        <v>-0.96859153574837586</v>
      </c>
      <c r="CJ183">
        <v>-0.66756154008439472</v>
      </c>
      <c r="CK183">
        <v>0.18184358794477254</v>
      </c>
      <c r="CL183">
        <v>-1.3660268442103265</v>
      </c>
      <c r="CM183">
        <v>-1.3660268442103265</v>
      </c>
      <c r="CN183">
        <v>-0.66756154008439472</v>
      </c>
      <c r="CO183">
        <v>-0.66756154008439472</v>
      </c>
      <c r="CP183">
        <v>-0.36602684421032644</v>
      </c>
      <c r="CQ183">
        <v>-0.66756154008439472</v>
      </c>
      <c r="CR183">
        <v>-0.96859153574837586</v>
      </c>
      <c r="CS183">
        <v>-0.96859153574837586</v>
      </c>
      <c r="CT183">
        <v>-0.36602684421032644</v>
      </c>
      <c r="CU183">
        <v>-0.36602684421032644</v>
      </c>
      <c r="CV183">
        <v>-1.3660268442103265</v>
      </c>
      <c r="CW183">
        <v>-1.3660268442103265</v>
      </c>
      <c r="CX183">
        <v>-1.3660268442103265</v>
      </c>
      <c r="CY183">
        <v>0.12385164096708581</v>
      </c>
      <c r="CZ183">
        <v>-0.66756154008439472</v>
      </c>
      <c r="DA183">
        <v>-0.66756154008439472</v>
      </c>
      <c r="DB183">
        <v>0.13987908640123647</v>
      </c>
      <c r="DC183">
        <v>-1.3660268442103265</v>
      </c>
      <c r="DD183">
        <v>-1.3660268442103265</v>
      </c>
      <c r="DE183">
        <v>-1.3660268442103265</v>
      </c>
      <c r="DF183" t="e">
        <v>#NUM!</v>
      </c>
    </row>
    <row r="184" spans="1:110" x14ac:dyDescent="0.3">
      <c r="A184" s="2" t="s">
        <v>298</v>
      </c>
      <c r="B184" s="1">
        <v>44427</v>
      </c>
      <c r="C184" s="2" t="s">
        <v>250</v>
      </c>
      <c r="D184" s="2" t="s">
        <v>110</v>
      </c>
      <c r="E184" s="2" t="s">
        <v>190</v>
      </c>
      <c r="F184">
        <v>24</v>
      </c>
      <c r="G184">
        <v>228.15</v>
      </c>
      <c r="H184">
        <v>0.78</v>
      </c>
      <c r="I184">
        <v>0.19450000000000001</v>
      </c>
      <c r="J184">
        <v>7.8E-2</v>
      </c>
      <c r="K184">
        <v>7.8E-2</v>
      </c>
      <c r="L184">
        <v>7.8E-2</v>
      </c>
      <c r="M184">
        <v>7.8E-2</v>
      </c>
      <c r="N184">
        <v>7.8E-2</v>
      </c>
      <c r="O184">
        <v>0.19450000000000001</v>
      </c>
      <c r="P184">
        <v>9.19</v>
      </c>
      <c r="Q184">
        <v>3.27</v>
      </c>
      <c r="R184">
        <v>4620</v>
      </c>
      <c r="S184">
        <v>7.8E-2</v>
      </c>
      <c r="T184">
        <v>8.68</v>
      </c>
      <c r="U184">
        <v>16</v>
      </c>
      <c r="V184">
        <v>18.899999999999999</v>
      </c>
      <c r="W184">
        <v>14.8</v>
      </c>
      <c r="X184">
        <v>13.9</v>
      </c>
      <c r="Y184">
        <v>0.51300000000000001</v>
      </c>
      <c r="Z184">
        <v>43.8</v>
      </c>
      <c r="AA184">
        <v>68.400000000000006</v>
      </c>
      <c r="AB184">
        <v>22.6</v>
      </c>
      <c r="AC184">
        <v>0.38900000000000001</v>
      </c>
      <c r="AD184">
        <v>1.54</v>
      </c>
      <c r="AE184">
        <v>7.29</v>
      </c>
      <c r="AF184">
        <v>7.8E-2</v>
      </c>
      <c r="AG184">
        <v>7.8E-2</v>
      </c>
      <c r="AH184">
        <v>12.1</v>
      </c>
      <c r="AI184">
        <v>0.19450000000000001</v>
      </c>
      <c r="AJ184">
        <v>0.38900000000000001</v>
      </c>
      <c r="AK184">
        <v>5.73</v>
      </c>
      <c r="AL184">
        <v>7.8E-2</v>
      </c>
      <c r="AM184">
        <v>7.8E-2</v>
      </c>
      <c r="AN184">
        <v>0.38900000000000001</v>
      </c>
      <c r="AO184">
        <v>0.38900000000000001</v>
      </c>
      <c r="AP184">
        <v>0.78</v>
      </c>
      <c r="AQ184">
        <v>0.38900000000000001</v>
      </c>
      <c r="AR184">
        <v>0.19450000000000001</v>
      </c>
      <c r="AS184">
        <v>0.19450000000000001</v>
      </c>
      <c r="AT184">
        <v>0.78</v>
      </c>
      <c r="AU184">
        <v>0.78</v>
      </c>
      <c r="AV184">
        <v>7.8E-2</v>
      </c>
      <c r="AW184">
        <v>7.8E-2</v>
      </c>
      <c r="AX184">
        <v>7.8E-2</v>
      </c>
      <c r="AY184">
        <v>42.3</v>
      </c>
      <c r="AZ184">
        <v>28</v>
      </c>
      <c r="BA184">
        <v>0.38900000000000001</v>
      </c>
      <c r="BB184">
        <v>7.31</v>
      </c>
      <c r="BC184">
        <v>7.8E-2</v>
      </c>
      <c r="BD184">
        <v>7.8E-2</v>
      </c>
      <c r="BE184">
        <v>7.8E-2</v>
      </c>
      <c r="BG184">
        <f>SUM(Table8_1[[#This Row],[PFBA]:[11cl-PF3OUdS2]])</f>
        <v>4951.997500000004</v>
      </c>
      <c r="BH184">
        <v>-0.10790539730951958</v>
      </c>
      <c r="BI184">
        <v>-0.71108039433827341</v>
      </c>
      <c r="BJ184">
        <v>-1.1079053973095196</v>
      </c>
      <c r="BK184">
        <v>-1.1079053973095196</v>
      </c>
      <c r="BL184">
        <v>-1.1079053973095196</v>
      </c>
      <c r="BM184">
        <v>-1.1079053973095196</v>
      </c>
      <c r="BN184">
        <v>-1.1079053973095196</v>
      </c>
      <c r="BO184">
        <v>-0.71108039433827341</v>
      </c>
      <c r="BP184">
        <v>0.96331551138611127</v>
      </c>
      <c r="BQ184">
        <v>0.51454775266028607</v>
      </c>
      <c r="BR184">
        <v>3.6646419755561257</v>
      </c>
      <c r="BS184">
        <v>-1.1079053973095196</v>
      </c>
      <c r="BT184">
        <v>0.93851972517649185</v>
      </c>
      <c r="BU184">
        <v>1.2041199826559248</v>
      </c>
      <c r="BV184">
        <v>1.2764618041732441</v>
      </c>
      <c r="BW184">
        <v>1.1702617153949575</v>
      </c>
      <c r="BX184">
        <v>1.1430148002540952</v>
      </c>
      <c r="BY184">
        <v>-0.28988263488818372</v>
      </c>
      <c r="BZ184">
        <v>1.6414741105040995</v>
      </c>
      <c r="CA184">
        <v>1.8350561017201164</v>
      </c>
      <c r="CB184">
        <v>1.354108439147401</v>
      </c>
      <c r="CC184">
        <v>-0.41005039867429227</v>
      </c>
      <c r="CD184">
        <v>0.18752072083646307</v>
      </c>
      <c r="CE184">
        <v>0.86272752831797461</v>
      </c>
      <c r="CF184">
        <v>-1.1079053973095196</v>
      </c>
      <c r="CG184">
        <v>-1.1079053973095196</v>
      </c>
      <c r="CH184">
        <v>1.0827853703164501</v>
      </c>
      <c r="CI184">
        <v>-0.71108039433827341</v>
      </c>
      <c r="CJ184">
        <v>-0.41005039867429227</v>
      </c>
      <c r="CK184">
        <v>0.75815462196739003</v>
      </c>
      <c r="CL184">
        <v>-1.1079053973095196</v>
      </c>
      <c r="CM184">
        <v>-1.1079053973095196</v>
      </c>
      <c r="CN184">
        <v>-0.41005039867429227</v>
      </c>
      <c r="CO184">
        <v>-0.41005039867429227</v>
      </c>
      <c r="CP184">
        <v>-0.10790539730951958</v>
      </c>
      <c r="CQ184">
        <v>-0.41005039867429227</v>
      </c>
      <c r="CR184">
        <v>-0.71108039433827341</v>
      </c>
      <c r="CS184">
        <v>-0.71108039433827341</v>
      </c>
      <c r="CT184">
        <v>-0.10790539730951958</v>
      </c>
      <c r="CU184">
        <v>-0.10790539730951958</v>
      </c>
      <c r="CV184">
        <v>-1.1079053973095196</v>
      </c>
      <c r="CW184">
        <v>-1.1079053973095196</v>
      </c>
      <c r="CX184">
        <v>-1.1079053973095196</v>
      </c>
      <c r="CY184">
        <v>1.6263403673750423</v>
      </c>
      <c r="CZ184">
        <v>1.4471580313422192</v>
      </c>
      <c r="DA184">
        <v>-0.41005039867429227</v>
      </c>
      <c r="DB184">
        <v>0.86391737695786042</v>
      </c>
      <c r="DC184">
        <v>-1.1079053973095196</v>
      </c>
      <c r="DD184">
        <v>-1.1079053973095196</v>
      </c>
      <c r="DE184">
        <v>-1.1079053973095196</v>
      </c>
      <c r="DF184" t="e">
        <v>#NUM!</v>
      </c>
    </row>
    <row r="185" spans="1:110" x14ac:dyDescent="0.3">
      <c r="A185" s="2" t="s">
        <v>299</v>
      </c>
      <c r="B185" s="1">
        <v>44427</v>
      </c>
      <c r="C185" s="2" t="s">
        <v>250</v>
      </c>
      <c r="D185" s="2" t="s">
        <v>120</v>
      </c>
      <c r="E185" s="2" t="s">
        <v>111</v>
      </c>
      <c r="F185">
        <v>26</v>
      </c>
      <c r="G185">
        <v>269.7</v>
      </c>
      <c r="H185">
        <v>0.63</v>
      </c>
      <c r="I185">
        <v>0.1575</v>
      </c>
      <c r="J185">
        <v>6.3E-2</v>
      </c>
      <c r="K185">
        <v>6.3E-2</v>
      </c>
      <c r="L185">
        <v>6.3E-2</v>
      </c>
      <c r="M185">
        <v>6.3E-2</v>
      </c>
      <c r="N185">
        <v>6.3E-2</v>
      </c>
      <c r="O185">
        <v>0.1575</v>
      </c>
      <c r="P185">
        <v>9.15</v>
      </c>
      <c r="Q185">
        <v>3.58</v>
      </c>
      <c r="R185">
        <v>3950</v>
      </c>
      <c r="S185">
        <v>6.3E-2</v>
      </c>
      <c r="T185">
        <v>9.98</v>
      </c>
      <c r="U185">
        <v>20.6</v>
      </c>
      <c r="V185">
        <v>24.5</v>
      </c>
      <c r="W185">
        <v>21.5</v>
      </c>
      <c r="X185">
        <v>16.399999999999999</v>
      </c>
      <c r="Y185">
        <v>0.64200000000000002</v>
      </c>
      <c r="Z185">
        <v>43.4</v>
      </c>
      <c r="AA185">
        <v>54.8</v>
      </c>
      <c r="AB185">
        <v>19.8</v>
      </c>
      <c r="AC185">
        <v>0.315</v>
      </c>
      <c r="AD185">
        <v>1.0900000000000001</v>
      </c>
      <c r="AE185">
        <v>4.22</v>
      </c>
      <c r="AF185">
        <v>6.3E-2</v>
      </c>
      <c r="AG185">
        <v>6.3E-2</v>
      </c>
      <c r="AH185">
        <v>6.96</v>
      </c>
      <c r="AI185">
        <v>0.1575</v>
      </c>
      <c r="AJ185">
        <v>0.315</v>
      </c>
      <c r="AK185">
        <v>0.95299999999999996</v>
      </c>
      <c r="AL185">
        <v>6.3E-2</v>
      </c>
      <c r="AM185">
        <v>6.3E-2</v>
      </c>
      <c r="AN185">
        <v>0.315</v>
      </c>
      <c r="AO185">
        <v>0.315</v>
      </c>
      <c r="AP185">
        <v>0.63</v>
      </c>
      <c r="AQ185">
        <v>0.315</v>
      </c>
      <c r="AR185">
        <v>0.1575</v>
      </c>
      <c r="AS185">
        <v>0.1575</v>
      </c>
      <c r="AT185">
        <v>0.63</v>
      </c>
      <c r="AU185">
        <v>0.63</v>
      </c>
      <c r="AV185">
        <v>6.3E-2</v>
      </c>
      <c r="AW185">
        <v>6.3E-2</v>
      </c>
      <c r="AX185">
        <v>6.3E-2</v>
      </c>
      <c r="AY185">
        <v>14.2</v>
      </c>
      <c r="AZ185">
        <v>13.1</v>
      </c>
      <c r="BA185">
        <v>0.315</v>
      </c>
      <c r="BB185">
        <v>7.43</v>
      </c>
      <c r="BC185">
        <v>6.3E-2</v>
      </c>
      <c r="BD185">
        <v>6.3E-2</v>
      </c>
      <c r="BE185">
        <v>6.3E-2</v>
      </c>
      <c r="BG185">
        <f>SUM(Table8_1[[#This Row],[PFBA]:[11cl-PF3OUdS2]])</f>
        <v>4228.5105000000012</v>
      </c>
      <c r="BH185">
        <v>-0.20065945054641829</v>
      </c>
      <c r="BI185">
        <v>-0.80271944187438071</v>
      </c>
      <c r="BJ185">
        <v>-1.2006594505464183</v>
      </c>
      <c r="BK185">
        <v>-1.2006594505464183</v>
      </c>
      <c r="BL185">
        <v>-1.2006594505464183</v>
      </c>
      <c r="BM185">
        <v>-1.2006594505464183</v>
      </c>
      <c r="BN185">
        <v>-1.2006594505464183</v>
      </c>
      <c r="BO185">
        <v>-0.80271944187438071</v>
      </c>
      <c r="BP185">
        <v>0.96142109406644827</v>
      </c>
      <c r="BQ185">
        <v>0.55388302664387434</v>
      </c>
      <c r="BR185">
        <v>3.5965970956264601</v>
      </c>
      <c r="BS185">
        <v>-1.2006594505464183</v>
      </c>
      <c r="BT185">
        <v>0.99913054128737111</v>
      </c>
      <c r="BU185">
        <v>1.3138672203691535</v>
      </c>
      <c r="BV185">
        <v>1.3891660843645324</v>
      </c>
      <c r="BW185">
        <v>1.3324384599156054</v>
      </c>
      <c r="BX185">
        <v>1.2148438480476977</v>
      </c>
      <c r="BY185">
        <v>-0.19246497193114673</v>
      </c>
      <c r="BZ185">
        <v>1.6374897295125106</v>
      </c>
      <c r="CA185">
        <v>1.7387805584843692</v>
      </c>
      <c r="CB185">
        <v>1.2966651902615312</v>
      </c>
      <c r="CC185">
        <v>-0.50168944621039946</v>
      </c>
      <c r="CD185">
        <v>3.7426497940623665E-2</v>
      </c>
      <c r="CE185">
        <v>0.62531245096167387</v>
      </c>
      <c r="CF185">
        <v>-1.2006594505464183</v>
      </c>
      <c r="CG185">
        <v>-1.2006594505464183</v>
      </c>
      <c r="CH185">
        <v>0.84260923961056211</v>
      </c>
      <c r="CI185">
        <v>-0.80271944187438071</v>
      </c>
      <c r="CJ185">
        <v>-0.50168944621039946</v>
      </c>
      <c r="CK185">
        <v>-2.090709936167361E-2</v>
      </c>
      <c r="CL185">
        <v>-1.2006594505464183</v>
      </c>
      <c r="CM185">
        <v>-1.2006594505464183</v>
      </c>
      <c r="CN185">
        <v>-0.50168944621039946</v>
      </c>
      <c r="CO185">
        <v>-0.50168944621039946</v>
      </c>
      <c r="CP185">
        <v>-0.20065945054641829</v>
      </c>
      <c r="CQ185">
        <v>-0.50168944621039946</v>
      </c>
      <c r="CR185">
        <v>-0.80271944187438071</v>
      </c>
      <c r="CS185">
        <v>-0.80271944187438071</v>
      </c>
      <c r="CT185">
        <v>-0.20065945054641829</v>
      </c>
      <c r="CU185">
        <v>-0.20065945054641829</v>
      </c>
      <c r="CV185">
        <v>-1.2006594505464183</v>
      </c>
      <c r="CW185">
        <v>-1.2006594505464183</v>
      </c>
      <c r="CX185">
        <v>-1.2006594505464183</v>
      </c>
      <c r="CY185">
        <v>1.1522883443830565</v>
      </c>
      <c r="CZ185">
        <v>1.1172712956557642</v>
      </c>
      <c r="DA185">
        <v>-0.50168944621039946</v>
      </c>
      <c r="DB185">
        <v>0.87098881376057524</v>
      </c>
      <c r="DC185">
        <v>-1.2006594505464183</v>
      </c>
      <c r="DD185">
        <v>-1.2006594505464183</v>
      </c>
      <c r="DE185">
        <v>-1.2006594505464183</v>
      </c>
      <c r="DF185" t="e">
        <v>#NUM!</v>
      </c>
    </row>
    <row r="186" spans="1:110" x14ac:dyDescent="0.3">
      <c r="A186" s="2" t="s">
        <v>300</v>
      </c>
      <c r="B186" s="1">
        <v>44427</v>
      </c>
      <c r="C186" s="2" t="s">
        <v>250</v>
      </c>
      <c r="D186" s="2" t="s">
        <v>120</v>
      </c>
      <c r="E186" s="2" t="s">
        <v>113</v>
      </c>
      <c r="F186">
        <v>26</v>
      </c>
      <c r="G186">
        <v>269.7</v>
      </c>
      <c r="H186">
        <v>0.45700000000000002</v>
      </c>
      <c r="I186">
        <v>0.114</v>
      </c>
      <c r="J186">
        <v>4.5699999999999998E-2</v>
      </c>
      <c r="K186">
        <v>4.5699999999999998E-2</v>
      </c>
      <c r="L186">
        <v>4.5699999999999998E-2</v>
      </c>
      <c r="M186">
        <v>4.5699999999999998E-2</v>
      </c>
      <c r="N186">
        <v>4.5699999999999998E-2</v>
      </c>
      <c r="O186">
        <v>0.114</v>
      </c>
      <c r="P186">
        <v>13.3</v>
      </c>
      <c r="Q186">
        <v>7.61</v>
      </c>
      <c r="R186">
        <v>6520</v>
      </c>
      <c r="S186">
        <v>4.5699999999999998E-2</v>
      </c>
      <c r="T186">
        <v>11.3</v>
      </c>
      <c r="U186">
        <v>20.8</v>
      </c>
      <c r="V186">
        <v>25</v>
      </c>
      <c r="W186">
        <v>16.399999999999999</v>
      </c>
      <c r="X186">
        <v>27.3</v>
      </c>
      <c r="Y186">
        <v>0.55300000000000005</v>
      </c>
      <c r="Z186">
        <v>87.6</v>
      </c>
      <c r="AA186">
        <v>103</v>
      </c>
      <c r="AB186">
        <v>29.1</v>
      </c>
      <c r="AC186">
        <v>0.22850000000000001</v>
      </c>
      <c r="AD186">
        <v>1.7</v>
      </c>
      <c r="AE186">
        <v>5.35</v>
      </c>
      <c r="AF186">
        <v>4.5699999999999998E-2</v>
      </c>
      <c r="AG186">
        <v>4.5699999999999998E-2</v>
      </c>
      <c r="AH186">
        <v>20.8</v>
      </c>
      <c r="AI186">
        <v>0.114</v>
      </c>
      <c r="AJ186">
        <v>0.22850000000000001</v>
      </c>
      <c r="AK186">
        <v>4.5699999999999998E-2</v>
      </c>
      <c r="AL186">
        <v>4.5699999999999998E-2</v>
      </c>
      <c r="AM186">
        <v>4.5699999999999998E-2</v>
      </c>
      <c r="AN186">
        <v>0.22850000000000001</v>
      </c>
      <c r="AO186">
        <v>0.22850000000000001</v>
      </c>
      <c r="AP186">
        <v>0.45700000000000002</v>
      </c>
      <c r="AQ186">
        <v>0.22850000000000001</v>
      </c>
      <c r="AR186">
        <v>1.35</v>
      </c>
      <c r="AS186">
        <v>0.114</v>
      </c>
      <c r="AT186">
        <v>0.45700000000000002</v>
      </c>
      <c r="AU186">
        <v>0.45700000000000002</v>
      </c>
      <c r="AV186">
        <v>4.5699999999999998E-2</v>
      </c>
      <c r="AW186">
        <v>4.5699999999999998E-2</v>
      </c>
      <c r="AX186">
        <v>4.5699999999999998E-2</v>
      </c>
      <c r="AZ186">
        <v>45.2</v>
      </c>
      <c r="BA186">
        <v>0.22850000000000001</v>
      </c>
      <c r="BB186">
        <v>15.6</v>
      </c>
      <c r="BC186">
        <v>0.19</v>
      </c>
      <c r="BD186">
        <v>4.5699999999999998E-2</v>
      </c>
      <c r="BE186">
        <v>4.5699999999999998E-2</v>
      </c>
      <c r="BG186">
        <f>SUM(Table8_1[[#This Row],[PFBA]:[11cl-PF3OUdS2]])</f>
        <v>6956.5391999999993</v>
      </c>
      <c r="BH186">
        <v>-0.34008379993014975</v>
      </c>
      <c r="BI186">
        <v>-0.94309514866352739</v>
      </c>
      <c r="BJ186">
        <v>-1.3400837999301498</v>
      </c>
      <c r="BK186">
        <v>-1.3400837999301498</v>
      </c>
      <c r="BL186">
        <v>-1.3400837999301498</v>
      </c>
      <c r="BM186">
        <v>-1.3400837999301498</v>
      </c>
      <c r="BN186">
        <v>-1.3400837999301498</v>
      </c>
      <c r="BO186">
        <v>-0.94309514866352739</v>
      </c>
      <c r="BP186">
        <v>1.1238516409670858</v>
      </c>
      <c r="BQ186">
        <v>0.88138465677057287</v>
      </c>
      <c r="BR186">
        <v>3.8142475957319202</v>
      </c>
      <c r="BS186">
        <v>-1.3400837999301498</v>
      </c>
      <c r="BT186">
        <v>1.0530784434834197</v>
      </c>
      <c r="BU186">
        <v>1.3180633349627615</v>
      </c>
      <c r="BV186">
        <v>1.3979400086720377</v>
      </c>
      <c r="BW186">
        <v>1.2148438480476977</v>
      </c>
      <c r="BX186">
        <v>1.436162647040756</v>
      </c>
      <c r="BY186">
        <v>-0.25727486869530169</v>
      </c>
      <c r="BZ186">
        <v>1.9425041061680808</v>
      </c>
      <c r="CA186">
        <v>2.012837224705172</v>
      </c>
      <c r="CB186">
        <v>1.4638929889859074</v>
      </c>
      <c r="CC186">
        <v>-0.64111379559413095</v>
      </c>
      <c r="CD186">
        <v>0.23044892137827391</v>
      </c>
      <c r="CE186">
        <v>0.72835378202122847</v>
      </c>
      <c r="CF186">
        <v>-1.3400837999301498</v>
      </c>
      <c r="CG186">
        <v>-1.3400837999301498</v>
      </c>
      <c r="CH186">
        <v>1.3180633349627615</v>
      </c>
      <c r="CI186">
        <v>-0.94309514866352739</v>
      </c>
      <c r="CJ186">
        <v>-0.64111379559413095</v>
      </c>
      <c r="CK186">
        <v>-1.3400837999301498</v>
      </c>
      <c r="CL186">
        <v>-1.3400837999301498</v>
      </c>
      <c r="CM186">
        <v>-1.3400837999301498</v>
      </c>
      <c r="CN186">
        <v>-0.64111379559413095</v>
      </c>
      <c r="CO186">
        <v>-0.64111379559413095</v>
      </c>
      <c r="CP186">
        <v>-0.34008379993014975</v>
      </c>
      <c r="CQ186">
        <v>-0.64111379559413095</v>
      </c>
      <c r="CR186">
        <v>0.13033376849500614</v>
      </c>
      <c r="CS186">
        <v>-0.94309514866352739</v>
      </c>
      <c r="CT186">
        <v>-0.34008379993014975</v>
      </c>
      <c r="CU186">
        <v>-0.34008379993014975</v>
      </c>
      <c r="CV186">
        <v>-1.3400837999301498</v>
      </c>
      <c r="CW186">
        <v>-1.3400837999301498</v>
      </c>
      <c r="CX186">
        <v>-1.3400837999301498</v>
      </c>
      <c r="CY186" t="e">
        <v>#NUM!</v>
      </c>
      <c r="CZ186">
        <v>1.6551384348113822</v>
      </c>
      <c r="DA186">
        <v>-0.64111379559413095</v>
      </c>
      <c r="DB186">
        <v>1.1931245983544616</v>
      </c>
      <c r="DC186">
        <v>-0.72124639904717103</v>
      </c>
      <c r="DD186">
        <v>-1.3400837999301498</v>
      </c>
      <c r="DE186">
        <v>-1.3400837999301498</v>
      </c>
      <c r="DF186" t="e">
        <v>#NUM!</v>
      </c>
    </row>
    <row r="187" spans="1:110" x14ac:dyDescent="0.3">
      <c r="A187" s="2" t="s">
        <v>301</v>
      </c>
      <c r="B187" s="1">
        <v>44427</v>
      </c>
      <c r="C187" s="2" t="s">
        <v>250</v>
      </c>
      <c r="D187" s="2" t="s">
        <v>120</v>
      </c>
      <c r="E187" s="2" t="s">
        <v>115</v>
      </c>
      <c r="F187">
        <v>26</v>
      </c>
      <c r="G187">
        <v>269.7</v>
      </c>
      <c r="H187">
        <v>0.44800000000000001</v>
      </c>
      <c r="I187">
        <v>0.112</v>
      </c>
      <c r="J187">
        <v>4.48E-2</v>
      </c>
      <c r="K187">
        <v>4.48E-2</v>
      </c>
      <c r="L187">
        <v>4.48E-2</v>
      </c>
      <c r="M187">
        <v>4.48E-2</v>
      </c>
      <c r="N187">
        <v>4.48E-2</v>
      </c>
      <c r="O187">
        <v>0.112</v>
      </c>
      <c r="P187">
        <v>1.63</v>
      </c>
      <c r="Q187">
        <v>0.55800000000000005</v>
      </c>
      <c r="R187">
        <v>720</v>
      </c>
      <c r="S187">
        <v>4.48E-2</v>
      </c>
      <c r="T187">
        <v>1.99</v>
      </c>
      <c r="U187">
        <v>3.93</v>
      </c>
      <c r="V187">
        <v>4.43</v>
      </c>
      <c r="W187">
        <v>2.98</v>
      </c>
      <c r="X187">
        <v>2.95</v>
      </c>
      <c r="Y187">
        <v>4.48E-2</v>
      </c>
      <c r="Z187">
        <v>6.06</v>
      </c>
      <c r="AA187">
        <v>8.73</v>
      </c>
      <c r="AB187">
        <v>2.93</v>
      </c>
      <c r="AC187">
        <v>0.224</v>
      </c>
      <c r="AD187">
        <v>0.247</v>
      </c>
      <c r="AE187">
        <v>1.27</v>
      </c>
      <c r="AF187">
        <v>4.48E-2</v>
      </c>
      <c r="AG187">
        <v>4.48E-2</v>
      </c>
      <c r="AH187">
        <v>0.52700000000000002</v>
      </c>
      <c r="AI187">
        <v>0.112</v>
      </c>
      <c r="AJ187">
        <v>0.224</v>
      </c>
      <c r="AK187">
        <v>4.48E-2</v>
      </c>
      <c r="AL187">
        <v>4.48E-2</v>
      </c>
      <c r="AM187">
        <v>4.48E-2</v>
      </c>
      <c r="AN187">
        <v>0.224</v>
      </c>
      <c r="AO187">
        <v>0.224</v>
      </c>
      <c r="AP187">
        <v>0.44800000000000001</v>
      </c>
      <c r="AQ187">
        <v>0.224</v>
      </c>
      <c r="AR187">
        <v>0.112</v>
      </c>
      <c r="AS187">
        <v>0.112</v>
      </c>
      <c r="AT187">
        <v>0.44800000000000001</v>
      </c>
      <c r="AU187">
        <v>0.44800000000000001</v>
      </c>
      <c r="AV187">
        <v>4.48E-2</v>
      </c>
      <c r="AW187">
        <v>4.48E-2</v>
      </c>
      <c r="AX187">
        <v>4.48E-2</v>
      </c>
      <c r="AY187">
        <v>1.26</v>
      </c>
      <c r="AZ187">
        <v>0.224</v>
      </c>
      <c r="BA187">
        <v>0.224</v>
      </c>
      <c r="BB187">
        <v>1.24</v>
      </c>
      <c r="BC187">
        <v>4.48E-2</v>
      </c>
      <c r="BD187">
        <v>4.48E-2</v>
      </c>
      <c r="BE187">
        <v>4.48E-2</v>
      </c>
      <c r="BG187">
        <f>SUM(Table8_1[[#This Row],[PFBA]:[11cl-PF3OUdS2]])</f>
        <v>765.4584000000001</v>
      </c>
      <c r="BH187">
        <v>-0.348721986001856</v>
      </c>
      <c r="BI187">
        <v>-0.9507819773298184</v>
      </c>
      <c r="BJ187">
        <v>-1.348721986001856</v>
      </c>
      <c r="BK187">
        <v>-1.348721986001856</v>
      </c>
      <c r="BL187">
        <v>-1.348721986001856</v>
      </c>
      <c r="BM187">
        <v>-1.348721986001856</v>
      </c>
      <c r="BN187">
        <v>-1.348721986001856</v>
      </c>
      <c r="BO187">
        <v>-0.9507819773298184</v>
      </c>
      <c r="BP187">
        <v>0.21218760440395779</v>
      </c>
      <c r="BQ187">
        <v>-0.25336580106242124</v>
      </c>
      <c r="BR187">
        <v>2.8573324964312685</v>
      </c>
      <c r="BS187">
        <v>-1.348721986001856</v>
      </c>
      <c r="BT187">
        <v>0.29885307640970665</v>
      </c>
      <c r="BU187">
        <v>0.59439255037542671</v>
      </c>
      <c r="BV187">
        <v>0.64640372622306952</v>
      </c>
      <c r="BW187">
        <v>0.47421626407625522</v>
      </c>
      <c r="BX187">
        <v>0.46982201597816303</v>
      </c>
      <c r="BY187">
        <v>-1.348721986001856</v>
      </c>
      <c r="BZ187">
        <v>0.78247262416628616</v>
      </c>
      <c r="CA187">
        <v>0.94101424370556974</v>
      </c>
      <c r="CB187">
        <v>0.4668676203541095</v>
      </c>
      <c r="CC187">
        <v>-0.64975198166583714</v>
      </c>
      <c r="CD187">
        <v>-0.60730304674033431</v>
      </c>
      <c r="CE187">
        <v>0.10380372095595687</v>
      </c>
      <c r="CF187">
        <v>-1.348721986001856</v>
      </c>
      <c r="CG187">
        <v>-1.348721986001856</v>
      </c>
      <c r="CH187">
        <v>-0.27818938478745336</v>
      </c>
      <c r="CI187">
        <v>-0.9507819773298184</v>
      </c>
      <c r="CJ187">
        <v>-0.64975198166583714</v>
      </c>
      <c r="CK187">
        <v>-1.348721986001856</v>
      </c>
      <c r="CL187">
        <v>-1.348721986001856</v>
      </c>
      <c r="CM187">
        <v>-1.348721986001856</v>
      </c>
      <c r="CN187">
        <v>-0.64975198166583714</v>
      </c>
      <c r="CO187">
        <v>-0.64975198166583714</v>
      </c>
      <c r="CP187">
        <v>-0.348721986001856</v>
      </c>
      <c r="CQ187">
        <v>-0.64975198166583714</v>
      </c>
      <c r="CR187">
        <v>-0.9507819773298184</v>
      </c>
      <c r="CS187">
        <v>-0.9507819773298184</v>
      </c>
      <c r="CT187">
        <v>-0.348721986001856</v>
      </c>
      <c r="CU187">
        <v>-0.348721986001856</v>
      </c>
      <c r="CV187">
        <v>-1.348721986001856</v>
      </c>
      <c r="CW187">
        <v>-1.348721986001856</v>
      </c>
      <c r="CX187">
        <v>-1.348721986001856</v>
      </c>
      <c r="CY187">
        <v>0.10037054511756291</v>
      </c>
      <c r="CZ187">
        <v>-0.64975198166583714</v>
      </c>
      <c r="DA187">
        <v>-0.64975198166583714</v>
      </c>
      <c r="DB187">
        <v>9.3421685162235063E-2</v>
      </c>
      <c r="DC187">
        <v>-1.348721986001856</v>
      </c>
      <c r="DD187">
        <v>-1.348721986001856</v>
      </c>
      <c r="DE187">
        <v>-1.348721986001856</v>
      </c>
      <c r="DF187" t="e">
        <v>#NUM!</v>
      </c>
    </row>
    <row r="188" spans="1:110" x14ac:dyDescent="0.3">
      <c r="A188" s="2" t="s">
        <v>302</v>
      </c>
      <c r="B188" s="1">
        <v>44427</v>
      </c>
      <c r="C188" s="2" t="s">
        <v>250</v>
      </c>
      <c r="D188" s="2" t="s">
        <v>120</v>
      </c>
      <c r="E188" s="2" t="s">
        <v>190</v>
      </c>
      <c r="F188">
        <v>26</v>
      </c>
      <c r="G188">
        <v>269.7</v>
      </c>
      <c r="H188">
        <v>0.44950000000000001</v>
      </c>
      <c r="I188">
        <v>0.1125</v>
      </c>
      <c r="J188">
        <v>4.4949999999999997E-2</v>
      </c>
      <c r="K188">
        <v>4.4949999999999997E-2</v>
      </c>
      <c r="L188">
        <v>4.4949999999999997E-2</v>
      </c>
      <c r="M188">
        <v>4.4949999999999997E-2</v>
      </c>
      <c r="N188">
        <v>4.4949999999999997E-2</v>
      </c>
      <c r="O188">
        <v>0.1125</v>
      </c>
      <c r="P188">
        <v>5.77</v>
      </c>
      <c r="Q188">
        <v>4.42</v>
      </c>
      <c r="R188">
        <v>2120</v>
      </c>
      <c r="S188">
        <v>4.4949999999999997E-2</v>
      </c>
      <c r="T188">
        <v>4.6399999999999997</v>
      </c>
      <c r="U188">
        <v>8.48</v>
      </c>
      <c r="V188">
        <v>13.6</v>
      </c>
      <c r="W188">
        <v>8.69</v>
      </c>
      <c r="X188">
        <v>9.6199999999999992</v>
      </c>
      <c r="Y188">
        <v>0.30099999999999999</v>
      </c>
      <c r="Z188">
        <v>51.2</v>
      </c>
      <c r="AA188">
        <v>65.8</v>
      </c>
      <c r="AB188">
        <v>19.899999999999999</v>
      </c>
      <c r="AC188">
        <v>0.22450000000000001</v>
      </c>
      <c r="AD188">
        <v>3.02</v>
      </c>
      <c r="AE188">
        <v>5.18</v>
      </c>
      <c r="AF188">
        <v>4.4949999999999997E-2</v>
      </c>
      <c r="AG188">
        <v>4.4949999999999997E-2</v>
      </c>
      <c r="AH188">
        <v>143</v>
      </c>
      <c r="AI188">
        <v>0.1125</v>
      </c>
      <c r="AJ188">
        <v>0.22450000000000001</v>
      </c>
      <c r="AK188">
        <v>4.4949999999999997E-2</v>
      </c>
      <c r="AL188">
        <v>4.4949999999999997E-2</v>
      </c>
      <c r="AM188">
        <v>4.4949999999999997E-2</v>
      </c>
      <c r="AN188">
        <v>0.22450000000000001</v>
      </c>
      <c r="AO188">
        <v>0.22450000000000001</v>
      </c>
      <c r="AP188">
        <v>0.44950000000000001</v>
      </c>
      <c r="AQ188">
        <v>0.22450000000000001</v>
      </c>
      <c r="AR188">
        <v>0.1125</v>
      </c>
      <c r="AS188">
        <v>0.1125</v>
      </c>
      <c r="AT188">
        <v>0.44950000000000001</v>
      </c>
      <c r="AU188">
        <v>0.44950000000000001</v>
      </c>
      <c r="AV188">
        <v>4.4949999999999997E-2</v>
      </c>
      <c r="AW188">
        <v>4.4949999999999997E-2</v>
      </c>
      <c r="AX188">
        <v>4.4949999999999997E-2</v>
      </c>
      <c r="AY188">
        <v>864</v>
      </c>
      <c r="AZ188">
        <v>702</v>
      </c>
      <c r="BA188">
        <v>0.22450000000000001</v>
      </c>
      <c r="BB188">
        <v>8.5500000000000007</v>
      </c>
      <c r="BC188">
        <v>4.4949999999999997E-2</v>
      </c>
      <c r="BD188">
        <v>4.4949999999999997E-2</v>
      </c>
      <c r="BE188">
        <v>4.4949999999999997E-2</v>
      </c>
      <c r="BG188">
        <f>SUM(Table8_1[[#This Row],[PFBA]:[11cl-PF3OUdS2]])</f>
        <v>4042.6426499999993</v>
      </c>
      <c r="BH188">
        <v>-0.34727030393075242</v>
      </c>
      <c r="BI188">
        <v>-0.94884747755261867</v>
      </c>
      <c r="BJ188">
        <v>-1.3472703039307525</v>
      </c>
      <c r="BK188">
        <v>-1.3472703039307525</v>
      </c>
      <c r="BL188">
        <v>-1.3472703039307525</v>
      </c>
      <c r="BM188">
        <v>-1.3472703039307525</v>
      </c>
      <c r="BN188">
        <v>-1.3472703039307525</v>
      </c>
      <c r="BO188">
        <v>-0.94884747755261867</v>
      </c>
      <c r="BP188">
        <v>0.76117581315573135</v>
      </c>
      <c r="BQ188">
        <v>0.64542226934909186</v>
      </c>
      <c r="BR188">
        <v>3.3263358609287512</v>
      </c>
      <c r="BS188">
        <v>-1.3472703039307525</v>
      </c>
      <c r="BT188">
        <v>0.66651798055488087</v>
      </c>
      <c r="BU188">
        <v>0.92839585225671384</v>
      </c>
      <c r="BV188">
        <v>1.1335389083702174</v>
      </c>
      <c r="BW188">
        <v>0.93901977644866641</v>
      </c>
      <c r="BX188">
        <v>0.98317507203781296</v>
      </c>
      <c r="BY188">
        <v>-0.52143350440615666</v>
      </c>
      <c r="BZ188">
        <v>1.7092699609758308</v>
      </c>
      <c r="CA188">
        <v>1.8182258936139555</v>
      </c>
      <c r="CB188">
        <v>1.2988530764097066</v>
      </c>
      <c r="CC188">
        <v>-0.64878365466065802</v>
      </c>
      <c r="CD188">
        <v>0.48000694295715063</v>
      </c>
      <c r="CE188">
        <v>0.71432975974523305</v>
      </c>
      <c r="CF188">
        <v>-1.3472703039307525</v>
      </c>
      <c r="CG188">
        <v>-1.3472703039307525</v>
      </c>
      <c r="CH188">
        <v>2.1553360374650619</v>
      </c>
      <c r="CI188">
        <v>-0.94884747755261867</v>
      </c>
      <c r="CJ188">
        <v>-0.64878365466065802</v>
      </c>
      <c r="CK188">
        <v>-1.3472703039307525</v>
      </c>
      <c r="CL188">
        <v>-1.3472703039307525</v>
      </c>
      <c r="CM188">
        <v>-1.3472703039307525</v>
      </c>
      <c r="CN188">
        <v>-0.64878365466065802</v>
      </c>
      <c r="CO188">
        <v>-0.64878365466065802</v>
      </c>
      <c r="CP188">
        <v>-0.34727030393075242</v>
      </c>
      <c r="CQ188">
        <v>-0.64878365466065802</v>
      </c>
      <c r="CR188">
        <v>-0.94884747755261867</v>
      </c>
      <c r="CS188">
        <v>-0.94884747755261867</v>
      </c>
      <c r="CT188">
        <v>-0.34727030393075242</v>
      </c>
      <c r="CU188">
        <v>-0.34727030393075242</v>
      </c>
      <c r="CV188">
        <v>-1.3472703039307525</v>
      </c>
      <c r="CW188">
        <v>-1.3472703039307525</v>
      </c>
      <c r="CX188">
        <v>-1.3472703039307525</v>
      </c>
      <c r="CY188">
        <v>2.9365137424788932</v>
      </c>
      <c r="CZ188">
        <v>2.8463371121298051</v>
      </c>
      <c r="DA188">
        <v>-0.64878365466065802</v>
      </c>
      <c r="DB188">
        <v>0.9319661147281727</v>
      </c>
      <c r="DC188">
        <v>-1.3472703039307525</v>
      </c>
      <c r="DD188">
        <v>-1.3472703039307525</v>
      </c>
      <c r="DE188">
        <v>-1.3472703039307525</v>
      </c>
      <c r="DF188" t="e">
        <v>#NUM!</v>
      </c>
    </row>
    <row r="189" spans="1:110" x14ac:dyDescent="0.3">
      <c r="A189" s="2" t="s">
        <v>303</v>
      </c>
      <c r="B189" s="1">
        <v>44427</v>
      </c>
      <c r="C189" s="2" t="s">
        <v>250</v>
      </c>
      <c r="D189" s="2" t="s">
        <v>120</v>
      </c>
      <c r="E189" s="2" t="s">
        <v>111</v>
      </c>
      <c r="F189">
        <v>30</v>
      </c>
      <c r="G189">
        <v>417.35</v>
      </c>
      <c r="H189">
        <v>0.1285</v>
      </c>
      <c r="I189">
        <v>5.1499999999999997E-2</v>
      </c>
      <c r="J189">
        <v>5.1499999999999997E-2</v>
      </c>
      <c r="K189">
        <v>5.1499999999999997E-2</v>
      </c>
      <c r="L189">
        <v>5.1499999999999997E-2</v>
      </c>
      <c r="M189">
        <v>0.40400000000000003</v>
      </c>
      <c r="N189">
        <v>5.1499999999999997E-2</v>
      </c>
      <c r="O189">
        <v>0.23300000000000001</v>
      </c>
      <c r="P189">
        <v>11.9</v>
      </c>
      <c r="Q189">
        <v>5.78</v>
      </c>
      <c r="R189">
        <v>6860</v>
      </c>
      <c r="S189">
        <v>5.1499999999999997E-2</v>
      </c>
      <c r="T189">
        <v>17.7</v>
      </c>
      <c r="U189">
        <v>24.4</v>
      </c>
      <c r="V189">
        <v>31.9</v>
      </c>
      <c r="W189">
        <v>31.7</v>
      </c>
      <c r="X189">
        <v>27.1</v>
      </c>
      <c r="Y189">
        <v>1.18</v>
      </c>
      <c r="Z189">
        <v>36.4</v>
      </c>
      <c r="AA189">
        <v>48.6</v>
      </c>
      <c r="AB189">
        <v>25.7</v>
      </c>
      <c r="AC189">
        <v>0.25650000000000001</v>
      </c>
      <c r="AD189">
        <v>1.1200000000000001</v>
      </c>
      <c r="AE189">
        <v>6.21</v>
      </c>
      <c r="AF189">
        <v>0.1285</v>
      </c>
      <c r="AG189">
        <v>5.1499999999999997E-2</v>
      </c>
      <c r="AH189">
        <v>2.65</v>
      </c>
      <c r="AI189">
        <v>0.1285</v>
      </c>
      <c r="AJ189">
        <v>0.25650000000000001</v>
      </c>
      <c r="AK189">
        <v>0.88500000000000001</v>
      </c>
      <c r="AL189">
        <v>5.1499999999999997E-2</v>
      </c>
      <c r="AM189">
        <v>5.1499999999999997E-2</v>
      </c>
      <c r="AN189">
        <v>0.25650000000000001</v>
      </c>
      <c r="AO189">
        <v>0.46550000000000002</v>
      </c>
      <c r="AP189">
        <v>0.51500000000000001</v>
      </c>
      <c r="AQ189">
        <v>0.25650000000000001</v>
      </c>
      <c r="AR189">
        <v>0.23300000000000001</v>
      </c>
      <c r="AS189">
        <v>0.1285</v>
      </c>
      <c r="AT189">
        <v>2.86</v>
      </c>
      <c r="AU189">
        <v>0.93</v>
      </c>
      <c r="AV189">
        <v>5.1499999999999997E-2</v>
      </c>
      <c r="AW189">
        <v>5.1499999999999997E-2</v>
      </c>
      <c r="AX189">
        <v>5.1499999999999997E-2</v>
      </c>
      <c r="AY189">
        <v>8.09</v>
      </c>
      <c r="AZ189">
        <v>7.11</v>
      </c>
      <c r="BA189">
        <v>0.25650000000000001</v>
      </c>
      <c r="BB189">
        <v>13.5</v>
      </c>
      <c r="BC189">
        <v>9.2999999999999999E-2</v>
      </c>
      <c r="BD189">
        <v>5.1499999999999997E-2</v>
      </c>
      <c r="BE189">
        <v>5.1499999999999997E-2</v>
      </c>
      <c r="BG189">
        <f>SUM(Table8_1[[#This Row],[PFBA]:[11cl-PF3OUdS2]])</f>
        <v>7170.1759999999977</v>
      </c>
      <c r="BH189">
        <v>-0.89109687233268664</v>
      </c>
      <c r="BI189">
        <v>-1.288192770958809</v>
      </c>
      <c r="BJ189">
        <v>-1.288192770958809</v>
      </c>
      <c r="BK189">
        <v>-1.288192770958809</v>
      </c>
      <c r="BL189">
        <v>-1.288192770958809</v>
      </c>
      <c r="BM189">
        <v>-0.39361863488939502</v>
      </c>
      <c r="BN189">
        <v>-1.288192770958809</v>
      </c>
      <c r="BO189">
        <v>-0.63264407897398101</v>
      </c>
      <c r="BP189">
        <v>1.0755469613925308</v>
      </c>
      <c r="BQ189">
        <v>0.76192783842052902</v>
      </c>
      <c r="BR189">
        <v>3.8363241157067516</v>
      </c>
      <c r="BS189">
        <v>-1.288192770958809</v>
      </c>
      <c r="BT189">
        <v>1.2479732663618066</v>
      </c>
      <c r="BU189">
        <v>1.3873898263387294</v>
      </c>
      <c r="BV189">
        <v>1.503790683057181</v>
      </c>
      <c r="BW189">
        <v>1.5010592622177514</v>
      </c>
      <c r="BX189">
        <v>1.4329692908744058</v>
      </c>
      <c r="BY189">
        <v>7.1882007306125359E-2</v>
      </c>
      <c r="BZ189">
        <v>1.5611013836490559</v>
      </c>
      <c r="CA189">
        <v>1.6866362692622934</v>
      </c>
      <c r="CB189">
        <v>1.4099331233312946</v>
      </c>
      <c r="CC189">
        <v>-0.59091263055216492</v>
      </c>
      <c r="CD189">
        <v>4.9218022670181653E-2</v>
      </c>
      <c r="CE189">
        <v>0.7930916001765802</v>
      </c>
      <c r="CF189">
        <v>-0.89109687233268664</v>
      </c>
      <c r="CG189">
        <v>-1.288192770958809</v>
      </c>
      <c r="CH189">
        <v>0.42324587393680785</v>
      </c>
      <c r="CI189">
        <v>-0.89109687233268664</v>
      </c>
      <c r="CJ189">
        <v>-0.59091263055216492</v>
      </c>
      <c r="CK189">
        <v>-5.305672930217456E-2</v>
      </c>
      <c r="CL189">
        <v>-1.288192770958809</v>
      </c>
      <c r="CM189">
        <v>-1.288192770958809</v>
      </c>
      <c r="CN189">
        <v>-0.59091263055216492</v>
      </c>
      <c r="CO189">
        <v>-0.33208031468263854</v>
      </c>
      <c r="CP189">
        <v>-0.28819277095880896</v>
      </c>
      <c r="CQ189">
        <v>-0.59091263055216492</v>
      </c>
      <c r="CR189">
        <v>-0.63264407897398101</v>
      </c>
      <c r="CS189">
        <v>-0.89109687233268664</v>
      </c>
      <c r="CT189">
        <v>0.456366033129043</v>
      </c>
      <c r="CU189">
        <v>-3.1517051446064863E-2</v>
      </c>
      <c r="CV189">
        <v>-1.288192770958809</v>
      </c>
      <c r="CW189">
        <v>-1.288192770958809</v>
      </c>
      <c r="CX189">
        <v>-1.288192770958809</v>
      </c>
      <c r="CY189">
        <v>0.90794852161227224</v>
      </c>
      <c r="CZ189">
        <v>0.85186960072976636</v>
      </c>
      <c r="DA189">
        <v>-0.59091263055216492</v>
      </c>
      <c r="DB189">
        <v>1.1303337684950061</v>
      </c>
      <c r="DC189">
        <v>-1.031517051446065</v>
      </c>
      <c r="DD189">
        <v>-1.288192770958809</v>
      </c>
      <c r="DE189">
        <v>-1.288192770958809</v>
      </c>
      <c r="DF189" t="e">
        <v>#NUM!</v>
      </c>
    </row>
    <row r="190" spans="1:110" x14ac:dyDescent="0.3">
      <c r="A190" s="2" t="s">
        <v>304</v>
      </c>
      <c r="B190" s="1">
        <v>44427</v>
      </c>
      <c r="C190" s="2" t="s">
        <v>250</v>
      </c>
      <c r="D190" s="2" t="s">
        <v>120</v>
      </c>
      <c r="E190" s="2" t="s">
        <v>113</v>
      </c>
      <c r="F190">
        <v>30</v>
      </c>
      <c r="G190">
        <v>417.35</v>
      </c>
      <c r="H190">
        <v>0.11</v>
      </c>
      <c r="I190">
        <v>4.3900000000000002E-2</v>
      </c>
      <c r="J190">
        <v>4.3900000000000002E-2</v>
      </c>
      <c r="K190">
        <v>4.3900000000000002E-2</v>
      </c>
      <c r="L190">
        <v>4.3900000000000002E-2</v>
      </c>
      <c r="M190">
        <v>0.24199999999999999</v>
      </c>
      <c r="N190">
        <v>4.3900000000000002E-2</v>
      </c>
      <c r="O190">
        <v>0.23300000000000001</v>
      </c>
      <c r="P190">
        <v>17.399999999999999</v>
      </c>
      <c r="Q190">
        <v>12.4</v>
      </c>
      <c r="R190">
        <v>9320</v>
      </c>
      <c r="S190">
        <v>4.3900000000000002E-2</v>
      </c>
      <c r="T190">
        <v>18.7</v>
      </c>
      <c r="U190">
        <v>34.200000000000003</v>
      </c>
      <c r="V190">
        <v>39</v>
      </c>
      <c r="W190">
        <v>32.5</v>
      </c>
      <c r="X190">
        <v>41.1</v>
      </c>
      <c r="Y190">
        <v>1.03</v>
      </c>
      <c r="Z190">
        <v>58.8</v>
      </c>
      <c r="AA190">
        <v>77.5</v>
      </c>
      <c r="AB190">
        <v>34.6</v>
      </c>
      <c r="AC190">
        <v>0.2195</v>
      </c>
      <c r="AD190">
        <v>1.88</v>
      </c>
      <c r="AE190">
        <v>8</v>
      </c>
      <c r="AF190">
        <v>0.11</v>
      </c>
      <c r="AG190">
        <v>4.3900000000000002E-2</v>
      </c>
      <c r="AH190">
        <v>7.54</v>
      </c>
      <c r="AI190">
        <v>0.11</v>
      </c>
      <c r="AJ190">
        <v>0.2195</v>
      </c>
      <c r="AK190">
        <v>0.82299999999999995</v>
      </c>
      <c r="AL190">
        <v>4.3900000000000002E-2</v>
      </c>
      <c r="AM190">
        <v>4.3900000000000002E-2</v>
      </c>
      <c r="AN190">
        <v>0.2195</v>
      </c>
      <c r="AO190">
        <v>0.2195</v>
      </c>
      <c r="AP190">
        <v>0.439</v>
      </c>
      <c r="AQ190">
        <v>0.2195</v>
      </c>
      <c r="AR190">
        <v>2.2400000000000002</v>
      </c>
      <c r="AS190">
        <v>0.11</v>
      </c>
      <c r="AT190">
        <v>0.439</v>
      </c>
      <c r="AU190">
        <v>0.93</v>
      </c>
      <c r="AV190">
        <v>4.3900000000000002E-2</v>
      </c>
      <c r="AW190">
        <v>4.3900000000000002E-2</v>
      </c>
      <c r="AX190">
        <v>4.3900000000000002E-2</v>
      </c>
      <c r="AZ190">
        <v>29.4</v>
      </c>
      <c r="BA190">
        <v>0.2195</v>
      </c>
      <c r="BB190">
        <v>26.9</v>
      </c>
      <c r="BC190">
        <v>0.23899999999999999</v>
      </c>
      <c r="BD190">
        <v>4.3900000000000002E-2</v>
      </c>
      <c r="BE190">
        <v>4.3900000000000002E-2</v>
      </c>
      <c r="BG190">
        <f>SUM(Table8_1[[#This Row],[PFBA]:[11cl-PF3OUdS2]])</f>
        <v>9768.9066000000039</v>
      </c>
      <c r="BH190">
        <v>-0.95860731484177497</v>
      </c>
      <c r="BI190">
        <v>-1.3575354797578787</v>
      </c>
      <c r="BJ190">
        <v>-1.3575354797578787</v>
      </c>
      <c r="BK190">
        <v>-1.3575354797578787</v>
      </c>
      <c r="BL190">
        <v>-1.3575354797578787</v>
      </c>
      <c r="BM190">
        <v>-0.61618463401956869</v>
      </c>
      <c r="BN190">
        <v>-1.3575354797578787</v>
      </c>
      <c r="BO190">
        <v>-0.63264407897398101</v>
      </c>
      <c r="BP190">
        <v>1.2405492482825997</v>
      </c>
      <c r="BQ190">
        <v>1.0934216851622351</v>
      </c>
      <c r="BR190">
        <v>3.9694159123539814</v>
      </c>
      <c r="BS190">
        <v>-1.3575354797578787</v>
      </c>
      <c r="BT190">
        <v>1.271841606536499</v>
      </c>
      <c r="BU190">
        <v>1.5340261060561351</v>
      </c>
      <c r="BV190">
        <v>1.5910646070264991</v>
      </c>
      <c r="BW190">
        <v>1.5118833609788744</v>
      </c>
      <c r="BX190">
        <v>1.6138418218760693</v>
      </c>
      <c r="BY190">
        <v>1.2837224705172217E-2</v>
      </c>
      <c r="BZ190">
        <v>1.7693773260761385</v>
      </c>
      <c r="CA190">
        <v>1.8893017025063104</v>
      </c>
      <c r="CB190">
        <v>1.5390760987927767</v>
      </c>
      <c r="CC190">
        <v>-0.65856547542185984</v>
      </c>
      <c r="CD190">
        <v>0.27415784926367981</v>
      </c>
      <c r="CE190">
        <v>0.90308998699194354</v>
      </c>
      <c r="CF190">
        <v>-0.95860731484177497</v>
      </c>
      <c r="CG190">
        <v>-1.3575354797578787</v>
      </c>
      <c r="CH190">
        <v>0.87737134586977406</v>
      </c>
      <c r="CI190">
        <v>-0.95860731484177497</v>
      </c>
      <c r="CJ190">
        <v>-0.65856547542185984</v>
      </c>
      <c r="CK190">
        <v>-8.4600164787730178E-2</v>
      </c>
      <c r="CL190">
        <v>-1.3575354797578787</v>
      </c>
      <c r="CM190">
        <v>-1.3575354797578787</v>
      </c>
      <c r="CN190">
        <v>-0.65856547542185984</v>
      </c>
      <c r="CO190">
        <v>-0.65856547542185984</v>
      </c>
      <c r="CP190">
        <v>-0.35753547975787864</v>
      </c>
      <c r="CQ190">
        <v>-0.65856547542185984</v>
      </c>
      <c r="CR190">
        <v>0.35024801833416286</v>
      </c>
      <c r="CS190">
        <v>-0.95860731484177497</v>
      </c>
      <c r="CT190">
        <v>-0.35753547975787864</v>
      </c>
      <c r="CU190">
        <v>-3.1517051446064863E-2</v>
      </c>
      <c r="CV190">
        <v>-1.3575354797578787</v>
      </c>
      <c r="CW190">
        <v>-1.3575354797578787</v>
      </c>
      <c r="CX190">
        <v>-1.3575354797578787</v>
      </c>
      <c r="CY190" t="e">
        <v>#NUM!</v>
      </c>
      <c r="CZ190">
        <v>1.4683473304121573</v>
      </c>
      <c r="DA190">
        <v>-0.65856547542185984</v>
      </c>
      <c r="DB190">
        <v>1.4297522800024081</v>
      </c>
      <c r="DC190">
        <v>-0.62160209905186237</v>
      </c>
      <c r="DD190">
        <v>-1.3575354797578787</v>
      </c>
      <c r="DE190">
        <v>-1.3575354797578787</v>
      </c>
      <c r="DF190" t="e">
        <v>#NUM!</v>
      </c>
    </row>
    <row r="191" spans="1:110" x14ac:dyDescent="0.3">
      <c r="A191" s="2" t="s">
        <v>305</v>
      </c>
      <c r="B191" s="1">
        <v>44427</v>
      </c>
      <c r="C191" s="2" t="s">
        <v>250</v>
      </c>
      <c r="D191" s="2" t="s">
        <v>120</v>
      </c>
      <c r="E191" s="2" t="s">
        <v>115</v>
      </c>
      <c r="F191">
        <v>30</v>
      </c>
      <c r="G191">
        <v>417.35</v>
      </c>
      <c r="H191">
        <v>0.10299999999999999</v>
      </c>
      <c r="I191">
        <v>4.1250000000000002E-2</v>
      </c>
      <c r="J191">
        <v>4.1250000000000002E-2</v>
      </c>
      <c r="K191">
        <v>4.1250000000000002E-2</v>
      </c>
      <c r="L191">
        <v>4.1250000000000002E-2</v>
      </c>
      <c r="M191">
        <v>9.2999999999999999E-2</v>
      </c>
      <c r="N191">
        <v>4.1250000000000002E-2</v>
      </c>
      <c r="O191">
        <v>0.23300000000000001</v>
      </c>
      <c r="P191">
        <v>1.39</v>
      </c>
      <c r="Q191">
        <v>0.39700000000000002</v>
      </c>
      <c r="R191">
        <v>889</v>
      </c>
      <c r="S191">
        <v>4.1250000000000002E-2</v>
      </c>
      <c r="T191">
        <v>2.1</v>
      </c>
      <c r="U191">
        <v>4.32</v>
      </c>
      <c r="V191">
        <v>5.87</v>
      </c>
      <c r="W191">
        <v>4.09</v>
      </c>
      <c r="X191">
        <v>3.45</v>
      </c>
      <c r="Y191">
        <v>9.2999999999999999E-2</v>
      </c>
      <c r="Z191">
        <v>6.11</v>
      </c>
      <c r="AA191">
        <v>9.85</v>
      </c>
      <c r="AB191">
        <v>3.09</v>
      </c>
      <c r="AC191">
        <v>0.20649999999999999</v>
      </c>
      <c r="AD191">
        <v>9.2999999999999999E-2</v>
      </c>
      <c r="AE191">
        <v>1.77</v>
      </c>
      <c r="AF191">
        <v>0.10299999999999999</v>
      </c>
      <c r="AG191">
        <v>4.1250000000000002E-2</v>
      </c>
      <c r="AH191">
        <v>0.24099999999999999</v>
      </c>
      <c r="AI191">
        <v>0.10299999999999999</v>
      </c>
      <c r="AJ191">
        <v>0.20649999999999999</v>
      </c>
      <c r="AK191">
        <v>0.88700000000000001</v>
      </c>
      <c r="AL191">
        <v>4.1250000000000002E-2</v>
      </c>
      <c r="AM191">
        <v>4.1250000000000002E-2</v>
      </c>
      <c r="AN191">
        <v>0.20649999999999999</v>
      </c>
      <c r="AO191">
        <v>0.20649999999999999</v>
      </c>
      <c r="AP191">
        <v>0.41249999999999998</v>
      </c>
      <c r="AQ191">
        <v>0.20649999999999999</v>
      </c>
      <c r="AR191">
        <v>0.23300000000000001</v>
      </c>
      <c r="AS191">
        <v>0.10299999999999999</v>
      </c>
      <c r="AT191">
        <v>2.2799999999999998</v>
      </c>
      <c r="AU191">
        <v>0.93</v>
      </c>
      <c r="AV191">
        <v>4.1250000000000002E-2</v>
      </c>
      <c r="AW191">
        <v>4.1250000000000002E-2</v>
      </c>
      <c r="AX191">
        <v>4.1250000000000002E-2</v>
      </c>
      <c r="AY191">
        <v>0.85199999999999998</v>
      </c>
      <c r="AZ191">
        <v>0.46550000000000002</v>
      </c>
      <c r="BA191">
        <v>0.20649999999999999</v>
      </c>
      <c r="BB191">
        <v>1.1599999999999999</v>
      </c>
      <c r="BC191">
        <v>4.1250000000000002E-2</v>
      </c>
      <c r="BD191">
        <v>4.1250000000000002E-2</v>
      </c>
      <c r="BE191">
        <v>4.1250000000000002E-2</v>
      </c>
      <c r="BG191">
        <f>SUM(Table8_1[[#This Row],[PFBA]:[11cl-PF3OUdS2]])</f>
        <v>941.67974999999967</v>
      </c>
      <c r="BH191">
        <v>-0.98716277529482777</v>
      </c>
      <c r="BI191">
        <v>-1.384576047114056</v>
      </c>
      <c r="BJ191">
        <v>-1.384576047114056</v>
      </c>
      <c r="BK191">
        <v>-1.384576047114056</v>
      </c>
      <c r="BL191">
        <v>-1.384576047114056</v>
      </c>
      <c r="BM191">
        <v>-1.031517051446065</v>
      </c>
      <c r="BN191">
        <v>-1.384576047114056</v>
      </c>
      <c r="BO191">
        <v>-0.63264407897398101</v>
      </c>
      <c r="BP191">
        <v>0.14301480025409505</v>
      </c>
      <c r="BQ191">
        <v>-0.40120949323688493</v>
      </c>
      <c r="BR191">
        <v>2.9489017609702137</v>
      </c>
      <c r="BS191">
        <v>-1.384576047114056</v>
      </c>
      <c r="BT191">
        <v>0.3222192947339193</v>
      </c>
      <c r="BU191">
        <v>0.63548374681491215</v>
      </c>
      <c r="BV191">
        <v>0.76863810124761445</v>
      </c>
      <c r="BW191">
        <v>0.61172330800734176</v>
      </c>
      <c r="BX191">
        <v>0.53781909507327419</v>
      </c>
      <c r="BY191">
        <v>-1.031517051446065</v>
      </c>
      <c r="BZ191">
        <v>0.78604121024255424</v>
      </c>
      <c r="CA191">
        <v>0.99343623049761176</v>
      </c>
      <c r="CB191">
        <v>0.48995847942483461</v>
      </c>
      <c r="CC191">
        <v>-0.68507994400758021</v>
      </c>
      <c r="CD191">
        <v>-1.031517051446065</v>
      </c>
      <c r="CE191">
        <v>0.24797326636180664</v>
      </c>
      <c r="CF191">
        <v>-0.98716277529482777</v>
      </c>
      <c r="CG191">
        <v>-1.384576047114056</v>
      </c>
      <c r="CH191">
        <v>-0.61798295742513165</v>
      </c>
      <c r="CI191">
        <v>-0.98716277529482777</v>
      </c>
      <c r="CJ191">
        <v>-0.68507994400758021</v>
      </c>
      <c r="CK191">
        <v>-5.2076380168273602E-2</v>
      </c>
      <c r="CL191">
        <v>-1.384576047114056</v>
      </c>
      <c r="CM191">
        <v>-1.384576047114056</v>
      </c>
      <c r="CN191">
        <v>-0.68507994400758021</v>
      </c>
      <c r="CO191">
        <v>-0.68507994400758021</v>
      </c>
      <c r="CP191">
        <v>-0.38457604711405613</v>
      </c>
      <c r="CQ191">
        <v>-0.68507994400758021</v>
      </c>
      <c r="CR191">
        <v>-0.63264407897398101</v>
      </c>
      <c r="CS191">
        <v>-0.98716277529482777</v>
      </c>
      <c r="CT191">
        <v>0.35793484700045375</v>
      </c>
      <c r="CU191">
        <v>-3.1517051446064863E-2</v>
      </c>
      <c r="CV191">
        <v>-1.384576047114056</v>
      </c>
      <c r="CW191">
        <v>-1.384576047114056</v>
      </c>
      <c r="CX191">
        <v>-1.384576047114056</v>
      </c>
      <c r="CY191">
        <v>-6.9560405233299899E-2</v>
      </c>
      <c r="CZ191">
        <v>-0.33208031468263854</v>
      </c>
      <c r="DA191">
        <v>-0.68507994400758021</v>
      </c>
      <c r="DB191">
        <v>6.445798922691845E-2</v>
      </c>
      <c r="DC191">
        <v>-1.384576047114056</v>
      </c>
      <c r="DD191">
        <v>-1.384576047114056</v>
      </c>
      <c r="DE191">
        <v>-1.384576047114056</v>
      </c>
      <c r="DF191" t="e">
        <v>#NUM!</v>
      </c>
    </row>
    <row r="192" spans="1:110" x14ac:dyDescent="0.3">
      <c r="A192" s="2" t="s">
        <v>306</v>
      </c>
      <c r="B192" s="1">
        <v>44427</v>
      </c>
      <c r="C192" s="2" t="s">
        <v>250</v>
      </c>
      <c r="D192" s="2" t="s">
        <v>120</v>
      </c>
      <c r="E192" s="2" t="s">
        <v>190</v>
      </c>
      <c r="F192">
        <v>30</v>
      </c>
      <c r="G192">
        <v>417.35</v>
      </c>
      <c r="H192">
        <v>0.16800000000000001</v>
      </c>
      <c r="I192">
        <v>6.7000000000000004E-2</v>
      </c>
      <c r="J192">
        <v>6.7000000000000004E-2</v>
      </c>
      <c r="K192">
        <v>6.7000000000000004E-2</v>
      </c>
      <c r="L192">
        <v>6.7000000000000004E-2</v>
      </c>
      <c r="M192">
        <v>6.7000000000000004E-2</v>
      </c>
      <c r="N192">
        <v>6.7000000000000004E-2</v>
      </c>
      <c r="O192">
        <v>0.16800000000000001</v>
      </c>
      <c r="P192">
        <v>5.42</v>
      </c>
      <c r="Q192">
        <v>5.53</v>
      </c>
      <c r="R192">
        <v>3280</v>
      </c>
      <c r="S192">
        <v>6.7000000000000004E-2</v>
      </c>
      <c r="T192">
        <v>6.28</v>
      </c>
      <c r="U192">
        <v>14.6</v>
      </c>
      <c r="V192">
        <v>16.8</v>
      </c>
      <c r="W192">
        <v>12.9</v>
      </c>
      <c r="X192">
        <v>15.4</v>
      </c>
      <c r="Y192">
        <v>9.2999999999999999E-2</v>
      </c>
      <c r="Z192">
        <v>25.5</v>
      </c>
      <c r="AA192">
        <v>47.3</v>
      </c>
      <c r="AB192">
        <v>21.3</v>
      </c>
      <c r="AC192">
        <v>0.33550000000000002</v>
      </c>
      <c r="AD192">
        <v>1.04</v>
      </c>
      <c r="AE192">
        <v>10.7</v>
      </c>
      <c r="AF192">
        <v>0.16800000000000001</v>
      </c>
      <c r="AG192">
        <v>6.7000000000000004E-2</v>
      </c>
      <c r="AH192">
        <v>11.1</v>
      </c>
      <c r="AI192">
        <v>0.16800000000000001</v>
      </c>
      <c r="AJ192">
        <v>0.33550000000000002</v>
      </c>
      <c r="AK192">
        <v>6.7000000000000004E-2</v>
      </c>
      <c r="AL192">
        <v>6.7000000000000004E-2</v>
      </c>
      <c r="AM192">
        <v>6.7000000000000004E-2</v>
      </c>
      <c r="AN192">
        <v>0.33550000000000002</v>
      </c>
      <c r="AO192">
        <v>0.33550000000000002</v>
      </c>
      <c r="AP192">
        <v>0.67</v>
      </c>
      <c r="AQ192">
        <v>0.33550000000000002</v>
      </c>
      <c r="AR192">
        <v>0.16800000000000001</v>
      </c>
      <c r="AS192">
        <v>0.16800000000000001</v>
      </c>
      <c r="AT192">
        <v>0.67</v>
      </c>
      <c r="AU192">
        <v>0.93</v>
      </c>
      <c r="AV192">
        <v>6.7000000000000004E-2</v>
      </c>
      <c r="AW192">
        <v>6.7000000000000004E-2</v>
      </c>
      <c r="AX192">
        <v>6.7000000000000004E-2</v>
      </c>
      <c r="AY192">
        <v>3.94</v>
      </c>
      <c r="BA192">
        <v>0.33550000000000002</v>
      </c>
      <c r="BB192">
        <v>15</v>
      </c>
      <c r="BC192">
        <v>6.7000000000000004E-2</v>
      </c>
      <c r="BD192">
        <v>6.7000000000000004E-2</v>
      </c>
      <c r="BE192">
        <v>6.7000000000000004E-2</v>
      </c>
      <c r="BG192">
        <f>SUM(Table8_1[[#This Row],[PFBA]:[11cl-PF3OUdS2]])</f>
        <v>3499.3330000000019</v>
      </c>
      <c r="BH192">
        <v>-0.77469071827413716</v>
      </c>
      <c r="BI192">
        <v>-1.1739251972991736</v>
      </c>
      <c r="BJ192">
        <v>-1.1739251972991736</v>
      </c>
      <c r="BK192">
        <v>-1.1739251972991736</v>
      </c>
      <c r="BL192">
        <v>-1.1739251972991736</v>
      </c>
      <c r="BM192">
        <v>-1.1739251972991736</v>
      </c>
      <c r="BN192">
        <v>-1.1739251972991736</v>
      </c>
      <c r="BO192">
        <v>-0.77469071827413716</v>
      </c>
      <c r="BP192">
        <v>0.73399928653838686</v>
      </c>
      <c r="BQ192">
        <v>0.74272513130469831</v>
      </c>
      <c r="BR192">
        <v>3.5158738437116792</v>
      </c>
      <c r="BS192">
        <v>-1.1739251972991736</v>
      </c>
      <c r="BT192">
        <v>0.79795964373719619</v>
      </c>
      <c r="BU192">
        <v>1.1643528557844371</v>
      </c>
      <c r="BV192">
        <v>1.2253092817258628</v>
      </c>
      <c r="BW192">
        <v>1.110589710299249</v>
      </c>
      <c r="BX192">
        <v>1.1875207208364631</v>
      </c>
      <c r="BY192">
        <v>-1.031517051446065</v>
      </c>
      <c r="BZ192">
        <v>1.4065401804339552</v>
      </c>
      <c r="CA192">
        <v>1.6748611407378116</v>
      </c>
      <c r="CB192">
        <v>1.3283796034387378</v>
      </c>
      <c r="CC192">
        <v>-0.47430747549498908</v>
      </c>
      <c r="CD192">
        <v>1.703333929878037E-2</v>
      </c>
      <c r="CE192">
        <v>1.0293837776852097</v>
      </c>
      <c r="CF192">
        <v>-0.77469071827413716</v>
      </c>
      <c r="CG192">
        <v>-1.1739251972991736</v>
      </c>
      <c r="CH192">
        <v>1.0453229787866574</v>
      </c>
      <c r="CI192">
        <v>-0.77469071827413716</v>
      </c>
      <c r="CJ192">
        <v>-0.47430747549498908</v>
      </c>
      <c r="CK192">
        <v>-1.1739251972991736</v>
      </c>
      <c r="CL192">
        <v>-1.1739251972991736</v>
      </c>
      <c r="CM192">
        <v>-1.1739251972991736</v>
      </c>
      <c r="CN192">
        <v>-0.47430747549498908</v>
      </c>
      <c r="CO192">
        <v>-0.47430747549498908</v>
      </c>
      <c r="CP192">
        <v>-0.17392519729917355</v>
      </c>
      <c r="CQ192">
        <v>-0.47430747549498908</v>
      </c>
      <c r="CR192">
        <v>-0.77469071827413716</v>
      </c>
      <c r="CS192">
        <v>-0.77469071827413716</v>
      </c>
      <c r="CT192">
        <v>-0.17392519729917355</v>
      </c>
      <c r="CU192">
        <v>-3.1517051446064863E-2</v>
      </c>
      <c r="CV192">
        <v>-1.1739251972991736</v>
      </c>
      <c r="CW192">
        <v>-1.1739251972991736</v>
      </c>
      <c r="CX192">
        <v>-1.1739251972991736</v>
      </c>
      <c r="CY192">
        <v>0.59549622182557416</v>
      </c>
      <c r="CZ192" t="e">
        <v>#NUM!</v>
      </c>
      <c r="DA192">
        <v>-0.47430747549498908</v>
      </c>
      <c r="DB192">
        <v>1.1760912590556813</v>
      </c>
      <c r="DC192">
        <v>-1.1739251972991736</v>
      </c>
      <c r="DD192">
        <v>-1.1739251972991736</v>
      </c>
      <c r="DE192">
        <v>-1.1739251972991736</v>
      </c>
      <c r="DF192" t="e">
        <v>#NUM!</v>
      </c>
    </row>
    <row r="193" spans="1:110" x14ac:dyDescent="0.3">
      <c r="A193" s="2" t="s">
        <v>307</v>
      </c>
      <c r="B193" s="1">
        <v>44427</v>
      </c>
      <c r="C193" s="2" t="s">
        <v>250</v>
      </c>
      <c r="D193" s="2" t="s">
        <v>120</v>
      </c>
      <c r="E193" s="2" t="s">
        <v>111</v>
      </c>
      <c r="F193">
        <v>30</v>
      </c>
      <c r="G193">
        <v>448.45</v>
      </c>
      <c r="H193">
        <v>0.106</v>
      </c>
      <c r="I193">
        <v>4.2500000000000003E-2</v>
      </c>
      <c r="J193">
        <v>4.2500000000000003E-2</v>
      </c>
      <c r="K193">
        <v>4.2500000000000003E-2</v>
      </c>
      <c r="L193">
        <v>4.2500000000000003E-2</v>
      </c>
      <c r="M193">
        <v>0.183</v>
      </c>
      <c r="N193">
        <v>4.2500000000000003E-2</v>
      </c>
      <c r="O193">
        <v>0.23300000000000001</v>
      </c>
      <c r="P193">
        <v>8.1999999999999993</v>
      </c>
      <c r="Q193">
        <v>2.5499999999999998</v>
      </c>
      <c r="R193">
        <v>5790</v>
      </c>
      <c r="S193">
        <v>4.2500000000000003E-2</v>
      </c>
      <c r="T193">
        <v>13.4</v>
      </c>
      <c r="U193">
        <v>21.8</v>
      </c>
      <c r="V193">
        <v>35.799999999999997</v>
      </c>
      <c r="W193">
        <v>22.8</v>
      </c>
      <c r="X193">
        <v>22</v>
      </c>
      <c r="Y193">
        <v>0.86299999999999999</v>
      </c>
      <c r="Z193">
        <v>39.9</v>
      </c>
      <c r="AA193">
        <v>50.7</v>
      </c>
      <c r="AB193">
        <v>16.8</v>
      </c>
      <c r="AC193">
        <v>0.21249999999999999</v>
      </c>
      <c r="AD193">
        <v>0.57999999999999996</v>
      </c>
      <c r="AE193">
        <v>5.09</v>
      </c>
      <c r="AF193">
        <v>0.106</v>
      </c>
      <c r="AG193">
        <v>4.2500000000000003E-2</v>
      </c>
      <c r="AH193">
        <v>2.54</v>
      </c>
      <c r="AI193">
        <v>0.106</v>
      </c>
      <c r="AJ193">
        <v>0.21249999999999999</v>
      </c>
      <c r="AK193">
        <v>4.2500000000000003E-2</v>
      </c>
      <c r="AL193">
        <v>4.2500000000000003E-2</v>
      </c>
      <c r="AM193">
        <v>4.2500000000000003E-2</v>
      </c>
      <c r="AN193">
        <v>0.21249999999999999</v>
      </c>
      <c r="AO193">
        <v>0.21249999999999999</v>
      </c>
      <c r="AP193">
        <v>0.42499999999999999</v>
      </c>
      <c r="AQ193">
        <v>0.21249999999999999</v>
      </c>
      <c r="AR193">
        <v>0.23300000000000001</v>
      </c>
      <c r="AS193">
        <v>0.106</v>
      </c>
      <c r="AT193">
        <v>1.89</v>
      </c>
      <c r="AU193">
        <v>0.42499999999999999</v>
      </c>
      <c r="AV193">
        <v>4.2500000000000003E-2</v>
      </c>
      <c r="AW193">
        <v>4.2500000000000003E-2</v>
      </c>
      <c r="AX193">
        <v>4.2500000000000003E-2</v>
      </c>
      <c r="AY193">
        <v>17.8</v>
      </c>
      <c r="AZ193">
        <v>6.33</v>
      </c>
      <c r="BA193">
        <v>0.21249999999999999</v>
      </c>
      <c r="BB193">
        <v>6.19</v>
      </c>
      <c r="BC193">
        <v>9.2999999999999999E-2</v>
      </c>
      <c r="BD193">
        <v>4.2500000000000003E-2</v>
      </c>
      <c r="BE193">
        <v>4.2500000000000003E-2</v>
      </c>
      <c r="BG193">
        <f>SUM(Table8_1[[#This Row],[PFBA]:[11cl-PF3OUdS2]])</f>
        <v>6069.1614999999929</v>
      </c>
      <c r="BH193">
        <v>-0.97469413473522981</v>
      </c>
      <c r="BI193">
        <v>-1.3716110699496884</v>
      </c>
      <c r="BJ193">
        <v>-1.3716110699496884</v>
      </c>
      <c r="BK193">
        <v>-1.3716110699496884</v>
      </c>
      <c r="BL193">
        <v>-1.3716110699496884</v>
      </c>
      <c r="BM193">
        <v>-0.73754891026957059</v>
      </c>
      <c r="BN193">
        <v>-1.3716110699496884</v>
      </c>
      <c r="BO193">
        <v>-0.63264407897398101</v>
      </c>
      <c r="BP193">
        <v>0.91381385238371671</v>
      </c>
      <c r="BQ193">
        <v>0.40654018043395512</v>
      </c>
      <c r="BR193">
        <v>3.762678563727436</v>
      </c>
      <c r="BS193">
        <v>-1.3716110699496884</v>
      </c>
      <c r="BT193">
        <v>1.1271047983648077</v>
      </c>
      <c r="BU193">
        <v>1.3384564936046048</v>
      </c>
      <c r="BV193">
        <v>1.5538830266438743</v>
      </c>
      <c r="BW193">
        <v>1.3579348470004537</v>
      </c>
      <c r="BX193">
        <v>1.3424226808222062</v>
      </c>
      <c r="BY193">
        <v>-6.3989204284790407E-2</v>
      </c>
      <c r="BZ193">
        <v>1.6009728956867482</v>
      </c>
      <c r="CA193">
        <v>1.705007959333336</v>
      </c>
      <c r="CB193">
        <v>1.2253092817258628</v>
      </c>
      <c r="CC193">
        <v>-0.67264106561366965</v>
      </c>
      <c r="CD193">
        <v>-0.23657200643706275</v>
      </c>
      <c r="CE193">
        <v>0.70671778233675875</v>
      </c>
      <c r="CF193">
        <v>-0.97469413473522981</v>
      </c>
      <c r="CG193">
        <v>-1.3716110699496884</v>
      </c>
      <c r="CH193">
        <v>0.40483371661993806</v>
      </c>
      <c r="CI193">
        <v>-0.97469413473522981</v>
      </c>
      <c r="CJ193">
        <v>-0.67264106561366965</v>
      </c>
      <c r="CK193">
        <v>-1.3716110699496884</v>
      </c>
      <c r="CL193">
        <v>-1.3716110699496884</v>
      </c>
      <c r="CM193">
        <v>-1.3716110699496884</v>
      </c>
      <c r="CN193">
        <v>-0.67264106561366965</v>
      </c>
      <c r="CO193">
        <v>-0.67264106561366965</v>
      </c>
      <c r="CP193">
        <v>-0.37161106994968846</v>
      </c>
      <c r="CQ193">
        <v>-0.67264106561366965</v>
      </c>
      <c r="CR193">
        <v>-0.63264407897398101</v>
      </c>
      <c r="CS193">
        <v>-0.97469413473522981</v>
      </c>
      <c r="CT193">
        <v>0.27646180417324412</v>
      </c>
      <c r="CU193">
        <v>-0.37161106994968846</v>
      </c>
      <c r="CV193">
        <v>-1.3716110699496884</v>
      </c>
      <c r="CW193">
        <v>-1.3716110699496884</v>
      </c>
      <c r="CX193">
        <v>-1.3716110699496884</v>
      </c>
      <c r="CY193">
        <v>1.2504200023088941</v>
      </c>
      <c r="CZ193">
        <v>0.80140371001735511</v>
      </c>
      <c r="DA193">
        <v>-0.67264106561366965</v>
      </c>
      <c r="DB193">
        <v>0.79169064902011799</v>
      </c>
      <c r="DC193">
        <v>-1.031517051446065</v>
      </c>
      <c r="DD193">
        <v>-1.3716110699496884</v>
      </c>
      <c r="DE193">
        <v>-1.3716110699496884</v>
      </c>
      <c r="DF193" t="e">
        <v>#NUM!</v>
      </c>
    </row>
    <row r="194" spans="1:110" x14ac:dyDescent="0.3">
      <c r="A194" s="2" t="s">
        <v>308</v>
      </c>
      <c r="B194" s="1">
        <v>44427</v>
      </c>
      <c r="C194" s="2" t="s">
        <v>250</v>
      </c>
      <c r="D194" s="2" t="s">
        <v>120</v>
      </c>
      <c r="E194" s="2" t="s">
        <v>113</v>
      </c>
      <c r="F194">
        <v>30</v>
      </c>
      <c r="G194">
        <v>448.45</v>
      </c>
      <c r="H194">
        <v>0.104</v>
      </c>
      <c r="I194">
        <v>4.1500000000000002E-2</v>
      </c>
      <c r="J194">
        <v>4.1500000000000002E-2</v>
      </c>
      <c r="K194">
        <v>4.1500000000000002E-2</v>
      </c>
      <c r="L194">
        <v>4.1500000000000002E-2</v>
      </c>
      <c r="M194">
        <v>9.2999999999999999E-2</v>
      </c>
      <c r="N194">
        <v>4.1500000000000002E-2</v>
      </c>
      <c r="O194">
        <v>0.23300000000000001</v>
      </c>
      <c r="P194">
        <v>13.6</v>
      </c>
      <c r="Q194">
        <v>8.7899999999999991</v>
      </c>
      <c r="R194">
        <v>8060</v>
      </c>
      <c r="S194">
        <v>4.1500000000000002E-2</v>
      </c>
      <c r="T194">
        <v>17.8</v>
      </c>
      <c r="U194">
        <v>30.2</v>
      </c>
      <c r="V194">
        <v>33.6</v>
      </c>
      <c r="W194">
        <v>25.4</v>
      </c>
      <c r="X194">
        <v>32.700000000000003</v>
      </c>
      <c r="Y194">
        <v>1.39</v>
      </c>
      <c r="Z194">
        <v>42.9</v>
      </c>
      <c r="AA194">
        <v>55.5</v>
      </c>
      <c r="AB194">
        <v>27.8</v>
      </c>
      <c r="AC194">
        <v>0.20749999999999999</v>
      </c>
      <c r="AD194">
        <v>1.31</v>
      </c>
      <c r="AE194">
        <v>8.8000000000000007</v>
      </c>
      <c r="AF194">
        <v>0.104</v>
      </c>
      <c r="AG194">
        <v>4.1500000000000002E-2</v>
      </c>
      <c r="AH194">
        <v>22.7</v>
      </c>
      <c r="AI194">
        <v>0.104</v>
      </c>
      <c r="AJ194">
        <v>0.20749999999999999</v>
      </c>
      <c r="AK194">
        <v>4.1500000000000002E-2</v>
      </c>
      <c r="AL194">
        <v>9.2999999999999999E-2</v>
      </c>
      <c r="AM194">
        <v>4.1500000000000002E-2</v>
      </c>
      <c r="AN194">
        <v>0.20749999999999999</v>
      </c>
      <c r="AO194">
        <v>0.20749999999999999</v>
      </c>
      <c r="AP194">
        <v>0.41499999999999998</v>
      </c>
      <c r="AQ194">
        <v>0.20749999999999999</v>
      </c>
      <c r="AR194">
        <v>1.86</v>
      </c>
      <c r="AS194">
        <v>0.104</v>
      </c>
      <c r="AT194">
        <v>1.68</v>
      </c>
      <c r="AU194">
        <v>0.41499999999999998</v>
      </c>
      <c r="AV194">
        <v>4.1500000000000002E-2</v>
      </c>
      <c r="AW194">
        <v>4.1500000000000002E-2</v>
      </c>
      <c r="AX194">
        <v>4.1500000000000002E-2</v>
      </c>
      <c r="AY194">
        <v>22.7</v>
      </c>
      <c r="AZ194">
        <v>5.28</v>
      </c>
      <c r="BA194">
        <v>0.20749999999999999</v>
      </c>
      <c r="BB194">
        <v>22.2</v>
      </c>
      <c r="BC194">
        <v>0.246</v>
      </c>
      <c r="BD194">
        <v>4.1500000000000002E-2</v>
      </c>
      <c r="BE194">
        <v>4.1500000000000002E-2</v>
      </c>
      <c r="BG194">
        <f>SUM(Table8_1[[#This Row],[PFBA]:[11cl-PF3OUdS2]])</f>
        <v>8439.9469999999983</v>
      </c>
      <c r="BH194">
        <v>-0.98296666070121963</v>
      </c>
      <c r="BI194">
        <v>-1.3819519032879073</v>
      </c>
      <c r="BJ194">
        <v>-1.3819519032879073</v>
      </c>
      <c r="BK194">
        <v>-1.3819519032879073</v>
      </c>
      <c r="BL194">
        <v>-1.3819519032879073</v>
      </c>
      <c r="BM194">
        <v>-1.031517051446065</v>
      </c>
      <c r="BN194">
        <v>-1.3819519032879073</v>
      </c>
      <c r="BO194">
        <v>-0.63264407897398101</v>
      </c>
      <c r="BP194">
        <v>1.1335389083702174</v>
      </c>
      <c r="BQ194">
        <v>0.94398887507377183</v>
      </c>
      <c r="BR194">
        <v>3.9063350418050908</v>
      </c>
      <c r="BS194">
        <v>-1.3819519032879073</v>
      </c>
      <c r="BT194">
        <v>1.2504200023088941</v>
      </c>
      <c r="BU194">
        <v>1.4800069429571505</v>
      </c>
      <c r="BV194">
        <v>1.5263392773898441</v>
      </c>
      <c r="BW194">
        <v>1.4048337166199381</v>
      </c>
      <c r="BX194">
        <v>1.5145477526602862</v>
      </c>
      <c r="BY194">
        <v>0.14301480025409505</v>
      </c>
      <c r="BZ194">
        <v>1.6324572921847242</v>
      </c>
      <c r="CA194">
        <v>1.7442929831226763</v>
      </c>
      <c r="CB194">
        <v>1.4440447959180762</v>
      </c>
      <c r="CC194">
        <v>-0.68298189895188854</v>
      </c>
      <c r="CD194">
        <v>0.11727129565576427</v>
      </c>
      <c r="CE194">
        <v>0.94448267215016868</v>
      </c>
      <c r="CF194">
        <v>-0.98296666070121963</v>
      </c>
      <c r="CG194">
        <v>-1.3819519032879073</v>
      </c>
      <c r="CH194">
        <v>1.3560258571931227</v>
      </c>
      <c r="CI194">
        <v>-0.98296666070121963</v>
      </c>
      <c r="CJ194">
        <v>-0.68298189895188854</v>
      </c>
      <c r="CK194">
        <v>-1.3819519032879073</v>
      </c>
      <c r="CL194">
        <v>-1.031517051446065</v>
      </c>
      <c r="CM194">
        <v>-1.3819519032879073</v>
      </c>
      <c r="CN194">
        <v>-0.68298189895188854</v>
      </c>
      <c r="CO194">
        <v>-0.68298189895188854</v>
      </c>
      <c r="CP194">
        <v>-0.38195190328790729</v>
      </c>
      <c r="CQ194">
        <v>-0.68298189895188854</v>
      </c>
      <c r="CR194">
        <v>0.26951294421791633</v>
      </c>
      <c r="CS194">
        <v>-0.98296666070121963</v>
      </c>
      <c r="CT194">
        <v>0.22530928172586284</v>
      </c>
      <c r="CU194">
        <v>-0.38195190328790729</v>
      </c>
      <c r="CV194">
        <v>-1.3819519032879073</v>
      </c>
      <c r="CW194">
        <v>-1.3819519032879073</v>
      </c>
      <c r="CX194">
        <v>-1.3819519032879073</v>
      </c>
      <c r="CY194">
        <v>1.3560258571931227</v>
      </c>
      <c r="CZ194">
        <v>0.72263392253381231</v>
      </c>
      <c r="DA194">
        <v>-0.68298189895188854</v>
      </c>
      <c r="DB194">
        <v>1.3463529744506386</v>
      </c>
      <c r="DC194">
        <v>-0.60906489289662091</v>
      </c>
      <c r="DD194">
        <v>-1.3819519032879073</v>
      </c>
      <c r="DE194">
        <v>-1.3819519032879073</v>
      </c>
      <c r="DF194" t="e">
        <v>#NUM!</v>
      </c>
    </row>
    <row r="195" spans="1:110" x14ac:dyDescent="0.3">
      <c r="A195" s="2" t="s">
        <v>309</v>
      </c>
      <c r="B195" s="1">
        <v>44427</v>
      </c>
      <c r="C195" s="2" t="s">
        <v>250</v>
      </c>
      <c r="D195" s="2" t="s">
        <v>120</v>
      </c>
      <c r="E195" s="2" t="s">
        <v>115</v>
      </c>
      <c r="F195">
        <v>30</v>
      </c>
      <c r="G195">
        <v>448.45</v>
      </c>
      <c r="H195">
        <v>0.112</v>
      </c>
      <c r="I195">
        <v>4.4850000000000001E-2</v>
      </c>
      <c r="J195">
        <v>4.4850000000000001E-2</v>
      </c>
      <c r="K195">
        <v>4.4850000000000001E-2</v>
      </c>
      <c r="L195">
        <v>4.4850000000000001E-2</v>
      </c>
      <c r="M195">
        <v>4.4850000000000001E-2</v>
      </c>
      <c r="N195">
        <v>4.4850000000000001E-2</v>
      </c>
      <c r="O195">
        <v>0.112</v>
      </c>
      <c r="P195">
        <v>1.29</v>
      </c>
      <c r="Q195">
        <v>0.377</v>
      </c>
      <c r="R195">
        <v>830</v>
      </c>
      <c r="S195">
        <v>4.4850000000000001E-2</v>
      </c>
      <c r="T195">
        <v>2.13</v>
      </c>
      <c r="U195">
        <v>4.57</v>
      </c>
      <c r="V195">
        <v>5.26</v>
      </c>
      <c r="W195">
        <v>4.0599999999999996</v>
      </c>
      <c r="X195">
        <v>3.58</v>
      </c>
      <c r="Y195">
        <v>9.2999999999999999E-2</v>
      </c>
      <c r="Z195">
        <v>6.41</v>
      </c>
      <c r="AA195">
        <v>10.199999999999999</v>
      </c>
      <c r="AB195">
        <v>3.18</v>
      </c>
      <c r="AC195">
        <v>0.224</v>
      </c>
      <c r="AD195">
        <v>9.2999999999999999E-2</v>
      </c>
      <c r="AE195">
        <v>1.66</v>
      </c>
      <c r="AF195">
        <v>0.112</v>
      </c>
      <c r="AG195">
        <v>4.4850000000000001E-2</v>
      </c>
      <c r="AH195">
        <v>0.25700000000000001</v>
      </c>
      <c r="AI195">
        <v>0.112</v>
      </c>
      <c r="AJ195">
        <v>0.224</v>
      </c>
      <c r="AK195">
        <v>4.4850000000000001E-2</v>
      </c>
      <c r="AL195">
        <v>4.4850000000000001E-2</v>
      </c>
      <c r="AM195">
        <v>4.4850000000000001E-2</v>
      </c>
      <c r="AN195">
        <v>0.224</v>
      </c>
      <c r="AO195">
        <v>0.224</v>
      </c>
      <c r="AP195">
        <v>0.44850000000000001</v>
      </c>
      <c r="AQ195">
        <v>0.224</v>
      </c>
      <c r="AR195">
        <v>0.23300000000000001</v>
      </c>
      <c r="AS195">
        <v>0.112</v>
      </c>
      <c r="AT195">
        <v>2.21</v>
      </c>
      <c r="AU195">
        <v>0.93</v>
      </c>
      <c r="AV195">
        <v>4.4850000000000001E-2</v>
      </c>
      <c r="AW195">
        <v>4.4850000000000001E-2</v>
      </c>
      <c r="AX195">
        <v>4.4850000000000001E-2</v>
      </c>
      <c r="AY195">
        <v>0.85399999999999998</v>
      </c>
      <c r="AZ195">
        <v>0.46550000000000002</v>
      </c>
      <c r="BA195">
        <v>0.224</v>
      </c>
      <c r="BB195">
        <v>1.27</v>
      </c>
      <c r="BC195">
        <v>4.4850000000000001E-2</v>
      </c>
      <c r="BD195">
        <v>4.4850000000000001E-2</v>
      </c>
      <c r="BE195">
        <v>4.4850000000000001E-2</v>
      </c>
      <c r="BG195">
        <f>SUM(Table8_1[[#This Row],[PFBA]:[11cl-PF3OUdS2]])</f>
        <v>882.23744999999997</v>
      </c>
      <c r="BH195">
        <v>-0.9507819773298184</v>
      </c>
      <c r="BI195">
        <v>-1.3482375526198891</v>
      </c>
      <c r="BJ195">
        <v>-1.3482375526198891</v>
      </c>
      <c r="BK195">
        <v>-1.3482375526198891</v>
      </c>
      <c r="BL195">
        <v>-1.3482375526198891</v>
      </c>
      <c r="BM195">
        <v>-1.3482375526198891</v>
      </c>
      <c r="BN195">
        <v>-1.3482375526198891</v>
      </c>
      <c r="BO195">
        <v>-0.9507819773298184</v>
      </c>
      <c r="BP195">
        <v>0.11058971029924898</v>
      </c>
      <c r="BQ195">
        <v>-0.42365864979420714</v>
      </c>
      <c r="BR195">
        <v>2.9190780923760737</v>
      </c>
      <c r="BS195">
        <v>-1.3482375526198891</v>
      </c>
      <c r="BT195">
        <v>0.32837960343873768</v>
      </c>
      <c r="BU195">
        <v>0.6599162000698503</v>
      </c>
      <c r="BV195">
        <v>0.72098574415373906</v>
      </c>
      <c r="BW195">
        <v>0.60852603357719404</v>
      </c>
      <c r="BX195">
        <v>0.55388302664387434</v>
      </c>
      <c r="BY195">
        <v>-1.031517051446065</v>
      </c>
      <c r="BZ195">
        <v>0.80685802951881747</v>
      </c>
      <c r="CA195">
        <v>1.0086001717619175</v>
      </c>
      <c r="CB195">
        <v>0.50242711998443268</v>
      </c>
      <c r="CC195">
        <v>-0.64975198166583714</v>
      </c>
      <c r="CD195">
        <v>-1.031517051446065</v>
      </c>
      <c r="CE195">
        <v>0.22010808804005508</v>
      </c>
      <c r="CF195">
        <v>-0.9507819773298184</v>
      </c>
      <c r="CG195">
        <v>-1.3482375526198891</v>
      </c>
      <c r="CH195">
        <v>-0.5900668766687055</v>
      </c>
      <c r="CI195">
        <v>-0.9507819773298184</v>
      </c>
      <c r="CJ195">
        <v>-0.64975198166583714</v>
      </c>
      <c r="CK195">
        <v>-1.3482375526198891</v>
      </c>
      <c r="CL195">
        <v>-1.3482375526198891</v>
      </c>
      <c r="CM195">
        <v>-1.3482375526198891</v>
      </c>
      <c r="CN195">
        <v>-0.64975198166583714</v>
      </c>
      <c r="CO195">
        <v>-0.64975198166583714</v>
      </c>
      <c r="CP195">
        <v>-0.34823755261988909</v>
      </c>
      <c r="CQ195">
        <v>-0.64975198166583714</v>
      </c>
      <c r="CR195">
        <v>-0.63264407897398101</v>
      </c>
      <c r="CS195">
        <v>-0.9507819773298184</v>
      </c>
      <c r="CT195">
        <v>0.34439227368511072</v>
      </c>
      <c r="CU195">
        <v>-3.1517051446064863E-2</v>
      </c>
      <c r="CV195">
        <v>-1.3482375526198891</v>
      </c>
      <c r="CW195">
        <v>-1.3482375526198891</v>
      </c>
      <c r="CX195">
        <v>-1.3482375526198891</v>
      </c>
      <c r="CY195">
        <v>-6.8542129310994945E-2</v>
      </c>
      <c r="CZ195">
        <v>-0.33208031468263854</v>
      </c>
      <c r="DA195">
        <v>-0.64975198166583714</v>
      </c>
      <c r="DB195">
        <v>0.10380372095595687</v>
      </c>
      <c r="DC195">
        <v>-1.3482375526198891</v>
      </c>
      <c r="DD195">
        <v>-1.3482375526198891</v>
      </c>
      <c r="DE195">
        <v>-1.3482375526198891</v>
      </c>
      <c r="DF195" t="e">
        <v>#NUM!</v>
      </c>
    </row>
    <row r="196" spans="1:110" x14ac:dyDescent="0.3">
      <c r="A196" s="2" t="s">
        <v>310</v>
      </c>
      <c r="B196" s="1">
        <v>44427</v>
      </c>
      <c r="C196" s="2" t="s">
        <v>250</v>
      </c>
      <c r="D196" s="2" t="s">
        <v>120</v>
      </c>
      <c r="E196" s="2" t="s">
        <v>190</v>
      </c>
      <c r="F196">
        <v>30</v>
      </c>
      <c r="G196">
        <v>448.45</v>
      </c>
      <c r="H196">
        <v>0.17199999999999999</v>
      </c>
      <c r="I196">
        <v>6.9000000000000006E-2</v>
      </c>
      <c r="J196">
        <v>6.9000000000000006E-2</v>
      </c>
      <c r="K196">
        <v>6.9000000000000006E-2</v>
      </c>
      <c r="L196">
        <v>6.9000000000000006E-2</v>
      </c>
      <c r="M196">
        <v>6.9000000000000006E-2</v>
      </c>
      <c r="N196">
        <v>6.9000000000000006E-2</v>
      </c>
      <c r="O196">
        <v>0.23300000000000001</v>
      </c>
      <c r="P196">
        <v>6.57</v>
      </c>
      <c r="Q196">
        <v>2.82</v>
      </c>
      <c r="R196">
        <v>4920</v>
      </c>
      <c r="S196">
        <v>6.9000000000000006E-2</v>
      </c>
      <c r="T196">
        <v>8.26</v>
      </c>
      <c r="U196">
        <v>18.899999999999999</v>
      </c>
      <c r="V196">
        <v>25.3</v>
      </c>
      <c r="W196">
        <v>17.899999999999999</v>
      </c>
      <c r="X196">
        <v>16.100000000000001</v>
      </c>
      <c r="Y196">
        <v>6.9000000000000006E-2</v>
      </c>
      <c r="Z196">
        <v>35.1</v>
      </c>
      <c r="AA196">
        <v>59.6</v>
      </c>
      <c r="AB196">
        <v>25.7</v>
      </c>
      <c r="AC196">
        <v>0.34449999999999997</v>
      </c>
      <c r="AD196">
        <v>0.80700000000000005</v>
      </c>
      <c r="AE196">
        <v>12</v>
      </c>
      <c r="AF196">
        <v>0.17199999999999999</v>
      </c>
      <c r="AG196">
        <v>6.9000000000000006E-2</v>
      </c>
      <c r="AH196">
        <v>7.62</v>
      </c>
      <c r="AI196">
        <v>0.17199999999999999</v>
      </c>
      <c r="AJ196">
        <v>0.34449999999999997</v>
      </c>
      <c r="AK196">
        <v>6.9000000000000006E-2</v>
      </c>
      <c r="AL196">
        <v>6.9000000000000006E-2</v>
      </c>
      <c r="AM196">
        <v>6.9000000000000006E-2</v>
      </c>
      <c r="AN196">
        <v>0.34449999999999997</v>
      </c>
      <c r="AO196">
        <v>0.34449999999999997</v>
      </c>
      <c r="AP196">
        <v>0.69</v>
      </c>
      <c r="AQ196">
        <v>0.34449999999999997</v>
      </c>
      <c r="AR196">
        <v>0.23300000000000001</v>
      </c>
      <c r="AS196">
        <v>0.17199999999999999</v>
      </c>
      <c r="AT196">
        <v>12.5</v>
      </c>
      <c r="AU196">
        <v>0.69</v>
      </c>
      <c r="AV196">
        <v>6.9000000000000006E-2</v>
      </c>
      <c r="AW196">
        <v>6.9000000000000006E-2</v>
      </c>
      <c r="AX196">
        <v>6.9000000000000006E-2</v>
      </c>
      <c r="AY196">
        <v>36.1</v>
      </c>
      <c r="AZ196">
        <v>15.1</v>
      </c>
      <c r="BA196">
        <v>0.34449999999999997</v>
      </c>
      <c r="BB196">
        <v>8.8699999999999992</v>
      </c>
      <c r="BC196">
        <v>6.9000000000000006E-2</v>
      </c>
      <c r="BD196">
        <v>6.9000000000000006E-2</v>
      </c>
      <c r="BE196">
        <v>6.9000000000000006E-2</v>
      </c>
      <c r="BG196">
        <f>SUM(Table8_1[[#This Row],[PFBA]:[11cl-PF3OUdS2]])</f>
        <v>5235.0900000000047</v>
      </c>
      <c r="BH196">
        <v>-0.76447155309245107</v>
      </c>
      <c r="BI196">
        <v>-1.1611509092627446</v>
      </c>
      <c r="BJ196">
        <v>-1.1611509092627446</v>
      </c>
      <c r="BK196">
        <v>-1.1611509092627446</v>
      </c>
      <c r="BL196">
        <v>-1.1611509092627446</v>
      </c>
      <c r="BM196">
        <v>-1.1611509092627446</v>
      </c>
      <c r="BN196">
        <v>-1.1611509092627446</v>
      </c>
      <c r="BO196">
        <v>-0.63264407897398101</v>
      </c>
      <c r="BP196">
        <v>0.81756536955978076</v>
      </c>
      <c r="BQ196">
        <v>0.45024910831936105</v>
      </c>
      <c r="BR196">
        <v>3.6919651027673601</v>
      </c>
      <c r="BS196">
        <v>-1.1611509092627446</v>
      </c>
      <c r="BT196">
        <v>0.91698004732038219</v>
      </c>
      <c r="BU196">
        <v>1.2764618041732441</v>
      </c>
      <c r="BV196">
        <v>1.403120521175818</v>
      </c>
      <c r="BW196">
        <v>1.2528530309798931</v>
      </c>
      <c r="BX196">
        <v>1.2068258760318498</v>
      </c>
      <c r="BY196">
        <v>-1.1611509092627446</v>
      </c>
      <c r="BZ196">
        <v>1.5453071164658241</v>
      </c>
      <c r="CA196">
        <v>1.7752462597402365</v>
      </c>
      <c r="CB196">
        <v>1.4099331233312946</v>
      </c>
      <c r="CC196">
        <v>-0.46281077375635543</v>
      </c>
      <c r="CD196">
        <v>-9.312646527792956E-2</v>
      </c>
      <c r="CE196">
        <v>1.0791812460476249</v>
      </c>
      <c r="CF196">
        <v>-0.76447155309245107</v>
      </c>
      <c r="CG196">
        <v>-1.1611509092627446</v>
      </c>
      <c r="CH196">
        <v>0.88195497133960055</v>
      </c>
      <c r="CI196">
        <v>-0.76447155309245107</v>
      </c>
      <c r="CJ196">
        <v>-0.46281077375635543</v>
      </c>
      <c r="CK196">
        <v>-1.1611509092627446</v>
      </c>
      <c r="CL196">
        <v>-1.1611509092627446</v>
      </c>
      <c r="CM196">
        <v>-1.1611509092627446</v>
      </c>
      <c r="CN196">
        <v>-0.46281077375635543</v>
      </c>
      <c r="CO196">
        <v>-0.46281077375635543</v>
      </c>
      <c r="CP196">
        <v>-0.16115090926274472</v>
      </c>
      <c r="CQ196">
        <v>-0.46281077375635543</v>
      </c>
      <c r="CR196">
        <v>-0.63264407897398101</v>
      </c>
      <c r="CS196">
        <v>-0.76447155309245107</v>
      </c>
      <c r="CT196">
        <v>1.0969100130080565</v>
      </c>
      <c r="CU196">
        <v>-0.16115090926274472</v>
      </c>
      <c r="CV196">
        <v>-1.1611509092627446</v>
      </c>
      <c r="CW196">
        <v>-1.1611509092627446</v>
      </c>
      <c r="CX196">
        <v>-1.1611509092627446</v>
      </c>
      <c r="CY196">
        <v>1.5575072019056579</v>
      </c>
      <c r="CZ196">
        <v>1.1789769472931695</v>
      </c>
      <c r="DA196">
        <v>-0.46281077375635543</v>
      </c>
      <c r="DB196">
        <v>0.94792361983172635</v>
      </c>
      <c r="DC196">
        <v>-1.1611509092627446</v>
      </c>
      <c r="DD196">
        <v>-1.1611509092627446</v>
      </c>
      <c r="DE196">
        <v>-1.1611509092627446</v>
      </c>
      <c r="DF196" t="e">
        <v>#NUM!</v>
      </c>
    </row>
    <row r="197" spans="1:110" x14ac:dyDescent="0.3">
      <c r="A197" s="2" t="s">
        <v>311</v>
      </c>
      <c r="B197" s="1">
        <v>44427</v>
      </c>
      <c r="C197" s="2" t="s">
        <v>250</v>
      </c>
      <c r="D197" s="2" t="s">
        <v>120</v>
      </c>
      <c r="E197" s="2" t="s">
        <v>111</v>
      </c>
      <c r="F197">
        <v>33</v>
      </c>
      <c r="G197">
        <v>581.25</v>
      </c>
      <c r="H197">
        <v>0.10299999999999999</v>
      </c>
      <c r="I197">
        <v>4.1250000000000002E-2</v>
      </c>
      <c r="J197">
        <v>4.1250000000000002E-2</v>
      </c>
      <c r="K197">
        <v>4.1250000000000002E-2</v>
      </c>
      <c r="L197">
        <v>4.1250000000000002E-2</v>
      </c>
      <c r="M197">
        <v>0.38500000000000001</v>
      </c>
      <c r="N197">
        <v>9.2999999999999999E-2</v>
      </c>
      <c r="O197">
        <v>0.23300000000000001</v>
      </c>
      <c r="P197">
        <v>20.8</v>
      </c>
      <c r="Q197">
        <v>8.48</v>
      </c>
      <c r="R197">
        <v>6480</v>
      </c>
      <c r="S197">
        <v>4.1250000000000002E-2</v>
      </c>
      <c r="T197">
        <v>25.6</v>
      </c>
      <c r="U197">
        <v>30.1</v>
      </c>
      <c r="V197">
        <v>36.4</v>
      </c>
      <c r="W197">
        <v>29.4</v>
      </c>
      <c r="X197">
        <v>35.1</v>
      </c>
      <c r="Y197">
        <v>1.53</v>
      </c>
      <c r="Z197">
        <v>36.5</v>
      </c>
      <c r="AA197">
        <v>52.2</v>
      </c>
      <c r="AB197">
        <v>27.6</v>
      </c>
      <c r="AC197">
        <v>0.20599999999999999</v>
      </c>
      <c r="AD197">
        <v>2.35</v>
      </c>
      <c r="AE197">
        <v>8.66</v>
      </c>
      <c r="AF197">
        <v>0.10299999999999999</v>
      </c>
      <c r="AG197">
        <v>4.1250000000000002E-2</v>
      </c>
      <c r="AH197">
        <v>7.91</v>
      </c>
      <c r="AI197">
        <v>0.10299999999999999</v>
      </c>
      <c r="AJ197">
        <v>0.20599999999999999</v>
      </c>
      <c r="AK197">
        <v>4.1250000000000002E-2</v>
      </c>
      <c r="AL197">
        <v>4.1250000000000002E-2</v>
      </c>
      <c r="AM197">
        <v>4.1250000000000002E-2</v>
      </c>
      <c r="AN197">
        <v>0.20599999999999999</v>
      </c>
      <c r="AO197">
        <v>0.46550000000000002</v>
      </c>
      <c r="AP197">
        <v>0.41249999999999998</v>
      </c>
      <c r="AQ197">
        <v>0.20599999999999999</v>
      </c>
      <c r="AR197">
        <v>0.23300000000000001</v>
      </c>
      <c r="AS197">
        <v>0.10299999999999999</v>
      </c>
      <c r="AT197">
        <v>0.93</v>
      </c>
      <c r="AU197">
        <v>0.41249999999999998</v>
      </c>
      <c r="AV197">
        <v>4.1250000000000002E-2</v>
      </c>
      <c r="AW197">
        <v>4.1250000000000002E-2</v>
      </c>
      <c r="AX197">
        <v>4.1250000000000002E-2</v>
      </c>
      <c r="AY197">
        <v>28.4</v>
      </c>
      <c r="AZ197">
        <v>15.2</v>
      </c>
      <c r="BA197">
        <v>0.20599999999999999</v>
      </c>
      <c r="BB197">
        <v>15.2</v>
      </c>
      <c r="BC197">
        <v>0.20599999999999999</v>
      </c>
      <c r="BD197">
        <v>4.1250000000000002E-2</v>
      </c>
      <c r="BE197">
        <v>4.1250000000000002E-2</v>
      </c>
      <c r="BG197">
        <f>SUM(Table8_1[[#This Row],[PFBA]:[11cl-PF3OUdS2]])</f>
        <v>6866.8200000000043</v>
      </c>
      <c r="BH197">
        <v>-0.98716277529482777</v>
      </c>
      <c r="BI197">
        <v>-1.384576047114056</v>
      </c>
      <c r="BJ197">
        <v>-1.384576047114056</v>
      </c>
      <c r="BK197">
        <v>-1.384576047114056</v>
      </c>
      <c r="BL197">
        <v>-1.384576047114056</v>
      </c>
      <c r="BM197">
        <v>-0.4145392704914993</v>
      </c>
      <c r="BN197">
        <v>-1.031517051446065</v>
      </c>
      <c r="BO197">
        <v>-0.63264407897398101</v>
      </c>
      <c r="BP197">
        <v>1.3180633349627615</v>
      </c>
      <c r="BQ197">
        <v>0.92839585225671384</v>
      </c>
      <c r="BR197">
        <v>3.8115750058705933</v>
      </c>
      <c r="BS197">
        <v>-1.384576047114056</v>
      </c>
      <c r="BT197">
        <v>1.4082399653118496</v>
      </c>
      <c r="BU197">
        <v>1.4785664955938433</v>
      </c>
      <c r="BV197">
        <v>1.5611013836490559</v>
      </c>
      <c r="BW197">
        <v>1.4683473304121573</v>
      </c>
      <c r="BX197">
        <v>1.5453071164658241</v>
      </c>
      <c r="BY197">
        <v>0.18469143081759881</v>
      </c>
      <c r="BZ197">
        <v>1.5622928644564746</v>
      </c>
      <c r="CA197">
        <v>1.7176705030022621</v>
      </c>
      <c r="CB197">
        <v>1.4409090820652177</v>
      </c>
      <c r="CC197">
        <v>-0.68613277963084662</v>
      </c>
      <c r="CD197">
        <v>0.37106786227173627</v>
      </c>
      <c r="CE197">
        <v>0.9375178920173467</v>
      </c>
      <c r="CF197">
        <v>-0.98716277529482777</v>
      </c>
      <c r="CG197">
        <v>-1.384576047114056</v>
      </c>
      <c r="CH197">
        <v>0.89817648349767654</v>
      </c>
      <c r="CI197">
        <v>-0.98716277529482777</v>
      </c>
      <c r="CJ197">
        <v>-0.68613277963084662</v>
      </c>
      <c r="CK197">
        <v>-1.384576047114056</v>
      </c>
      <c r="CL197">
        <v>-1.384576047114056</v>
      </c>
      <c r="CM197">
        <v>-1.384576047114056</v>
      </c>
      <c r="CN197">
        <v>-0.68613277963084662</v>
      </c>
      <c r="CO197">
        <v>-0.33208031468263854</v>
      </c>
      <c r="CP197">
        <v>-0.38457604711405613</v>
      </c>
      <c r="CQ197">
        <v>-0.68613277963084662</v>
      </c>
      <c r="CR197">
        <v>-0.63264407897398101</v>
      </c>
      <c r="CS197">
        <v>-0.98716277529482777</v>
      </c>
      <c r="CT197">
        <v>-3.1517051446064863E-2</v>
      </c>
      <c r="CU197">
        <v>-0.38457604711405613</v>
      </c>
      <c r="CV197">
        <v>-1.384576047114056</v>
      </c>
      <c r="CW197">
        <v>-1.384576047114056</v>
      </c>
      <c r="CX197">
        <v>-1.384576047114056</v>
      </c>
      <c r="CY197">
        <v>1.4533183400470377</v>
      </c>
      <c r="CZ197">
        <v>1.1818435879447726</v>
      </c>
      <c r="DA197">
        <v>-0.68613277963084662</v>
      </c>
      <c r="DB197">
        <v>1.1818435879447726</v>
      </c>
      <c r="DC197">
        <v>-0.68613277963084662</v>
      </c>
      <c r="DD197">
        <v>-1.384576047114056</v>
      </c>
      <c r="DE197">
        <v>-1.384576047114056</v>
      </c>
      <c r="DF197" t="e">
        <v>#NUM!</v>
      </c>
    </row>
    <row r="198" spans="1:110" x14ac:dyDescent="0.3">
      <c r="A198" s="2" t="s">
        <v>312</v>
      </c>
      <c r="B198" s="1">
        <v>44427</v>
      </c>
      <c r="C198" s="2" t="s">
        <v>250</v>
      </c>
      <c r="D198" s="2" t="s">
        <v>120</v>
      </c>
      <c r="E198" s="2" t="s">
        <v>113</v>
      </c>
      <c r="F198">
        <v>33</v>
      </c>
      <c r="G198">
        <v>581.25</v>
      </c>
      <c r="H198">
        <v>0.1055</v>
      </c>
      <c r="I198">
        <v>4.2250000000000003E-2</v>
      </c>
      <c r="J198">
        <v>4.2250000000000003E-2</v>
      </c>
      <c r="K198">
        <v>4.2250000000000003E-2</v>
      </c>
      <c r="L198">
        <v>4.2250000000000003E-2</v>
      </c>
      <c r="M198">
        <v>4.2250000000000003E-2</v>
      </c>
      <c r="N198">
        <v>4.2250000000000003E-2</v>
      </c>
      <c r="O198">
        <v>0.23300000000000001</v>
      </c>
      <c r="P198">
        <v>19.100000000000001</v>
      </c>
      <c r="Q198">
        <v>9.48</v>
      </c>
      <c r="R198">
        <v>5710</v>
      </c>
      <c r="S198">
        <v>4.2250000000000003E-2</v>
      </c>
      <c r="T198">
        <v>17.600000000000001</v>
      </c>
      <c r="U198">
        <v>15.1</v>
      </c>
      <c r="V198">
        <v>23.9</v>
      </c>
      <c r="W198">
        <v>23.2</v>
      </c>
      <c r="X198">
        <v>45.2</v>
      </c>
      <c r="Y198">
        <v>1.03</v>
      </c>
      <c r="Z198">
        <v>31.7</v>
      </c>
      <c r="AA198">
        <v>45.1</v>
      </c>
      <c r="AB198">
        <v>23.9</v>
      </c>
      <c r="AC198">
        <v>0.21099999999999999</v>
      </c>
      <c r="AD198">
        <v>1.7</v>
      </c>
      <c r="AE198">
        <v>6.31</v>
      </c>
      <c r="AF198">
        <v>0.1055</v>
      </c>
      <c r="AG198">
        <v>4.2250000000000003E-2</v>
      </c>
      <c r="AH198">
        <v>8.31</v>
      </c>
      <c r="AI198">
        <v>0.1055</v>
      </c>
      <c r="AJ198">
        <v>0.21099999999999999</v>
      </c>
      <c r="AK198">
        <v>4.2250000000000003E-2</v>
      </c>
      <c r="AL198">
        <v>4.2250000000000003E-2</v>
      </c>
      <c r="AM198">
        <v>4.2250000000000003E-2</v>
      </c>
      <c r="AN198">
        <v>0.21099999999999999</v>
      </c>
      <c r="AO198">
        <v>0.21099999999999999</v>
      </c>
      <c r="AP198">
        <v>0.42249999999999999</v>
      </c>
      <c r="AQ198">
        <v>0.21099999999999999</v>
      </c>
      <c r="AR198">
        <v>0.1055</v>
      </c>
      <c r="AS198">
        <v>0.1055</v>
      </c>
      <c r="AT198">
        <v>0.42249999999999999</v>
      </c>
      <c r="AU198">
        <v>0.42249999999999999</v>
      </c>
      <c r="AV198">
        <v>4.2250000000000003E-2</v>
      </c>
      <c r="AW198">
        <v>4.2250000000000003E-2</v>
      </c>
      <c r="AX198">
        <v>4.2250000000000003E-2</v>
      </c>
      <c r="AY198">
        <v>7.89</v>
      </c>
      <c r="AZ198">
        <v>7.23</v>
      </c>
      <c r="BA198">
        <v>0.21099999999999999</v>
      </c>
      <c r="BB198">
        <v>18.8</v>
      </c>
      <c r="BC198">
        <v>0.19600000000000001</v>
      </c>
      <c r="BD198">
        <v>4.2250000000000003E-2</v>
      </c>
      <c r="BE198">
        <v>4.2250000000000003E-2</v>
      </c>
      <c r="BG198">
        <f>SUM(Table8_1[[#This Row],[PFBA]:[11cl-PF3OUdS2]])</f>
        <v>6019.7160000000031</v>
      </c>
      <c r="BH198">
        <v>-0.97674754036628852</v>
      </c>
      <c r="BI198">
        <v>-1.3741732867142888</v>
      </c>
      <c r="BJ198">
        <v>-1.3741732867142888</v>
      </c>
      <c r="BK198">
        <v>-1.3741732867142888</v>
      </c>
      <c r="BL198">
        <v>-1.3741732867142888</v>
      </c>
      <c r="BM198">
        <v>-1.3741732867142888</v>
      </c>
      <c r="BN198">
        <v>-1.3741732867142888</v>
      </c>
      <c r="BO198">
        <v>-0.63264407897398101</v>
      </c>
      <c r="BP198">
        <v>1.2810333672477277</v>
      </c>
      <c r="BQ198">
        <v>0.97680833733806627</v>
      </c>
      <c r="BR198">
        <v>3.7566361082458481</v>
      </c>
      <c r="BS198">
        <v>-1.3741732867142888</v>
      </c>
      <c r="BT198">
        <v>1.2455126678141499</v>
      </c>
      <c r="BU198">
        <v>1.1789769472931695</v>
      </c>
      <c r="BV198">
        <v>1.3783979009481377</v>
      </c>
      <c r="BW198">
        <v>1.3654879848908996</v>
      </c>
      <c r="BX198">
        <v>1.6551384348113822</v>
      </c>
      <c r="BY198">
        <v>1.2837224705172217E-2</v>
      </c>
      <c r="BZ198">
        <v>1.5010592622177514</v>
      </c>
      <c r="CA198">
        <v>1.6541765418779606</v>
      </c>
      <c r="CB198">
        <v>1.3783979009481377</v>
      </c>
      <c r="CC198">
        <v>-0.67571754470230738</v>
      </c>
      <c r="CD198">
        <v>0.23044892137827391</v>
      </c>
      <c r="CE198">
        <v>0.80002935924413432</v>
      </c>
      <c r="CF198">
        <v>-0.97674754036628852</v>
      </c>
      <c r="CG198">
        <v>-1.3741732867142888</v>
      </c>
      <c r="CH198">
        <v>0.91960102378411102</v>
      </c>
      <c r="CI198">
        <v>-0.97674754036628852</v>
      </c>
      <c r="CJ198">
        <v>-0.67571754470230738</v>
      </c>
      <c r="CK198">
        <v>-1.3741732867142888</v>
      </c>
      <c r="CL198">
        <v>-1.3741732867142888</v>
      </c>
      <c r="CM198">
        <v>-1.3741732867142888</v>
      </c>
      <c r="CN198">
        <v>-0.67571754470230738</v>
      </c>
      <c r="CO198">
        <v>-0.67571754470230738</v>
      </c>
      <c r="CP198">
        <v>-0.37417328671428884</v>
      </c>
      <c r="CQ198">
        <v>-0.67571754470230738</v>
      </c>
      <c r="CR198">
        <v>-0.97674754036628852</v>
      </c>
      <c r="CS198">
        <v>-0.97674754036628852</v>
      </c>
      <c r="CT198">
        <v>-0.37417328671428884</v>
      </c>
      <c r="CU198">
        <v>-0.37417328671428884</v>
      </c>
      <c r="CV198">
        <v>-1.3741732867142888</v>
      </c>
      <c r="CW198">
        <v>-1.3741732867142888</v>
      </c>
      <c r="CX198">
        <v>-1.3741732867142888</v>
      </c>
      <c r="CY198">
        <v>0.8970770032094203</v>
      </c>
      <c r="CZ198">
        <v>0.85913829729453084</v>
      </c>
      <c r="DA198">
        <v>-0.67571754470230738</v>
      </c>
      <c r="DB198">
        <v>1.2741578492636798</v>
      </c>
      <c r="DC198">
        <v>-0.70774392864352398</v>
      </c>
      <c r="DD198">
        <v>-1.3741732867142888</v>
      </c>
      <c r="DE198">
        <v>-1.3741732867142888</v>
      </c>
      <c r="DF198" t="e">
        <v>#NUM!</v>
      </c>
    </row>
    <row r="199" spans="1:110" x14ac:dyDescent="0.3">
      <c r="A199" s="2" t="s">
        <v>313</v>
      </c>
      <c r="B199" s="1">
        <v>44427</v>
      </c>
      <c r="C199" s="2" t="s">
        <v>250</v>
      </c>
      <c r="D199" s="2" t="s">
        <v>120</v>
      </c>
      <c r="E199" s="2" t="s">
        <v>115</v>
      </c>
      <c r="F199">
        <v>33</v>
      </c>
      <c r="G199">
        <v>581.25</v>
      </c>
      <c r="H199">
        <v>0.10299999999999999</v>
      </c>
      <c r="I199">
        <v>4.1200000000000001E-2</v>
      </c>
      <c r="J199">
        <v>4.1200000000000001E-2</v>
      </c>
      <c r="K199">
        <v>4.1200000000000001E-2</v>
      </c>
      <c r="L199">
        <v>4.1200000000000001E-2</v>
      </c>
      <c r="M199">
        <v>4.1200000000000001E-2</v>
      </c>
      <c r="N199">
        <v>4.1200000000000001E-2</v>
      </c>
      <c r="O199">
        <v>0.23300000000000001</v>
      </c>
      <c r="P199">
        <v>1.76</v>
      </c>
      <c r="Q199">
        <v>0.48799999999999999</v>
      </c>
      <c r="R199">
        <v>696</v>
      </c>
      <c r="S199">
        <v>4.1200000000000001E-2</v>
      </c>
      <c r="T199">
        <v>2.02</v>
      </c>
      <c r="U199">
        <v>3.81</v>
      </c>
      <c r="V199">
        <v>4.55</v>
      </c>
      <c r="W199">
        <v>2.89</v>
      </c>
      <c r="X199">
        <v>3.22</v>
      </c>
      <c r="Y199">
        <v>9.2999999999999999E-2</v>
      </c>
      <c r="Z199">
        <v>5.47</v>
      </c>
      <c r="AA199">
        <v>8.8699999999999992</v>
      </c>
      <c r="AB199">
        <v>2.72</v>
      </c>
      <c r="AC199">
        <v>0.20599999999999999</v>
      </c>
      <c r="AD199">
        <v>9.2999999999999999E-2</v>
      </c>
      <c r="AE199">
        <v>1.34</v>
      </c>
      <c r="AF199">
        <v>0.10299999999999999</v>
      </c>
      <c r="AG199">
        <v>4.1200000000000001E-2</v>
      </c>
      <c r="AH199">
        <v>0.33600000000000002</v>
      </c>
      <c r="AI199">
        <v>0.10299999999999999</v>
      </c>
      <c r="AJ199">
        <v>0.20599999999999999</v>
      </c>
      <c r="AK199">
        <v>4.1200000000000001E-2</v>
      </c>
      <c r="AL199">
        <v>4.1200000000000001E-2</v>
      </c>
      <c r="AM199">
        <v>4.1200000000000001E-2</v>
      </c>
      <c r="AN199">
        <v>0.20599999999999999</v>
      </c>
      <c r="AO199">
        <v>0.20599999999999999</v>
      </c>
      <c r="AP199">
        <v>0.41199999999999998</v>
      </c>
      <c r="AQ199">
        <v>0.20599999999999999</v>
      </c>
      <c r="AR199">
        <v>0.23300000000000001</v>
      </c>
      <c r="AS199">
        <v>0.10299999999999999</v>
      </c>
      <c r="AT199">
        <v>1.92</v>
      </c>
      <c r="AU199">
        <v>0.93</v>
      </c>
      <c r="AV199">
        <v>4.1200000000000001E-2</v>
      </c>
      <c r="AW199">
        <v>4.1200000000000001E-2</v>
      </c>
      <c r="AX199">
        <v>4.1200000000000001E-2</v>
      </c>
      <c r="AY199">
        <v>0.66600000000000004</v>
      </c>
      <c r="AZ199">
        <v>0.46550000000000002</v>
      </c>
      <c r="BA199">
        <v>0.20599999999999999</v>
      </c>
      <c r="BB199">
        <v>1.1499999999999999</v>
      </c>
      <c r="BC199">
        <v>4.1200000000000001E-2</v>
      </c>
      <c r="BD199">
        <v>4.1200000000000001E-2</v>
      </c>
      <c r="BE199">
        <v>4.1200000000000001E-2</v>
      </c>
      <c r="BG199">
        <f>SUM(Table8_1[[#This Row],[PFBA]:[11cl-PF3OUdS2]])</f>
        <v>742.01789999999983</v>
      </c>
      <c r="BH199">
        <v>-0.98716277529482777</v>
      </c>
      <c r="BI199">
        <v>-1.3851027839668655</v>
      </c>
      <c r="BJ199">
        <v>-1.3851027839668655</v>
      </c>
      <c r="BK199">
        <v>-1.3851027839668655</v>
      </c>
      <c r="BL199">
        <v>-1.3851027839668655</v>
      </c>
      <c r="BM199">
        <v>-1.3851027839668655</v>
      </c>
      <c r="BN199">
        <v>-1.3851027839668655</v>
      </c>
      <c r="BO199">
        <v>-0.63264407897398101</v>
      </c>
      <c r="BP199">
        <v>0.24551266781414982</v>
      </c>
      <c r="BQ199">
        <v>-0.31158017799728938</v>
      </c>
      <c r="BR199">
        <v>2.842609239610562</v>
      </c>
      <c r="BS199">
        <v>-1.3851027839668655</v>
      </c>
      <c r="BT199">
        <v>0.30535136944662378</v>
      </c>
      <c r="BU199">
        <v>0.58092497567561929</v>
      </c>
      <c r="BV199">
        <v>0.65801139665711239</v>
      </c>
      <c r="BW199">
        <v>0.46089784275654788</v>
      </c>
      <c r="BX199">
        <v>0.50785587169583091</v>
      </c>
      <c r="BY199">
        <v>-1.031517051446065</v>
      </c>
      <c r="BZ199">
        <v>0.73798732633343078</v>
      </c>
      <c r="CA199">
        <v>0.94792361983172635</v>
      </c>
      <c r="CB199">
        <v>0.43456890403419873</v>
      </c>
      <c r="CC199">
        <v>-0.68613277963084662</v>
      </c>
      <c r="CD199">
        <v>-1.031517051446065</v>
      </c>
      <c r="CE199">
        <v>0.12710479836480765</v>
      </c>
      <c r="CF199">
        <v>-0.98716277529482777</v>
      </c>
      <c r="CG199">
        <v>-1.3851027839668655</v>
      </c>
      <c r="CH199">
        <v>-0.4736607226101559</v>
      </c>
      <c r="CI199">
        <v>-0.98716277529482777</v>
      </c>
      <c r="CJ199">
        <v>-0.68613277963084662</v>
      </c>
      <c r="CK199">
        <v>-1.3851027839668655</v>
      </c>
      <c r="CL199">
        <v>-1.3851027839668655</v>
      </c>
      <c r="CM199">
        <v>-1.3851027839668655</v>
      </c>
      <c r="CN199">
        <v>-0.68613277963084662</v>
      </c>
      <c r="CO199">
        <v>-0.68613277963084662</v>
      </c>
      <c r="CP199">
        <v>-0.38510278396686543</v>
      </c>
      <c r="CQ199">
        <v>-0.68613277963084662</v>
      </c>
      <c r="CR199">
        <v>-0.63264407897398101</v>
      </c>
      <c r="CS199">
        <v>-0.98716277529482777</v>
      </c>
      <c r="CT199">
        <v>0.28330122870354957</v>
      </c>
      <c r="CU199">
        <v>-3.1517051446064863E-2</v>
      </c>
      <c r="CV199">
        <v>-1.3851027839668655</v>
      </c>
      <c r="CW199">
        <v>-1.3851027839668655</v>
      </c>
      <c r="CX199">
        <v>-1.3851027839668655</v>
      </c>
      <c r="CY199">
        <v>-0.17652577082969892</v>
      </c>
      <c r="CZ199">
        <v>-0.33208031468263854</v>
      </c>
      <c r="DA199">
        <v>-0.68613277963084662</v>
      </c>
      <c r="DB199">
        <v>6.069784035361165E-2</v>
      </c>
      <c r="DC199">
        <v>-1.3851027839668655</v>
      </c>
      <c r="DD199">
        <v>-1.3851027839668655</v>
      </c>
      <c r="DE199">
        <v>-1.3851027839668655</v>
      </c>
      <c r="DF199" t="e">
        <v>#NUM!</v>
      </c>
    </row>
    <row r="200" spans="1:110" x14ac:dyDescent="0.3">
      <c r="A200" s="2" t="s">
        <v>314</v>
      </c>
      <c r="B200" s="1">
        <v>44427</v>
      </c>
      <c r="C200" s="2" t="s">
        <v>250</v>
      </c>
      <c r="D200" s="2" t="s">
        <v>120</v>
      </c>
      <c r="E200" s="2" t="s">
        <v>190</v>
      </c>
      <c r="F200">
        <v>33</v>
      </c>
      <c r="G200">
        <v>581.25</v>
      </c>
      <c r="H200">
        <v>0.5</v>
      </c>
      <c r="I200">
        <v>0.2</v>
      </c>
      <c r="J200">
        <v>0.2</v>
      </c>
      <c r="K200">
        <v>0.2</v>
      </c>
      <c r="L200">
        <v>0.2</v>
      </c>
      <c r="M200">
        <v>0.2</v>
      </c>
      <c r="N200">
        <v>0.2</v>
      </c>
      <c r="O200">
        <v>0.5</v>
      </c>
      <c r="P200">
        <v>5.7</v>
      </c>
      <c r="Q200">
        <v>2.04</v>
      </c>
      <c r="R200">
        <v>2520</v>
      </c>
      <c r="S200">
        <v>0.2</v>
      </c>
      <c r="T200">
        <v>5.51</v>
      </c>
      <c r="U200">
        <v>10</v>
      </c>
      <c r="V200">
        <v>13.1</v>
      </c>
      <c r="W200">
        <v>12.2</v>
      </c>
      <c r="X200">
        <v>11.4</v>
      </c>
      <c r="Y200">
        <v>9.2999999999999999E-2</v>
      </c>
      <c r="Z200">
        <v>26.7</v>
      </c>
      <c r="AA200">
        <v>50.3</v>
      </c>
      <c r="AB200">
        <v>19.600000000000001</v>
      </c>
      <c r="AC200">
        <v>1</v>
      </c>
      <c r="AD200">
        <v>0.86799999999999999</v>
      </c>
      <c r="AE200">
        <v>6.33</v>
      </c>
      <c r="AF200">
        <v>0.5</v>
      </c>
      <c r="AG200">
        <v>0.2</v>
      </c>
      <c r="AH200">
        <v>6.64</v>
      </c>
      <c r="AI200">
        <v>0.5</v>
      </c>
      <c r="AJ200">
        <v>1</v>
      </c>
      <c r="AK200">
        <v>0.2</v>
      </c>
      <c r="AL200">
        <v>0.2</v>
      </c>
      <c r="AM200">
        <v>0.2</v>
      </c>
      <c r="AN200">
        <v>1</v>
      </c>
      <c r="AO200">
        <v>1</v>
      </c>
      <c r="AP200">
        <v>2</v>
      </c>
      <c r="AQ200">
        <v>1</v>
      </c>
      <c r="AR200">
        <v>0.5</v>
      </c>
      <c r="AS200">
        <v>0.5</v>
      </c>
      <c r="AT200">
        <v>14.7</v>
      </c>
      <c r="AU200">
        <v>0.93</v>
      </c>
      <c r="AV200">
        <v>0.2</v>
      </c>
      <c r="AW200">
        <v>0.2</v>
      </c>
      <c r="AX200">
        <v>0.2</v>
      </c>
      <c r="AY200">
        <v>25.9</v>
      </c>
      <c r="AZ200">
        <v>9.42</v>
      </c>
      <c r="BA200">
        <v>1</v>
      </c>
      <c r="BB200">
        <v>5.13</v>
      </c>
      <c r="BC200">
        <v>0.2</v>
      </c>
      <c r="BD200">
        <v>0.2</v>
      </c>
      <c r="BE200">
        <v>0.2</v>
      </c>
      <c r="BG200">
        <f>SUM(Table8_1[[#This Row],[PFBA]:[11cl-PF3OUdS2]])</f>
        <v>2760.9609999999975</v>
      </c>
      <c r="BH200">
        <v>-0.3010299956639812</v>
      </c>
      <c r="BI200">
        <v>-0.69897000433601875</v>
      </c>
      <c r="BJ200">
        <v>-0.69897000433601875</v>
      </c>
      <c r="BK200">
        <v>-0.69897000433601875</v>
      </c>
      <c r="BL200">
        <v>-0.69897000433601875</v>
      </c>
      <c r="BM200">
        <v>-0.69897000433601875</v>
      </c>
      <c r="BN200">
        <v>-0.69897000433601875</v>
      </c>
      <c r="BO200">
        <v>-0.3010299956639812</v>
      </c>
      <c r="BP200">
        <v>0.75587485567249146</v>
      </c>
      <c r="BQ200">
        <v>0.30963016742589877</v>
      </c>
      <c r="BR200">
        <v>3.4014005407815442</v>
      </c>
      <c r="BS200">
        <v>-0.69897000433601875</v>
      </c>
      <c r="BT200">
        <v>0.74115159885178505</v>
      </c>
      <c r="BU200">
        <v>1</v>
      </c>
      <c r="BV200">
        <v>1.1172712956557642</v>
      </c>
      <c r="BW200">
        <v>1.0863598306747482</v>
      </c>
      <c r="BX200">
        <v>1.0569048513364727</v>
      </c>
      <c r="BY200">
        <v>-1.031517051446065</v>
      </c>
      <c r="BZ200">
        <v>1.4265112613645752</v>
      </c>
      <c r="CA200">
        <v>1.7015679850559273</v>
      </c>
      <c r="CB200">
        <v>1.2922560713564761</v>
      </c>
      <c r="CC200">
        <v>0</v>
      </c>
      <c r="CD200">
        <v>-6.1480274823508103E-2</v>
      </c>
      <c r="CE200">
        <v>0.80140371001735511</v>
      </c>
      <c r="CF200">
        <v>-0.3010299956639812</v>
      </c>
      <c r="CG200">
        <v>-0.69897000433601875</v>
      </c>
      <c r="CH200">
        <v>0.8221680793680175</v>
      </c>
      <c r="CI200">
        <v>-0.3010299956639812</v>
      </c>
      <c r="CJ200">
        <v>0</v>
      </c>
      <c r="CK200">
        <v>-0.69897000433601875</v>
      </c>
      <c r="CL200">
        <v>-0.69897000433601875</v>
      </c>
      <c r="CM200">
        <v>-0.69897000433601875</v>
      </c>
      <c r="CN200">
        <v>0</v>
      </c>
      <c r="CO200">
        <v>0</v>
      </c>
      <c r="CP200">
        <v>0.3010299956639812</v>
      </c>
      <c r="CQ200">
        <v>0</v>
      </c>
      <c r="CR200">
        <v>-0.3010299956639812</v>
      </c>
      <c r="CS200">
        <v>-0.3010299956639812</v>
      </c>
      <c r="CT200">
        <v>1.167317334748176</v>
      </c>
      <c r="CU200">
        <v>-3.1517051446064863E-2</v>
      </c>
      <c r="CV200">
        <v>-0.69897000433601875</v>
      </c>
      <c r="CW200">
        <v>-0.69897000433601875</v>
      </c>
      <c r="CX200">
        <v>-0.69897000433601875</v>
      </c>
      <c r="CY200">
        <v>1.4132997640812519</v>
      </c>
      <c r="CZ200">
        <v>0.97405090279287732</v>
      </c>
      <c r="DA200">
        <v>0</v>
      </c>
      <c r="DB200">
        <v>0.71011736511181622</v>
      </c>
      <c r="DC200">
        <v>-0.69897000433601875</v>
      </c>
      <c r="DD200">
        <v>-0.69897000433601875</v>
      </c>
      <c r="DE200">
        <v>-0.69897000433601875</v>
      </c>
      <c r="DF200" t="e">
        <v>#NUM!</v>
      </c>
    </row>
    <row r="201" spans="1:110" x14ac:dyDescent="0.3">
      <c r="A201" s="2" t="s">
        <v>315</v>
      </c>
      <c r="B201" s="1">
        <v>44427</v>
      </c>
      <c r="C201" s="2" t="s">
        <v>250</v>
      </c>
      <c r="D201" s="2" t="s">
        <v>110</v>
      </c>
      <c r="E201" s="2" t="s">
        <v>111</v>
      </c>
      <c r="F201">
        <v>27</v>
      </c>
      <c r="G201">
        <v>291.95</v>
      </c>
      <c r="H201">
        <v>0.39050000000000001</v>
      </c>
      <c r="I201">
        <v>0.1565</v>
      </c>
      <c r="J201">
        <v>0.1565</v>
      </c>
      <c r="K201">
        <v>0.1565</v>
      </c>
      <c r="L201">
        <v>0.1565</v>
      </c>
      <c r="M201">
        <v>9.2999999999999999E-2</v>
      </c>
      <c r="N201">
        <v>0.1565</v>
      </c>
      <c r="O201">
        <v>0.23300000000000001</v>
      </c>
      <c r="P201">
        <v>16</v>
      </c>
      <c r="Q201">
        <v>5.19</v>
      </c>
      <c r="R201">
        <v>5510</v>
      </c>
      <c r="S201">
        <v>0.1565</v>
      </c>
      <c r="T201">
        <v>15.4</v>
      </c>
      <c r="U201">
        <v>30.1</v>
      </c>
      <c r="V201">
        <v>39.299999999999997</v>
      </c>
      <c r="W201">
        <v>34</v>
      </c>
      <c r="X201">
        <v>31.4</v>
      </c>
      <c r="Y201">
        <v>1.1399999999999999</v>
      </c>
      <c r="Z201">
        <v>50.6</v>
      </c>
      <c r="AA201">
        <v>70.599999999999994</v>
      </c>
      <c r="AB201">
        <v>29.6</v>
      </c>
      <c r="AC201">
        <v>0.78</v>
      </c>
      <c r="AD201">
        <v>2.36</v>
      </c>
      <c r="AE201">
        <v>8.5399999999999991</v>
      </c>
      <c r="AF201">
        <v>0.39050000000000001</v>
      </c>
      <c r="AG201">
        <v>0.1565</v>
      </c>
      <c r="AH201">
        <v>4.82</v>
      </c>
      <c r="AI201">
        <v>0.39050000000000001</v>
      </c>
      <c r="AJ201">
        <v>0.78</v>
      </c>
      <c r="AK201">
        <v>0.1565</v>
      </c>
      <c r="AL201">
        <v>0.1565</v>
      </c>
      <c r="AM201">
        <v>0.1565</v>
      </c>
      <c r="AN201">
        <v>0.78</v>
      </c>
      <c r="AO201">
        <v>0.78</v>
      </c>
      <c r="AP201">
        <v>1.5649999999999999</v>
      </c>
      <c r="AQ201">
        <v>0.78</v>
      </c>
      <c r="AR201">
        <v>0.39050000000000001</v>
      </c>
      <c r="AS201">
        <v>0.39050000000000001</v>
      </c>
      <c r="AT201">
        <v>6.56</v>
      </c>
      <c r="AU201">
        <v>0.93</v>
      </c>
      <c r="AV201">
        <v>0.1565</v>
      </c>
      <c r="AW201">
        <v>0.1565</v>
      </c>
      <c r="AX201">
        <v>0.1565</v>
      </c>
      <c r="AY201">
        <v>13.3</v>
      </c>
      <c r="AZ201">
        <v>5.65</v>
      </c>
      <c r="BA201">
        <v>0.78</v>
      </c>
      <c r="BB201">
        <v>9.6199999999999992</v>
      </c>
      <c r="BC201">
        <v>0.1565</v>
      </c>
      <c r="BD201">
        <v>0.1565</v>
      </c>
      <c r="BE201">
        <v>0.1565</v>
      </c>
      <c r="BG201">
        <f>SUM(Table8_1[[#This Row],[PFBA]:[11cl-PF3OUdS2]])</f>
        <v>5896.1375000000016</v>
      </c>
      <c r="BH201">
        <v>-0.40837896178668087</v>
      </c>
      <c r="BI201">
        <v>-0.8054856581175327</v>
      </c>
      <c r="BJ201">
        <v>-0.8054856581175327</v>
      </c>
      <c r="BK201">
        <v>-0.8054856581175327</v>
      </c>
      <c r="BL201">
        <v>-0.8054856581175327</v>
      </c>
      <c r="BM201">
        <v>-1.031517051446065</v>
      </c>
      <c r="BN201">
        <v>-0.8054856581175327</v>
      </c>
      <c r="BO201">
        <v>-0.63264407897398101</v>
      </c>
      <c r="BP201">
        <v>1.2041199826559248</v>
      </c>
      <c r="BQ201">
        <v>0.71516735784845786</v>
      </c>
      <c r="BR201">
        <v>3.7411515988517849</v>
      </c>
      <c r="BS201">
        <v>-0.8054856581175327</v>
      </c>
      <c r="BT201">
        <v>1.1875207208364631</v>
      </c>
      <c r="BU201">
        <v>1.4785664955938433</v>
      </c>
      <c r="BV201">
        <v>1.5943925503754266</v>
      </c>
      <c r="BW201">
        <v>1.5314789170422551</v>
      </c>
      <c r="BX201">
        <v>1.4969296480732148</v>
      </c>
      <c r="BY201">
        <v>5.6904851336472557E-2</v>
      </c>
      <c r="BZ201">
        <v>1.7041505168397992</v>
      </c>
      <c r="CA201">
        <v>1.8488047010518038</v>
      </c>
      <c r="CB201">
        <v>1.4712917110589385</v>
      </c>
      <c r="CC201">
        <v>-0.10790539730951958</v>
      </c>
      <c r="CD201">
        <v>0.37291200297010657</v>
      </c>
      <c r="CE201">
        <v>0.93145787068900499</v>
      </c>
      <c r="CF201">
        <v>-0.40837896178668087</v>
      </c>
      <c r="CG201">
        <v>-0.8054856581175327</v>
      </c>
      <c r="CH201">
        <v>0.6830470382388496</v>
      </c>
      <c r="CI201">
        <v>-0.40837896178668087</v>
      </c>
      <c r="CJ201">
        <v>-0.10790539730951958</v>
      </c>
      <c r="CK201">
        <v>-0.8054856581175327</v>
      </c>
      <c r="CL201">
        <v>-0.8054856581175327</v>
      </c>
      <c r="CM201">
        <v>-0.8054856581175327</v>
      </c>
      <c r="CN201">
        <v>-0.10790539730951958</v>
      </c>
      <c r="CO201">
        <v>-0.10790539730951958</v>
      </c>
      <c r="CP201">
        <v>0.19451434188246727</v>
      </c>
      <c r="CQ201">
        <v>-0.10790539730951958</v>
      </c>
      <c r="CR201">
        <v>-0.40837896178668087</v>
      </c>
      <c r="CS201">
        <v>-0.40837896178668087</v>
      </c>
      <c r="CT201">
        <v>0.81690383937566025</v>
      </c>
      <c r="CU201">
        <v>-3.1517051446064863E-2</v>
      </c>
      <c r="CV201">
        <v>-0.8054856581175327</v>
      </c>
      <c r="CW201">
        <v>-0.8054856581175327</v>
      </c>
      <c r="CX201">
        <v>-0.8054856581175327</v>
      </c>
      <c r="CY201">
        <v>1.1238516409670858</v>
      </c>
      <c r="CZ201">
        <v>0.75204844781943858</v>
      </c>
      <c r="DA201">
        <v>-0.10790539730951958</v>
      </c>
      <c r="DB201">
        <v>0.98317507203781296</v>
      </c>
      <c r="DC201">
        <v>-0.8054856581175327</v>
      </c>
      <c r="DD201">
        <v>-0.8054856581175327</v>
      </c>
      <c r="DE201">
        <v>-0.8054856581175327</v>
      </c>
      <c r="DF201" t="e">
        <v>#NUM!</v>
      </c>
    </row>
    <row r="202" spans="1:110" x14ac:dyDescent="0.3">
      <c r="A202" s="2" t="s">
        <v>316</v>
      </c>
      <c r="B202" s="1">
        <v>44427</v>
      </c>
      <c r="C202" s="2" t="s">
        <v>250</v>
      </c>
      <c r="D202" s="2" t="s">
        <v>110</v>
      </c>
      <c r="E202" s="2" t="s">
        <v>113</v>
      </c>
      <c r="F202">
        <v>27</v>
      </c>
      <c r="G202">
        <v>291.95</v>
      </c>
      <c r="H202">
        <v>0.1065</v>
      </c>
      <c r="I202">
        <v>4.2500000000000003E-2</v>
      </c>
      <c r="J202">
        <v>4.2500000000000003E-2</v>
      </c>
      <c r="K202">
        <v>4.2500000000000003E-2</v>
      </c>
      <c r="L202">
        <v>4.2500000000000003E-2</v>
      </c>
      <c r="M202">
        <v>4.2500000000000003E-2</v>
      </c>
      <c r="N202">
        <v>4.2500000000000003E-2</v>
      </c>
      <c r="O202">
        <v>0.23300000000000001</v>
      </c>
      <c r="P202">
        <v>27</v>
      </c>
      <c r="Q202">
        <v>15.4</v>
      </c>
      <c r="R202">
        <v>7420</v>
      </c>
      <c r="S202">
        <v>4.2500000000000003E-2</v>
      </c>
      <c r="T202">
        <v>15.9</v>
      </c>
      <c r="U202">
        <v>20.100000000000001</v>
      </c>
      <c r="V202">
        <v>28.2</v>
      </c>
      <c r="W202">
        <v>22.6</v>
      </c>
      <c r="X202">
        <v>33.6</v>
      </c>
      <c r="Y202">
        <v>0.80200000000000005</v>
      </c>
      <c r="Z202">
        <v>43.2</v>
      </c>
      <c r="AA202">
        <v>58.9</v>
      </c>
      <c r="AB202">
        <v>30.8</v>
      </c>
      <c r="AC202">
        <v>0.21249999999999999</v>
      </c>
      <c r="AD202">
        <v>2.7</v>
      </c>
      <c r="AE202">
        <v>7.04</v>
      </c>
      <c r="AF202">
        <v>0.1065</v>
      </c>
      <c r="AG202">
        <v>4.2500000000000003E-2</v>
      </c>
      <c r="AH202">
        <v>12.9</v>
      </c>
      <c r="AI202">
        <v>0.1065</v>
      </c>
      <c r="AJ202">
        <v>0.21249999999999999</v>
      </c>
      <c r="AK202">
        <v>4.2500000000000003E-2</v>
      </c>
      <c r="AL202">
        <v>4.2500000000000003E-2</v>
      </c>
      <c r="AM202">
        <v>4.2500000000000003E-2</v>
      </c>
      <c r="AN202">
        <v>0.21249999999999999</v>
      </c>
      <c r="AO202">
        <v>0.21249999999999999</v>
      </c>
      <c r="AP202">
        <v>0.42499999999999999</v>
      </c>
      <c r="AQ202">
        <v>0.21249999999999999</v>
      </c>
      <c r="AR202">
        <v>0.1065</v>
      </c>
      <c r="AS202">
        <v>0.1065</v>
      </c>
      <c r="AT202">
        <v>0.42499999999999999</v>
      </c>
      <c r="AU202">
        <v>0.42499999999999999</v>
      </c>
      <c r="AV202">
        <v>4.2500000000000003E-2</v>
      </c>
      <c r="AW202">
        <v>4.2500000000000003E-2</v>
      </c>
      <c r="AX202">
        <v>4.2500000000000003E-2</v>
      </c>
      <c r="AY202">
        <v>17.2</v>
      </c>
      <c r="AZ202">
        <v>8.9600000000000009</v>
      </c>
      <c r="BA202">
        <v>0.21249999999999999</v>
      </c>
      <c r="BB202">
        <v>24.2</v>
      </c>
      <c r="BC202">
        <v>0.26300000000000001</v>
      </c>
      <c r="BD202">
        <v>4.2500000000000003E-2</v>
      </c>
      <c r="BE202">
        <v>4.2500000000000003E-2</v>
      </c>
      <c r="BG202">
        <f>SUM(Table8_1[[#This Row],[PFBA]:[11cl-PF3OUdS2]])</f>
        <v>7793.7604999999921</v>
      </c>
      <c r="BH202">
        <v>-0.97265039222524352</v>
      </c>
      <c r="BI202">
        <v>-1.3716110699496884</v>
      </c>
      <c r="BJ202">
        <v>-1.3716110699496884</v>
      </c>
      <c r="BK202">
        <v>-1.3716110699496884</v>
      </c>
      <c r="BL202">
        <v>-1.3716110699496884</v>
      </c>
      <c r="BM202">
        <v>-1.3716110699496884</v>
      </c>
      <c r="BN202">
        <v>-1.3716110699496884</v>
      </c>
      <c r="BO202">
        <v>-0.63264407897398101</v>
      </c>
      <c r="BP202">
        <v>1.4313637641589874</v>
      </c>
      <c r="BQ202">
        <v>1.1875207208364631</v>
      </c>
      <c r="BR202">
        <v>3.8704039052790269</v>
      </c>
      <c r="BS202">
        <v>-1.3716110699496884</v>
      </c>
      <c r="BT202">
        <v>1.2013971243204515</v>
      </c>
      <c r="BU202">
        <v>1.3031960574204888</v>
      </c>
      <c r="BV202">
        <v>1.4502491083193612</v>
      </c>
      <c r="BW202">
        <v>1.354108439147401</v>
      </c>
      <c r="BX202">
        <v>1.5263392773898441</v>
      </c>
      <c r="BY202">
        <v>-9.5825631715836468E-2</v>
      </c>
      <c r="BZ202">
        <v>1.6354837468149122</v>
      </c>
      <c r="CA202">
        <v>1.7701152947871017</v>
      </c>
      <c r="CB202">
        <v>1.4885507165004443</v>
      </c>
      <c r="CC202">
        <v>-0.67264106561366965</v>
      </c>
      <c r="CD202">
        <v>0.43136376415898736</v>
      </c>
      <c r="CE202">
        <v>0.84757265914211222</v>
      </c>
      <c r="CF202">
        <v>-0.97265039222524352</v>
      </c>
      <c r="CG202">
        <v>-1.3716110699496884</v>
      </c>
      <c r="CH202">
        <v>1.110589710299249</v>
      </c>
      <c r="CI202">
        <v>-0.97265039222524352</v>
      </c>
      <c r="CJ202">
        <v>-0.67264106561366965</v>
      </c>
      <c r="CK202">
        <v>-1.3716110699496884</v>
      </c>
      <c r="CL202">
        <v>-1.3716110699496884</v>
      </c>
      <c r="CM202">
        <v>-1.3716110699496884</v>
      </c>
      <c r="CN202">
        <v>-0.67264106561366965</v>
      </c>
      <c r="CO202">
        <v>-0.67264106561366965</v>
      </c>
      <c r="CP202">
        <v>-0.37161106994968846</v>
      </c>
      <c r="CQ202">
        <v>-0.67264106561366965</v>
      </c>
      <c r="CR202">
        <v>-0.97265039222524352</v>
      </c>
      <c r="CS202">
        <v>-0.97265039222524352</v>
      </c>
      <c r="CT202">
        <v>-0.37161106994968846</v>
      </c>
      <c r="CU202">
        <v>-0.37161106994968846</v>
      </c>
      <c r="CV202">
        <v>-1.3716110699496884</v>
      </c>
      <c r="CW202">
        <v>-1.3716110699496884</v>
      </c>
      <c r="CX202">
        <v>-1.3716110699496884</v>
      </c>
      <c r="CY202">
        <v>1.2355284469075489</v>
      </c>
      <c r="CZ202">
        <v>0.95230800966212525</v>
      </c>
      <c r="DA202">
        <v>-0.67264106561366965</v>
      </c>
      <c r="DB202">
        <v>1.3838153659804313</v>
      </c>
      <c r="DC202">
        <v>-0.58004425151024208</v>
      </c>
      <c r="DD202">
        <v>-1.3716110699496884</v>
      </c>
      <c r="DE202">
        <v>-1.3716110699496884</v>
      </c>
      <c r="DF202" t="e">
        <v>#NUM!</v>
      </c>
    </row>
    <row r="203" spans="1:110" x14ac:dyDescent="0.3">
      <c r="A203" s="2" t="s">
        <v>317</v>
      </c>
      <c r="B203" s="1">
        <v>44427</v>
      </c>
      <c r="C203" s="2" t="s">
        <v>250</v>
      </c>
      <c r="D203" s="2" t="s">
        <v>110</v>
      </c>
      <c r="E203" s="2" t="s">
        <v>115</v>
      </c>
      <c r="F203">
        <v>27</v>
      </c>
      <c r="G203">
        <v>291.95</v>
      </c>
      <c r="H203">
        <v>0.114</v>
      </c>
      <c r="I203">
        <v>4.555E-2</v>
      </c>
      <c r="J203">
        <v>4.555E-2</v>
      </c>
      <c r="K203">
        <v>4.555E-2</v>
      </c>
      <c r="L203">
        <v>4.555E-2</v>
      </c>
      <c r="M203">
        <v>9.2999999999999999E-2</v>
      </c>
      <c r="N203">
        <v>4.555E-2</v>
      </c>
      <c r="O203">
        <v>0.23300000000000001</v>
      </c>
      <c r="P203">
        <v>2.5299999999999998</v>
      </c>
      <c r="Q203">
        <v>0.751</v>
      </c>
      <c r="R203">
        <v>914</v>
      </c>
      <c r="S203">
        <v>4.555E-2</v>
      </c>
      <c r="T203">
        <v>2.2999999999999998</v>
      </c>
      <c r="U203">
        <v>4.34</v>
      </c>
      <c r="V203">
        <v>5.19</v>
      </c>
      <c r="W203">
        <v>3.42</v>
      </c>
      <c r="X203">
        <v>3.38</v>
      </c>
      <c r="Y203">
        <v>9.2999999999999999E-2</v>
      </c>
      <c r="Z203">
        <v>6.93</v>
      </c>
      <c r="AA203">
        <v>10.199999999999999</v>
      </c>
      <c r="AB203">
        <v>3.4</v>
      </c>
      <c r="AC203">
        <v>0.22800000000000001</v>
      </c>
      <c r="AD203">
        <v>0.32600000000000001</v>
      </c>
      <c r="AE203">
        <v>1.71</v>
      </c>
      <c r="AF203">
        <v>0.114</v>
      </c>
      <c r="AG203">
        <v>4.555E-2</v>
      </c>
      <c r="AH203">
        <v>0.5</v>
      </c>
      <c r="AI203">
        <v>0.114</v>
      </c>
      <c r="AJ203">
        <v>0.22800000000000001</v>
      </c>
      <c r="AK203">
        <v>4.555E-2</v>
      </c>
      <c r="AL203">
        <v>4.555E-2</v>
      </c>
      <c r="AM203">
        <v>4.555E-2</v>
      </c>
      <c r="AN203">
        <v>0.22800000000000001</v>
      </c>
      <c r="AO203">
        <v>0.22800000000000001</v>
      </c>
      <c r="AP203">
        <v>0.45550000000000002</v>
      </c>
      <c r="AQ203">
        <v>0.22800000000000001</v>
      </c>
      <c r="AR203">
        <v>0.23300000000000001</v>
      </c>
      <c r="AS203">
        <v>0.114</v>
      </c>
      <c r="AT203">
        <v>2.33</v>
      </c>
      <c r="AU203">
        <v>0.93</v>
      </c>
      <c r="AV203">
        <v>4.555E-2</v>
      </c>
      <c r="AW203">
        <v>4.555E-2</v>
      </c>
      <c r="AX203">
        <v>4.555E-2</v>
      </c>
      <c r="AY203">
        <v>1.36</v>
      </c>
      <c r="AZ203">
        <v>0.46550000000000002</v>
      </c>
      <c r="BA203">
        <v>0.22800000000000001</v>
      </c>
      <c r="BB203">
        <v>1.3</v>
      </c>
      <c r="BC203">
        <v>4.555E-2</v>
      </c>
      <c r="BD203">
        <v>4.555E-2</v>
      </c>
      <c r="BE203">
        <v>4.555E-2</v>
      </c>
      <c r="BG203">
        <f>SUM(Table8_1[[#This Row],[PFBA]:[11cl-PF3OUdS2]])</f>
        <v>969.0228000000003</v>
      </c>
      <c r="BH203">
        <v>-0.94309514866352739</v>
      </c>
      <c r="BI203">
        <v>-1.341511618690983</v>
      </c>
      <c r="BJ203">
        <v>-1.341511618690983</v>
      </c>
      <c r="BK203">
        <v>-1.341511618690983</v>
      </c>
      <c r="BL203">
        <v>-1.341511618690983</v>
      </c>
      <c r="BM203">
        <v>-1.031517051446065</v>
      </c>
      <c r="BN203">
        <v>-1.341511618690983</v>
      </c>
      <c r="BO203">
        <v>-0.63264407897398101</v>
      </c>
      <c r="BP203">
        <v>0.40312052117581787</v>
      </c>
      <c r="BQ203">
        <v>-0.12436006299583161</v>
      </c>
      <c r="BR203">
        <v>2.9609461957338312</v>
      </c>
      <c r="BS203">
        <v>-1.341511618690983</v>
      </c>
      <c r="BT203">
        <v>0.36172783601759284</v>
      </c>
      <c r="BU203">
        <v>0.63748972951251071</v>
      </c>
      <c r="BV203">
        <v>0.71516735784845786</v>
      </c>
      <c r="BW203">
        <v>0.53402610605613499</v>
      </c>
      <c r="BX203">
        <v>0.52891670027765469</v>
      </c>
      <c r="BY203">
        <v>-1.031517051446065</v>
      </c>
      <c r="BZ203">
        <v>0.84073323461180671</v>
      </c>
      <c r="CA203">
        <v>1.0086001717619175</v>
      </c>
      <c r="CB203">
        <v>0.53147891704225514</v>
      </c>
      <c r="CC203">
        <v>-0.64206515299954614</v>
      </c>
      <c r="CD203">
        <v>-0.48678239993206096</v>
      </c>
      <c r="CE203">
        <v>0.23299611039215382</v>
      </c>
      <c r="CF203">
        <v>-0.94309514866352739</v>
      </c>
      <c r="CG203">
        <v>-1.341511618690983</v>
      </c>
      <c r="CH203">
        <v>-0.3010299956639812</v>
      </c>
      <c r="CI203">
        <v>-0.94309514866352739</v>
      </c>
      <c r="CJ203">
        <v>-0.64206515299954614</v>
      </c>
      <c r="CK203">
        <v>-1.341511618690983</v>
      </c>
      <c r="CL203">
        <v>-1.341511618690983</v>
      </c>
      <c r="CM203">
        <v>-1.341511618690983</v>
      </c>
      <c r="CN203">
        <v>-0.64206515299954614</v>
      </c>
      <c r="CO203">
        <v>-0.64206515299954614</v>
      </c>
      <c r="CP203">
        <v>-0.34151161869098295</v>
      </c>
      <c r="CQ203">
        <v>-0.64206515299954614</v>
      </c>
      <c r="CR203">
        <v>-0.63264407897398101</v>
      </c>
      <c r="CS203">
        <v>-0.94309514866352739</v>
      </c>
      <c r="CT203">
        <v>0.36735592102601899</v>
      </c>
      <c r="CU203">
        <v>-3.1517051446064863E-2</v>
      </c>
      <c r="CV203">
        <v>-1.341511618690983</v>
      </c>
      <c r="CW203">
        <v>-1.341511618690983</v>
      </c>
      <c r="CX203">
        <v>-1.341511618690983</v>
      </c>
      <c r="CY203">
        <v>0.13353890837021754</v>
      </c>
      <c r="CZ203">
        <v>-0.33208031468263854</v>
      </c>
      <c r="DA203">
        <v>-0.64206515299954614</v>
      </c>
      <c r="DB203">
        <v>0.11394335230683679</v>
      </c>
      <c r="DC203">
        <v>-1.341511618690983</v>
      </c>
      <c r="DD203">
        <v>-1.341511618690983</v>
      </c>
      <c r="DE203">
        <v>-1.341511618690983</v>
      </c>
      <c r="DF203" t="e">
        <v>#NUM!</v>
      </c>
    </row>
    <row r="204" spans="1:110" x14ac:dyDescent="0.3">
      <c r="A204" s="2" t="s">
        <v>318</v>
      </c>
      <c r="B204" s="1">
        <v>44427</v>
      </c>
      <c r="C204" s="2" t="s">
        <v>250</v>
      </c>
      <c r="D204" s="2" t="s">
        <v>110</v>
      </c>
      <c r="E204" s="2" t="s">
        <v>190</v>
      </c>
      <c r="F204">
        <v>27</v>
      </c>
      <c r="G204">
        <v>291.95</v>
      </c>
      <c r="H204">
        <v>0.40550000000000003</v>
      </c>
      <c r="I204">
        <v>0.16200000000000001</v>
      </c>
      <c r="J204">
        <v>0.16200000000000001</v>
      </c>
      <c r="K204">
        <v>0.16200000000000001</v>
      </c>
      <c r="L204">
        <v>0.16200000000000001</v>
      </c>
      <c r="M204">
        <v>0.16200000000000001</v>
      </c>
      <c r="N204">
        <v>0.16200000000000001</v>
      </c>
      <c r="O204">
        <v>0.23300000000000001</v>
      </c>
      <c r="P204">
        <v>13.7</v>
      </c>
      <c r="Q204">
        <v>4.96</v>
      </c>
      <c r="R204">
        <v>4730</v>
      </c>
      <c r="S204">
        <v>0.16200000000000001</v>
      </c>
      <c r="T204">
        <v>11.1</v>
      </c>
      <c r="U204">
        <v>19.100000000000001</v>
      </c>
      <c r="V204">
        <v>22.5</v>
      </c>
      <c r="W204">
        <v>20.8</v>
      </c>
      <c r="X204">
        <v>17</v>
      </c>
      <c r="Y204">
        <v>9.2999999999999999E-2</v>
      </c>
      <c r="Z204">
        <v>50.4</v>
      </c>
      <c r="AA204">
        <v>82.1</v>
      </c>
      <c r="AB204">
        <v>30.4</v>
      </c>
      <c r="AC204">
        <v>0.81</v>
      </c>
      <c r="AD204">
        <v>1.62</v>
      </c>
      <c r="AE204">
        <v>9.5500000000000007</v>
      </c>
      <c r="AF204">
        <v>0.40550000000000003</v>
      </c>
      <c r="AG204">
        <v>0.16200000000000001</v>
      </c>
      <c r="AH204">
        <v>11.6</v>
      </c>
      <c r="AI204">
        <v>0.40550000000000003</v>
      </c>
      <c r="AJ204">
        <v>0.81</v>
      </c>
      <c r="AK204">
        <v>0.16200000000000001</v>
      </c>
      <c r="AL204">
        <v>0.16200000000000001</v>
      </c>
      <c r="AM204">
        <v>0.16200000000000001</v>
      </c>
      <c r="AN204">
        <v>0.81</v>
      </c>
      <c r="AO204">
        <v>0.81</v>
      </c>
      <c r="AP204">
        <v>1.62</v>
      </c>
      <c r="AQ204">
        <v>0.81</v>
      </c>
      <c r="AR204">
        <v>0.23300000000000001</v>
      </c>
      <c r="AS204">
        <v>0.40550000000000003</v>
      </c>
      <c r="AT204">
        <v>0.93</v>
      </c>
      <c r="AU204">
        <v>0.93</v>
      </c>
      <c r="AV204">
        <v>0.16200000000000001</v>
      </c>
      <c r="AW204">
        <v>0.16200000000000001</v>
      </c>
      <c r="AX204">
        <v>0.16200000000000001</v>
      </c>
      <c r="AZ204">
        <v>21.8</v>
      </c>
      <c r="BA204">
        <v>0.81</v>
      </c>
      <c r="BB204">
        <v>9.33</v>
      </c>
      <c r="BC204">
        <v>9.2999999999999999E-2</v>
      </c>
      <c r="BD204">
        <v>0.16200000000000001</v>
      </c>
      <c r="BE204">
        <v>0.16200000000000001</v>
      </c>
      <c r="BG204">
        <f>SUM(Table8_1[[#This Row],[PFBA]:[11cl-PF3OUdS2]])</f>
        <v>5069.1660000000056</v>
      </c>
      <c r="BH204">
        <v>-0.39200914145282512</v>
      </c>
      <c r="BI204">
        <v>-0.790484985457369</v>
      </c>
      <c r="BJ204">
        <v>-0.790484985457369</v>
      </c>
      <c r="BK204">
        <v>-0.790484985457369</v>
      </c>
      <c r="BL204">
        <v>-0.790484985457369</v>
      </c>
      <c r="BM204">
        <v>-0.790484985457369</v>
      </c>
      <c r="BN204">
        <v>-0.790484985457369</v>
      </c>
      <c r="BO204">
        <v>-0.63264407897398101</v>
      </c>
      <c r="BP204">
        <v>1.1367205671564067</v>
      </c>
      <c r="BQ204">
        <v>0.69548167649019743</v>
      </c>
      <c r="BR204">
        <v>3.6748611407378116</v>
      </c>
      <c r="BS204">
        <v>-0.790484985457369</v>
      </c>
      <c r="BT204">
        <v>1.0453229787866574</v>
      </c>
      <c r="BU204">
        <v>1.2810333672477277</v>
      </c>
      <c r="BV204">
        <v>1.3521825181113625</v>
      </c>
      <c r="BW204">
        <v>1.3180633349627615</v>
      </c>
      <c r="BX204">
        <v>1.2304489213782739</v>
      </c>
      <c r="BY204">
        <v>-1.031517051446065</v>
      </c>
      <c r="BZ204">
        <v>1.7024305364455252</v>
      </c>
      <c r="CA204">
        <v>1.9143431571194407</v>
      </c>
      <c r="CB204">
        <v>1.4828735836087537</v>
      </c>
      <c r="CC204">
        <v>-9.1514981121350217E-2</v>
      </c>
      <c r="CD204">
        <v>0.20951501454263097</v>
      </c>
      <c r="CE204">
        <v>0.9800033715837464</v>
      </c>
      <c r="CF204">
        <v>-0.39200914145282512</v>
      </c>
      <c r="CG204">
        <v>-0.790484985457369</v>
      </c>
      <c r="CH204">
        <v>1.0644579892269184</v>
      </c>
      <c r="CI204">
        <v>-0.39200914145282512</v>
      </c>
      <c r="CJ204">
        <v>-9.1514981121350217E-2</v>
      </c>
      <c r="CK204">
        <v>-0.790484985457369</v>
      </c>
      <c r="CL204">
        <v>-0.790484985457369</v>
      </c>
      <c r="CM204">
        <v>-0.790484985457369</v>
      </c>
      <c r="CN204">
        <v>-9.1514981121350217E-2</v>
      </c>
      <c r="CO204">
        <v>-9.1514981121350217E-2</v>
      </c>
      <c r="CP204">
        <v>0.20951501454263097</v>
      </c>
      <c r="CQ204">
        <v>-9.1514981121350217E-2</v>
      </c>
      <c r="CR204">
        <v>-0.63264407897398101</v>
      </c>
      <c r="CS204">
        <v>-0.39200914145282512</v>
      </c>
      <c r="CT204">
        <v>-3.1517051446064863E-2</v>
      </c>
      <c r="CU204">
        <v>-3.1517051446064863E-2</v>
      </c>
      <c r="CV204">
        <v>-0.790484985457369</v>
      </c>
      <c r="CW204">
        <v>-0.790484985457369</v>
      </c>
      <c r="CX204">
        <v>-0.790484985457369</v>
      </c>
      <c r="CY204" t="e">
        <v>#NUM!</v>
      </c>
      <c r="CZ204">
        <v>1.3384564936046048</v>
      </c>
      <c r="DA204">
        <v>-9.1514981121350217E-2</v>
      </c>
      <c r="DB204">
        <v>0.96988164374649999</v>
      </c>
      <c r="DC204">
        <v>-1.031517051446065</v>
      </c>
      <c r="DD204">
        <v>-0.790484985457369</v>
      </c>
      <c r="DE204">
        <v>-0.790484985457369</v>
      </c>
      <c r="DF204" t="e">
        <v>#NUM!</v>
      </c>
    </row>
    <row r="205" spans="1:110" x14ac:dyDescent="0.3">
      <c r="A205" s="2" t="s">
        <v>319</v>
      </c>
      <c r="B205" s="1">
        <v>44427</v>
      </c>
      <c r="C205" s="2" t="s">
        <v>250</v>
      </c>
      <c r="D205" s="2" t="s">
        <v>120</v>
      </c>
      <c r="E205" s="2" t="s">
        <v>111</v>
      </c>
      <c r="F205">
        <v>44</v>
      </c>
      <c r="G205">
        <v>1438.5</v>
      </c>
      <c r="H205">
        <v>0.1045</v>
      </c>
      <c r="I205">
        <v>4.1700000000000001E-2</v>
      </c>
      <c r="J205">
        <v>4.1700000000000001E-2</v>
      </c>
      <c r="K205">
        <v>4.1700000000000001E-2</v>
      </c>
      <c r="L205">
        <v>4.1700000000000001E-2</v>
      </c>
      <c r="M205">
        <v>9.2999999999999999E-2</v>
      </c>
      <c r="N205">
        <v>9.2999999999999999E-2</v>
      </c>
      <c r="O205">
        <v>0.1045</v>
      </c>
      <c r="P205">
        <v>4.5</v>
      </c>
      <c r="Q205">
        <v>2.77</v>
      </c>
      <c r="R205">
        <v>5860</v>
      </c>
      <c r="S205">
        <v>9.2999999999999999E-2</v>
      </c>
      <c r="T205">
        <v>16.2</v>
      </c>
      <c r="U205">
        <v>23</v>
      </c>
      <c r="V205">
        <v>26.8</v>
      </c>
      <c r="W205">
        <v>26.2</v>
      </c>
      <c r="X205">
        <v>21.8</v>
      </c>
      <c r="Y205">
        <v>1.1100000000000001</v>
      </c>
      <c r="Z205">
        <v>36.700000000000003</v>
      </c>
      <c r="AA205">
        <v>44.8</v>
      </c>
      <c r="AB205">
        <v>22.7</v>
      </c>
      <c r="AC205">
        <v>0.20849999999999999</v>
      </c>
      <c r="AD205">
        <v>1.43</v>
      </c>
      <c r="AE205">
        <v>6.61</v>
      </c>
      <c r="AF205">
        <v>0.1045</v>
      </c>
      <c r="AG205">
        <v>4.1700000000000001E-2</v>
      </c>
      <c r="AH205">
        <v>4.1500000000000004</v>
      </c>
      <c r="AI205">
        <v>0.1045</v>
      </c>
      <c r="AJ205">
        <v>0.20849999999999999</v>
      </c>
      <c r="AK205">
        <v>4.1700000000000001E-2</v>
      </c>
      <c r="AL205">
        <v>4.1700000000000001E-2</v>
      </c>
      <c r="AM205">
        <v>4.1700000000000001E-2</v>
      </c>
      <c r="AN205">
        <v>0.20849999999999999</v>
      </c>
      <c r="AO205">
        <v>0.46550000000000002</v>
      </c>
      <c r="AP205">
        <v>0.41699999999999998</v>
      </c>
      <c r="AQ205">
        <v>0.20849999999999999</v>
      </c>
      <c r="AR205">
        <v>0.23300000000000001</v>
      </c>
      <c r="AS205">
        <v>0.1045</v>
      </c>
      <c r="AT205">
        <v>1.67</v>
      </c>
      <c r="AU205">
        <v>0.93</v>
      </c>
      <c r="AV205">
        <v>4.1700000000000001E-2</v>
      </c>
      <c r="AW205">
        <v>4.1700000000000001E-2</v>
      </c>
      <c r="AX205">
        <v>4.1700000000000001E-2</v>
      </c>
      <c r="AY205">
        <v>14.6</v>
      </c>
      <c r="AZ205">
        <v>7.56</v>
      </c>
      <c r="BA205">
        <v>0.20849999999999999</v>
      </c>
      <c r="BB205">
        <v>11.9</v>
      </c>
      <c r="BC205">
        <v>9.2999999999999999E-2</v>
      </c>
      <c r="BD205">
        <v>4.1700000000000001E-2</v>
      </c>
      <c r="BE205">
        <v>4.1700000000000001E-2</v>
      </c>
      <c r="BG205">
        <f>SUM(Table8_1[[#This Row],[PFBA]:[11cl-PF3OUdS2]])</f>
        <v>6139.0245999999979</v>
      </c>
      <c r="BH205">
        <v>-0.98088370955292725</v>
      </c>
      <c r="BI205">
        <v>-1.3798639450262424</v>
      </c>
      <c r="BJ205">
        <v>-1.3798639450262424</v>
      </c>
      <c r="BK205">
        <v>-1.3798639450262424</v>
      </c>
      <c r="BL205">
        <v>-1.3798639450262424</v>
      </c>
      <c r="BM205">
        <v>-1.031517051446065</v>
      </c>
      <c r="BN205">
        <v>-1.031517051446065</v>
      </c>
      <c r="BO205">
        <v>-0.98088370955292725</v>
      </c>
      <c r="BP205">
        <v>0.65321251377534373</v>
      </c>
      <c r="BQ205">
        <v>0.44247976906444858</v>
      </c>
      <c r="BR205">
        <v>3.7678976160180908</v>
      </c>
      <c r="BS205">
        <v>-1.031517051446065</v>
      </c>
      <c r="BT205">
        <v>1.209515014542631</v>
      </c>
      <c r="BU205">
        <v>1.3617278360175928</v>
      </c>
      <c r="BV205">
        <v>1.4281347940287887</v>
      </c>
      <c r="BW205">
        <v>1.4183012913197455</v>
      </c>
      <c r="BX205">
        <v>1.3384564936046048</v>
      </c>
      <c r="BY205">
        <v>4.5322978786657475E-2</v>
      </c>
      <c r="BZ205">
        <v>1.5646660642520893</v>
      </c>
      <c r="CA205">
        <v>1.651278013998144</v>
      </c>
      <c r="CB205">
        <v>1.3560258571931227</v>
      </c>
      <c r="CC205">
        <v>-0.68089394069022369</v>
      </c>
      <c r="CD205">
        <v>0.1553360374650618</v>
      </c>
      <c r="CE205">
        <v>0.82020145948564027</v>
      </c>
      <c r="CF205">
        <v>-0.98088370955292725</v>
      </c>
      <c r="CG205">
        <v>-1.3798639450262424</v>
      </c>
      <c r="CH205">
        <v>0.61804809671209271</v>
      </c>
      <c r="CI205">
        <v>-0.98088370955292725</v>
      </c>
      <c r="CJ205">
        <v>-0.68089394069022369</v>
      </c>
      <c r="CK205">
        <v>-1.3798639450262424</v>
      </c>
      <c r="CL205">
        <v>-1.3798639450262424</v>
      </c>
      <c r="CM205">
        <v>-1.3798639450262424</v>
      </c>
      <c r="CN205">
        <v>-0.68089394069022369</v>
      </c>
      <c r="CO205">
        <v>-0.33208031468263854</v>
      </c>
      <c r="CP205">
        <v>-0.37986394502624249</v>
      </c>
      <c r="CQ205">
        <v>-0.68089394069022369</v>
      </c>
      <c r="CR205">
        <v>-0.63264407897398101</v>
      </c>
      <c r="CS205">
        <v>-0.98088370955292725</v>
      </c>
      <c r="CT205">
        <v>0.22271647114758325</v>
      </c>
      <c r="CU205">
        <v>-3.1517051446064863E-2</v>
      </c>
      <c r="CV205">
        <v>-1.3798639450262424</v>
      </c>
      <c r="CW205">
        <v>-1.3798639450262424</v>
      </c>
      <c r="CX205">
        <v>-1.3798639450262424</v>
      </c>
      <c r="CY205">
        <v>1.1643528557844371</v>
      </c>
      <c r="CZ205">
        <v>0.87852179550120646</v>
      </c>
      <c r="DA205">
        <v>-0.68089394069022369</v>
      </c>
      <c r="DB205">
        <v>1.0755469613925308</v>
      </c>
      <c r="DC205">
        <v>-1.031517051446065</v>
      </c>
      <c r="DD205">
        <v>-1.3798639450262424</v>
      </c>
      <c r="DE205">
        <v>-1.3798639450262424</v>
      </c>
      <c r="DF205" t="e">
        <v>#NUM!</v>
      </c>
    </row>
    <row r="206" spans="1:110" x14ac:dyDescent="0.3">
      <c r="A206" s="2" t="s">
        <v>320</v>
      </c>
      <c r="B206" s="1">
        <v>44427</v>
      </c>
      <c r="C206" s="2" t="s">
        <v>250</v>
      </c>
      <c r="D206" s="2" t="s">
        <v>120</v>
      </c>
      <c r="E206" s="2" t="s">
        <v>113</v>
      </c>
      <c r="F206">
        <v>44</v>
      </c>
      <c r="G206">
        <v>1438.5</v>
      </c>
      <c r="H206">
        <v>0.1095</v>
      </c>
      <c r="I206">
        <v>4.385E-2</v>
      </c>
      <c r="J206">
        <v>4.385E-2</v>
      </c>
      <c r="K206">
        <v>4.385E-2</v>
      </c>
      <c r="L206">
        <v>4.385E-2</v>
      </c>
      <c r="M206">
        <v>9.2999999999999999E-2</v>
      </c>
      <c r="N206">
        <v>4.385E-2</v>
      </c>
      <c r="O206">
        <v>0.23300000000000001</v>
      </c>
      <c r="P206">
        <v>4.4000000000000004</v>
      </c>
      <c r="Q206">
        <v>2.4700000000000002</v>
      </c>
      <c r="R206">
        <v>5440</v>
      </c>
      <c r="S206">
        <v>4.385E-2</v>
      </c>
      <c r="T206">
        <v>10.4</v>
      </c>
      <c r="U206">
        <v>22.1</v>
      </c>
      <c r="V206">
        <v>26.4</v>
      </c>
      <c r="W206">
        <v>20.5</v>
      </c>
      <c r="X206">
        <v>17.600000000000001</v>
      </c>
      <c r="Y206">
        <v>0.28399999999999997</v>
      </c>
      <c r="Z206">
        <v>33.9</v>
      </c>
      <c r="AA206">
        <v>52</v>
      </c>
      <c r="AB206">
        <v>18.5</v>
      </c>
      <c r="AC206">
        <v>0.219</v>
      </c>
      <c r="AD206">
        <v>1.54</v>
      </c>
      <c r="AE206">
        <v>6.67</v>
      </c>
      <c r="AF206">
        <v>0.1095</v>
      </c>
      <c r="AG206">
        <v>4.385E-2</v>
      </c>
      <c r="AH206">
        <v>8.74</v>
      </c>
      <c r="AI206">
        <v>0.1095</v>
      </c>
      <c r="AJ206">
        <v>0.219</v>
      </c>
      <c r="AK206">
        <v>4.385E-2</v>
      </c>
      <c r="AL206">
        <v>4.385E-2</v>
      </c>
      <c r="AM206">
        <v>4.385E-2</v>
      </c>
      <c r="AN206">
        <v>0.219</v>
      </c>
      <c r="AO206">
        <v>0.219</v>
      </c>
      <c r="AP206">
        <v>0.4385</v>
      </c>
      <c r="AQ206">
        <v>0.219</v>
      </c>
      <c r="AR206">
        <v>1.72</v>
      </c>
      <c r="AS206">
        <v>0.1095</v>
      </c>
      <c r="AT206">
        <v>1.82</v>
      </c>
      <c r="AU206">
        <v>0.4385</v>
      </c>
      <c r="AV206">
        <v>4.385E-2</v>
      </c>
      <c r="AW206">
        <v>4.385E-2</v>
      </c>
      <c r="AX206">
        <v>4.385E-2</v>
      </c>
      <c r="AY206">
        <v>3.45</v>
      </c>
      <c r="AZ206">
        <v>15.2</v>
      </c>
      <c r="BA206">
        <v>0.219</v>
      </c>
      <c r="BB206">
        <v>10.4</v>
      </c>
      <c r="BC206">
        <v>9.2999999999999999E-2</v>
      </c>
      <c r="BD206">
        <v>4.385E-2</v>
      </c>
      <c r="BE206">
        <v>4.385E-2</v>
      </c>
      <c r="BG206">
        <f>SUM(Table8_1[[#This Row],[PFBA]:[11cl-PF3OUdS2]])</f>
        <v>5701.7997499999974</v>
      </c>
      <c r="BH206">
        <v>-0.96058588082386287</v>
      </c>
      <c r="BI206">
        <v>-1.3580304022979406</v>
      </c>
      <c r="BJ206">
        <v>-1.3580304022979406</v>
      </c>
      <c r="BK206">
        <v>-1.3580304022979406</v>
      </c>
      <c r="BL206">
        <v>-1.3580304022979406</v>
      </c>
      <c r="BM206">
        <v>-1.031517051446065</v>
      </c>
      <c r="BN206">
        <v>-1.3580304022979406</v>
      </c>
      <c r="BO206">
        <v>-0.63264407897398101</v>
      </c>
      <c r="BP206">
        <v>0.64345267648618742</v>
      </c>
      <c r="BQ206">
        <v>0.39269695325966575</v>
      </c>
      <c r="BR206">
        <v>3.7355988996981799</v>
      </c>
      <c r="BS206">
        <v>-1.3580304022979406</v>
      </c>
      <c r="BT206">
        <v>1.0170333392987803</v>
      </c>
      <c r="BU206">
        <v>1.3443922736851108</v>
      </c>
      <c r="BV206">
        <v>1.4216039268698311</v>
      </c>
      <c r="BW206">
        <v>1.3117538610557542</v>
      </c>
      <c r="BX206">
        <v>1.2455126678141499</v>
      </c>
      <c r="BY206">
        <v>-0.54668165995296236</v>
      </c>
      <c r="BZ206">
        <v>1.5301996982030821</v>
      </c>
      <c r="CA206">
        <v>1.7160033436347992</v>
      </c>
      <c r="CB206">
        <v>1.2671717284030137</v>
      </c>
      <c r="CC206">
        <v>-0.65955588515988162</v>
      </c>
      <c r="CD206">
        <v>0.18752072083646307</v>
      </c>
      <c r="CE206">
        <v>0.82412583391654892</v>
      </c>
      <c r="CF206">
        <v>-0.96058588082386287</v>
      </c>
      <c r="CG206">
        <v>-1.3580304022979406</v>
      </c>
      <c r="CH206">
        <v>0.94151143263440307</v>
      </c>
      <c r="CI206">
        <v>-0.96058588082386287</v>
      </c>
      <c r="CJ206">
        <v>-0.65955588515988162</v>
      </c>
      <c r="CK206">
        <v>-1.3580304022979406</v>
      </c>
      <c r="CL206">
        <v>-1.3580304022979406</v>
      </c>
      <c r="CM206">
        <v>-1.3580304022979406</v>
      </c>
      <c r="CN206">
        <v>-0.65955588515988162</v>
      </c>
      <c r="CO206">
        <v>-0.65955588515988162</v>
      </c>
      <c r="CP206">
        <v>-0.3580304022979407</v>
      </c>
      <c r="CQ206">
        <v>-0.65955588515988162</v>
      </c>
      <c r="CR206">
        <v>0.2355284469075489</v>
      </c>
      <c r="CS206">
        <v>-0.96058588082386287</v>
      </c>
      <c r="CT206">
        <v>0.26007138798507479</v>
      </c>
      <c r="CU206">
        <v>-0.3580304022979407</v>
      </c>
      <c r="CV206">
        <v>-1.3580304022979406</v>
      </c>
      <c r="CW206">
        <v>-1.3580304022979406</v>
      </c>
      <c r="CX206">
        <v>-1.3580304022979406</v>
      </c>
      <c r="CY206">
        <v>0.53781909507327419</v>
      </c>
      <c r="CZ206">
        <v>1.1818435879447726</v>
      </c>
      <c r="DA206">
        <v>-0.65955588515988162</v>
      </c>
      <c r="DB206">
        <v>1.0170333392987803</v>
      </c>
      <c r="DC206">
        <v>-1.031517051446065</v>
      </c>
      <c r="DD206">
        <v>-1.3580304022979406</v>
      </c>
      <c r="DE206">
        <v>-1.3580304022979406</v>
      </c>
      <c r="DF206" t="e">
        <v>#NUM!</v>
      </c>
    </row>
    <row r="207" spans="1:110" x14ac:dyDescent="0.3">
      <c r="A207" s="2" t="s">
        <v>321</v>
      </c>
      <c r="B207" s="1">
        <v>44427</v>
      </c>
      <c r="C207" s="2" t="s">
        <v>250</v>
      </c>
      <c r="D207" s="2" t="s">
        <v>120</v>
      </c>
      <c r="E207" s="2" t="s">
        <v>115</v>
      </c>
      <c r="F207">
        <v>44</v>
      </c>
      <c r="G207">
        <v>1438.5</v>
      </c>
      <c r="H207">
        <v>0.10349999999999999</v>
      </c>
      <c r="I207">
        <v>4.1450000000000001E-2</v>
      </c>
      <c r="J207">
        <v>4.1450000000000001E-2</v>
      </c>
      <c r="K207">
        <v>4.1450000000000001E-2</v>
      </c>
      <c r="L207">
        <v>4.1450000000000001E-2</v>
      </c>
      <c r="M207">
        <v>4.1450000000000001E-2</v>
      </c>
      <c r="N207">
        <v>4.1450000000000001E-2</v>
      </c>
      <c r="O207">
        <v>0.10349999999999999</v>
      </c>
      <c r="P207">
        <v>0.42699999999999999</v>
      </c>
      <c r="Q207">
        <v>0.17399999999999999</v>
      </c>
      <c r="R207">
        <v>647</v>
      </c>
      <c r="S207">
        <v>4.1450000000000001E-2</v>
      </c>
      <c r="T207">
        <v>1.6</v>
      </c>
      <c r="U207">
        <v>3.28</v>
      </c>
      <c r="V207">
        <v>3.55</v>
      </c>
      <c r="W207">
        <v>2.46</v>
      </c>
      <c r="X207">
        <v>1.91</v>
      </c>
      <c r="Y207">
        <v>9.2999999999999999E-2</v>
      </c>
      <c r="Z207">
        <v>4.6900000000000004</v>
      </c>
      <c r="AA207">
        <v>6.82</v>
      </c>
      <c r="AB207">
        <v>2.06</v>
      </c>
      <c r="AC207">
        <v>0.20749999999999999</v>
      </c>
      <c r="AD207">
        <v>9.2999999999999999E-2</v>
      </c>
      <c r="AE207">
        <v>0.90800000000000003</v>
      </c>
      <c r="AF207">
        <v>0.10349999999999999</v>
      </c>
      <c r="AG207">
        <v>4.1450000000000001E-2</v>
      </c>
      <c r="AH207">
        <v>0.25900000000000001</v>
      </c>
      <c r="AI207">
        <v>0.10349999999999999</v>
      </c>
      <c r="AJ207">
        <v>0.20749999999999999</v>
      </c>
      <c r="AK207">
        <v>4.1450000000000001E-2</v>
      </c>
      <c r="AL207">
        <v>4.1450000000000001E-2</v>
      </c>
      <c r="AM207">
        <v>4.1450000000000001E-2</v>
      </c>
      <c r="AN207">
        <v>0.20749999999999999</v>
      </c>
      <c r="AO207">
        <v>0.20749999999999999</v>
      </c>
      <c r="AP207">
        <v>0.41449999999999998</v>
      </c>
      <c r="AQ207">
        <v>0.20749999999999999</v>
      </c>
      <c r="AR207">
        <v>0.23300000000000001</v>
      </c>
      <c r="AS207">
        <v>0.10349999999999999</v>
      </c>
      <c r="AT207">
        <v>2.0499999999999998</v>
      </c>
      <c r="AU207">
        <v>0.93</v>
      </c>
      <c r="AV207">
        <v>4.1450000000000001E-2</v>
      </c>
      <c r="AW207">
        <v>4.1450000000000001E-2</v>
      </c>
      <c r="AX207">
        <v>4.1450000000000001E-2</v>
      </c>
      <c r="AY207">
        <v>0.64900000000000002</v>
      </c>
      <c r="AZ207">
        <v>0.46550000000000002</v>
      </c>
      <c r="BA207">
        <v>0.20749999999999999</v>
      </c>
      <c r="BB207">
        <v>0.89100000000000001</v>
      </c>
      <c r="BC207">
        <v>4.1450000000000001E-2</v>
      </c>
      <c r="BD207">
        <v>4.1450000000000001E-2</v>
      </c>
      <c r="BE207">
        <v>4.1450000000000001E-2</v>
      </c>
      <c r="BG207">
        <f>SUM(Table8_1[[#This Row],[PFBA]:[11cl-PF3OUdS2]])</f>
        <v>683.4241500000004</v>
      </c>
      <c r="BH207">
        <v>-0.98505965020706343</v>
      </c>
      <c r="BI207">
        <v>-1.3824754651137077</v>
      </c>
      <c r="BJ207">
        <v>-1.3824754651137077</v>
      </c>
      <c r="BK207">
        <v>-1.3824754651137077</v>
      </c>
      <c r="BL207">
        <v>-1.3824754651137077</v>
      </c>
      <c r="BM207">
        <v>-1.3824754651137077</v>
      </c>
      <c r="BN207">
        <v>-1.3824754651137077</v>
      </c>
      <c r="BO207">
        <v>-0.98505965020706343</v>
      </c>
      <c r="BP207">
        <v>-0.36957212497497616</v>
      </c>
      <c r="BQ207">
        <v>-0.75945075171740029</v>
      </c>
      <c r="BR207">
        <v>2.8109042806687006</v>
      </c>
      <c r="BS207">
        <v>-1.3824754651137077</v>
      </c>
      <c r="BT207">
        <v>0.20411998265592479</v>
      </c>
      <c r="BU207">
        <v>0.5158738437116791</v>
      </c>
      <c r="BV207">
        <v>0.5502283530550941</v>
      </c>
      <c r="BW207">
        <v>0.39093510710337914</v>
      </c>
      <c r="BX207">
        <v>0.28103336724772754</v>
      </c>
      <c r="BY207">
        <v>-1.031517051446065</v>
      </c>
      <c r="BZ207">
        <v>0.67117284271508326</v>
      </c>
      <c r="CA207">
        <v>0.83378437465647892</v>
      </c>
      <c r="CB207">
        <v>0.31386722036915343</v>
      </c>
      <c r="CC207">
        <v>-0.68298189895188854</v>
      </c>
      <c r="CD207">
        <v>-1.031517051446065</v>
      </c>
      <c r="CE207">
        <v>-4.1914151478914877E-2</v>
      </c>
      <c r="CF207">
        <v>-0.98505965020706343</v>
      </c>
      <c r="CG207">
        <v>-1.3824754651137077</v>
      </c>
      <c r="CH207">
        <v>-0.5867002359187482</v>
      </c>
      <c r="CI207">
        <v>-0.98505965020706343</v>
      </c>
      <c r="CJ207">
        <v>-0.68298189895188854</v>
      </c>
      <c r="CK207">
        <v>-1.3824754651137077</v>
      </c>
      <c r="CL207">
        <v>-1.3824754651137077</v>
      </c>
      <c r="CM207">
        <v>-1.3824754651137077</v>
      </c>
      <c r="CN207">
        <v>-0.68298189895188854</v>
      </c>
      <c r="CO207">
        <v>-0.68298189895188854</v>
      </c>
      <c r="CP207">
        <v>-0.38247546511370767</v>
      </c>
      <c r="CQ207">
        <v>-0.68298189895188854</v>
      </c>
      <c r="CR207">
        <v>-0.63264407897398101</v>
      </c>
      <c r="CS207">
        <v>-0.98505965020706343</v>
      </c>
      <c r="CT207">
        <v>0.31175386105575426</v>
      </c>
      <c r="CU207">
        <v>-3.1517051446064863E-2</v>
      </c>
      <c r="CV207">
        <v>-1.3824754651137077</v>
      </c>
      <c r="CW207">
        <v>-1.3824754651137077</v>
      </c>
      <c r="CX207">
        <v>-1.3824754651137077</v>
      </c>
      <c r="CY207">
        <v>-0.18775530319963074</v>
      </c>
      <c r="CZ207">
        <v>-0.33208031468263854</v>
      </c>
      <c r="DA207">
        <v>-0.68298189895188854</v>
      </c>
      <c r="DB207">
        <v>-5.0122295963125202E-2</v>
      </c>
      <c r="DC207">
        <v>-1.3824754651137077</v>
      </c>
      <c r="DD207">
        <v>-1.3824754651137077</v>
      </c>
      <c r="DE207">
        <v>-1.3824754651137077</v>
      </c>
      <c r="DF207" t="e">
        <v>#NUM!</v>
      </c>
    </row>
    <row r="208" spans="1:110" x14ac:dyDescent="0.3">
      <c r="A208" s="2" t="s">
        <v>322</v>
      </c>
      <c r="B208" s="1">
        <v>44427</v>
      </c>
      <c r="C208" s="2" t="s">
        <v>250</v>
      </c>
      <c r="D208" s="2" t="s">
        <v>120</v>
      </c>
      <c r="E208" s="2" t="s">
        <v>190</v>
      </c>
      <c r="F208">
        <v>44</v>
      </c>
      <c r="G208">
        <v>1438.5</v>
      </c>
      <c r="H208">
        <v>0.126</v>
      </c>
      <c r="I208">
        <v>5.0500000000000003E-2</v>
      </c>
      <c r="J208">
        <v>5.0500000000000003E-2</v>
      </c>
      <c r="K208">
        <v>5.0500000000000003E-2</v>
      </c>
      <c r="L208">
        <v>5.0500000000000003E-2</v>
      </c>
      <c r="M208">
        <v>5.0500000000000003E-2</v>
      </c>
      <c r="N208">
        <v>5.0500000000000003E-2</v>
      </c>
      <c r="O208">
        <v>0.23300000000000001</v>
      </c>
      <c r="P208">
        <v>3.17</v>
      </c>
      <c r="Q208">
        <v>2.38</v>
      </c>
      <c r="R208">
        <v>4520</v>
      </c>
      <c r="S208">
        <v>5.0500000000000003E-2</v>
      </c>
      <c r="T208">
        <v>9.3699999999999992</v>
      </c>
      <c r="U208">
        <v>18.8</v>
      </c>
      <c r="V208">
        <v>20.399999999999999</v>
      </c>
      <c r="W208">
        <v>13.1</v>
      </c>
      <c r="X208">
        <v>12.9</v>
      </c>
      <c r="Y208">
        <v>9.2999999999999999E-2</v>
      </c>
      <c r="Z208">
        <v>34.9</v>
      </c>
      <c r="AA208">
        <v>49.1</v>
      </c>
      <c r="AB208">
        <v>24.1</v>
      </c>
      <c r="AC208">
        <v>0.252</v>
      </c>
      <c r="AD208">
        <v>1.43</v>
      </c>
      <c r="AE208">
        <v>7.23</v>
      </c>
      <c r="AF208">
        <v>0.126</v>
      </c>
      <c r="AG208">
        <v>5.0500000000000003E-2</v>
      </c>
      <c r="AH208">
        <v>8.57</v>
      </c>
      <c r="AI208">
        <v>0.126</v>
      </c>
      <c r="AJ208">
        <v>0.252</v>
      </c>
      <c r="AK208">
        <v>5.0500000000000003E-2</v>
      </c>
      <c r="AL208">
        <v>5.0500000000000003E-2</v>
      </c>
      <c r="AM208">
        <v>5.0500000000000003E-2</v>
      </c>
      <c r="AN208">
        <v>0.252</v>
      </c>
      <c r="AO208">
        <v>0.252</v>
      </c>
      <c r="AP208">
        <v>0.505</v>
      </c>
      <c r="AQ208">
        <v>0.252</v>
      </c>
      <c r="AR208">
        <v>0.23300000000000001</v>
      </c>
      <c r="AS208">
        <v>0.126</v>
      </c>
      <c r="AT208">
        <v>0.93</v>
      </c>
      <c r="AU208">
        <v>0.93</v>
      </c>
      <c r="AV208">
        <v>5.0500000000000003E-2</v>
      </c>
      <c r="AW208">
        <v>5.0500000000000003E-2</v>
      </c>
      <c r="AX208">
        <v>5.0500000000000003E-2</v>
      </c>
      <c r="AY208">
        <v>15.2</v>
      </c>
      <c r="AZ208">
        <v>15.8</v>
      </c>
      <c r="BA208">
        <v>0.252</v>
      </c>
      <c r="BB208">
        <v>11.6</v>
      </c>
      <c r="BC208">
        <v>5.0500000000000003E-2</v>
      </c>
      <c r="BD208">
        <v>5.0500000000000003E-2</v>
      </c>
      <c r="BE208">
        <v>5.0500000000000003E-2</v>
      </c>
      <c r="BG208">
        <f>SUM(Table8_1[[#This Row],[PFBA]:[11cl-PF3OUdS2]])</f>
        <v>4773.8485000000073</v>
      </c>
      <c r="BH208">
        <v>-0.89962945488243706</v>
      </c>
      <c r="BI208">
        <v>-1.2967086218813386</v>
      </c>
      <c r="BJ208">
        <v>-1.2967086218813386</v>
      </c>
      <c r="BK208">
        <v>-1.2967086218813386</v>
      </c>
      <c r="BL208">
        <v>-1.2967086218813386</v>
      </c>
      <c r="BM208">
        <v>-1.2967086218813386</v>
      </c>
      <c r="BN208">
        <v>-1.2967086218813386</v>
      </c>
      <c r="BO208">
        <v>-0.63264407897398101</v>
      </c>
      <c r="BP208">
        <v>0.50105926221775143</v>
      </c>
      <c r="BQ208">
        <v>0.37657695705651195</v>
      </c>
      <c r="BR208">
        <v>3.655138434811382</v>
      </c>
      <c r="BS208">
        <v>-1.2967086218813386</v>
      </c>
      <c r="BT208">
        <v>0.97173959088777828</v>
      </c>
      <c r="BU208">
        <v>1.2741578492636798</v>
      </c>
      <c r="BV208">
        <v>1.3096301674258988</v>
      </c>
      <c r="BW208">
        <v>1.1172712956557642</v>
      </c>
      <c r="BX208">
        <v>1.110589710299249</v>
      </c>
      <c r="BY208">
        <v>-1.031517051446065</v>
      </c>
      <c r="BZ208">
        <v>1.5428254269591799</v>
      </c>
      <c r="CA208">
        <v>1.6910814921229684</v>
      </c>
      <c r="CB208">
        <v>1.3820170425748683</v>
      </c>
      <c r="CC208">
        <v>-0.59859945921845592</v>
      </c>
      <c r="CD208">
        <v>0.1553360374650618</v>
      </c>
      <c r="CE208">
        <v>0.85913829729453084</v>
      </c>
      <c r="CF208">
        <v>-0.89962945488243706</v>
      </c>
      <c r="CG208">
        <v>-1.2967086218813386</v>
      </c>
      <c r="CH208">
        <v>0.9329808219231982</v>
      </c>
      <c r="CI208">
        <v>-0.89962945488243706</v>
      </c>
      <c r="CJ208">
        <v>-0.59859945921845592</v>
      </c>
      <c r="CK208">
        <v>-1.2967086218813386</v>
      </c>
      <c r="CL208">
        <v>-1.2967086218813386</v>
      </c>
      <c r="CM208">
        <v>-1.2967086218813386</v>
      </c>
      <c r="CN208">
        <v>-0.59859945921845592</v>
      </c>
      <c r="CO208">
        <v>-0.59859945921845592</v>
      </c>
      <c r="CP208">
        <v>-0.29670862188133862</v>
      </c>
      <c r="CQ208">
        <v>-0.59859945921845592</v>
      </c>
      <c r="CR208">
        <v>-0.63264407897398101</v>
      </c>
      <c r="CS208">
        <v>-0.89962945488243706</v>
      </c>
      <c r="CT208">
        <v>-3.1517051446064863E-2</v>
      </c>
      <c r="CU208">
        <v>-3.1517051446064863E-2</v>
      </c>
      <c r="CV208">
        <v>-1.2967086218813386</v>
      </c>
      <c r="CW208">
        <v>-1.2967086218813386</v>
      </c>
      <c r="CX208">
        <v>-1.2967086218813386</v>
      </c>
      <c r="CY208">
        <v>1.1818435879447726</v>
      </c>
      <c r="CZ208">
        <v>1.1986570869544226</v>
      </c>
      <c r="DA208">
        <v>-0.59859945921845592</v>
      </c>
      <c r="DB208">
        <v>1.0644579892269184</v>
      </c>
      <c r="DC208">
        <v>-1.2967086218813386</v>
      </c>
      <c r="DD208">
        <v>-1.2967086218813386</v>
      </c>
      <c r="DE208">
        <v>-1.2967086218813386</v>
      </c>
      <c r="DF208" t="e">
        <v>#NUM!</v>
      </c>
    </row>
    <row r="209" spans="1:110" x14ac:dyDescent="0.3">
      <c r="A209" s="2" t="s">
        <v>323</v>
      </c>
      <c r="B209" s="1">
        <v>44145</v>
      </c>
      <c r="C209" s="2" t="s">
        <v>324</v>
      </c>
      <c r="D209" s="2" t="s">
        <v>325</v>
      </c>
      <c r="E209" s="2" t="s">
        <v>326</v>
      </c>
      <c r="H209">
        <v>4.9299999999999997E-2</v>
      </c>
      <c r="I209">
        <v>4.9299999999999997E-2</v>
      </c>
      <c r="J209">
        <v>4.9299999999999997E-2</v>
      </c>
      <c r="K209">
        <v>9.8500000000000004E-2</v>
      </c>
      <c r="L209">
        <v>9.8500000000000004E-2</v>
      </c>
      <c r="M209">
        <v>4.9299999999999997E-2</v>
      </c>
      <c r="N209">
        <v>4.9299999999999997E-2</v>
      </c>
      <c r="O209">
        <v>9.8500000000000004E-2</v>
      </c>
      <c r="P209">
        <v>7.06</v>
      </c>
      <c r="Q209">
        <v>2.48</v>
      </c>
      <c r="R209">
        <v>1190</v>
      </c>
      <c r="S209">
        <v>4.9299999999999997E-2</v>
      </c>
      <c r="BG209">
        <f>SUM(Table8_1[[#This Row],[PFBA]:[11cl-PF3OUdS2]])</f>
        <v>1200.1313</v>
      </c>
      <c r="BH209">
        <v>-1.30715308072277</v>
      </c>
      <c r="BI209">
        <v>-1.30715308072277</v>
      </c>
      <c r="BJ209">
        <v>-1.30715308072277</v>
      </c>
      <c r="BK209">
        <v>-1.0065637695023884</v>
      </c>
      <c r="BL209">
        <v>-1.0065637695023884</v>
      </c>
      <c r="BM209">
        <v>-1.30715308072277</v>
      </c>
      <c r="BN209">
        <v>-1.30715308072277</v>
      </c>
      <c r="BO209">
        <v>-1.0065637695023884</v>
      </c>
      <c r="BP209">
        <v>0.84880470105180372</v>
      </c>
      <c r="BQ209">
        <v>0.39445168082621629</v>
      </c>
      <c r="BR209">
        <v>3.0755469613925306</v>
      </c>
      <c r="BS209">
        <v>-1.30715308072277</v>
      </c>
      <c r="BT209" t="e">
        <v>#NUM!</v>
      </c>
      <c r="BU209" t="e">
        <v>#NUM!</v>
      </c>
      <c r="BV209" t="e">
        <v>#NUM!</v>
      </c>
      <c r="BW209" t="e">
        <v>#NUM!</v>
      </c>
      <c r="BX209" t="e">
        <v>#NUM!</v>
      </c>
      <c r="BY209" t="e">
        <v>#NUM!</v>
      </c>
      <c r="BZ209" t="e">
        <v>#NUM!</v>
      </c>
      <c r="CA209" t="e">
        <v>#NUM!</v>
      </c>
      <c r="CB209" t="e">
        <v>#NUM!</v>
      </c>
      <c r="CC209" t="e">
        <v>#NUM!</v>
      </c>
      <c r="CD209" t="e">
        <v>#NUM!</v>
      </c>
      <c r="CE209" t="e">
        <v>#NUM!</v>
      </c>
      <c r="CF209" t="e">
        <v>#NUM!</v>
      </c>
      <c r="CG209" t="e">
        <v>#NUM!</v>
      </c>
      <c r="CH209" t="e">
        <v>#NUM!</v>
      </c>
      <c r="CI209" t="e">
        <v>#NUM!</v>
      </c>
      <c r="CJ209" t="e">
        <v>#NUM!</v>
      </c>
      <c r="CK209" t="e">
        <v>#NUM!</v>
      </c>
      <c r="CL209" t="e">
        <v>#NUM!</v>
      </c>
      <c r="CM209" t="e">
        <v>#NUM!</v>
      </c>
      <c r="CN209" t="e">
        <v>#NUM!</v>
      </c>
      <c r="CO209" t="e">
        <v>#NUM!</v>
      </c>
      <c r="CP209" t="e">
        <v>#NUM!</v>
      </c>
      <c r="CQ209" t="e">
        <v>#NUM!</v>
      </c>
      <c r="CR209" t="e">
        <v>#NUM!</v>
      </c>
      <c r="CS209" t="e">
        <v>#NUM!</v>
      </c>
      <c r="CT209" t="e">
        <v>#NUM!</v>
      </c>
      <c r="CU209" t="e">
        <v>#NUM!</v>
      </c>
      <c r="CV209" t="e">
        <v>#NUM!</v>
      </c>
      <c r="CW209" t="e">
        <v>#NUM!</v>
      </c>
      <c r="CX209" t="e">
        <v>#NUM!</v>
      </c>
      <c r="CY209" t="e">
        <v>#NUM!</v>
      </c>
      <c r="CZ209" t="e">
        <v>#NUM!</v>
      </c>
      <c r="DA209" t="e">
        <v>#NUM!</v>
      </c>
      <c r="DB209" t="e">
        <v>#NUM!</v>
      </c>
      <c r="DC209" t="e">
        <v>#NUM!</v>
      </c>
      <c r="DD209" t="e">
        <v>#NUM!</v>
      </c>
      <c r="DE209" t="e">
        <v>#NUM!</v>
      </c>
      <c r="DF209" t="e">
        <v>#NUM!</v>
      </c>
    </row>
    <row r="210" spans="1:110" x14ac:dyDescent="0.3">
      <c r="A210" s="2" t="s">
        <v>327</v>
      </c>
      <c r="B210" s="1">
        <v>44145</v>
      </c>
      <c r="C210" s="2" t="s">
        <v>324</v>
      </c>
      <c r="D210" s="2" t="s">
        <v>325</v>
      </c>
      <c r="E210" s="2" t="s">
        <v>326</v>
      </c>
      <c r="H210">
        <v>4.1799999999999997E-2</v>
      </c>
      <c r="I210">
        <v>4.1799999999999997E-2</v>
      </c>
      <c r="J210">
        <v>4.1799999999999997E-2</v>
      </c>
      <c r="K210">
        <v>0.94699999999999995</v>
      </c>
      <c r="L210">
        <v>0.91</v>
      </c>
      <c r="M210">
        <v>4.1799999999999997E-2</v>
      </c>
      <c r="N210">
        <v>4.1799999999999997E-2</v>
      </c>
      <c r="O210">
        <v>0.215</v>
      </c>
      <c r="P210">
        <v>24.1</v>
      </c>
      <c r="Q210">
        <v>4</v>
      </c>
      <c r="R210">
        <v>705</v>
      </c>
      <c r="S210">
        <v>4.1799999999999997E-2</v>
      </c>
      <c r="BG210">
        <f>SUM(Table8_1[[#This Row],[PFBA]:[11cl-PF3OUdS2]])</f>
        <v>735.42279999999994</v>
      </c>
      <c r="BH210">
        <v>-1.3788237182249647</v>
      </c>
      <c r="BI210">
        <v>-1.3788237182249647</v>
      </c>
      <c r="BJ210">
        <v>-1.3788237182249647</v>
      </c>
      <c r="BK210">
        <v>-2.3650020996726601E-2</v>
      </c>
      <c r="BL210">
        <v>-4.0958607678906384E-2</v>
      </c>
      <c r="BM210">
        <v>-1.3788237182249647</v>
      </c>
      <c r="BN210">
        <v>-1.3788237182249647</v>
      </c>
      <c r="BO210">
        <v>-0.66756154008439472</v>
      </c>
      <c r="BP210">
        <v>1.3820170425748683</v>
      </c>
      <c r="BQ210">
        <v>0.6020599913279624</v>
      </c>
      <c r="BR210">
        <v>2.8481891169913989</v>
      </c>
      <c r="BS210">
        <v>-1.3788237182249647</v>
      </c>
      <c r="BT210" t="e">
        <v>#NUM!</v>
      </c>
      <c r="BU210" t="e">
        <v>#NUM!</v>
      </c>
      <c r="BV210" t="e">
        <v>#NUM!</v>
      </c>
      <c r="BW210" t="e">
        <v>#NUM!</v>
      </c>
      <c r="BX210" t="e">
        <v>#NUM!</v>
      </c>
      <c r="BY210" t="e">
        <v>#NUM!</v>
      </c>
      <c r="BZ210" t="e">
        <v>#NUM!</v>
      </c>
      <c r="CA210" t="e">
        <v>#NUM!</v>
      </c>
      <c r="CB210" t="e">
        <v>#NUM!</v>
      </c>
      <c r="CC210" t="e">
        <v>#NUM!</v>
      </c>
      <c r="CD210" t="e">
        <v>#NUM!</v>
      </c>
      <c r="CE210" t="e">
        <v>#NUM!</v>
      </c>
      <c r="CF210" t="e">
        <v>#NUM!</v>
      </c>
      <c r="CG210" t="e">
        <v>#NUM!</v>
      </c>
      <c r="CH210" t="e">
        <v>#NUM!</v>
      </c>
      <c r="CI210" t="e">
        <v>#NUM!</v>
      </c>
      <c r="CJ210" t="e">
        <v>#NUM!</v>
      </c>
      <c r="CK210" t="e">
        <v>#NUM!</v>
      </c>
      <c r="CL210" t="e">
        <v>#NUM!</v>
      </c>
      <c r="CM210" t="e">
        <v>#NUM!</v>
      </c>
      <c r="CN210" t="e">
        <v>#NUM!</v>
      </c>
      <c r="CO210" t="e">
        <v>#NUM!</v>
      </c>
      <c r="CP210" t="e">
        <v>#NUM!</v>
      </c>
      <c r="CQ210" t="e">
        <v>#NUM!</v>
      </c>
      <c r="CR210" t="e">
        <v>#NUM!</v>
      </c>
      <c r="CS210" t="e">
        <v>#NUM!</v>
      </c>
      <c r="CT210" t="e">
        <v>#NUM!</v>
      </c>
      <c r="CU210" t="e">
        <v>#NUM!</v>
      </c>
      <c r="CV210" t="e">
        <v>#NUM!</v>
      </c>
      <c r="CW210" t="e">
        <v>#NUM!</v>
      </c>
      <c r="CX210" t="e">
        <v>#NUM!</v>
      </c>
      <c r="CY210" t="e">
        <v>#NUM!</v>
      </c>
      <c r="CZ210" t="e">
        <v>#NUM!</v>
      </c>
      <c r="DA210" t="e">
        <v>#NUM!</v>
      </c>
      <c r="DB210" t="e">
        <v>#NUM!</v>
      </c>
      <c r="DC210" t="e">
        <v>#NUM!</v>
      </c>
      <c r="DD210" t="e">
        <v>#NUM!</v>
      </c>
      <c r="DE210" t="e">
        <v>#NUM!</v>
      </c>
      <c r="DF210" t="e">
        <v>#NUM!</v>
      </c>
    </row>
    <row r="211" spans="1:110" x14ac:dyDescent="0.3">
      <c r="A211" s="2" t="s">
        <v>328</v>
      </c>
      <c r="B211" s="1">
        <v>44145</v>
      </c>
      <c r="C211" s="2" t="s">
        <v>324</v>
      </c>
      <c r="D211" s="2" t="s">
        <v>325</v>
      </c>
      <c r="E211" s="2" t="s">
        <v>326</v>
      </c>
      <c r="H211">
        <v>4.6899999999999997E-2</v>
      </c>
      <c r="I211">
        <v>4.6899999999999997E-2</v>
      </c>
      <c r="J211">
        <v>4.6899999999999997E-2</v>
      </c>
      <c r="K211">
        <v>0.36799999999999999</v>
      </c>
      <c r="L211">
        <v>9.3700000000000006E-2</v>
      </c>
      <c r="M211">
        <v>0.45</v>
      </c>
      <c r="N211">
        <v>4.6899999999999997E-2</v>
      </c>
      <c r="O211">
        <v>9.3700000000000006E-2</v>
      </c>
      <c r="P211">
        <v>7.07</v>
      </c>
      <c r="Q211">
        <v>2.7</v>
      </c>
      <c r="R211">
        <v>1120</v>
      </c>
      <c r="S211">
        <v>4.6899999999999997E-2</v>
      </c>
      <c r="BG211">
        <f>SUM(Table8_1[[#This Row],[PFBA]:[11cl-PF3OUdS2]])</f>
        <v>1131.0099</v>
      </c>
      <c r="BH211">
        <v>-1.3288271572849168</v>
      </c>
      <c r="BI211">
        <v>-1.3288271572849168</v>
      </c>
      <c r="BJ211">
        <v>-1.3288271572849168</v>
      </c>
      <c r="BK211">
        <v>-0.43415218132648237</v>
      </c>
      <c r="BL211">
        <v>-1.0282604091122216</v>
      </c>
      <c r="BM211">
        <v>-0.34678748622465633</v>
      </c>
      <c r="BN211">
        <v>-1.3288271572849168</v>
      </c>
      <c r="BO211">
        <v>-1.0282604091122216</v>
      </c>
      <c r="BP211">
        <v>0.84941941379689945</v>
      </c>
      <c r="BQ211">
        <v>0.43136376415898736</v>
      </c>
      <c r="BR211">
        <v>3.0492180226701815</v>
      </c>
      <c r="BS211">
        <v>-1.3288271572849168</v>
      </c>
      <c r="BT211" t="e">
        <v>#NUM!</v>
      </c>
      <c r="BU211" t="e">
        <v>#NUM!</v>
      </c>
      <c r="BV211" t="e">
        <v>#NUM!</v>
      </c>
      <c r="BW211" t="e">
        <v>#NUM!</v>
      </c>
      <c r="BX211" t="e">
        <v>#NUM!</v>
      </c>
      <c r="BY211" t="e">
        <v>#NUM!</v>
      </c>
      <c r="BZ211" t="e">
        <v>#NUM!</v>
      </c>
      <c r="CA211" t="e">
        <v>#NUM!</v>
      </c>
      <c r="CB211" t="e">
        <v>#NUM!</v>
      </c>
      <c r="CC211" t="e">
        <v>#NUM!</v>
      </c>
      <c r="CD211" t="e">
        <v>#NUM!</v>
      </c>
      <c r="CE211" t="e">
        <v>#NUM!</v>
      </c>
      <c r="CF211" t="e">
        <v>#NUM!</v>
      </c>
      <c r="CG211" t="e">
        <v>#NUM!</v>
      </c>
      <c r="CH211" t="e">
        <v>#NUM!</v>
      </c>
      <c r="CI211" t="e">
        <v>#NUM!</v>
      </c>
      <c r="CJ211" t="e">
        <v>#NUM!</v>
      </c>
      <c r="CK211" t="e">
        <v>#NUM!</v>
      </c>
      <c r="CL211" t="e">
        <v>#NUM!</v>
      </c>
      <c r="CM211" t="e">
        <v>#NUM!</v>
      </c>
      <c r="CN211" t="e">
        <v>#NUM!</v>
      </c>
      <c r="CO211" t="e">
        <v>#NUM!</v>
      </c>
      <c r="CP211" t="e">
        <v>#NUM!</v>
      </c>
      <c r="CQ211" t="e">
        <v>#NUM!</v>
      </c>
      <c r="CR211" t="e">
        <v>#NUM!</v>
      </c>
      <c r="CS211" t="e">
        <v>#NUM!</v>
      </c>
      <c r="CT211" t="e">
        <v>#NUM!</v>
      </c>
      <c r="CU211" t="e">
        <v>#NUM!</v>
      </c>
      <c r="CV211" t="e">
        <v>#NUM!</v>
      </c>
      <c r="CW211" t="e">
        <v>#NUM!</v>
      </c>
      <c r="CX211" t="e">
        <v>#NUM!</v>
      </c>
      <c r="CY211" t="e">
        <v>#NUM!</v>
      </c>
      <c r="CZ211" t="e">
        <v>#NUM!</v>
      </c>
      <c r="DA211" t="e">
        <v>#NUM!</v>
      </c>
      <c r="DB211" t="e">
        <v>#NUM!</v>
      </c>
      <c r="DC211" t="e">
        <v>#NUM!</v>
      </c>
      <c r="DD211" t="e">
        <v>#NUM!</v>
      </c>
      <c r="DE211" t="e">
        <v>#NUM!</v>
      </c>
      <c r="DF211" t="e">
        <v>#NUM!</v>
      </c>
    </row>
    <row r="212" spans="1:110" x14ac:dyDescent="0.3">
      <c r="A212" s="2" t="s">
        <v>329</v>
      </c>
      <c r="B212" s="1">
        <v>44145</v>
      </c>
      <c r="C212" s="2" t="s">
        <v>324</v>
      </c>
      <c r="D212" s="2" t="s">
        <v>325</v>
      </c>
      <c r="E212" s="2" t="s">
        <v>326</v>
      </c>
      <c r="H212">
        <v>4.3999999999999997E-2</v>
      </c>
      <c r="I212">
        <v>4.3999999999999997E-2</v>
      </c>
      <c r="J212">
        <v>4.3999999999999997E-2</v>
      </c>
      <c r="K212">
        <v>8.7900000000000006E-2</v>
      </c>
      <c r="L212">
        <v>8.7900000000000006E-2</v>
      </c>
      <c r="M212">
        <v>0.23100000000000001</v>
      </c>
      <c r="N212">
        <v>4.3999999999999997E-2</v>
      </c>
      <c r="O212">
        <v>0.23799999999999999</v>
      </c>
      <c r="P212">
        <v>11.9</v>
      </c>
      <c r="Q212">
        <v>3.5</v>
      </c>
      <c r="R212">
        <v>1040</v>
      </c>
      <c r="S212">
        <v>4.3999999999999997E-2</v>
      </c>
      <c r="BG212">
        <f>SUM(Table8_1[[#This Row],[PFBA]:[11cl-PF3OUdS2]])</f>
        <v>1056.2648000000002</v>
      </c>
      <c r="BH212">
        <v>-1.3565473235138126</v>
      </c>
      <c r="BI212">
        <v>-1.3565473235138126</v>
      </c>
      <c r="BJ212">
        <v>-1.3565473235138126</v>
      </c>
      <c r="BK212">
        <v>-1.0560111249262281</v>
      </c>
      <c r="BL212">
        <v>-1.0560111249262281</v>
      </c>
      <c r="BM212">
        <v>-0.63638802010785567</v>
      </c>
      <c r="BN212">
        <v>-1.3565473235138126</v>
      </c>
      <c r="BO212">
        <v>-0.62342304294348805</v>
      </c>
      <c r="BP212">
        <v>1.0755469613925308</v>
      </c>
      <c r="BQ212">
        <v>0.54406804435027567</v>
      </c>
      <c r="BR212">
        <v>3.0170333392987803</v>
      </c>
      <c r="BS212">
        <v>-1.3565473235138126</v>
      </c>
      <c r="BT212" t="e">
        <v>#NUM!</v>
      </c>
      <c r="BU212" t="e">
        <v>#NUM!</v>
      </c>
      <c r="BV212" t="e">
        <v>#NUM!</v>
      </c>
      <c r="BW212" t="e">
        <v>#NUM!</v>
      </c>
      <c r="BX212" t="e">
        <v>#NUM!</v>
      </c>
      <c r="BY212" t="e">
        <v>#NUM!</v>
      </c>
      <c r="BZ212" t="e">
        <v>#NUM!</v>
      </c>
      <c r="CA212" t="e">
        <v>#NUM!</v>
      </c>
      <c r="CB212" t="e">
        <v>#NUM!</v>
      </c>
      <c r="CC212" t="e">
        <v>#NUM!</v>
      </c>
      <c r="CD212" t="e">
        <v>#NUM!</v>
      </c>
      <c r="CE212" t="e">
        <v>#NUM!</v>
      </c>
      <c r="CF212" t="e">
        <v>#NUM!</v>
      </c>
      <c r="CG212" t="e">
        <v>#NUM!</v>
      </c>
      <c r="CH212" t="e">
        <v>#NUM!</v>
      </c>
      <c r="CI212" t="e">
        <v>#NUM!</v>
      </c>
      <c r="CJ212" t="e">
        <v>#NUM!</v>
      </c>
      <c r="CK212" t="e">
        <v>#NUM!</v>
      </c>
      <c r="CL212" t="e">
        <v>#NUM!</v>
      </c>
      <c r="CM212" t="e">
        <v>#NUM!</v>
      </c>
      <c r="CN212" t="e">
        <v>#NUM!</v>
      </c>
      <c r="CO212" t="e">
        <v>#NUM!</v>
      </c>
      <c r="CP212" t="e">
        <v>#NUM!</v>
      </c>
      <c r="CQ212" t="e">
        <v>#NUM!</v>
      </c>
      <c r="CR212" t="e">
        <v>#NUM!</v>
      </c>
      <c r="CS212" t="e">
        <v>#NUM!</v>
      </c>
      <c r="CT212" t="e">
        <v>#NUM!</v>
      </c>
      <c r="CU212" t="e">
        <v>#NUM!</v>
      </c>
      <c r="CV212" t="e">
        <v>#NUM!</v>
      </c>
      <c r="CW212" t="e">
        <v>#NUM!</v>
      </c>
      <c r="CX212" t="e">
        <v>#NUM!</v>
      </c>
      <c r="CY212" t="e">
        <v>#NUM!</v>
      </c>
      <c r="CZ212" t="e">
        <v>#NUM!</v>
      </c>
      <c r="DA212" t="e">
        <v>#NUM!</v>
      </c>
      <c r="DB212" t="e">
        <v>#NUM!</v>
      </c>
      <c r="DC212" t="e">
        <v>#NUM!</v>
      </c>
      <c r="DD212" t="e">
        <v>#NUM!</v>
      </c>
      <c r="DE212" t="e">
        <v>#NUM!</v>
      </c>
      <c r="DF212" t="e">
        <v>#NUM!</v>
      </c>
    </row>
    <row r="213" spans="1:110" x14ac:dyDescent="0.3">
      <c r="A213" s="2" t="s">
        <v>330</v>
      </c>
      <c r="B213" s="1">
        <v>44145</v>
      </c>
      <c r="C213" s="2" t="s">
        <v>324</v>
      </c>
      <c r="D213" s="2" t="s">
        <v>325</v>
      </c>
      <c r="E213" s="2" t="s">
        <v>326</v>
      </c>
      <c r="H213">
        <v>4.8599999999999997E-2</v>
      </c>
      <c r="I213">
        <v>4.8599999999999997E-2</v>
      </c>
      <c r="J213">
        <v>4.8599999999999997E-2</v>
      </c>
      <c r="K213">
        <v>0.19400000000000001</v>
      </c>
      <c r="L213">
        <v>0.20599999999999999</v>
      </c>
      <c r="M213">
        <v>0.58899999999999997</v>
      </c>
      <c r="N213">
        <v>4.8599999999999997E-2</v>
      </c>
      <c r="O213">
        <v>0.41599999999999998</v>
      </c>
      <c r="P213">
        <v>10.199999999999999</v>
      </c>
      <c r="Q213">
        <v>3.81</v>
      </c>
      <c r="R213">
        <v>1490</v>
      </c>
      <c r="S213">
        <v>4.8599999999999997E-2</v>
      </c>
      <c r="BG213">
        <f>SUM(Table8_1[[#This Row],[PFBA]:[11cl-PF3OUdS2]])</f>
        <v>1505.6580000000001</v>
      </c>
      <c r="BH213">
        <v>-1.3133637307377066</v>
      </c>
      <c r="BI213">
        <v>-1.3133637307377066</v>
      </c>
      <c r="BJ213">
        <v>-1.3133637307377066</v>
      </c>
      <c r="BK213">
        <v>-0.71219827006977399</v>
      </c>
      <c r="BL213">
        <v>-0.68613277963084662</v>
      </c>
      <c r="BM213">
        <v>-0.22988470521289839</v>
      </c>
      <c r="BN213">
        <v>-1.3133637307377066</v>
      </c>
      <c r="BO213">
        <v>-0.38090666937325729</v>
      </c>
      <c r="BP213">
        <v>1.0086001717619175</v>
      </c>
      <c r="BQ213">
        <v>0.58092497567561929</v>
      </c>
      <c r="BR213">
        <v>3.173186268412274</v>
      </c>
      <c r="BS213">
        <v>-1.3133637307377066</v>
      </c>
      <c r="BT213" t="e">
        <v>#NUM!</v>
      </c>
      <c r="BU213" t="e">
        <v>#NUM!</v>
      </c>
      <c r="BV213" t="e">
        <v>#NUM!</v>
      </c>
      <c r="BW213" t="e">
        <v>#NUM!</v>
      </c>
      <c r="BX213" t="e">
        <v>#NUM!</v>
      </c>
      <c r="BY213" t="e">
        <v>#NUM!</v>
      </c>
      <c r="BZ213" t="e">
        <v>#NUM!</v>
      </c>
      <c r="CA213" t="e">
        <v>#NUM!</v>
      </c>
      <c r="CB213" t="e">
        <v>#NUM!</v>
      </c>
      <c r="CC213" t="e">
        <v>#NUM!</v>
      </c>
      <c r="CD213" t="e">
        <v>#NUM!</v>
      </c>
      <c r="CE213" t="e">
        <v>#NUM!</v>
      </c>
      <c r="CF213" t="e">
        <v>#NUM!</v>
      </c>
      <c r="CG213" t="e">
        <v>#NUM!</v>
      </c>
      <c r="CH213" t="e">
        <v>#NUM!</v>
      </c>
      <c r="CI213" t="e">
        <v>#NUM!</v>
      </c>
      <c r="CJ213" t="e">
        <v>#NUM!</v>
      </c>
      <c r="CK213" t="e">
        <v>#NUM!</v>
      </c>
      <c r="CL213" t="e">
        <v>#NUM!</v>
      </c>
      <c r="CM213" t="e">
        <v>#NUM!</v>
      </c>
      <c r="CN213" t="e">
        <v>#NUM!</v>
      </c>
      <c r="CO213" t="e">
        <v>#NUM!</v>
      </c>
      <c r="CP213" t="e">
        <v>#NUM!</v>
      </c>
      <c r="CQ213" t="e">
        <v>#NUM!</v>
      </c>
      <c r="CR213" t="e">
        <v>#NUM!</v>
      </c>
      <c r="CS213" t="e">
        <v>#NUM!</v>
      </c>
      <c r="CT213" t="e">
        <v>#NUM!</v>
      </c>
      <c r="CU213" t="e">
        <v>#NUM!</v>
      </c>
      <c r="CV213" t="e">
        <v>#NUM!</v>
      </c>
      <c r="CW213" t="e">
        <v>#NUM!</v>
      </c>
      <c r="CX213" t="e">
        <v>#NUM!</v>
      </c>
      <c r="CY213" t="e">
        <v>#NUM!</v>
      </c>
      <c r="CZ213" t="e">
        <v>#NUM!</v>
      </c>
      <c r="DA213" t="e">
        <v>#NUM!</v>
      </c>
      <c r="DB213" t="e">
        <v>#NUM!</v>
      </c>
      <c r="DC213" t="e">
        <v>#NUM!</v>
      </c>
      <c r="DD213" t="e">
        <v>#NUM!</v>
      </c>
      <c r="DE213" t="e">
        <v>#NUM!</v>
      </c>
      <c r="DF213" t="e">
        <v>#NUM!</v>
      </c>
    </row>
    <row r="214" spans="1:110" x14ac:dyDescent="0.3">
      <c r="A214" s="2" t="s">
        <v>331</v>
      </c>
      <c r="B214" s="1">
        <v>44145</v>
      </c>
      <c r="C214" s="2" t="s">
        <v>324</v>
      </c>
      <c r="D214" s="2" t="s">
        <v>325</v>
      </c>
      <c r="E214" s="2" t="s">
        <v>326</v>
      </c>
      <c r="H214">
        <v>4.2700000000000002E-2</v>
      </c>
      <c r="I214">
        <v>4.2700000000000002E-2</v>
      </c>
      <c r="J214">
        <v>4.2700000000000002E-2</v>
      </c>
      <c r="K214">
        <v>0.20699999999999999</v>
      </c>
      <c r="L214">
        <v>0.253</v>
      </c>
      <c r="M214">
        <v>0.36899999999999999</v>
      </c>
      <c r="N214">
        <v>4.2700000000000002E-2</v>
      </c>
      <c r="O214">
        <v>0.629</v>
      </c>
      <c r="P214">
        <v>9.6199999999999992</v>
      </c>
      <c r="Q214">
        <v>3.93</v>
      </c>
      <c r="R214">
        <v>1590</v>
      </c>
      <c r="S214">
        <v>4.2700000000000002E-2</v>
      </c>
      <c r="BG214">
        <f>SUM(Table8_1[[#This Row],[PFBA]:[11cl-PF3OUdS2]])</f>
        <v>1605.2214999999999</v>
      </c>
      <c r="BH214">
        <v>-1.3695721249749762</v>
      </c>
      <c r="BI214">
        <v>-1.3695721249749762</v>
      </c>
      <c r="BJ214">
        <v>-1.3695721249749762</v>
      </c>
      <c r="BK214">
        <v>-0.68402965454308229</v>
      </c>
      <c r="BL214">
        <v>-0.59687947882418213</v>
      </c>
      <c r="BM214">
        <v>-0.43297363384093962</v>
      </c>
      <c r="BN214">
        <v>-1.3695721249749762</v>
      </c>
      <c r="BO214">
        <v>-0.20134935455473107</v>
      </c>
      <c r="BP214">
        <v>0.98317507203781296</v>
      </c>
      <c r="BQ214">
        <v>0.59439255037542671</v>
      </c>
      <c r="BR214">
        <v>3.2013971243204513</v>
      </c>
      <c r="BS214">
        <v>-1.3695721249749762</v>
      </c>
      <c r="BT214" t="e">
        <v>#NUM!</v>
      </c>
      <c r="BU214" t="e">
        <v>#NUM!</v>
      </c>
      <c r="BV214" t="e">
        <v>#NUM!</v>
      </c>
      <c r="BW214" t="e">
        <v>#NUM!</v>
      </c>
      <c r="BX214" t="e">
        <v>#NUM!</v>
      </c>
      <c r="BY214" t="e">
        <v>#NUM!</v>
      </c>
      <c r="BZ214" t="e">
        <v>#NUM!</v>
      </c>
      <c r="CA214" t="e">
        <v>#NUM!</v>
      </c>
      <c r="CB214" t="e">
        <v>#NUM!</v>
      </c>
      <c r="CC214" t="e">
        <v>#NUM!</v>
      </c>
      <c r="CD214" t="e">
        <v>#NUM!</v>
      </c>
      <c r="CE214" t="e">
        <v>#NUM!</v>
      </c>
      <c r="CF214" t="e">
        <v>#NUM!</v>
      </c>
      <c r="CG214" t="e">
        <v>#NUM!</v>
      </c>
      <c r="CH214" t="e">
        <v>#NUM!</v>
      </c>
      <c r="CI214" t="e">
        <v>#NUM!</v>
      </c>
      <c r="CJ214" t="e">
        <v>#NUM!</v>
      </c>
      <c r="CK214" t="e">
        <v>#NUM!</v>
      </c>
      <c r="CL214" t="e">
        <v>#NUM!</v>
      </c>
      <c r="CM214" t="e">
        <v>#NUM!</v>
      </c>
      <c r="CN214" t="e">
        <v>#NUM!</v>
      </c>
      <c r="CO214" t="e">
        <v>#NUM!</v>
      </c>
      <c r="CP214" t="e">
        <v>#NUM!</v>
      </c>
      <c r="CQ214" t="e">
        <v>#NUM!</v>
      </c>
      <c r="CR214" t="e">
        <v>#NUM!</v>
      </c>
      <c r="CS214" t="e">
        <v>#NUM!</v>
      </c>
      <c r="CT214" t="e">
        <v>#NUM!</v>
      </c>
      <c r="CU214" t="e">
        <v>#NUM!</v>
      </c>
      <c r="CV214" t="e">
        <v>#NUM!</v>
      </c>
      <c r="CW214" t="e">
        <v>#NUM!</v>
      </c>
      <c r="CX214" t="e">
        <v>#NUM!</v>
      </c>
      <c r="CY214" t="e">
        <v>#NUM!</v>
      </c>
      <c r="CZ214" t="e">
        <v>#NUM!</v>
      </c>
      <c r="DA214" t="e">
        <v>#NUM!</v>
      </c>
      <c r="DB214" t="e">
        <v>#NUM!</v>
      </c>
      <c r="DC214" t="e">
        <v>#NUM!</v>
      </c>
      <c r="DD214" t="e">
        <v>#NUM!</v>
      </c>
      <c r="DE214" t="e">
        <v>#NUM!</v>
      </c>
      <c r="DF214" t="e">
        <v>#NUM!</v>
      </c>
    </row>
    <row r="215" spans="1:110" x14ac:dyDescent="0.3">
      <c r="A215" s="2" t="s">
        <v>332</v>
      </c>
      <c r="B215" s="1">
        <v>44145</v>
      </c>
      <c r="C215" s="2" t="s">
        <v>324</v>
      </c>
      <c r="D215" s="2" t="s">
        <v>325</v>
      </c>
      <c r="E215" s="2" t="s">
        <v>326</v>
      </c>
      <c r="H215">
        <v>5.1200000000000002E-2</v>
      </c>
      <c r="I215">
        <v>5.1200000000000002E-2</v>
      </c>
      <c r="J215">
        <v>5.1200000000000002E-2</v>
      </c>
      <c r="K215">
        <v>0.1023</v>
      </c>
      <c r="L215">
        <v>0.1023</v>
      </c>
      <c r="M215">
        <v>5.1200000000000002E-2</v>
      </c>
      <c r="N215">
        <v>5.1200000000000002E-2</v>
      </c>
      <c r="O215">
        <v>0.377</v>
      </c>
      <c r="P215">
        <v>5.27</v>
      </c>
      <c r="Q215">
        <v>1.6</v>
      </c>
      <c r="R215">
        <v>1140</v>
      </c>
      <c r="S215">
        <v>5.1200000000000002E-2</v>
      </c>
      <c r="BG215">
        <f>SUM(Table8_1[[#This Row],[PFBA]:[11cl-PF3OUdS2]])</f>
        <v>1147.7588000000001</v>
      </c>
      <c r="BH215">
        <v>-1.2907300390241692</v>
      </c>
      <c r="BI215">
        <v>-1.2907300390241692</v>
      </c>
      <c r="BJ215">
        <v>-1.2907300390241692</v>
      </c>
      <c r="BK215">
        <v>-0.99012436628783984</v>
      </c>
      <c r="BL215">
        <v>-0.99012436628783984</v>
      </c>
      <c r="BM215">
        <v>-1.2907300390241692</v>
      </c>
      <c r="BN215">
        <v>-1.2907300390241692</v>
      </c>
      <c r="BO215">
        <v>-0.42365864979420714</v>
      </c>
      <c r="BP215">
        <v>0.72181061521254652</v>
      </c>
      <c r="BQ215">
        <v>0.20411998265592479</v>
      </c>
      <c r="BR215">
        <v>3.0569048513364727</v>
      </c>
      <c r="BS215">
        <v>-1.2907300390241692</v>
      </c>
      <c r="BT215" t="e">
        <v>#NUM!</v>
      </c>
      <c r="BU215" t="e">
        <v>#NUM!</v>
      </c>
      <c r="BV215" t="e">
        <v>#NUM!</v>
      </c>
      <c r="BW215" t="e">
        <v>#NUM!</v>
      </c>
      <c r="BX215" t="e">
        <v>#NUM!</v>
      </c>
      <c r="BY215" t="e">
        <v>#NUM!</v>
      </c>
      <c r="BZ215" t="e">
        <v>#NUM!</v>
      </c>
      <c r="CA215" t="e">
        <v>#NUM!</v>
      </c>
      <c r="CB215" t="e">
        <v>#NUM!</v>
      </c>
      <c r="CC215" t="e">
        <v>#NUM!</v>
      </c>
      <c r="CD215" t="e">
        <v>#NUM!</v>
      </c>
      <c r="CE215" t="e">
        <v>#NUM!</v>
      </c>
      <c r="CF215" t="e">
        <v>#NUM!</v>
      </c>
      <c r="CG215" t="e">
        <v>#NUM!</v>
      </c>
      <c r="CH215" t="e">
        <v>#NUM!</v>
      </c>
      <c r="CI215" t="e">
        <v>#NUM!</v>
      </c>
      <c r="CJ215" t="e">
        <v>#NUM!</v>
      </c>
      <c r="CK215" t="e">
        <v>#NUM!</v>
      </c>
      <c r="CL215" t="e">
        <v>#NUM!</v>
      </c>
      <c r="CM215" t="e">
        <v>#NUM!</v>
      </c>
      <c r="CN215" t="e">
        <v>#NUM!</v>
      </c>
      <c r="CO215" t="e">
        <v>#NUM!</v>
      </c>
      <c r="CP215" t="e">
        <v>#NUM!</v>
      </c>
      <c r="CQ215" t="e">
        <v>#NUM!</v>
      </c>
      <c r="CR215" t="e">
        <v>#NUM!</v>
      </c>
      <c r="CS215" t="e">
        <v>#NUM!</v>
      </c>
      <c r="CT215" t="e">
        <v>#NUM!</v>
      </c>
      <c r="CU215" t="e">
        <v>#NUM!</v>
      </c>
      <c r="CV215" t="e">
        <v>#NUM!</v>
      </c>
      <c r="CW215" t="e">
        <v>#NUM!</v>
      </c>
      <c r="CX215" t="e">
        <v>#NUM!</v>
      </c>
      <c r="CY215" t="e">
        <v>#NUM!</v>
      </c>
      <c r="CZ215" t="e">
        <v>#NUM!</v>
      </c>
      <c r="DA215" t="e">
        <v>#NUM!</v>
      </c>
      <c r="DB215" t="e">
        <v>#NUM!</v>
      </c>
      <c r="DC215" t="e">
        <v>#NUM!</v>
      </c>
      <c r="DD215" t="e">
        <v>#NUM!</v>
      </c>
      <c r="DE215" t="e">
        <v>#NUM!</v>
      </c>
      <c r="DF215" t="e">
        <v>#NUM!</v>
      </c>
    </row>
    <row r="216" spans="1:110" x14ac:dyDescent="0.3">
      <c r="A216" s="2" t="s">
        <v>333</v>
      </c>
      <c r="B216" s="1">
        <v>44145</v>
      </c>
      <c r="C216" s="2" t="s">
        <v>324</v>
      </c>
      <c r="D216" s="2" t="s">
        <v>325</v>
      </c>
      <c r="E216" s="2" t="s">
        <v>326</v>
      </c>
      <c r="H216">
        <v>4.0300000000000002E-2</v>
      </c>
      <c r="I216">
        <v>4.0300000000000002E-2</v>
      </c>
      <c r="J216">
        <v>4.0300000000000002E-2</v>
      </c>
      <c r="K216">
        <v>0.42599999999999999</v>
      </c>
      <c r="L216">
        <v>8.0600000000000005E-2</v>
      </c>
      <c r="M216">
        <v>4.0300000000000002E-2</v>
      </c>
      <c r="N216">
        <v>4.0300000000000002E-2</v>
      </c>
      <c r="O216">
        <v>0.47199999999999998</v>
      </c>
      <c r="P216">
        <v>7.79</v>
      </c>
      <c r="Q216">
        <v>3.05</v>
      </c>
      <c r="R216">
        <v>1030</v>
      </c>
      <c r="S216">
        <v>4.0300000000000002E-2</v>
      </c>
      <c r="BG216">
        <f>SUM(Table8_1[[#This Row],[PFBA]:[11cl-PF3OUdS2]])</f>
        <v>1042.0603999999998</v>
      </c>
      <c r="BH216">
        <v>-1.3946949538588904</v>
      </c>
      <c r="BI216">
        <v>-1.3946949538588904</v>
      </c>
      <c r="BJ216">
        <v>-1.3946949538588904</v>
      </c>
      <c r="BK216">
        <v>-0.37059040089728107</v>
      </c>
      <c r="BL216">
        <v>-1.0936649581949094</v>
      </c>
      <c r="BM216">
        <v>-1.3946949538588904</v>
      </c>
      <c r="BN216">
        <v>-1.3946949538588904</v>
      </c>
      <c r="BO216">
        <v>-0.32605800136591223</v>
      </c>
      <c r="BP216">
        <v>0.89153745767256443</v>
      </c>
      <c r="BQ216">
        <v>0.48429983934678583</v>
      </c>
      <c r="BR216">
        <v>3.012837224705172</v>
      </c>
      <c r="BS216">
        <v>-1.3946949538588904</v>
      </c>
      <c r="BT216" t="e">
        <v>#NUM!</v>
      </c>
      <c r="BU216" t="e">
        <v>#NUM!</v>
      </c>
      <c r="BV216" t="e">
        <v>#NUM!</v>
      </c>
      <c r="BW216" t="e">
        <v>#NUM!</v>
      </c>
      <c r="BX216" t="e">
        <v>#NUM!</v>
      </c>
      <c r="BY216" t="e">
        <v>#NUM!</v>
      </c>
      <c r="BZ216" t="e">
        <v>#NUM!</v>
      </c>
      <c r="CA216" t="e">
        <v>#NUM!</v>
      </c>
      <c r="CB216" t="e">
        <v>#NUM!</v>
      </c>
      <c r="CC216" t="e">
        <v>#NUM!</v>
      </c>
      <c r="CD216" t="e">
        <v>#NUM!</v>
      </c>
      <c r="CE216" t="e">
        <v>#NUM!</v>
      </c>
      <c r="CF216" t="e">
        <v>#NUM!</v>
      </c>
      <c r="CG216" t="e">
        <v>#NUM!</v>
      </c>
      <c r="CH216" t="e">
        <v>#NUM!</v>
      </c>
      <c r="CI216" t="e">
        <v>#NUM!</v>
      </c>
      <c r="CJ216" t="e">
        <v>#NUM!</v>
      </c>
      <c r="CK216" t="e">
        <v>#NUM!</v>
      </c>
      <c r="CL216" t="e">
        <v>#NUM!</v>
      </c>
      <c r="CM216" t="e">
        <v>#NUM!</v>
      </c>
      <c r="CN216" t="e">
        <v>#NUM!</v>
      </c>
      <c r="CO216" t="e">
        <v>#NUM!</v>
      </c>
      <c r="CP216" t="e">
        <v>#NUM!</v>
      </c>
      <c r="CQ216" t="e">
        <v>#NUM!</v>
      </c>
      <c r="CR216" t="e">
        <v>#NUM!</v>
      </c>
      <c r="CS216" t="e">
        <v>#NUM!</v>
      </c>
      <c r="CT216" t="e">
        <v>#NUM!</v>
      </c>
      <c r="CU216" t="e">
        <v>#NUM!</v>
      </c>
      <c r="CV216" t="e">
        <v>#NUM!</v>
      </c>
      <c r="CW216" t="e">
        <v>#NUM!</v>
      </c>
      <c r="CX216" t="e">
        <v>#NUM!</v>
      </c>
      <c r="CY216" t="e">
        <v>#NUM!</v>
      </c>
      <c r="CZ216" t="e">
        <v>#NUM!</v>
      </c>
      <c r="DA216" t="e">
        <v>#NUM!</v>
      </c>
      <c r="DB216" t="e">
        <v>#NUM!</v>
      </c>
      <c r="DC216" t="e">
        <v>#NUM!</v>
      </c>
      <c r="DD216" t="e">
        <v>#NUM!</v>
      </c>
      <c r="DE216" t="e">
        <v>#NUM!</v>
      </c>
      <c r="DF216" t="e">
        <v>#NUM!</v>
      </c>
    </row>
    <row r="217" spans="1:110" x14ac:dyDescent="0.3">
      <c r="A217" s="2" t="s">
        <v>334</v>
      </c>
      <c r="B217" s="1">
        <v>44145</v>
      </c>
      <c r="C217" s="2" t="s">
        <v>324</v>
      </c>
      <c r="D217" s="2" t="s">
        <v>325</v>
      </c>
      <c r="E217" s="2" t="s">
        <v>326</v>
      </c>
      <c r="H217">
        <v>4.9799999999999997E-2</v>
      </c>
      <c r="I217">
        <v>4.9799999999999997E-2</v>
      </c>
      <c r="J217">
        <v>4.9799999999999997E-2</v>
      </c>
      <c r="K217">
        <v>9.9599999999999994E-2</v>
      </c>
      <c r="L217">
        <v>9.9599999999999994E-2</v>
      </c>
      <c r="M217">
        <v>4.9799999999999997E-2</v>
      </c>
      <c r="N217">
        <v>4.9799999999999997E-2</v>
      </c>
      <c r="O217">
        <v>9.9599999999999994E-2</v>
      </c>
      <c r="P217">
        <v>6.87</v>
      </c>
      <c r="Q217">
        <v>2.62</v>
      </c>
      <c r="R217">
        <v>1070</v>
      </c>
      <c r="S217">
        <v>4.9799999999999997E-2</v>
      </c>
      <c r="BG217">
        <f>SUM(Table8_1[[#This Row],[PFBA]:[11cl-PF3OUdS2]])</f>
        <v>1080.0876000000001</v>
      </c>
      <c r="BH217">
        <v>-1.3027706572402824</v>
      </c>
      <c r="BI217">
        <v>-1.3027706572402824</v>
      </c>
      <c r="BJ217">
        <v>-1.3027706572402824</v>
      </c>
      <c r="BK217">
        <v>-1.0017406615763014</v>
      </c>
      <c r="BL217">
        <v>-1.0017406615763014</v>
      </c>
      <c r="BM217">
        <v>-1.3027706572402824</v>
      </c>
      <c r="BN217">
        <v>-1.3027706572402824</v>
      </c>
      <c r="BO217">
        <v>-1.0017406615763014</v>
      </c>
      <c r="BP217">
        <v>0.83695673705955043</v>
      </c>
      <c r="BQ217">
        <v>0.41830129131974547</v>
      </c>
      <c r="BR217">
        <v>3.0293837776852097</v>
      </c>
      <c r="BS217">
        <v>-1.3027706572402824</v>
      </c>
      <c r="BT217" t="e">
        <v>#NUM!</v>
      </c>
      <c r="BU217" t="e">
        <v>#NUM!</v>
      </c>
      <c r="BV217" t="e">
        <v>#NUM!</v>
      </c>
      <c r="BW217" t="e">
        <v>#NUM!</v>
      </c>
      <c r="BX217" t="e">
        <v>#NUM!</v>
      </c>
      <c r="BY217" t="e">
        <v>#NUM!</v>
      </c>
      <c r="BZ217" t="e">
        <v>#NUM!</v>
      </c>
      <c r="CA217" t="e">
        <v>#NUM!</v>
      </c>
      <c r="CB217" t="e">
        <v>#NUM!</v>
      </c>
      <c r="CC217" t="e">
        <v>#NUM!</v>
      </c>
      <c r="CD217" t="e">
        <v>#NUM!</v>
      </c>
      <c r="CE217" t="e">
        <v>#NUM!</v>
      </c>
      <c r="CF217" t="e">
        <v>#NUM!</v>
      </c>
      <c r="CG217" t="e">
        <v>#NUM!</v>
      </c>
      <c r="CH217" t="e">
        <v>#NUM!</v>
      </c>
      <c r="CI217" t="e">
        <v>#NUM!</v>
      </c>
      <c r="CJ217" t="e">
        <v>#NUM!</v>
      </c>
      <c r="CK217" t="e">
        <v>#NUM!</v>
      </c>
      <c r="CL217" t="e">
        <v>#NUM!</v>
      </c>
      <c r="CM217" t="e">
        <v>#NUM!</v>
      </c>
      <c r="CN217" t="e">
        <v>#NUM!</v>
      </c>
      <c r="CO217" t="e">
        <v>#NUM!</v>
      </c>
      <c r="CP217" t="e">
        <v>#NUM!</v>
      </c>
      <c r="CQ217" t="e">
        <v>#NUM!</v>
      </c>
      <c r="CR217" t="e">
        <v>#NUM!</v>
      </c>
      <c r="CS217" t="e">
        <v>#NUM!</v>
      </c>
      <c r="CT217" t="e">
        <v>#NUM!</v>
      </c>
      <c r="CU217" t="e">
        <v>#NUM!</v>
      </c>
      <c r="CV217" t="e">
        <v>#NUM!</v>
      </c>
      <c r="CW217" t="e">
        <v>#NUM!</v>
      </c>
      <c r="CX217" t="e">
        <v>#NUM!</v>
      </c>
      <c r="CY217" t="e">
        <v>#NUM!</v>
      </c>
      <c r="CZ217" t="e">
        <v>#NUM!</v>
      </c>
      <c r="DA217" t="e">
        <v>#NUM!</v>
      </c>
      <c r="DB217" t="e">
        <v>#NUM!</v>
      </c>
      <c r="DC217" t="e">
        <v>#NUM!</v>
      </c>
      <c r="DD217" t="e">
        <v>#NUM!</v>
      </c>
      <c r="DE217" t="e">
        <v>#NUM!</v>
      </c>
      <c r="DF217" t="e">
        <v>#NUM!</v>
      </c>
    </row>
    <row r="218" spans="1:110" x14ac:dyDescent="0.3">
      <c r="A218" s="2" t="s">
        <v>335</v>
      </c>
      <c r="B218" s="1">
        <v>44145</v>
      </c>
      <c r="C218" s="2" t="s">
        <v>324</v>
      </c>
      <c r="D218" s="2" t="s">
        <v>325</v>
      </c>
      <c r="E218" s="2" t="s">
        <v>326</v>
      </c>
      <c r="H218">
        <v>4.87E-2</v>
      </c>
      <c r="I218">
        <v>4.87E-2</v>
      </c>
      <c r="J218">
        <v>4.87E-2</v>
      </c>
      <c r="K218">
        <v>6.56</v>
      </c>
      <c r="L218">
        <v>0.42899999999999999</v>
      </c>
      <c r="M218">
        <v>0.47499999999999998</v>
      </c>
      <c r="N218">
        <v>9.7600000000000006E-2</v>
      </c>
      <c r="O218">
        <v>0.39</v>
      </c>
      <c r="P218">
        <v>25.1</v>
      </c>
      <c r="Q218">
        <v>4.12</v>
      </c>
      <c r="R218">
        <v>1430</v>
      </c>
      <c r="S218">
        <v>4.87E-2</v>
      </c>
      <c r="BG218">
        <f>SUM(Table8_1[[#This Row],[PFBA]:[11cl-PF3OUdS2]])</f>
        <v>1467.3664000000001</v>
      </c>
      <c r="BH218">
        <v>-1.3124710387853658</v>
      </c>
      <c r="BI218">
        <v>-1.3124710387853658</v>
      </c>
      <c r="BJ218">
        <v>-1.3124710387853658</v>
      </c>
      <c r="BK218">
        <v>0.81690383937566025</v>
      </c>
      <c r="BL218">
        <v>-0.36754270781527576</v>
      </c>
      <c r="BM218">
        <v>-0.32330639037513342</v>
      </c>
      <c r="BN218">
        <v>-1.0105501823333081</v>
      </c>
      <c r="BO218">
        <v>-0.40893539297350079</v>
      </c>
      <c r="BP218">
        <v>1.3996737214810382</v>
      </c>
      <c r="BQ218">
        <v>0.61489721603313463</v>
      </c>
      <c r="BR218">
        <v>3.1553360374650619</v>
      </c>
      <c r="BS218">
        <v>-1.3124710387853658</v>
      </c>
      <c r="BT218" t="e">
        <v>#NUM!</v>
      </c>
      <c r="BU218" t="e">
        <v>#NUM!</v>
      </c>
      <c r="BV218" t="e">
        <v>#NUM!</v>
      </c>
      <c r="BW218" t="e">
        <v>#NUM!</v>
      </c>
      <c r="BX218" t="e">
        <v>#NUM!</v>
      </c>
      <c r="BY218" t="e">
        <v>#NUM!</v>
      </c>
      <c r="BZ218" t="e">
        <v>#NUM!</v>
      </c>
      <c r="CA218" t="e">
        <v>#NUM!</v>
      </c>
      <c r="CB218" t="e">
        <v>#NUM!</v>
      </c>
      <c r="CC218" t="e">
        <v>#NUM!</v>
      </c>
      <c r="CD218" t="e">
        <v>#NUM!</v>
      </c>
      <c r="CE218" t="e">
        <v>#NUM!</v>
      </c>
      <c r="CF218" t="e">
        <v>#NUM!</v>
      </c>
      <c r="CG218" t="e">
        <v>#NUM!</v>
      </c>
      <c r="CH218" t="e">
        <v>#NUM!</v>
      </c>
      <c r="CI218" t="e">
        <v>#NUM!</v>
      </c>
      <c r="CJ218" t="e">
        <v>#NUM!</v>
      </c>
      <c r="CK218" t="e">
        <v>#NUM!</v>
      </c>
      <c r="CL218" t="e">
        <v>#NUM!</v>
      </c>
      <c r="CM218" t="e">
        <v>#NUM!</v>
      </c>
      <c r="CN218" t="e">
        <v>#NUM!</v>
      </c>
      <c r="CO218" t="e">
        <v>#NUM!</v>
      </c>
      <c r="CP218" t="e">
        <v>#NUM!</v>
      </c>
      <c r="CQ218" t="e">
        <v>#NUM!</v>
      </c>
      <c r="CR218" t="e">
        <v>#NUM!</v>
      </c>
      <c r="CS218" t="e">
        <v>#NUM!</v>
      </c>
      <c r="CT218" t="e">
        <v>#NUM!</v>
      </c>
      <c r="CU218" t="e">
        <v>#NUM!</v>
      </c>
      <c r="CV218" t="e">
        <v>#NUM!</v>
      </c>
      <c r="CW218" t="e">
        <v>#NUM!</v>
      </c>
      <c r="CX218" t="e">
        <v>#NUM!</v>
      </c>
      <c r="CY218" t="e">
        <v>#NUM!</v>
      </c>
      <c r="CZ218" t="e">
        <v>#NUM!</v>
      </c>
      <c r="DA218" t="e">
        <v>#NUM!</v>
      </c>
      <c r="DB218" t="e">
        <v>#NUM!</v>
      </c>
      <c r="DC218" t="e">
        <v>#NUM!</v>
      </c>
      <c r="DD218" t="e">
        <v>#NUM!</v>
      </c>
      <c r="DE218" t="e">
        <v>#NUM!</v>
      </c>
      <c r="DF218" t="e">
        <v>#NUM!</v>
      </c>
    </row>
    <row r="219" spans="1:110" x14ac:dyDescent="0.3">
      <c r="A219" s="2" t="s">
        <v>336</v>
      </c>
      <c r="B219" s="1">
        <v>44145</v>
      </c>
      <c r="C219" s="2" t="s">
        <v>324</v>
      </c>
      <c r="D219" s="2" t="s">
        <v>325</v>
      </c>
      <c r="E219" s="2" t="s">
        <v>326</v>
      </c>
      <c r="H219">
        <v>4.1599999999999998E-2</v>
      </c>
      <c r="I219">
        <v>4.1599999999999998E-2</v>
      </c>
      <c r="J219">
        <v>8.3099999999999993E-2</v>
      </c>
      <c r="K219">
        <v>2.64</v>
      </c>
      <c r="L219">
        <v>8.3099999999999993E-2</v>
      </c>
      <c r="M219">
        <v>4.1599999999999998E-2</v>
      </c>
      <c r="N219">
        <v>4.1599999999999998E-2</v>
      </c>
      <c r="O219">
        <v>0.442</v>
      </c>
      <c r="P219">
        <v>7.36</v>
      </c>
      <c r="Q219">
        <v>3.44</v>
      </c>
      <c r="R219">
        <v>1190</v>
      </c>
      <c r="S219">
        <v>4.1599999999999998E-2</v>
      </c>
      <c r="BG219">
        <f>SUM(Table8_1[[#This Row],[PFBA]:[11cl-PF3OUdS2]])</f>
        <v>1204.2562</v>
      </c>
      <c r="BH219">
        <v>-1.3809066693732572</v>
      </c>
      <c r="BI219">
        <v>-1.3809066693732572</v>
      </c>
      <c r="BJ219">
        <v>-1.080398976215889</v>
      </c>
      <c r="BK219">
        <v>0.42160392686983106</v>
      </c>
      <c r="BL219">
        <v>-1.080398976215889</v>
      </c>
      <c r="BM219">
        <v>-1.3809066693732572</v>
      </c>
      <c r="BN219">
        <v>-1.3809066693732572</v>
      </c>
      <c r="BO219">
        <v>-0.35457773065090809</v>
      </c>
      <c r="BP219">
        <v>0.86687781433749889</v>
      </c>
      <c r="BQ219">
        <v>0.53655844257153007</v>
      </c>
      <c r="BR219">
        <v>3.0755469613925306</v>
      </c>
      <c r="BS219">
        <v>-1.3809066693732572</v>
      </c>
      <c r="BT219" t="e">
        <v>#NUM!</v>
      </c>
      <c r="BU219" t="e">
        <v>#NUM!</v>
      </c>
      <c r="BV219" t="e">
        <v>#NUM!</v>
      </c>
      <c r="BW219" t="e">
        <v>#NUM!</v>
      </c>
      <c r="BX219" t="e">
        <v>#NUM!</v>
      </c>
      <c r="BY219" t="e">
        <v>#NUM!</v>
      </c>
      <c r="BZ219" t="e">
        <v>#NUM!</v>
      </c>
      <c r="CA219" t="e">
        <v>#NUM!</v>
      </c>
      <c r="CB219" t="e">
        <v>#NUM!</v>
      </c>
      <c r="CC219" t="e">
        <v>#NUM!</v>
      </c>
      <c r="CD219" t="e">
        <v>#NUM!</v>
      </c>
      <c r="CE219" t="e">
        <v>#NUM!</v>
      </c>
      <c r="CF219" t="e">
        <v>#NUM!</v>
      </c>
      <c r="CG219" t="e">
        <v>#NUM!</v>
      </c>
      <c r="CH219" t="e">
        <v>#NUM!</v>
      </c>
      <c r="CI219" t="e">
        <v>#NUM!</v>
      </c>
      <c r="CJ219" t="e">
        <v>#NUM!</v>
      </c>
      <c r="CK219" t="e">
        <v>#NUM!</v>
      </c>
      <c r="CL219" t="e">
        <v>#NUM!</v>
      </c>
      <c r="CM219" t="e">
        <v>#NUM!</v>
      </c>
      <c r="CN219" t="e">
        <v>#NUM!</v>
      </c>
      <c r="CO219" t="e">
        <v>#NUM!</v>
      </c>
      <c r="CP219" t="e">
        <v>#NUM!</v>
      </c>
      <c r="CQ219" t="e">
        <v>#NUM!</v>
      </c>
      <c r="CR219" t="e">
        <v>#NUM!</v>
      </c>
      <c r="CS219" t="e">
        <v>#NUM!</v>
      </c>
      <c r="CT219" t="e">
        <v>#NUM!</v>
      </c>
      <c r="CU219" t="e">
        <v>#NUM!</v>
      </c>
      <c r="CV219" t="e">
        <v>#NUM!</v>
      </c>
      <c r="CW219" t="e">
        <v>#NUM!</v>
      </c>
      <c r="CX219" t="e">
        <v>#NUM!</v>
      </c>
      <c r="CY219" t="e">
        <v>#NUM!</v>
      </c>
      <c r="CZ219" t="e">
        <v>#NUM!</v>
      </c>
      <c r="DA219" t="e">
        <v>#NUM!</v>
      </c>
      <c r="DB219" t="e">
        <v>#NUM!</v>
      </c>
      <c r="DC219" t="e">
        <v>#NUM!</v>
      </c>
      <c r="DD219" t="e">
        <v>#NUM!</v>
      </c>
      <c r="DE219" t="e">
        <v>#NUM!</v>
      </c>
      <c r="DF219" t="e">
        <v>#NUM!</v>
      </c>
    </row>
    <row r="220" spans="1:110" x14ac:dyDescent="0.3">
      <c r="A220" s="2" t="s">
        <v>337</v>
      </c>
      <c r="B220" s="1">
        <v>44145</v>
      </c>
      <c r="C220" s="2" t="s">
        <v>324</v>
      </c>
      <c r="D220" s="2" t="s">
        <v>325</v>
      </c>
      <c r="E220" s="2" t="s">
        <v>326</v>
      </c>
      <c r="H220">
        <v>4.8800000000000003E-2</v>
      </c>
      <c r="I220">
        <v>4.8800000000000003E-2</v>
      </c>
      <c r="J220">
        <v>4.8800000000000003E-2</v>
      </c>
      <c r="K220">
        <v>9.7500000000000003E-2</v>
      </c>
      <c r="L220">
        <v>9.7500000000000003E-2</v>
      </c>
      <c r="M220">
        <v>0.26300000000000001</v>
      </c>
      <c r="N220">
        <v>4.8800000000000003E-2</v>
      </c>
      <c r="O220">
        <v>0.30099999999999999</v>
      </c>
      <c r="P220">
        <v>9.15</v>
      </c>
      <c r="Q220">
        <v>2.36</v>
      </c>
      <c r="R220">
        <v>1110</v>
      </c>
      <c r="S220">
        <v>4.8800000000000003E-2</v>
      </c>
      <c r="BG220">
        <f>SUM(Table8_1[[#This Row],[PFBA]:[11cl-PF3OUdS2]])</f>
        <v>1122.5129999999999</v>
      </c>
      <c r="BH220">
        <v>-1.3115801779972893</v>
      </c>
      <c r="BI220">
        <v>-1.3115801779972893</v>
      </c>
      <c r="BJ220">
        <v>-1.3115801779972893</v>
      </c>
      <c r="BK220">
        <v>-1.0109953843014632</v>
      </c>
      <c r="BL220">
        <v>-1.0109953843014632</v>
      </c>
      <c r="BM220">
        <v>-0.58004425151024208</v>
      </c>
      <c r="BN220">
        <v>-1.3115801779972893</v>
      </c>
      <c r="BO220">
        <v>-0.52143350440615666</v>
      </c>
      <c r="BP220">
        <v>0.96142109406644827</v>
      </c>
      <c r="BQ220">
        <v>0.37291200297010657</v>
      </c>
      <c r="BR220">
        <v>3.0453229787866576</v>
      </c>
      <c r="BS220">
        <v>-1.3115801779972893</v>
      </c>
      <c r="BT220" t="e">
        <v>#NUM!</v>
      </c>
      <c r="BU220" t="e">
        <v>#NUM!</v>
      </c>
      <c r="BV220" t="e">
        <v>#NUM!</v>
      </c>
      <c r="BW220" t="e">
        <v>#NUM!</v>
      </c>
      <c r="BX220" t="e">
        <v>#NUM!</v>
      </c>
      <c r="BY220" t="e">
        <v>#NUM!</v>
      </c>
      <c r="BZ220" t="e">
        <v>#NUM!</v>
      </c>
      <c r="CA220" t="e">
        <v>#NUM!</v>
      </c>
      <c r="CB220" t="e">
        <v>#NUM!</v>
      </c>
      <c r="CC220" t="e">
        <v>#NUM!</v>
      </c>
      <c r="CD220" t="e">
        <v>#NUM!</v>
      </c>
      <c r="CE220" t="e">
        <v>#NUM!</v>
      </c>
      <c r="CF220" t="e">
        <v>#NUM!</v>
      </c>
      <c r="CG220" t="e">
        <v>#NUM!</v>
      </c>
      <c r="CH220" t="e">
        <v>#NUM!</v>
      </c>
      <c r="CI220" t="e">
        <v>#NUM!</v>
      </c>
      <c r="CJ220" t="e">
        <v>#NUM!</v>
      </c>
      <c r="CK220" t="e">
        <v>#NUM!</v>
      </c>
      <c r="CL220" t="e">
        <v>#NUM!</v>
      </c>
      <c r="CM220" t="e">
        <v>#NUM!</v>
      </c>
      <c r="CN220" t="e">
        <v>#NUM!</v>
      </c>
      <c r="CO220" t="e">
        <v>#NUM!</v>
      </c>
      <c r="CP220" t="e">
        <v>#NUM!</v>
      </c>
      <c r="CQ220" t="e">
        <v>#NUM!</v>
      </c>
      <c r="CR220" t="e">
        <v>#NUM!</v>
      </c>
      <c r="CS220" t="e">
        <v>#NUM!</v>
      </c>
      <c r="CT220" t="e">
        <v>#NUM!</v>
      </c>
      <c r="CU220" t="e">
        <v>#NUM!</v>
      </c>
      <c r="CV220" t="e">
        <v>#NUM!</v>
      </c>
      <c r="CW220" t="e">
        <v>#NUM!</v>
      </c>
      <c r="CX220" t="e">
        <v>#NUM!</v>
      </c>
      <c r="CY220" t="e">
        <v>#NUM!</v>
      </c>
      <c r="CZ220" t="e">
        <v>#NUM!</v>
      </c>
      <c r="DA220" t="e">
        <v>#NUM!</v>
      </c>
      <c r="DB220" t="e">
        <v>#NUM!</v>
      </c>
      <c r="DC220" t="e">
        <v>#NUM!</v>
      </c>
      <c r="DD220" t="e">
        <v>#NUM!</v>
      </c>
      <c r="DE220" t="e">
        <v>#NUM!</v>
      </c>
      <c r="DF220" t="e">
        <v>#NUM!</v>
      </c>
    </row>
    <row r="221" spans="1:110" x14ac:dyDescent="0.3">
      <c r="A221" s="2" t="s">
        <v>338</v>
      </c>
      <c r="B221" s="1">
        <v>44145</v>
      </c>
      <c r="C221" s="2" t="s">
        <v>324</v>
      </c>
      <c r="D221" s="2" t="s">
        <v>325</v>
      </c>
      <c r="E221" s="2" t="s">
        <v>326</v>
      </c>
      <c r="H221">
        <v>4.1099999999999998E-2</v>
      </c>
      <c r="I221">
        <v>4.1099999999999998E-2</v>
      </c>
      <c r="J221">
        <v>4.1099999999999998E-2</v>
      </c>
      <c r="K221">
        <v>0.23899999999999999</v>
      </c>
      <c r="L221">
        <v>8.2100000000000006E-2</v>
      </c>
      <c r="M221">
        <v>0.47299999999999998</v>
      </c>
      <c r="N221">
        <v>4.1099999999999998E-2</v>
      </c>
      <c r="O221">
        <v>0.42099999999999999</v>
      </c>
      <c r="P221">
        <v>9.4600000000000009</v>
      </c>
      <c r="Q221">
        <v>3.31</v>
      </c>
      <c r="R221">
        <v>1090</v>
      </c>
      <c r="S221">
        <v>4.1099999999999998E-2</v>
      </c>
      <c r="BG221">
        <f>SUM(Table8_1[[#This Row],[PFBA]:[11cl-PF3OUdS2]])</f>
        <v>1104.1905999999999</v>
      </c>
      <c r="BH221">
        <v>-1.3861581781239307</v>
      </c>
      <c r="BI221">
        <v>-1.3861581781239307</v>
      </c>
      <c r="BJ221">
        <v>-1.3861581781239307</v>
      </c>
      <c r="BK221">
        <v>-0.62160209905186237</v>
      </c>
      <c r="BL221">
        <v>-1.0856568428805593</v>
      </c>
      <c r="BM221">
        <v>-0.32513885926218844</v>
      </c>
      <c r="BN221">
        <v>-1.3861581781239307</v>
      </c>
      <c r="BO221">
        <v>-0.37571790416433171</v>
      </c>
      <c r="BP221">
        <v>0.97589113640179281</v>
      </c>
      <c r="BQ221">
        <v>0.51982799377571876</v>
      </c>
      <c r="BR221">
        <v>3.0374264979406238</v>
      </c>
      <c r="BS221">
        <v>-1.3861581781239307</v>
      </c>
      <c r="BT221" t="e">
        <v>#NUM!</v>
      </c>
      <c r="BU221" t="e">
        <v>#NUM!</v>
      </c>
      <c r="BV221" t="e">
        <v>#NUM!</v>
      </c>
      <c r="BW221" t="e">
        <v>#NUM!</v>
      </c>
      <c r="BX221" t="e">
        <v>#NUM!</v>
      </c>
      <c r="BY221" t="e">
        <v>#NUM!</v>
      </c>
      <c r="BZ221" t="e">
        <v>#NUM!</v>
      </c>
      <c r="CA221" t="e">
        <v>#NUM!</v>
      </c>
      <c r="CB221" t="e">
        <v>#NUM!</v>
      </c>
      <c r="CC221" t="e">
        <v>#NUM!</v>
      </c>
      <c r="CD221" t="e">
        <v>#NUM!</v>
      </c>
      <c r="CE221" t="e">
        <v>#NUM!</v>
      </c>
      <c r="CF221" t="e">
        <v>#NUM!</v>
      </c>
      <c r="CG221" t="e">
        <v>#NUM!</v>
      </c>
      <c r="CH221" t="e">
        <v>#NUM!</v>
      </c>
      <c r="CI221" t="e">
        <v>#NUM!</v>
      </c>
      <c r="CJ221" t="e">
        <v>#NUM!</v>
      </c>
      <c r="CK221" t="e">
        <v>#NUM!</v>
      </c>
      <c r="CL221" t="e">
        <v>#NUM!</v>
      </c>
      <c r="CM221" t="e">
        <v>#NUM!</v>
      </c>
      <c r="CN221" t="e">
        <v>#NUM!</v>
      </c>
      <c r="CO221" t="e">
        <v>#NUM!</v>
      </c>
      <c r="CP221" t="e">
        <v>#NUM!</v>
      </c>
      <c r="CQ221" t="e">
        <v>#NUM!</v>
      </c>
      <c r="CR221" t="e">
        <v>#NUM!</v>
      </c>
      <c r="CS221" t="e">
        <v>#NUM!</v>
      </c>
      <c r="CT221" t="e">
        <v>#NUM!</v>
      </c>
      <c r="CU221" t="e">
        <v>#NUM!</v>
      </c>
      <c r="CV221" t="e">
        <v>#NUM!</v>
      </c>
      <c r="CW221" t="e">
        <v>#NUM!</v>
      </c>
      <c r="CX221" t="e">
        <v>#NUM!</v>
      </c>
      <c r="CY221" t="e">
        <v>#NUM!</v>
      </c>
      <c r="CZ221" t="e">
        <v>#NUM!</v>
      </c>
      <c r="DA221" t="e">
        <v>#NUM!</v>
      </c>
      <c r="DB221" t="e">
        <v>#NUM!</v>
      </c>
      <c r="DC221" t="e">
        <v>#NUM!</v>
      </c>
      <c r="DD221" t="e">
        <v>#NUM!</v>
      </c>
      <c r="DE221" t="e">
        <v>#NUM!</v>
      </c>
      <c r="DF221" t="e">
        <v>#NUM!</v>
      </c>
    </row>
    <row r="222" spans="1:110" x14ac:dyDescent="0.3">
      <c r="A222" s="2" t="s">
        <v>339</v>
      </c>
      <c r="B222" s="1">
        <v>44145</v>
      </c>
      <c r="C222" s="2" t="s">
        <v>324</v>
      </c>
      <c r="D222" s="2" t="s">
        <v>325</v>
      </c>
      <c r="E222" s="2" t="s">
        <v>326</v>
      </c>
      <c r="H222">
        <v>4.3499999999999997E-2</v>
      </c>
      <c r="I222">
        <v>4.3499999999999997E-2</v>
      </c>
      <c r="J222">
        <v>4.3499999999999997E-2</v>
      </c>
      <c r="K222">
        <v>8.6999999999999994E-2</v>
      </c>
      <c r="L222">
        <v>8.6999999999999994E-2</v>
      </c>
      <c r="M222">
        <v>8.6999999999999994E-2</v>
      </c>
      <c r="N222">
        <v>4.3499999999999997E-2</v>
      </c>
      <c r="O222">
        <v>0.222</v>
      </c>
      <c r="P222">
        <v>6.82</v>
      </c>
      <c r="Q222">
        <v>2.86</v>
      </c>
      <c r="R222">
        <v>953</v>
      </c>
      <c r="S222">
        <v>4.3499999999999997E-2</v>
      </c>
      <c r="BG222">
        <f>SUM(Table8_1[[#This Row],[PFBA]:[11cl-PF3OUdS2]])</f>
        <v>963.38049999999998</v>
      </c>
      <c r="BH222">
        <v>-1.3615107430453628</v>
      </c>
      <c r="BI222">
        <v>-1.3615107430453628</v>
      </c>
      <c r="BJ222">
        <v>-1.3615107430453628</v>
      </c>
      <c r="BK222">
        <v>-1.0604807473813815</v>
      </c>
      <c r="BL222">
        <v>-1.0604807473813815</v>
      </c>
      <c r="BM222">
        <v>-1.0604807473813815</v>
      </c>
      <c r="BN222">
        <v>-1.3615107430453628</v>
      </c>
      <c r="BO222">
        <v>-0.65364702554936138</v>
      </c>
      <c r="BP222">
        <v>0.83378437465647892</v>
      </c>
      <c r="BQ222">
        <v>0.456366033129043</v>
      </c>
      <c r="BR222">
        <v>2.9790929006383262</v>
      </c>
      <c r="BS222">
        <v>-1.3615107430453628</v>
      </c>
      <c r="BT222" t="e">
        <v>#NUM!</v>
      </c>
      <c r="BU222" t="e">
        <v>#NUM!</v>
      </c>
      <c r="BV222" t="e">
        <v>#NUM!</v>
      </c>
      <c r="BW222" t="e">
        <v>#NUM!</v>
      </c>
      <c r="BX222" t="e">
        <v>#NUM!</v>
      </c>
      <c r="BY222" t="e">
        <v>#NUM!</v>
      </c>
      <c r="BZ222" t="e">
        <v>#NUM!</v>
      </c>
      <c r="CA222" t="e">
        <v>#NUM!</v>
      </c>
      <c r="CB222" t="e">
        <v>#NUM!</v>
      </c>
      <c r="CC222" t="e">
        <v>#NUM!</v>
      </c>
      <c r="CD222" t="e">
        <v>#NUM!</v>
      </c>
      <c r="CE222" t="e">
        <v>#NUM!</v>
      </c>
      <c r="CF222" t="e">
        <v>#NUM!</v>
      </c>
      <c r="CG222" t="e">
        <v>#NUM!</v>
      </c>
      <c r="CH222" t="e">
        <v>#NUM!</v>
      </c>
      <c r="CI222" t="e">
        <v>#NUM!</v>
      </c>
      <c r="CJ222" t="e">
        <v>#NUM!</v>
      </c>
      <c r="CK222" t="e">
        <v>#NUM!</v>
      </c>
      <c r="CL222" t="e">
        <v>#NUM!</v>
      </c>
      <c r="CM222" t="e">
        <v>#NUM!</v>
      </c>
      <c r="CN222" t="e">
        <v>#NUM!</v>
      </c>
      <c r="CO222" t="e">
        <v>#NUM!</v>
      </c>
      <c r="CP222" t="e">
        <v>#NUM!</v>
      </c>
      <c r="CQ222" t="e">
        <v>#NUM!</v>
      </c>
      <c r="CR222" t="e">
        <v>#NUM!</v>
      </c>
      <c r="CS222" t="e">
        <v>#NUM!</v>
      </c>
      <c r="CT222" t="e">
        <v>#NUM!</v>
      </c>
      <c r="CU222" t="e">
        <v>#NUM!</v>
      </c>
      <c r="CV222" t="e">
        <v>#NUM!</v>
      </c>
      <c r="CW222" t="e">
        <v>#NUM!</v>
      </c>
      <c r="CX222" t="e">
        <v>#NUM!</v>
      </c>
      <c r="CY222" t="e">
        <v>#NUM!</v>
      </c>
      <c r="CZ222" t="e">
        <v>#NUM!</v>
      </c>
      <c r="DA222" t="e">
        <v>#NUM!</v>
      </c>
      <c r="DB222" t="e">
        <v>#NUM!</v>
      </c>
      <c r="DC222" t="e">
        <v>#NUM!</v>
      </c>
      <c r="DD222" t="e">
        <v>#NUM!</v>
      </c>
      <c r="DE222" t="e">
        <v>#NUM!</v>
      </c>
      <c r="DF222" t="e">
        <v>#NUM!</v>
      </c>
    </row>
    <row r="223" spans="1:110" x14ac:dyDescent="0.3">
      <c r="A223" s="2" t="s">
        <v>340</v>
      </c>
      <c r="B223" s="1">
        <v>44427</v>
      </c>
      <c r="C223" s="2" t="s">
        <v>324</v>
      </c>
      <c r="D223" s="2" t="s">
        <v>325</v>
      </c>
      <c r="E223" s="2" t="s">
        <v>326</v>
      </c>
      <c r="H223">
        <v>3.1254557956368639E-2</v>
      </c>
      <c r="I223">
        <v>5.5206589512376808E-2</v>
      </c>
      <c r="J223">
        <v>4.2169529434620677E-2</v>
      </c>
      <c r="K223">
        <v>0.22800000000000001</v>
      </c>
      <c r="L223">
        <v>0.36499999999999999</v>
      </c>
      <c r="M223">
        <v>1.42</v>
      </c>
      <c r="N223">
        <v>2.52</v>
      </c>
      <c r="O223">
        <v>4.1376732319390333E-2</v>
      </c>
      <c r="P223">
        <v>18.5</v>
      </c>
      <c r="Q223">
        <v>2.34</v>
      </c>
      <c r="R223">
        <v>2580</v>
      </c>
      <c r="S223">
        <v>4.7173806304778826E-2</v>
      </c>
      <c r="T223">
        <v>7.84</v>
      </c>
      <c r="U223">
        <v>12.9</v>
      </c>
      <c r="V223">
        <v>52.5</v>
      </c>
      <c r="W223">
        <v>5.35</v>
      </c>
      <c r="X223">
        <v>9.1300000000000008</v>
      </c>
      <c r="Y223">
        <v>9.3122966489800577E-2</v>
      </c>
      <c r="Z223">
        <v>6.67</v>
      </c>
      <c r="AA223">
        <v>5.67</v>
      </c>
      <c r="AB223">
        <v>2.25</v>
      </c>
      <c r="AC223">
        <v>6.4180337128122836E-2</v>
      </c>
      <c r="AD223">
        <v>9.57</v>
      </c>
      <c r="AE223">
        <v>1.42</v>
      </c>
      <c r="AF223">
        <v>7.8609145652647261E-2</v>
      </c>
      <c r="AG223">
        <v>6.7821645761517294E-2</v>
      </c>
      <c r="AH223">
        <v>15.8</v>
      </c>
      <c r="AI223">
        <v>6.1589857773321106E-2</v>
      </c>
      <c r="AJ223">
        <v>6.0194968246619296E-2</v>
      </c>
      <c r="AK223">
        <v>9.1181904108984649E-2</v>
      </c>
      <c r="AL223">
        <v>0.11212795863224845</v>
      </c>
      <c r="AM223">
        <v>7.8136394890921598E-2</v>
      </c>
      <c r="AN223">
        <v>5.4234990458973183E-2</v>
      </c>
      <c r="AO223">
        <v>6.1570740421155165E-2</v>
      </c>
      <c r="AP223">
        <v>9.0129460013179008E-2</v>
      </c>
      <c r="AQ223">
        <v>5.89660402567041E-2</v>
      </c>
      <c r="AR223">
        <v>2.56</v>
      </c>
      <c r="AS223">
        <v>4</v>
      </c>
      <c r="AT223">
        <v>0.23599999999999999</v>
      </c>
      <c r="AU223">
        <v>0.11659454304320421</v>
      </c>
      <c r="AV223">
        <v>6.1352427552143027E-2</v>
      </c>
      <c r="AW223">
        <v>4.7218177314519827E-2</v>
      </c>
      <c r="AX223">
        <v>8.3178453274696321E-2</v>
      </c>
      <c r="AY223">
        <v>22.6</v>
      </c>
      <c r="AZ223">
        <v>102</v>
      </c>
      <c r="BA223">
        <v>5.961441541313317E-2</v>
      </c>
      <c r="BB223">
        <v>0.70299999999999996</v>
      </c>
      <c r="BC223">
        <v>0.246</v>
      </c>
      <c r="BD223">
        <v>0.10359432684334173</v>
      </c>
      <c r="BE223">
        <v>0.13752005500802197</v>
      </c>
      <c r="BG223">
        <f>SUM(Table8_1[[#This Row],[PFBA]:[11cl-PF3OUdS2]])</f>
        <v>2868.6161200238112</v>
      </c>
      <c r="BH223">
        <v>-1.5050866390893638</v>
      </c>
      <c r="BI223">
        <v>-1.2580090813638458</v>
      </c>
      <c r="BJ223">
        <v>-1.3750012452049101</v>
      </c>
      <c r="BK223">
        <v>-0.64206515299954614</v>
      </c>
      <c r="BL223">
        <v>-0.43770713554352531</v>
      </c>
      <c r="BM223">
        <v>0.15228834438305647</v>
      </c>
      <c r="BN223">
        <v>0.40140054078154408</v>
      </c>
      <c r="BO223">
        <v>-1.3832438102312616</v>
      </c>
      <c r="BP223">
        <v>1.2671717284030137</v>
      </c>
      <c r="BQ223">
        <v>0.36921585741014279</v>
      </c>
      <c r="BR223">
        <v>3.4116197059632301</v>
      </c>
      <c r="BS223">
        <v>-1.3262990804965047</v>
      </c>
      <c r="BT223">
        <v>0.89431606268443842</v>
      </c>
      <c r="BU223">
        <v>1.110589710299249</v>
      </c>
      <c r="BV223">
        <v>1.7201593034059568</v>
      </c>
      <c r="BW223">
        <v>0.72835378202122847</v>
      </c>
      <c r="BX223">
        <v>0.96047077753429899</v>
      </c>
      <c r="BY223">
        <v>-1.0309431977539965</v>
      </c>
      <c r="BZ223">
        <v>0.82412583391654892</v>
      </c>
      <c r="CA223">
        <v>0.75358305889290655</v>
      </c>
      <c r="CB223">
        <v>0.35218251811136247</v>
      </c>
      <c r="CC223">
        <v>-1.1925980059613173</v>
      </c>
      <c r="CD223">
        <v>0.9809119377768436</v>
      </c>
      <c r="CE223">
        <v>0.15228834438305647</v>
      </c>
      <c r="CF223">
        <v>-1.1045269237390061</v>
      </c>
      <c r="CG223">
        <v>-1.1686316758308106</v>
      </c>
      <c r="CH223">
        <v>1.1986570869544226</v>
      </c>
      <c r="CI223">
        <v>-1.2104907988052342</v>
      </c>
      <c r="CJ223">
        <v>-1.2204398103046183</v>
      </c>
      <c r="CK223">
        <v>-1.0400913428711636</v>
      </c>
      <c r="CL223">
        <v>-0.95028608440977103</v>
      </c>
      <c r="CM223">
        <v>-1.1071466304173263</v>
      </c>
      <c r="CN223">
        <v>-1.2657204319083168</v>
      </c>
      <c r="CO223">
        <v>-1.2106256237531912</v>
      </c>
      <c r="CP223">
        <v>-1.0451332308862475</v>
      </c>
      <c r="CQ223">
        <v>-1.2293980353967424</v>
      </c>
      <c r="CR223">
        <v>0.40823996531184958</v>
      </c>
      <c r="CS223">
        <v>0.6020599913279624</v>
      </c>
      <c r="CT223">
        <v>-0.62708799702989348</v>
      </c>
      <c r="CU223">
        <v>-0.93332177532042826</v>
      </c>
      <c r="CV223">
        <v>-1.2121682487211236</v>
      </c>
      <c r="CW223">
        <v>-1.3258907812878755</v>
      </c>
      <c r="CX223">
        <v>-1.0799891597165758</v>
      </c>
      <c r="CY223">
        <v>1.354108439147401</v>
      </c>
      <c r="CZ223">
        <v>2.0086001717619175</v>
      </c>
      <c r="DA223">
        <v>-1.2246487104378765</v>
      </c>
      <c r="DB223">
        <v>-0.15304467498017607</v>
      </c>
      <c r="DC223">
        <v>-0.60906489289662091</v>
      </c>
      <c r="DD223">
        <v>-0.98466402729439362</v>
      </c>
      <c r="DE223">
        <v>-0.8616339626031766</v>
      </c>
      <c r="DF223" t="e">
        <v>#NUM!</v>
      </c>
    </row>
    <row r="224" spans="1:110" x14ac:dyDescent="0.3">
      <c r="A224" s="2" t="s">
        <v>341</v>
      </c>
      <c r="B224" s="1">
        <v>44427</v>
      </c>
      <c r="C224" s="2" t="s">
        <v>324</v>
      </c>
      <c r="D224" s="2" t="s">
        <v>325</v>
      </c>
      <c r="E224" s="2" t="s">
        <v>326</v>
      </c>
      <c r="H224">
        <v>2.9156219021517292E-2</v>
      </c>
      <c r="I224">
        <v>5.1500181749518925E-2</v>
      </c>
      <c r="J224">
        <v>3.933839147386145E-2</v>
      </c>
      <c r="K224">
        <v>2.9156219021517292E-2</v>
      </c>
      <c r="L224">
        <v>0.46200000000000002</v>
      </c>
      <c r="M224">
        <v>1.37</v>
      </c>
      <c r="N224">
        <v>0.54900000000000004</v>
      </c>
      <c r="O224">
        <v>0.28899999999999998</v>
      </c>
      <c r="P224">
        <v>19.899999999999999</v>
      </c>
      <c r="Q224">
        <v>2.09</v>
      </c>
      <c r="R224">
        <v>1960</v>
      </c>
      <c r="S224">
        <v>4.4006695939223864E-2</v>
      </c>
      <c r="T224">
        <v>5</v>
      </c>
      <c r="U224">
        <v>8.92</v>
      </c>
      <c r="V224">
        <v>29.2</v>
      </c>
      <c r="W224">
        <v>2.36</v>
      </c>
      <c r="X224">
        <v>4.83</v>
      </c>
      <c r="Y224">
        <v>8.6870964890955749E-2</v>
      </c>
      <c r="Z224">
        <v>4.72</v>
      </c>
      <c r="AA224">
        <v>4.6399999999999997</v>
      </c>
      <c r="AB224">
        <v>2.2000000000000002</v>
      </c>
      <c r="AC224">
        <v>5.9871458389993588E-2</v>
      </c>
      <c r="AD224">
        <v>7.03</v>
      </c>
      <c r="AE224">
        <v>0.96399999999999997</v>
      </c>
      <c r="AF224">
        <v>7.3331559222257869E-2</v>
      </c>
      <c r="AG224">
        <v>6.3268300290250157E-2</v>
      </c>
      <c r="AH224">
        <v>12.5</v>
      </c>
      <c r="AI224">
        <v>5.7454896186658111E-2</v>
      </c>
      <c r="AJ224">
        <v>5.6153655432969851E-2</v>
      </c>
      <c r="AK224">
        <v>8.5060219719371388E-2</v>
      </c>
      <c r="AL224">
        <v>0.10460001785599744</v>
      </c>
      <c r="AM224">
        <v>7.289054755379322E-2</v>
      </c>
      <c r="AN224">
        <v>5.0593812993906348E-2</v>
      </c>
      <c r="AO224">
        <v>5.7437062317190507E-2</v>
      </c>
      <c r="AP224">
        <v>8.4078433619307252E-2</v>
      </c>
      <c r="AQ224">
        <v>5.5007234047466325E-2</v>
      </c>
      <c r="AR224">
        <v>2</v>
      </c>
      <c r="AS224">
        <v>3.38</v>
      </c>
      <c r="AT224">
        <v>1.19</v>
      </c>
      <c r="AU224">
        <v>0.10876672894964722</v>
      </c>
      <c r="AV224">
        <v>5.7233406330981389E-2</v>
      </c>
      <c r="AW224">
        <v>4.4048088010102633E-2</v>
      </c>
      <c r="AX224">
        <v>7.7594096993264916E-2</v>
      </c>
      <c r="AY224">
        <v>15.6</v>
      </c>
      <c r="AZ224">
        <v>80.599999999999994</v>
      </c>
      <c r="BA224">
        <v>5.5612079206221937E-2</v>
      </c>
      <c r="BB224">
        <v>0.44800000000000001</v>
      </c>
      <c r="BC224">
        <v>0.21199999999999999</v>
      </c>
      <c r="BD224">
        <v>9.6639308962475939E-2</v>
      </c>
      <c r="BE224">
        <v>0.12828736369467605</v>
      </c>
      <c r="BG224">
        <f>SUM(Table8_1[[#This Row],[PFBA]:[11cl-PF3OUdS2]])</f>
        <v>2172.1219569418736</v>
      </c>
      <c r="BH224">
        <v>-1.5352687960110478</v>
      </c>
      <c r="BI224">
        <v>-1.2881912382855298</v>
      </c>
      <c r="BJ224">
        <v>-1.4051834021265941</v>
      </c>
      <c r="BK224">
        <v>-1.5352687960110478</v>
      </c>
      <c r="BL224">
        <v>-0.33535802444387447</v>
      </c>
      <c r="BM224">
        <v>0.13672056715640679</v>
      </c>
      <c r="BN224">
        <v>-0.26042765554990804</v>
      </c>
      <c r="BO224">
        <v>-0.53910215724345223</v>
      </c>
      <c r="BP224">
        <v>1.2988530764097066</v>
      </c>
      <c r="BQ224">
        <v>0.32014628611105395</v>
      </c>
      <c r="BR224">
        <v>3.2922560713564759</v>
      </c>
      <c r="BS224">
        <v>-1.3564812374181885</v>
      </c>
      <c r="BT224">
        <v>0.69897000433601886</v>
      </c>
      <c r="BU224">
        <v>0.95036485437612306</v>
      </c>
      <c r="BV224">
        <v>1.4653828514484182</v>
      </c>
      <c r="BW224">
        <v>0.37291200297010657</v>
      </c>
      <c r="BX224">
        <v>0.68394713075151214</v>
      </c>
      <c r="BY224">
        <v>-1.0611253546756803</v>
      </c>
      <c r="BZ224">
        <v>0.67394199863408777</v>
      </c>
      <c r="CA224">
        <v>0.66651798055488087</v>
      </c>
      <c r="CB224">
        <v>0.34242268082220628</v>
      </c>
      <c r="CC224">
        <v>-1.2227801628830011</v>
      </c>
      <c r="CD224">
        <v>0.84695532501982396</v>
      </c>
      <c r="CE224">
        <v>-1.5922966097169242E-2</v>
      </c>
      <c r="CF224">
        <v>-1.1347090806606901</v>
      </c>
      <c r="CG224">
        <v>-1.1988138327524944</v>
      </c>
      <c r="CH224">
        <v>1.0969100130080565</v>
      </c>
      <c r="CI224">
        <v>-1.2406729557269183</v>
      </c>
      <c r="CJ224">
        <v>-1.2506219672263024</v>
      </c>
      <c r="CK224">
        <v>-1.0702734997928476</v>
      </c>
      <c r="CL224">
        <v>-0.98046824133145494</v>
      </c>
      <c r="CM224">
        <v>-1.1373287873390103</v>
      </c>
      <c r="CN224">
        <v>-1.2959025888300009</v>
      </c>
      <c r="CO224">
        <v>-1.240807780674875</v>
      </c>
      <c r="CP224">
        <v>-1.0753153878079313</v>
      </c>
      <c r="CQ224">
        <v>-1.2595801923184264</v>
      </c>
      <c r="CR224">
        <v>0.3010299956639812</v>
      </c>
      <c r="CS224">
        <v>0.52891670027765469</v>
      </c>
      <c r="CT224">
        <v>7.554696139253074E-2</v>
      </c>
      <c r="CU224">
        <v>-0.96350393224211217</v>
      </c>
      <c r="CV224">
        <v>-1.2423504056428079</v>
      </c>
      <c r="CW224">
        <v>-1.3560729382095595</v>
      </c>
      <c r="CX224">
        <v>-1.1101713166382599</v>
      </c>
      <c r="CY224">
        <v>1.1931245983544616</v>
      </c>
      <c r="CZ224">
        <v>1.9063350418050906</v>
      </c>
      <c r="DA224">
        <v>-1.2548308673595605</v>
      </c>
      <c r="DB224">
        <v>-0.348721986001856</v>
      </c>
      <c r="DC224">
        <v>-0.67366413907124856</v>
      </c>
      <c r="DD224">
        <v>-1.0148461842160776</v>
      </c>
      <c r="DE224">
        <v>-0.89181611952486051</v>
      </c>
      <c r="DF224" t="e">
        <v>#NUM!</v>
      </c>
    </row>
    <row r="225" spans="1:110" x14ac:dyDescent="0.3">
      <c r="A225" s="2" t="s">
        <v>342</v>
      </c>
      <c r="B225" s="1">
        <v>44427</v>
      </c>
      <c r="C225" s="2" t="s">
        <v>324</v>
      </c>
      <c r="D225" s="2" t="s">
        <v>325</v>
      </c>
      <c r="E225" s="2" t="s">
        <v>326</v>
      </c>
      <c r="H225">
        <v>2.7045544697270205E-2</v>
      </c>
      <c r="I225">
        <v>4.7771985331713611E-2</v>
      </c>
      <c r="J225">
        <v>3.6490610258478787E-2</v>
      </c>
      <c r="K225">
        <v>2.7045544697270205E-2</v>
      </c>
      <c r="L225">
        <v>0.307</v>
      </c>
      <c r="M225">
        <v>2.02</v>
      </c>
      <c r="N225">
        <v>4.6018624422352238E-2</v>
      </c>
      <c r="O225">
        <v>0.29799999999999999</v>
      </c>
      <c r="P225">
        <v>24.8</v>
      </c>
      <c r="Q225">
        <v>2.21</v>
      </c>
      <c r="R225">
        <v>627</v>
      </c>
      <c r="S225">
        <v>4.0820967256594599E-2</v>
      </c>
      <c r="T225">
        <v>4.58</v>
      </c>
      <c r="U225">
        <v>11.2</v>
      </c>
      <c r="V225">
        <v>40.200000000000003</v>
      </c>
      <c r="W225">
        <v>7.29</v>
      </c>
      <c r="X225">
        <v>5.51</v>
      </c>
      <c r="Y225">
        <v>8.0582209995041648E-2</v>
      </c>
      <c r="Z225">
        <v>7.75</v>
      </c>
      <c r="AA225">
        <v>8.75</v>
      </c>
      <c r="AB225">
        <v>4.46</v>
      </c>
      <c r="AC225">
        <v>5.5537249284014274E-2</v>
      </c>
      <c r="AD225">
        <v>8.1300000000000008</v>
      </c>
      <c r="AE225">
        <v>1.45</v>
      </c>
      <c r="AF225">
        <v>6.8022947735521616E-2</v>
      </c>
      <c r="AG225">
        <v>5.8688187318028565E-2</v>
      </c>
      <c r="AH225">
        <v>13.5</v>
      </c>
      <c r="AI225">
        <v>5.3295626629313766E-2</v>
      </c>
      <c r="AJ225">
        <v>5.2088585176517259E-2</v>
      </c>
      <c r="AK225">
        <v>7.8902548121281238E-2</v>
      </c>
      <c r="AL225">
        <v>9.702782298938914E-2</v>
      </c>
      <c r="AM225">
        <v>6.7613861743175518E-2</v>
      </c>
      <c r="AN225">
        <v>4.6931230339646968E-2</v>
      </c>
      <c r="AO225">
        <v>5.3279083787683458E-2</v>
      </c>
      <c r="AP225">
        <v>7.7991835390222142E-2</v>
      </c>
      <c r="AQ225">
        <v>5.102515542245141E-2</v>
      </c>
      <c r="AR225">
        <v>9.2899999999999991</v>
      </c>
      <c r="AS225">
        <v>4.3385567483092032E-2</v>
      </c>
      <c r="AT225">
        <v>2.7045544697270205E-2</v>
      </c>
      <c r="AU225">
        <v>0.10089289791699722</v>
      </c>
      <c r="AV225">
        <v>5.3090170846886157E-2</v>
      </c>
      <c r="AW225">
        <v>4.0859362876487504E-2</v>
      </c>
      <c r="AX225">
        <v>7.1976912264478388E-2</v>
      </c>
      <c r="AY225">
        <v>30.1</v>
      </c>
      <c r="AZ225">
        <v>37.9</v>
      </c>
      <c r="BA225">
        <v>5.1586214686136458E-2</v>
      </c>
      <c r="BB225">
        <v>0.30199999999999999</v>
      </c>
      <c r="BC225">
        <v>2.7045544697270205E-2</v>
      </c>
      <c r="BD225">
        <v>8.9643405001487514E-2</v>
      </c>
      <c r="BE225">
        <v>0.11900039666798888</v>
      </c>
      <c r="BG225">
        <f>SUM(Table8_1[[#This Row],[PFBA]:[11cl-PF3OUdS2]])</f>
        <v>848.73770563773417</v>
      </c>
      <c r="BH225">
        <v>-1.5679042674429708</v>
      </c>
      <c r="BI225">
        <v>-1.3208267097174529</v>
      </c>
      <c r="BJ225">
        <v>-1.4378188735585169</v>
      </c>
      <c r="BK225">
        <v>-1.5679042674429708</v>
      </c>
      <c r="BL225">
        <v>-0.51286162452281348</v>
      </c>
      <c r="BM225">
        <v>0.30535136944662378</v>
      </c>
      <c r="BN225">
        <v>-1.3370663672995031</v>
      </c>
      <c r="BO225">
        <v>-0.52578373592374483</v>
      </c>
      <c r="BP225">
        <v>1.3944516808262162</v>
      </c>
      <c r="BQ225">
        <v>0.34439227368511072</v>
      </c>
      <c r="BR225">
        <v>2.7972675408307164</v>
      </c>
      <c r="BS225">
        <v>-1.3891167088501117</v>
      </c>
      <c r="BT225">
        <v>0.66086547800386919</v>
      </c>
      <c r="BU225">
        <v>1.0492180226701815</v>
      </c>
      <c r="BV225">
        <v>1.6042260530844701</v>
      </c>
      <c r="BW225">
        <v>0.86272752831797461</v>
      </c>
      <c r="BX225">
        <v>0.74115159885178505</v>
      </c>
      <c r="BY225">
        <v>-1.0937608261076033</v>
      </c>
      <c r="BZ225">
        <v>0.88930170250631024</v>
      </c>
      <c r="CA225">
        <v>0.94200805302231327</v>
      </c>
      <c r="CB225">
        <v>0.64933485871214192</v>
      </c>
      <c r="CC225">
        <v>-1.2554156343149241</v>
      </c>
      <c r="CD225">
        <v>0.91009054559406821</v>
      </c>
      <c r="CE225">
        <v>0.16136800223497488</v>
      </c>
      <c r="CF225">
        <v>-1.1673445520926131</v>
      </c>
      <c r="CG225">
        <v>-1.2314493041844174</v>
      </c>
      <c r="CH225">
        <v>1.1303337684950061</v>
      </c>
      <c r="CI225">
        <v>-1.2733084271588413</v>
      </c>
      <c r="CJ225">
        <v>-1.2832574386582254</v>
      </c>
      <c r="CK225">
        <v>-1.1029089712247706</v>
      </c>
      <c r="CL225">
        <v>-1.013103712763378</v>
      </c>
      <c r="CM225">
        <v>-1.1699642587709331</v>
      </c>
      <c r="CN225">
        <v>-1.3285380602619237</v>
      </c>
      <c r="CO225">
        <v>-1.273443252106798</v>
      </c>
      <c r="CP225">
        <v>-1.1079508592398544</v>
      </c>
      <c r="CQ225">
        <v>-1.2922156637503492</v>
      </c>
      <c r="CR225">
        <v>0.96801571399364172</v>
      </c>
      <c r="CS225">
        <v>-1.3626547176045081</v>
      </c>
      <c r="CT225">
        <v>-1.5679042674429708</v>
      </c>
      <c r="CU225">
        <v>-0.9961394036740352</v>
      </c>
      <c r="CV225">
        <v>-1.2749858770747307</v>
      </c>
      <c r="CW225">
        <v>-1.3887084096414826</v>
      </c>
      <c r="CX225">
        <v>-1.1428067880701829</v>
      </c>
      <c r="CY225">
        <v>1.4785664955938433</v>
      </c>
      <c r="CZ225">
        <v>1.5786392099680724</v>
      </c>
      <c r="DA225">
        <v>-1.2874663387914835</v>
      </c>
      <c r="DB225">
        <v>-0.51999305704284937</v>
      </c>
      <c r="DC225">
        <v>-1.5679042674429708</v>
      </c>
      <c r="DD225">
        <v>-1.0474816556480007</v>
      </c>
      <c r="DE225">
        <v>-0.92445159095678353</v>
      </c>
      <c r="DF225" t="e">
        <v>#NUM!</v>
      </c>
    </row>
    <row r="226" spans="1:110" x14ac:dyDescent="0.3">
      <c r="A226" s="2" t="s">
        <v>343</v>
      </c>
      <c r="B226" s="1">
        <v>44427</v>
      </c>
      <c r="C226" s="2" t="s">
        <v>324</v>
      </c>
      <c r="D226" s="2" t="s">
        <v>325</v>
      </c>
      <c r="E226" s="2" t="s">
        <v>326</v>
      </c>
      <c r="H226">
        <v>2.9950282530998542E-2</v>
      </c>
      <c r="I226">
        <v>5.2902778397210637E-2</v>
      </c>
      <c r="J226">
        <v>4.0409764314353176E-2</v>
      </c>
      <c r="K226">
        <v>2.9950282530998542E-2</v>
      </c>
      <c r="L226">
        <v>0.34799999999999998</v>
      </c>
      <c r="M226">
        <v>3.37</v>
      </c>
      <c r="N226">
        <v>0.97199999999999998</v>
      </c>
      <c r="O226">
        <v>3.9650051199099506E-2</v>
      </c>
      <c r="P226">
        <v>23.2</v>
      </c>
      <c r="Q226">
        <v>2.06</v>
      </c>
      <c r="R226">
        <v>1380</v>
      </c>
      <c r="S226">
        <v>4.5205209072644414E-2</v>
      </c>
      <c r="T226">
        <v>5.51</v>
      </c>
      <c r="U226">
        <v>8.34</v>
      </c>
      <c r="V226">
        <v>22.9</v>
      </c>
      <c r="W226">
        <v>2.0499999999999998</v>
      </c>
      <c r="X226">
        <v>6.07</v>
      </c>
      <c r="Y226">
        <v>8.923687739841861E-2</v>
      </c>
      <c r="Z226">
        <v>4.6399999999999997</v>
      </c>
      <c r="AA226">
        <v>4.68</v>
      </c>
      <c r="AB226">
        <v>1.98</v>
      </c>
      <c r="AC226">
        <v>6.1502045001098175E-2</v>
      </c>
      <c r="AD226">
        <v>6.2</v>
      </c>
      <c r="AE226">
        <v>0.98099999999999998</v>
      </c>
      <c r="AF226">
        <v>6.22</v>
      </c>
      <c r="AG226">
        <v>6.4991399178014497E-2</v>
      </c>
      <c r="AH226">
        <v>13.2</v>
      </c>
      <c r="AI226">
        <v>5.9019668233033173E-2</v>
      </c>
      <c r="AJ226">
        <v>5.768298846035582E-2</v>
      </c>
      <c r="AK226">
        <v>8.7376816961893256E-2</v>
      </c>
      <c r="AL226">
        <v>0.10744877740226226</v>
      </c>
      <c r="AM226">
        <v>7.4875706327496364E-2</v>
      </c>
      <c r="AN226">
        <v>5.197172487865144E-2</v>
      </c>
      <c r="AO226">
        <v>5.9001348661871303E-2</v>
      </c>
      <c r="AP226">
        <v>8.636829212332528E-2</v>
      </c>
      <c r="AQ226">
        <v>5.6505344528882055E-2</v>
      </c>
      <c r="AR226">
        <v>2.95</v>
      </c>
      <c r="AS226">
        <v>2.5299999999999998</v>
      </c>
      <c r="AT226">
        <v>2.9950282530998542E-2</v>
      </c>
      <c r="AU226">
        <v>0.11172896799857238</v>
      </c>
      <c r="AV226">
        <v>5.8792146147595002E-2</v>
      </c>
      <c r="AW226">
        <v>4.524772844789151E-2</v>
      </c>
      <c r="AX226">
        <v>7.9707355949374045E-2</v>
      </c>
      <c r="AY226">
        <v>12.8</v>
      </c>
      <c r="AZ226">
        <v>63.6</v>
      </c>
      <c r="BA226">
        <v>5.7126662518669012E-2</v>
      </c>
      <c r="BB226">
        <v>0.51200000000000001</v>
      </c>
      <c r="BC226">
        <v>2.9950282530998542E-2</v>
      </c>
      <c r="BD226">
        <v>9.927126027179882E-2</v>
      </c>
      <c r="BE226">
        <v>0.13178124313639358</v>
      </c>
      <c r="BG226">
        <f>SUM(Table8_1[[#This Row],[PFBA]:[11cl-PF3OUdS2]])</f>
        <v>1576.8506052867331</v>
      </c>
      <c r="BH226">
        <v>-1.5235990764107337</v>
      </c>
      <c r="BI226">
        <v>-1.2765215186852155</v>
      </c>
      <c r="BJ226">
        <v>-1.3935136825262797</v>
      </c>
      <c r="BK226">
        <v>-1.5235990764107337</v>
      </c>
      <c r="BL226">
        <v>-0.45842075605341909</v>
      </c>
      <c r="BM226">
        <v>0.52762990087133865</v>
      </c>
      <c r="BN226">
        <v>-1.2333735073725434E-2</v>
      </c>
      <c r="BO226">
        <v>-1.4017562475526311</v>
      </c>
      <c r="BP226">
        <v>1.3654879848908996</v>
      </c>
      <c r="BQ226">
        <v>0.31386722036915343</v>
      </c>
      <c r="BR226">
        <v>3.1398790864012365</v>
      </c>
      <c r="BS226">
        <v>-1.3448115178178743</v>
      </c>
      <c r="BT226">
        <v>0.74115159885178505</v>
      </c>
      <c r="BU226">
        <v>0.92116605063773871</v>
      </c>
      <c r="BV226">
        <v>1.3598354823398879</v>
      </c>
      <c r="BW226">
        <v>0.31175386105575426</v>
      </c>
      <c r="BX226">
        <v>0.78318869107525757</v>
      </c>
      <c r="BY226">
        <v>-1.0494556350753661</v>
      </c>
      <c r="BZ226">
        <v>0.66651798055488087</v>
      </c>
      <c r="CA226">
        <v>0.67024585307412399</v>
      </c>
      <c r="CB226">
        <v>0.2966651902615311</v>
      </c>
      <c r="CC226">
        <v>-1.2111104432826867</v>
      </c>
      <c r="CD226">
        <v>0.79239168949825389</v>
      </c>
      <c r="CE226">
        <v>-8.3309926200514969E-3</v>
      </c>
      <c r="CF226">
        <v>0.79379038469081864</v>
      </c>
      <c r="CG226">
        <v>-1.1871441131521803</v>
      </c>
      <c r="CH226">
        <v>1.1205739312058498</v>
      </c>
      <c r="CI226">
        <v>-1.2290032361266039</v>
      </c>
      <c r="CJ226">
        <v>-1.238952247625988</v>
      </c>
      <c r="CK226">
        <v>-1.0586037801925334</v>
      </c>
      <c r="CL226">
        <v>-0.96879852173114056</v>
      </c>
      <c r="CM226">
        <v>-1.125659067738696</v>
      </c>
      <c r="CN226">
        <v>-1.2842328692296865</v>
      </c>
      <c r="CO226">
        <v>-1.2291380610745608</v>
      </c>
      <c r="CP226">
        <v>-1.0636456682076172</v>
      </c>
      <c r="CQ226">
        <v>-1.2479104727181121</v>
      </c>
      <c r="CR226">
        <v>0.46982201597816303</v>
      </c>
      <c r="CS226">
        <v>0.40312052117581787</v>
      </c>
      <c r="CT226">
        <v>-1.5235990764107337</v>
      </c>
      <c r="CU226">
        <v>-0.95183421264179791</v>
      </c>
      <c r="CV226">
        <v>-1.2306806860424935</v>
      </c>
      <c r="CW226">
        <v>-1.3444032186092452</v>
      </c>
      <c r="CX226">
        <v>-1.0985015970379455</v>
      </c>
      <c r="CY226">
        <v>1.1072099696478683</v>
      </c>
      <c r="CZ226">
        <v>1.8034571156484138</v>
      </c>
      <c r="DA226">
        <v>-1.2431611477592461</v>
      </c>
      <c r="DB226">
        <v>-0.29073003902416922</v>
      </c>
      <c r="DC226">
        <v>-1.5235990764107337</v>
      </c>
      <c r="DD226">
        <v>-1.0031764646157633</v>
      </c>
      <c r="DE226">
        <v>-0.88014639992454624</v>
      </c>
      <c r="DF226" t="e">
        <v>#NUM!</v>
      </c>
    </row>
    <row r="227" spans="1:110" x14ac:dyDescent="0.3">
      <c r="A227" s="2" t="s">
        <v>344</v>
      </c>
      <c r="B227" s="1">
        <v>44427</v>
      </c>
      <c r="C227" s="2" t="s">
        <v>324</v>
      </c>
      <c r="D227" s="2" t="s">
        <v>325</v>
      </c>
      <c r="E227" s="2" t="s">
        <v>326</v>
      </c>
      <c r="H227">
        <v>2.7772634697278281E-2</v>
      </c>
      <c r="I227">
        <v>4.9056283104378824E-2</v>
      </c>
      <c r="J227">
        <v>3.7471620554633406E-2</v>
      </c>
      <c r="K227">
        <v>2.7772634697278281E-2</v>
      </c>
      <c r="L227">
        <v>0.32500000000000001</v>
      </c>
      <c r="M227">
        <v>1.32</v>
      </c>
      <c r="N227">
        <v>2.7</v>
      </c>
      <c r="O227">
        <v>3.6767145236150718E-2</v>
      </c>
      <c r="P227">
        <v>14.4</v>
      </c>
      <c r="Q227">
        <v>1.1499999999999999</v>
      </c>
      <c r="R227">
        <v>1490</v>
      </c>
      <c r="S227">
        <v>4.1918394482230149E-2</v>
      </c>
      <c r="T227">
        <v>4.67</v>
      </c>
      <c r="U227">
        <v>7.56</v>
      </c>
      <c r="V227">
        <v>26.7</v>
      </c>
      <c r="W227">
        <v>3.58</v>
      </c>
      <c r="X227">
        <v>5.23</v>
      </c>
      <c r="Y227">
        <v>8.2748574907331979E-2</v>
      </c>
      <c r="Z227">
        <v>3.12</v>
      </c>
      <c r="AA227">
        <v>2.98</v>
      </c>
      <c r="AB227">
        <v>1.05</v>
      </c>
      <c r="AC227">
        <v>5.7030307716904267E-2</v>
      </c>
      <c r="AD227">
        <v>7.17</v>
      </c>
      <c r="AE227">
        <v>0.70199999999999996</v>
      </c>
      <c r="AF227">
        <v>5.55</v>
      </c>
      <c r="AG227">
        <v>6.0265955286659866E-2</v>
      </c>
      <c r="AH227">
        <v>9.92</v>
      </c>
      <c r="AI227">
        <v>5.4728421479633402E-2</v>
      </c>
      <c r="AJ227">
        <v>5.3488930032586555E-2</v>
      </c>
      <c r="AK227">
        <v>8.1023757154276996E-2</v>
      </c>
      <c r="AL227">
        <v>9.9636310287678234E-2</v>
      </c>
      <c r="AM227">
        <v>6.9431586743195717E-2</v>
      </c>
      <c r="AN227">
        <v>4.8192925330448076E-2</v>
      </c>
      <c r="AO227">
        <v>5.4711433901731159E-2</v>
      </c>
      <c r="AP227">
        <v>8.0088560903767828E-2</v>
      </c>
      <c r="AQ227">
        <v>5.2396911128309569E-2</v>
      </c>
      <c r="AR227">
        <v>6.72</v>
      </c>
      <c r="AS227">
        <v>2.94</v>
      </c>
      <c r="AT227">
        <v>2.7772634697278281E-2</v>
      </c>
      <c r="AU227">
        <v>0.10360529354327903</v>
      </c>
      <c r="AV227">
        <v>5.4517442242362525E-2</v>
      </c>
      <c r="AW227">
        <v>4.1957822326527498E-2</v>
      </c>
      <c r="AX227">
        <v>7.3911933123727097E-2</v>
      </c>
      <c r="AY227">
        <v>18.600000000000001</v>
      </c>
      <c r="AZ227">
        <v>46.1</v>
      </c>
      <c r="BA227">
        <v>5.2973053858961304E-2</v>
      </c>
      <c r="BB227">
        <v>0.34</v>
      </c>
      <c r="BC227">
        <v>2.7772634697278281E-2</v>
      </c>
      <c r="BD227">
        <v>9.2053370268329923E-2</v>
      </c>
      <c r="BE227">
        <v>0.12219959266802442</v>
      </c>
      <c r="BG227">
        <f>SUM(Table8_1[[#This Row],[PFBA]:[11cl-PF3OUdS2]])</f>
        <v>1664.4382661650704</v>
      </c>
      <c r="BH227">
        <v>-1.5563829182255122</v>
      </c>
      <c r="BI227">
        <v>-1.3093053604999942</v>
      </c>
      <c r="BJ227">
        <v>-1.4262975243410583</v>
      </c>
      <c r="BK227">
        <v>-1.5563829182255122</v>
      </c>
      <c r="BL227">
        <v>-0.48811663902112562</v>
      </c>
      <c r="BM227">
        <v>0.12057393120584989</v>
      </c>
      <c r="BN227">
        <v>0.43136376415898736</v>
      </c>
      <c r="BO227">
        <v>-1.4345400893674098</v>
      </c>
      <c r="BP227">
        <v>1.1583624920952498</v>
      </c>
      <c r="BQ227">
        <v>6.069784035361165E-2</v>
      </c>
      <c r="BR227">
        <v>3.173186268412274</v>
      </c>
      <c r="BS227">
        <v>-1.3775953596326529</v>
      </c>
      <c r="BT227">
        <v>0.66931688056611216</v>
      </c>
      <c r="BU227">
        <v>0.87852179550120646</v>
      </c>
      <c r="BV227">
        <v>1.4265112613645752</v>
      </c>
      <c r="BW227">
        <v>0.55388302664387434</v>
      </c>
      <c r="BX227">
        <v>0.71850168886727428</v>
      </c>
      <c r="BY227">
        <v>-1.0822394768901447</v>
      </c>
      <c r="BZ227">
        <v>0.49415459401844281</v>
      </c>
      <c r="CA227">
        <v>0.47421626407625522</v>
      </c>
      <c r="CB227">
        <v>2.1189299069938092E-2</v>
      </c>
      <c r="CC227">
        <v>-1.2438942850974655</v>
      </c>
      <c r="CD227">
        <v>0.85551915566780012</v>
      </c>
      <c r="CE227">
        <v>-0.15366288787019475</v>
      </c>
      <c r="CF227">
        <v>0.74429298312267622</v>
      </c>
      <c r="CG227">
        <v>-1.219927954966959</v>
      </c>
      <c r="CH227">
        <v>0.99651167215417868</v>
      </c>
      <c r="CI227">
        <v>-1.2617870779413827</v>
      </c>
      <c r="CJ227">
        <v>-1.2717360894407668</v>
      </c>
      <c r="CK227">
        <v>-1.091387622007312</v>
      </c>
      <c r="CL227">
        <v>-1.0015823635459191</v>
      </c>
      <c r="CM227">
        <v>-1.1584429095534745</v>
      </c>
      <c r="CN227">
        <v>-1.317016711044465</v>
      </c>
      <c r="CO227">
        <v>-1.2619219028893394</v>
      </c>
      <c r="CP227">
        <v>-1.0964295100223957</v>
      </c>
      <c r="CQ227">
        <v>-1.2806943145328906</v>
      </c>
      <c r="CR227">
        <v>0.82736927305382524</v>
      </c>
      <c r="CS227">
        <v>0.46834733041215726</v>
      </c>
      <c r="CT227">
        <v>-1.5563829182255122</v>
      </c>
      <c r="CU227">
        <v>-0.98461805445657646</v>
      </c>
      <c r="CV227">
        <v>-1.263464527857272</v>
      </c>
      <c r="CW227">
        <v>-1.3771870604240237</v>
      </c>
      <c r="CX227">
        <v>-1.131285438852724</v>
      </c>
      <c r="CY227">
        <v>1.2695129442179163</v>
      </c>
      <c r="CZ227">
        <v>1.6637009253896482</v>
      </c>
      <c r="DA227">
        <v>-1.2759449895740249</v>
      </c>
      <c r="DB227">
        <v>-0.46852108295774486</v>
      </c>
      <c r="DC227">
        <v>-1.5563829182255122</v>
      </c>
      <c r="DD227">
        <v>-1.035960306430542</v>
      </c>
      <c r="DE227">
        <v>-0.91293024173932491</v>
      </c>
      <c r="DF227" t="e">
        <v>#NUM!</v>
      </c>
    </row>
    <row r="228" spans="1:110" x14ac:dyDescent="0.3">
      <c r="A228" s="2" t="s">
        <v>345</v>
      </c>
      <c r="B228" s="1">
        <v>44427</v>
      </c>
      <c r="C228" s="2" t="s">
        <v>324</v>
      </c>
      <c r="D228" s="2" t="s">
        <v>325</v>
      </c>
      <c r="E228" s="2" t="s">
        <v>326</v>
      </c>
      <c r="H228">
        <v>2.8426857695150378E-2</v>
      </c>
      <c r="I228">
        <v>5.0211872012195118E-2</v>
      </c>
      <c r="J228">
        <v>3.8354316640243899E-2</v>
      </c>
      <c r="K228">
        <v>2.8426857695150378E-2</v>
      </c>
      <c r="L228">
        <v>2.8426857695150378E-2</v>
      </c>
      <c r="M228">
        <v>0.89200000000000002</v>
      </c>
      <c r="N228">
        <v>0.61299999999999999</v>
      </c>
      <c r="O228">
        <v>0.32700000000000001</v>
      </c>
      <c r="P228">
        <v>33.799999999999997</v>
      </c>
      <c r="Q228">
        <v>1.57</v>
      </c>
      <c r="R228">
        <v>691</v>
      </c>
      <c r="S228">
        <v>4.290584050609756E-2</v>
      </c>
      <c r="T228">
        <v>4.83</v>
      </c>
      <c r="U228">
        <v>11.2</v>
      </c>
      <c r="V228">
        <v>51.5</v>
      </c>
      <c r="W228">
        <v>12.1</v>
      </c>
      <c r="X228">
        <v>6.23</v>
      </c>
      <c r="Y228">
        <v>8.46978325609756E-2</v>
      </c>
      <c r="Z228">
        <v>5.82</v>
      </c>
      <c r="AA228">
        <v>5.01</v>
      </c>
      <c r="AB228">
        <v>2.9</v>
      </c>
      <c r="AC228">
        <v>5.8373735853658529E-2</v>
      </c>
      <c r="AD228">
        <v>6.73</v>
      </c>
      <c r="AE228">
        <v>1.62</v>
      </c>
      <c r="AF228">
        <v>7.1497123719512196E-2</v>
      </c>
      <c r="AG228">
        <v>6.1685603597560972E-2</v>
      </c>
      <c r="AH228">
        <v>10.9</v>
      </c>
      <c r="AI228">
        <v>5.6017625487804874E-2</v>
      </c>
      <c r="AJ228">
        <v>5.4748936097560971E-2</v>
      </c>
      <c r="AK228">
        <v>8.2932384329268291E-2</v>
      </c>
      <c r="AL228">
        <v>0.10198338201219512</v>
      </c>
      <c r="AM228">
        <v>7.106714423787594E-2</v>
      </c>
      <c r="AN228">
        <v>4.9328176646341461E-2</v>
      </c>
      <c r="AO228">
        <v>5.6000237743902434E-2</v>
      </c>
      <c r="AP228">
        <v>8.1975158231707312E-2</v>
      </c>
      <c r="AQ228">
        <v>5.3631193170731707E-2</v>
      </c>
      <c r="AR228">
        <v>2.82</v>
      </c>
      <c r="AS228">
        <v>2.96</v>
      </c>
      <c r="AT228">
        <v>2.8426857695150378E-2</v>
      </c>
      <c r="AU228">
        <v>0.10604586018292683</v>
      </c>
      <c r="AV228">
        <v>5.5801676341463415E-2</v>
      </c>
      <c r="AW228">
        <v>4.2946197128048778E-2</v>
      </c>
      <c r="AX228">
        <v>7.5653031402439022E-2</v>
      </c>
      <c r="AY228">
        <v>21.3</v>
      </c>
      <c r="AZ228">
        <v>29.7</v>
      </c>
      <c r="BA228">
        <v>5.4220907743902431E-2</v>
      </c>
      <c r="BB228">
        <v>4.3186380146341463E-2</v>
      </c>
      <c r="BC228">
        <v>2.8426857695150378E-2</v>
      </c>
      <c r="BD228">
        <v>9.4221815304878054E-2</v>
      </c>
      <c r="BE228">
        <v>0.12507817385866166</v>
      </c>
      <c r="BG228">
        <f>SUM(Table8_1[[#This Row],[PFBA]:[11cl-PF3OUdS2]])</f>
        <v>905.57669889343254</v>
      </c>
      <c r="BH228">
        <v>-1.5462711445684409</v>
      </c>
      <c r="BI228">
        <v>-1.299193586842923</v>
      </c>
      <c r="BJ228">
        <v>-1.4161857506839872</v>
      </c>
      <c r="BK228">
        <v>-1.5462711445684409</v>
      </c>
      <c r="BL228">
        <v>-1.5462711445684409</v>
      </c>
      <c r="BM228">
        <v>-4.9635145623876928E-2</v>
      </c>
      <c r="BN228">
        <v>-0.21253952548158497</v>
      </c>
      <c r="BO228">
        <v>-0.48545224733971393</v>
      </c>
      <c r="BP228">
        <v>1.5289167002776547</v>
      </c>
      <c r="BQ228">
        <v>0.19589965240923377</v>
      </c>
      <c r="BR228">
        <v>2.8394780473741985</v>
      </c>
      <c r="BS228">
        <v>-1.3674835859755816</v>
      </c>
      <c r="BT228">
        <v>0.68394713075151214</v>
      </c>
      <c r="BU228">
        <v>1.0492180226701815</v>
      </c>
      <c r="BV228">
        <v>1.711807229041191</v>
      </c>
      <c r="BW228">
        <v>1.0827853703164501</v>
      </c>
      <c r="BX228">
        <v>0.79448804665916961</v>
      </c>
      <c r="BY228">
        <v>-1.0721277032330734</v>
      </c>
      <c r="BZ228">
        <v>0.7649229846498885</v>
      </c>
      <c r="CA228">
        <v>0.69983772586724569</v>
      </c>
      <c r="CB228">
        <v>0.46239799789895608</v>
      </c>
      <c r="CC228">
        <v>-1.2337825114403942</v>
      </c>
      <c r="CD228">
        <v>0.82801506422397686</v>
      </c>
      <c r="CE228">
        <v>0.20951501454263097</v>
      </c>
      <c r="CF228">
        <v>-1.145711429218083</v>
      </c>
      <c r="CG228">
        <v>-1.2098161813098876</v>
      </c>
      <c r="CH228">
        <v>1.0374264979406236</v>
      </c>
      <c r="CI228">
        <v>-1.2516753042843114</v>
      </c>
      <c r="CJ228">
        <v>-1.2616243157836955</v>
      </c>
      <c r="CK228">
        <v>-1.0812758483502407</v>
      </c>
      <c r="CL228">
        <v>-0.99147058988884795</v>
      </c>
      <c r="CM228">
        <v>-1.1483311358964035</v>
      </c>
      <c r="CN228">
        <v>-1.3069049373873938</v>
      </c>
      <c r="CO228">
        <v>-1.2518101292322681</v>
      </c>
      <c r="CP228">
        <v>-1.0863177363653245</v>
      </c>
      <c r="CQ228">
        <v>-1.2705825408758193</v>
      </c>
      <c r="CR228">
        <v>0.45024910831936105</v>
      </c>
      <c r="CS228">
        <v>0.47129171105893858</v>
      </c>
      <c r="CT228">
        <v>-1.5462711445684409</v>
      </c>
      <c r="CU228">
        <v>-0.97450628079950519</v>
      </c>
      <c r="CV228">
        <v>-1.2533527542002008</v>
      </c>
      <c r="CW228">
        <v>-1.3670752867669524</v>
      </c>
      <c r="CX228">
        <v>-1.1211736651956528</v>
      </c>
      <c r="CY228">
        <v>1.3283796034387378</v>
      </c>
      <c r="CZ228">
        <v>1.4727564493172123</v>
      </c>
      <c r="DA228">
        <v>-1.2658332159169536</v>
      </c>
      <c r="DB228">
        <v>-1.3646531967015827</v>
      </c>
      <c r="DC228">
        <v>-1.5462711445684409</v>
      </c>
      <c r="DD228">
        <v>-1.0258485327734705</v>
      </c>
      <c r="DE228">
        <v>-0.90281846808225352</v>
      </c>
      <c r="DF228" t="e">
        <v>#NUM!</v>
      </c>
    </row>
    <row r="229" spans="1:110" x14ac:dyDescent="0.3">
      <c r="A229" s="2" t="s">
        <v>369</v>
      </c>
      <c r="B229" s="1">
        <v>44427</v>
      </c>
      <c r="C229" s="2" t="s">
        <v>324</v>
      </c>
      <c r="D229" s="2" t="s">
        <v>325</v>
      </c>
      <c r="E229" s="2" t="s">
        <v>326</v>
      </c>
      <c r="H229">
        <v>8.4500000000000006E-2</v>
      </c>
      <c r="I229">
        <v>4.2200000000000001E-2</v>
      </c>
      <c r="J229">
        <v>4.2200000000000001E-2</v>
      </c>
      <c r="K229">
        <v>4.2200000000000001E-2</v>
      </c>
      <c r="L229">
        <v>4.2200000000000001E-2</v>
      </c>
      <c r="M229">
        <v>0.28299999999999997</v>
      </c>
      <c r="N229">
        <v>4.2200000000000001E-2</v>
      </c>
      <c r="O229">
        <v>0.21099999999999999</v>
      </c>
      <c r="P229">
        <v>20.2</v>
      </c>
      <c r="Q229">
        <v>6.68</v>
      </c>
      <c r="R229">
        <v>1250</v>
      </c>
      <c r="S229">
        <v>4.2200000000000001E-2</v>
      </c>
      <c r="T229">
        <v>2.95</v>
      </c>
      <c r="U229">
        <v>13.5</v>
      </c>
      <c r="V229">
        <v>13.9</v>
      </c>
      <c r="W229">
        <v>7.82</v>
      </c>
      <c r="X229">
        <v>9.58</v>
      </c>
      <c r="Y229">
        <v>0.376</v>
      </c>
      <c r="Z229">
        <v>19</v>
      </c>
      <c r="AA229">
        <v>20.3</v>
      </c>
      <c r="AB229">
        <v>4.0599999999999996</v>
      </c>
      <c r="AC229">
        <v>0.1055</v>
      </c>
      <c r="AD229">
        <v>2.44</v>
      </c>
      <c r="AE229">
        <v>1.01</v>
      </c>
      <c r="AF229">
        <v>4.2200000000000001E-2</v>
      </c>
      <c r="AG229">
        <v>4.2200000000000001E-2</v>
      </c>
      <c r="AH229">
        <v>8.6999999999999993</v>
      </c>
      <c r="AI229">
        <v>4.2200000000000001E-2</v>
      </c>
      <c r="AJ229">
        <v>4.2200000000000001E-2</v>
      </c>
      <c r="AK229">
        <v>4.2200000000000001E-2</v>
      </c>
      <c r="AL229">
        <v>4.2200000000000001E-2</v>
      </c>
      <c r="AM229">
        <v>8.4500000000000006E-2</v>
      </c>
      <c r="AN229">
        <v>4.2200000000000001E-2</v>
      </c>
      <c r="AP229">
        <v>0.42199999999999999</v>
      </c>
      <c r="AQ229">
        <v>1</v>
      </c>
      <c r="AR229">
        <v>4.2200000000000001E-2</v>
      </c>
      <c r="AS229">
        <v>0.1055</v>
      </c>
      <c r="AT229">
        <v>0.1055</v>
      </c>
      <c r="AU229">
        <v>0.1055</v>
      </c>
      <c r="AV229">
        <v>4.2200000000000001E-2</v>
      </c>
      <c r="AW229">
        <v>4.2200000000000001E-2</v>
      </c>
      <c r="AX229">
        <v>0.1055</v>
      </c>
      <c r="AY229">
        <v>5.56</v>
      </c>
      <c r="AZ229">
        <v>53</v>
      </c>
      <c r="BA229">
        <v>0.1055</v>
      </c>
      <c r="BB229">
        <v>4.2699999999999996</v>
      </c>
      <c r="BC229">
        <v>0.51700000000000002</v>
      </c>
      <c r="BD229">
        <v>8.4500000000000006E-2</v>
      </c>
      <c r="BE229">
        <v>8.4500000000000006E-2</v>
      </c>
      <c r="BF229">
        <v>4.2200000000000001E-2</v>
      </c>
      <c r="BG229">
        <f>SUM(Table8_1[[#This Row],[PFBA]:[11cl-PF3OUdS2]])</f>
        <v>1447.4674000000002</v>
      </c>
      <c r="BH229">
        <v>-1.0731432910503076</v>
      </c>
      <c r="BI229">
        <v>-1.3746875490383261</v>
      </c>
      <c r="BJ229">
        <v>-1.3746875490383261</v>
      </c>
      <c r="BK229">
        <v>-1.3746875490383261</v>
      </c>
      <c r="BL229">
        <v>-1.3746875490383261</v>
      </c>
      <c r="BM229">
        <v>-0.54821356447570979</v>
      </c>
      <c r="BN229">
        <v>-1.3746875490383261</v>
      </c>
      <c r="BO229">
        <v>-0.67571754470230738</v>
      </c>
      <c r="BP229">
        <v>1.3053513694466237</v>
      </c>
      <c r="BQ229">
        <v>0.8247764624755457</v>
      </c>
      <c r="BR229">
        <v>3.0969100130080562</v>
      </c>
      <c r="BS229">
        <v>-1.3746875490383261</v>
      </c>
      <c r="BT229">
        <v>0.46982201597816303</v>
      </c>
      <c r="BU229">
        <v>1.1303337684950061</v>
      </c>
      <c r="BV229">
        <v>1.1430148002540952</v>
      </c>
      <c r="BW229">
        <v>0.89320675305984798</v>
      </c>
      <c r="BX229">
        <v>0.98136550907854447</v>
      </c>
      <c r="BY229">
        <v>-0.42481215507233894</v>
      </c>
      <c r="BZ229">
        <v>1.2787536009528289</v>
      </c>
      <c r="CA229">
        <v>1.307496037913213</v>
      </c>
      <c r="CB229">
        <v>0.60852603357719404</v>
      </c>
      <c r="CC229">
        <v>-0.97674754036628852</v>
      </c>
      <c r="CD229">
        <v>0.38738982633872943</v>
      </c>
      <c r="CE229">
        <v>4.3213737826425782E-3</v>
      </c>
      <c r="CF229">
        <v>-1.3746875490383261</v>
      </c>
      <c r="CG229">
        <v>-1.3746875490383261</v>
      </c>
      <c r="CH229">
        <v>0.93951925261861846</v>
      </c>
      <c r="CI229">
        <v>-1.3746875490383261</v>
      </c>
      <c r="CJ229">
        <v>-1.3746875490383261</v>
      </c>
      <c r="CK229">
        <v>-1.3746875490383261</v>
      </c>
      <c r="CL229">
        <v>-1.3746875490383261</v>
      </c>
      <c r="CM229">
        <v>-1.0731432910503076</v>
      </c>
      <c r="CN229">
        <v>-1.3746875490383261</v>
      </c>
      <c r="CO229" t="e">
        <v>#NUM!</v>
      </c>
      <c r="CP229">
        <v>-0.37468754903832613</v>
      </c>
      <c r="CQ229">
        <v>0</v>
      </c>
      <c r="CR229">
        <v>-1.3746875490383261</v>
      </c>
      <c r="CS229">
        <v>-0.97674754036628852</v>
      </c>
      <c r="CT229">
        <v>-0.97674754036628852</v>
      </c>
      <c r="CU229">
        <v>-0.97674754036628852</v>
      </c>
      <c r="CV229">
        <v>-1.3746875490383261</v>
      </c>
      <c r="CW229">
        <v>-1.3746875490383261</v>
      </c>
      <c r="CX229">
        <v>-0.97674754036628852</v>
      </c>
      <c r="CY229">
        <v>0.74507479158205747</v>
      </c>
      <c r="CZ229">
        <v>1.7242758696007889</v>
      </c>
      <c r="DA229">
        <v>-0.97674754036628852</v>
      </c>
      <c r="DB229">
        <v>0.63042787502502384</v>
      </c>
      <c r="DC229">
        <v>-0.2865094569060575</v>
      </c>
      <c r="DD229">
        <v>-1.0731432910503076</v>
      </c>
      <c r="DE229">
        <v>-1.0731432910503076</v>
      </c>
      <c r="DF229">
        <v>-1.3746875490383261</v>
      </c>
    </row>
    <row r="230" spans="1:110" x14ac:dyDescent="0.3">
      <c r="A230" s="2" t="s">
        <v>370</v>
      </c>
      <c r="B230" s="1">
        <v>44427</v>
      </c>
      <c r="C230" s="2" t="s">
        <v>324</v>
      </c>
      <c r="D230" s="2" t="s">
        <v>325</v>
      </c>
      <c r="E230" s="2" t="s">
        <v>326</v>
      </c>
      <c r="H230">
        <v>8.5999999999999993E-2</v>
      </c>
      <c r="I230">
        <v>4.3049999999999998E-2</v>
      </c>
      <c r="J230">
        <v>4.3049999999999998E-2</v>
      </c>
      <c r="K230">
        <v>4.3049999999999998E-2</v>
      </c>
      <c r="L230">
        <v>4.3049999999999998E-2</v>
      </c>
      <c r="M230">
        <v>8.5999999999999993E-2</v>
      </c>
      <c r="N230">
        <v>4.3049999999999998E-2</v>
      </c>
      <c r="O230">
        <v>0.2155</v>
      </c>
      <c r="P230">
        <v>15.8</v>
      </c>
      <c r="Q230">
        <v>4.99</v>
      </c>
      <c r="R230">
        <v>1040</v>
      </c>
      <c r="S230">
        <v>4.3049999999999998E-2</v>
      </c>
      <c r="T230">
        <v>2.15</v>
      </c>
      <c r="U230">
        <v>5.69</v>
      </c>
      <c r="V230">
        <v>8.61</v>
      </c>
      <c r="W230">
        <v>3.93</v>
      </c>
      <c r="X230">
        <v>3.85</v>
      </c>
      <c r="Y230">
        <v>4.3049999999999998E-2</v>
      </c>
      <c r="Z230">
        <v>16.2</v>
      </c>
      <c r="AA230">
        <v>16.100000000000001</v>
      </c>
      <c r="AB230">
        <v>3.31</v>
      </c>
      <c r="AC230">
        <v>0.1075</v>
      </c>
      <c r="AD230">
        <v>1.26</v>
      </c>
      <c r="AE230">
        <v>1.1200000000000001</v>
      </c>
      <c r="AF230">
        <v>4.3049999999999998E-2</v>
      </c>
      <c r="AG230">
        <v>4.3049999999999998E-2</v>
      </c>
      <c r="AH230">
        <v>9.6999999999999993</v>
      </c>
      <c r="AI230">
        <v>4.3049999999999998E-2</v>
      </c>
      <c r="AJ230">
        <v>4.3049999999999998E-2</v>
      </c>
      <c r="AK230">
        <v>4.3049999999999998E-2</v>
      </c>
      <c r="AL230">
        <v>4.3049999999999998E-2</v>
      </c>
      <c r="AM230">
        <v>8.5999999999999993E-2</v>
      </c>
      <c r="AN230">
        <v>4.3049999999999998E-2</v>
      </c>
      <c r="AP230">
        <v>0.43049999999999999</v>
      </c>
      <c r="AQ230">
        <v>0.66700000000000004</v>
      </c>
      <c r="AR230">
        <v>4.3049999999999998E-2</v>
      </c>
      <c r="AS230">
        <v>0.1075</v>
      </c>
      <c r="AT230">
        <v>0.1075</v>
      </c>
      <c r="AU230">
        <v>0.1075</v>
      </c>
      <c r="AV230">
        <v>4.3049999999999998E-2</v>
      </c>
      <c r="AW230">
        <v>4.3049999999999998E-2</v>
      </c>
      <c r="AX230">
        <v>0.1075</v>
      </c>
      <c r="AY230">
        <v>3.98</v>
      </c>
      <c r="AZ230">
        <v>40.1</v>
      </c>
      <c r="BA230">
        <v>0.1075</v>
      </c>
      <c r="BB230">
        <v>3.58</v>
      </c>
      <c r="BC230">
        <v>0.2155</v>
      </c>
      <c r="BD230">
        <v>8.5999999999999993E-2</v>
      </c>
      <c r="BE230">
        <v>8.5999999999999993E-2</v>
      </c>
      <c r="BF230">
        <v>4.3049999999999998E-2</v>
      </c>
      <c r="BG230">
        <f>SUM(Table8_1[[#This Row],[PFBA]:[11cl-PF3OUdS2]])</f>
        <v>1183.7483999999999</v>
      </c>
      <c r="BH230">
        <v>-1.0655015487564323</v>
      </c>
      <c r="BI230">
        <v>-1.3660268442103265</v>
      </c>
      <c r="BJ230">
        <v>-1.3660268442103265</v>
      </c>
      <c r="BK230">
        <v>-1.3660268442103265</v>
      </c>
      <c r="BL230">
        <v>-1.3660268442103265</v>
      </c>
      <c r="BM230">
        <v>-1.0655015487564323</v>
      </c>
      <c r="BN230">
        <v>-1.3660268442103265</v>
      </c>
      <c r="BO230">
        <v>-0.66655272550324962</v>
      </c>
      <c r="BP230">
        <v>1.1986570869544226</v>
      </c>
      <c r="BQ230">
        <v>0.69810054562338997</v>
      </c>
      <c r="BR230">
        <v>3.0170333392987803</v>
      </c>
      <c r="BS230">
        <v>-1.3660268442103265</v>
      </c>
      <c r="BT230">
        <v>0.33243845991560533</v>
      </c>
      <c r="BU230">
        <v>0.75511226639507123</v>
      </c>
      <c r="BV230">
        <v>0.93500315145365476</v>
      </c>
      <c r="BW230">
        <v>0.59439255037542671</v>
      </c>
      <c r="BX230">
        <v>0.5854607295085007</v>
      </c>
      <c r="BY230">
        <v>-1.3660268442103265</v>
      </c>
      <c r="BZ230">
        <v>1.209515014542631</v>
      </c>
      <c r="CA230">
        <v>1.2068258760318498</v>
      </c>
      <c r="CB230">
        <v>0.51982799377571876</v>
      </c>
      <c r="CC230">
        <v>-0.96859153574837586</v>
      </c>
      <c r="CD230">
        <v>0.10037054511756291</v>
      </c>
      <c r="CE230">
        <v>4.9218022670181653E-2</v>
      </c>
      <c r="CF230">
        <v>-1.3660268442103265</v>
      </c>
      <c r="CG230">
        <v>-1.3660268442103265</v>
      </c>
      <c r="CH230">
        <v>0.98677173426624487</v>
      </c>
      <c r="CI230">
        <v>-1.3660268442103265</v>
      </c>
      <c r="CJ230">
        <v>-1.3660268442103265</v>
      </c>
      <c r="CK230">
        <v>-1.3660268442103265</v>
      </c>
      <c r="CL230">
        <v>-1.3660268442103265</v>
      </c>
      <c r="CM230">
        <v>-1.0655015487564323</v>
      </c>
      <c r="CN230">
        <v>-1.3660268442103265</v>
      </c>
      <c r="CO230" t="e">
        <v>#NUM!</v>
      </c>
      <c r="CP230">
        <v>-0.36602684421032644</v>
      </c>
      <c r="CQ230">
        <v>-0.17587416608345102</v>
      </c>
      <c r="CR230">
        <v>-1.3660268442103265</v>
      </c>
      <c r="CS230">
        <v>-0.96859153574837586</v>
      </c>
      <c r="CT230">
        <v>-0.96859153574837586</v>
      </c>
      <c r="CU230">
        <v>-0.96859153574837586</v>
      </c>
      <c r="CV230">
        <v>-1.3660268442103265</v>
      </c>
      <c r="CW230">
        <v>-1.3660268442103265</v>
      </c>
      <c r="CX230">
        <v>-0.96859153574837586</v>
      </c>
      <c r="CY230">
        <v>0.59988307207368785</v>
      </c>
      <c r="CZ230">
        <v>1.6031443726201824</v>
      </c>
      <c r="DA230">
        <v>-0.96859153574837586</v>
      </c>
      <c r="DB230">
        <v>0.55388302664387434</v>
      </c>
      <c r="DC230">
        <v>-0.66655272550324962</v>
      </c>
      <c r="DD230">
        <v>-1.0655015487564323</v>
      </c>
      <c r="DE230">
        <v>-1.0655015487564323</v>
      </c>
      <c r="DF230">
        <v>-1.3660268442103265</v>
      </c>
    </row>
    <row r="231" spans="1:110" x14ac:dyDescent="0.3">
      <c r="A231" s="2" t="s">
        <v>371</v>
      </c>
      <c r="B231" s="1">
        <v>44427</v>
      </c>
      <c r="C231" s="2" t="s">
        <v>324</v>
      </c>
      <c r="D231" s="2" t="s">
        <v>325</v>
      </c>
      <c r="E231" s="2" t="s">
        <v>326</v>
      </c>
      <c r="H231">
        <v>4.2500000000000003E-2</v>
      </c>
      <c r="I231">
        <v>4.2500000000000003E-2</v>
      </c>
      <c r="J231">
        <v>4.2500000000000003E-2</v>
      </c>
      <c r="K231">
        <v>4.2500000000000003E-2</v>
      </c>
      <c r="L231">
        <v>4.2500000000000003E-2</v>
      </c>
      <c r="M231">
        <v>0.316</v>
      </c>
      <c r="N231">
        <v>4.2500000000000003E-2</v>
      </c>
      <c r="O231">
        <v>0.21249999999999999</v>
      </c>
      <c r="P231">
        <v>21.2</v>
      </c>
      <c r="Q231">
        <v>4.21</v>
      </c>
      <c r="R231">
        <v>1170</v>
      </c>
      <c r="S231">
        <v>8.5000000000000006E-2</v>
      </c>
      <c r="T231">
        <v>2.86</v>
      </c>
      <c r="U231">
        <v>4.2500000000000003E-2</v>
      </c>
      <c r="V231">
        <v>16.399999999999999</v>
      </c>
      <c r="W231">
        <v>7.44</v>
      </c>
      <c r="X231">
        <v>6.52</v>
      </c>
      <c r="Y231">
        <v>4.2500000000000003E-2</v>
      </c>
      <c r="Z231">
        <v>9.59</v>
      </c>
      <c r="AA231">
        <v>10.3</v>
      </c>
      <c r="AB231">
        <v>1.86</v>
      </c>
      <c r="AC231">
        <v>0.1065</v>
      </c>
      <c r="AD231">
        <v>2.71</v>
      </c>
      <c r="AE231">
        <v>0.75600000000000001</v>
      </c>
      <c r="AF231">
        <v>4.2500000000000003E-2</v>
      </c>
      <c r="AG231">
        <v>4.2500000000000003E-2</v>
      </c>
      <c r="AH231">
        <v>5.49</v>
      </c>
      <c r="AI231">
        <v>4.2500000000000003E-2</v>
      </c>
      <c r="AJ231">
        <v>4.2500000000000003E-2</v>
      </c>
      <c r="AK231">
        <v>4.2500000000000003E-2</v>
      </c>
      <c r="AL231">
        <v>4.2500000000000003E-2</v>
      </c>
      <c r="AM231">
        <v>4.2500000000000003E-2</v>
      </c>
      <c r="AN231">
        <v>4.2500000000000003E-2</v>
      </c>
      <c r="AP231">
        <v>0.42499999999999999</v>
      </c>
      <c r="AQ231">
        <v>0.41499999999999998</v>
      </c>
      <c r="AR231">
        <v>4.2500000000000003E-2</v>
      </c>
      <c r="AS231">
        <v>0.1065</v>
      </c>
      <c r="AT231">
        <v>0.1065</v>
      </c>
      <c r="AU231">
        <v>0.1065</v>
      </c>
      <c r="AV231">
        <v>4.2500000000000003E-2</v>
      </c>
      <c r="AW231">
        <v>4.2500000000000003E-2</v>
      </c>
      <c r="AX231">
        <v>0.1065</v>
      </c>
      <c r="AY231">
        <v>3.79</v>
      </c>
      <c r="AZ231">
        <v>42.1</v>
      </c>
      <c r="BA231">
        <v>0.1065</v>
      </c>
      <c r="BB231">
        <v>2.4700000000000002</v>
      </c>
      <c r="BC231">
        <v>0.21249999999999999</v>
      </c>
      <c r="BD231">
        <v>8.5000000000000006E-2</v>
      </c>
      <c r="BE231">
        <v>8.5000000000000006E-2</v>
      </c>
      <c r="BF231">
        <v>4.2500000000000003E-2</v>
      </c>
      <c r="BG231">
        <f>SUM(Table8_1[[#This Row],[PFBA]:[11cl-PF3OUdS2]])</f>
        <v>1311.0210000000009</v>
      </c>
      <c r="BH231">
        <v>-1.3716110699496884</v>
      </c>
      <c r="BI231">
        <v>-1.3716110699496884</v>
      </c>
      <c r="BJ231">
        <v>-1.3716110699496884</v>
      </c>
      <c r="BK231">
        <v>-1.3716110699496884</v>
      </c>
      <c r="BL231">
        <v>-1.3716110699496884</v>
      </c>
      <c r="BM231">
        <v>-0.50031291738159622</v>
      </c>
      <c r="BN231">
        <v>-1.3716110699496884</v>
      </c>
      <c r="BO231">
        <v>-0.67264106561366965</v>
      </c>
      <c r="BP231">
        <v>1.3263358609287514</v>
      </c>
      <c r="BQ231">
        <v>0.62428209583566829</v>
      </c>
      <c r="BR231">
        <v>3.0681858617461617</v>
      </c>
      <c r="BS231">
        <v>-1.0705810742857071</v>
      </c>
      <c r="BT231">
        <v>0.456366033129043</v>
      </c>
      <c r="BU231">
        <v>-1.3716110699496884</v>
      </c>
      <c r="BV231">
        <v>1.2148438480476977</v>
      </c>
      <c r="BW231">
        <v>0.87157293554587878</v>
      </c>
      <c r="BX231">
        <v>0.81424759573192018</v>
      </c>
      <c r="BY231">
        <v>-1.3716110699496884</v>
      </c>
      <c r="BZ231">
        <v>0.9818186071706636</v>
      </c>
      <c r="CA231">
        <v>1.0128372247051722</v>
      </c>
      <c r="CB231">
        <v>0.26951294421791633</v>
      </c>
      <c r="CC231">
        <v>-0.97265039222524352</v>
      </c>
      <c r="CD231">
        <v>0.43296929087440572</v>
      </c>
      <c r="CE231">
        <v>-0.12147820449879346</v>
      </c>
      <c r="CF231">
        <v>-1.3716110699496884</v>
      </c>
      <c r="CG231">
        <v>-1.3716110699496884</v>
      </c>
      <c r="CH231">
        <v>0.7395723444500919</v>
      </c>
      <c r="CI231">
        <v>-1.3716110699496884</v>
      </c>
      <c r="CJ231">
        <v>-1.3716110699496884</v>
      </c>
      <c r="CK231">
        <v>-1.3716110699496884</v>
      </c>
      <c r="CL231">
        <v>-1.3716110699496884</v>
      </c>
      <c r="CM231">
        <v>-1.3716110699496884</v>
      </c>
      <c r="CN231">
        <v>-1.3716110699496884</v>
      </c>
      <c r="CO231" t="e">
        <v>#NUM!</v>
      </c>
      <c r="CP231">
        <v>-0.37161106994968846</v>
      </c>
      <c r="CQ231">
        <v>-0.38195190328790729</v>
      </c>
      <c r="CR231">
        <v>-1.3716110699496884</v>
      </c>
      <c r="CS231">
        <v>-0.97265039222524352</v>
      </c>
      <c r="CT231">
        <v>-0.97265039222524352</v>
      </c>
      <c r="CU231">
        <v>-0.97265039222524352</v>
      </c>
      <c r="CV231">
        <v>-1.3716110699496884</v>
      </c>
      <c r="CW231">
        <v>-1.3716110699496884</v>
      </c>
      <c r="CX231">
        <v>-0.97265039222524352</v>
      </c>
      <c r="CY231">
        <v>0.57863920996807239</v>
      </c>
      <c r="CZ231">
        <v>1.6242820958356683</v>
      </c>
      <c r="DA231">
        <v>-0.97265039222524352</v>
      </c>
      <c r="DB231">
        <v>0.39269695325966575</v>
      </c>
      <c r="DC231">
        <v>-0.67264106561366965</v>
      </c>
      <c r="DD231">
        <v>-1.0705810742857071</v>
      </c>
      <c r="DE231">
        <v>-1.0705810742857071</v>
      </c>
      <c r="DF231">
        <v>-1.3716110699496884</v>
      </c>
    </row>
    <row r="232" spans="1:110" x14ac:dyDescent="0.3">
      <c r="A232" s="2" t="s">
        <v>372</v>
      </c>
      <c r="B232" s="1">
        <v>44427</v>
      </c>
      <c r="C232" s="2" t="s">
        <v>324</v>
      </c>
      <c r="D232" s="2" t="s">
        <v>325</v>
      </c>
      <c r="E232" s="2" t="s">
        <v>326</v>
      </c>
      <c r="H232">
        <v>4.2549999999999998E-2</v>
      </c>
      <c r="I232">
        <v>4.2549999999999998E-2</v>
      </c>
      <c r="J232">
        <v>4.2549999999999998E-2</v>
      </c>
      <c r="K232">
        <v>8.5000000000000006E-2</v>
      </c>
      <c r="L232">
        <v>4.2549999999999998E-2</v>
      </c>
      <c r="M232">
        <v>0.46500000000000002</v>
      </c>
      <c r="N232">
        <v>4.2549999999999998E-2</v>
      </c>
      <c r="O232">
        <v>0.21299999999999999</v>
      </c>
      <c r="P232">
        <v>14.9</v>
      </c>
      <c r="Q232">
        <v>2.3199999999999998</v>
      </c>
      <c r="R232">
        <v>1330</v>
      </c>
      <c r="S232">
        <v>4.2549999999999998E-2</v>
      </c>
      <c r="T232">
        <v>3.3</v>
      </c>
      <c r="U232">
        <v>2.41</v>
      </c>
      <c r="V232">
        <v>25.5</v>
      </c>
      <c r="W232">
        <v>12.9</v>
      </c>
      <c r="X232">
        <v>6.05</v>
      </c>
      <c r="Y232">
        <v>4.2549999999999998E-2</v>
      </c>
      <c r="Z232">
        <v>6.2</v>
      </c>
      <c r="AA232">
        <v>6.1</v>
      </c>
      <c r="AB232">
        <v>1.26</v>
      </c>
      <c r="AC232">
        <v>0.1065</v>
      </c>
      <c r="AD232">
        <v>4.1500000000000004</v>
      </c>
      <c r="AE232">
        <v>1.69</v>
      </c>
      <c r="AF232">
        <v>4.2549999999999998E-2</v>
      </c>
      <c r="AG232">
        <v>4.2549999999999998E-2</v>
      </c>
      <c r="AH232">
        <v>6.49</v>
      </c>
      <c r="AI232">
        <v>4.2549999999999998E-2</v>
      </c>
      <c r="AJ232">
        <v>4.2549999999999998E-2</v>
      </c>
      <c r="AK232">
        <v>4.2549999999999998E-2</v>
      </c>
      <c r="AL232">
        <v>4.2549999999999998E-2</v>
      </c>
      <c r="AM232">
        <v>4.2549999999999998E-2</v>
      </c>
      <c r="AN232">
        <v>4.2549999999999998E-2</v>
      </c>
      <c r="AP232">
        <v>0.42549999999999999</v>
      </c>
      <c r="AQ232">
        <v>0.622</v>
      </c>
      <c r="AR232">
        <v>4.2549999999999998E-2</v>
      </c>
      <c r="AS232">
        <v>0.1065</v>
      </c>
      <c r="AT232">
        <v>0.1065</v>
      </c>
      <c r="AU232">
        <v>0.1065</v>
      </c>
      <c r="AV232">
        <v>4.2549999999999998E-2</v>
      </c>
      <c r="AW232">
        <v>4.2549999999999998E-2</v>
      </c>
      <c r="AX232">
        <v>0.1065</v>
      </c>
      <c r="AY232">
        <v>5.35</v>
      </c>
      <c r="AZ232">
        <v>41.8</v>
      </c>
      <c r="BA232">
        <v>0.1065</v>
      </c>
      <c r="BB232">
        <v>1.62</v>
      </c>
      <c r="BC232">
        <v>0.21299999999999999</v>
      </c>
      <c r="BD232">
        <v>8.5000000000000006E-2</v>
      </c>
      <c r="BE232">
        <v>8.5000000000000006E-2</v>
      </c>
      <c r="BF232">
        <v>4.2549999999999998E-2</v>
      </c>
      <c r="BG232">
        <f>SUM(Table8_1[[#This Row],[PFBA]:[11cl-PF3OUdS2]])</f>
        <v>1475.6809499999993</v>
      </c>
      <c r="BH232">
        <v>-1.3711004355793934</v>
      </c>
      <c r="BI232">
        <v>-1.3711004355793934</v>
      </c>
      <c r="BJ232">
        <v>-1.3711004355793934</v>
      </c>
      <c r="BK232">
        <v>-1.0705810742857071</v>
      </c>
      <c r="BL232">
        <v>-1.3711004355793934</v>
      </c>
      <c r="BM232">
        <v>-0.33254704711004607</v>
      </c>
      <c r="BN232">
        <v>-1.3711004355793934</v>
      </c>
      <c r="BO232">
        <v>-0.67162039656126227</v>
      </c>
      <c r="BP232">
        <v>1.173186268412274</v>
      </c>
      <c r="BQ232">
        <v>0.36548798489089962</v>
      </c>
      <c r="BR232">
        <v>3.1238516409670858</v>
      </c>
      <c r="BS232">
        <v>-1.3711004355793934</v>
      </c>
      <c r="BT232">
        <v>0.51851393987788741</v>
      </c>
      <c r="BU232">
        <v>0.3820170425748684</v>
      </c>
      <c r="BV232">
        <v>1.4065401804339552</v>
      </c>
      <c r="BW232">
        <v>1.110589710299249</v>
      </c>
      <c r="BX232">
        <v>0.78175537465246892</v>
      </c>
      <c r="BY232">
        <v>-1.3711004355793934</v>
      </c>
      <c r="BZ232">
        <v>0.79239168949825389</v>
      </c>
      <c r="CA232">
        <v>0.78532983501076703</v>
      </c>
      <c r="CB232">
        <v>0.10037054511756291</v>
      </c>
      <c r="CC232">
        <v>-0.97265039222524352</v>
      </c>
      <c r="CD232">
        <v>0.61804809671209271</v>
      </c>
      <c r="CE232">
        <v>0.22788670461367352</v>
      </c>
      <c r="CF232">
        <v>-1.3711004355793934</v>
      </c>
      <c r="CG232">
        <v>-1.3711004355793934</v>
      </c>
      <c r="CH232">
        <v>0.81224469680036926</v>
      </c>
      <c r="CI232">
        <v>-1.3711004355793934</v>
      </c>
      <c r="CJ232">
        <v>-1.3711004355793934</v>
      </c>
      <c r="CK232">
        <v>-1.3711004355793934</v>
      </c>
      <c r="CL232">
        <v>-1.3711004355793934</v>
      </c>
      <c r="CM232">
        <v>-1.3711004355793934</v>
      </c>
      <c r="CN232">
        <v>-1.3711004355793934</v>
      </c>
      <c r="CO232" t="e">
        <v>#NUM!</v>
      </c>
      <c r="CP232">
        <v>-0.37110043557939332</v>
      </c>
      <c r="CQ232">
        <v>-0.2062096153091813</v>
      </c>
      <c r="CR232">
        <v>-1.3711004355793934</v>
      </c>
      <c r="CS232">
        <v>-0.97265039222524352</v>
      </c>
      <c r="CT232">
        <v>-0.97265039222524352</v>
      </c>
      <c r="CU232">
        <v>-0.97265039222524352</v>
      </c>
      <c r="CV232">
        <v>-1.3711004355793934</v>
      </c>
      <c r="CW232">
        <v>-1.3711004355793934</v>
      </c>
      <c r="CX232">
        <v>-0.97265039222524352</v>
      </c>
      <c r="CY232">
        <v>0.72835378202122847</v>
      </c>
      <c r="CZ232">
        <v>1.6211762817750353</v>
      </c>
      <c r="DA232">
        <v>-0.97265039222524352</v>
      </c>
      <c r="DB232">
        <v>0.20951501454263097</v>
      </c>
      <c r="DC232">
        <v>-0.67162039656126227</v>
      </c>
      <c r="DD232">
        <v>-1.0705810742857071</v>
      </c>
      <c r="DE232">
        <v>-1.0705810742857071</v>
      </c>
      <c r="DF232">
        <v>-1.3711004355793934</v>
      </c>
    </row>
    <row r="233" spans="1:110" x14ac:dyDescent="0.3">
      <c r="A233" s="2" t="s">
        <v>373</v>
      </c>
      <c r="B233" s="1">
        <v>44427</v>
      </c>
      <c r="C233" s="2" t="s">
        <v>324</v>
      </c>
      <c r="D233" s="2" t="s">
        <v>325</v>
      </c>
      <c r="E233" s="2" t="s">
        <v>326</v>
      </c>
      <c r="H233">
        <v>4.1450000000000001E-2</v>
      </c>
      <c r="I233">
        <v>4.1450000000000001E-2</v>
      </c>
      <c r="J233">
        <v>4.1450000000000001E-2</v>
      </c>
      <c r="K233">
        <v>4.1450000000000001E-2</v>
      </c>
      <c r="L233">
        <v>4.1450000000000001E-2</v>
      </c>
      <c r="M233">
        <v>4.1450000000000001E-2</v>
      </c>
      <c r="N233">
        <v>4.1450000000000001E-2</v>
      </c>
      <c r="O233">
        <v>0.10349999999999999</v>
      </c>
      <c r="P233">
        <v>10</v>
      </c>
      <c r="Q233">
        <v>1.54</v>
      </c>
      <c r="R233">
        <v>1050</v>
      </c>
      <c r="S233">
        <v>4.1450000000000001E-2</v>
      </c>
      <c r="T233">
        <v>4.1450000000000001E-2</v>
      </c>
      <c r="U233">
        <v>4.1450000000000001E-2</v>
      </c>
      <c r="V233">
        <v>14.1</v>
      </c>
      <c r="W233">
        <v>13.8</v>
      </c>
      <c r="X233">
        <v>4.1450000000000001E-2</v>
      </c>
      <c r="Y233">
        <v>4.1450000000000001E-2</v>
      </c>
      <c r="Z233">
        <v>7.42</v>
      </c>
      <c r="AA233">
        <v>8.08</v>
      </c>
      <c r="AB233">
        <v>1.75</v>
      </c>
      <c r="AC233">
        <v>0.10349999999999999</v>
      </c>
      <c r="AD233">
        <v>1.69</v>
      </c>
      <c r="AE233">
        <v>0.47099999999999997</v>
      </c>
      <c r="AF233">
        <v>4.1450000000000001E-2</v>
      </c>
      <c r="AG233">
        <v>4.1450000000000001E-2</v>
      </c>
      <c r="AH233">
        <v>8.94</v>
      </c>
      <c r="AI233">
        <v>4.1450000000000001E-2</v>
      </c>
      <c r="AJ233">
        <v>4.1450000000000001E-2</v>
      </c>
      <c r="AK233">
        <v>4.1450000000000001E-2</v>
      </c>
      <c r="AL233">
        <v>4.1450000000000001E-2</v>
      </c>
      <c r="AM233">
        <v>4.1450000000000001E-2</v>
      </c>
      <c r="AN233">
        <v>4.1450000000000001E-2</v>
      </c>
      <c r="AP233">
        <v>0.41449999999999998</v>
      </c>
      <c r="AQ233">
        <v>2.21</v>
      </c>
      <c r="AR233">
        <v>3.19</v>
      </c>
      <c r="AS233">
        <v>0.10349999999999999</v>
      </c>
      <c r="AT233">
        <v>0.10349999999999999</v>
      </c>
      <c r="AU233">
        <v>0.10349999999999999</v>
      </c>
      <c r="AV233">
        <v>4.1450000000000001E-2</v>
      </c>
      <c r="AW233">
        <v>4.1450000000000001E-2</v>
      </c>
      <c r="AX233">
        <v>0.10349999999999999</v>
      </c>
      <c r="AY233">
        <v>6.93</v>
      </c>
      <c r="AZ233">
        <v>56.4</v>
      </c>
      <c r="BA233">
        <v>0.10349999999999999</v>
      </c>
      <c r="BB233">
        <v>1.53</v>
      </c>
      <c r="BC233">
        <v>0.10349999999999999</v>
      </c>
      <c r="BD233">
        <v>8.3000000000000004E-2</v>
      </c>
      <c r="BE233">
        <v>8.3000000000000004E-2</v>
      </c>
      <c r="BF233">
        <v>4.1450000000000001E-2</v>
      </c>
      <c r="BG233">
        <f>SUM(Table8_1[[#This Row],[PFBA]:[11cl-PF3OUdS2]])</f>
        <v>1190.412849999999</v>
      </c>
      <c r="BH233">
        <v>-1.3824754651137077</v>
      </c>
      <c r="BI233">
        <v>-1.3824754651137077</v>
      </c>
      <c r="BJ233">
        <v>-1.3824754651137077</v>
      </c>
      <c r="BK233">
        <v>-1.3824754651137077</v>
      </c>
      <c r="BL233">
        <v>-1.3824754651137077</v>
      </c>
      <c r="BM233">
        <v>-1.3824754651137077</v>
      </c>
      <c r="BN233">
        <v>-1.3824754651137077</v>
      </c>
      <c r="BO233">
        <v>-0.98505965020706343</v>
      </c>
      <c r="BP233">
        <v>1</v>
      </c>
      <c r="BQ233">
        <v>0.18752072083646307</v>
      </c>
      <c r="BR233">
        <v>3.0211892990699383</v>
      </c>
      <c r="BS233">
        <v>-1.3824754651137077</v>
      </c>
      <c r="BT233">
        <v>-1.3824754651137077</v>
      </c>
      <c r="BU233">
        <v>-1.3824754651137077</v>
      </c>
      <c r="BV233">
        <v>1.1492191126553799</v>
      </c>
      <c r="BW233">
        <v>1.1398790864012365</v>
      </c>
      <c r="BX233">
        <v>-1.3824754651137077</v>
      </c>
      <c r="BY233">
        <v>-1.3824754651137077</v>
      </c>
      <c r="BZ233">
        <v>0.87040390527902711</v>
      </c>
      <c r="CA233">
        <v>0.90741136077458617</v>
      </c>
      <c r="CB233">
        <v>0.24303804868629444</v>
      </c>
      <c r="CC233">
        <v>-0.98505965020706343</v>
      </c>
      <c r="CD233">
        <v>0.22788670461367352</v>
      </c>
      <c r="CE233">
        <v>-0.32697909287110383</v>
      </c>
      <c r="CF233">
        <v>-1.3824754651137077</v>
      </c>
      <c r="CG233">
        <v>-1.3824754651137077</v>
      </c>
      <c r="CH233">
        <v>0.95133751879591766</v>
      </c>
      <c r="CI233">
        <v>-1.3824754651137077</v>
      </c>
      <c r="CJ233">
        <v>-1.3824754651137077</v>
      </c>
      <c r="CK233">
        <v>-1.3824754651137077</v>
      </c>
      <c r="CL233">
        <v>-1.3824754651137077</v>
      </c>
      <c r="CM233">
        <v>-1.3824754651137077</v>
      </c>
      <c r="CN233">
        <v>-1.3824754651137077</v>
      </c>
      <c r="CO233" t="e">
        <v>#NUM!</v>
      </c>
      <c r="CP233">
        <v>-0.38247546511370767</v>
      </c>
      <c r="CQ233">
        <v>0.34439227368511072</v>
      </c>
      <c r="CR233">
        <v>0.50379068305718111</v>
      </c>
      <c r="CS233">
        <v>-0.98505965020706343</v>
      </c>
      <c r="CT233">
        <v>-0.98505965020706343</v>
      </c>
      <c r="CU233">
        <v>-0.98505965020706343</v>
      </c>
      <c r="CV233">
        <v>-1.3824754651137077</v>
      </c>
      <c r="CW233">
        <v>-1.3824754651137077</v>
      </c>
      <c r="CX233">
        <v>-0.98505965020706343</v>
      </c>
      <c r="CY233">
        <v>0.84073323461180671</v>
      </c>
      <c r="CZ233">
        <v>1.7512791039833422</v>
      </c>
      <c r="DA233">
        <v>-0.98505965020706343</v>
      </c>
      <c r="DB233">
        <v>0.18469143081759881</v>
      </c>
      <c r="DC233">
        <v>-0.98505965020706343</v>
      </c>
      <c r="DD233">
        <v>-1.080921907623926</v>
      </c>
      <c r="DE233">
        <v>-1.080921907623926</v>
      </c>
      <c r="DF233">
        <v>-1.3824754651137077</v>
      </c>
    </row>
    <row r="234" spans="1:110" x14ac:dyDescent="0.3">
      <c r="A234" s="2" t="s">
        <v>374</v>
      </c>
      <c r="B234" s="1">
        <v>44427</v>
      </c>
      <c r="C234" s="2" t="s">
        <v>324</v>
      </c>
      <c r="D234" s="2" t="s">
        <v>325</v>
      </c>
      <c r="E234" s="2" t="s">
        <v>326</v>
      </c>
      <c r="H234">
        <v>4.1250000000000002E-2</v>
      </c>
      <c r="I234">
        <v>4.1250000000000002E-2</v>
      </c>
      <c r="J234">
        <v>4.1250000000000002E-2</v>
      </c>
      <c r="K234">
        <v>4.1250000000000002E-2</v>
      </c>
      <c r="L234">
        <v>0.22900000000000001</v>
      </c>
      <c r="M234">
        <v>4.1250000000000002E-2</v>
      </c>
      <c r="N234">
        <v>4.1250000000000002E-2</v>
      </c>
      <c r="O234">
        <v>0.20649999999999999</v>
      </c>
      <c r="P234">
        <v>16.100000000000001</v>
      </c>
      <c r="Q234">
        <v>2.08</v>
      </c>
      <c r="R234">
        <v>1220</v>
      </c>
      <c r="S234">
        <v>4.1250000000000002E-2</v>
      </c>
      <c r="T234">
        <v>4.1250000000000002E-2</v>
      </c>
      <c r="U234">
        <v>4.1250000000000002E-2</v>
      </c>
      <c r="V234">
        <v>12.3</v>
      </c>
      <c r="W234">
        <v>8.99</v>
      </c>
      <c r="X234">
        <v>13.7</v>
      </c>
      <c r="Y234">
        <v>4.1250000000000002E-2</v>
      </c>
      <c r="Z234">
        <v>8.44</v>
      </c>
      <c r="AA234">
        <v>8.0399999999999991</v>
      </c>
      <c r="AB234">
        <v>2.0699999999999998</v>
      </c>
      <c r="AC234">
        <v>0.10299999999999999</v>
      </c>
      <c r="AD234">
        <v>5.67</v>
      </c>
      <c r="AE234">
        <v>1.63</v>
      </c>
      <c r="AF234">
        <v>4.1250000000000002E-2</v>
      </c>
      <c r="AG234">
        <v>4.1250000000000002E-2</v>
      </c>
      <c r="AH234">
        <v>6.65</v>
      </c>
      <c r="AI234">
        <v>4.1250000000000002E-2</v>
      </c>
      <c r="AJ234">
        <v>4.1250000000000002E-2</v>
      </c>
      <c r="AK234">
        <v>4.1250000000000002E-2</v>
      </c>
      <c r="AL234">
        <v>4.1250000000000002E-2</v>
      </c>
      <c r="AM234">
        <v>4.1250000000000002E-2</v>
      </c>
      <c r="AN234">
        <v>4.1250000000000002E-2</v>
      </c>
      <c r="AP234">
        <v>0.41249999999999998</v>
      </c>
      <c r="AQ234">
        <v>0.40899999999999997</v>
      </c>
      <c r="AR234">
        <v>1.34</v>
      </c>
      <c r="AS234">
        <v>0.10299999999999999</v>
      </c>
      <c r="AT234">
        <v>0.10299999999999999</v>
      </c>
      <c r="AU234">
        <v>0.10299999999999999</v>
      </c>
      <c r="AV234">
        <v>4.1250000000000002E-2</v>
      </c>
      <c r="AW234">
        <v>4.1250000000000002E-2</v>
      </c>
      <c r="AX234">
        <v>0.10299999999999999</v>
      </c>
      <c r="AY234">
        <v>3.48</v>
      </c>
      <c r="AZ234">
        <v>36.4</v>
      </c>
      <c r="BA234">
        <v>0.10299999999999999</v>
      </c>
      <c r="BB234">
        <v>1.95</v>
      </c>
      <c r="BC234">
        <v>0.20649999999999999</v>
      </c>
      <c r="BD234">
        <v>8.2500000000000004E-2</v>
      </c>
      <c r="BE234">
        <v>8.2500000000000004E-2</v>
      </c>
      <c r="BF234">
        <v>4.1250000000000002E-2</v>
      </c>
      <c r="BG234">
        <f>SUM(Table8_1[[#This Row],[PFBA]:[11cl-PF3OUdS2]])</f>
        <v>1351.9527500000006</v>
      </c>
      <c r="BH234">
        <v>-1.384576047114056</v>
      </c>
      <c r="BI234">
        <v>-1.384576047114056</v>
      </c>
      <c r="BJ234">
        <v>-1.384576047114056</v>
      </c>
      <c r="BK234">
        <v>-1.384576047114056</v>
      </c>
      <c r="BL234">
        <v>-0.64016451766011195</v>
      </c>
      <c r="BM234">
        <v>-1.384576047114056</v>
      </c>
      <c r="BN234">
        <v>-1.384576047114056</v>
      </c>
      <c r="BO234">
        <v>-0.68507994400758021</v>
      </c>
      <c r="BP234">
        <v>1.2068258760318498</v>
      </c>
      <c r="BQ234">
        <v>0.31806333496276157</v>
      </c>
      <c r="BR234">
        <v>3.0863598306747484</v>
      </c>
      <c r="BS234">
        <v>-1.384576047114056</v>
      </c>
      <c r="BT234">
        <v>-1.384576047114056</v>
      </c>
      <c r="BU234">
        <v>-1.384576047114056</v>
      </c>
      <c r="BV234">
        <v>1.0899051114393981</v>
      </c>
      <c r="BW234">
        <v>0.95375969173322883</v>
      </c>
      <c r="BX234">
        <v>1.1367205671564067</v>
      </c>
      <c r="BY234">
        <v>-1.384576047114056</v>
      </c>
      <c r="BZ234">
        <v>0.92634244662565501</v>
      </c>
      <c r="CA234">
        <v>0.90525604874845123</v>
      </c>
      <c r="CB234">
        <v>0.31597034545691771</v>
      </c>
      <c r="CC234">
        <v>-0.98716277529482777</v>
      </c>
      <c r="CD234">
        <v>0.75358305889290655</v>
      </c>
      <c r="CE234">
        <v>0.21218760440395779</v>
      </c>
      <c r="CF234">
        <v>-1.384576047114056</v>
      </c>
      <c r="CG234">
        <v>-1.384576047114056</v>
      </c>
      <c r="CH234">
        <v>0.82282164530310464</v>
      </c>
      <c r="CI234">
        <v>-1.384576047114056</v>
      </c>
      <c r="CJ234">
        <v>-1.384576047114056</v>
      </c>
      <c r="CK234">
        <v>-1.384576047114056</v>
      </c>
      <c r="CL234">
        <v>-1.384576047114056</v>
      </c>
      <c r="CM234">
        <v>-1.384576047114056</v>
      </c>
      <c r="CN234">
        <v>-1.384576047114056</v>
      </c>
      <c r="CO234" t="e">
        <v>#NUM!</v>
      </c>
      <c r="CP234">
        <v>-0.38457604711405613</v>
      </c>
      <c r="CQ234">
        <v>-0.38827669199265824</v>
      </c>
      <c r="CR234">
        <v>0.12710479836480765</v>
      </c>
      <c r="CS234">
        <v>-0.98716277529482777</v>
      </c>
      <c r="CT234">
        <v>-0.98716277529482777</v>
      </c>
      <c r="CU234">
        <v>-0.98716277529482777</v>
      </c>
      <c r="CV234">
        <v>-1.384576047114056</v>
      </c>
      <c r="CW234">
        <v>-1.384576047114056</v>
      </c>
      <c r="CX234">
        <v>-0.98716277529482777</v>
      </c>
      <c r="CY234">
        <v>0.54157924394658097</v>
      </c>
      <c r="CZ234">
        <v>1.5611013836490559</v>
      </c>
      <c r="DA234">
        <v>-0.98716277529482777</v>
      </c>
      <c r="DB234">
        <v>0.29003461136251801</v>
      </c>
      <c r="DC234">
        <v>-0.68507994400758021</v>
      </c>
      <c r="DD234">
        <v>-1.083546051450075</v>
      </c>
      <c r="DE234">
        <v>-1.083546051450075</v>
      </c>
      <c r="DF234">
        <v>-1.384576047114056</v>
      </c>
    </row>
    <row r="235" spans="1:110" x14ac:dyDescent="0.3">
      <c r="A235" s="2" t="s">
        <v>375</v>
      </c>
      <c r="B235" s="1">
        <v>44427</v>
      </c>
      <c r="C235" s="2" t="s">
        <v>324</v>
      </c>
      <c r="D235" s="2" t="s">
        <v>325</v>
      </c>
      <c r="E235" s="2" t="s">
        <v>326</v>
      </c>
      <c r="H235">
        <v>4.4350000000000001E-2</v>
      </c>
      <c r="I235">
        <v>4.4350000000000001E-2</v>
      </c>
      <c r="J235">
        <v>4.4350000000000001E-2</v>
      </c>
      <c r="K235">
        <v>4.4350000000000001E-2</v>
      </c>
      <c r="L235">
        <v>4.4350000000000001E-2</v>
      </c>
      <c r="M235">
        <v>0.34599999999999997</v>
      </c>
      <c r="N235">
        <v>4.4350000000000001E-2</v>
      </c>
      <c r="O235">
        <v>0.111</v>
      </c>
      <c r="P235">
        <v>11.5</v>
      </c>
      <c r="Q235">
        <v>4.3499999999999996</v>
      </c>
      <c r="R235">
        <v>1560</v>
      </c>
      <c r="S235">
        <v>4.4350000000000001E-2</v>
      </c>
      <c r="T235">
        <v>3.75</v>
      </c>
      <c r="U235">
        <v>7.42</v>
      </c>
      <c r="V235">
        <v>14.2</v>
      </c>
      <c r="W235">
        <v>9.4600000000000009</v>
      </c>
      <c r="X235">
        <v>6.42</v>
      </c>
      <c r="Y235">
        <v>8.8499999999999995E-2</v>
      </c>
      <c r="Z235">
        <v>14.6</v>
      </c>
      <c r="AA235">
        <v>13.8</v>
      </c>
      <c r="AB235">
        <v>2.75</v>
      </c>
      <c r="AC235">
        <v>0.111</v>
      </c>
      <c r="AD235">
        <v>4.46</v>
      </c>
      <c r="AE235">
        <v>1.1399999999999999</v>
      </c>
      <c r="AF235">
        <v>4.4350000000000001E-2</v>
      </c>
      <c r="AG235">
        <v>4.4350000000000001E-2</v>
      </c>
      <c r="AH235">
        <v>8.5</v>
      </c>
      <c r="AI235">
        <v>4.4350000000000001E-2</v>
      </c>
      <c r="AJ235">
        <v>4.4350000000000001E-2</v>
      </c>
      <c r="AK235">
        <v>4.4350000000000001E-2</v>
      </c>
      <c r="AL235">
        <v>4.4350000000000001E-2</v>
      </c>
      <c r="AM235">
        <v>4.4350000000000001E-2</v>
      </c>
      <c r="AN235">
        <v>4.4350000000000001E-2</v>
      </c>
      <c r="AP235">
        <v>0.44350000000000001</v>
      </c>
      <c r="AQ235">
        <v>0.52300000000000002</v>
      </c>
      <c r="AR235">
        <v>4.4350000000000001E-2</v>
      </c>
      <c r="AS235">
        <v>0.111</v>
      </c>
      <c r="AT235">
        <v>0.111</v>
      </c>
      <c r="AU235">
        <v>0.111</v>
      </c>
      <c r="AV235">
        <v>4.4350000000000001E-2</v>
      </c>
      <c r="AW235">
        <v>4.4350000000000001E-2</v>
      </c>
      <c r="AX235">
        <v>0.111</v>
      </c>
      <c r="AY235">
        <v>3.72</v>
      </c>
      <c r="AZ235">
        <v>54.7</v>
      </c>
      <c r="BA235">
        <v>0.111</v>
      </c>
      <c r="BB235">
        <v>3.45</v>
      </c>
      <c r="BC235">
        <v>0.222</v>
      </c>
      <c r="BD235">
        <v>8.8499999999999995E-2</v>
      </c>
      <c r="BE235">
        <v>8.8499999999999995E-2</v>
      </c>
      <c r="BF235">
        <v>4.4350000000000001E-2</v>
      </c>
      <c r="BG235">
        <f>SUM(Table8_1[[#This Row],[PFBA]:[11cl-PF3OUdS2]])</f>
        <v>1727.6396499999998</v>
      </c>
      <c r="BH235">
        <v>-1.3531063758322548</v>
      </c>
      <c r="BI235">
        <v>-1.3531063758322548</v>
      </c>
      <c r="BJ235">
        <v>-1.3531063758322548</v>
      </c>
      <c r="BK235">
        <v>-1.3531063758322548</v>
      </c>
      <c r="BL235">
        <v>-1.3531063758322548</v>
      </c>
      <c r="BM235">
        <v>-0.46092390120722343</v>
      </c>
      <c r="BN235">
        <v>-1.3531063758322548</v>
      </c>
      <c r="BO235">
        <v>-0.95467702121334252</v>
      </c>
      <c r="BP235">
        <v>1.0606978403536116</v>
      </c>
      <c r="BQ235">
        <v>0.63848925695463732</v>
      </c>
      <c r="BR235">
        <v>3.1931245983544616</v>
      </c>
      <c r="BS235">
        <v>-1.3531063758322548</v>
      </c>
      <c r="BT235">
        <v>0.57403126772771884</v>
      </c>
      <c r="BU235">
        <v>0.87040390527902711</v>
      </c>
      <c r="BV235">
        <v>1.1522883443830565</v>
      </c>
      <c r="BW235">
        <v>0.97589113640179281</v>
      </c>
      <c r="BX235">
        <v>0.80753502806885324</v>
      </c>
      <c r="BY235">
        <v>-1.0530567293021746</v>
      </c>
      <c r="BZ235">
        <v>1.1643528557844371</v>
      </c>
      <c r="CA235">
        <v>1.1398790864012365</v>
      </c>
      <c r="CB235">
        <v>0.43933269383026263</v>
      </c>
      <c r="CC235">
        <v>-0.95467702121334252</v>
      </c>
      <c r="CD235">
        <v>0.64933485871214192</v>
      </c>
      <c r="CE235">
        <v>5.6904851336472557E-2</v>
      </c>
      <c r="CF235">
        <v>-1.3531063758322548</v>
      </c>
      <c r="CG235">
        <v>-1.3531063758322548</v>
      </c>
      <c r="CH235">
        <v>0.92941892571429274</v>
      </c>
      <c r="CI235">
        <v>-1.3531063758322548</v>
      </c>
      <c r="CJ235">
        <v>-1.3531063758322548</v>
      </c>
      <c r="CK235">
        <v>-1.3531063758322548</v>
      </c>
      <c r="CL235">
        <v>-1.3531063758322548</v>
      </c>
      <c r="CM235">
        <v>-1.3531063758322548</v>
      </c>
      <c r="CN235">
        <v>-1.3531063758322548</v>
      </c>
      <c r="CO235" t="e">
        <v>#NUM!</v>
      </c>
      <c r="CP235">
        <v>-0.35310637583225479</v>
      </c>
      <c r="CQ235">
        <v>-0.28149831113272572</v>
      </c>
      <c r="CR235">
        <v>-1.3531063758322548</v>
      </c>
      <c r="CS235">
        <v>-0.95467702121334252</v>
      </c>
      <c r="CT235">
        <v>-0.95467702121334252</v>
      </c>
      <c r="CU235">
        <v>-0.95467702121334252</v>
      </c>
      <c r="CV235">
        <v>-1.3531063758322548</v>
      </c>
      <c r="CW235">
        <v>-1.3531063758322548</v>
      </c>
      <c r="CX235">
        <v>-0.95467702121334252</v>
      </c>
      <c r="CY235">
        <v>0.57054293988189753</v>
      </c>
      <c r="CZ235">
        <v>1.7379873263334309</v>
      </c>
      <c r="DA235">
        <v>-0.95467702121334252</v>
      </c>
      <c r="DB235">
        <v>0.53781909507327419</v>
      </c>
      <c r="DC235">
        <v>-0.65364702554936138</v>
      </c>
      <c r="DD235">
        <v>-1.0530567293021746</v>
      </c>
      <c r="DE235">
        <v>-1.0530567293021746</v>
      </c>
      <c r="DF235">
        <v>-1.3531063758322548</v>
      </c>
    </row>
    <row r="236" spans="1:110" x14ac:dyDescent="0.3">
      <c r="A236" s="2" t="s">
        <v>376</v>
      </c>
      <c r="B236" s="1">
        <v>44427</v>
      </c>
      <c r="C236" s="2" t="s">
        <v>324</v>
      </c>
      <c r="D236" s="2" t="s">
        <v>325</v>
      </c>
      <c r="E236" s="2" t="s">
        <v>326</v>
      </c>
      <c r="H236">
        <v>4.4900000000000002E-2</v>
      </c>
      <c r="I236">
        <v>4.4900000000000002E-2</v>
      </c>
      <c r="J236">
        <v>4.4900000000000002E-2</v>
      </c>
      <c r="K236">
        <v>4.4900000000000002E-2</v>
      </c>
      <c r="L236">
        <v>4.4900000000000002E-2</v>
      </c>
      <c r="M236">
        <v>0.41099999999999998</v>
      </c>
      <c r="N236">
        <v>4.4900000000000002E-2</v>
      </c>
      <c r="O236">
        <v>0.22450000000000001</v>
      </c>
      <c r="P236">
        <v>19.100000000000001</v>
      </c>
      <c r="Q236">
        <v>6.7</v>
      </c>
      <c r="R236">
        <v>1090</v>
      </c>
      <c r="S236">
        <v>4.4900000000000002E-2</v>
      </c>
      <c r="T236">
        <v>1.1100000000000001</v>
      </c>
      <c r="U236">
        <v>6.8</v>
      </c>
      <c r="V236">
        <v>8.43</v>
      </c>
      <c r="W236">
        <v>2.67</v>
      </c>
      <c r="X236">
        <v>2.58</v>
      </c>
      <c r="Y236">
        <v>0.09</v>
      </c>
      <c r="Z236">
        <v>11.6</v>
      </c>
      <c r="AA236">
        <v>10.6</v>
      </c>
      <c r="AB236">
        <v>1.91</v>
      </c>
      <c r="AC236">
        <v>0.1125</v>
      </c>
      <c r="AD236">
        <v>3.45</v>
      </c>
      <c r="AE236">
        <v>1.66</v>
      </c>
      <c r="AF236">
        <v>4.4900000000000002E-2</v>
      </c>
      <c r="AG236">
        <v>4.4900000000000002E-2</v>
      </c>
      <c r="AH236">
        <v>9.6300000000000008</v>
      </c>
      <c r="AI236">
        <v>4.4900000000000002E-2</v>
      </c>
      <c r="AJ236">
        <v>4.4900000000000002E-2</v>
      </c>
      <c r="AK236">
        <v>4.4900000000000002E-2</v>
      </c>
      <c r="AL236">
        <v>4.4900000000000002E-2</v>
      </c>
      <c r="AM236">
        <v>4.4900000000000002E-2</v>
      </c>
      <c r="AN236">
        <v>4.4900000000000002E-2</v>
      </c>
      <c r="AP236">
        <v>0.44900000000000001</v>
      </c>
      <c r="AQ236">
        <v>0.27400000000000002</v>
      </c>
      <c r="AR236">
        <v>4.4900000000000002E-2</v>
      </c>
      <c r="AS236">
        <v>0.1125</v>
      </c>
      <c r="AT236">
        <v>0.1125</v>
      </c>
      <c r="AU236">
        <v>0.1125</v>
      </c>
      <c r="AV236">
        <v>4.4900000000000002E-2</v>
      </c>
      <c r="AW236">
        <v>4.4900000000000002E-2</v>
      </c>
      <c r="AX236">
        <v>0.1125</v>
      </c>
      <c r="AY236">
        <v>6.63</v>
      </c>
      <c r="AZ236">
        <v>93.6</v>
      </c>
      <c r="BA236">
        <v>0.1125</v>
      </c>
      <c r="BB236">
        <v>2.82</v>
      </c>
      <c r="BC236">
        <v>0.22450000000000001</v>
      </c>
      <c r="BD236">
        <v>0.09</v>
      </c>
      <c r="BE236">
        <v>0.09</v>
      </c>
      <c r="BF236">
        <v>4.4900000000000002E-2</v>
      </c>
      <c r="BG236">
        <f>SUM(Table8_1[[#This Row],[PFBA]:[11cl-PF3OUdS2]])</f>
        <v>1282.6711000000007</v>
      </c>
      <c r="BH236">
        <v>-1.3477536589966768</v>
      </c>
      <c r="BI236">
        <v>-1.3477536589966768</v>
      </c>
      <c r="BJ236">
        <v>-1.3477536589966768</v>
      </c>
      <c r="BK236">
        <v>-1.3477536589966768</v>
      </c>
      <c r="BL236">
        <v>-1.3477536589966768</v>
      </c>
      <c r="BM236">
        <v>-0.38615817812393083</v>
      </c>
      <c r="BN236">
        <v>-1.3477536589966768</v>
      </c>
      <c r="BO236">
        <v>-0.64878365466065802</v>
      </c>
      <c r="BP236">
        <v>1.2810333672477277</v>
      </c>
      <c r="BQ236">
        <v>0.82607480270082645</v>
      </c>
      <c r="BR236">
        <v>3.0374264979406238</v>
      </c>
      <c r="BS236">
        <v>-1.3477536589966768</v>
      </c>
      <c r="BT236">
        <v>4.5322978786657475E-2</v>
      </c>
      <c r="BU236">
        <v>0.83250891270623628</v>
      </c>
      <c r="BV236">
        <v>0.9258275746247423</v>
      </c>
      <c r="BW236">
        <v>0.42651126136457523</v>
      </c>
      <c r="BX236">
        <v>0.41161970596323016</v>
      </c>
      <c r="BY236">
        <v>-1.0457574905606752</v>
      </c>
      <c r="BZ236">
        <v>1.0644579892269184</v>
      </c>
      <c r="CA236">
        <v>1.0253058652647702</v>
      </c>
      <c r="CB236">
        <v>0.28103336724772754</v>
      </c>
      <c r="CC236">
        <v>-0.94884747755261867</v>
      </c>
      <c r="CD236">
        <v>0.53781909507327419</v>
      </c>
      <c r="CE236">
        <v>0.22010808804005508</v>
      </c>
      <c r="CF236">
        <v>-1.3477536589966768</v>
      </c>
      <c r="CG236">
        <v>-1.3477536589966768</v>
      </c>
      <c r="CH236">
        <v>0.98362628712453459</v>
      </c>
      <c r="CI236">
        <v>-1.3477536589966768</v>
      </c>
      <c r="CJ236">
        <v>-1.3477536589966768</v>
      </c>
      <c r="CK236">
        <v>-1.3477536589966768</v>
      </c>
      <c r="CL236">
        <v>-1.3477536589966768</v>
      </c>
      <c r="CM236">
        <v>-1.3477536589966768</v>
      </c>
      <c r="CN236">
        <v>-1.3477536589966768</v>
      </c>
      <c r="CO236" t="e">
        <v>#NUM!</v>
      </c>
      <c r="CP236">
        <v>-0.34775365899667682</v>
      </c>
      <c r="CQ236">
        <v>-0.56224943717961195</v>
      </c>
      <c r="CR236">
        <v>-1.3477536589966768</v>
      </c>
      <c r="CS236">
        <v>-0.94884747755261867</v>
      </c>
      <c r="CT236">
        <v>-0.94884747755261867</v>
      </c>
      <c r="CU236">
        <v>-0.94884747755261867</v>
      </c>
      <c r="CV236">
        <v>-1.3477536589966768</v>
      </c>
      <c r="CW236">
        <v>-1.3477536589966768</v>
      </c>
      <c r="CX236">
        <v>-0.94884747755261867</v>
      </c>
      <c r="CY236">
        <v>0.8215135284047731</v>
      </c>
      <c r="CZ236">
        <v>1.9712758487381052</v>
      </c>
      <c r="DA236">
        <v>-0.94884747755261867</v>
      </c>
      <c r="DB236">
        <v>0.45024910831936105</v>
      </c>
      <c r="DC236">
        <v>-0.64878365466065802</v>
      </c>
      <c r="DD236">
        <v>-1.0457574905606752</v>
      </c>
      <c r="DE236">
        <v>-1.0457574905606752</v>
      </c>
      <c r="DF236">
        <v>-1.3477536589966768</v>
      </c>
    </row>
    <row r="237" spans="1:110" x14ac:dyDescent="0.3">
      <c r="A237" s="2" t="s">
        <v>377</v>
      </c>
      <c r="B237" s="1">
        <v>44427</v>
      </c>
      <c r="C237" s="2" t="s">
        <v>324</v>
      </c>
      <c r="D237" s="2" t="s">
        <v>325</v>
      </c>
      <c r="E237" s="2" t="s">
        <v>326</v>
      </c>
      <c r="H237">
        <v>0.09</v>
      </c>
      <c r="I237">
        <v>4.4949999999999997E-2</v>
      </c>
      <c r="J237">
        <v>4.4949999999999997E-2</v>
      </c>
      <c r="K237">
        <v>4.4949999999999997E-2</v>
      </c>
      <c r="L237">
        <v>0.09</v>
      </c>
      <c r="M237">
        <v>0.28000000000000003</v>
      </c>
      <c r="N237">
        <v>4.4949999999999997E-2</v>
      </c>
      <c r="O237">
        <v>0.22450000000000001</v>
      </c>
      <c r="P237">
        <v>15</v>
      </c>
      <c r="Q237">
        <v>5.56</v>
      </c>
      <c r="R237">
        <v>1150</v>
      </c>
      <c r="S237">
        <v>4.4949999999999997E-2</v>
      </c>
      <c r="T237">
        <v>1.04</v>
      </c>
      <c r="U237">
        <v>6.44</v>
      </c>
      <c r="V237">
        <v>9.15</v>
      </c>
      <c r="W237">
        <v>3.15</v>
      </c>
      <c r="X237">
        <v>6.08</v>
      </c>
      <c r="Y237">
        <v>4.4949999999999997E-2</v>
      </c>
      <c r="Z237">
        <v>15.6</v>
      </c>
      <c r="AA237">
        <v>16.8</v>
      </c>
      <c r="AB237">
        <v>2.46</v>
      </c>
      <c r="AC237">
        <v>0.1125</v>
      </c>
      <c r="AD237">
        <v>3.95</v>
      </c>
      <c r="AE237">
        <v>0.09</v>
      </c>
      <c r="AF237">
        <v>4.4949999999999997E-2</v>
      </c>
      <c r="AG237">
        <v>4.4949999999999997E-2</v>
      </c>
      <c r="AH237">
        <v>7.39</v>
      </c>
      <c r="AI237">
        <v>4.4949999999999997E-2</v>
      </c>
      <c r="AJ237">
        <v>4.4949999999999997E-2</v>
      </c>
      <c r="AK237">
        <v>4.4949999999999997E-2</v>
      </c>
      <c r="AL237">
        <v>4.4949999999999997E-2</v>
      </c>
      <c r="AM237">
        <v>0.09</v>
      </c>
      <c r="AN237">
        <v>4.4949999999999997E-2</v>
      </c>
      <c r="AP237">
        <v>0.44950000000000001</v>
      </c>
      <c r="AQ237">
        <v>0.61899999999999999</v>
      </c>
      <c r="AR237">
        <v>4.4949999999999997E-2</v>
      </c>
      <c r="AS237">
        <v>0.1125</v>
      </c>
      <c r="AT237">
        <v>0.1125</v>
      </c>
      <c r="AU237">
        <v>0.1125</v>
      </c>
      <c r="AV237">
        <v>4.4949999999999997E-2</v>
      </c>
      <c r="AW237">
        <v>4.4949999999999997E-2</v>
      </c>
      <c r="AX237">
        <v>0.1125</v>
      </c>
      <c r="AY237">
        <v>3.22</v>
      </c>
      <c r="AZ237">
        <v>38.1</v>
      </c>
      <c r="BA237">
        <v>0.1125</v>
      </c>
      <c r="BB237">
        <v>3.16</v>
      </c>
      <c r="BC237">
        <v>0.22450000000000001</v>
      </c>
      <c r="BD237">
        <v>0.09</v>
      </c>
      <c r="BE237">
        <v>0.09</v>
      </c>
      <c r="BF237">
        <v>4.4949999999999997E-2</v>
      </c>
      <c r="BG237">
        <f>SUM(Table8_1[[#This Row],[PFBA]:[11cl-PF3OUdS2]])</f>
        <v>1290.876649999999</v>
      </c>
      <c r="BH237">
        <v>-1.0457574905606752</v>
      </c>
      <c r="BI237">
        <v>-1.3472703039307525</v>
      </c>
      <c r="BJ237">
        <v>-1.3472703039307525</v>
      </c>
      <c r="BK237">
        <v>-1.3472703039307525</v>
      </c>
      <c r="BL237">
        <v>-1.0457574905606752</v>
      </c>
      <c r="BM237">
        <v>-0.55284196865778079</v>
      </c>
      <c r="BN237">
        <v>-1.3472703039307525</v>
      </c>
      <c r="BO237">
        <v>-0.64878365466065802</v>
      </c>
      <c r="BP237">
        <v>1.1760912590556813</v>
      </c>
      <c r="BQ237">
        <v>0.74507479158205747</v>
      </c>
      <c r="BR237">
        <v>3.0606978403536118</v>
      </c>
      <c r="BS237">
        <v>-1.3472703039307525</v>
      </c>
      <c r="BT237">
        <v>1.703333929878037E-2</v>
      </c>
      <c r="BU237">
        <v>0.80888586735981216</v>
      </c>
      <c r="BV237">
        <v>0.96142109406644827</v>
      </c>
      <c r="BW237">
        <v>0.49831055378960049</v>
      </c>
      <c r="BX237">
        <v>0.78390357927273491</v>
      </c>
      <c r="BY237">
        <v>-1.3472703039307525</v>
      </c>
      <c r="BZ237">
        <v>1.1931245983544616</v>
      </c>
      <c r="CA237">
        <v>1.2253092817258628</v>
      </c>
      <c r="CB237">
        <v>0.39093510710337914</v>
      </c>
      <c r="CC237">
        <v>-0.94884747755261867</v>
      </c>
      <c r="CD237">
        <v>0.59659709562646024</v>
      </c>
      <c r="CE237">
        <v>-1.0457574905606752</v>
      </c>
      <c r="CF237">
        <v>-1.3472703039307525</v>
      </c>
      <c r="CG237">
        <v>-1.3472703039307525</v>
      </c>
      <c r="CH237">
        <v>0.86864443839482575</v>
      </c>
      <c r="CI237">
        <v>-1.3472703039307525</v>
      </c>
      <c r="CJ237">
        <v>-1.3472703039307525</v>
      </c>
      <c r="CK237">
        <v>-1.3472703039307525</v>
      </c>
      <c r="CL237">
        <v>-1.3472703039307525</v>
      </c>
      <c r="CM237">
        <v>-1.0457574905606752</v>
      </c>
      <c r="CN237">
        <v>-1.3472703039307525</v>
      </c>
      <c r="CO237" t="e">
        <v>#NUM!</v>
      </c>
      <c r="CP237">
        <v>-0.34727030393075242</v>
      </c>
      <c r="CQ237">
        <v>-0.20830935097988201</v>
      </c>
      <c r="CR237">
        <v>-1.3472703039307525</v>
      </c>
      <c r="CS237">
        <v>-0.94884747755261867</v>
      </c>
      <c r="CT237">
        <v>-0.94884747755261867</v>
      </c>
      <c r="CU237">
        <v>-0.94884747755261867</v>
      </c>
      <c r="CV237">
        <v>-1.3472703039307525</v>
      </c>
      <c r="CW237">
        <v>-1.3472703039307525</v>
      </c>
      <c r="CX237">
        <v>-0.94884747755261867</v>
      </c>
      <c r="CY237">
        <v>0.50785587169583091</v>
      </c>
      <c r="CZ237">
        <v>1.5809249756756194</v>
      </c>
      <c r="DA237">
        <v>-0.94884747755261867</v>
      </c>
      <c r="DB237">
        <v>0.49968708261840383</v>
      </c>
      <c r="DC237">
        <v>-0.64878365466065802</v>
      </c>
      <c r="DD237">
        <v>-1.0457574905606752</v>
      </c>
      <c r="DE237">
        <v>-1.0457574905606752</v>
      </c>
      <c r="DF237">
        <v>-1.3472703039307525</v>
      </c>
    </row>
    <row r="238" spans="1:110" x14ac:dyDescent="0.3">
      <c r="A238" s="2" t="s">
        <v>378</v>
      </c>
      <c r="B238" s="1">
        <v>44427</v>
      </c>
      <c r="C238" s="2" t="s">
        <v>324</v>
      </c>
      <c r="D238" s="2" t="s">
        <v>325</v>
      </c>
      <c r="E238" s="2" t="s">
        <v>326</v>
      </c>
      <c r="H238">
        <v>4.0050000000000002E-2</v>
      </c>
      <c r="I238">
        <v>4.0050000000000002E-2</v>
      </c>
      <c r="J238">
        <v>4.0050000000000002E-2</v>
      </c>
      <c r="K238">
        <v>4.0050000000000002E-2</v>
      </c>
      <c r="L238">
        <v>4.0050000000000002E-2</v>
      </c>
      <c r="M238">
        <v>0.08</v>
      </c>
      <c r="N238">
        <v>4.0050000000000002E-2</v>
      </c>
      <c r="O238">
        <v>1.1100000000000001</v>
      </c>
      <c r="P238">
        <v>41.7</v>
      </c>
      <c r="Q238">
        <v>4.46</v>
      </c>
      <c r="R238">
        <v>1170</v>
      </c>
      <c r="S238">
        <v>0.34899999999999998</v>
      </c>
      <c r="T238">
        <v>2.46</v>
      </c>
      <c r="U238">
        <v>5.99</v>
      </c>
      <c r="V238">
        <v>14.1</v>
      </c>
      <c r="W238">
        <v>7.87</v>
      </c>
      <c r="X238">
        <v>5.03</v>
      </c>
      <c r="Y238">
        <v>0.17199999999999999</v>
      </c>
      <c r="Z238">
        <v>11.7</v>
      </c>
      <c r="AA238">
        <v>13.2</v>
      </c>
      <c r="AB238">
        <v>2.48</v>
      </c>
      <c r="AC238">
        <v>0.1</v>
      </c>
      <c r="AD238">
        <v>4.49</v>
      </c>
      <c r="AE238">
        <v>2.71</v>
      </c>
      <c r="AF238">
        <v>4.0050000000000002E-2</v>
      </c>
      <c r="AG238">
        <v>4.0050000000000002E-2</v>
      </c>
      <c r="AH238">
        <v>5.41</v>
      </c>
      <c r="AI238">
        <v>4.0050000000000002E-2</v>
      </c>
      <c r="AJ238">
        <v>4.0050000000000002E-2</v>
      </c>
      <c r="AK238">
        <v>4.0050000000000002E-2</v>
      </c>
      <c r="AL238">
        <v>4.0050000000000002E-2</v>
      </c>
      <c r="AM238">
        <v>4.0050000000000002E-2</v>
      </c>
      <c r="AN238">
        <v>4.0050000000000002E-2</v>
      </c>
      <c r="AP238">
        <v>0.40050000000000002</v>
      </c>
      <c r="AQ238">
        <v>3.92</v>
      </c>
      <c r="AR238">
        <v>4.0050000000000002E-2</v>
      </c>
      <c r="AS238">
        <v>0.1</v>
      </c>
      <c r="AT238">
        <v>0.1</v>
      </c>
      <c r="AU238">
        <v>0.1</v>
      </c>
      <c r="AV238">
        <v>4.0050000000000002E-2</v>
      </c>
      <c r="AW238">
        <v>4.0050000000000002E-2</v>
      </c>
      <c r="AX238">
        <v>0.1</v>
      </c>
      <c r="AY238">
        <v>2.84</v>
      </c>
      <c r="AZ238">
        <v>25.1</v>
      </c>
      <c r="BA238">
        <v>0.1</v>
      </c>
      <c r="BB238">
        <v>2.68</v>
      </c>
      <c r="BC238">
        <v>0.2</v>
      </c>
      <c r="BD238">
        <v>0.08</v>
      </c>
      <c r="BE238">
        <v>0.08</v>
      </c>
      <c r="BF238">
        <v>4.0050000000000002E-2</v>
      </c>
      <c r="BG238">
        <f>SUM(Table8_1[[#This Row],[PFBA]:[11cl-PF3OUdS2]])</f>
        <v>1329.9324000000001</v>
      </c>
      <c r="BH238">
        <v>-1.3973974795797435</v>
      </c>
      <c r="BI238">
        <v>-1.3973974795797435</v>
      </c>
      <c r="BJ238">
        <v>-1.3973974795797435</v>
      </c>
      <c r="BK238">
        <v>-1.3973974795797435</v>
      </c>
      <c r="BL238">
        <v>-1.3973974795797435</v>
      </c>
      <c r="BM238">
        <v>-1.0969100130080565</v>
      </c>
      <c r="BN238">
        <v>-1.3973974795797435</v>
      </c>
      <c r="BO238">
        <v>4.5322978786657475E-2</v>
      </c>
      <c r="BP238">
        <v>1.6201360549737576</v>
      </c>
      <c r="BQ238">
        <v>0.64933485871214192</v>
      </c>
      <c r="BR238">
        <v>3.0681858617461617</v>
      </c>
      <c r="BS238">
        <v>-0.45717457304082015</v>
      </c>
      <c r="BT238">
        <v>0.39093510710337914</v>
      </c>
      <c r="BU238">
        <v>0.77742682238931138</v>
      </c>
      <c r="BV238">
        <v>1.1492191126553799</v>
      </c>
      <c r="BW238">
        <v>0.89597473235906455</v>
      </c>
      <c r="BX238">
        <v>0.70156798505592743</v>
      </c>
      <c r="BY238">
        <v>-0.76447155309245107</v>
      </c>
      <c r="BZ238">
        <v>1.0681858617461617</v>
      </c>
      <c r="CA238">
        <v>1.1205739312058498</v>
      </c>
      <c r="CB238">
        <v>0.39445168082621629</v>
      </c>
      <c r="CC238">
        <v>-1</v>
      </c>
      <c r="CD238">
        <v>0.65224634100332324</v>
      </c>
      <c r="CE238">
        <v>0.43296929087440572</v>
      </c>
      <c r="CF238">
        <v>-1.3973974795797435</v>
      </c>
      <c r="CG238">
        <v>-1.3973974795797435</v>
      </c>
      <c r="CH238">
        <v>0.73319726510656946</v>
      </c>
      <c r="CI238">
        <v>-1.3973974795797435</v>
      </c>
      <c r="CJ238">
        <v>-1.3973974795797435</v>
      </c>
      <c r="CK238">
        <v>-1.3973974795797435</v>
      </c>
      <c r="CL238">
        <v>-1.3973974795797435</v>
      </c>
      <c r="CM238">
        <v>-1.3973974795797435</v>
      </c>
      <c r="CN238">
        <v>-1.3973974795797435</v>
      </c>
      <c r="CO238" t="e">
        <v>#NUM!</v>
      </c>
      <c r="CP238">
        <v>-0.39739747957974353</v>
      </c>
      <c r="CQ238">
        <v>0.59328606702045728</v>
      </c>
      <c r="CR238">
        <v>-1.3973974795797435</v>
      </c>
      <c r="CS238">
        <v>-1</v>
      </c>
      <c r="CT238">
        <v>-1</v>
      </c>
      <c r="CU238">
        <v>-1</v>
      </c>
      <c r="CV238">
        <v>-1.3973974795797435</v>
      </c>
      <c r="CW238">
        <v>-1.3973974795797435</v>
      </c>
      <c r="CX238">
        <v>-1</v>
      </c>
      <c r="CY238">
        <v>0.45331834004703764</v>
      </c>
      <c r="CZ238">
        <v>1.3996737214810382</v>
      </c>
      <c r="DA238">
        <v>-1</v>
      </c>
      <c r="DB238">
        <v>0.42813479402878885</v>
      </c>
      <c r="DC238">
        <v>-0.69897000433601875</v>
      </c>
      <c r="DD238">
        <v>-1.0969100130080565</v>
      </c>
      <c r="DE238">
        <v>-1.0969100130080565</v>
      </c>
      <c r="DF238">
        <v>-1.3973974795797435</v>
      </c>
    </row>
    <row r="239" spans="1:110" x14ac:dyDescent="0.3">
      <c r="A239" s="2" t="s">
        <v>379</v>
      </c>
      <c r="B239" s="1">
        <v>44427</v>
      </c>
      <c r="C239" s="2" t="s">
        <v>324</v>
      </c>
      <c r="D239" s="2" t="s">
        <v>325</v>
      </c>
      <c r="E239" s="2" t="s">
        <v>326</v>
      </c>
      <c r="H239">
        <v>4.36E-2</v>
      </c>
      <c r="I239">
        <v>4.36E-2</v>
      </c>
      <c r="J239">
        <v>4.36E-2</v>
      </c>
      <c r="K239">
        <v>4.36E-2</v>
      </c>
      <c r="L239">
        <v>4.36E-2</v>
      </c>
      <c r="M239">
        <v>8.6999999999999994E-2</v>
      </c>
      <c r="N239">
        <v>4.36E-2</v>
      </c>
      <c r="O239">
        <v>0.218</v>
      </c>
      <c r="P239">
        <v>12.9</v>
      </c>
      <c r="Q239">
        <v>5.35</v>
      </c>
      <c r="R239">
        <v>1740</v>
      </c>
      <c r="S239">
        <v>4.36E-2</v>
      </c>
      <c r="T239">
        <v>2.6</v>
      </c>
      <c r="U239">
        <v>17</v>
      </c>
      <c r="V239">
        <v>11.5</v>
      </c>
      <c r="W239">
        <v>4.99</v>
      </c>
      <c r="X239">
        <v>6.81</v>
      </c>
      <c r="Y239">
        <v>8.6999999999999994E-2</v>
      </c>
      <c r="Z239">
        <v>18</v>
      </c>
      <c r="AA239">
        <v>16.600000000000001</v>
      </c>
      <c r="AB239">
        <v>2.57</v>
      </c>
      <c r="AC239">
        <v>0.109</v>
      </c>
      <c r="AD239">
        <v>4.87</v>
      </c>
      <c r="AE239">
        <v>1.03</v>
      </c>
      <c r="AF239">
        <v>4.36E-2</v>
      </c>
      <c r="AG239">
        <v>4.36E-2</v>
      </c>
      <c r="AH239">
        <v>11.4</v>
      </c>
      <c r="AI239">
        <v>4.36E-2</v>
      </c>
      <c r="AJ239">
        <v>4.36E-2</v>
      </c>
      <c r="AK239">
        <v>4.36E-2</v>
      </c>
      <c r="AL239">
        <v>4.36E-2</v>
      </c>
      <c r="AM239">
        <v>4.36E-2</v>
      </c>
      <c r="AN239">
        <v>4.36E-2</v>
      </c>
      <c r="AP239">
        <v>0.436</v>
      </c>
      <c r="AQ239">
        <v>0.58399999999999996</v>
      </c>
      <c r="AR239">
        <v>4.36E-2</v>
      </c>
      <c r="AS239">
        <v>0.109</v>
      </c>
      <c r="AT239">
        <v>0.109</v>
      </c>
      <c r="AU239">
        <v>0.109</v>
      </c>
      <c r="AV239">
        <v>4.36E-2</v>
      </c>
      <c r="AW239">
        <v>4.36E-2</v>
      </c>
      <c r="AX239">
        <v>0.109</v>
      </c>
      <c r="AY239">
        <v>8.34</v>
      </c>
      <c r="AZ239">
        <v>137</v>
      </c>
      <c r="BA239">
        <v>0.109</v>
      </c>
      <c r="BB239">
        <v>4.2699999999999996</v>
      </c>
      <c r="BC239">
        <v>0.218</v>
      </c>
      <c r="BD239">
        <v>8.6999999999999994E-2</v>
      </c>
      <c r="BE239">
        <v>8.6999999999999994E-2</v>
      </c>
      <c r="BF239">
        <v>4.36E-2</v>
      </c>
      <c r="BG239">
        <f>SUM(Table8_1[[#This Row],[PFBA]:[11cl-PF3OUdS2]])</f>
        <v>2008.5163999999988</v>
      </c>
      <c r="BH239">
        <v>-1.3605135107314139</v>
      </c>
      <c r="BI239">
        <v>-1.3605135107314139</v>
      </c>
      <c r="BJ239">
        <v>-1.3605135107314139</v>
      </c>
      <c r="BK239">
        <v>-1.3605135107314139</v>
      </c>
      <c r="BL239">
        <v>-1.3605135107314139</v>
      </c>
      <c r="BM239">
        <v>-1.0604807473813815</v>
      </c>
      <c r="BN239">
        <v>-1.3605135107314139</v>
      </c>
      <c r="BO239">
        <v>-0.66154350639539516</v>
      </c>
      <c r="BP239">
        <v>1.110589710299249</v>
      </c>
      <c r="BQ239">
        <v>0.72835378202122847</v>
      </c>
      <c r="BR239">
        <v>3.2405492482825999</v>
      </c>
      <c r="BS239">
        <v>-1.3605135107314139</v>
      </c>
      <c r="BT239">
        <v>0.41497334797081797</v>
      </c>
      <c r="BU239">
        <v>1.2304489213782739</v>
      </c>
      <c r="BV239">
        <v>1.0606978403536116</v>
      </c>
      <c r="BW239">
        <v>0.69810054562338997</v>
      </c>
      <c r="BX239">
        <v>0.83314711191278512</v>
      </c>
      <c r="BY239">
        <v>-1.0604807473813815</v>
      </c>
      <c r="BZ239">
        <v>1.255272505103306</v>
      </c>
      <c r="CA239">
        <v>1.2201080880400552</v>
      </c>
      <c r="CB239">
        <v>0.4099331233312945</v>
      </c>
      <c r="CC239">
        <v>-0.96257350205937642</v>
      </c>
      <c r="CD239">
        <v>0.68752896121463436</v>
      </c>
      <c r="CE239">
        <v>1.2837224705172217E-2</v>
      </c>
      <c r="CF239">
        <v>-1.3605135107314139</v>
      </c>
      <c r="CG239">
        <v>-1.3605135107314139</v>
      </c>
      <c r="CH239">
        <v>1.0569048513364727</v>
      </c>
      <c r="CI239">
        <v>-1.3605135107314139</v>
      </c>
      <c r="CJ239">
        <v>-1.3605135107314139</v>
      </c>
      <c r="CK239">
        <v>-1.3605135107314139</v>
      </c>
      <c r="CL239">
        <v>-1.3605135107314139</v>
      </c>
      <c r="CM239">
        <v>-1.3605135107314139</v>
      </c>
      <c r="CN239">
        <v>-1.3605135107314139</v>
      </c>
      <c r="CO239" t="e">
        <v>#NUM!</v>
      </c>
      <c r="CP239">
        <v>-0.36051351073141397</v>
      </c>
      <c r="CQ239">
        <v>-0.23358715288760054</v>
      </c>
      <c r="CR239">
        <v>-1.3605135107314139</v>
      </c>
      <c r="CS239">
        <v>-0.96257350205937642</v>
      </c>
      <c r="CT239">
        <v>-0.96257350205937642</v>
      </c>
      <c r="CU239">
        <v>-0.96257350205937642</v>
      </c>
      <c r="CV239">
        <v>-1.3605135107314139</v>
      </c>
      <c r="CW239">
        <v>-1.3605135107314139</v>
      </c>
      <c r="CX239">
        <v>-0.96257350205937642</v>
      </c>
      <c r="CY239">
        <v>0.92116605063773871</v>
      </c>
      <c r="CZ239">
        <v>2.1367205671564067</v>
      </c>
      <c r="DA239">
        <v>-0.96257350205937642</v>
      </c>
      <c r="DB239">
        <v>0.63042787502502384</v>
      </c>
      <c r="DC239">
        <v>-0.66154350639539516</v>
      </c>
      <c r="DD239">
        <v>-1.0604807473813815</v>
      </c>
      <c r="DE239">
        <v>-1.0604807473813815</v>
      </c>
      <c r="DF239">
        <v>-1.3605135107314139</v>
      </c>
    </row>
    <row r="240" spans="1:110" x14ac:dyDescent="0.3">
      <c r="A240" s="2" t="s">
        <v>380</v>
      </c>
      <c r="B240" s="1">
        <v>44427</v>
      </c>
      <c r="C240" s="2" t="s">
        <v>324</v>
      </c>
      <c r="D240" s="2" t="s">
        <v>325</v>
      </c>
      <c r="E240" s="2" t="s">
        <v>326</v>
      </c>
      <c r="H240">
        <v>4.1799999999999997E-2</v>
      </c>
      <c r="I240">
        <v>4.1799999999999997E-2</v>
      </c>
      <c r="J240">
        <v>4.1799999999999997E-2</v>
      </c>
      <c r="K240">
        <v>4.1799999999999997E-2</v>
      </c>
      <c r="L240">
        <v>4.1799999999999997E-2</v>
      </c>
      <c r="M240">
        <v>0.23799999999999999</v>
      </c>
      <c r="N240">
        <v>4.1799999999999997E-2</v>
      </c>
      <c r="O240">
        <v>0.20899999999999999</v>
      </c>
      <c r="P240">
        <v>12.6</v>
      </c>
      <c r="Q240">
        <v>4.62</v>
      </c>
      <c r="R240">
        <v>1270</v>
      </c>
      <c r="S240">
        <v>8.3500000000000005E-2</v>
      </c>
      <c r="T240">
        <v>1.72</v>
      </c>
      <c r="U240">
        <v>7.96</v>
      </c>
      <c r="V240">
        <v>4.7300000000000004</v>
      </c>
      <c r="W240">
        <v>2.81</v>
      </c>
      <c r="X240">
        <v>3.87</v>
      </c>
      <c r="Y240">
        <v>4.1799999999999997E-2</v>
      </c>
      <c r="Z240">
        <v>16</v>
      </c>
      <c r="AA240">
        <v>13.9</v>
      </c>
      <c r="AB240">
        <v>2.11</v>
      </c>
      <c r="AC240">
        <v>0.1045</v>
      </c>
      <c r="AD240">
        <v>2.29</v>
      </c>
      <c r="AE240">
        <v>0.82599999999999996</v>
      </c>
      <c r="AF240">
        <v>4.1799999999999997E-2</v>
      </c>
      <c r="AG240">
        <v>4.1799999999999997E-2</v>
      </c>
      <c r="AH240">
        <v>6.99</v>
      </c>
      <c r="AI240">
        <v>4.1799999999999997E-2</v>
      </c>
      <c r="AJ240">
        <v>4.1799999999999997E-2</v>
      </c>
      <c r="AK240">
        <v>4.1799999999999997E-2</v>
      </c>
      <c r="AL240">
        <v>4.1799999999999997E-2</v>
      </c>
      <c r="AM240">
        <v>4.1799999999999997E-2</v>
      </c>
      <c r="AN240">
        <v>4.1799999999999997E-2</v>
      </c>
      <c r="AP240">
        <v>0.41799999999999998</v>
      </c>
      <c r="AQ240">
        <v>0.68400000000000005</v>
      </c>
      <c r="AR240">
        <v>4.1799999999999997E-2</v>
      </c>
      <c r="AS240">
        <v>0.1045</v>
      </c>
      <c r="AT240">
        <v>0.1045</v>
      </c>
      <c r="AU240">
        <v>0.1045</v>
      </c>
      <c r="AV240">
        <v>4.1799999999999997E-2</v>
      </c>
      <c r="AW240">
        <v>4.1799999999999997E-2</v>
      </c>
      <c r="AX240">
        <v>0.1045</v>
      </c>
      <c r="AY240">
        <v>3.85</v>
      </c>
      <c r="AZ240">
        <v>50.7</v>
      </c>
      <c r="BA240">
        <v>0.1045</v>
      </c>
      <c r="BB240">
        <v>3.25</v>
      </c>
      <c r="BC240">
        <v>0.20899999999999999</v>
      </c>
      <c r="BD240">
        <v>8.3500000000000005E-2</v>
      </c>
      <c r="BE240">
        <v>8.3500000000000005E-2</v>
      </c>
      <c r="BF240">
        <v>4.1799999999999997E-2</v>
      </c>
      <c r="BG240">
        <f>SUM(Table8_1[[#This Row],[PFBA]:[11cl-PF3OUdS2]])</f>
        <v>1411.6556999999987</v>
      </c>
      <c r="BH240">
        <v>-1.3788237182249647</v>
      </c>
      <c r="BI240">
        <v>-1.3788237182249647</v>
      </c>
      <c r="BJ240">
        <v>-1.3788237182249647</v>
      </c>
      <c r="BK240">
        <v>-1.3788237182249647</v>
      </c>
      <c r="BL240">
        <v>-1.3788237182249647</v>
      </c>
      <c r="BM240">
        <v>-0.62342304294348805</v>
      </c>
      <c r="BN240">
        <v>-1.3788237182249647</v>
      </c>
      <c r="BO240">
        <v>-0.679853713888946</v>
      </c>
      <c r="BP240">
        <v>1.1003705451175629</v>
      </c>
      <c r="BQ240">
        <v>0.66464197555612547</v>
      </c>
      <c r="BR240">
        <v>3.1038037209559568</v>
      </c>
      <c r="BS240">
        <v>-1.0783135245163979</v>
      </c>
      <c r="BT240">
        <v>0.2355284469075489</v>
      </c>
      <c r="BU240">
        <v>0.90091306773766899</v>
      </c>
      <c r="BV240">
        <v>0.67486114073781156</v>
      </c>
      <c r="BW240">
        <v>0.44870631990507992</v>
      </c>
      <c r="BX240">
        <v>0.5877109650189114</v>
      </c>
      <c r="BY240">
        <v>-1.3788237182249647</v>
      </c>
      <c r="BZ240">
        <v>1.2041199826559248</v>
      </c>
      <c r="CA240">
        <v>1.1430148002540952</v>
      </c>
      <c r="CB240">
        <v>0.32428245529769262</v>
      </c>
      <c r="CC240">
        <v>-0.98088370955292725</v>
      </c>
      <c r="CD240">
        <v>0.35983548233988799</v>
      </c>
      <c r="CE240">
        <v>-8.3019952679617801E-2</v>
      </c>
      <c r="CF240">
        <v>-1.3788237182249647</v>
      </c>
      <c r="CG240">
        <v>-1.3788237182249647</v>
      </c>
      <c r="CH240">
        <v>0.84447717574568137</v>
      </c>
      <c r="CI240">
        <v>-1.3788237182249647</v>
      </c>
      <c r="CJ240">
        <v>-1.3788237182249647</v>
      </c>
      <c r="CK240">
        <v>-1.3788237182249647</v>
      </c>
      <c r="CL240">
        <v>-1.3788237182249647</v>
      </c>
      <c r="CM240">
        <v>-1.3788237182249647</v>
      </c>
      <c r="CN240">
        <v>-1.3788237182249647</v>
      </c>
      <c r="CO240" t="e">
        <v>#NUM!</v>
      </c>
      <c r="CP240">
        <v>-0.3788237182249648</v>
      </c>
      <c r="CQ240">
        <v>-0.16494389827988373</v>
      </c>
      <c r="CR240">
        <v>-1.3788237182249647</v>
      </c>
      <c r="CS240">
        <v>-0.98088370955292725</v>
      </c>
      <c r="CT240">
        <v>-0.98088370955292725</v>
      </c>
      <c r="CU240">
        <v>-0.98088370955292725</v>
      </c>
      <c r="CV240">
        <v>-1.3788237182249647</v>
      </c>
      <c r="CW240">
        <v>-1.3788237182249647</v>
      </c>
      <c r="CX240">
        <v>-0.98088370955292725</v>
      </c>
      <c r="CY240">
        <v>0.5854607295085007</v>
      </c>
      <c r="CZ240">
        <v>1.705007959333336</v>
      </c>
      <c r="DA240">
        <v>-0.98088370955292725</v>
      </c>
      <c r="DB240">
        <v>0.51188336097887432</v>
      </c>
      <c r="DC240">
        <v>-0.679853713888946</v>
      </c>
      <c r="DD240">
        <v>-1.0783135245163979</v>
      </c>
      <c r="DE240">
        <v>-1.0783135245163979</v>
      </c>
      <c r="DF240">
        <v>-1.3788237182249647</v>
      </c>
    </row>
    <row r="241" spans="1:110" x14ac:dyDescent="0.3">
      <c r="A241" s="2" t="s">
        <v>381</v>
      </c>
      <c r="B241" s="1">
        <v>44427</v>
      </c>
      <c r="C241" s="2" t="s">
        <v>324</v>
      </c>
      <c r="D241" s="2" t="s">
        <v>325</v>
      </c>
      <c r="E241" s="2" t="s">
        <v>326</v>
      </c>
      <c r="H241">
        <v>4.6050000000000001E-2</v>
      </c>
      <c r="I241">
        <v>4.6050000000000001E-2</v>
      </c>
      <c r="J241">
        <v>4.6050000000000001E-2</v>
      </c>
      <c r="K241">
        <v>4.6050000000000001E-2</v>
      </c>
      <c r="L241">
        <v>4.6050000000000001E-2</v>
      </c>
      <c r="M241">
        <v>0.193</v>
      </c>
      <c r="N241">
        <v>4.6050000000000001E-2</v>
      </c>
      <c r="O241">
        <v>0.115</v>
      </c>
      <c r="P241">
        <v>11.6</v>
      </c>
      <c r="Q241">
        <v>2.14</v>
      </c>
      <c r="R241">
        <v>1010</v>
      </c>
      <c r="S241">
        <v>4.6050000000000001E-2</v>
      </c>
      <c r="T241">
        <v>2.5499999999999998</v>
      </c>
      <c r="U241">
        <v>5.0599999999999996</v>
      </c>
      <c r="V241">
        <v>8.39</v>
      </c>
      <c r="W241">
        <v>4.03</v>
      </c>
      <c r="X241">
        <v>6.44</v>
      </c>
      <c r="Y241">
        <v>4.6050000000000001E-2</v>
      </c>
      <c r="Z241">
        <v>8.6300000000000008</v>
      </c>
      <c r="AA241">
        <v>8.7899999999999991</v>
      </c>
      <c r="AB241">
        <v>1.6</v>
      </c>
      <c r="AC241">
        <v>0.115</v>
      </c>
      <c r="AD241">
        <v>2.02</v>
      </c>
      <c r="AE241">
        <v>1.38</v>
      </c>
      <c r="AF241">
        <v>4.6050000000000001E-2</v>
      </c>
      <c r="AG241">
        <v>4.6050000000000001E-2</v>
      </c>
      <c r="AH241">
        <v>5.64</v>
      </c>
      <c r="AI241">
        <v>4.6050000000000001E-2</v>
      </c>
      <c r="AJ241">
        <v>4.6050000000000001E-2</v>
      </c>
      <c r="AK241">
        <v>4.6050000000000001E-2</v>
      </c>
      <c r="AL241">
        <v>4.6050000000000001E-2</v>
      </c>
      <c r="AM241">
        <v>4.6050000000000001E-2</v>
      </c>
      <c r="AN241">
        <v>4.6050000000000001E-2</v>
      </c>
      <c r="AP241">
        <v>0.46050000000000002</v>
      </c>
      <c r="AQ241">
        <v>0.84099999999999997</v>
      </c>
      <c r="AR241">
        <v>4.6050000000000001E-2</v>
      </c>
      <c r="AS241">
        <v>0.115</v>
      </c>
      <c r="AT241">
        <v>0.115</v>
      </c>
      <c r="AU241">
        <v>0.115</v>
      </c>
      <c r="AV241">
        <v>4.6050000000000001E-2</v>
      </c>
      <c r="AW241">
        <v>4.6050000000000001E-2</v>
      </c>
      <c r="AX241">
        <v>0.115</v>
      </c>
      <c r="AY241">
        <v>2.94</v>
      </c>
      <c r="AZ241">
        <v>41.3</v>
      </c>
      <c r="BA241">
        <v>0.115</v>
      </c>
      <c r="BB241">
        <v>1.77</v>
      </c>
      <c r="BC241">
        <v>0.23</v>
      </c>
      <c r="BD241">
        <v>9.1999999999999998E-2</v>
      </c>
      <c r="BE241">
        <v>9.1999999999999998E-2</v>
      </c>
      <c r="BF241">
        <v>4.6050000000000001E-2</v>
      </c>
      <c r="BG241">
        <f>SUM(Table8_1[[#This Row],[PFBA]:[11cl-PF3OUdS2]])</f>
        <v>1127.9144999999992</v>
      </c>
      <c r="BH241">
        <v>-1.3367703654671323</v>
      </c>
      <c r="BI241">
        <v>-1.3367703654671323</v>
      </c>
      <c r="BJ241">
        <v>-1.3367703654671323</v>
      </c>
      <c r="BK241">
        <v>-1.3367703654671323</v>
      </c>
      <c r="BL241">
        <v>-1.3367703654671323</v>
      </c>
      <c r="BM241">
        <v>-0.71444269099222624</v>
      </c>
      <c r="BN241">
        <v>-1.3367703654671323</v>
      </c>
      <c r="BO241">
        <v>-0.9393021596463883</v>
      </c>
      <c r="BP241">
        <v>1.0644579892269184</v>
      </c>
      <c r="BQ241">
        <v>0.33041377334919086</v>
      </c>
      <c r="BR241">
        <v>3.0043213737826426</v>
      </c>
      <c r="BS241">
        <v>-1.3367703654671323</v>
      </c>
      <c r="BT241">
        <v>0.40654018043395512</v>
      </c>
      <c r="BU241">
        <v>0.70415051683979912</v>
      </c>
      <c r="BV241">
        <v>0.92376196082870032</v>
      </c>
      <c r="BW241">
        <v>0.60530504614110947</v>
      </c>
      <c r="BX241">
        <v>0.80888586735981216</v>
      </c>
      <c r="BY241">
        <v>-1.3367703654671323</v>
      </c>
      <c r="BZ241">
        <v>0.93601079571520962</v>
      </c>
      <c r="CA241">
        <v>0.94398887507377183</v>
      </c>
      <c r="CB241">
        <v>0.20411998265592479</v>
      </c>
      <c r="CC241">
        <v>-0.9393021596463883</v>
      </c>
      <c r="CD241">
        <v>0.30535136944662378</v>
      </c>
      <c r="CE241">
        <v>0.13987908640123647</v>
      </c>
      <c r="CF241">
        <v>-1.3367703654671323</v>
      </c>
      <c r="CG241">
        <v>-1.3367703654671323</v>
      </c>
      <c r="CH241">
        <v>0.7512791039833423</v>
      </c>
      <c r="CI241">
        <v>-1.3367703654671323</v>
      </c>
      <c r="CJ241">
        <v>-1.3367703654671323</v>
      </c>
      <c r="CK241">
        <v>-1.3367703654671323</v>
      </c>
      <c r="CL241">
        <v>-1.3367703654671323</v>
      </c>
      <c r="CM241">
        <v>-1.3367703654671323</v>
      </c>
      <c r="CN241">
        <v>-1.3367703654671323</v>
      </c>
      <c r="CO241" t="e">
        <v>#NUM!</v>
      </c>
      <c r="CP241">
        <v>-0.33677036546713224</v>
      </c>
      <c r="CQ241">
        <v>-7.5204004202087837E-2</v>
      </c>
      <c r="CR241">
        <v>-1.3367703654671323</v>
      </c>
      <c r="CS241">
        <v>-0.9393021596463883</v>
      </c>
      <c r="CT241">
        <v>-0.9393021596463883</v>
      </c>
      <c r="CU241">
        <v>-0.9393021596463883</v>
      </c>
      <c r="CV241">
        <v>-1.3367703654671323</v>
      </c>
      <c r="CW241">
        <v>-1.3367703654671323</v>
      </c>
      <c r="CX241">
        <v>-0.9393021596463883</v>
      </c>
      <c r="CY241">
        <v>0.46834733041215726</v>
      </c>
      <c r="CZ241">
        <v>1.6159500516564009</v>
      </c>
      <c r="DA241">
        <v>-0.9393021596463883</v>
      </c>
      <c r="DB241">
        <v>0.24797326636180664</v>
      </c>
      <c r="DC241">
        <v>-0.63827216398240705</v>
      </c>
      <c r="DD241">
        <v>-1.0362121726544447</v>
      </c>
      <c r="DE241">
        <v>-1.0362121726544447</v>
      </c>
      <c r="DF241">
        <v>-1.3367703654671323</v>
      </c>
    </row>
    <row r="242" spans="1:110" x14ac:dyDescent="0.3">
      <c r="A242" s="2" t="s">
        <v>382</v>
      </c>
      <c r="B242" s="1">
        <v>44427</v>
      </c>
      <c r="C242" s="2" t="s">
        <v>324</v>
      </c>
      <c r="D242" s="2" t="s">
        <v>325</v>
      </c>
      <c r="E242" s="2" t="s">
        <v>326</v>
      </c>
      <c r="H242">
        <v>4.0399999999999998E-2</v>
      </c>
      <c r="I242">
        <v>4.0399999999999998E-2</v>
      </c>
      <c r="J242">
        <v>4.0399999999999998E-2</v>
      </c>
      <c r="K242">
        <v>8.1000000000000003E-2</v>
      </c>
      <c r="L242">
        <v>8.1000000000000003E-2</v>
      </c>
      <c r="M242">
        <v>0.44400000000000001</v>
      </c>
      <c r="N242">
        <v>4.0399999999999998E-2</v>
      </c>
      <c r="O242">
        <v>0.20200000000000001</v>
      </c>
      <c r="P242">
        <v>18.5</v>
      </c>
      <c r="Q242">
        <v>3.26</v>
      </c>
      <c r="R242">
        <v>974</v>
      </c>
      <c r="S242">
        <v>4.0399999999999998E-2</v>
      </c>
      <c r="T242">
        <v>2.3199999999999998</v>
      </c>
      <c r="U242">
        <v>4.07</v>
      </c>
      <c r="V242">
        <v>11.1</v>
      </c>
      <c r="W242">
        <v>6.88</v>
      </c>
      <c r="X242">
        <v>4.3099999999999996</v>
      </c>
      <c r="Y242">
        <v>0.19400000000000001</v>
      </c>
      <c r="Z242">
        <v>6.64</v>
      </c>
      <c r="AA242">
        <v>7.54</v>
      </c>
      <c r="AB242">
        <v>2.1</v>
      </c>
      <c r="AC242">
        <v>0.10100000000000001</v>
      </c>
      <c r="AD242">
        <v>2.2000000000000002</v>
      </c>
      <c r="AE242">
        <v>1.36</v>
      </c>
      <c r="AF242">
        <v>4.0399999999999998E-2</v>
      </c>
      <c r="AG242">
        <v>4.0399999999999998E-2</v>
      </c>
      <c r="AH242">
        <v>6.23</v>
      </c>
      <c r="AI242">
        <v>4.0399999999999998E-2</v>
      </c>
      <c r="AJ242">
        <v>4.0399999999999998E-2</v>
      </c>
      <c r="AK242">
        <v>4.0399999999999998E-2</v>
      </c>
      <c r="AL242">
        <v>4.0399999999999998E-2</v>
      </c>
      <c r="AM242">
        <v>4.0399999999999998E-2</v>
      </c>
      <c r="AN242">
        <v>4.0399999999999998E-2</v>
      </c>
      <c r="AP242">
        <v>0.40400000000000003</v>
      </c>
      <c r="AQ242">
        <v>1.06</v>
      </c>
      <c r="AR242">
        <v>6.44</v>
      </c>
      <c r="AS242">
        <v>0.10100000000000001</v>
      </c>
      <c r="AT242">
        <v>0.10100000000000001</v>
      </c>
      <c r="AU242">
        <v>0.10100000000000001</v>
      </c>
      <c r="AV242">
        <v>4.0399999999999998E-2</v>
      </c>
      <c r="AW242">
        <v>4.0399999999999998E-2</v>
      </c>
      <c r="AX242">
        <v>0.10100000000000001</v>
      </c>
      <c r="AY242">
        <v>7.16</v>
      </c>
      <c r="AZ242">
        <v>68</v>
      </c>
      <c r="BA242">
        <v>0.10100000000000001</v>
      </c>
      <c r="BB242">
        <v>1.81</v>
      </c>
      <c r="BC242">
        <v>0.20200000000000001</v>
      </c>
      <c r="BD242">
        <v>8.1000000000000003E-2</v>
      </c>
      <c r="BE242">
        <v>8.1000000000000003E-2</v>
      </c>
      <c r="BF242">
        <v>4.0399999999999998E-2</v>
      </c>
      <c r="BG242">
        <f>SUM(Table8_1[[#This Row],[PFBA]:[11cl-PF3OUdS2]])</f>
        <v>1138.0024000000014</v>
      </c>
      <c r="BH242">
        <v>-1.3936186348893951</v>
      </c>
      <c r="BI242">
        <v>-1.3936186348893951</v>
      </c>
      <c r="BJ242">
        <v>-1.3936186348893951</v>
      </c>
      <c r="BK242">
        <v>-1.0915149811213503</v>
      </c>
      <c r="BL242">
        <v>-1.0915149811213503</v>
      </c>
      <c r="BM242">
        <v>-0.35261702988538018</v>
      </c>
      <c r="BN242">
        <v>-1.3936186348893951</v>
      </c>
      <c r="BO242">
        <v>-0.69464863055337622</v>
      </c>
      <c r="BP242">
        <v>1.2671717284030137</v>
      </c>
      <c r="BQ242">
        <v>0.51321760006793893</v>
      </c>
      <c r="BR242">
        <v>2.9885589568786157</v>
      </c>
      <c r="BS242">
        <v>-1.3936186348893951</v>
      </c>
      <c r="BT242">
        <v>0.36548798489089962</v>
      </c>
      <c r="BU242">
        <v>0.60959440922522001</v>
      </c>
      <c r="BV242">
        <v>1.0453229787866574</v>
      </c>
      <c r="BW242">
        <v>0.83758843823551132</v>
      </c>
      <c r="BX242">
        <v>0.63447727016073152</v>
      </c>
      <c r="BY242">
        <v>-0.71219827006977399</v>
      </c>
      <c r="BZ242">
        <v>0.8221680793680175</v>
      </c>
      <c r="CA242">
        <v>0.87737134586977406</v>
      </c>
      <c r="CB242">
        <v>0.3222192947339193</v>
      </c>
      <c r="CC242">
        <v>-0.99567862621735737</v>
      </c>
      <c r="CD242">
        <v>0.34242268082220628</v>
      </c>
      <c r="CE242">
        <v>0.13353890837021754</v>
      </c>
      <c r="CF242">
        <v>-1.3936186348893951</v>
      </c>
      <c r="CG242">
        <v>-1.3936186348893951</v>
      </c>
      <c r="CH242">
        <v>0.79448804665916961</v>
      </c>
      <c r="CI242">
        <v>-1.3936186348893951</v>
      </c>
      <c r="CJ242">
        <v>-1.3936186348893951</v>
      </c>
      <c r="CK242">
        <v>-1.3936186348893951</v>
      </c>
      <c r="CL242">
        <v>-1.3936186348893951</v>
      </c>
      <c r="CM242">
        <v>-1.3936186348893951</v>
      </c>
      <c r="CN242">
        <v>-1.3936186348893951</v>
      </c>
      <c r="CO242" t="e">
        <v>#NUM!</v>
      </c>
      <c r="CP242">
        <v>-0.39361863488939502</v>
      </c>
      <c r="CQ242">
        <v>2.5305865264770262E-2</v>
      </c>
      <c r="CR242">
        <v>0.80888586735981216</v>
      </c>
      <c r="CS242">
        <v>-0.99567862621735737</v>
      </c>
      <c r="CT242">
        <v>-0.99567862621735737</v>
      </c>
      <c r="CU242">
        <v>-0.99567862621735737</v>
      </c>
      <c r="CV242">
        <v>-1.3936186348893951</v>
      </c>
      <c r="CW242">
        <v>-1.3936186348893951</v>
      </c>
      <c r="CX242">
        <v>-0.99567862621735737</v>
      </c>
      <c r="CY242">
        <v>0.8549130223078556</v>
      </c>
      <c r="CZ242">
        <v>1.8325089127062364</v>
      </c>
      <c r="DA242">
        <v>-0.99567862621735737</v>
      </c>
      <c r="DB242">
        <v>0.2576785748691845</v>
      </c>
      <c r="DC242">
        <v>-0.69464863055337622</v>
      </c>
      <c r="DD242">
        <v>-1.0915149811213503</v>
      </c>
      <c r="DE242">
        <v>-1.0915149811213503</v>
      </c>
      <c r="DF242">
        <v>-1.3936186348893951</v>
      </c>
    </row>
    <row r="243" spans="1:110" x14ac:dyDescent="0.3">
      <c r="A243" s="2" t="s">
        <v>383</v>
      </c>
      <c r="B243" s="1">
        <v>44427</v>
      </c>
      <c r="C243" s="2" t="s">
        <v>324</v>
      </c>
      <c r="D243" s="2" t="s">
        <v>325</v>
      </c>
      <c r="E243" s="2" t="s">
        <v>326</v>
      </c>
      <c r="H243">
        <v>4.0599999999999997E-2</v>
      </c>
      <c r="I243">
        <v>4.0599999999999997E-2</v>
      </c>
      <c r="J243">
        <v>4.0599999999999997E-2</v>
      </c>
      <c r="K243">
        <v>8.1000000000000003E-2</v>
      </c>
      <c r="L243">
        <v>8.1000000000000003E-2</v>
      </c>
      <c r="M243">
        <v>0.36799999999999999</v>
      </c>
      <c r="N243">
        <v>4.0599999999999997E-2</v>
      </c>
      <c r="O243">
        <v>0.20300000000000001</v>
      </c>
      <c r="P243">
        <v>10.9</v>
      </c>
      <c r="Q243">
        <v>2.9</v>
      </c>
      <c r="R243">
        <v>1230</v>
      </c>
      <c r="S243">
        <v>4.0599999999999997E-2</v>
      </c>
      <c r="T243">
        <v>4.1399999999999997</v>
      </c>
      <c r="U243">
        <v>8.7100000000000009</v>
      </c>
      <c r="V243">
        <v>12.8</v>
      </c>
      <c r="W243">
        <v>6.74</v>
      </c>
      <c r="X243">
        <v>6.39</v>
      </c>
      <c r="Y243">
        <v>8.1000000000000003E-2</v>
      </c>
      <c r="Z243">
        <v>10.199999999999999</v>
      </c>
      <c r="AA243">
        <v>11</v>
      </c>
      <c r="AB243">
        <v>3.07</v>
      </c>
      <c r="AC243">
        <v>0.10150000000000001</v>
      </c>
      <c r="AD243">
        <v>3.18</v>
      </c>
      <c r="AE243">
        <v>1.75</v>
      </c>
      <c r="AF243">
        <v>4.0599999999999997E-2</v>
      </c>
      <c r="AG243">
        <v>4.0599999999999997E-2</v>
      </c>
      <c r="AH243">
        <v>7.46</v>
      </c>
      <c r="AI243">
        <v>4.0599999999999997E-2</v>
      </c>
      <c r="AJ243">
        <v>4.0599999999999997E-2</v>
      </c>
      <c r="AK243">
        <v>4.0599999999999997E-2</v>
      </c>
      <c r="AL243">
        <v>4.0599999999999997E-2</v>
      </c>
      <c r="AM243">
        <v>4.0599999999999997E-2</v>
      </c>
      <c r="AN243">
        <v>4.0599999999999997E-2</v>
      </c>
      <c r="AP243">
        <v>0.40600000000000003</v>
      </c>
      <c r="AQ243">
        <v>1.47</v>
      </c>
      <c r="AR243">
        <v>3.78</v>
      </c>
      <c r="AS243">
        <v>0.10150000000000001</v>
      </c>
      <c r="AT243">
        <v>0.10150000000000001</v>
      </c>
      <c r="AU243">
        <v>0.10150000000000001</v>
      </c>
      <c r="AV243">
        <v>4.0599999999999997E-2</v>
      </c>
      <c r="AW243">
        <v>4.0599999999999997E-2</v>
      </c>
      <c r="AX243">
        <v>0.10150000000000001</v>
      </c>
      <c r="AY243">
        <v>9.2899999999999991</v>
      </c>
      <c r="AZ243">
        <v>94.9</v>
      </c>
      <c r="BA243">
        <v>0.10150000000000001</v>
      </c>
      <c r="BB243">
        <v>2.37</v>
      </c>
      <c r="BC243">
        <v>0.20300000000000001</v>
      </c>
      <c r="BD243">
        <v>8.1000000000000003E-2</v>
      </c>
      <c r="BE243">
        <v>8.1000000000000003E-2</v>
      </c>
      <c r="BF243">
        <v>4.0599999999999997E-2</v>
      </c>
      <c r="BG243">
        <f>SUM(Table8_1[[#This Row],[PFBA]:[11cl-PF3OUdS2]])</f>
        <v>1433.8936000000003</v>
      </c>
      <c r="BH243">
        <v>-1.391473966422806</v>
      </c>
      <c r="BI243">
        <v>-1.391473966422806</v>
      </c>
      <c r="BJ243">
        <v>-1.391473966422806</v>
      </c>
      <c r="BK243">
        <v>-1.0915149811213503</v>
      </c>
      <c r="BL243">
        <v>-1.0915149811213503</v>
      </c>
      <c r="BM243">
        <v>-0.43415218132648237</v>
      </c>
      <c r="BN243">
        <v>-1.391473966422806</v>
      </c>
      <c r="BO243">
        <v>-0.69250396208678711</v>
      </c>
      <c r="BP243">
        <v>1.0374264979406236</v>
      </c>
      <c r="BQ243">
        <v>0.46239799789895608</v>
      </c>
      <c r="BR243">
        <v>3.0899051114393981</v>
      </c>
      <c r="BS243">
        <v>-1.391473966422806</v>
      </c>
      <c r="BT243">
        <v>0.61700034112089897</v>
      </c>
      <c r="BU243">
        <v>0.94001815500766328</v>
      </c>
      <c r="BV243">
        <v>1.1072099696478683</v>
      </c>
      <c r="BW243">
        <v>0.8286598965353198</v>
      </c>
      <c r="BX243">
        <v>0.80550085815840011</v>
      </c>
      <c r="BY243">
        <v>-1.0915149811213503</v>
      </c>
      <c r="BZ243">
        <v>1.0086001717619175</v>
      </c>
      <c r="CA243">
        <v>1.0413926851582251</v>
      </c>
      <c r="CB243">
        <v>0.48713837547718647</v>
      </c>
      <c r="CC243">
        <v>-0.99353395775076825</v>
      </c>
      <c r="CD243">
        <v>0.50242711998443268</v>
      </c>
      <c r="CE243">
        <v>0.24303804868629444</v>
      </c>
      <c r="CF243">
        <v>-1.391473966422806</v>
      </c>
      <c r="CG243">
        <v>-1.391473966422806</v>
      </c>
      <c r="CH243">
        <v>0.87273882747266884</v>
      </c>
      <c r="CI243">
        <v>-1.391473966422806</v>
      </c>
      <c r="CJ243">
        <v>-1.391473966422806</v>
      </c>
      <c r="CK243">
        <v>-1.391473966422806</v>
      </c>
      <c r="CL243">
        <v>-1.391473966422806</v>
      </c>
      <c r="CM243">
        <v>-1.391473966422806</v>
      </c>
      <c r="CN243">
        <v>-1.391473966422806</v>
      </c>
      <c r="CO243" t="e">
        <v>#NUM!</v>
      </c>
      <c r="CP243">
        <v>-0.39147396642280585</v>
      </c>
      <c r="CQ243">
        <v>0.16731733474817609</v>
      </c>
      <c r="CR243">
        <v>0.57749179983722532</v>
      </c>
      <c r="CS243">
        <v>-0.99353395775076825</v>
      </c>
      <c r="CT243">
        <v>-0.99353395775076825</v>
      </c>
      <c r="CU243">
        <v>-0.99353395775076825</v>
      </c>
      <c r="CV243">
        <v>-1.391473966422806</v>
      </c>
      <c r="CW243">
        <v>-1.391473966422806</v>
      </c>
      <c r="CX243">
        <v>-0.99353395775076825</v>
      </c>
      <c r="CY243">
        <v>0.96801571399364172</v>
      </c>
      <c r="CZ243">
        <v>1.9772662124272926</v>
      </c>
      <c r="DA243">
        <v>-0.99353395775076825</v>
      </c>
      <c r="DB243">
        <v>0.37474834601010387</v>
      </c>
      <c r="DC243">
        <v>-0.69250396208678711</v>
      </c>
      <c r="DD243">
        <v>-1.0915149811213503</v>
      </c>
      <c r="DE243">
        <v>-1.0915149811213503</v>
      </c>
      <c r="DF243">
        <v>-1.391473966422806</v>
      </c>
    </row>
    <row r="244" spans="1:110" x14ac:dyDescent="0.3">
      <c r="A244" s="2" t="s">
        <v>384</v>
      </c>
      <c r="B244" s="1">
        <v>44427</v>
      </c>
      <c r="C244" s="2" t="s">
        <v>324</v>
      </c>
      <c r="D244" s="2" t="s">
        <v>325</v>
      </c>
      <c r="E244" s="2" t="s">
        <v>326</v>
      </c>
      <c r="H244">
        <v>4.0250000000000001E-2</v>
      </c>
      <c r="I244">
        <v>4.0250000000000001E-2</v>
      </c>
      <c r="J244">
        <v>4.0250000000000001E-2</v>
      </c>
      <c r="K244">
        <v>8.0500000000000002E-2</v>
      </c>
      <c r="L244">
        <v>8.0500000000000002E-2</v>
      </c>
      <c r="M244">
        <v>8.0500000000000002E-2</v>
      </c>
      <c r="N244">
        <v>4.0250000000000001E-2</v>
      </c>
      <c r="O244">
        <v>0.20150000000000001</v>
      </c>
      <c r="P244">
        <v>4.57</v>
      </c>
      <c r="Q244">
        <v>1.42</v>
      </c>
      <c r="R244">
        <v>509</v>
      </c>
      <c r="S244">
        <v>4.0250000000000001E-2</v>
      </c>
      <c r="T244">
        <v>1.65</v>
      </c>
      <c r="U244">
        <v>3.42</v>
      </c>
      <c r="V244">
        <v>5.04</v>
      </c>
      <c r="W244">
        <v>2.83</v>
      </c>
      <c r="X244">
        <v>4.55</v>
      </c>
      <c r="Y244">
        <v>8.0500000000000002E-2</v>
      </c>
      <c r="Z244">
        <v>4</v>
      </c>
      <c r="AA244">
        <v>4.5199999999999996</v>
      </c>
      <c r="AB244">
        <v>0.878</v>
      </c>
      <c r="AC244">
        <v>0.10050000000000001</v>
      </c>
      <c r="AD244">
        <v>0.74399999999999999</v>
      </c>
      <c r="AE244">
        <v>2.23</v>
      </c>
      <c r="AF244">
        <v>4.0250000000000001E-2</v>
      </c>
      <c r="AG244">
        <v>4.0250000000000001E-2</v>
      </c>
      <c r="AH244">
        <v>2.5099999999999998</v>
      </c>
      <c r="AI244">
        <v>4.0250000000000001E-2</v>
      </c>
      <c r="AJ244">
        <v>4.0250000000000001E-2</v>
      </c>
      <c r="AK244">
        <v>4.0250000000000001E-2</v>
      </c>
      <c r="AL244">
        <v>4.0250000000000001E-2</v>
      </c>
      <c r="AM244">
        <v>4.0250000000000001E-2</v>
      </c>
      <c r="AN244">
        <v>4.0250000000000001E-2</v>
      </c>
      <c r="AP244">
        <v>0.40250000000000002</v>
      </c>
      <c r="AQ244">
        <v>0.28499999999999998</v>
      </c>
      <c r="AR244">
        <v>0.83099999999999996</v>
      </c>
      <c r="AS244">
        <v>0.10050000000000001</v>
      </c>
      <c r="AT244">
        <v>0.10050000000000001</v>
      </c>
      <c r="AU244">
        <v>0.10050000000000001</v>
      </c>
      <c r="AV244">
        <v>4.0250000000000001E-2</v>
      </c>
      <c r="AW244">
        <v>4.0250000000000001E-2</v>
      </c>
      <c r="AX244">
        <v>0.10050000000000001</v>
      </c>
      <c r="AY244">
        <v>4.43</v>
      </c>
      <c r="AZ244">
        <v>16</v>
      </c>
      <c r="BA244">
        <v>0.10050000000000001</v>
      </c>
      <c r="BB244">
        <v>1.05</v>
      </c>
      <c r="BC244">
        <v>0.20150000000000001</v>
      </c>
      <c r="BD244">
        <v>8.0500000000000002E-2</v>
      </c>
      <c r="BE244">
        <v>8.0500000000000002E-2</v>
      </c>
      <c r="BF244">
        <v>4.0250000000000001E-2</v>
      </c>
      <c r="BG244">
        <f>SUM(Table8_1[[#This Row],[PFBA]:[11cl-PF3OUdS2]])</f>
        <v>572.49350000000027</v>
      </c>
      <c r="BH244">
        <v>-1.3952341152961127</v>
      </c>
      <c r="BI244">
        <v>-1.3952341152961127</v>
      </c>
      <c r="BJ244">
        <v>-1.3952341152961127</v>
      </c>
      <c r="BK244">
        <v>-1.0942041196321315</v>
      </c>
      <c r="BL244">
        <v>-1.0942041196321315</v>
      </c>
      <c r="BM244">
        <v>-1.0942041196321315</v>
      </c>
      <c r="BN244">
        <v>-1.3952341152961127</v>
      </c>
      <c r="BO244">
        <v>-0.69572494952287167</v>
      </c>
      <c r="BP244">
        <v>0.6599162000698503</v>
      </c>
      <c r="BQ244">
        <v>0.15228834438305647</v>
      </c>
      <c r="BR244">
        <v>2.7067177823367587</v>
      </c>
      <c r="BS244">
        <v>-1.3952341152961127</v>
      </c>
      <c r="BT244">
        <v>0.21748394421390627</v>
      </c>
      <c r="BU244">
        <v>0.53402610605613499</v>
      </c>
      <c r="BV244">
        <v>0.70243053644552533</v>
      </c>
      <c r="BW244">
        <v>0.45178643552429026</v>
      </c>
      <c r="BX244">
        <v>0.65801139665711239</v>
      </c>
      <c r="BY244">
        <v>-1.0942041196321315</v>
      </c>
      <c r="BZ244">
        <v>0.6020599913279624</v>
      </c>
      <c r="CA244">
        <v>0.65513843481138212</v>
      </c>
      <c r="CB244">
        <v>-5.6505484093897433E-2</v>
      </c>
      <c r="CC244">
        <v>-0.99783393824349231</v>
      </c>
      <c r="CD244">
        <v>-0.1284270644541213</v>
      </c>
      <c r="CE244">
        <v>0.34830486304816066</v>
      </c>
      <c r="CF244">
        <v>-1.3952341152961127</v>
      </c>
      <c r="CG244">
        <v>-1.3952341152961127</v>
      </c>
      <c r="CH244">
        <v>0.39967372148103808</v>
      </c>
      <c r="CI244">
        <v>-1.3952341152961127</v>
      </c>
      <c r="CJ244">
        <v>-1.3952341152961127</v>
      </c>
      <c r="CK244">
        <v>-1.3952341152961127</v>
      </c>
      <c r="CL244">
        <v>-1.3952341152961127</v>
      </c>
      <c r="CM244">
        <v>-1.3952341152961127</v>
      </c>
      <c r="CN244">
        <v>-1.3952341152961127</v>
      </c>
      <c r="CO244" t="e">
        <v>#NUM!</v>
      </c>
      <c r="CP244">
        <v>-0.39523411529611263</v>
      </c>
      <c r="CQ244">
        <v>-0.54515513999148979</v>
      </c>
      <c r="CR244">
        <v>-8.0398976215889026E-2</v>
      </c>
      <c r="CS244">
        <v>-0.99783393824349231</v>
      </c>
      <c r="CT244">
        <v>-0.99783393824349231</v>
      </c>
      <c r="CU244">
        <v>-0.99783393824349231</v>
      </c>
      <c r="CV244">
        <v>-1.3952341152961127</v>
      </c>
      <c r="CW244">
        <v>-1.3952341152961127</v>
      </c>
      <c r="CX244">
        <v>-0.99783393824349231</v>
      </c>
      <c r="CY244">
        <v>0.64640372622306952</v>
      </c>
      <c r="CZ244">
        <v>1.2041199826559248</v>
      </c>
      <c r="DA244">
        <v>-0.99783393824349231</v>
      </c>
      <c r="DB244">
        <v>2.1189299069938092E-2</v>
      </c>
      <c r="DC244">
        <v>-0.69572494952287167</v>
      </c>
      <c r="DD244">
        <v>-1.0942041196321315</v>
      </c>
      <c r="DE244">
        <v>-1.0942041196321315</v>
      </c>
      <c r="DF244">
        <v>-1.3952341152961127</v>
      </c>
    </row>
    <row r="245" spans="1:110" x14ac:dyDescent="0.3">
      <c r="A245" s="2" t="s">
        <v>385</v>
      </c>
      <c r="B245" s="1">
        <v>44427</v>
      </c>
      <c r="C245" s="2" t="s">
        <v>324</v>
      </c>
      <c r="D245" s="2" t="s">
        <v>325</v>
      </c>
      <c r="E245" s="2" t="s">
        <v>326</v>
      </c>
      <c r="H245">
        <v>4.2599999999999999E-2</v>
      </c>
      <c r="I245">
        <v>4.2599999999999999E-2</v>
      </c>
      <c r="J245">
        <v>4.2599999999999999E-2</v>
      </c>
      <c r="K245">
        <v>8.5000000000000006E-2</v>
      </c>
      <c r="L245">
        <v>8.5000000000000006E-2</v>
      </c>
      <c r="M245">
        <v>8.5000000000000006E-2</v>
      </c>
      <c r="N245">
        <v>4.2599999999999999E-2</v>
      </c>
      <c r="O245">
        <v>0.21299999999999999</v>
      </c>
      <c r="P245">
        <v>5.56</v>
      </c>
      <c r="Q245">
        <v>1.23</v>
      </c>
      <c r="R245">
        <v>602</v>
      </c>
      <c r="S245">
        <v>4.2599999999999999E-2</v>
      </c>
      <c r="T245">
        <v>1.54</v>
      </c>
      <c r="U245">
        <v>3.38</v>
      </c>
      <c r="V245">
        <v>4.34</v>
      </c>
      <c r="W245">
        <v>2.2999999999999998</v>
      </c>
      <c r="X245">
        <v>2.65</v>
      </c>
      <c r="Y245">
        <v>8.5000000000000006E-2</v>
      </c>
      <c r="Z245">
        <v>4.09</v>
      </c>
      <c r="AA245">
        <v>5.03</v>
      </c>
      <c r="AB245">
        <v>1.03</v>
      </c>
      <c r="AC245">
        <v>0.1065</v>
      </c>
      <c r="AD245">
        <v>0.73699999999999999</v>
      </c>
      <c r="AE245">
        <v>3.35</v>
      </c>
      <c r="AF245">
        <v>0.23699999999999999</v>
      </c>
      <c r="AG245">
        <v>4.2599999999999999E-2</v>
      </c>
      <c r="AH245">
        <v>3.62</v>
      </c>
      <c r="AI245">
        <v>4.2599999999999999E-2</v>
      </c>
      <c r="AJ245">
        <v>8.5000000000000006E-2</v>
      </c>
      <c r="AK245">
        <v>4.2599999999999999E-2</v>
      </c>
      <c r="AL245">
        <v>4.2599999999999999E-2</v>
      </c>
      <c r="AM245">
        <v>4.2599999999999999E-2</v>
      </c>
      <c r="AN245">
        <v>4.2599999999999999E-2</v>
      </c>
      <c r="AP245">
        <v>0.42599999999999999</v>
      </c>
      <c r="AQ245">
        <v>4.2599999999999999E-2</v>
      </c>
      <c r="AR245">
        <v>0.747</v>
      </c>
      <c r="AS245">
        <v>0.1065</v>
      </c>
      <c r="AT245">
        <v>0.1065</v>
      </c>
      <c r="AU245">
        <v>0.1065</v>
      </c>
      <c r="AV245">
        <v>4.2599999999999999E-2</v>
      </c>
      <c r="AW245">
        <v>4.2599999999999999E-2</v>
      </c>
      <c r="AX245">
        <v>0.1065</v>
      </c>
      <c r="AY245">
        <v>4.12</v>
      </c>
      <c r="AZ245">
        <v>16</v>
      </c>
      <c r="BA245">
        <v>0.1065</v>
      </c>
      <c r="BB245">
        <v>1.03</v>
      </c>
      <c r="BC245">
        <v>0.21299999999999999</v>
      </c>
      <c r="BD245">
        <v>8.5000000000000006E-2</v>
      </c>
      <c r="BE245">
        <v>8.5000000000000006E-2</v>
      </c>
      <c r="BF245">
        <v>4.2599999999999999E-2</v>
      </c>
      <c r="BG245">
        <f>SUM(Table8_1[[#This Row],[PFBA]:[11cl-PF3OUdS2]])</f>
        <v>665.71599999999978</v>
      </c>
      <c r="BH245">
        <v>-1.3705904008972811</v>
      </c>
      <c r="BI245">
        <v>-1.3705904008972811</v>
      </c>
      <c r="BJ245">
        <v>-1.3705904008972811</v>
      </c>
      <c r="BK245">
        <v>-1.0705810742857071</v>
      </c>
      <c r="BL245">
        <v>-1.0705810742857071</v>
      </c>
      <c r="BM245">
        <v>-1.0705810742857071</v>
      </c>
      <c r="BN245">
        <v>-1.3705904008972811</v>
      </c>
      <c r="BO245">
        <v>-0.67162039656126227</v>
      </c>
      <c r="BP245">
        <v>0.74507479158205747</v>
      </c>
      <c r="BQ245">
        <v>8.9905111439397931E-2</v>
      </c>
      <c r="BR245">
        <v>2.7795964912578244</v>
      </c>
      <c r="BS245">
        <v>-1.3705904008972811</v>
      </c>
      <c r="BT245">
        <v>0.18752072083646307</v>
      </c>
      <c r="BU245">
        <v>0.52891670027765469</v>
      </c>
      <c r="BV245">
        <v>0.63748972951251071</v>
      </c>
      <c r="BW245">
        <v>0.36172783601759284</v>
      </c>
      <c r="BX245">
        <v>0.42324587393680785</v>
      </c>
      <c r="BY245">
        <v>-1.0705810742857071</v>
      </c>
      <c r="BZ245">
        <v>0.61172330800734176</v>
      </c>
      <c r="CA245">
        <v>0.70156798505592743</v>
      </c>
      <c r="CB245">
        <v>1.2837224705172217E-2</v>
      </c>
      <c r="CC245">
        <v>-0.97265039222524352</v>
      </c>
      <c r="CD245">
        <v>-0.13253251214094852</v>
      </c>
      <c r="CE245">
        <v>0.5250448070368452</v>
      </c>
      <c r="CF245">
        <v>-0.62525165398989613</v>
      </c>
      <c r="CG245">
        <v>-1.3705904008972811</v>
      </c>
      <c r="CH245">
        <v>0.55870857053316569</v>
      </c>
      <c r="CI245">
        <v>-1.3705904008972811</v>
      </c>
      <c r="CJ245">
        <v>-1.0705810742857071</v>
      </c>
      <c r="CK245">
        <v>-1.3705904008972811</v>
      </c>
      <c r="CL245">
        <v>-1.3705904008972811</v>
      </c>
      <c r="CM245">
        <v>-1.3705904008972811</v>
      </c>
      <c r="CN245">
        <v>-1.3705904008972811</v>
      </c>
      <c r="CO245" t="e">
        <v>#NUM!</v>
      </c>
      <c r="CP245">
        <v>-0.37059040089728107</v>
      </c>
      <c r="CQ245">
        <v>-1.3705904008972811</v>
      </c>
      <c r="CR245">
        <v>-0.12667939818460122</v>
      </c>
      <c r="CS245">
        <v>-0.97265039222524352</v>
      </c>
      <c r="CT245">
        <v>-0.97265039222524352</v>
      </c>
      <c r="CU245">
        <v>-0.97265039222524352</v>
      </c>
      <c r="CV245">
        <v>-1.3705904008972811</v>
      </c>
      <c r="CW245">
        <v>-1.3705904008972811</v>
      </c>
      <c r="CX245">
        <v>-0.97265039222524352</v>
      </c>
      <c r="CY245">
        <v>0.61489721603313463</v>
      </c>
      <c r="CZ245">
        <v>1.2041199826559248</v>
      </c>
      <c r="DA245">
        <v>-0.97265039222524352</v>
      </c>
      <c r="DB245">
        <v>1.2837224705172217E-2</v>
      </c>
      <c r="DC245">
        <v>-0.67162039656126227</v>
      </c>
      <c r="DD245">
        <v>-1.0705810742857071</v>
      </c>
      <c r="DE245">
        <v>-1.0705810742857071</v>
      </c>
      <c r="DF245">
        <v>-1.3705904008972811</v>
      </c>
    </row>
    <row r="246" spans="1:110" x14ac:dyDescent="0.3">
      <c r="A246" s="2" t="s">
        <v>386</v>
      </c>
      <c r="B246" s="1">
        <v>44427</v>
      </c>
      <c r="C246" s="2" t="s">
        <v>324</v>
      </c>
      <c r="D246" s="2" t="s">
        <v>325</v>
      </c>
      <c r="E246" s="2" t="s">
        <v>326</v>
      </c>
      <c r="H246">
        <v>4.6300000000000001E-2</v>
      </c>
      <c r="I246">
        <v>4.6300000000000001E-2</v>
      </c>
      <c r="J246">
        <v>4.6300000000000001E-2</v>
      </c>
      <c r="K246">
        <v>9.2499999999999999E-2</v>
      </c>
      <c r="L246">
        <v>9.2499999999999999E-2</v>
      </c>
      <c r="M246">
        <v>0.27400000000000002</v>
      </c>
      <c r="N246">
        <v>4.6300000000000001E-2</v>
      </c>
      <c r="O246">
        <v>0.23150000000000001</v>
      </c>
      <c r="P246">
        <v>11.9</v>
      </c>
      <c r="Q246">
        <v>3.01</v>
      </c>
      <c r="R246">
        <v>1260</v>
      </c>
      <c r="S246">
        <v>4.6300000000000001E-2</v>
      </c>
      <c r="T246">
        <v>2.2599999999999998</v>
      </c>
      <c r="U246">
        <v>5.09</v>
      </c>
      <c r="V246">
        <v>6.51</v>
      </c>
      <c r="W246">
        <v>4.62</v>
      </c>
      <c r="X246">
        <v>2.84</v>
      </c>
      <c r="Y246">
        <v>4.6300000000000001E-2</v>
      </c>
      <c r="Z246">
        <v>8.82</v>
      </c>
      <c r="AA246">
        <v>9.6300000000000008</v>
      </c>
      <c r="AB246">
        <v>2.31</v>
      </c>
      <c r="AC246">
        <v>0.11550000000000001</v>
      </c>
      <c r="AD246">
        <v>1.89</v>
      </c>
      <c r="AE246">
        <v>1.71</v>
      </c>
      <c r="AF246">
        <v>4.6300000000000001E-2</v>
      </c>
      <c r="AG246">
        <v>9.2499999999999999E-2</v>
      </c>
      <c r="AH246">
        <v>5.45</v>
      </c>
      <c r="AI246">
        <v>4.6300000000000001E-2</v>
      </c>
      <c r="AJ246">
        <v>4.6300000000000001E-2</v>
      </c>
      <c r="AK246">
        <v>4.6300000000000001E-2</v>
      </c>
      <c r="AL246">
        <v>4.6300000000000001E-2</v>
      </c>
      <c r="AM246">
        <v>4.6300000000000001E-2</v>
      </c>
      <c r="AN246">
        <v>4.6300000000000001E-2</v>
      </c>
      <c r="AP246">
        <v>0.46300000000000002</v>
      </c>
      <c r="AQ246">
        <v>1.0900000000000001</v>
      </c>
      <c r="AR246">
        <v>2.2200000000000002</v>
      </c>
      <c r="AS246">
        <v>0.11550000000000001</v>
      </c>
      <c r="AT246">
        <v>0.11550000000000001</v>
      </c>
      <c r="AU246">
        <v>0.11550000000000001</v>
      </c>
      <c r="AV246">
        <v>4.6300000000000001E-2</v>
      </c>
      <c r="AW246">
        <v>4.6300000000000001E-2</v>
      </c>
      <c r="AX246">
        <v>0.11550000000000001</v>
      </c>
      <c r="AY246">
        <v>7.91</v>
      </c>
      <c r="AZ246">
        <v>73.099999999999994</v>
      </c>
      <c r="BA246">
        <v>0.11550000000000001</v>
      </c>
      <c r="BB246">
        <v>2.39</v>
      </c>
      <c r="BC246">
        <v>0.23150000000000001</v>
      </c>
      <c r="BD246">
        <v>9.2499999999999999E-2</v>
      </c>
      <c r="BE246">
        <v>9.2499999999999999E-2</v>
      </c>
      <c r="BF246">
        <v>4.6300000000000001E-2</v>
      </c>
      <c r="BG246">
        <f>SUM(Table8_1[[#This Row],[PFBA]:[11cl-PF3OUdS2]])</f>
        <v>1415.8463000000002</v>
      </c>
      <c r="BH246">
        <v>-1.3344190089820469</v>
      </c>
      <c r="BI246">
        <v>-1.3344190089820469</v>
      </c>
      <c r="BJ246">
        <v>-1.3344190089820469</v>
      </c>
      <c r="BK246">
        <v>-1.0338582672609673</v>
      </c>
      <c r="BL246">
        <v>-1.0338582672609673</v>
      </c>
      <c r="BM246">
        <v>-0.56224943717961195</v>
      </c>
      <c r="BN246">
        <v>-1.3344190089820469</v>
      </c>
      <c r="BO246">
        <v>-0.63544900464602805</v>
      </c>
      <c r="BP246">
        <v>1.0755469613925308</v>
      </c>
      <c r="BQ246">
        <v>0.47856649559384334</v>
      </c>
      <c r="BR246">
        <v>3.1003705451175629</v>
      </c>
      <c r="BS246">
        <v>-1.3344190089820469</v>
      </c>
      <c r="BT246">
        <v>0.35410843914740087</v>
      </c>
      <c r="BU246">
        <v>0.70671778233675875</v>
      </c>
      <c r="BV246">
        <v>0.81358098856819194</v>
      </c>
      <c r="BW246">
        <v>0.66464197555612547</v>
      </c>
      <c r="BX246">
        <v>0.45331834004703764</v>
      </c>
      <c r="BY246">
        <v>-1.3344190089820469</v>
      </c>
      <c r="BZ246">
        <v>0.94546858513181975</v>
      </c>
      <c r="CA246">
        <v>0.98362628712453459</v>
      </c>
      <c r="CB246">
        <v>0.36361197989214433</v>
      </c>
      <c r="CC246">
        <v>-0.93741801577183692</v>
      </c>
      <c r="CD246">
        <v>0.27646180417324412</v>
      </c>
      <c r="CE246">
        <v>0.23299611039215382</v>
      </c>
      <c r="CF246">
        <v>-1.3344190089820469</v>
      </c>
      <c r="CG246">
        <v>-1.0338582672609673</v>
      </c>
      <c r="CH246">
        <v>0.73639650227664244</v>
      </c>
      <c r="CI246">
        <v>-1.3344190089820469</v>
      </c>
      <c r="CJ246">
        <v>-1.3344190089820469</v>
      </c>
      <c r="CK246">
        <v>-1.3344190089820469</v>
      </c>
      <c r="CL246">
        <v>-1.3344190089820469</v>
      </c>
      <c r="CM246">
        <v>-1.3344190089820469</v>
      </c>
      <c r="CN246">
        <v>-1.3344190089820469</v>
      </c>
      <c r="CO246" t="e">
        <v>#NUM!</v>
      </c>
      <c r="CP246">
        <v>-0.33441900898204685</v>
      </c>
      <c r="CQ246">
        <v>3.7426497940623665E-2</v>
      </c>
      <c r="CR246">
        <v>0.34635297445063867</v>
      </c>
      <c r="CS246">
        <v>-0.93741801577183692</v>
      </c>
      <c r="CT246">
        <v>-0.93741801577183692</v>
      </c>
      <c r="CU246">
        <v>-0.93741801577183692</v>
      </c>
      <c r="CV246">
        <v>-1.3344190089820469</v>
      </c>
      <c r="CW246">
        <v>-1.3344190089820469</v>
      </c>
      <c r="CX246">
        <v>-0.93741801577183692</v>
      </c>
      <c r="CY246">
        <v>0.89817648349767654</v>
      </c>
      <c r="CZ246">
        <v>1.8639173769578605</v>
      </c>
      <c r="DA246">
        <v>-0.93741801577183692</v>
      </c>
      <c r="DB246">
        <v>0.37839790094813769</v>
      </c>
      <c r="DC246">
        <v>-0.63544900464602805</v>
      </c>
      <c r="DD246">
        <v>-1.0338582672609673</v>
      </c>
      <c r="DE246">
        <v>-1.0338582672609673</v>
      </c>
      <c r="DF246">
        <v>-1.3344190089820469</v>
      </c>
    </row>
    <row r="247" spans="1:110" x14ac:dyDescent="0.3">
      <c r="A247" s="2" t="s">
        <v>387</v>
      </c>
      <c r="B247" s="1">
        <v>44427</v>
      </c>
      <c r="C247" s="2" t="s">
        <v>324</v>
      </c>
      <c r="D247" s="2" t="s">
        <v>325</v>
      </c>
      <c r="E247" s="2" t="s">
        <v>326</v>
      </c>
      <c r="H247">
        <v>4.1149999999999999E-2</v>
      </c>
      <c r="I247">
        <v>4.1149999999999999E-2</v>
      </c>
      <c r="J247">
        <v>4.1149999999999999E-2</v>
      </c>
      <c r="K247">
        <v>8.2500000000000004E-2</v>
      </c>
      <c r="L247">
        <v>8.2500000000000004E-2</v>
      </c>
      <c r="M247">
        <v>0.20599999999999999</v>
      </c>
      <c r="N247">
        <v>4.1149999999999999E-2</v>
      </c>
      <c r="O247">
        <v>0.20599999999999999</v>
      </c>
      <c r="P247">
        <v>9.32</v>
      </c>
      <c r="Q247">
        <v>2.66</v>
      </c>
      <c r="R247">
        <v>1140</v>
      </c>
      <c r="S247">
        <v>4.1149999999999999E-2</v>
      </c>
      <c r="T247">
        <v>2.86</v>
      </c>
      <c r="U247">
        <v>6.7</v>
      </c>
      <c r="V247">
        <v>8.31</v>
      </c>
      <c r="W247">
        <v>6.78</v>
      </c>
      <c r="X247">
        <v>5.22</v>
      </c>
      <c r="Y247">
        <v>8.2500000000000004E-2</v>
      </c>
      <c r="Z247">
        <v>11.3</v>
      </c>
      <c r="AA247">
        <v>13.9</v>
      </c>
      <c r="AB247">
        <v>3.23</v>
      </c>
      <c r="AC247">
        <v>0.10299999999999999</v>
      </c>
      <c r="AD247">
        <v>2.3199999999999998</v>
      </c>
      <c r="AE247">
        <v>3.16</v>
      </c>
      <c r="AF247">
        <v>4.1149999999999999E-2</v>
      </c>
      <c r="AG247">
        <v>4.1149999999999999E-2</v>
      </c>
      <c r="AH247">
        <v>8.2899999999999991</v>
      </c>
      <c r="AI247">
        <v>4.1149999999999999E-2</v>
      </c>
      <c r="AJ247">
        <v>4.1149999999999999E-2</v>
      </c>
      <c r="AK247">
        <v>4.1149999999999999E-2</v>
      </c>
      <c r="AL247">
        <v>4.1149999999999999E-2</v>
      </c>
      <c r="AM247">
        <v>4.1149999999999999E-2</v>
      </c>
      <c r="AN247">
        <v>4.1149999999999999E-2</v>
      </c>
      <c r="AP247">
        <v>0.41149999999999998</v>
      </c>
      <c r="AQ247">
        <v>0.86299999999999999</v>
      </c>
      <c r="AR247">
        <v>3.02</v>
      </c>
      <c r="AS247">
        <v>0.10299999999999999</v>
      </c>
      <c r="AT247">
        <v>0.10299999999999999</v>
      </c>
      <c r="AU247">
        <v>0.10299999999999999</v>
      </c>
      <c r="AV247">
        <v>4.1149999999999999E-2</v>
      </c>
      <c r="AW247">
        <v>4.1149999999999999E-2</v>
      </c>
      <c r="AX247">
        <v>0.10299999999999999</v>
      </c>
      <c r="AY247">
        <v>8.02</v>
      </c>
      <c r="AZ247">
        <v>94.5</v>
      </c>
      <c r="BA247">
        <v>0.10299999999999999</v>
      </c>
      <c r="BB247">
        <v>2.71</v>
      </c>
      <c r="BC247">
        <v>0.20599999999999999</v>
      </c>
      <c r="BD247">
        <v>8.2500000000000004E-2</v>
      </c>
      <c r="BE247">
        <v>8.2500000000000004E-2</v>
      </c>
      <c r="BF247">
        <v>4.1149999999999999E-2</v>
      </c>
      <c r="BG247">
        <f>SUM(Table8_1[[#This Row],[PFBA]:[11cl-PF3OUdS2]])</f>
        <v>1335.8814000000004</v>
      </c>
      <c r="BH247">
        <v>-1.3856301604517114</v>
      </c>
      <c r="BI247">
        <v>-1.3856301604517114</v>
      </c>
      <c r="BJ247">
        <v>-1.3856301604517114</v>
      </c>
      <c r="BK247">
        <v>-1.083546051450075</v>
      </c>
      <c r="BL247">
        <v>-1.083546051450075</v>
      </c>
      <c r="BM247">
        <v>-0.68613277963084662</v>
      </c>
      <c r="BN247">
        <v>-1.3856301604517114</v>
      </c>
      <c r="BO247">
        <v>-0.68613277963084662</v>
      </c>
      <c r="BP247">
        <v>0.96941591235398139</v>
      </c>
      <c r="BQ247">
        <v>0.42488163663106698</v>
      </c>
      <c r="BR247">
        <v>3.0569048513364727</v>
      </c>
      <c r="BS247">
        <v>-1.3856301604517114</v>
      </c>
      <c r="BT247">
        <v>0.456366033129043</v>
      </c>
      <c r="BU247">
        <v>0.82607480270082645</v>
      </c>
      <c r="BV247">
        <v>0.91960102378411102</v>
      </c>
      <c r="BW247">
        <v>0.83122969386706336</v>
      </c>
      <c r="BX247">
        <v>0.71767050300226209</v>
      </c>
      <c r="BY247">
        <v>-1.083546051450075</v>
      </c>
      <c r="BZ247">
        <v>1.0530784434834197</v>
      </c>
      <c r="CA247">
        <v>1.1430148002540952</v>
      </c>
      <c r="CB247">
        <v>0.50920252233110286</v>
      </c>
      <c r="CC247">
        <v>-0.98716277529482777</v>
      </c>
      <c r="CD247">
        <v>0.36548798489089962</v>
      </c>
      <c r="CE247">
        <v>0.49968708261840383</v>
      </c>
      <c r="CF247">
        <v>-1.3856301604517114</v>
      </c>
      <c r="CG247">
        <v>-1.3856301604517114</v>
      </c>
      <c r="CH247">
        <v>0.91855453055027347</v>
      </c>
      <c r="CI247">
        <v>-1.3856301604517114</v>
      </c>
      <c r="CJ247">
        <v>-1.3856301604517114</v>
      </c>
      <c r="CK247">
        <v>-1.3856301604517114</v>
      </c>
      <c r="CL247">
        <v>-1.3856301604517114</v>
      </c>
      <c r="CM247">
        <v>-1.3856301604517114</v>
      </c>
      <c r="CN247">
        <v>-1.3856301604517114</v>
      </c>
      <c r="CO247" t="e">
        <v>#NUM!</v>
      </c>
      <c r="CP247">
        <v>-0.38563016045171139</v>
      </c>
      <c r="CQ247">
        <v>-6.3989204284790407E-2</v>
      </c>
      <c r="CR247">
        <v>0.48000694295715063</v>
      </c>
      <c r="CS247">
        <v>-0.98716277529482777</v>
      </c>
      <c r="CT247">
        <v>-0.98716277529482777</v>
      </c>
      <c r="CU247">
        <v>-0.98716277529482777</v>
      </c>
      <c r="CV247">
        <v>-1.3856301604517114</v>
      </c>
      <c r="CW247">
        <v>-1.3856301604517114</v>
      </c>
      <c r="CX247">
        <v>-0.98716277529482777</v>
      </c>
      <c r="CY247">
        <v>0.90417436828416353</v>
      </c>
      <c r="CZ247">
        <v>1.975431808509263</v>
      </c>
      <c r="DA247">
        <v>-0.98716277529482777</v>
      </c>
      <c r="DB247">
        <v>0.43296929087440572</v>
      </c>
      <c r="DC247">
        <v>-0.68613277963084662</v>
      </c>
      <c r="DD247">
        <v>-1.083546051450075</v>
      </c>
      <c r="DE247">
        <v>-1.083546051450075</v>
      </c>
      <c r="DF247">
        <v>-1.3856301604517114</v>
      </c>
    </row>
    <row r="248" spans="1:110" x14ac:dyDescent="0.3">
      <c r="A248" s="2" t="s">
        <v>388</v>
      </c>
      <c r="B248" s="1">
        <v>44427</v>
      </c>
      <c r="C248" s="2" t="s">
        <v>324</v>
      </c>
      <c r="D248" s="2" t="s">
        <v>325</v>
      </c>
      <c r="E248" s="2" t="s">
        <v>326</v>
      </c>
      <c r="H248">
        <v>3.9399999999999998E-2</v>
      </c>
      <c r="I248">
        <v>3.9399999999999998E-2</v>
      </c>
      <c r="J248">
        <v>3.9399999999999998E-2</v>
      </c>
      <c r="K248">
        <v>7.9000000000000001E-2</v>
      </c>
      <c r="L248">
        <v>7.9000000000000001E-2</v>
      </c>
      <c r="M248">
        <v>0.65200000000000002</v>
      </c>
      <c r="N248">
        <v>3.9399999999999998E-2</v>
      </c>
      <c r="O248">
        <v>0.60599999999999998</v>
      </c>
      <c r="P248">
        <v>34.700000000000003</v>
      </c>
      <c r="Q248">
        <v>4.8099999999999996</v>
      </c>
      <c r="R248">
        <v>1080</v>
      </c>
      <c r="S248">
        <v>3.9399999999999998E-2</v>
      </c>
      <c r="T248">
        <v>2.5</v>
      </c>
      <c r="U248">
        <v>5.64</v>
      </c>
      <c r="V248">
        <v>8.7799999999999994</v>
      </c>
      <c r="W248">
        <v>4.21</v>
      </c>
      <c r="X248">
        <v>3.6</v>
      </c>
      <c r="Y248">
        <v>7.9000000000000001E-2</v>
      </c>
      <c r="Z248">
        <v>8.18</v>
      </c>
      <c r="AA248">
        <v>10.199999999999999</v>
      </c>
      <c r="AB248">
        <v>2.63</v>
      </c>
      <c r="AC248">
        <v>9.8500000000000004E-2</v>
      </c>
      <c r="AD248">
        <v>3.25</v>
      </c>
      <c r="AE248">
        <v>2.59</v>
      </c>
      <c r="AF248">
        <v>0.309</v>
      </c>
      <c r="AG248">
        <v>3.9399999999999998E-2</v>
      </c>
      <c r="AH248">
        <v>4.88</v>
      </c>
      <c r="AI248">
        <v>3.9399999999999998E-2</v>
      </c>
      <c r="AJ248">
        <v>3.9399999999999998E-2</v>
      </c>
      <c r="AK248">
        <v>3.9399999999999998E-2</v>
      </c>
      <c r="AL248">
        <v>3.9399999999999998E-2</v>
      </c>
      <c r="AM248">
        <v>3.9399999999999998E-2</v>
      </c>
      <c r="AN248">
        <v>3.9399999999999998E-2</v>
      </c>
      <c r="AP248">
        <v>0.39400000000000002</v>
      </c>
      <c r="AQ248">
        <v>1.08</v>
      </c>
      <c r="AR248">
        <v>3.52</v>
      </c>
      <c r="AS248">
        <v>9.8500000000000004E-2</v>
      </c>
      <c r="AT248">
        <v>9.8500000000000004E-2</v>
      </c>
      <c r="AU248">
        <v>9.8500000000000004E-2</v>
      </c>
      <c r="AV248">
        <v>3.9399999999999998E-2</v>
      </c>
      <c r="AW248">
        <v>3.9399999999999998E-2</v>
      </c>
      <c r="AX248">
        <v>9.8500000000000004E-2</v>
      </c>
      <c r="AY248">
        <v>5.71</v>
      </c>
      <c r="AZ248">
        <v>50.3</v>
      </c>
      <c r="BA248">
        <v>9.8500000000000004E-2</v>
      </c>
      <c r="BB248">
        <v>2.2599999999999998</v>
      </c>
      <c r="BC248">
        <v>0.19700000000000001</v>
      </c>
      <c r="BD248">
        <v>7.9000000000000001E-2</v>
      </c>
      <c r="BE248">
        <v>7.9000000000000001E-2</v>
      </c>
      <c r="BF248">
        <v>3.9399999999999998E-2</v>
      </c>
      <c r="BG248">
        <f>SUM(Table8_1[[#This Row],[PFBA]:[11cl-PF3OUdS2]])</f>
        <v>1242.5749999999989</v>
      </c>
      <c r="BH248">
        <v>-1.4045037781744258</v>
      </c>
      <c r="BI248">
        <v>-1.4045037781744258</v>
      </c>
      <c r="BJ248">
        <v>-1.4045037781744258</v>
      </c>
      <c r="BK248">
        <v>-1.1023729087095586</v>
      </c>
      <c r="BL248">
        <v>-1.1023729087095586</v>
      </c>
      <c r="BM248">
        <v>-0.18575240426807979</v>
      </c>
      <c r="BN248">
        <v>-1.4045037781744258</v>
      </c>
      <c r="BO248">
        <v>-0.21752737583371382</v>
      </c>
      <c r="BP248">
        <v>1.5403294747908738</v>
      </c>
      <c r="BQ248">
        <v>0.6821450763738317</v>
      </c>
      <c r="BR248">
        <v>3.0334237554869499</v>
      </c>
      <c r="BS248">
        <v>-1.4045037781744258</v>
      </c>
      <c r="BT248">
        <v>0.3979400086720376</v>
      </c>
      <c r="BU248">
        <v>0.7512791039833423</v>
      </c>
      <c r="BV248">
        <v>0.94349451590610256</v>
      </c>
      <c r="BW248">
        <v>0.62428209583566829</v>
      </c>
      <c r="BX248">
        <v>0.55630250076728727</v>
      </c>
      <c r="BY248">
        <v>-1.1023729087095586</v>
      </c>
      <c r="BZ248">
        <v>0.91275330367132301</v>
      </c>
      <c r="CA248">
        <v>1.0086001717619175</v>
      </c>
      <c r="CB248">
        <v>0.41995574848975786</v>
      </c>
      <c r="CC248">
        <v>-1.0065637695023884</v>
      </c>
      <c r="CD248">
        <v>0.51188336097887432</v>
      </c>
      <c r="CE248">
        <v>0.4132997640812518</v>
      </c>
      <c r="CF248">
        <v>-0.51004152057516539</v>
      </c>
      <c r="CG248">
        <v>-1.4045037781744258</v>
      </c>
      <c r="CH248">
        <v>0.68841982200271057</v>
      </c>
      <c r="CI248">
        <v>-1.4045037781744258</v>
      </c>
      <c r="CJ248">
        <v>-1.4045037781744258</v>
      </c>
      <c r="CK248">
        <v>-1.4045037781744258</v>
      </c>
      <c r="CL248">
        <v>-1.4045037781744258</v>
      </c>
      <c r="CM248">
        <v>-1.4045037781744258</v>
      </c>
      <c r="CN248">
        <v>-1.4045037781744258</v>
      </c>
      <c r="CO248" t="e">
        <v>#NUM!</v>
      </c>
      <c r="CP248">
        <v>-0.40450377817442584</v>
      </c>
      <c r="CQ248">
        <v>3.342375548694973E-2</v>
      </c>
      <c r="CR248">
        <v>0.54654266347813107</v>
      </c>
      <c r="CS248">
        <v>-1.0065637695023884</v>
      </c>
      <c r="CT248">
        <v>-1.0065637695023884</v>
      </c>
      <c r="CU248">
        <v>-1.0065637695023884</v>
      </c>
      <c r="CV248">
        <v>-1.4045037781744258</v>
      </c>
      <c r="CW248">
        <v>-1.4045037781744258</v>
      </c>
      <c r="CX248">
        <v>-1.0065637695023884</v>
      </c>
      <c r="CY248">
        <v>0.75663610824584804</v>
      </c>
      <c r="CZ248">
        <v>1.7015679850559273</v>
      </c>
      <c r="DA248">
        <v>-1.0065637695023884</v>
      </c>
      <c r="DB248">
        <v>0.35410843914740087</v>
      </c>
      <c r="DC248">
        <v>-0.7055337738384071</v>
      </c>
      <c r="DD248">
        <v>-1.1023729087095586</v>
      </c>
      <c r="DE248">
        <v>-1.1023729087095586</v>
      </c>
      <c r="DF248">
        <v>-1.4045037781744258</v>
      </c>
    </row>
    <row r="249" spans="1:110" x14ac:dyDescent="0.3">
      <c r="A249" s="2" t="s">
        <v>346</v>
      </c>
      <c r="B249" s="1">
        <v>44427</v>
      </c>
      <c r="C249" s="2" t="s">
        <v>324</v>
      </c>
      <c r="D249" s="2" t="s">
        <v>325</v>
      </c>
      <c r="E249" s="2" t="s">
        <v>326</v>
      </c>
      <c r="H249">
        <v>4.4200000000000003E-2</v>
      </c>
      <c r="I249">
        <v>4.4200000000000003E-2</v>
      </c>
      <c r="J249">
        <v>4.4200000000000003E-2</v>
      </c>
      <c r="K249">
        <v>8.8499999999999995E-2</v>
      </c>
      <c r="L249">
        <v>8.8499999999999995E-2</v>
      </c>
      <c r="M249">
        <v>0.378</v>
      </c>
      <c r="N249">
        <v>4.4200000000000003E-2</v>
      </c>
      <c r="O249">
        <v>0.221</v>
      </c>
      <c r="P249">
        <v>16.2</v>
      </c>
      <c r="Q249">
        <v>2.85</v>
      </c>
      <c r="R249">
        <v>819</v>
      </c>
      <c r="S249">
        <v>0.21299999999999999</v>
      </c>
      <c r="T249">
        <v>2.4300000000000002</v>
      </c>
      <c r="U249">
        <v>5.03</v>
      </c>
      <c r="V249">
        <v>6.44</v>
      </c>
      <c r="W249">
        <v>2.62</v>
      </c>
      <c r="X249">
        <v>4.92</v>
      </c>
      <c r="Y249">
        <v>8.8499999999999995E-2</v>
      </c>
      <c r="Z249">
        <v>8.4499999999999993</v>
      </c>
      <c r="AA249">
        <v>10.199999999999999</v>
      </c>
      <c r="AB249">
        <v>2.2000000000000002</v>
      </c>
      <c r="AC249">
        <v>0.1105</v>
      </c>
      <c r="AD249">
        <v>3.97</v>
      </c>
      <c r="AE249">
        <v>3.71</v>
      </c>
      <c r="AF249">
        <v>4.4200000000000003E-2</v>
      </c>
      <c r="AG249">
        <v>4.4200000000000003E-2</v>
      </c>
      <c r="AH249">
        <v>4.84</v>
      </c>
      <c r="AI249">
        <v>4.4200000000000003E-2</v>
      </c>
      <c r="AJ249">
        <v>4.4200000000000003E-2</v>
      </c>
      <c r="AK249">
        <v>4.4200000000000003E-2</v>
      </c>
      <c r="AL249">
        <v>4.4200000000000003E-2</v>
      </c>
      <c r="AM249">
        <v>4.4200000000000003E-2</v>
      </c>
      <c r="AN249">
        <v>4.4200000000000003E-2</v>
      </c>
      <c r="AO249">
        <v>4.4200000000000003E-2</v>
      </c>
      <c r="AP249">
        <v>0.442</v>
      </c>
      <c r="AQ249">
        <v>2.42</v>
      </c>
      <c r="AR249">
        <v>3.27</v>
      </c>
      <c r="AS249">
        <v>0.1105</v>
      </c>
      <c r="AT249">
        <v>0.1105</v>
      </c>
      <c r="AU249">
        <v>4.4200000000000003E-2</v>
      </c>
      <c r="AV249">
        <v>4.4200000000000003E-2</v>
      </c>
      <c r="AW249">
        <v>4.4200000000000003E-2</v>
      </c>
      <c r="AX249">
        <v>0.1105</v>
      </c>
      <c r="AY249">
        <v>3.75</v>
      </c>
      <c r="AZ249">
        <v>23.4</v>
      </c>
      <c r="BA249">
        <v>0.1105</v>
      </c>
      <c r="BB249">
        <v>2.19</v>
      </c>
      <c r="BC249">
        <v>0.221</v>
      </c>
      <c r="BD249">
        <v>8.8499999999999995E-2</v>
      </c>
      <c r="BE249">
        <v>8.8499999999999995E-2</v>
      </c>
      <c r="BG249">
        <f>SUM(Table8_1[[#This Row],[PFBA]:[11cl-PF3OUdS2]])</f>
        <v>931.06720000000053</v>
      </c>
      <c r="BH249">
        <v>-1.3545777306509081</v>
      </c>
      <c r="BI249">
        <v>-1.3545777306509081</v>
      </c>
      <c r="BJ249">
        <v>-1.3545777306509081</v>
      </c>
      <c r="BK249">
        <v>-1.0530567293021746</v>
      </c>
      <c r="BL249">
        <v>-1.0530567293021746</v>
      </c>
      <c r="BM249">
        <v>-0.42250820016277468</v>
      </c>
      <c r="BN249">
        <v>-1.3545777306509081</v>
      </c>
      <c r="BO249">
        <v>-0.65560772631488928</v>
      </c>
      <c r="BP249">
        <v>1.209515014542631</v>
      </c>
      <c r="BQ249">
        <v>0.45484486000851021</v>
      </c>
      <c r="BR249">
        <v>2.9132839017604186</v>
      </c>
      <c r="BS249">
        <v>-0.67162039656126227</v>
      </c>
      <c r="BT249">
        <v>0.38560627359831223</v>
      </c>
      <c r="BU249">
        <v>0.70156798505592743</v>
      </c>
      <c r="BV249">
        <v>0.80888586735981216</v>
      </c>
      <c r="BW249">
        <v>0.41830129131974547</v>
      </c>
      <c r="BX249">
        <v>0.69196510276736034</v>
      </c>
      <c r="BY249">
        <v>-1.0530567293021746</v>
      </c>
      <c r="BZ249">
        <v>0.9268567089496923</v>
      </c>
      <c r="CA249">
        <v>1.0086001717619175</v>
      </c>
      <c r="CB249">
        <v>0.34242268082220628</v>
      </c>
      <c r="CC249">
        <v>-0.95663772197887054</v>
      </c>
      <c r="CD249">
        <v>0.59879050676311507</v>
      </c>
      <c r="CE249">
        <v>0.56937390961504586</v>
      </c>
      <c r="CF249">
        <v>-1.3545777306509081</v>
      </c>
      <c r="CG249">
        <v>-1.3545777306509081</v>
      </c>
      <c r="CH249">
        <v>0.68484536164441245</v>
      </c>
      <c r="CI249">
        <v>-1.3545777306509081</v>
      </c>
      <c r="CJ249">
        <v>-1.3545777306509081</v>
      </c>
      <c r="CK249">
        <v>-1.3545777306509081</v>
      </c>
      <c r="CL249">
        <v>-1.3545777306509081</v>
      </c>
      <c r="CM249">
        <v>-1.3545777306509081</v>
      </c>
      <c r="CN249">
        <v>-1.3545777306509081</v>
      </c>
      <c r="CO249">
        <v>-1.3545777306509081</v>
      </c>
      <c r="CP249">
        <v>-0.35457773065090809</v>
      </c>
      <c r="CQ249">
        <v>0.38381536598043126</v>
      </c>
      <c r="CR249">
        <v>0.51454775266028607</v>
      </c>
      <c r="CS249">
        <v>-0.95663772197887054</v>
      </c>
      <c r="CT249">
        <v>-0.95663772197887054</v>
      </c>
      <c r="CU249">
        <v>-1.3545777306509081</v>
      </c>
      <c r="CV249">
        <v>-1.3545777306509081</v>
      </c>
      <c r="CW249">
        <v>-1.3545777306509081</v>
      </c>
      <c r="CX249">
        <v>-0.95663772197887054</v>
      </c>
      <c r="CY249">
        <v>0.57403126772771884</v>
      </c>
      <c r="CZ249">
        <v>1.3692158574101427</v>
      </c>
      <c r="DA249">
        <v>-0.95663772197887054</v>
      </c>
      <c r="DB249">
        <v>0.34044411484011833</v>
      </c>
      <c r="DC249">
        <v>-0.65560772631488928</v>
      </c>
      <c r="DD249">
        <v>-1.0530567293021746</v>
      </c>
      <c r="DE249">
        <v>-1.0530567293021746</v>
      </c>
      <c r="DF249" t="e">
        <v>#NUM!</v>
      </c>
    </row>
    <row r="250" spans="1:110" x14ac:dyDescent="0.3">
      <c r="A250" s="2" t="s">
        <v>347</v>
      </c>
      <c r="B250" s="1">
        <v>44427</v>
      </c>
      <c r="C250" s="2" t="s">
        <v>324</v>
      </c>
      <c r="D250" s="2" t="s">
        <v>325</v>
      </c>
      <c r="E250" s="2" t="s">
        <v>326</v>
      </c>
      <c r="H250">
        <v>4.1300000000000003E-2</v>
      </c>
      <c r="I250">
        <v>8.2500000000000004E-2</v>
      </c>
      <c r="J250">
        <v>8.2500000000000004E-2</v>
      </c>
      <c r="K250">
        <v>4.1300000000000003E-2</v>
      </c>
      <c r="L250">
        <v>4.1300000000000003E-2</v>
      </c>
      <c r="M250">
        <v>0.216</v>
      </c>
      <c r="N250">
        <v>4.1300000000000003E-2</v>
      </c>
      <c r="O250">
        <v>0.20649999999999999</v>
      </c>
      <c r="P250">
        <v>6.56</v>
      </c>
      <c r="Q250">
        <v>1.57</v>
      </c>
      <c r="R250">
        <v>638</v>
      </c>
      <c r="S250">
        <v>4.1300000000000003E-2</v>
      </c>
      <c r="T250">
        <v>1.96</v>
      </c>
      <c r="U250">
        <v>4.6900000000000004</v>
      </c>
      <c r="V250">
        <v>4.7300000000000004</v>
      </c>
      <c r="W250">
        <v>2.5499999999999998</v>
      </c>
      <c r="X250">
        <v>2.75</v>
      </c>
      <c r="Y250">
        <v>8.2500000000000004E-2</v>
      </c>
      <c r="Z250">
        <v>5.94</v>
      </c>
      <c r="AA250">
        <v>7.89</v>
      </c>
      <c r="AB250">
        <v>1.71</v>
      </c>
      <c r="AC250">
        <v>0.10349999999999999</v>
      </c>
      <c r="AD250">
        <v>1.94</v>
      </c>
      <c r="AE250">
        <v>1.44</v>
      </c>
      <c r="AF250">
        <v>4.1300000000000003E-2</v>
      </c>
      <c r="AG250">
        <v>4.1300000000000003E-2</v>
      </c>
      <c r="AH250">
        <v>2.85</v>
      </c>
      <c r="AI250">
        <v>4.1300000000000003E-2</v>
      </c>
      <c r="AJ250">
        <v>4.1300000000000003E-2</v>
      </c>
      <c r="AK250">
        <v>4.1300000000000003E-2</v>
      </c>
      <c r="AL250">
        <v>4.1300000000000003E-2</v>
      </c>
      <c r="AM250">
        <v>4.1300000000000003E-2</v>
      </c>
      <c r="AN250">
        <v>4.1300000000000003E-2</v>
      </c>
      <c r="AO250">
        <v>4.1300000000000003E-2</v>
      </c>
      <c r="AP250">
        <v>0.41299999999999998</v>
      </c>
      <c r="AQ250">
        <v>0.63800000000000001</v>
      </c>
      <c r="AR250">
        <v>2.36</v>
      </c>
      <c r="AS250">
        <v>0.10349999999999999</v>
      </c>
      <c r="AT250">
        <v>0.10349999999999999</v>
      </c>
      <c r="AU250">
        <v>4.1300000000000003E-2</v>
      </c>
      <c r="AV250">
        <v>4.1300000000000003E-2</v>
      </c>
      <c r="AW250">
        <v>4.1300000000000003E-2</v>
      </c>
      <c r="AX250">
        <v>0.10349999999999999</v>
      </c>
      <c r="AY250">
        <v>4.7699999999999996</v>
      </c>
      <c r="AZ250">
        <v>21.8</v>
      </c>
      <c r="BA250">
        <v>0.10349999999999999</v>
      </c>
      <c r="BB250">
        <v>1.65</v>
      </c>
      <c r="BC250">
        <v>0.20649999999999999</v>
      </c>
      <c r="BD250">
        <v>8.2500000000000004E-2</v>
      </c>
      <c r="BE250">
        <v>8.2500000000000004E-2</v>
      </c>
      <c r="BG250">
        <f>SUM(Table8_1[[#This Row],[PFBA]:[11cl-PF3OUdS2]])</f>
        <v>718.47210000000018</v>
      </c>
      <c r="BH250">
        <v>-1.3840499483435988</v>
      </c>
      <c r="BI250">
        <v>-1.083546051450075</v>
      </c>
      <c r="BJ250">
        <v>-1.083546051450075</v>
      </c>
      <c r="BK250">
        <v>-1.3840499483435988</v>
      </c>
      <c r="BL250">
        <v>-1.3840499483435988</v>
      </c>
      <c r="BM250">
        <v>-0.6655462488490691</v>
      </c>
      <c r="BN250">
        <v>-1.3840499483435988</v>
      </c>
      <c r="BO250">
        <v>-0.68507994400758021</v>
      </c>
      <c r="BP250">
        <v>0.81690383937566025</v>
      </c>
      <c r="BQ250">
        <v>0.19589965240923377</v>
      </c>
      <c r="BR250">
        <v>2.8048206787211623</v>
      </c>
      <c r="BS250">
        <v>-1.3840499483435988</v>
      </c>
      <c r="BT250">
        <v>0.29225607135647602</v>
      </c>
      <c r="BU250">
        <v>0.67117284271508326</v>
      </c>
      <c r="BV250">
        <v>0.67486114073781156</v>
      </c>
      <c r="BW250">
        <v>0.40654018043395512</v>
      </c>
      <c r="BX250">
        <v>0.43933269383026263</v>
      </c>
      <c r="BY250">
        <v>-1.083546051450075</v>
      </c>
      <c r="BZ250">
        <v>0.77378644498119353</v>
      </c>
      <c r="CA250">
        <v>0.8970770032094203</v>
      </c>
      <c r="CB250">
        <v>0.23299611039215382</v>
      </c>
      <c r="CC250">
        <v>-0.98505965020706343</v>
      </c>
      <c r="CD250">
        <v>0.28780172993022601</v>
      </c>
      <c r="CE250">
        <v>0.15836249209524964</v>
      </c>
      <c r="CF250">
        <v>-1.3840499483435988</v>
      </c>
      <c r="CG250">
        <v>-1.3840499483435988</v>
      </c>
      <c r="CH250">
        <v>0.45484486000851021</v>
      </c>
      <c r="CI250">
        <v>-1.3840499483435988</v>
      </c>
      <c r="CJ250">
        <v>-1.3840499483435988</v>
      </c>
      <c r="CK250">
        <v>-1.3840499483435988</v>
      </c>
      <c r="CL250">
        <v>-1.3840499483435988</v>
      </c>
      <c r="CM250">
        <v>-1.3840499483435988</v>
      </c>
      <c r="CN250">
        <v>-1.3840499483435988</v>
      </c>
      <c r="CO250">
        <v>-1.3840499483435988</v>
      </c>
      <c r="CP250">
        <v>-0.38404994834359901</v>
      </c>
      <c r="CQ250">
        <v>-0.19517932127883766</v>
      </c>
      <c r="CR250">
        <v>0.37291200297010657</v>
      </c>
      <c r="CS250">
        <v>-0.98505965020706343</v>
      </c>
      <c r="CT250">
        <v>-0.98505965020706343</v>
      </c>
      <c r="CU250">
        <v>-1.3840499483435988</v>
      </c>
      <c r="CV250">
        <v>-1.3840499483435988</v>
      </c>
      <c r="CW250">
        <v>-1.3840499483435988</v>
      </c>
      <c r="CX250">
        <v>-0.98505965020706343</v>
      </c>
      <c r="CY250">
        <v>0.67851837904011392</v>
      </c>
      <c r="CZ250">
        <v>1.3384564936046048</v>
      </c>
      <c r="DA250">
        <v>-0.98505965020706343</v>
      </c>
      <c r="DB250">
        <v>0.21748394421390627</v>
      </c>
      <c r="DC250">
        <v>-0.68507994400758021</v>
      </c>
      <c r="DD250">
        <v>-1.083546051450075</v>
      </c>
      <c r="DE250">
        <v>-1.083546051450075</v>
      </c>
      <c r="DF250" t="e">
        <v>#NUM!</v>
      </c>
    </row>
    <row r="251" spans="1:110" x14ac:dyDescent="0.3">
      <c r="A251" s="2" t="s">
        <v>348</v>
      </c>
      <c r="B251" s="1">
        <v>44427</v>
      </c>
      <c r="C251" s="2" t="s">
        <v>324</v>
      </c>
      <c r="D251" s="2" t="s">
        <v>325</v>
      </c>
      <c r="E251" s="2" t="s">
        <v>326</v>
      </c>
      <c r="H251">
        <v>4.1099999999999998E-2</v>
      </c>
      <c r="I251">
        <v>4.1099999999999998E-2</v>
      </c>
      <c r="J251">
        <v>8.2000000000000003E-2</v>
      </c>
      <c r="K251">
        <v>4.1099999999999998E-2</v>
      </c>
      <c r="L251">
        <v>4.1099999999999998E-2</v>
      </c>
      <c r="M251">
        <v>0.309</v>
      </c>
      <c r="N251">
        <v>4.1099999999999998E-2</v>
      </c>
      <c r="O251">
        <v>0.20549999999999999</v>
      </c>
      <c r="P251">
        <v>11.7</v>
      </c>
      <c r="Q251">
        <v>2.83</v>
      </c>
      <c r="R251">
        <v>1200</v>
      </c>
      <c r="S251">
        <v>4.1099999999999998E-2</v>
      </c>
      <c r="T251">
        <v>2.52</v>
      </c>
      <c r="U251">
        <v>5.17</v>
      </c>
      <c r="V251">
        <v>5.24</v>
      </c>
      <c r="W251">
        <v>2.79</v>
      </c>
      <c r="X251">
        <v>4.3600000000000003</v>
      </c>
      <c r="Y251">
        <v>8.2000000000000003E-2</v>
      </c>
      <c r="Z251">
        <v>9.0299999999999994</v>
      </c>
      <c r="AA251">
        <v>9.57</v>
      </c>
      <c r="AB251">
        <v>2.14</v>
      </c>
      <c r="AC251">
        <v>0.10299999999999999</v>
      </c>
      <c r="AD251">
        <v>3.33</v>
      </c>
      <c r="AE251">
        <v>2.09</v>
      </c>
      <c r="AF251">
        <v>4.1099999999999998E-2</v>
      </c>
      <c r="AG251">
        <v>4.1099999999999998E-2</v>
      </c>
      <c r="AH251">
        <v>5.08</v>
      </c>
      <c r="AI251">
        <v>4.1099999999999998E-2</v>
      </c>
      <c r="AJ251">
        <v>4.1099999999999998E-2</v>
      </c>
      <c r="AK251">
        <v>4.1099999999999998E-2</v>
      </c>
      <c r="AL251">
        <v>4.1099999999999998E-2</v>
      </c>
      <c r="AM251">
        <v>4.1099999999999998E-2</v>
      </c>
      <c r="AN251">
        <v>4.1099999999999998E-2</v>
      </c>
      <c r="AO251">
        <v>4.1099999999999998E-2</v>
      </c>
      <c r="AP251">
        <v>0.41099999999999998</v>
      </c>
      <c r="AQ251">
        <v>0.86899999999999999</v>
      </c>
      <c r="AR251">
        <v>1.48</v>
      </c>
      <c r="AS251">
        <v>0.10299999999999999</v>
      </c>
      <c r="AT251">
        <v>0.10299999999999999</v>
      </c>
      <c r="AU251">
        <v>4.1099999999999998E-2</v>
      </c>
      <c r="AV251">
        <v>4.1099999999999998E-2</v>
      </c>
      <c r="AW251">
        <v>4.1099999999999998E-2</v>
      </c>
      <c r="AX251">
        <v>0.10299999999999999</v>
      </c>
      <c r="AY251">
        <v>4.8899999999999997</v>
      </c>
      <c r="AZ251">
        <v>38.9</v>
      </c>
      <c r="BA251">
        <v>0.10299999999999999</v>
      </c>
      <c r="BB251">
        <v>2.44</v>
      </c>
      <c r="BC251">
        <v>0.20549999999999999</v>
      </c>
      <c r="BD251">
        <v>8.2000000000000003E-2</v>
      </c>
      <c r="BE251">
        <v>8.2000000000000003E-2</v>
      </c>
      <c r="BG251">
        <f>SUM(Table8_1[[#This Row],[PFBA]:[11cl-PF3OUdS2]])</f>
        <v>1317.1427999999996</v>
      </c>
      <c r="BH251">
        <v>-1.3861581781239307</v>
      </c>
      <c r="BI251">
        <v>-1.3861581781239307</v>
      </c>
      <c r="BJ251">
        <v>-1.0861861476162833</v>
      </c>
      <c r="BK251">
        <v>-1.3861581781239307</v>
      </c>
      <c r="BL251">
        <v>-1.3861581781239307</v>
      </c>
      <c r="BM251">
        <v>-0.51004152057516539</v>
      </c>
      <c r="BN251">
        <v>-1.3861581781239307</v>
      </c>
      <c r="BO251">
        <v>-0.68718817378791197</v>
      </c>
      <c r="BP251">
        <v>1.0681858617461617</v>
      </c>
      <c r="BQ251">
        <v>0.45178643552429026</v>
      </c>
      <c r="BR251">
        <v>3.0791812460476247</v>
      </c>
      <c r="BS251">
        <v>-1.3861581781239307</v>
      </c>
      <c r="BT251">
        <v>0.40140054078154408</v>
      </c>
      <c r="BU251">
        <v>0.71349054309394255</v>
      </c>
      <c r="BV251">
        <v>0.71933128698372661</v>
      </c>
      <c r="BW251">
        <v>0.44560420327359757</v>
      </c>
      <c r="BX251">
        <v>0.63948648926858609</v>
      </c>
      <c r="BY251">
        <v>-1.0861861476162833</v>
      </c>
      <c r="BZ251">
        <v>0.95568775031350572</v>
      </c>
      <c r="CA251">
        <v>0.9809119377768436</v>
      </c>
      <c r="CB251">
        <v>0.33041377334919086</v>
      </c>
      <c r="CC251">
        <v>-0.98716277529482777</v>
      </c>
      <c r="CD251">
        <v>0.52244423350631986</v>
      </c>
      <c r="CE251">
        <v>0.32014628611105395</v>
      </c>
      <c r="CF251">
        <v>-1.3861581781239307</v>
      </c>
      <c r="CG251">
        <v>-1.3861581781239307</v>
      </c>
      <c r="CH251">
        <v>0.70586371228391931</v>
      </c>
      <c r="CI251">
        <v>-1.3861581781239307</v>
      </c>
      <c r="CJ251">
        <v>-1.3861581781239307</v>
      </c>
      <c r="CK251">
        <v>-1.3861581781239307</v>
      </c>
      <c r="CL251">
        <v>-1.3861581781239307</v>
      </c>
      <c r="CM251">
        <v>-1.3861581781239307</v>
      </c>
      <c r="CN251">
        <v>-1.3861581781239307</v>
      </c>
      <c r="CO251">
        <v>-1.3861581781239307</v>
      </c>
      <c r="CP251">
        <v>-0.38615817812393083</v>
      </c>
      <c r="CQ251">
        <v>-6.0980223551333534E-2</v>
      </c>
      <c r="CR251">
        <v>0.17026171539495738</v>
      </c>
      <c r="CS251">
        <v>-0.98716277529482777</v>
      </c>
      <c r="CT251">
        <v>-0.98716277529482777</v>
      </c>
      <c r="CU251">
        <v>-1.3861581781239307</v>
      </c>
      <c r="CV251">
        <v>-1.3861581781239307</v>
      </c>
      <c r="CW251">
        <v>-1.3861581781239307</v>
      </c>
      <c r="CX251">
        <v>-0.98716277529482777</v>
      </c>
      <c r="CY251">
        <v>0.68930885912362017</v>
      </c>
      <c r="CZ251">
        <v>1.5899496013257077</v>
      </c>
      <c r="DA251">
        <v>-0.98716277529482777</v>
      </c>
      <c r="DB251">
        <v>0.38738982633872943</v>
      </c>
      <c r="DC251">
        <v>-0.68718817378791197</v>
      </c>
      <c r="DD251">
        <v>-1.0861861476162833</v>
      </c>
      <c r="DE251">
        <v>-1.0861861476162833</v>
      </c>
      <c r="DF251" t="e">
        <v>#NUM!</v>
      </c>
    </row>
    <row r="252" spans="1:110" x14ac:dyDescent="0.3">
      <c r="A252" s="2" t="s">
        <v>349</v>
      </c>
      <c r="B252" s="1">
        <v>44427</v>
      </c>
      <c r="C252" s="2" t="s">
        <v>324</v>
      </c>
      <c r="D252" s="2" t="s">
        <v>325</v>
      </c>
      <c r="E252" s="2" t="s">
        <v>326</v>
      </c>
      <c r="H252">
        <v>4.58E-2</v>
      </c>
      <c r="I252">
        <v>4.58E-2</v>
      </c>
      <c r="J252">
        <v>4.58E-2</v>
      </c>
      <c r="K252">
        <v>1.1299999999999999</v>
      </c>
      <c r="L252">
        <v>0.23799999999999999</v>
      </c>
      <c r="M252">
        <v>0.54800000000000004</v>
      </c>
      <c r="N252">
        <v>6.47</v>
      </c>
      <c r="O252">
        <v>0.22900000000000001</v>
      </c>
      <c r="P252">
        <v>17.100000000000001</v>
      </c>
      <c r="Q252">
        <v>2.0699999999999998</v>
      </c>
      <c r="R252">
        <v>1010</v>
      </c>
      <c r="S252">
        <v>4.58E-2</v>
      </c>
      <c r="T252">
        <v>2.88</v>
      </c>
      <c r="U252">
        <v>5.93</v>
      </c>
      <c r="V252">
        <v>9.0399999999999991</v>
      </c>
      <c r="W252">
        <v>6.29</v>
      </c>
      <c r="X252">
        <v>4.49</v>
      </c>
      <c r="Y252">
        <v>9.1499999999999998E-2</v>
      </c>
      <c r="Z252">
        <v>6.58</v>
      </c>
      <c r="AA252">
        <v>7.48</v>
      </c>
      <c r="AB252">
        <v>1.86</v>
      </c>
      <c r="AC252">
        <v>0.1145</v>
      </c>
      <c r="AD252">
        <v>4.29</v>
      </c>
      <c r="AE252">
        <v>2.77</v>
      </c>
      <c r="AF252">
        <v>4.58E-2</v>
      </c>
      <c r="AG252">
        <v>4.58E-2</v>
      </c>
      <c r="AH252">
        <v>6.32</v>
      </c>
      <c r="AI252">
        <v>4.58E-2</v>
      </c>
      <c r="AJ252">
        <v>4.58E-2</v>
      </c>
      <c r="AK252">
        <v>4.58E-2</v>
      </c>
      <c r="AL252">
        <v>4.58E-2</v>
      </c>
      <c r="AM252">
        <v>4.58E-2</v>
      </c>
      <c r="AN252">
        <v>4.58E-2</v>
      </c>
      <c r="AO252">
        <v>4.58E-2</v>
      </c>
      <c r="AP252">
        <v>0.45800000000000002</v>
      </c>
      <c r="AQ252">
        <v>0.27100000000000002</v>
      </c>
      <c r="AR252">
        <v>1.1200000000000001</v>
      </c>
      <c r="AS252">
        <v>0.1145</v>
      </c>
      <c r="AT252">
        <v>0.1145</v>
      </c>
      <c r="AU252">
        <v>4.58E-2</v>
      </c>
      <c r="AV252">
        <v>4.58E-2</v>
      </c>
      <c r="AW252">
        <v>4.58E-2</v>
      </c>
      <c r="AX252">
        <v>0.1145</v>
      </c>
      <c r="AY252">
        <v>5.27</v>
      </c>
      <c r="AZ252">
        <v>39.299999999999997</v>
      </c>
      <c r="BA252">
        <v>0.1145</v>
      </c>
      <c r="BB252">
        <v>1.51</v>
      </c>
      <c r="BC252">
        <v>0.22900000000000001</v>
      </c>
      <c r="BD252">
        <v>9.1499999999999998E-2</v>
      </c>
      <c r="BE252">
        <v>9.1499999999999998E-2</v>
      </c>
      <c r="BG252">
        <f>SUM(Table8_1[[#This Row],[PFBA]:[11cl-PF3OUdS2]])</f>
        <v>1145.4528000000005</v>
      </c>
      <c r="BH252">
        <v>-1.3391345219961308</v>
      </c>
      <c r="BI252">
        <v>-1.3391345219961308</v>
      </c>
      <c r="BJ252">
        <v>-1.3391345219961308</v>
      </c>
      <c r="BK252">
        <v>5.3078443483419682E-2</v>
      </c>
      <c r="BL252">
        <v>-0.62342304294348805</v>
      </c>
      <c r="BM252">
        <v>-0.26121944151563081</v>
      </c>
      <c r="BN252">
        <v>0.81090428066870035</v>
      </c>
      <c r="BO252">
        <v>-0.64016451766011195</v>
      </c>
      <c r="BP252">
        <v>1.2329961103921538</v>
      </c>
      <c r="BQ252">
        <v>0.31597034545691771</v>
      </c>
      <c r="BR252">
        <v>3.0043213737826426</v>
      </c>
      <c r="BS252">
        <v>-1.3391345219961308</v>
      </c>
      <c r="BT252">
        <v>0.45939248775923086</v>
      </c>
      <c r="BU252">
        <v>0.77305469336426258</v>
      </c>
      <c r="BV252">
        <v>0.95616843047536326</v>
      </c>
      <c r="BW252">
        <v>0.79865064544526898</v>
      </c>
      <c r="BX252">
        <v>0.65224634100332324</v>
      </c>
      <c r="BY252">
        <v>-1.0385789059335517</v>
      </c>
      <c r="BZ252">
        <v>0.81822589361395548</v>
      </c>
      <c r="CA252">
        <v>0.87390159786446142</v>
      </c>
      <c r="CB252">
        <v>0.26951294421791633</v>
      </c>
      <c r="CC252">
        <v>-0.94119451332409321</v>
      </c>
      <c r="CD252">
        <v>0.63245729218472424</v>
      </c>
      <c r="CE252">
        <v>0.44247976906444858</v>
      </c>
      <c r="CF252">
        <v>-1.3391345219961308</v>
      </c>
      <c r="CG252">
        <v>-1.3391345219961308</v>
      </c>
      <c r="CH252">
        <v>0.80071707828238503</v>
      </c>
      <c r="CI252">
        <v>-1.3391345219961308</v>
      </c>
      <c r="CJ252">
        <v>-1.3391345219961308</v>
      </c>
      <c r="CK252">
        <v>-1.3391345219961308</v>
      </c>
      <c r="CL252">
        <v>-1.3391345219961308</v>
      </c>
      <c r="CM252">
        <v>-1.3391345219961308</v>
      </c>
      <c r="CN252">
        <v>-1.3391345219961308</v>
      </c>
      <c r="CO252">
        <v>-1.3391345219961308</v>
      </c>
      <c r="CP252">
        <v>-0.33913452199613081</v>
      </c>
      <c r="CQ252">
        <v>-0.56703070912559428</v>
      </c>
      <c r="CR252">
        <v>4.9218022670181653E-2</v>
      </c>
      <c r="CS252">
        <v>-0.94119451332409321</v>
      </c>
      <c r="CT252">
        <v>-0.94119451332409321</v>
      </c>
      <c r="CU252">
        <v>-1.3391345219961308</v>
      </c>
      <c r="CV252">
        <v>-1.3391345219961308</v>
      </c>
      <c r="CW252">
        <v>-1.3391345219961308</v>
      </c>
      <c r="CX252">
        <v>-0.94119451332409321</v>
      </c>
      <c r="CY252">
        <v>0.72181061521254652</v>
      </c>
      <c r="CZ252">
        <v>1.5943925503754266</v>
      </c>
      <c r="DA252">
        <v>-0.94119451332409321</v>
      </c>
      <c r="DB252">
        <v>0.17897694729316943</v>
      </c>
      <c r="DC252">
        <v>-0.64016451766011195</v>
      </c>
      <c r="DD252">
        <v>-1.0385789059335517</v>
      </c>
      <c r="DE252">
        <v>-1.0385789059335517</v>
      </c>
      <c r="DF252" t="e">
        <v>#NUM!</v>
      </c>
    </row>
    <row r="253" spans="1:110" x14ac:dyDescent="0.3">
      <c r="A253" s="2" t="s">
        <v>350</v>
      </c>
      <c r="B253" s="1">
        <v>44427</v>
      </c>
      <c r="C253" s="2" t="s">
        <v>324</v>
      </c>
      <c r="D253" s="2" t="s">
        <v>325</v>
      </c>
      <c r="E253" s="2" t="s">
        <v>326</v>
      </c>
      <c r="H253">
        <v>4.3249999999999997E-2</v>
      </c>
      <c r="I253">
        <v>4.3249999999999997E-2</v>
      </c>
      <c r="J253">
        <v>8.6499999999999994E-2</v>
      </c>
      <c r="K253">
        <v>8.6499999999999994E-2</v>
      </c>
      <c r="L253">
        <v>8.6499999999999994E-2</v>
      </c>
      <c r="M253">
        <v>0.26300000000000001</v>
      </c>
      <c r="N253">
        <v>0.309</v>
      </c>
      <c r="O253">
        <v>0.2165</v>
      </c>
      <c r="P253">
        <v>10.8</v>
      </c>
      <c r="Q253">
        <v>2.2999999999999998</v>
      </c>
      <c r="R253">
        <v>1140</v>
      </c>
      <c r="S253">
        <v>4.3249999999999997E-2</v>
      </c>
      <c r="T253">
        <v>2.48</v>
      </c>
      <c r="U253">
        <v>6.08</v>
      </c>
      <c r="V253">
        <v>7.67</v>
      </c>
      <c r="W253">
        <v>5.13</v>
      </c>
      <c r="X253">
        <v>4.49</v>
      </c>
      <c r="Y253">
        <v>8.6499999999999994E-2</v>
      </c>
      <c r="Z253">
        <v>9.2799999999999994</v>
      </c>
      <c r="AA253">
        <v>11.4</v>
      </c>
      <c r="AB253">
        <v>3.15</v>
      </c>
      <c r="AC253">
        <v>0.108</v>
      </c>
      <c r="AD253">
        <v>2.77</v>
      </c>
      <c r="AE253">
        <v>3.44</v>
      </c>
      <c r="AF253">
        <v>4.3249999999999997E-2</v>
      </c>
      <c r="AG253">
        <v>4.3249999999999997E-2</v>
      </c>
      <c r="AH253">
        <v>5.5</v>
      </c>
      <c r="AI253">
        <v>4.3249999999999997E-2</v>
      </c>
      <c r="AJ253">
        <v>4.3249999999999997E-2</v>
      </c>
      <c r="AK253">
        <v>4.3249999999999997E-2</v>
      </c>
      <c r="AL253">
        <v>4.3249999999999997E-2</v>
      </c>
      <c r="AM253">
        <v>4.3249999999999997E-2</v>
      </c>
      <c r="AN253">
        <v>4.3249999999999997E-2</v>
      </c>
      <c r="AO253">
        <v>4.3249999999999997E-2</v>
      </c>
      <c r="AP253">
        <v>0.4325</v>
      </c>
      <c r="AQ253">
        <v>0.42599999999999999</v>
      </c>
      <c r="AR253">
        <v>1.1299999999999999</v>
      </c>
      <c r="AS253">
        <v>0.108</v>
      </c>
      <c r="AT253">
        <v>0.108</v>
      </c>
      <c r="AU253">
        <v>4.3249999999999997E-2</v>
      </c>
      <c r="AV253">
        <v>4.3249999999999997E-2</v>
      </c>
      <c r="AW253">
        <v>4.3249999999999997E-2</v>
      </c>
      <c r="AX253">
        <v>0.108</v>
      </c>
      <c r="AY253">
        <v>4.67</v>
      </c>
      <c r="AZ253">
        <v>45.5</v>
      </c>
      <c r="BA253">
        <v>0.108</v>
      </c>
      <c r="BB253">
        <v>2.2200000000000002</v>
      </c>
      <c r="BC253">
        <v>0.2165</v>
      </c>
      <c r="BD253">
        <v>8.6499999999999994E-2</v>
      </c>
      <c r="BE253">
        <v>8.6499999999999994E-2</v>
      </c>
      <c r="BG253">
        <f>SUM(Table8_1[[#This Row],[PFBA]:[11cl-PF3OUdS2]])</f>
        <v>1271.581249999999</v>
      </c>
      <c r="BH253">
        <v>-1.364013888199167</v>
      </c>
      <c r="BI253">
        <v>-1.364013888199167</v>
      </c>
      <c r="BJ253">
        <v>-1.0629838925351858</v>
      </c>
      <c r="BK253">
        <v>-1.0629838925351858</v>
      </c>
      <c r="BL253">
        <v>-1.0629838925351858</v>
      </c>
      <c r="BM253">
        <v>-0.58004425151024208</v>
      </c>
      <c r="BN253">
        <v>-0.51004152057516539</v>
      </c>
      <c r="BO253">
        <v>-0.66454209931061581</v>
      </c>
      <c r="BP253">
        <v>1.0334237554869496</v>
      </c>
      <c r="BQ253">
        <v>0.36172783601759284</v>
      </c>
      <c r="BR253">
        <v>3.0569048513364727</v>
      </c>
      <c r="BS253">
        <v>-1.364013888199167</v>
      </c>
      <c r="BT253">
        <v>0.39445168082621629</v>
      </c>
      <c r="BU253">
        <v>0.78390357927273491</v>
      </c>
      <c r="BV253">
        <v>0.88479536394898095</v>
      </c>
      <c r="BW253">
        <v>0.71011736511181622</v>
      </c>
      <c r="BX253">
        <v>0.65224634100332324</v>
      </c>
      <c r="BY253">
        <v>-1.0629838925351858</v>
      </c>
      <c r="BZ253">
        <v>0.96754797621886202</v>
      </c>
      <c r="CA253">
        <v>1.0569048513364727</v>
      </c>
      <c r="CB253">
        <v>0.49831055378960049</v>
      </c>
      <c r="CC253">
        <v>-0.96657624451305035</v>
      </c>
      <c r="CD253">
        <v>0.44247976906444858</v>
      </c>
      <c r="CE253">
        <v>0.53655844257153007</v>
      </c>
      <c r="CF253">
        <v>-1.364013888199167</v>
      </c>
      <c r="CG253">
        <v>-1.364013888199167</v>
      </c>
      <c r="CH253">
        <v>0.74036268949424389</v>
      </c>
      <c r="CI253">
        <v>-1.364013888199167</v>
      </c>
      <c r="CJ253">
        <v>-1.364013888199167</v>
      </c>
      <c r="CK253">
        <v>-1.364013888199167</v>
      </c>
      <c r="CL253">
        <v>-1.364013888199167</v>
      </c>
      <c r="CM253">
        <v>-1.364013888199167</v>
      </c>
      <c r="CN253">
        <v>-1.364013888199167</v>
      </c>
      <c r="CO253">
        <v>-1.364013888199167</v>
      </c>
      <c r="CP253">
        <v>-0.36401388819916697</v>
      </c>
      <c r="CQ253">
        <v>-0.37059040089728107</v>
      </c>
      <c r="CR253">
        <v>5.3078443483419682E-2</v>
      </c>
      <c r="CS253">
        <v>-0.96657624451305035</v>
      </c>
      <c r="CT253">
        <v>-0.96657624451305035</v>
      </c>
      <c r="CU253">
        <v>-1.364013888199167</v>
      </c>
      <c r="CV253">
        <v>-1.364013888199167</v>
      </c>
      <c r="CW253">
        <v>-1.364013888199167</v>
      </c>
      <c r="CX253">
        <v>-0.96657624451305035</v>
      </c>
      <c r="CY253">
        <v>0.66931688056611216</v>
      </c>
      <c r="CZ253">
        <v>1.6580113966571124</v>
      </c>
      <c r="DA253">
        <v>-0.96657624451305035</v>
      </c>
      <c r="DB253">
        <v>0.34635297445063867</v>
      </c>
      <c r="DC253">
        <v>-0.66454209931061581</v>
      </c>
      <c r="DD253">
        <v>-1.0629838925351858</v>
      </c>
      <c r="DE253">
        <v>-1.0629838925351858</v>
      </c>
      <c r="DF253" t="e">
        <v>#NUM!</v>
      </c>
    </row>
    <row r="254" spans="1:110" x14ac:dyDescent="0.3">
      <c r="A254" s="2" t="s">
        <v>351</v>
      </c>
      <c r="B254" s="1">
        <v>44427</v>
      </c>
      <c r="C254" s="2" t="s">
        <v>324</v>
      </c>
      <c r="D254" s="2" t="s">
        <v>325</v>
      </c>
      <c r="E254" s="2" t="s">
        <v>326</v>
      </c>
      <c r="H254">
        <v>4.2549999999999998E-2</v>
      </c>
      <c r="I254">
        <v>8.5000000000000006E-2</v>
      </c>
      <c r="J254">
        <v>8.5000000000000006E-2</v>
      </c>
      <c r="K254">
        <v>8.5000000000000006E-2</v>
      </c>
      <c r="L254">
        <v>4.2549999999999998E-2</v>
      </c>
      <c r="M254">
        <v>0.39300000000000002</v>
      </c>
      <c r="N254">
        <v>8.5000000000000006E-2</v>
      </c>
      <c r="O254">
        <v>0.21249999999999999</v>
      </c>
      <c r="P254">
        <v>12.3</v>
      </c>
      <c r="Q254">
        <v>2.25</v>
      </c>
      <c r="R254">
        <v>1180</v>
      </c>
      <c r="S254">
        <v>4.2549999999999998E-2</v>
      </c>
      <c r="T254">
        <v>2.68</v>
      </c>
      <c r="U254">
        <v>5.0199999999999996</v>
      </c>
      <c r="V254">
        <v>7.54</v>
      </c>
      <c r="W254">
        <v>3.61</v>
      </c>
      <c r="X254">
        <v>3.63</v>
      </c>
      <c r="Y254">
        <v>8.5000000000000006E-2</v>
      </c>
      <c r="Z254">
        <v>6.8</v>
      </c>
      <c r="AA254">
        <v>6.9</v>
      </c>
      <c r="AB254">
        <v>1.38</v>
      </c>
      <c r="AC254">
        <v>0.1065</v>
      </c>
      <c r="AD254">
        <v>3.89</v>
      </c>
      <c r="AE254">
        <v>2.61</v>
      </c>
      <c r="AF254">
        <v>4.2549999999999998E-2</v>
      </c>
      <c r="AG254">
        <v>4.2549999999999998E-2</v>
      </c>
      <c r="AH254">
        <v>6.01</v>
      </c>
      <c r="AI254">
        <v>4.2549999999999998E-2</v>
      </c>
      <c r="AJ254">
        <v>4.2549999999999998E-2</v>
      </c>
      <c r="AK254">
        <v>4.2549999999999998E-2</v>
      </c>
      <c r="AL254">
        <v>4.2549999999999998E-2</v>
      </c>
      <c r="AM254">
        <v>4.2549999999999998E-2</v>
      </c>
      <c r="AN254">
        <v>4.2549999999999998E-2</v>
      </c>
      <c r="AO254">
        <v>4.2549999999999998E-2</v>
      </c>
      <c r="AP254">
        <v>0.42549999999999999</v>
      </c>
      <c r="AQ254">
        <v>0.43099999999999999</v>
      </c>
      <c r="AR254">
        <v>1.31</v>
      </c>
      <c r="AS254">
        <v>0.1065</v>
      </c>
      <c r="AT254">
        <v>0.1065</v>
      </c>
      <c r="AU254">
        <v>4.2549999999999998E-2</v>
      </c>
      <c r="AV254">
        <v>4.2549999999999998E-2</v>
      </c>
      <c r="AW254">
        <v>4.2549999999999998E-2</v>
      </c>
      <c r="AX254">
        <v>0.1065</v>
      </c>
      <c r="AY254">
        <v>4.33</v>
      </c>
      <c r="AZ254">
        <v>47.7</v>
      </c>
      <c r="BA254">
        <v>0.1065</v>
      </c>
      <c r="BB254">
        <v>1.77</v>
      </c>
      <c r="BC254">
        <v>0.21249999999999999</v>
      </c>
      <c r="BD254">
        <v>8.5000000000000006E-2</v>
      </c>
      <c r="BE254">
        <v>8.5000000000000006E-2</v>
      </c>
      <c r="BG254">
        <f>SUM(Table8_1[[#This Row],[PFBA]:[11cl-PF3OUdS2]])</f>
        <v>1303.1702499999994</v>
      </c>
      <c r="BH254">
        <v>-1.3711004355793934</v>
      </c>
      <c r="BI254">
        <v>-1.0705810742857071</v>
      </c>
      <c r="BJ254">
        <v>-1.0705810742857071</v>
      </c>
      <c r="BK254">
        <v>-1.0705810742857071</v>
      </c>
      <c r="BL254">
        <v>-1.3711004355793934</v>
      </c>
      <c r="BM254">
        <v>-0.40560744962457329</v>
      </c>
      <c r="BN254">
        <v>-1.0705810742857071</v>
      </c>
      <c r="BO254">
        <v>-0.67264106561366965</v>
      </c>
      <c r="BP254">
        <v>1.0899051114393981</v>
      </c>
      <c r="BQ254">
        <v>0.35218251811136247</v>
      </c>
      <c r="BR254">
        <v>3.0718820073061255</v>
      </c>
      <c r="BS254">
        <v>-1.3711004355793934</v>
      </c>
      <c r="BT254">
        <v>0.42813479402878885</v>
      </c>
      <c r="BU254">
        <v>0.70070371714501933</v>
      </c>
      <c r="BV254">
        <v>0.87737134586977406</v>
      </c>
      <c r="BW254">
        <v>0.55750720190565795</v>
      </c>
      <c r="BX254">
        <v>0.55990662503611255</v>
      </c>
      <c r="BY254">
        <v>-1.0705810742857071</v>
      </c>
      <c r="BZ254">
        <v>0.83250891270623628</v>
      </c>
      <c r="CA254">
        <v>0.83884909073725533</v>
      </c>
      <c r="CB254">
        <v>0.13987908640123647</v>
      </c>
      <c r="CC254">
        <v>-0.97265039222524352</v>
      </c>
      <c r="CD254">
        <v>0.58994960132570773</v>
      </c>
      <c r="CE254">
        <v>0.41664050733828095</v>
      </c>
      <c r="CF254">
        <v>-1.3711004355793934</v>
      </c>
      <c r="CG254">
        <v>-1.3711004355793934</v>
      </c>
      <c r="CH254">
        <v>0.77887447200273952</v>
      </c>
      <c r="CI254">
        <v>-1.3711004355793934</v>
      </c>
      <c r="CJ254">
        <v>-1.3711004355793934</v>
      </c>
      <c r="CK254">
        <v>-1.3711004355793934</v>
      </c>
      <c r="CL254">
        <v>-1.3711004355793934</v>
      </c>
      <c r="CM254">
        <v>-1.3711004355793934</v>
      </c>
      <c r="CN254">
        <v>-1.3711004355793934</v>
      </c>
      <c r="CO254">
        <v>-1.3711004355793934</v>
      </c>
      <c r="CP254">
        <v>-0.37110043557939332</v>
      </c>
      <c r="CQ254">
        <v>-0.36552272983926842</v>
      </c>
      <c r="CR254">
        <v>0.11727129565576427</v>
      </c>
      <c r="CS254">
        <v>-0.97265039222524352</v>
      </c>
      <c r="CT254">
        <v>-0.97265039222524352</v>
      </c>
      <c r="CU254">
        <v>-1.3711004355793934</v>
      </c>
      <c r="CV254">
        <v>-1.3711004355793934</v>
      </c>
      <c r="CW254">
        <v>-1.3711004355793934</v>
      </c>
      <c r="CX254">
        <v>-0.97265039222524352</v>
      </c>
      <c r="CY254">
        <v>0.63648789635336545</v>
      </c>
      <c r="CZ254">
        <v>1.6785183790401139</v>
      </c>
      <c r="DA254">
        <v>-0.97265039222524352</v>
      </c>
      <c r="DB254">
        <v>0.24797326636180664</v>
      </c>
      <c r="DC254">
        <v>-0.67264106561366965</v>
      </c>
      <c r="DD254">
        <v>-1.0705810742857071</v>
      </c>
      <c r="DE254">
        <v>-1.0705810742857071</v>
      </c>
      <c r="DF254" t="e">
        <v>#NUM!</v>
      </c>
    </row>
    <row r="255" spans="1:110" x14ac:dyDescent="0.3">
      <c r="A255" s="2" t="s">
        <v>352</v>
      </c>
      <c r="B255" s="1">
        <v>44427</v>
      </c>
      <c r="C255" s="2" t="s">
        <v>324</v>
      </c>
      <c r="D255" s="2" t="s">
        <v>325</v>
      </c>
      <c r="E255" s="2" t="s">
        <v>326</v>
      </c>
      <c r="H255">
        <v>4.2450000000000002E-2</v>
      </c>
      <c r="I255">
        <v>4.2450000000000002E-2</v>
      </c>
      <c r="J255">
        <v>8.5000000000000006E-2</v>
      </c>
      <c r="K255">
        <v>8.5000000000000006E-2</v>
      </c>
      <c r="L255">
        <v>8.5000000000000006E-2</v>
      </c>
      <c r="M255">
        <v>0.57199999999999995</v>
      </c>
      <c r="N255">
        <v>8.5000000000000006E-2</v>
      </c>
      <c r="O255">
        <v>0.21249999999999999</v>
      </c>
      <c r="P255">
        <v>21.8</v>
      </c>
      <c r="Q255">
        <v>3.07</v>
      </c>
      <c r="R255">
        <v>1260</v>
      </c>
      <c r="S255">
        <v>8.5000000000000006E-2</v>
      </c>
      <c r="T255">
        <v>3.16</v>
      </c>
      <c r="U255">
        <v>5.75</v>
      </c>
      <c r="V255">
        <v>7.39</v>
      </c>
      <c r="W255">
        <v>4.41</v>
      </c>
      <c r="X255">
        <v>3.33</v>
      </c>
      <c r="Y255">
        <v>8.5000000000000006E-2</v>
      </c>
      <c r="Z255">
        <v>6.75</v>
      </c>
      <c r="AA255">
        <v>7.36</v>
      </c>
      <c r="AB255">
        <v>1.94</v>
      </c>
      <c r="AC255">
        <v>0.106</v>
      </c>
      <c r="AD255">
        <v>2.93</v>
      </c>
      <c r="AE255">
        <v>2.4500000000000002</v>
      </c>
      <c r="AF255">
        <v>4.2450000000000002E-2</v>
      </c>
      <c r="AG255">
        <v>4.2450000000000002E-2</v>
      </c>
      <c r="AH255">
        <v>3.89</v>
      </c>
      <c r="AI255">
        <v>4.2450000000000002E-2</v>
      </c>
      <c r="AJ255">
        <v>4.2450000000000002E-2</v>
      </c>
      <c r="AK255">
        <v>4.2450000000000002E-2</v>
      </c>
      <c r="AL255">
        <v>4.2450000000000002E-2</v>
      </c>
      <c r="AM255">
        <v>4.2450000000000002E-2</v>
      </c>
      <c r="AN255">
        <v>4.2450000000000002E-2</v>
      </c>
      <c r="AO255">
        <v>4.2450000000000002E-2</v>
      </c>
      <c r="AP255">
        <v>0.42449999999999999</v>
      </c>
      <c r="AQ255">
        <v>0.495</v>
      </c>
      <c r="AR255">
        <v>2.04</v>
      </c>
      <c r="AS255">
        <v>0.106</v>
      </c>
      <c r="AT255">
        <v>0.106</v>
      </c>
      <c r="AU255">
        <v>4.2450000000000002E-2</v>
      </c>
      <c r="AV255">
        <v>4.2450000000000002E-2</v>
      </c>
      <c r="AW255">
        <v>4.2450000000000002E-2</v>
      </c>
      <c r="AX255">
        <v>0.21249999999999999</v>
      </c>
      <c r="AY255">
        <v>3.87</v>
      </c>
      <c r="AZ255">
        <v>33.5</v>
      </c>
      <c r="BA255">
        <v>0.106</v>
      </c>
      <c r="BB255">
        <v>2.04</v>
      </c>
      <c r="BC255">
        <v>0.21249999999999999</v>
      </c>
      <c r="BD255">
        <v>8.5000000000000006E-2</v>
      </c>
      <c r="BE255">
        <v>8.5000000000000006E-2</v>
      </c>
      <c r="BG255">
        <f>SUM(Table8_1[[#This Row],[PFBA]:[11cl-PF3OUdS2]])</f>
        <v>1379.5072999999995</v>
      </c>
      <c r="BH255">
        <v>-1.3721223054200284</v>
      </c>
      <c r="BI255">
        <v>-1.3721223054200284</v>
      </c>
      <c r="BJ255">
        <v>-1.0705810742857071</v>
      </c>
      <c r="BK255">
        <v>-1.0705810742857071</v>
      </c>
      <c r="BL255">
        <v>-1.0705810742857071</v>
      </c>
      <c r="BM255">
        <v>-0.24260397120697583</v>
      </c>
      <c r="BN255">
        <v>-1.0705810742857071</v>
      </c>
      <c r="BO255">
        <v>-0.67264106561366965</v>
      </c>
      <c r="BP255">
        <v>1.3384564936046048</v>
      </c>
      <c r="BQ255">
        <v>0.48713837547718647</v>
      </c>
      <c r="BR255">
        <v>3.1003705451175629</v>
      </c>
      <c r="BS255">
        <v>-1.0705810742857071</v>
      </c>
      <c r="BT255">
        <v>0.49968708261840383</v>
      </c>
      <c r="BU255">
        <v>0.75966784468963044</v>
      </c>
      <c r="BV255">
        <v>0.86864443839482575</v>
      </c>
      <c r="BW255">
        <v>0.6444385894678385</v>
      </c>
      <c r="BX255">
        <v>0.52244423350631986</v>
      </c>
      <c r="BY255">
        <v>-1.0705810742857071</v>
      </c>
      <c r="BZ255">
        <v>0.82930377283102497</v>
      </c>
      <c r="CA255">
        <v>0.86687781433749889</v>
      </c>
      <c r="CB255">
        <v>0.28780172993022601</v>
      </c>
      <c r="CC255">
        <v>-0.97469413473522981</v>
      </c>
      <c r="CD255">
        <v>0.4668676203541095</v>
      </c>
      <c r="CE255">
        <v>0.38916608436453248</v>
      </c>
      <c r="CF255">
        <v>-1.3721223054200284</v>
      </c>
      <c r="CG255">
        <v>-1.3721223054200284</v>
      </c>
      <c r="CH255">
        <v>0.58994960132570773</v>
      </c>
      <c r="CI255">
        <v>-1.3721223054200284</v>
      </c>
      <c r="CJ255">
        <v>-1.3721223054200284</v>
      </c>
      <c r="CK255">
        <v>-1.3721223054200284</v>
      </c>
      <c r="CL255">
        <v>-1.3721223054200284</v>
      </c>
      <c r="CM255">
        <v>-1.3721223054200284</v>
      </c>
      <c r="CN255">
        <v>-1.3721223054200284</v>
      </c>
      <c r="CO255">
        <v>-1.3721223054200284</v>
      </c>
      <c r="CP255">
        <v>-0.37212230542002855</v>
      </c>
      <c r="CQ255">
        <v>-0.3053948010664313</v>
      </c>
      <c r="CR255">
        <v>0.30963016742589877</v>
      </c>
      <c r="CS255">
        <v>-0.97469413473522981</v>
      </c>
      <c r="CT255">
        <v>-0.97469413473522981</v>
      </c>
      <c r="CU255">
        <v>-1.3721223054200284</v>
      </c>
      <c r="CV255">
        <v>-1.3721223054200284</v>
      </c>
      <c r="CW255">
        <v>-1.3721223054200284</v>
      </c>
      <c r="CX255">
        <v>-0.67264106561366965</v>
      </c>
      <c r="CY255">
        <v>0.5877109650189114</v>
      </c>
      <c r="CZ255">
        <v>1.5250448070368452</v>
      </c>
      <c r="DA255">
        <v>-0.97469413473522981</v>
      </c>
      <c r="DB255">
        <v>0.30963016742589877</v>
      </c>
      <c r="DC255">
        <v>-0.67264106561366965</v>
      </c>
      <c r="DD255">
        <v>-1.0705810742857071</v>
      </c>
      <c r="DE255">
        <v>-1.0705810742857071</v>
      </c>
      <c r="DF255" t="e">
        <v>#NUM!</v>
      </c>
    </row>
    <row r="256" spans="1:110" x14ac:dyDescent="0.3">
      <c r="A256" s="2" t="s">
        <v>353</v>
      </c>
      <c r="B256" s="1">
        <v>44427</v>
      </c>
      <c r="C256" s="2" t="s">
        <v>324</v>
      </c>
      <c r="D256" s="2" t="s">
        <v>325</v>
      </c>
      <c r="E256" s="2" t="s">
        <v>326</v>
      </c>
      <c r="H256">
        <v>4.1500000000000002E-2</v>
      </c>
      <c r="I256">
        <v>8.3000000000000004E-2</v>
      </c>
      <c r="J256">
        <v>4.1500000000000002E-2</v>
      </c>
      <c r="K256">
        <v>8.3000000000000004E-2</v>
      </c>
      <c r="L256">
        <v>8.3000000000000004E-2</v>
      </c>
      <c r="M256">
        <v>0.38700000000000001</v>
      </c>
      <c r="N256">
        <v>4.1500000000000002E-2</v>
      </c>
      <c r="O256">
        <v>0.20749999999999999</v>
      </c>
      <c r="P256">
        <v>18.8</v>
      </c>
      <c r="Q256">
        <v>4.76</v>
      </c>
      <c r="R256">
        <v>1140</v>
      </c>
      <c r="S256">
        <v>4.1500000000000002E-2</v>
      </c>
      <c r="T256">
        <v>2.5099999999999998</v>
      </c>
      <c r="U256">
        <v>4.91</v>
      </c>
      <c r="V256">
        <v>5.96</v>
      </c>
      <c r="W256">
        <v>3.56</v>
      </c>
      <c r="X256">
        <v>5.05</v>
      </c>
      <c r="Y256">
        <v>8.3000000000000004E-2</v>
      </c>
      <c r="Z256">
        <v>9.73</v>
      </c>
      <c r="AA256">
        <v>11.1</v>
      </c>
      <c r="AB256">
        <v>3.1</v>
      </c>
      <c r="AC256">
        <v>0.104</v>
      </c>
      <c r="AD256">
        <v>2</v>
      </c>
      <c r="AE256">
        <v>1.75</v>
      </c>
      <c r="AF256">
        <v>4.1500000000000002E-2</v>
      </c>
      <c r="AG256">
        <v>4.1500000000000002E-2</v>
      </c>
      <c r="AH256">
        <v>5.24</v>
      </c>
      <c r="AI256">
        <v>4.1500000000000002E-2</v>
      </c>
      <c r="AJ256">
        <v>4.1500000000000002E-2</v>
      </c>
      <c r="AK256">
        <v>4.1500000000000002E-2</v>
      </c>
      <c r="AL256">
        <v>4.1500000000000002E-2</v>
      </c>
      <c r="AM256">
        <v>4.1500000000000002E-2</v>
      </c>
      <c r="AN256">
        <v>4.1500000000000002E-2</v>
      </c>
      <c r="AO256">
        <v>4.1500000000000002E-2</v>
      </c>
      <c r="AP256">
        <v>0.41499999999999998</v>
      </c>
      <c r="AQ256">
        <v>0.52900000000000003</v>
      </c>
      <c r="AR256">
        <v>1.41</v>
      </c>
      <c r="AS256">
        <v>0.104</v>
      </c>
      <c r="AT256">
        <v>0.104</v>
      </c>
      <c r="AU256">
        <v>4.1500000000000002E-2</v>
      </c>
      <c r="AV256">
        <v>4.1500000000000002E-2</v>
      </c>
      <c r="AW256">
        <v>4.1500000000000002E-2</v>
      </c>
      <c r="AX256">
        <v>0.104</v>
      </c>
      <c r="AY256">
        <v>3.87</v>
      </c>
      <c r="AZ256">
        <v>41.5</v>
      </c>
      <c r="BA256">
        <v>0.20749999999999999</v>
      </c>
      <c r="BB256">
        <v>2.8</v>
      </c>
      <c r="BC256">
        <v>0.20749999999999999</v>
      </c>
      <c r="BD256">
        <v>8.3000000000000004E-2</v>
      </c>
      <c r="BE256">
        <v>8.3000000000000004E-2</v>
      </c>
      <c r="BG256">
        <f>SUM(Table8_1[[#This Row],[PFBA]:[11cl-PF3OUdS2]])</f>
        <v>1271.5815000000007</v>
      </c>
      <c r="BH256">
        <v>-1.3819519032879073</v>
      </c>
      <c r="BI256">
        <v>-1.080921907623926</v>
      </c>
      <c r="BJ256">
        <v>-1.3819519032879073</v>
      </c>
      <c r="BK256">
        <v>-1.080921907623926</v>
      </c>
      <c r="BL256">
        <v>-1.080921907623926</v>
      </c>
      <c r="BM256">
        <v>-0.4122890349810886</v>
      </c>
      <c r="BN256">
        <v>-1.3819519032879073</v>
      </c>
      <c r="BO256">
        <v>-0.68298189895188854</v>
      </c>
      <c r="BP256">
        <v>1.2741578492636798</v>
      </c>
      <c r="BQ256">
        <v>0.67760695272049309</v>
      </c>
      <c r="BR256">
        <v>3.0569048513364727</v>
      </c>
      <c r="BS256">
        <v>-1.3819519032879073</v>
      </c>
      <c r="BT256">
        <v>0.39967372148103808</v>
      </c>
      <c r="BU256">
        <v>0.69108149212296843</v>
      </c>
      <c r="BV256">
        <v>0.77524625974023642</v>
      </c>
      <c r="BW256">
        <v>0.55144999797287519</v>
      </c>
      <c r="BX256">
        <v>0.70329137811866138</v>
      </c>
      <c r="BY256">
        <v>-1.080921907623926</v>
      </c>
      <c r="BZ256">
        <v>0.98811284026835189</v>
      </c>
      <c r="CA256">
        <v>1.0453229787866574</v>
      </c>
      <c r="CB256">
        <v>0.49136169383427269</v>
      </c>
      <c r="CC256">
        <v>-0.98296666070121963</v>
      </c>
      <c r="CD256">
        <v>0.3010299956639812</v>
      </c>
      <c r="CE256">
        <v>0.24303804868629444</v>
      </c>
      <c r="CF256">
        <v>-1.3819519032879073</v>
      </c>
      <c r="CG256">
        <v>-1.3819519032879073</v>
      </c>
      <c r="CH256">
        <v>0.71933128698372661</v>
      </c>
      <c r="CI256">
        <v>-1.3819519032879073</v>
      </c>
      <c r="CJ256">
        <v>-1.3819519032879073</v>
      </c>
      <c r="CK256">
        <v>-1.3819519032879073</v>
      </c>
      <c r="CL256">
        <v>-1.3819519032879073</v>
      </c>
      <c r="CM256">
        <v>-1.3819519032879073</v>
      </c>
      <c r="CN256">
        <v>-1.3819519032879073</v>
      </c>
      <c r="CO256">
        <v>-1.3819519032879073</v>
      </c>
      <c r="CP256">
        <v>-0.38195190328790729</v>
      </c>
      <c r="CQ256">
        <v>-0.27654432796481421</v>
      </c>
      <c r="CR256">
        <v>0.14921911265537988</v>
      </c>
      <c r="CS256">
        <v>-0.98296666070121963</v>
      </c>
      <c r="CT256">
        <v>-0.98296666070121963</v>
      </c>
      <c r="CU256">
        <v>-1.3819519032879073</v>
      </c>
      <c r="CV256">
        <v>-1.3819519032879073</v>
      </c>
      <c r="CW256">
        <v>-1.3819519032879073</v>
      </c>
      <c r="CX256">
        <v>-0.98296666070121963</v>
      </c>
      <c r="CY256">
        <v>0.5877109650189114</v>
      </c>
      <c r="CZ256">
        <v>1.6180480967120927</v>
      </c>
      <c r="DA256">
        <v>-0.68298189895188854</v>
      </c>
      <c r="DB256">
        <v>0.44715803134221921</v>
      </c>
      <c r="DC256">
        <v>-0.68298189895188854</v>
      </c>
      <c r="DD256">
        <v>-1.080921907623926</v>
      </c>
      <c r="DE256">
        <v>-1.080921907623926</v>
      </c>
      <c r="DF256" t="e">
        <v>#NUM!</v>
      </c>
    </row>
    <row r="257" spans="1:110" x14ac:dyDescent="0.3">
      <c r="A257" s="2" t="s">
        <v>354</v>
      </c>
      <c r="B257" s="1">
        <v>44427</v>
      </c>
      <c r="C257" s="2" t="s">
        <v>324</v>
      </c>
      <c r="D257" s="2" t="s">
        <v>325</v>
      </c>
      <c r="E257" s="2" t="s">
        <v>326</v>
      </c>
      <c r="H257">
        <v>4.1300000000000003E-2</v>
      </c>
      <c r="I257">
        <v>4.1300000000000003E-2</v>
      </c>
      <c r="J257">
        <v>4.1300000000000003E-2</v>
      </c>
      <c r="K257">
        <v>8.2500000000000004E-2</v>
      </c>
      <c r="L257">
        <v>4.1300000000000003E-2</v>
      </c>
      <c r="M257">
        <v>0.376</v>
      </c>
      <c r="N257">
        <v>4.1300000000000003E-2</v>
      </c>
      <c r="O257">
        <v>0.20649999999999999</v>
      </c>
      <c r="P257">
        <v>14.5</v>
      </c>
      <c r="Q257">
        <v>2.37</v>
      </c>
      <c r="R257">
        <v>731</v>
      </c>
      <c r="S257">
        <v>4.1300000000000003E-2</v>
      </c>
      <c r="T257">
        <v>2.31</v>
      </c>
      <c r="U257">
        <v>4.68</v>
      </c>
      <c r="V257">
        <v>5.81</v>
      </c>
      <c r="W257">
        <v>4.93</v>
      </c>
      <c r="X257">
        <v>4.21</v>
      </c>
      <c r="Y257">
        <v>8.2500000000000004E-2</v>
      </c>
      <c r="Z257">
        <v>6.3</v>
      </c>
      <c r="AA257">
        <v>7.58</v>
      </c>
      <c r="AB257">
        <v>2.0099999999999998</v>
      </c>
      <c r="AC257">
        <v>0.10299999999999999</v>
      </c>
      <c r="AD257">
        <v>1.89</v>
      </c>
      <c r="AE257">
        <v>1.24</v>
      </c>
      <c r="AF257">
        <v>4.1300000000000003E-2</v>
      </c>
      <c r="AG257">
        <v>4.1300000000000003E-2</v>
      </c>
      <c r="AH257">
        <v>4.63</v>
      </c>
      <c r="AI257">
        <v>4.1300000000000003E-2</v>
      </c>
      <c r="AJ257">
        <v>4.1300000000000003E-2</v>
      </c>
      <c r="AK257">
        <v>4.1300000000000003E-2</v>
      </c>
      <c r="AL257">
        <v>4.1300000000000003E-2</v>
      </c>
      <c r="AM257">
        <v>4.1300000000000003E-2</v>
      </c>
      <c r="AN257">
        <v>4.1300000000000003E-2</v>
      </c>
      <c r="AO257">
        <v>4.1300000000000003E-2</v>
      </c>
      <c r="AP257">
        <v>0.41299999999999998</v>
      </c>
      <c r="AQ257">
        <v>0.37</v>
      </c>
      <c r="AR257">
        <v>5.13</v>
      </c>
      <c r="AS257">
        <v>0.10299999999999999</v>
      </c>
      <c r="AT257">
        <v>0.10299999999999999</v>
      </c>
      <c r="AU257">
        <v>4.1300000000000003E-2</v>
      </c>
      <c r="AV257">
        <v>4.1300000000000003E-2</v>
      </c>
      <c r="AW257">
        <v>4.1300000000000003E-2</v>
      </c>
      <c r="AX257">
        <v>0.10299999999999999</v>
      </c>
      <c r="AY257">
        <v>2.96</v>
      </c>
      <c r="AZ257">
        <v>37.700000000000003</v>
      </c>
      <c r="BA257">
        <v>0.10299999999999999</v>
      </c>
      <c r="BB257">
        <v>1.65</v>
      </c>
      <c r="BC257">
        <v>0.20649999999999999</v>
      </c>
      <c r="BD257">
        <v>8.2500000000000004E-2</v>
      </c>
      <c r="BE257">
        <v>8.2500000000000004E-2</v>
      </c>
      <c r="BG257">
        <f>SUM(Table8_1[[#This Row],[PFBA]:[11cl-PF3OUdS2]])</f>
        <v>844.06039999999928</v>
      </c>
      <c r="BH257">
        <v>-1.3840499483435988</v>
      </c>
      <c r="BI257">
        <v>-1.3840499483435988</v>
      </c>
      <c r="BJ257">
        <v>-1.3840499483435988</v>
      </c>
      <c r="BK257">
        <v>-1.083546051450075</v>
      </c>
      <c r="BL257">
        <v>-1.3840499483435988</v>
      </c>
      <c r="BM257">
        <v>-0.42481215507233894</v>
      </c>
      <c r="BN257">
        <v>-1.3840499483435988</v>
      </c>
      <c r="BO257">
        <v>-0.68507994400758021</v>
      </c>
      <c r="BP257">
        <v>1.1613680022349748</v>
      </c>
      <c r="BQ257">
        <v>0.37474834601010387</v>
      </c>
      <c r="BR257">
        <v>2.8639173769578603</v>
      </c>
      <c r="BS257">
        <v>-1.3840499483435988</v>
      </c>
      <c r="BT257">
        <v>0.36361197989214433</v>
      </c>
      <c r="BU257">
        <v>0.67024585307412399</v>
      </c>
      <c r="BV257">
        <v>0.76417613239033066</v>
      </c>
      <c r="BW257">
        <v>0.69284691927722997</v>
      </c>
      <c r="BX257">
        <v>0.62428209583566829</v>
      </c>
      <c r="BY257">
        <v>-1.083546051450075</v>
      </c>
      <c r="BZ257">
        <v>0.79934054945358168</v>
      </c>
      <c r="CA257">
        <v>0.87966920563205353</v>
      </c>
      <c r="CB257">
        <v>0.30319605742048883</v>
      </c>
      <c r="CC257">
        <v>-0.98716277529482777</v>
      </c>
      <c r="CD257">
        <v>0.27646180417324412</v>
      </c>
      <c r="CE257">
        <v>9.3421685162235063E-2</v>
      </c>
      <c r="CF257">
        <v>-1.3840499483435988</v>
      </c>
      <c r="CG257">
        <v>-1.3840499483435988</v>
      </c>
      <c r="CH257">
        <v>0.66558099101795309</v>
      </c>
      <c r="CI257">
        <v>-1.3840499483435988</v>
      </c>
      <c r="CJ257">
        <v>-1.3840499483435988</v>
      </c>
      <c r="CK257">
        <v>-1.3840499483435988</v>
      </c>
      <c r="CL257">
        <v>-1.3840499483435988</v>
      </c>
      <c r="CM257">
        <v>-1.3840499483435988</v>
      </c>
      <c r="CN257">
        <v>-1.3840499483435988</v>
      </c>
      <c r="CO257">
        <v>-1.3840499483435988</v>
      </c>
      <c r="CP257">
        <v>-0.38404994834359901</v>
      </c>
      <c r="CQ257">
        <v>-0.43179827593300502</v>
      </c>
      <c r="CR257">
        <v>0.71011736511181622</v>
      </c>
      <c r="CS257">
        <v>-0.98716277529482777</v>
      </c>
      <c r="CT257">
        <v>-0.98716277529482777</v>
      </c>
      <c r="CU257">
        <v>-1.3840499483435988</v>
      </c>
      <c r="CV257">
        <v>-1.3840499483435988</v>
      </c>
      <c r="CW257">
        <v>-1.3840499483435988</v>
      </c>
      <c r="CX257">
        <v>-0.98716277529482777</v>
      </c>
      <c r="CY257">
        <v>0.47129171105893858</v>
      </c>
      <c r="CZ257">
        <v>1.5763413502057928</v>
      </c>
      <c r="DA257">
        <v>-0.98716277529482777</v>
      </c>
      <c r="DB257">
        <v>0.21748394421390627</v>
      </c>
      <c r="DC257">
        <v>-0.68507994400758021</v>
      </c>
      <c r="DD257">
        <v>-1.083546051450075</v>
      </c>
      <c r="DE257">
        <v>-1.083546051450075</v>
      </c>
      <c r="DF257" t="e">
        <v>#NUM!</v>
      </c>
    </row>
    <row r="258" spans="1:110" x14ac:dyDescent="0.3">
      <c r="A258" s="2" t="s">
        <v>355</v>
      </c>
      <c r="B258" s="1">
        <v>44427</v>
      </c>
      <c r="C258" s="2" t="s">
        <v>324</v>
      </c>
      <c r="D258" s="2" t="s">
        <v>325</v>
      </c>
      <c r="E258" s="2" t="s">
        <v>326</v>
      </c>
      <c r="H258">
        <v>4.5499999999999999E-2</v>
      </c>
      <c r="I258">
        <v>4.5499999999999999E-2</v>
      </c>
      <c r="J258">
        <v>9.0999999999999998E-2</v>
      </c>
      <c r="K258">
        <v>9.0999999999999998E-2</v>
      </c>
      <c r="L258">
        <v>9.0999999999999998E-2</v>
      </c>
      <c r="M258">
        <v>0.27800000000000002</v>
      </c>
      <c r="N258">
        <v>4.5499999999999999E-2</v>
      </c>
      <c r="O258">
        <v>0.22750000000000001</v>
      </c>
      <c r="P258">
        <v>7.77</v>
      </c>
      <c r="Q258">
        <v>1.74</v>
      </c>
      <c r="R258">
        <v>1090</v>
      </c>
      <c r="S258">
        <v>4.5499999999999999E-2</v>
      </c>
      <c r="T258">
        <v>2.77</v>
      </c>
      <c r="U258">
        <v>5.88</v>
      </c>
      <c r="V258">
        <v>9.33</v>
      </c>
      <c r="W258">
        <v>5.09</v>
      </c>
      <c r="X258">
        <v>4.17</v>
      </c>
      <c r="Y258">
        <v>9.0999999999999998E-2</v>
      </c>
      <c r="Z258">
        <v>7.85</v>
      </c>
      <c r="AA258">
        <v>9.15</v>
      </c>
      <c r="AB258">
        <v>2.0299999999999998</v>
      </c>
      <c r="AC258">
        <v>0.114</v>
      </c>
      <c r="AD258">
        <v>1.96</v>
      </c>
      <c r="AE258">
        <v>1.94</v>
      </c>
      <c r="AF258">
        <v>4.5499999999999999E-2</v>
      </c>
      <c r="AG258">
        <v>4.5499999999999999E-2</v>
      </c>
      <c r="AH258">
        <v>5.05</v>
      </c>
      <c r="AI258">
        <v>4.5499999999999999E-2</v>
      </c>
      <c r="AJ258">
        <v>4.5499999999999999E-2</v>
      </c>
      <c r="AK258">
        <v>4.5499999999999999E-2</v>
      </c>
      <c r="AL258">
        <v>4.5499999999999999E-2</v>
      </c>
      <c r="AM258">
        <v>4.5499999999999999E-2</v>
      </c>
      <c r="AN258">
        <v>4.5499999999999999E-2</v>
      </c>
      <c r="AO258">
        <v>4.5499999999999999E-2</v>
      </c>
      <c r="AP258">
        <v>0.45500000000000002</v>
      </c>
      <c r="AQ258">
        <v>1.2</v>
      </c>
      <c r="AR258">
        <v>1.94</v>
      </c>
      <c r="AS258">
        <v>0.114</v>
      </c>
      <c r="AT258">
        <v>0.114</v>
      </c>
      <c r="AU258">
        <v>4.5499999999999999E-2</v>
      </c>
      <c r="AV258">
        <v>4.5499999999999999E-2</v>
      </c>
      <c r="AW258">
        <v>4.5499999999999999E-2</v>
      </c>
      <c r="AX258">
        <v>0.114</v>
      </c>
      <c r="AY258">
        <v>4.37</v>
      </c>
      <c r="AZ258">
        <v>39</v>
      </c>
      <c r="BA258">
        <v>0.114</v>
      </c>
      <c r="BB258">
        <v>1.85</v>
      </c>
      <c r="BC258">
        <v>0.22750000000000001</v>
      </c>
      <c r="BD258">
        <v>9.0999999999999998E-2</v>
      </c>
      <c r="BE258">
        <v>9.0999999999999998E-2</v>
      </c>
      <c r="BG258">
        <f>SUM(Table8_1[[#This Row],[PFBA]:[11cl-PF3OUdS2]])</f>
        <v>1206.1219999999989</v>
      </c>
      <c r="BH258">
        <v>-1.3419886033428876</v>
      </c>
      <c r="BI258">
        <v>-1.3419886033428876</v>
      </c>
      <c r="BJ258">
        <v>-1.0409586076789064</v>
      </c>
      <c r="BK258">
        <v>-1.0409586076789064</v>
      </c>
      <c r="BL258">
        <v>-1.0409586076789064</v>
      </c>
      <c r="BM258">
        <v>-0.55595520408192367</v>
      </c>
      <c r="BN258">
        <v>-1.3419886033428876</v>
      </c>
      <c r="BO258">
        <v>-0.64301859900686875</v>
      </c>
      <c r="BP258">
        <v>0.89042101880091429</v>
      </c>
      <c r="BQ258">
        <v>0.24054924828259971</v>
      </c>
      <c r="BR258">
        <v>3.0374264979406238</v>
      </c>
      <c r="BS258">
        <v>-1.3419886033428876</v>
      </c>
      <c r="BT258">
        <v>0.44247976906444858</v>
      </c>
      <c r="BU258">
        <v>0.76937732607613851</v>
      </c>
      <c r="BV258">
        <v>0.96988164374649999</v>
      </c>
      <c r="BW258">
        <v>0.70671778233675875</v>
      </c>
      <c r="BX258">
        <v>0.62013605497375746</v>
      </c>
      <c r="BY258">
        <v>-1.0409586076789064</v>
      </c>
      <c r="BZ258">
        <v>0.89486965674525254</v>
      </c>
      <c r="CA258">
        <v>0.96142109406644827</v>
      </c>
      <c r="CB258">
        <v>0.30749603791321289</v>
      </c>
      <c r="CC258">
        <v>-0.94309514866352739</v>
      </c>
      <c r="CD258">
        <v>0.29225607135647602</v>
      </c>
      <c r="CE258">
        <v>0.28780172993022601</v>
      </c>
      <c r="CF258">
        <v>-1.3419886033428876</v>
      </c>
      <c r="CG258">
        <v>-1.3419886033428876</v>
      </c>
      <c r="CH258">
        <v>0.70329137811866138</v>
      </c>
      <c r="CI258">
        <v>-1.3419886033428876</v>
      </c>
      <c r="CJ258">
        <v>-1.3419886033428876</v>
      </c>
      <c r="CK258">
        <v>-1.3419886033428876</v>
      </c>
      <c r="CL258">
        <v>-1.3419886033428876</v>
      </c>
      <c r="CM258">
        <v>-1.3419886033428876</v>
      </c>
      <c r="CN258">
        <v>-1.3419886033428876</v>
      </c>
      <c r="CO258">
        <v>-1.3419886033428876</v>
      </c>
      <c r="CP258">
        <v>-0.34198860334288755</v>
      </c>
      <c r="CQ258">
        <v>7.9181246047624818E-2</v>
      </c>
      <c r="CR258">
        <v>0.28780172993022601</v>
      </c>
      <c r="CS258">
        <v>-0.94309514866352739</v>
      </c>
      <c r="CT258">
        <v>-0.94309514866352739</v>
      </c>
      <c r="CU258">
        <v>-1.3419886033428876</v>
      </c>
      <c r="CV258">
        <v>-1.3419886033428876</v>
      </c>
      <c r="CW258">
        <v>-1.3419886033428876</v>
      </c>
      <c r="CX258">
        <v>-0.94309514866352739</v>
      </c>
      <c r="CY258">
        <v>0.64048143697042181</v>
      </c>
      <c r="CZ258">
        <v>1.5910646070264991</v>
      </c>
      <c r="DA258">
        <v>-0.94309514866352739</v>
      </c>
      <c r="DB258">
        <v>0.26717172840301384</v>
      </c>
      <c r="DC258">
        <v>-0.64301859900686875</v>
      </c>
      <c r="DD258">
        <v>-1.0409586076789064</v>
      </c>
      <c r="DE258">
        <v>-1.0409586076789064</v>
      </c>
      <c r="DF258" t="e">
        <v>#NUM!</v>
      </c>
    </row>
    <row r="259" spans="1:110" x14ac:dyDescent="0.3">
      <c r="A259" s="2" t="s">
        <v>356</v>
      </c>
      <c r="B259" s="1">
        <v>44427</v>
      </c>
      <c r="C259" s="2" t="s">
        <v>324</v>
      </c>
      <c r="D259" s="2" t="s">
        <v>325</v>
      </c>
      <c r="E259" s="2" t="s">
        <v>326</v>
      </c>
      <c r="H259">
        <v>4.36E-2</v>
      </c>
      <c r="I259">
        <v>4.36E-2</v>
      </c>
      <c r="J259">
        <v>8.6999999999999994E-2</v>
      </c>
      <c r="K259">
        <v>8.6999999999999994E-2</v>
      </c>
      <c r="L259">
        <v>4.36E-2</v>
      </c>
      <c r="M259">
        <v>0.45200000000000001</v>
      </c>
      <c r="N259">
        <v>4.36E-2</v>
      </c>
      <c r="O259">
        <v>0.218</v>
      </c>
      <c r="P259">
        <v>21.3</v>
      </c>
      <c r="Q259">
        <v>4</v>
      </c>
      <c r="R259">
        <v>985</v>
      </c>
      <c r="S259">
        <v>4.36E-2</v>
      </c>
      <c r="T259">
        <v>2.57</v>
      </c>
      <c r="U259">
        <v>5</v>
      </c>
      <c r="V259">
        <v>5.25</v>
      </c>
      <c r="W259">
        <v>3.32</v>
      </c>
      <c r="X259">
        <v>4.2699999999999996</v>
      </c>
      <c r="Y259">
        <v>8.6999999999999994E-2</v>
      </c>
      <c r="Z259">
        <v>8.77</v>
      </c>
      <c r="AA259">
        <v>10</v>
      </c>
      <c r="AB259">
        <v>2.5099999999999998</v>
      </c>
      <c r="AC259">
        <v>0.109</v>
      </c>
      <c r="AD259">
        <v>2.11</v>
      </c>
      <c r="AE259">
        <v>2.09</v>
      </c>
      <c r="AF259">
        <v>4.36E-2</v>
      </c>
      <c r="AG259">
        <v>4.36E-2</v>
      </c>
      <c r="AH259">
        <v>5.25</v>
      </c>
      <c r="AI259">
        <v>4.36E-2</v>
      </c>
      <c r="AJ259">
        <v>4.36E-2</v>
      </c>
      <c r="AK259">
        <v>4.36E-2</v>
      </c>
      <c r="AL259">
        <v>4.36E-2</v>
      </c>
      <c r="AM259">
        <v>4.36E-2</v>
      </c>
      <c r="AN259">
        <v>4.36E-2</v>
      </c>
      <c r="AO259">
        <v>4.36E-2</v>
      </c>
      <c r="AP259">
        <v>0.436</v>
      </c>
      <c r="AQ259">
        <v>0.308</v>
      </c>
      <c r="AR259">
        <v>1.38</v>
      </c>
      <c r="AS259">
        <v>0.109</v>
      </c>
      <c r="AT259">
        <v>0.109</v>
      </c>
      <c r="AU259">
        <v>4.36E-2</v>
      </c>
      <c r="AV259">
        <v>4.36E-2</v>
      </c>
      <c r="AW259">
        <v>4.36E-2</v>
      </c>
      <c r="AX259">
        <v>0.109</v>
      </c>
      <c r="AY259">
        <v>4.1500000000000004</v>
      </c>
      <c r="AZ259">
        <v>42.2</v>
      </c>
      <c r="BA259">
        <v>0.109</v>
      </c>
      <c r="BB259">
        <v>2.2799999999999998</v>
      </c>
      <c r="BC259">
        <v>0.218</v>
      </c>
      <c r="BD259">
        <v>8.6999999999999994E-2</v>
      </c>
      <c r="BE259">
        <v>8.6999999999999994E-2</v>
      </c>
      <c r="BG259">
        <f>SUM(Table8_1[[#This Row],[PFBA]:[11cl-PF3OUdS2]])</f>
        <v>1114.8031999999992</v>
      </c>
      <c r="BH259">
        <v>-1.3605135107314139</v>
      </c>
      <c r="BI259">
        <v>-1.3605135107314139</v>
      </c>
      <c r="BJ259">
        <v>-1.0604807473813815</v>
      </c>
      <c r="BK259">
        <v>-1.0604807473813815</v>
      </c>
      <c r="BL259">
        <v>-1.3605135107314139</v>
      </c>
      <c r="BM259">
        <v>-0.34486156518861788</v>
      </c>
      <c r="BN259">
        <v>-1.3605135107314139</v>
      </c>
      <c r="BO259">
        <v>-0.66154350639539516</v>
      </c>
      <c r="BP259">
        <v>1.3283796034387378</v>
      </c>
      <c r="BQ259">
        <v>0.6020599913279624</v>
      </c>
      <c r="BR259">
        <v>2.9934362304976116</v>
      </c>
      <c r="BS259">
        <v>-1.3605135107314139</v>
      </c>
      <c r="BT259">
        <v>0.4099331233312945</v>
      </c>
      <c r="BU259">
        <v>0.69897000433601886</v>
      </c>
      <c r="BV259">
        <v>0.72015930340595691</v>
      </c>
      <c r="BW259">
        <v>0.52113808370403625</v>
      </c>
      <c r="BX259">
        <v>0.63042787502502384</v>
      </c>
      <c r="BY259">
        <v>-1.0604807473813815</v>
      </c>
      <c r="BZ259">
        <v>0.94299959336604045</v>
      </c>
      <c r="CA259">
        <v>1</v>
      </c>
      <c r="CB259">
        <v>0.39967372148103808</v>
      </c>
      <c r="CC259">
        <v>-0.96257350205937642</v>
      </c>
      <c r="CD259">
        <v>0.32428245529769262</v>
      </c>
      <c r="CE259">
        <v>0.32014628611105395</v>
      </c>
      <c r="CF259">
        <v>-1.3605135107314139</v>
      </c>
      <c r="CG259">
        <v>-1.3605135107314139</v>
      </c>
      <c r="CH259">
        <v>0.72015930340595691</v>
      </c>
      <c r="CI259">
        <v>-1.3605135107314139</v>
      </c>
      <c r="CJ259">
        <v>-1.3605135107314139</v>
      </c>
      <c r="CK259">
        <v>-1.3605135107314139</v>
      </c>
      <c r="CL259">
        <v>-1.3605135107314139</v>
      </c>
      <c r="CM259">
        <v>-1.3605135107314139</v>
      </c>
      <c r="CN259">
        <v>-1.3605135107314139</v>
      </c>
      <c r="CO259">
        <v>-1.3605135107314139</v>
      </c>
      <c r="CP259">
        <v>-0.36051351073141397</v>
      </c>
      <c r="CQ259">
        <v>-0.51144928349955576</v>
      </c>
      <c r="CR259">
        <v>0.13987908640123647</v>
      </c>
      <c r="CS259">
        <v>-0.96257350205937642</v>
      </c>
      <c r="CT259">
        <v>-0.96257350205937642</v>
      </c>
      <c r="CU259">
        <v>-1.3605135107314139</v>
      </c>
      <c r="CV259">
        <v>-1.3605135107314139</v>
      </c>
      <c r="CW259">
        <v>-1.3605135107314139</v>
      </c>
      <c r="CX259">
        <v>-0.96257350205937642</v>
      </c>
      <c r="CY259">
        <v>0.61804809671209271</v>
      </c>
      <c r="CZ259">
        <v>1.6253124509616739</v>
      </c>
      <c r="DA259">
        <v>-0.96257350205937642</v>
      </c>
      <c r="DB259">
        <v>0.35793484700045375</v>
      </c>
      <c r="DC259">
        <v>-0.66154350639539516</v>
      </c>
      <c r="DD259">
        <v>-1.0604807473813815</v>
      </c>
      <c r="DE259">
        <v>-1.0604807473813815</v>
      </c>
      <c r="DF259" t="e">
        <v>#NUM!</v>
      </c>
    </row>
    <row r="260" spans="1:110" x14ac:dyDescent="0.3">
      <c r="A260" s="2" t="s">
        <v>357</v>
      </c>
      <c r="B260" s="1">
        <v>44427</v>
      </c>
      <c r="C260" s="2" t="s">
        <v>324</v>
      </c>
      <c r="D260" s="2" t="s">
        <v>325</v>
      </c>
      <c r="E260" s="2" t="s">
        <v>326</v>
      </c>
      <c r="H260">
        <v>4.2900000000000001E-2</v>
      </c>
      <c r="I260">
        <v>4.2900000000000001E-2</v>
      </c>
      <c r="J260">
        <v>4.2900000000000001E-2</v>
      </c>
      <c r="K260">
        <v>8.5999999999999993E-2</v>
      </c>
      <c r="L260">
        <v>4.2900000000000001E-2</v>
      </c>
      <c r="M260">
        <v>0.316</v>
      </c>
      <c r="N260">
        <v>4.2900000000000001E-2</v>
      </c>
      <c r="O260">
        <v>0.2145</v>
      </c>
      <c r="P260">
        <v>12.4</v>
      </c>
      <c r="Q260">
        <v>2.5299999999999998</v>
      </c>
      <c r="R260">
        <v>1140</v>
      </c>
      <c r="S260">
        <v>4.2900000000000001E-2</v>
      </c>
      <c r="T260">
        <v>2.3199999999999998</v>
      </c>
      <c r="U260">
        <v>4.8</v>
      </c>
      <c r="V260">
        <v>4.5999999999999996</v>
      </c>
      <c r="W260">
        <v>2.71</v>
      </c>
      <c r="X260">
        <v>4.66</v>
      </c>
      <c r="Y260">
        <v>8.5999999999999993E-2</v>
      </c>
      <c r="Z260">
        <v>8.2899999999999991</v>
      </c>
      <c r="AA260">
        <v>9.34</v>
      </c>
      <c r="AB260">
        <v>2.27</v>
      </c>
      <c r="AC260">
        <v>0.107</v>
      </c>
      <c r="AD260">
        <v>2.2999999999999998</v>
      </c>
      <c r="AE260">
        <v>1.81</v>
      </c>
      <c r="AF260">
        <v>4.2900000000000001E-2</v>
      </c>
      <c r="AG260">
        <v>4.2900000000000001E-2</v>
      </c>
      <c r="AH260">
        <v>4.51</v>
      </c>
      <c r="AI260">
        <v>4.2900000000000001E-2</v>
      </c>
      <c r="AJ260">
        <v>4.2900000000000001E-2</v>
      </c>
      <c r="AK260">
        <v>4.2900000000000001E-2</v>
      </c>
      <c r="AL260">
        <v>4.2900000000000001E-2</v>
      </c>
      <c r="AM260">
        <v>4.2900000000000001E-2</v>
      </c>
      <c r="AN260">
        <v>4.2900000000000001E-2</v>
      </c>
      <c r="AO260">
        <v>4.2900000000000001E-2</v>
      </c>
      <c r="AP260">
        <v>0.42899999999999999</v>
      </c>
      <c r="AQ260">
        <v>0.90500000000000003</v>
      </c>
      <c r="AR260">
        <v>1.89</v>
      </c>
      <c r="AS260">
        <v>0.107</v>
      </c>
      <c r="AT260">
        <v>0.107</v>
      </c>
      <c r="AU260">
        <v>4.2900000000000001E-2</v>
      </c>
      <c r="AV260">
        <v>4.2900000000000001E-2</v>
      </c>
      <c r="AW260">
        <v>4.2900000000000001E-2</v>
      </c>
      <c r="AX260">
        <v>0.107</v>
      </c>
      <c r="AY260">
        <v>4.33</v>
      </c>
      <c r="AZ260">
        <v>34.5</v>
      </c>
      <c r="BA260">
        <v>0.107</v>
      </c>
      <c r="BB260">
        <v>2.27</v>
      </c>
      <c r="BC260">
        <v>0.2145</v>
      </c>
      <c r="BD260">
        <v>8.5999999999999993E-2</v>
      </c>
      <c r="BE260">
        <v>8.5999999999999993E-2</v>
      </c>
      <c r="BG260">
        <f>SUM(Table8_1[[#This Row],[PFBA]:[11cl-PF3OUdS2]])</f>
        <v>1249.2601999999986</v>
      </c>
      <c r="BH260">
        <v>-1.3675427078152758</v>
      </c>
      <c r="BI260">
        <v>-1.3675427078152758</v>
      </c>
      <c r="BJ260">
        <v>-1.3675427078152758</v>
      </c>
      <c r="BK260">
        <v>-1.0655015487564323</v>
      </c>
      <c r="BL260">
        <v>-1.3675427078152758</v>
      </c>
      <c r="BM260">
        <v>-0.50031291738159622</v>
      </c>
      <c r="BN260">
        <v>-1.3675427078152758</v>
      </c>
      <c r="BO260">
        <v>-0.6685727034792569</v>
      </c>
      <c r="BP260">
        <v>1.0934216851622351</v>
      </c>
      <c r="BQ260">
        <v>0.40312052117581787</v>
      </c>
      <c r="BR260">
        <v>3.0569048513364727</v>
      </c>
      <c r="BS260">
        <v>-1.3675427078152758</v>
      </c>
      <c r="BT260">
        <v>0.36548798489089962</v>
      </c>
      <c r="BU260">
        <v>0.68124123737558717</v>
      </c>
      <c r="BV260">
        <v>0.66275783168157409</v>
      </c>
      <c r="BW260">
        <v>0.43296929087440572</v>
      </c>
      <c r="BX260">
        <v>0.66838591669000014</v>
      </c>
      <c r="BY260">
        <v>-1.0655015487564323</v>
      </c>
      <c r="BZ260">
        <v>0.91855453055027347</v>
      </c>
      <c r="CA260">
        <v>0.9703468762300933</v>
      </c>
      <c r="CB260">
        <v>0.35602585719312274</v>
      </c>
      <c r="CC260">
        <v>-0.97061622231479039</v>
      </c>
      <c r="CD260">
        <v>0.36172783601759284</v>
      </c>
      <c r="CE260">
        <v>0.2576785748691845</v>
      </c>
      <c r="CF260">
        <v>-1.3675427078152758</v>
      </c>
      <c r="CG260">
        <v>-1.3675427078152758</v>
      </c>
      <c r="CH260">
        <v>0.65417654187796048</v>
      </c>
      <c r="CI260">
        <v>-1.3675427078152758</v>
      </c>
      <c r="CJ260">
        <v>-1.3675427078152758</v>
      </c>
      <c r="CK260">
        <v>-1.3675427078152758</v>
      </c>
      <c r="CL260">
        <v>-1.3675427078152758</v>
      </c>
      <c r="CM260">
        <v>-1.3675427078152758</v>
      </c>
      <c r="CN260">
        <v>-1.3675427078152758</v>
      </c>
      <c r="CO260">
        <v>-1.3675427078152758</v>
      </c>
      <c r="CP260">
        <v>-0.36754270781527576</v>
      </c>
      <c r="CQ260">
        <v>-4.3351420794796675E-2</v>
      </c>
      <c r="CR260">
        <v>0.27646180417324412</v>
      </c>
      <c r="CS260">
        <v>-0.97061622231479039</v>
      </c>
      <c r="CT260">
        <v>-0.97061622231479039</v>
      </c>
      <c r="CU260">
        <v>-1.3675427078152758</v>
      </c>
      <c r="CV260">
        <v>-1.3675427078152758</v>
      </c>
      <c r="CW260">
        <v>-1.3675427078152758</v>
      </c>
      <c r="CX260">
        <v>-0.97061622231479039</v>
      </c>
      <c r="CY260">
        <v>0.63648789635336545</v>
      </c>
      <c r="CZ260">
        <v>1.5378190950732742</v>
      </c>
      <c r="DA260">
        <v>-0.97061622231479039</v>
      </c>
      <c r="DB260">
        <v>0.35602585719312274</v>
      </c>
      <c r="DC260">
        <v>-0.6685727034792569</v>
      </c>
      <c r="DD260">
        <v>-1.0655015487564323</v>
      </c>
      <c r="DE260">
        <v>-1.0655015487564323</v>
      </c>
      <c r="DF260" t="e">
        <v>#NUM!</v>
      </c>
    </row>
    <row r="261" spans="1:110" x14ac:dyDescent="0.3">
      <c r="A261" s="2" t="s">
        <v>358</v>
      </c>
      <c r="B261" s="1">
        <v>44427</v>
      </c>
      <c r="C261" s="2" t="s">
        <v>324</v>
      </c>
      <c r="D261" s="2" t="s">
        <v>325</v>
      </c>
      <c r="E261" s="2" t="s">
        <v>326</v>
      </c>
      <c r="H261">
        <v>4.3499999999999997E-2</v>
      </c>
      <c r="I261">
        <v>4.3499999999999997E-2</v>
      </c>
      <c r="J261">
        <v>4.3499999999999997E-2</v>
      </c>
      <c r="K261">
        <v>8.6999999999999994E-2</v>
      </c>
      <c r="L261">
        <v>8.6999999999999994E-2</v>
      </c>
      <c r="M261">
        <v>0.38500000000000001</v>
      </c>
      <c r="N261">
        <v>4.3499999999999997E-2</v>
      </c>
      <c r="O261">
        <v>0.2175</v>
      </c>
      <c r="P261">
        <v>15.7</v>
      </c>
      <c r="Q261">
        <v>4.54</v>
      </c>
      <c r="R261">
        <v>1280</v>
      </c>
      <c r="S261">
        <v>4.3499999999999997E-2</v>
      </c>
      <c r="T261">
        <v>2.2999999999999998</v>
      </c>
      <c r="U261">
        <v>4.71</v>
      </c>
      <c r="V261">
        <v>5.69</v>
      </c>
      <c r="W261">
        <v>3.25</v>
      </c>
      <c r="X261">
        <v>2.89</v>
      </c>
      <c r="Y261">
        <v>8.6999999999999994E-2</v>
      </c>
      <c r="Z261">
        <v>12.4</v>
      </c>
      <c r="AA261">
        <v>13.7</v>
      </c>
      <c r="AB261">
        <v>3.19</v>
      </c>
      <c r="AC261">
        <v>0.1085</v>
      </c>
      <c r="AD261">
        <v>3.06</v>
      </c>
      <c r="AE261">
        <v>3.16</v>
      </c>
      <c r="AF261">
        <v>4.3499999999999997E-2</v>
      </c>
      <c r="AG261">
        <v>4.3499999999999997E-2</v>
      </c>
      <c r="AH261">
        <v>5.86</v>
      </c>
      <c r="AI261">
        <v>4.3499999999999997E-2</v>
      </c>
      <c r="AJ261">
        <v>4.3499999999999997E-2</v>
      </c>
      <c r="AK261">
        <v>4.3499999999999997E-2</v>
      </c>
      <c r="AL261">
        <v>4.3499999999999997E-2</v>
      </c>
      <c r="AM261">
        <v>4.3499999999999997E-2</v>
      </c>
      <c r="AN261">
        <v>4.3499999999999997E-2</v>
      </c>
      <c r="AO261">
        <v>4.3499999999999997E-2</v>
      </c>
      <c r="AP261">
        <v>0.435</v>
      </c>
      <c r="AQ261">
        <v>0.27700000000000002</v>
      </c>
      <c r="AR261">
        <v>0.94499999999999995</v>
      </c>
      <c r="AS261">
        <v>0.1085</v>
      </c>
      <c r="AT261">
        <v>0.1085</v>
      </c>
      <c r="AU261">
        <v>4.3499999999999997E-2</v>
      </c>
      <c r="AV261">
        <v>4.3499999999999997E-2</v>
      </c>
      <c r="AW261">
        <v>4.3499999999999997E-2</v>
      </c>
      <c r="AX261">
        <v>0.1085</v>
      </c>
      <c r="AY261">
        <v>3.76</v>
      </c>
      <c r="AZ261">
        <v>44.5</v>
      </c>
      <c r="BA261">
        <v>0.1085</v>
      </c>
      <c r="BB261">
        <v>2.98</v>
      </c>
      <c r="BC261">
        <v>0.2175</v>
      </c>
      <c r="BD261">
        <v>8.6999999999999994E-2</v>
      </c>
      <c r="BE261">
        <v>8.6999999999999994E-2</v>
      </c>
      <c r="BG261">
        <f>SUM(Table8_1[[#This Row],[PFBA]:[11cl-PF3OUdS2]])</f>
        <v>1415.8840000000002</v>
      </c>
      <c r="BH261">
        <v>-1.3615107430453628</v>
      </c>
      <c r="BI261">
        <v>-1.3615107430453628</v>
      </c>
      <c r="BJ261">
        <v>-1.3615107430453628</v>
      </c>
      <c r="BK261">
        <v>-1.0604807473813815</v>
      </c>
      <c r="BL261">
        <v>-1.0604807473813815</v>
      </c>
      <c r="BM261">
        <v>-0.4145392704914993</v>
      </c>
      <c r="BN261">
        <v>-1.3615107430453628</v>
      </c>
      <c r="BO261">
        <v>-0.66254073870934382</v>
      </c>
      <c r="BP261">
        <v>1.1958996524092338</v>
      </c>
      <c r="BQ261">
        <v>0.65705585285710388</v>
      </c>
      <c r="BR261">
        <v>3.1072099696478683</v>
      </c>
      <c r="BS261">
        <v>-1.3615107430453628</v>
      </c>
      <c r="BT261">
        <v>0.36172783601759284</v>
      </c>
      <c r="BU261">
        <v>0.67302090712889617</v>
      </c>
      <c r="BV261">
        <v>0.75511226639507123</v>
      </c>
      <c r="BW261">
        <v>0.51188336097887432</v>
      </c>
      <c r="BX261">
        <v>0.46089784275654788</v>
      </c>
      <c r="BY261">
        <v>-1.0604807473813815</v>
      </c>
      <c r="BZ261">
        <v>1.0934216851622351</v>
      </c>
      <c r="CA261">
        <v>1.1367205671564067</v>
      </c>
      <c r="CB261">
        <v>0.50379068305718111</v>
      </c>
      <c r="CC261">
        <v>-0.96457026181545169</v>
      </c>
      <c r="CD261">
        <v>0.48572142648158001</v>
      </c>
      <c r="CE261">
        <v>0.49968708261840383</v>
      </c>
      <c r="CF261">
        <v>-1.3615107430453628</v>
      </c>
      <c r="CG261">
        <v>-1.3615107430453628</v>
      </c>
      <c r="CH261">
        <v>0.7678976160180907</v>
      </c>
      <c r="CI261">
        <v>-1.3615107430453628</v>
      </c>
      <c r="CJ261">
        <v>-1.3615107430453628</v>
      </c>
      <c r="CK261">
        <v>-1.3615107430453628</v>
      </c>
      <c r="CL261">
        <v>-1.3615107430453628</v>
      </c>
      <c r="CM261">
        <v>-1.3615107430453628</v>
      </c>
      <c r="CN261">
        <v>-1.3615107430453628</v>
      </c>
      <c r="CO261">
        <v>-1.3615107430453628</v>
      </c>
      <c r="CP261">
        <v>-0.36151074304536268</v>
      </c>
      <c r="CQ261">
        <v>-0.55752023093555136</v>
      </c>
      <c r="CR261">
        <v>-2.4568191490737076E-2</v>
      </c>
      <c r="CS261">
        <v>-0.96457026181545169</v>
      </c>
      <c r="CT261">
        <v>-0.96457026181545169</v>
      </c>
      <c r="CU261">
        <v>-1.3615107430453628</v>
      </c>
      <c r="CV261">
        <v>-1.3615107430453628</v>
      </c>
      <c r="CW261">
        <v>-1.3615107430453628</v>
      </c>
      <c r="CX261">
        <v>-0.96457026181545169</v>
      </c>
      <c r="CY261">
        <v>0.57518784492766106</v>
      </c>
      <c r="CZ261">
        <v>1.6483600109809315</v>
      </c>
      <c r="DA261">
        <v>-0.96457026181545169</v>
      </c>
      <c r="DB261">
        <v>0.47421626407625522</v>
      </c>
      <c r="DC261">
        <v>-0.66254073870934382</v>
      </c>
      <c r="DD261">
        <v>-1.0604807473813815</v>
      </c>
      <c r="DE261">
        <v>-1.0604807473813815</v>
      </c>
      <c r="DF261" t="e">
        <v>#NUM!</v>
      </c>
    </row>
    <row r="262" spans="1:110" x14ac:dyDescent="0.3">
      <c r="A262" s="2" t="s">
        <v>359</v>
      </c>
      <c r="B262" s="1">
        <v>44427</v>
      </c>
      <c r="C262" s="2" t="s">
        <v>324</v>
      </c>
      <c r="D262" s="2" t="s">
        <v>325</v>
      </c>
      <c r="E262" s="2" t="s">
        <v>326</v>
      </c>
      <c r="H262">
        <v>4.2599999999999999E-2</v>
      </c>
      <c r="I262">
        <v>4.2599999999999999E-2</v>
      </c>
      <c r="J262">
        <v>4.2599999999999999E-2</v>
      </c>
      <c r="K262">
        <v>4.2599999999999999E-2</v>
      </c>
      <c r="L262">
        <v>8.5000000000000006E-2</v>
      </c>
      <c r="M262">
        <v>0.26800000000000002</v>
      </c>
      <c r="N262">
        <v>4.2599999999999999E-2</v>
      </c>
      <c r="O262">
        <v>0.21299999999999999</v>
      </c>
      <c r="P262">
        <v>12.7</v>
      </c>
      <c r="Q262">
        <v>2.08</v>
      </c>
      <c r="R262">
        <v>1020</v>
      </c>
      <c r="S262">
        <v>4.2599999999999999E-2</v>
      </c>
      <c r="T262">
        <v>2.2599999999999998</v>
      </c>
      <c r="U262">
        <v>4.66</v>
      </c>
      <c r="V262">
        <v>6.27</v>
      </c>
      <c r="W262">
        <v>3.54</v>
      </c>
      <c r="X262">
        <v>3.21</v>
      </c>
      <c r="Y262">
        <v>0.17799999999999999</v>
      </c>
      <c r="Z262">
        <v>6.93</v>
      </c>
      <c r="AA262">
        <v>7.62</v>
      </c>
      <c r="AB262">
        <v>1.95</v>
      </c>
      <c r="AC262">
        <v>0.1065</v>
      </c>
      <c r="AD262">
        <v>2.19</v>
      </c>
      <c r="AE262">
        <v>2.2200000000000002</v>
      </c>
      <c r="AF262">
        <v>8.5000000000000006E-2</v>
      </c>
      <c r="AG262">
        <v>4.2599999999999999E-2</v>
      </c>
      <c r="AH262">
        <v>6.12</v>
      </c>
      <c r="AI262">
        <v>4.2599999999999999E-2</v>
      </c>
      <c r="AJ262">
        <v>4.2599999999999999E-2</v>
      </c>
      <c r="AK262">
        <v>4.2599999999999999E-2</v>
      </c>
      <c r="AL262">
        <v>4.2599999999999999E-2</v>
      </c>
      <c r="AM262">
        <v>4.2599999999999999E-2</v>
      </c>
      <c r="AN262">
        <v>4.2599999999999999E-2</v>
      </c>
      <c r="AO262">
        <v>4.2599999999999999E-2</v>
      </c>
      <c r="AP262">
        <v>0.42599999999999999</v>
      </c>
      <c r="AQ262">
        <v>0.7</v>
      </c>
      <c r="AR262">
        <v>1.25</v>
      </c>
      <c r="AS262">
        <v>0.1065</v>
      </c>
      <c r="AT262">
        <v>0.1065</v>
      </c>
      <c r="AU262">
        <v>4.2599999999999999E-2</v>
      </c>
      <c r="AV262">
        <v>4.2599999999999999E-2</v>
      </c>
      <c r="AW262">
        <v>4.2599999999999999E-2</v>
      </c>
      <c r="AX262">
        <v>0.1065</v>
      </c>
      <c r="AY262">
        <v>4.63</v>
      </c>
      <c r="AZ262">
        <v>55</v>
      </c>
      <c r="BA262">
        <v>0.1065</v>
      </c>
      <c r="BB262">
        <v>1.62</v>
      </c>
      <c r="BC262">
        <v>0.21299999999999999</v>
      </c>
      <c r="BD262">
        <v>8.5000000000000006E-2</v>
      </c>
      <c r="BE262">
        <v>8.5000000000000006E-2</v>
      </c>
      <c r="BG262">
        <f>SUM(Table8_1[[#This Row],[PFBA]:[11cl-PF3OUdS2]])</f>
        <v>1147.8447000000006</v>
      </c>
      <c r="BH262">
        <v>-1.3705904008972811</v>
      </c>
      <c r="BI262">
        <v>-1.3705904008972811</v>
      </c>
      <c r="BJ262">
        <v>-1.3705904008972811</v>
      </c>
      <c r="BK262">
        <v>-1.3705904008972811</v>
      </c>
      <c r="BL262">
        <v>-1.0705810742857071</v>
      </c>
      <c r="BM262">
        <v>-0.57186520597121115</v>
      </c>
      <c r="BN262">
        <v>-1.3705904008972811</v>
      </c>
      <c r="BO262">
        <v>-0.67162039656126227</v>
      </c>
      <c r="BP262">
        <v>1.1038037209559568</v>
      </c>
      <c r="BQ262">
        <v>0.31806333496276157</v>
      </c>
      <c r="BR262">
        <v>3.0086001717619175</v>
      </c>
      <c r="BS262">
        <v>-1.3705904008972811</v>
      </c>
      <c r="BT262">
        <v>0.35410843914740087</v>
      </c>
      <c r="BU262">
        <v>0.66838591669000014</v>
      </c>
      <c r="BV262">
        <v>0.79726754083071638</v>
      </c>
      <c r="BW262">
        <v>0.54900326202578786</v>
      </c>
      <c r="BX262">
        <v>0.5065050324048721</v>
      </c>
      <c r="BY262">
        <v>-0.74957999769110606</v>
      </c>
      <c r="BZ262">
        <v>0.84073323461180671</v>
      </c>
      <c r="CA262">
        <v>0.88195497133960055</v>
      </c>
      <c r="CB262">
        <v>0.29003461136251801</v>
      </c>
      <c r="CC262">
        <v>-0.97265039222524352</v>
      </c>
      <c r="CD262">
        <v>0.34044411484011833</v>
      </c>
      <c r="CE262">
        <v>0.34635297445063867</v>
      </c>
      <c r="CF262">
        <v>-1.0705810742857071</v>
      </c>
      <c r="CG262">
        <v>-1.3705904008972811</v>
      </c>
      <c r="CH262">
        <v>0.78675142214556115</v>
      </c>
      <c r="CI262">
        <v>-1.3705904008972811</v>
      </c>
      <c r="CJ262">
        <v>-1.3705904008972811</v>
      </c>
      <c r="CK262">
        <v>-1.3705904008972811</v>
      </c>
      <c r="CL262">
        <v>-1.3705904008972811</v>
      </c>
      <c r="CM262">
        <v>-1.3705904008972811</v>
      </c>
      <c r="CN262">
        <v>-1.3705904008972811</v>
      </c>
      <c r="CO262">
        <v>-1.3705904008972811</v>
      </c>
      <c r="CP262">
        <v>-0.37059040089728107</v>
      </c>
      <c r="CQ262">
        <v>-0.15490195998574319</v>
      </c>
      <c r="CR262">
        <v>9.691001300805642E-2</v>
      </c>
      <c r="CS262">
        <v>-0.97265039222524352</v>
      </c>
      <c r="CT262">
        <v>-0.97265039222524352</v>
      </c>
      <c r="CU262">
        <v>-1.3705904008972811</v>
      </c>
      <c r="CV262">
        <v>-1.3705904008972811</v>
      </c>
      <c r="CW262">
        <v>-1.3705904008972811</v>
      </c>
      <c r="CX262">
        <v>-0.97265039222524352</v>
      </c>
      <c r="CY262">
        <v>0.66558099101795309</v>
      </c>
      <c r="CZ262">
        <v>1.7403626894942439</v>
      </c>
      <c r="DA262">
        <v>-0.97265039222524352</v>
      </c>
      <c r="DB262">
        <v>0.20951501454263097</v>
      </c>
      <c r="DC262">
        <v>-0.67162039656126227</v>
      </c>
      <c r="DD262">
        <v>-1.0705810742857071</v>
      </c>
      <c r="DE262">
        <v>-1.0705810742857071</v>
      </c>
      <c r="DF262" t="e">
        <v>#NUM!</v>
      </c>
    </row>
    <row r="263" spans="1:110" x14ac:dyDescent="0.3">
      <c r="A263" s="2" t="s">
        <v>360</v>
      </c>
      <c r="B263" s="1">
        <v>44427</v>
      </c>
      <c r="C263" s="2" t="s">
        <v>324</v>
      </c>
      <c r="D263" s="2" t="s">
        <v>325</v>
      </c>
      <c r="E263" s="2" t="s">
        <v>326</v>
      </c>
      <c r="H263">
        <v>4.2299999999999997E-2</v>
      </c>
      <c r="I263">
        <v>8.4500000000000006E-2</v>
      </c>
      <c r="J263">
        <v>4.2299999999999997E-2</v>
      </c>
      <c r="K263">
        <v>8.4500000000000006E-2</v>
      </c>
      <c r="L263">
        <v>8.4500000000000006E-2</v>
      </c>
      <c r="M263">
        <v>0.51500000000000001</v>
      </c>
      <c r="N263">
        <v>4.2299999999999997E-2</v>
      </c>
      <c r="O263">
        <v>0.21149999999999999</v>
      </c>
      <c r="P263">
        <v>25.2</v>
      </c>
      <c r="Q263">
        <v>4.37</v>
      </c>
      <c r="R263">
        <v>1060</v>
      </c>
      <c r="S263">
        <v>4.2299999999999997E-2</v>
      </c>
      <c r="T263">
        <v>2.74</v>
      </c>
      <c r="U263">
        <v>5.19</v>
      </c>
      <c r="V263">
        <v>5.73</v>
      </c>
      <c r="W263">
        <v>3.67</v>
      </c>
      <c r="X263">
        <v>4.09</v>
      </c>
      <c r="Y263">
        <v>8.4500000000000006E-2</v>
      </c>
      <c r="Z263">
        <v>8.1199999999999992</v>
      </c>
      <c r="AA263">
        <v>8.8699999999999992</v>
      </c>
      <c r="AB263">
        <v>2.02</v>
      </c>
      <c r="AC263">
        <v>0.106</v>
      </c>
      <c r="AD263">
        <v>3.66</v>
      </c>
      <c r="AE263">
        <v>1.64</v>
      </c>
      <c r="AF263">
        <v>4.2299999999999997E-2</v>
      </c>
      <c r="AG263">
        <v>4.2299999999999997E-2</v>
      </c>
      <c r="AH263">
        <v>4.41</v>
      </c>
      <c r="AI263">
        <v>4.2299999999999997E-2</v>
      </c>
      <c r="AJ263">
        <v>4.2299999999999997E-2</v>
      </c>
      <c r="AK263">
        <v>4.2299999999999997E-2</v>
      </c>
      <c r="AL263">
        <v>4.2299999999999997E-2</v>
      </c>
      <c r="AM263">
        <v>4.2299999999999997E-2</v>
      </c>
      <c r="AN263">
        <v>4.2299999999999997E-2</v>
      </c>
      <c r="AO263">
        <v>4.2299999999999997E-2</v>
      </c>
      <c r="AP263">
        <v>0.42299999999999999</v>
      </c>
      <c r="AQ263">
        <v>0.61299999999999999</v>
      </c>
      <c r="AR263">
        <v>1.55</v>
      </c>
      <c r="AS263">
        <v>0.106</v>
      </c>
      <c r="AT263">
        <v>0.106</v>
      </c>
      <c r="AU263">
        <v>4.2299999999999997E-2</v>
      </c>
      <c r="AV263">
        <v>4.2299999999999997E-2</v>
      </c>
      <c r="AW263">
        <v>4.2299999999999997E-2</v>
      </c>
      <c r="AX263">
        <v>0.106</v>
      </c>
      <c r="AY263">
        <v>3.1</v>
      </c>
      <c r="AZ263">
        <v>30.6</v>
      </c>
      <c r="BA263">
        <v>0.106</v>
      </c>
      <c r="BB263">
        <v>2.0699999999999998</v>
      </c>
      <c r="BC263">
        <v>0.21149999999999999</v>
      </c>
      <c r="BD263">
        <v>8.4500000000000006E-2</v>
      </c>
      <c r="BE263">
        <v>8.4500000000000006E-2</v>
      </c>
      <c r="BG263">
        <f>SUM(Table8_1[[#This Row],[PFBA]:[11cl-PF3OUdS2]])</f>
        <v>1180.7178000000004</v>
      </c>
      <c r="BH263">
        <v>-1.3736596326249577</v>
      </c>
      <c r="BI263">
        <v>-1.0731432910503076</v>
      </c>
      <c r="BJ263">
        <v>-1.3736596326249577</v>
      </c>
      <c r="BK263">
        <v>-1.0731432910503076</v>
      </c>
      <c r="BL263">
        <v>-1.0731432910503076</v>
      </c>
      <c r="BM263">
        <v>-0.28819277095880896</v>
      </c>
      <c r="BN263">
        <v>-1.3736596326249577</v>
      </c>
      <c r="BO263">
        <v>-0.67468962828893886</v>
      </c>
      <c r="BP263">
        <v>1.4014005407815442</v>
      </c>
      <c r="BQ263">
        <v>0.64048143697042181</v>
      </c>
      <c r="BR263">
        <v>3.0253058652647704</v>
      </c>
      <c r="BS263">
        <v>-1.3736596326249577</v>
      </c>
      <c r="BT263">
        <v>0.43775056282038799</v>
      </c>
      <c r="BU263">
        <v>0.71516735784845786</v>
      </c>
      <c r="BV263">
        <v>0.75815462196739003</v>
      </c>
      <c r="BW263">
        <v>0.56466606425208932</v>
      </c>
      <c r="BX263">
        <v>0.61172330800734176</v>
      </c>
      <c r="BY263">
        <v>-1.0731432910503076</v>
      </c>
      <c r="BZ263">
        <v>0.90955602924117529</v>
      </c>
      <c r="CA263">
        <v>0.94792361983172635</v>
      </c>
      <c r="CB263">
        <v>0.30535136944662378</v>
      </c>
      <c r="CC263">
        <v>-0.97469413473522981</v>
      </c>
      <c r="CD263">
        <v>0.56348108539441066</v>
      </c>
      <c r="CE263">
        <v>0.21484384804769785</v>
      </c>
      <c r="CF263">
        <v>-1.3736596326249577</v>
      </c>
      <c r="CG263">
        <v>-1.3736596326249577</v>
      </c>
      <c r="CH263">
        <v>0.6444385894678385</v>
      </c>
      <c r="CI263">
        <v>-1.3736596326249577</v>
      </c>
      <c r="CJ263">
        <v>-1.3736596326249577</v>
      </c>
      <c r="CK263">
        <v>-1.3736596326249577</v>
      </c>
      <c r="CL263">
        <v>-1.3736596326249577</v>
      </c>
      <c r="CM263">
        <v>-1.3736596326249577</v>
      </c>
      <c r="CN263">
        <v>-1.3736596326249577</v>
      </c>
      <c r="CO263">
        <v>-1.3736596326249577</v>
      </c>
      <c r="CP263">
        <v>-0.37365963262495766</v>
      </c>
      <c r="CQ263">
        <v>-0.21253952548158497</v>
      </c>
      <c r="CR263">
        <v>0.1903316981702915</v>
      </c>
      <c r="CS263">
        <v>-0.97469413473522981</v>
      </c>
      <c r="CT263">
        <v>-0.97469413473522981</v>
      </c>
      <c r="CU263">
        <v>-1.3736596326249577</v>
      </c>
      <c r="CV263">
        <v>-1.3736596326249577</v>
      </c>
      <c r="CW263">
        <v>-1.3736596326249577</v>
      </c>
      <c r="CX263">
        <v>-0.97469413473522981</v>
      </c>
      <c r="CY263">
        <v>0.49136169383427269</v>
      </c>
      <c r="CZ263">
        <v>1.4857214264815801</v>
      </c>
      <c r="DA263">
        <v>-0.97469413473522981</v>
      </c>
      <c r="DB263">
        <v>0.31597034545691771</v>
      </c>
      <c r="DC263">
        <v>-0.67468962828893886</v>
      </c>
      <c r="DD263">
        <v>-1.0731432910503076</v>
      </c>
      <c r="DE263">
        <v>-1.0731432910503076</v>
      </c>
      <c r="DF263" t="e">
        <v>#NUM!</v>
      </c>
    </row>
    <row r="264" spans="1:110" x14ac:dyDescent="0.3">
      <c r="A264" s="2" t="s">
        <v>361</v>
      </c>
      <c r="B264" s="1">
        <v>44427</v>
      </c>
      <c r="C264" s="2" t="s">
        <v>324</v>
      </c>
      <c r="D264" s="2" t="s">
        <v>325</v>
      </c>
      <c r="E264" s="2" t="s">
        <v>326</v>
      </c>
      <c r="H264">
        <v>4.3700000000000003E-2</v>
      </c>
      <c r="I264">
        <v>4.3700000000000003E-2</v>
      </c>
      <c r="J264">
        <v>8.7499999999999994E-2</v>
      </c>
      <c r="K264">
        <v>8.7499999999999994E-2</v>
      </c>
      <c r="L264">
        <v>8.7499999999999994E-2</v>
      </c>
      <c r="M264">
        <v>0.39300000000000002</v>
      </c>
      <c r="N264">
        <v>4.3700000000000003E-2</v>
      </c>
      <c r="O264">
        <v>0.2185</v>
      </c>
      <c r="P264">
        <v>11.1</v>
      </c>
      <c r="Q264">
        <v>1.89</v>
      </c>
      <c r="R264">
        <v>1260</v>
      </c>
      <c r="S264">
        <v>8.7499999999999994E-2</v>
      </c>
      <c r="T264">
        <v>2.0699999999999998</v>
      </c>
      <c r="U264">
        <v>4.66</v>
      </c>
      <c r="V264">
        <v>7.33</v>
      </c>
      <c r="W264">
        <v>2.88</v>
      </c>
      <c r="X264">
        <v>3.21</v>
      </c>
      <c r="Y264">
        <v>8.7499999999999994E-2</v>
      </c>
      <c r="Z264">
        <v>6</v>
      </c>
      <c r="AA264">
        <v>6.24</v>
      </c>
      <c r="AB264">
        <v>1.17</v>
      </c>
      <c r="AC264">
        <v>0.109</v>
      </c>
      <c r="AD264">
        <v>2.1</v>
      </c>
      <c r="AE264">
        <v>1.64</v>
      </c>
      <c r="AF264">
        <v>4.3700000000000003E-2</v>
      </c>
      <c r="AG264">
        <v>4.3700000000000003E-2</v>
      </c>
      <c r="AH264">
        <v>4.47</v>
      </c>
      <c r="AI264">
        <v>4.3700000000000003E-2</v>
      </c>
      <c r="AJ264">
        <v>4.3700000000000003E-2</v>
      </c>
      <c r="AK264">
        <v>4.3700000000000003E-2</v>
      </c>
      <c r="AL264">
        <v>4.3700000000000003E-2</v>
      </c>
      <c r="AM264">
        <v>4.3700000000000003E-2</v>
      </c>
      <c r="AN264">
        <v>4.3700000000000003E-2</v>
      </c>
      <c r="AO264">
        <v>4.3700000000000003E-2</v>
      </c>
      <c r="AP264">
        <v>0.437</v>
      </c>
      <c r="AQ264">
        <v>0.28799999999999998</v>
      </c>
      <c r="AR264">
        <v>0.98399999999999999</v>
      </c>
      <c r="AS264">
        <v>0.109</v>
      </c>
      <c r="AT264">
        <v>0.109</v>
      </c>
      <c r="AU264">
        <v>4.3700000000000003E-2</v>
      </c>
      <c r="AV264">
        <v>4.3700000000000003E-2</v>
      </c>
      <c r="AW264">
        <v>4.3700000000000003E-2</v>
      </c>
      <c r="AX264">
        <v>0.109</v>
      </c>
      <c r="AY264">
        <v>5.64</v>
      </c>
      <c r="AZ264">
        <v>42.7</v>
      </c>
      <c r="BA264">
        <v>0.109</v>
      </c>
      <c r="BB264">
        <v>1.53</v>
      </c>
      <c r="BC264">
        <v>0.2185</v>
      </c>
      <c r="BD264">
        <v>8.7499999999999994E-2</v>
      </c>
      <c r="BE264">
        <v>8.7499999999999994E-2</v>
      </c>
      <c r="BG264">
        <f>SUM(Table8_1[[#This Row],[PFBA]:[11cl-PF3OUdS2]])</f>
        <v>1368.9819999999995</v>
      </c>
      <c r="BH264">
        <v>-1.3595185630295781</v>
      </c>
      <c r="BI264">
        <v>-1.3595185630295781</v>
      </c>
      <c r="BJ264">
        <v>-1.0579919469776868</v>
      </c>
      <c r="BK264">
        <v>-1.0579919469776868</v>
      </c>
      <c r="BL264">
        <v>-1.0579919469776868</v>
      </c>
      <c r="BM264">
        <v>-0.40560744962457329</v>
      </c>
      <c r="BN264">
        <v>-1.3595185630295781</v>
      </c>
      <c r="BO264">
        <v>-0.66054855869355933</v>
      </c>
      <c r="BP264">
        <v>1.0453229787866574</v>
      </c>
      <c r="BQ264">
        <v>0.27646180417324412</v>
      </c>
      <c r="BR264">
        <v>3.1003705451175629</v>
      </c>
      <c r="BS264">
        <v>-1.0579919469776868</v>
      </c>
      <c r="BT264">
        <v>0.31597034545691771</v>
      </c>
      <c r="BU264">
        <v>0.66838591669000014</v>
      </c>
      <c r="BV264">
        <v>0.86510397464112798</v>
      </c>
      <c r="BW264">
        <v>0.45939248775923086</v>
      </c>
      <c r="BX264">
        <v>0.5065050324048721</v>
      </c>
      <c r="BY264">
        <v>-1.0579919469776868</v>
      </c>
      <c r="BZ264">
        <v>0.77815125038364363</v>
      </c>
      <c r="CA264">
        <v>0.795184589682424</v>
      </c>
      <c r="CB264">
        <v>6.8185861746161619E-2</v>
      </c>
      <c r="CC264">
        <v>-0.96257350205937642</v>
      </c>
      <c r="CD264">
        <v>0.3222192947339193</v>
      </c>
      <c r="CE264">
        <v>0.21484384804769785</v>
      </c>
      <c r="CF264">
        <v>-1.3595185630295781</v>
      </c>
      <c r="CG264">
        <v>-1.3595185630295781</v>
      </c>
      <c r="CH264">
        <v>0.6503075231319364</v>
      </c>
      <c r="CI264">
        <v>-1.3595185630295781</v>
      </c>
      <c r="CJ264">
        <v>-1.3595185630295781</v>
      </c>
      <c r="CK264">
        <v>-1.3595185630295781</v>
      </c>
      <c r="CL264">
        <v>-1.3595185630295781</v>
      </c>
      <c r="CM264">
        <v>-1.3595185630295781</v>
      </c>
      <c r="CN264">
        <v>-1.3595185630295781</v>
      </c>
      <c r="CO264">
        <v>-1.3595185630295781</v>
      </c>
      <c r="CP264">
        <v>-0.35951856302957819</v>
      </c>
      <c r="CQ264">
        <v>-0.54060751224076919</v>
      </c>
      <c r="CR264">
        <v>-7.0049015686584892E-3</v>
      </c>
      <c r="CS264">
        <v>-0.96257350205937642</v>
      </c>
      <c r="CT264">
        <v>-0.96257350205937642</v>
      </c>
      <c r="CU264">
        <v>-1.3595185630295781</v>
      </c>
      <c r="CV264">
        <v>-1.3595185630295781</v>
      </c>
      <c r="CW264">
        <v>-1.3595185630295781</v>
      </c>
      <c r="CX264">
        <v>-0.96257350205937642</v>
      </c>
      <c r="CY264">
        <v>0.7512791039833423</v>
      </c>
      <c r="CZ264">
        <v>1.6304278750250238</v>
      </c>
      <c r="DA264">
        <v>-0.96257350205937642</v>
      </c>
      <c r="DB264">
        <v>0.18469143081759881</v>
      </c>
      <c r="DC264">
        <v>-0.66054855869355933</v>
      </c>
      <c r="DD264">
        <v>-1.0579919469776868</v>
      </c>
      <c r="DE264">
        <v>-1.0579919469776868</v>
      </c>
      <c r="DF264" t="e">
        <v>#NUM!</v>
      </c>
    </row>
    <row r="265" spans="1:110" x14ac:dyDescent="0.3">
      <c r="A265" s="2" t="s">
        <v>362</v>
      </c>
      <c r="B265" s="1">
        <v>44427</v>
      </c>
      <c r="C265" s="2" t="s">
        <v>324</v>
      </c>
      <c r="D265" s="2" t="s">
        <v>325</v>
      </c>
      <c r="E265" s="2" t="s">
        <v>326</v>
      </c>
      <c r="H265">
        <v>4.4699999999999997E-2</v>
      </c>
      <c r="I265">
        <v>4.4699999999999997E-2</v>
      </c>
      <c r="J265">
        <v>8.9499999999999996E-2</v>
      </c>
      <c r="K265">
        <v>4.4699999999999997E-2</v>
      </c>
      <c r="L265">
        <v>4.4699999999999997E-2</v>
      </c>
      <c r="M265">
        <v>0.23</v>
      </c>
      <c r="N265">
        <v>4.4699999999999997E-2</v>
      </c>
      <c r="O265">
        <v>0.2235</v>
      </c>
      <c r="P265">
        <v>11.7</v>
      </c>
      <c r="Q265">
        <v>2.23</v>
      </c>
      <c r="R265">
        <v>1140</v>
      </c>
      <c r="S265">
        <v>4.4699999999999997E-2</v>
      </c>
      <c r="T265">
        <v>2.2000000000000002</v>
      </c>
      <c r="U265">
        <v>4.68</v>
      </c>
      <c r="V265">
        <v>4.18</v>
      </c>
      <c r="W265">
        <v>3.33</v>
      </c>
      <c r="X265">
        <v>5.26</v>
      </c>
      <c r="Y265">
        <v>8.9499999999999996E-2</v>
      </c>
      <c r="Z265">
        <v>7.54</v>
      </c>
      <c r="AA265">
        <v>8.4700000000000006</v>
      </c>
      <c r="AB265">
        <v>2.04</v>
      </c>
      <c r="AC265">
        <v>0.112</v>
      </c>
      <c r="AD265">
        <v>1.96</v>
      </c>
      <c r="AE265">
        <v>1.41</v>
      </c>
      <c r="AF265">
        <v>4.4699999999999997E-2</v>
      </c>
      <c r="AG265">
        <v>4.4699999999999997E-2</v>
      </c>
      <c r="AH265">
        <v>6.26</v>
      </c>
      <c r="AI265">
        <v>4.4699999999999997E-2</v>
      </c>
      <c r="AJ265">
        <v>4.4699999999999997E-2</v>
      </c>
      <c r="AK265">
        <v>4.4699999999999997E-2</v>
      </c>
      <c r="AL265">
        <v>4.4699999999999997E-2</v>
      </c>
      <c r="AM265">
        <v>4.4699999999999997E-2</v>
      </c>
      <c r="AN265">
        <v>4.4699999999999997E-2</v>
      </c>
      <c r="AO265">
        <v>4.4699999999999997E-2</v>
      </c>
      <c r="AP265">
        <v>0.44700000000000001</v>
      </c>
      <c r="AQ265">
        <v>0.72599999999999998</v>
      </c>
      <c r="AR265">
        <v>1.0900000000000001</v>
      </c>
      <c r="AS265">
        <v>0.112</v>
      </c>
      <c r="AT265">
        <v>0.112</v>
      </c>
      <c r="AU265">
        <v>4.4699999999999997E-2</v>
      </c>
      <c r="AV265">
        <v>4.4699999999999997E-2</v>
      </c>
      <c r="AW265">
        <v>4.4699999999999997E-2</v>
      </c>
      <c r="AX265">
        <v>0.112</v>
      </c>
      <c r="AY265">
        <v>3.64</v>
      </c>
      <c r="AZ265">
        <v>36.9</v>
      </c>
      <c r="BA265">
        <v>0.112</v>
      </c>
      <c r="BB265">
        <v>1.78</v>
      </c>
      <c r="BC265">
        <v>0.2235</v>
      </c>
      <c r="BD265">
        <v>8.9499999999999996E-2</v>
      </c>
      <c r="BE265">
        <v>8.9499999999999996E-2</v>
      </c>
      <c r="BG265">
        <f>SUM(Table8_1[[#This Row],[PFBA]:[11cl-PF3OUdS2]])</f>
        <v>1248.2425999999998</v>
      </c>
      <c r="BH265">
        <v>-1.3496924768680636</v>
      </c>
      <c r="BI265">
        <v>-1.3496924768680636</v>
      </c>
      <c r="BJ265">
        <v>-1.0481769646840879</v>
      </c>
      <c r="BK265">
        <v>-1.3496924768680636</v>
      </c>
      <c r="BL265">
        <v>-1.3496924768680636</v>
      </c>
      <c r="BM265">
        <v>-0.63827216398240705</v>
      </c>
      <c r="BN265">
        <v>-1.3496924768680636</v>
      </c>
      <c r="BO265">
        <v>-0.65072247253204474</v>
      </c>
      <c r="BP265">
        <v>1.0681858617461617</v>
      </c>
      <c r="BQ265">
        <v>0.34830486304816066</v>
      </c>
      <c r="BR265">
        <v>3.0569048513364727</v>
      </c>
      <c r="BS265">
        <v>-1.3496924768680636</v>
      </c>
      <c r="BT265">
        <v>0.34242268082220628</v>
      </c>
      <c r="BU265">
        <v>0.67024585307412399</v>
      </c>
      <c r="BV265">
        <v>0.62117628177503514</v>
      </c>
      <c r="BW265">
        <v>0.52244423350631986</v>
      </c>
      <c r="BX265">
        <v>0.72098574415373906</v>
      </c>
      <c r="BY265">
        <v>-1.0481769646840879</v>
      </c>
      <c r="BZ265">
        <v>0.87737134586977406</v>
      </c>
      <c r="CA265">
        <v>0.92788341033070698</v>
      </c>
      <c r="CB265">
        <v>0.30963016742589877</v>
      </c>
      <c r="CC265">
        <v>-0.9507819773298184</v>
      </c>
      <c r="CD265">
        <v>0.29225607135647602</v>
      </c>
      <c r="CE265">
        <v>0.14921911265537988</v>
      </c>
      <c r="CF265">
        <v>-1.3496924768680636</v>
      </c>
      <c r="CG265">
        <v>-1.3496924768680636</v>
      </c>
      <c r="CH265">
        <v>0.7965743332104297</v>
      </c>
      <c r="CI265">
        <v>-1.3496924768680636</v>
      </c>
      <c r="CJ265">
        <v>-1.3496924768680636</v>
      </c>
      <c r="CK265">
        <v>-1.3496924768680636</v>
      </c>
      <c r="CL265">
        <v>-1.3496924768680636</v>
      </c>
      <c r="CM265">
        <v>-1.3496924768680636</v>
      </c>
      <c r="CN265">
        <v>-1.3496924768680636</v>
      </c>
      <c r="CO265">
        <v>-1.3496924768680636</v>
      </c>
      <c r="CP265">
        <v>-0.34969247686806354</v>
      </c>
      <c r="CQ265">
        <v>-0.13906337929990631</v>
      </c>
      <c r="CR265">
        <v>3.7426497940623665E-2</v>
      </c>
      <c r="CS265">
        <v>-0.9507819773298184</v>
      </c>
      <c r="CT265">
        <v>-0.9507819773298184</v>
      </c>
      <c r="CU265">
        <v>-1.3496924768680636</v>
      </c>
      <c r="CV265">
        <v>-1.3496924768680636</v>
      </c>
      <c r="CW265">
        <v>-1.3496924768680636</v>
      </c>
      <c r="CX265">
        <v>-0.9507819773298184</v>
      </c>
      <c r="CY265">
        <v>0.56110138364905604</v>
      </c>
      <c r="CZ265">
        <v>1.5670263661590604</v>
      </c>
      <c r="DA265">
        <v>-0.9507819773298184</v>
      </c>
      <c r="DB265">
        <v>0.250420002308894</v>
      </c>
      <c r="DC265">
        <v>-0.65072247253204474</v>
      </c>
      <c r="DD265">
        <v>-1.0481769646840879</v>
      </c>
      <c r="DE265">
        <v>-1.0481769646840879</v>
      </c>
      <c r="DF265" t="e">
        <v>#NUM!</v>
      </c>
    </row>
    <row r="266" spans="1:110" x14ac:dyDescent="0.3">
      <c r="A266" s="2" t="s">
        <v>363</v>
      </c>
      <c r="B266" s="1">
        <v>44427</v>
      </c>
      <c r="C266" s="2" t="s">
        <v>324</v>
      </c>
      <c r="D266" s="2" t="s">
        <v>325</v>
      </c>
      <c r="E266" s="2" t="s">
        <v>326</v>
      </c>
      <c r="H266">
        <v>4.5949999999999998E-2</v>
      </c>
      <c r="I266">
        <v>4.5949999999999998E-2</v>
      </c>
      <c r="J266">
        <v>9.1999999999999998E-2</v>
      </c>
      <c r="K266">
        <v>9.1999999999999998E-2</v>
      </c>
      <c r="L266">
        <v>9.1999999999999998E-2</v>
      </c>
      <c r="M266">
        <v>0.26100000000000001</v>
      </c>
      <c r="N266">
        <v>4.5949999999999998E-2</v>
      </c>
      <c r="O266">
        <v>0.22950000000000001</v>
      </c>
      <c r="P266">
        <v>4.42</v>
      </c>
      <c r="Q266">
        <v>1.08</v>
      </c>
      <c r="R266">
        <v>563</v>
      </c>
      <c r="S266">
        <v>4.5949999999999998E-2</v>
      </c>
      <c r="T266">
        <v>1.79</v>
      </c>
      <c r="U266">
        <v>3.87</v>
      </c>
      <c r="V266">
        <v>3.62</v>
      </c>
      <c r="W266">
        <v>2.16</v>
      </c>
      <c r="X266">
        <v>2.11</v>
      </c>
      <c r="Y266">
        <v>4.5949999999999998E-2</v>
      </c>
      <c r="Z266">
        <v>3.73</v>
      </c>
      <c r="AA266">
        <v>4.6100000000000003</v>
      </c>
      <c r="AB266">
        <v>0.77200000000000002</v>
      </c>
      <c r="AC266">
        <v>0.115</v>
      </c>
      <c r="AD266">
        <v>2.69</v>
      </c>
      <c r="AE266">
        <v>2.93</v>
      </c>
      <c r="AF266">
        <v>4.5949999999999998E-2</v>
      </c>
      <c r="AG266">
        <v>4.5949999999999998E-2</v>
      </c>
      <c r="AH266">
        <v>3.99</v>
      </c>
      <c r="AI266">
        <v>4.5949999999999998E-2</v>
      </c>
      <c r="AJ266">
        <v>4.5949999999999998E-2</v>
      </c>
      <c r="AK266">
        <v>4.5949999999999998E-2</v>
      </c>
      <c r="AL266">
        <v>4.5949999999999998E-2</v>
      </c>
      <c r="AM266">
        <v>4.5949999999999998E-2</v>
      </c>
      <c r="AN266">
        <v>4.5949999999999998E-2</v>
      </c>
      <c r="AO266">
        <v>4.5949999999999998E-2</v>
      </c>
      <c r="AP266">
        <v>0.45950000000000002</v>
      </c>
      <c r="AQ266">
        <v>4.5949999999999998E-2</v>
      </c>
      <c r="AR266">
        <v>0.46300000000000002</v>
      </c>
      <c r="AS266">
        <v>0.115</v>
      </c>
      <c r="AT266">
        <v>0.115</v>
      </c>
      <c r="AU266">
        <v>4.5949999999999998E-2</v>
      </c>
      <c r="AV266">
        <v>4.5949999999999998E-2</v>
      </c>
      <c r="AW266">
        <v>4.5949999999999998E-2</v>
      </c>
      <c r="AX266">
        <v>0.115</v>
      </c>
      <c r="AY266">
        <v>3.14</v>
      </c>
      <c r="AZ266">
        <v>13.4</v>
      </c>
      <c r="BA266">
        <v>0.115</v>
      </c>
      <c r="BB266">
        <v>0.80900000000000005</v>
      </c>
      <c r="BC266">
        <v>0.22950000000000001</v>
      </c>
      <c r="BD266">
        <v>9.1999999999999998E-2</v>
      </c>
      <c r="BE266">
        <v>9.1999999999999998E-2</v>
      </c>
      <c r="BG266">
        <f>SUM(Table8_1[[#This Row],[PFBA]:[11cl-PF3OUdS2]])</f>
        <v>621.62559999999928</v>
      </c>
      <c r="BH266">
        <v>-1.3377144842778699</v>
      </c>
      <c r="BI266">
        <v>-1.3377144842778699</v>
      </c>
      <c r="BJ266">
        <v>-1.0362121726544447</v>
      </c>
      <c r="BK266">
        <v>-1.0362121726544447</v>
      </c>
      <c r="BL266">
        <v>-1.0362121726544447</v>
      </c>
      <c r="BM266">
        <v>-0.58335949266171905</v>
      </c>
      <c r="BN266">
        <v>-1.3377144842778699</v>
      </c>
      <c r="BO266">
        <v>-0.6392173101267199</v>
      </c>
      <c r="BP266">
        <v>0.64542226934909186</v>
      </c>
      <c r="BQ266">
        <v>3.342375548694973E-2</v>
      </c>
      <c r="BR266">
        <v>2.7505083948513462</v>
      </c>
      <c r="BS266">
        <v>-1.3377144842778699</v>
      </c>
      <c r="BT266">
        <v>0.2528530309798932</v>
      </c>
      <c r="BU266">
        <v>0.5877109650189114</v>
      </c>
      <c r="BV266">
        <v>0.55870857053316569</v>
      </c>
      <c r="BW266">
        <v>0.3344537511509309</v>
      </c>
      <c r="BX266">
        <v>0.32428245529769262</v>
      </c>
      <c r="BY266">
        <v>-1.3377144842778699</v>
      </c>
      <c r="BZ266">
        <v>0.57170883180868759</v>
      </c>
      <c r="CA266">
        <v>0.6637009253896482</v>
      </c>
      <c r="CB266">
        <v>-0.11238269966426384</v>
      </c>
      <c r="CC266">
        <v>-0.9393021596463883</v>
      </c>
      <c r="CD266">
        <v>0.42975228000240795</v>
      </c>
      <c r="CE266">
        <v>0.4668676203541095</v>
      </c>
      <c r="CF266">
        <v>-1.3377144842778699</v>
      </c>
      <c r="CG266">
        <v>-1.3377144842778699</v>
      </c>
      <c r="CH266">
        <v>0.60097289568674828</v>
      </c>
      <c r="CI266">
        <v>-1.3377144842778699</v>
      </c>
      <c r="CJ266">
        <v>-1.3377144842778699</v>
      </c>
      <c r="CK266">
        <v>-1.3377144842778699</v>
      </c>
      <c r="CL266">
        <v>-1.3377144842778699</v>
      </c>
      <c r="CM266">
        <v>-1.3377144842778699</v>
      </c>
      <c r="CN266">
        <v>-1.3377144842778699</v>
      </c>
      <c r="CO266">
        <v>-1.3377144842778699</v>
      </c>
      <c r="CP266">
        <v>-0.33771448427786993</v>
      </c>
      <c r="CQ266">
        <v>-1.3377144842778699</v>
      </c>
      <c r="CR266">
        <v>-0.33441900898204685</v>
      </c>
      <c r="CS266">
        <v>-0.9393021596463883</v>
      </c>
      <c r="CT266">
        <v>-0.9393021596463883</v>
      </c>
      <c r="CU266">
        <v>-1.3377144842778699</v>
      </c>
      <c r="CV266">
        <v>-1.3377144842778699</v>
      </c>
      <c r="CW266">
        <v>-1.3377144842778699</v>
      </c>
      <c r="CX266">
        <v>-0.9393021596463883</v>
      </c>
      <c r="CY266">
        <v>0.49692964807321494</v>
      </c>
      <c r="CZ266">
        <v>1.1271047983648077</v>
      </c>
      <c r="DA266">
        <v>-0.9393021596463883</v>
      </c>
      <c r="DB266">
        <v>-9.2051478387727662E-2</v>
      </c>
      <c r="DC266">
        <v>-0.6392173101267199</v>
      </c>
      <c r="DD266">
        <v>-1.0362121726544447</v>
      </c>
      <c r="DE266">
        <v>-1.0362121726544447</v>
      </c>
      <c r="DF266" t="e">
        <v>#NUM!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581B-73AE-4C6B-BB36-BB8CFE3AAA12}">
  <dimension ref="A1:AY266"/>
  <sheetViews>
    <sheetView topLeftCell="AE1" workbookViewId="0">
      <selection activeCell="AO1" sqref="AO1"/>
    </sheetView>
  </sheetViews>
  <sheetFormatPr defaultRowHeight="15.6" x14ac:dyDescent="0.3"/>
  <sheetData>
    <row r="1" spans="1:51" x14ac:dyDescent="0.3">
      <c r="A1" t="str">
        <f>_xlfn.CONCAT("log_",Table8_1[[#Headers],[PFBA]])</f>
        <v>log_PFBA</v>
      </c>
      <c r="B1" t="str">
        <f>_xlfn.CONCAT("log_",Table8_1[[#Headers],[PFPeA]])</f>
        <v>log_PFPeA</v>
      </c>
      <c r="C1" t="str">
        <f>_xlfn.CONCAT("log_",Table8_1[[#Headers],[PFHxA]])</f>
        <v>log_PFHxA</v>
      </c>
      <c r="D1" t="str">
        <f>_xlfn.CONCAT("log_",Table8_1[[#Headers],[PFHpA]])</f>
        <v>log_PFHpA</v>
      </c>
      <c r="E1" t="str">
        <f>_xlfn.CONCAT("log_",Table8_1[[#Headers],[PFOA]])</f>
        <v>log_PFOA</v>
      </c>
      <c r="F1" t="str">
        <f>_xlfn.CONCAT("log_",Table8_1[[#Headers],[PFNA]])</f>
        <v>log_PFNA</v>
      </c>
      <c r="G1" t="str">
        <f>_xlfn.CONCAT("log_",Table8_1[[#Headers],[PFBS]])</f>
        <v>log_PFBS</v>
      </c>
      <c r="H1" t="str">
        <f>_xlfn.CONCAT("log_",Table8_1[[#Headers],[PFPeS]])</f>
        <v>log_PFPeS</v>
      </c>
      <c r="I1" t="str">
        <f>_xlfn.CONCAT("log_",Table8_1[[#Headers],[PFHxS]])</f>
        <v>log_PFHxS</v>
      </c>
      <c r="J1" t="str">
        <f>_xlfn.CONCAT("log_",Table8_1[[#Headers],[PFHpS]])</f>
        <v>log_PFHpS</v>
      </c>
      <c r="K1" t="str">
        <f>_xlfn.CONCAT("log_",Table8_1[[#Headers],[PFOS]])</f>
        <v>log_PFOS</v>
      </c>
      <c r="L1" t="str">
        <f>_xlfn.CONCAT("log_",Table8_1[[#Headers],[6:2 FTS]])</f>
        <v>log_6:2 FTS</v>
      </c>
      <c r="M1" t="str">
        <f>_xlfn.CONCAT("log_",Table8_1[[#Headers],[PFDA]])</f>
        <v>log_PFDA</v>
      </c>
      <c r="N1" t="str">
        <f>_xlfn.CONCAT("log_",Table8_1[[#Headers],[PFUnA]])</f>
        <v>log_PFUnA</v>
      </c>
      <c r="O1" t="str">
        <f>_xlfn.CONCAT("log_",Table8_1[[#Headers],[PFDoA]])</f>
        <v>log_PFDoA</v>
      </c>
      <c r="P1" t="str">
        <f>_xlfn.CONCAT("log_",Table8_1[[#Headers],[PFTrDA]])</f>
        <v>log_PFTrDA</v>
      </c>
      <c r="Q1" t="str">
        <f>_xlfn.CONCAT("log_",Table8_1[[#Headers],[PFTeDA]])</f>
        <v>log_PFTeDA</v>
      </c>
      <c r="R1" t="str">
        <f>_xlfn.CONCAT("log_",Table8_1[[#Headers],[PFHxDA]])</f>
        <v>log_PFHxDA</v>
      </c>
      <c r="S1" t="str">
        <f>_xlfn.CONCAT("log_",Table8_1[[#Headers],[PFNS]])</f>
        <v>log_PFNS</v>
      </c>
      <c r="T1" t="str">
        <f>_xlfn.CONCAT("log_",Table8_1[[#Headers],[PFDS]])</f>
        <v>log_PFDS</v>
      </c>
      <c r="U1" t="str">
        <f>_xlfn.CONCAT("log_",Table8_1[[#Headers],[PFDoS]])</f>
        <v>log_PFDoS</v>
      </c>
      <c r="V1" t="str">
        <f>_xlfn.CONCAT("log_",Table8_1[[#Headers],[4:2 FTS]])</f>
        <v>log_4:2 FTS</v>
      </c>
      <c r="W1" t="str">
        <f>_xlfn.CONCAT("log_",Table8_1[[#Headers],[8:2 FTS]])</f>
        <v>log_8:2 FTS</v>
      </c>
      <c r="X1" t="str">
        <f>_xlfn.CONCAT("log_",Table8_1[[#Headers],[10:2 FTS]])</f>
        <v>log_10:2 FTS</v>
      </c>
      <c r="Y1" t="str">
        <f>_xlfn.CONCAT("log_",Table8_1[[#Headers],[N-MeFOSAA]])</f>
        <v>log_N-MeFOSAA</v>
      </c>
      <c r="Z1" t="str">
        <f>_xlfn.CONCAT("log_",Table8_1[[#Headers],[N-EtFOSAA]])</f>
        <v>log_N-EtFOSAA</v>
      </c>
      <c r="AA1" t="str">
        <f>_xlfn.CONCAT("log_",Table8_1[[#Headers],[FOSA]])</f>
        <v>log_FOSA</v>
      </c>
      <c r="AB1" t="str">
        <f>_xlfn.CONCAT("log_",Table8_1[[#Headers],[FOSAA]])</f>
        <v>log_FOSAA</v>
      </c>
      <c r="AC1" t="str">
        <f>_xlfn.CONCAT("log_",Table8_1[[#Headers],[N-MeFOSA]])</f>
        <v>log_N-MeFOSA</v>
      </c>
      <c r="AD1" t="str">
        <f>_xlfn.CONCAT("log_",Table8_1[[#Headers],[N-EtFOSA]])</f>
        <v>log_N-EtFOSA</v>
      </c>
      <c r="AE1" t="str">
        <f>_xlfn.CONCAT("log_",Table8_1[[#Headers],[HFPO-DA]])</f>
        <v>log_HFPO-DA</v>
      </c>
      <c r="AF1" t="str">
        <f>_xlfn.CONCAT("log_",Table8_1[[#Headers],[ADONA]])</f>
        <v>log_ADONA</v>
      </c>
      <c r="AG1" t="str">
        <f>_xlfn.CONCAT("log_",Table8_1[[#Headers],[9Cl-PF3ONS]])</f>
        <v>log_9Cl-PF3ONS</v>
      </c>
      <c r="AH1" t="str">
        <f>_xlfn.CONCAT("log_",Table8_1[[#Headers],[11Cl-PF3OUdS]])</f>
        <v>log_11Cl-PF3OUdS</v>
      </c>
      <c r="AI1" t="str">
        <f>_xlfn.CONCAT("log_",Table8_1[[#Headers],[3:3 FTCA]])</f>
        <v>log_3:3 FTCA</v>
      </c>
      <c r="AJ1" t="str">
        <f>_xlfn.CONCAT("log_",Table8_1[[#Headers],[5:3 FTCA]])</f>
        <v>log_5:3 FTCA</v>
      </c>
      <c r="AK1" t="str">
        <f>_xlfn.CONCAT("log_",Table8_1[[#Headers],[7:3 FTCA]])</f>
        <v>log_7:3 FTCA</v>
      </c>
      <c r="AL1" t="str">
        <f>_xlfn.CONCAT("log_",Table8_1[[#Headers],[6:2 FTCA]])</f>
        <v>log_6:2 FTCA</v>
      </c>
      <c r="AM1" t="str">
        <f>_xlfn.CONCAT("log_",Table8_1[[#Headers],[8:2 FTCA]])</f>
        <v>log_8:2 FTCA</v>
      </c>
      <c r="AN1" t="str">
        <f>_xlfn.CONCAT("log_",Table8_1[[#Headers],[10:2 FTCA]])</f>
        <v>log_10:2 FTCA</v>
      </c>
      <c r="AO1" t="str">
        <f>_xlfn.CONCAT("log_",Table8_1[[#Headers],[6:2 FTUCA]])</f>
        <v>log_6:2 FTUCA</v>
      </c>
      <c r="AP1" t="str">
        <f>_xlfn.CONCAT("log_",Table8_1[[#Headers],[8:2 FTUCA]])</f>
        <v>log_8:2 FTUCA</v>
      </c>
      <c r="AQ1" t="str">
        <f>_xlfn.CONCAT("log_",Table8_1[[#Headers],[6:2 diPAP]])</f>
        <v>log_6:2 diPAP</v>
      </c>
      <c r="AR1" t="str">
        <f>_xlfn.CONCAT("log_",Table8_1[[#Headers],[FBSA]])</f>
        <v>log_FBSA</v>
      </c>
      <c r="AS1" t="str">
        <f>_xlfn.CONCAT("log_",Table8_1[[#Headers],[FHxSA]])</f>
        <v>log_FHxSA</v>
      </c>
      <c r="AT1" t="str">
        <f>_xlfn.CONCAT("log_",Table8_1[[#Headers],[PFPrS]])</f>
        <v>log_PFPrS</v>
      </c>
      <c r="AU1" t="str">
        <f>_xlfn.CONCAT("log_",Table8_1[[#Headers],[Cl-PFOS]])</f>
        <v>log_Cl-PFOS</v>
      </c>
      <c r="AV1" t="str">
        <f>_xlfn.CONCAT("log_",Table8_1[[#Headers],[PFEtCHxS]])</f>
        <v>log_PFEtCHxS</v>
      </c>
      <c r="AW1" t="str">
        <f>_xlfn.CONCAT("log_",Table8_1[[#Headers],[8:2 diPAP]])</f>
        <v>log_8:2 diPAP</v>
      </c>
      <c r="AX1" t="str">
        <f>_xlfn.CONCAT("log_",Table8_1[[#Headers],[diSAmPAP]])</f>
        <v>log_diSAmPAP</v>
      </c>
      <c r="AY1" t="str">
        <f>_xlfn.CONCAT("log_",Table8_1[[#Headers],[11cl-PF3OUdS2]])</f>
        <v>log_11cl-PF3OUdS2</v>
      </c>
    </row>
    <row r="2" spans="1:51" x14ac:dyDescent="0.3">
      <c r="A2">
        <f>LOG(Table8_1[[#This Row],[PFBA]])</f>
        <v>8.2785370316450071E-2</v>
      </c>
      <c r="B2">
        <f>LOG(Table8_1[[#This Row],[PFPeA]])</f>
        <v>-1.2006594505464183</v>
      </c>
      <c r="C2">
        <f>LOG(Table8_1[[#This Row],[PFHxA]])</f>
        <v>0.43933269383026263</v>
      </c>
      <c r="D2">
        <f>LOG(Table8_1[[#This Row],[PFHpA]])</f>
        <v>0.74193907772919887</v>
      </c>
      <c r="E2">
        <f>LOG(Table8_1[[#This Row],[PFOA]])</f>
        <v>0.61172330800734176</v>
      </c>
      <c r="F2">
        <f>LOG(Table8_1[[#This Row],[PFNA]])</f>
        <v>0.95712819767681312</v>
      </c>
      <c r="G2">
        <f>LOG(Table8_1[[#This Row],[PFBS]])</f>
        <v>-1.2006594505464183</v>
      </c>
      <c r="H2">
        <f>LOG(Table8_1[[#This Row],[PFPeS]])</f>
        <v>-0.11719095860756004</v>
      </c>
      <c r="I2">
        <f>LOG(Table8_1[[#This Row],[PFHxS]])</f>
        <v>1.6148972160331345</v>
      </c>
      <c r="J2">
        <f>LOG(Table8_1[[#This Row],[PFHpS]])</f>
        <v>0.14301480025409505</v>
      </c>
      <c r="K2">
        <f>LOG(Table8_1[[#This Row],[PFOS]])</f>
        <v>3.5276299008713385</v>
      </c>
      <c r="L2">
        <f>LOG(Table8_1[[#This Row],[6:2 FTS]])</f>
        <v>-1.2006594505464183</v>
      </c>
      <c r="M2" t="e">
        <f>LOG(Table8_1[[#This Row],[PFDA]])</f>
        <v>#NUM!</v>
      </c>
      <c r="N2" t="e">
        <f>LOG(Table8_1[[#This Row],[PFUnA]])</f>
        <v>#NUM!</v>
      </c>
      <c r="O2" t="e">
        <f>LOG(Table8_1[[#This Row],[PFDoA]])</f>
        <v>#NUM!</v>
      </c>
      <c r="P2" t="e">
        <f>LOG(Table8_1[[#This Row],[PFTrDA]])</f>
        <v>#NUM!</v>
      </c>
      <c r="Q2" t="e">
        <f>LOG(Table8_1[[#This Row],[PFTeDA]])</f>
        <v>#NUM!</v>
      </c>
      <c r="R2" t="e">
        <f>LOG(Table8_1[[#This Row],[PFHxDA]])</f>
        <v>#NUM!</v>
      </c>
      <c r="S2" t="e">
        <f>LOG(Table8_1[[#This Row],[PFNS]])</f>
        <v>#NUM!</v>
      </c>
      <c r="T2" t="e">
        <f>LOG(Table8_1[[#This Row],[PFDS]])</f>
        <v>#NUM!</v>
      </c>
      <c r="U2" t="e">
        <f>LOG(Table8_1[[#This Row],[PFDoS]])</f>
        <v>#NUM!</v>
      </c>
      <c r="V2" t="e">
        <f>LOG(Table8_1[[#This Row],[4:2 FTS]])</f>
        <v>#NUM!</v>
      </c>
      <c r="W2" t="e">
        <f>LOG(Table8_1[[#This Row],[8:2 FTS]])</f>
        <v>#NUM!</v>
      </c>
      <c r="X2" t="e">
        <f>LOG(Table8_1[[#This Row],[10:2 FTS]])</f>
        <v>#NUM!</v>
      </c>
      <c r="Y2" t="e">
        <f>LOG(Table8_1[[#This Row],[N-MeFOSAA]])</f>
        <v>#NUM!</v>
      </c>
      <c r="Z2" t="e">
        <f>LOG(Table8_1[[#This Row],[N-EtFOSAA]])</f>
        <v>#NUM!</v>
      </c>
      <c r="AA2" t="e">
        <f>LOG(Table8_1[[#This Row],[FOSA]])</f>
        <v>#NUM!</v>
      </c>
      <c r="AB2" t="e">
        <f>LOG(Table8_1[[#This Row],[FOSAA]])</f>
        <v>#NUM!</v>
      </c>
      <c r="AC2" t="e">
        <f>LOG(Table8_1[[#This Row],[N-MeFOSA]])</f>
        <v>#NUM!</v>
      </c>
      <c r="AD2" t="e">
        <f>LOG(Table8_1[[#This Row],[N-EtFOSA]])</f>
        <v>#NUM!</v>
      </c>
      <c r="AE2" t="e">
        <f>LOG(Table8_1[[#This Row],[HFPO-DA]])</f>
        <v>#NUM!</v>
      </c>
      <c r="AF2" t="e">
        <f>LOG(Table8_1[[#This Row],[ADONA]])</f>
        <v>#NUM!</v>
      </c>
      <c r="AG2" t="e">
        <f>LOG(Table8_1[[#This Row],[9Cl-PF3ONS]])</f>
        <v>#NUM!</v>
      </c>
      <c r="AH2" t="e">
        <f>LOG(Table8_1[[#This Row],[11Cl-PF3OUdS]])</f>
        <v>#NUM!</v>
      </c>
      <c r="AI2" t="e">
        <f>LOG(Table8_1[[#This Row],[3:3 FTCA]])</f>
        <v>#NUM!</v>
      </c>
      <c r="AJ2" t="e">
        <f>LOG(Table8_1[[#This Row],[5:3 FTCA]])</f>
        <v>#NUM!</v>
      </c>
      <c r="AK2" t="e">
        <f>LOG(Table8_1[[#This Row],[7:3 FTCA]])</f>
        <v>#NUM!</v>
      </c>
      <c r="AL2" t="e">
        <f>LOG(Table8_1[[#This Row],[6:2 FTCA]])</f>
        <v>#NUM!</v>
      </c>
      <c r="AM2" t="e">
        <f>LOG(Table8_1[[#This Row],[8:2 FTCA]])</f>
        <v>#NUM!</v>
      </c>
      <c r="AN2" t="e">
        <f>LOG(Table8_1[[#This Row],[10:2 FTCA]])</f>
        <v>#NUM!</v>
      </c>
      <c r="AO2" t="e">
        <f>LOG(Table8_1[[#This Row],[6:2 FTUCA]])</f>
        <v>#NUM!</v>
      </c>
      <c r="AP2" t="e">
        <f>LOG(Table8_1[[#This Row],[8:2 FTUCA]])</f>
        <v>#NUM!</v>
      </c>
      <c r="AQ2" t="e">
        <f>LOG(Table8_1[[#This Row],[6:2 diPAP]])</f>
        <v>#NUM!</v>
      </c>
      <c r="AR2" t="e">
        <f>LOG(Table8_1[[#This Row],[FBSA]])</f>
        <v>#NUM!</v>
      </c>
      <c r="AS2" t="e">
        <f>LOG(Table8_1[[#This Row],[FHxSA]])</f>
        <v>#NUM!</v>
      </c>
      <c r="AT2" t="e">
        <f>LOG(Table8_1[[#This Row],[PFPrS]])</f>
        <v>#NUM!</v>
      </c>
      <c r="AU2" t="e">
        <f>LOG(Table8_1[[#This Row],[Cl-PFOS]])</f>
        <v>#NUM!</v>
      </c>
      <c r="AV2" t="e">
        <f>LOG(Table8_1[[#This Row],[PFEtCHxS]])</f>
        <v>#NUM!</v>
      </c>
      <c r="AW2" t="e">
        <f>LOG(Table8_1[[#This Row],[8:2 diPAP]])</f>
        <v>#NUM!</v>
      </c>
      <c r="AX2" t="e">
        <f>LOG(Table8_1[[#This Row],[diSAmPAP]])</f>
        <v>#NUM!</v>
      </c>
      <c r="AY2" t="e">
        <f>LOG(Table8_1[[#This Row],[11cl-PF3OUdS2]])</f>
        <v>#NUM!</v>
      </c>
    </row>
    <row r="3" spans="1:51" x14ac:dyDescent="0.3">
      <c r="A3">
        <f>LOG(Table8_1[[#This Row],[PFBA]])</f>
        <v>-0.4122890349810886</v>
      </c>
      <c r="B3">
        <f>LOG(Table8_1[[#This Row],[PFPeA]])</f>
        <v>-1.5316526695878427</v>
      </c>
      <c r="C3">
        <f>LOG(Table8_1[[#This Row],[PFHxA]])</f>
        <v>-0.20134935455473107</v>
      </c>
      <c r="D3">
        <f>LOG(Table8_1[[#This Row],[PFHpA]])</f>
        <v>-0.16685288808721482</v>
      </c>
      <c r="E3">
        <f>LOG(Table8_1[[#This Row],[PFOA]])</f>
        <v>6.069784035361165E-2</v>
      </c>
      <c r="F3">
        <f>LOG(Table8_1[[#This Row],[PFNA]])</f>
        <v>-0.21538270736712464</v>
      </c>
      <c r="G3">
        <f>LOG(Table8_1[[#This Row],[PFBS]])</f>
        <v>-1.5316526695878427</v>
      </c>
      <c r="H3">
        <f>LOG(Table8_1[[#This Row],[PFPeS]])</f>
        <v>-1.0132282657337552</v>
      </c>
      <c r="I3">
        <f>LOG(Table8_1[[#This Row],[PFHxS]])</f>
        <v>0.87332060181539872</v>
      </c>
      <c r="J3">
        <f>LOG(Table8_1[[#This Row],[PFHpS]])</f>
        <v>-1.9542107723899943E-2</v>
      </c>
      <c r="K3">
        <f>LOG(Table8_1[[#This Row],[PFOS]])</f>
        <v>2.9278834103307068</v>
      </c>
      <c r="L3">
        <f>LOG(Table8_1[[#This Row],[6:2 FTS]])</f>
        <v>-1.5316526695878427</v>
      </c>
      <c r="M3" t="e">
        <f>LOG(Table8_1[[#This Row],[PFDA]])</f>
        <v>#NUM!</v>
      </c>
      <c r="N3" t="e">
        <f>LOG(Table8_1[[#This Row],[PFUnA]])</f>
        <v>#NUM!</v>
      </c>
      <c r="O3" t="e">
        <f>LOG(Table8_1[[#This Row],[PFDoA]])</f>
        <v>#NUM!</v>
      </c>
      <c r="P3" t="e">
        <f>LOG(Table8_1[[#This Row],[PFTrDA]])</f>
        <v>#NUM!</v>
      </c>
      <c r="Q3" t="e">
        <f>LOG(Table8_1[[#This Row],[PFTeDA]])</f>
        <v>#NUM!</v>
      </c>
      <c r="R3" t="e">
        <f>LOG(Table8_1[[#This Row],[PFHxDA]])</f>
        <v>#NUM!</v>
      </c>
      <c r="S3" t="e">
        <f>LOG(Table8_1[[#This Row],[PFNS]])</f>
        <v>#NUM!</v>
      </c>
      <c r="T3" t="e">
        <f>LOG(Table8_1[[#This Row],[PFDS]])</f>
        <v>#NUM!</v>
      </c>
      <c r="U3" t="e">
        <f>LOG(Table8_1[[#This Row],[PFDoS]])</f>
        <v>#NUM!</v>
      </c>
      <c r="V3" t="e">
        <f>LOG(Table8_1[[#This Row],[4:2 FTS]])</f>
        <v>#NUM!</v>
      </c>
      <c r="W3" t="e">
        <f>LOG(Table8_1[[#This Row],[8:2 FTS]])</f>
        <v>#NUM!</v>
      </c>
      <c r="X3" t="e">
        <f>LOG(Table8_1[[#This Row],[10:2 FTS]])</f>
        <v>#NUM!</v>
      </c>
      <c r="Y3" t="e">
        <f>LOG(Table8_1[[#This Row],[N-MeFOSAA]])</f>
        <v>#NUM!</v>
      </c>
      <c r="Z3" t="e">
        <f>LOG(Table8_1[[#This Row],[N-EtFOSAA]])</f>
        <v>#NUM!</v>
      </c>
      <c r="AA3" t="e">
        <f>LOG(Table8_1[[#This Row],[FOSA]])</f>
        <v>#NUM!</v>
      </c>
      <c r="AB3" t="e">
        <f>LOG(Table8_1[[#This Row],[FOSAA]])</f>
        <v>#NUM!</v>
      </c>
      <c r="AC3" t="e">
        <f>LOG(Table8_1[[#This Row],[N-MeFOSA]])</f>
        <v>#NUM!</v>
      </c>
      <c r="AD3" t="e">
        <f>LOG(Table8_1[[#This Row],[N-EtFOSA]])</f>
        <v>#NUM!</v>
      </c>
      <c r="AE3" t="e">
        <f>LOG(Table8_1[[#This Row],[HFPO-DA]])</f>
        <v>#NUM!</v>
      </c>
      <c r="AF3" t="e">
        <f>LOG(Table8_1[[#This Row],[ADONA]])</f>
        <v>#NUM!</v>
      </c>
      <c r="AG3" t="e">
        <f>LOG(Table8_1[[#This Row],[9Cl-PF3ONS]])</f>
        <v>#NUM!</v>
      </c>
      <c r="AH3" t="e">
        <f>LOG(Table8_1[[#This Row],[11Cl-PF3OUdS]])</f>
        <v>#NUM!</v>
      </c>
      <c r="AI3" t="e">
        <f>LOG(Table8_1[[#This Row],[3:3 FTCA]])</f>
        <v>#NUM!</v>
      </c>
      <c r="AJ3" t="e">
        <f>LOG(Table8_1[[#This Row],[5:3 FTCA]])</f>
        <v>#NUM!</v>
      </c>
      <c r="AK3" t="e">
        <f>LOG(Table8_1[[#This Row],[7:3 FTCA]])</f>
        <v>#NUM!</v>
      </c>
      <c r="AL3" t="e">
        <f>LOG(Table8_1[[#This Row],[6:2 FTCA]])</f>
        <v>#NUM!</v>
      </c>
      <c r="AM3" t="e">
        <f>LOG(Table8_1[[#This Row],[8:2 FTCA]])</f>
        <v>#NUM!</v>
      </c>
      <c r="AN3" t="e">
        <f>LOG(Table8_1[[#This Row],[10:2 FTCA]])</f>
        <v>#NUM!</v>
      </c>
      <c r="AO3" t="e">
        <f>LOG(Table8_1[[#This Row],[6:2 FTUCA]])</f>
        <v>#NUM!</v>
      </c>
      <c r="AP3" t="e">
        <f>LOG(Table8_1[[#This Row],[8:2 FTUCA]])</f>
        <v>#NUM!</v>
      </c>
      <c r="AQ3" t="e">
        <f>LOG(Table8_1[[#This Row],[6:2 diPAP]])</f>
        <v>#NUM!</v>
      </c>
      <c r="AR3" t="e">
        <f>LOG(Table8_1[[#This Row],[FBSA]])</f>
        <v>#NUM!</v>
      </c>
      <c r="AS3" t="e">
        <f>LOG(Table8_1[[#This Row],[FHxSA]])</f>
        <v>#NUM!</v>
      </c>
      <c r="AT3" t="e">
        <f>LOG(Table8_1[[#This Row],[PFPrS]])</f>
        <v>#NUM!</v>
      </c>
      <c r="AU3" t="e">
        <f>LOG(Table8_1[[#This Row],[Cl-PFOS]])</f>
        <v>#NUM!</v>
      </c>
      <c r="AV3" t="e">
        <f>LOG(Table8_1[[#This Row],[PFEtCHxS]])</f>
        <v>#NUM!</v>
      </c>
      <c r="AW3" t="e">
        <f>LOG(Table8_1[[#This Row],[8:2 diPAP]])</f>
        <v>#NUM!</v>
      </c>
      <c r="AX3" t="e">
        <f>LOG(Table8_1[[#This Row],[diSAmPAP]])</f>
        <v>#NUM!</v>
      </c>
      <c r="AY3" t="e">
        <f>LOG(Table8_1[[#This Row],[11cl-PF3OUdS2]])</f>
        <v>#NUM!</v>
      </c>
    </row>
    <row r="4" spans="1:51" x14ac:dyDescent="0.3">
      <c r="A4">
        <f>LOG(Table8_1[[#This Row],[PFBA]])</f>
        <v>-2.9653123769906618E-2</v>
      </c>
      <c r="B4">
        <f>LOG(Table8_1[[#This Row],[PFPeA]])</f>
        <v>-1.5044556624535514</v>
      </c>
      <c r="C4">
        <f>LOG(Table8_1[[#This Row],[PFHxA]])</f>
        <v>0.24797326636180664</v>
      </c>
      <c r="D4">
        <f>LOG(Table8_1[[#This Row],[PFHpA]])</f>
        <v>0.36361197989214433</v>
      </c>
      <c r="E4">
        <f>LOG(Table8_1[[#This Row],[PFOA]])</f>
        <v>0.7965743332104297</v>
      </c>
      <c r="F4">
        <f>LOG(Table8_1[[#This Row],[PFNA]])</f>
        <v>0.54157924394658097</v>
      </c>
      <c r="G4">
        <f>LOG(Table8_1[[#This Row],[PFBS]])</f>
        <v>-1.5044556624535514</v>
      </c>
      <c r="H4">
        <f>LOG(Table8_1[[#This Row],[PFPeS]])</f>
        <v>-0.2865094569060575</v>
      </c>
      <c r="I4">
        <f>LOG(Table8_1[[#This Row],[PFHxS]])</f>
        <v>1.5550944485783191</v>
      </c>
      <c r="J4">
        <f>LOG(Table8_1[[#This Row],[PFHpS]])</f>
        <v>0.5065050324048721</v>
      </c>
      <c r="K4">
        <f>LOG(Table8_1[[#This Row],[PFOS]])</f>
        <v>3.6702458530741242</v>
      </c>
      <c r="L4">
        <f>LOG(Table8_1[[#This Row],[6:2 FTS]])</f>
        <v>-1.5044556624535514</v>
      </c>
      <c r="M4" t="e">
        <f>LOG(Table8_1[[#This Row],[PFDA]])</f>
        <v>#NUM!</v>
      </c>
      <c r="N4" t="e">
        <f>LOG(Table8_1[[#This Row],[PFUnA]])</f>
        <v>#NUM!</v>
      </c>
      <c r="O4" t="e">
        <f>LOG(Table8_1[[#This Row],[PFDoA]])</f>
        <v>#NUM!</v>
      </c>
      <c r="P4" t="e">
        <f>LOG(Table8_1[[#This Row],[PFTrDA]])</f>
        <v>#NUM!</v>
      </c>
      <c r="Q4" t="e">
        <f>LOG(Table8_1[[#This Row],[PFTeDA]])</f>
        <v>#NUM!</v>
      </c>
      <c r="R4" t="e">
        <f>LOG(Table8_1[[#This Row],[PFHxDA]])</f>
        <v>#NUM!</v>
      </c>
      <c r="S4" t="e">
        <f>LOG(Table8_1[[#This Row],[PFNS]])</f>
        <v>#NUM!</v>
      </c>
      <c r="T4" t="e">
        <f>LOG(Table8_1[[#This Row],[PFDS]])</f>
        <v>#NUM!</v>
      </c>
      <c r="U4" t="e">
        <f>LOG(Table8_1[[#This Row],[PFDoS]])</f>
        <v>#NUM!</v>
      </c>
      <c r="V4" t="e">
        <f>LOG(Table8_1[[#This Row],[4:2 FTS]])</f>
        <v>#NUM!</v>
      </c>
      <c r="W4" t="e">
        <f>LOG(Table8_1[[#This Row],[8:2 FTS]])</f>
        <v>#NUM!</v>
      </c>
      <c r="X4" t="e">
        <f>LOG(Table8_1[[#This Row],[10:2 FTS]])</f>
        <v>#NUM!</v>
      </c>
      <c r="Y4" t="e">
        <f>LOG(Table8_1[[#This Row],[N-MeFOSAA]])</f>
        <v>#NUM!</v>
      </c>
      <c r="Z4" t="e">
        <f>LOG(Table8_1[[#This Row],[N-EtFOSAA]])</f>
        <v>#NUM!</v>
      </c>
      <c r="AA4" t="e">
        <f>LOG(Table8_1[[#This Row],[FOSA]])</f>
        <v>#NUM!</v>
      </c>
      <c r="AB4" t="e">
        <f>LOG(Table8_1[[#This Row],[FOSAA]])</f>
        <v>#NUM!</v>
      </c>
      <c r="AC4" t="e">
        <f>LOG(Table8_1[[#This Row],[N-MeFOSA]])</f>
        <v>#NUM!</v>
      </c>
      <c r="AD4" t="e">
        <f>LOG(Table8_1[[#This Row],[N-EtFOSA]])</f>
        <v>#NUM!</v>
      </c>
      <c r="AE4" t="e">
        <f>LOG(Table8_1[[#This Row],[HFPO-DA]])</f>
        <v>#NUM!</v>
      </c>
      <c r="AF4" t="e">
        <f>LOG(Table8_1[[#This Row],[ADONA]])</f>
        <v>#NUM!</v>
      </c>
      <c r="AG4" t="e">
        <f>LOG(Table8_1[[#This Row],[9Cl-PF3ONS]])</f>
        <v>#NUM!</v>
      </c>
      <c r="AH4" t="e">
        <f>LOG(Table8_1[[#This Row],[11Cl-PF3OUdS]])</f>
        <v>#NUM!</v>
      </c>
      <c r="AI4" t="e">
        <f>LOG(Table8_1[[#This Row],[3:3 FTCA]])</f>
        <v>#NUM!</v>
      </c>
      <c r="AJ4" t="e">
        <f>LOG(Table8_1[[#This Row],[5:3 FTCA]])</f>
        <v>#NUM!</v>
      </c>
      <c r="AK4" t="e">
        <f>LOG(Table8_1[[#This Row],[7:3 FTCA]])</f>
        <v>#NUM!</v>
      </c>
      <c r="AL4" t="e">
        <f>LOG(Table8_1[[#This Row],[6:2 FTCA]])</f>
        <v>#NUM!</v>
      </c>
      <c r="AM4" t="e">
        <f>LOG(Table8_1[[#This Row],[8:2 FTCA]])</f>
        <v>#NUM!</v>
      </c>
      <c r="AN4" t="e">
        <f>LOG(Table8_1[[#This Row],[10:2 FTCA]])</f>
        <v>#NUM!</v>
      </c>
      <c r="AO4" t="e">
        <f>LOG(Table8_1[[#This Row],[6:2 FTUCA]])</f>
        <v>#NUM!</v>
      </c>
      <c r="AP4" t="e">
        <f>LOG(Table8_1[[#This Row],[8:2 FTUCA]])</f>
        <v>#NUM!</v>
      </c>
      <c r="AQ4" t="e">
        <f>LOG(Table8_1[[#This Row],[6:2 diPAP]])</f>
        <v>#NUM!</v>
      </c>
      <c r="AR4" t="e">
        <f>LOG(Table8_1[[#This Row],[FBSA]])</f>
        <v>#NUM!</v>
      </c>
      <c r="AS4" t="e">
        <f>LOG(Table8_1[[#This Row],[FHxSA]])</f>
        <v>#NUM!</v>
      </c>
      <c r="AT4" t="e">
        <f>LOG(Table8_1[[#This Row],[PFPrS]])</f>
        <v>#NUM!</v>
      </c>
      <c r="AU4" t="e">
        <f>LOG(Table8_1[[#This Row],[Cl-PFOS]])</f>
        <v>#NUM!</v>
      </c>
      <c r="AV4" t="e">
        <f>LOG(Table8_1[[#This Row],[PFEtCHxS]])</f>
        <v>#NUM!</v>
      </c>
      <c r="AW4" t="e">
        <f>LOG(Table8_1[[#This Row],[8:2 diPAP]])</f>
        <v>#NUM!</v>
      </c>
      <c r="AX4" t="e">
        <f>LOG(Table8_1[[#This Row],[diSAmPAP]])</f>
        <v>#NUM!</v>
      </c>
      <c r="AY4" t="e">
        <f>LOG(Table8_1[[#This Row],[11cl-PF3OUdS2]])</f>
        <v>#NUM!</v>
      </c>
    </row>
    <row r="5" spans="1:51" x14ac:dyDescent="0.3">
      <c r="A5">
        <f>LOG(Table8_1[[#This Row],[PFBA]])</f>
        <v>-1.288192770958809</v>
      </c>
      <c r="B5">
        <f>LOG(Table8_1[[#This Row],[PFPeA]])</f>
        <v>-1.288192770958809</v>
      </c>
      <c r="C5">
        <f>LOG(Table8_1[[#This Row],[PFHxA]])</f>
        <v>-1.288192770958809</v>
      </c>
      <c r="D5">
        <f>LOG(Table8_1[[#This Row],[PFHpA]])</f>
        <v>-0.76827561667148347</v>
      </c>
      <c r="E5">
        <f>LOG(Table8_1[[#This Row],[PFOA]])</f>
        <v>-1.288192770958809</v>
      </c>
      <c r="F5">
        <f>LOG(Table8_1[[#This Row],[PFNA]])</f>
        <v>-1.288192770958809</v>
      </c>
      <c r="G5">
        <f>LOG(Table8_1[[#This Row],[PFBS]])</f>
        <v>-1.288192770958809</v>
      </c>
      <c r="H5">
        <f>LOG(Table8_1[[#This Row],[PFPeS]])</f>
        <v>-1.288192770958809</v>
      </c>
      <c r="I5">
        <f>LOG(Table8_1[[#This Row],[PFHxS]])</f>
        <v>1.0791812460476249</v>
      </c>
      <c r="J5">
        <f>LOG(Table8_1[[#This Row],[PFHpS]])</f>
        <v>-0.26680273489343054</v>
      </c>
      <c r="K5">
        <f>LOG(Table8_1[[#This Row],[PFOS]])</f>
        <v>3.330413773349191</v>
      </c>
      <c r="L5">
        <f>LOG(Table8_1[[#This Row],[6:2 FTS]])</f>
        <v>-1.288192770958809</v>
      </c>
      <c r="M5" t="e">
        <f>LOG(Table8_1[[#This Row],[PFDA]])</f>
        <v>#NUM!</v>
      </c>
      <c r="N5" t="e">
        <f>LOG(Table8_1[[#This Row],[PFUnA]])</f>
        <v>#NUM!</v>
      </c>
      <c r="O5" t="e">
        <f>LOG(Table8_1[[#This Row],[PFDoA]])</f>
        <v>#NUM!</v>
      </c>
      <c r="P5" t="e">
        <f>LOG(Table8_1[[#This Row],[PFTrDA]])</f>
        <v>#NUM!</v>
      </c>
      <c r="Q5" t="e">
        <f>LOG(Table8_1[[#This Row],[PFTeDA]])</f>
        <v>#NUM!</v>
      </c>
      <c r="R5" t="e">
        <f>LOG(Table8_1[[#This Row],[PFHxDA]])</f>
        <v>#NUM!</v>
      </c>
      <c r="S5" t="e">
        <f>LOG(Table8_1[[#This Row],[PFNS]])</f>
        <v>#NUM!</v>
      </c>
      <c r="T5" t="e">
        <f>LOG(Table8_1[[#This Row],[PFDS]])</f>
        <v>#NUM!</v>
      </c>
      <c r="U5" t="e">
        <f>LOG(Table8_1[[#This Row],[PFDoS]])</f>
        <v>#NUM!</v>
      </c>
      <c r="V5" t="e">
        <f>LOG(Table8_1[[#This Row],[4:2 FTS]])</f>
        <v>#NUM!</v>
      </c>
      <c r="W5" t="e">
        <f>LOG(Table8_1[[#This Row],[8:2 FTS]])</f>
        <v>#NUM!</v>
      </c>
      <c r="X5" t="e">
        <f>LOG(Table8_1[[#This Row],[10:2 FTS]])</f>
        <v>#NUM!</v>
      </c>
      <c r="Y5" t="e">
        <f>LOG(Table8_1[[#This Row],[N-MeFOSAA]])</f>
        <v>#NUM!</v>
      </c>
      <c r="Z5" t="e">
        <f>LOG(Table8_1[[#This Row],[N-EtFOSAA]])</f>
        <v>#NUM!</v>
      </c>
      <c r="AA5" t="e">
        <f>LOG(Table8_1[[#This Row],[FOSA]])</f>
        <v>#NUM!</v>
      </c>
      <c r="AB5" t="e">
        <f>LOG(Table8_1[[#This Row],[FOSAA]])</f>
        <v>#NUM!</v>
      </c>
      <c r="AC5" t="e">
        <f>LOG(Table8_1[[#This Row],[N-MeFOSA]])</f>
        <v>#NUM!</v>
      </c>
      <c r="AD5" t="e">
        <f>LOG(Table8_1[[#This Row],[N-EtFOSA]])</f>
        <v>#NUM!</v>
      </c>
      <c r="AE5" t="e">
        <f>LOG(Table8_1[[#This Row],[HFPO-DA]])</f>
        <v>#NUM!</v>
      </c>
      <c r="AF5" t="e">
        <f>LOG(Table8_1[[#This Row],[ADONA]])</f>
        <v>#NUM!</v>
      </c>
      <c r="AG5" t="e">
        <f>LOG(Table8_1[[#This Row],[9Cl-PF3ONS]])</f>
        <v>#NUM!</v>
      </c>
      <c r="AH5" t="e">
        <f>LOG(Table8_1[[#This Row],[11Cl-PF3OUdS]])</f>
        <v>#NUM!</v>
      </c>
      <c r="AI5" t="e">
        <f>LOG(Table8_1[[#This Row],[3:3 FTCA]])</f>
        <v>#NUM!</v>
      </c>
      <c r="AJ5" t="e">
        <f>LOG(Table8_1[[#This Row],[5:3 FTCA]])</f>
        <v>#NUM!</v>
      </c>
      <c r="AK5" t="e">
        <f>LOG(Table8_1[[#This Row],[7:3 FTCA]])</f>
        <v>#NUM!</v>
      </c>
      <c r="AL5" t="e">
        <f>LOG(Table8_1[[#This Row],[6:2 FTCA]])</f>
        <v>#NUM!</v>
      </c>
      <c r="AM5" t="e">
        <f>LOG(Table8_1[[#This Row],[8:2 FTCA]])</f>
        <v>#NUM!</v>
      </c>
      <c r="AN5" t="e">
        <f>LOG(Table8_1[[#This Row],[10:2 FTCA]])</f>
        <v>#NUM!</v>
      </c>
      <c r="AO5" t="e">
        <f>LOG(Table8_1[[#This Row],[6:2 FTUCA]])</f>
        <v>#NUM!</v>
      </c>
      <c r="AP5" t="e">
        <f>LOG(Table8_1[[#This Row],[8:2 FTUCA]])</f>
        <v>#NUM!</v>
      </c>
      <c r="AQ5" t="e">
        <f>LOG(Table8_1[[#This Row],[6:2 diPAP]])</f>
        <v>#NUM!</v>
      </c>
      <c r="AR5" t="e">
        <f>LOG(Table8_1[[#This Row],[FBSA]])</f>
        <v>#NUM!</v>
      </c>
      <c r="AS5" t="e">
        <f>LOG(Table8_1[[#This Row],[FHxSA]])</f>
        <v>#NUM!</v>
      </c>
      <c r="AT5" t="e">
        <f>LOG(Table8_1[[#This Row],[PFPrS]])</f>
        <v>#NUM!</v>
      </c>
      <c r="AU5" t="e">
        <f>LOG(Table8_1[[#This Row],[Cl-PFOS]])</f>
        <v>#NUM!</v>
      </c>
      <c r="AV5" t="e">
        <f>LOG(Table8_1[[#This Row],[PFEtCHxS]])</f>
        <v>#NUM!</v>
      </c>
      <c r="AW5" t="e">
        <f>LOG(Table8_1[[#This Row],[8:2 diPAP]])</f>
        <v>#NUM!</v>
      </c>
      <c r="AX5" t="e">
        <f>LOG(Table8_1[[#This Row],[diSAmPAP]])</f>
        <v>#NUM!</v>
      </c>
      <c r="AY5" t="e">
        <f>LOG(Table8_1[[#This Row],[11cl-PF3OUdS2]])</f>
        <v>#NUM!</v>
      </c>
    </row>
    <row r="6" spans="1:51" x14ac:dyDescent="0.3">
      <c r="A6">
        <f>LOG(Table8_1[[#This Row],[PFBA]])</f>
        <v>-1.4400933749638876</v>
      </c>
      <c r="B6">
        <f>LOG(Table8_1[[#This Row],[PFPeA]])</f>
        <v>-1.4400933749638876</v>
      </c>
      <c r="C6">
        <f>LOG(Table8_1[[#This Row],[PFHxA]])</f>
        <v>-1.4400933749638876</v>
      </c>
      <c r="D6">
        <f>LOG(Table8_1[[#This Row],[PFHpA]])</f>
        <v>-0.52432881167557033</v>
      </c>
      <c r="E6">
        <f>LOG(Table8_1[[#This Row],[PFOA]])</f>
        <v>-7.3657553374344958E-2</v>
      </c>
      <c r="F6">
        <f>LOG(Table8_1[[#This Row],[PFNA]])</f>
        <v>-5.7495893831919269E-2</v>
      </c>
      <c r="G6">
        <f>LOG(Table8_1[[#This Row],[PFBS]])</f>
        <v>-1.4400933749638876</v>
      </c>
      <c r="H6">
        <f>LOG(Table8_1[[#This Row],[PFPeS]])</f>
        <v>-0.92263209471584351</v>
      </c>
      <c r="I6">
        <f>LOG(Table8_1[[#This Row],[PFHxS]])</f>
        <v>1.3783979009481377</v>
      </c>
      <c r="J6">
        <f>LOG(Table8_1[[#This Row],[PFHpS]])</f>
        <v>0.23044892137827391</v>
      </c>
      <c r="K6">
        <f>LOG(Table8_1[[#This Row],[PFOS]])</f>
        <v>3.7581546219673898</v>
      </c>
      <c r="L6">
        <f>LOG(Table8_1[[#This Row],[6:2 FTS]])</f>
        <v>-1.4400933749638876</v>
      </c>
      <c r="M6" t="e">
        <f>LOG(Table8_1[[#This Row],[PFDA]])</f>
        <v>#NUM!</v>
      </c>
      <c r="N6" t="e">
        <f>LOG(Table8_1[[#This Row],[PFUnA]])</f>
        <v>#NUM!</v>
      </c>
      <c r="O6" t="e">
        <f>LOG(Table8_1[[#This Row],[PFDoA]])</f>
        <v>#NUM!</v>
      </c>
      <c r="P6" t="e">
        <f>LOG(Table8_1[[#This Row],[PFTrDA]])</f>
        <v>#NUM!</v>
      </c>
      <c r="Q6" t="e">
        <f>LOG(Table8_1[[#This Row],[PFTeDA]])</f>
        <v>#NUM!</v>
      </c>
      <c r="R6" t="e">
        <f>LOG(Table8_1[[#This Row],[PFHxDA]])</f>
        <v>#NUM!</v>
      </c>
      <c r="S6" t="e">
        <f>LOG(Table8_1[[#This Row],[PFNS]])</f>
        <v>#NUM!</v>
      </c>
      <c r="T6" t="e">
        <f>LOG(Table8_1[[#This Row],[PFDS]])</f>
        <v>#NUM!</v>
      </c>
      <c r="U6" t="e">
        <f>LOG(Table8_1[[#This Row],[PFDoS]])</f>
        <v>#NUM!</v>
      </c>
      <c r="V6" t="e">
        <f>LOG(Table8_1[[#This Row],[4:2 FTS]])</f>
        <v>#NUM!</v>
      </c>
      <c r="W6" t="e">
        <f>LOG(Table8_1[[#This Row],[8:2 FTS]])</f>
        <v>#NUM!</v>
      </c>
      <c r="X6" t="e">
        <f>LOG(Table8_1[[#This Row],[10:2 FTS]])</f>
        <v>#NUM!</v>
      </c>
      <c r="Y6" t="e">
        <f>LOG(Table8_1[[#This Row],[N-MeFOSAA]])</f>
        <v>#NUM!</v>
      </c>
      <c r="Z6" t="e">
        <f>LOG(Table8_1[[#This Row],[N-EtFOSAA]])</f>
        <v>#NUM!</v>
      </c>
      <c r="AA6" t="e">
        <f>LOG(Table8_1[[#This Row],[FOSA]])</f>
        <v>#NUM!</v>
      </c>
      <c r="AB6" t="e">
        <f>LOG(Table8_1[[#This Row],[FOSAA]])</f>
        <v>#NUM!</v>
      </c>
      <c r="AC6" t="e">
        <f>LOG(Table8_1[[#This Row],[N-MeFOSA]])</f>
        <v>#NUM!</v>
      </c>
      <c r="AD6" t="e">
        <f>LOG(Table8_1[[#This Row],[N-EtFOSA]])</f>
        <v>#NUM!</v>
      </c>
      <c r="AE6" t="e">
        <f>LOG(Table8_1[[#This Row],[HFPO-DA]])</f>
        <v>#NUM!</v>
      </c>
      <c r="AF6" t="e">
        <f>LOG(Table8_1[[#This Row],[ADONA]])</f>
        <v>#NUM!</v>
      </c>
      <c r="AG6" t="e">
        <f>LOG(Table8_1[[#This Row],[9Cl-PF3ONS]])</f>
        <v>#NUM!</v>
      </c>
      <c r="AH6" t="e">
        <f>LOG(Table8_1[[#This Row],[11Cl-PF3OUdS]])</f>
        <v>#NUM!</v>
      </c>
      <c r="AI6" t="e">
        <f>LOG(Table8_1[[#This Row],[3:3 FTCA]])</f>
        <v>#NUM!</v>
      </c>
      <c r="AJ6" t="e">
        <f>LOG(Table8_1[[#This Row],[5:3 FTCA]])</f>
        <v>#NUM!</v>
      </c>
      <c r="AK6" t="e">
        <f>LOG(Table8_1[[#This Row],[7:3 FTCA]])</f>
        <v>#NUM!</v>
      </c>
      <c r="AL6" t="e">
        <f>LOG(Table8_1[[#This Row],[6:2 FTCA]])</f>
        <v>#NUM!</v>
      </c>
      <c r="AM6" t="e">
        <f>LOG(Table8_1[[#This Row],[8:2 FTCA]])</f>
        <v>#NUM!</v>
      </c>
      <c r="AN6" t="e">
        <f>LOG(Table8_1[[#This Row],[10:2 FTCA]])</f>
        <v>#NUM!</v>
      </c>
      <c r="AO6" t="e">
        <f>LOG(Table8_1[[#This Row],[6:2 FTUCA]])</f>
        <v>#NUM!</v>
      </c>
      <c r="AP6" t="e">
        <f>LOG(Table8_1[[#This Row],[8:2 FTUCA]])</f>
        <v>#NUM!</v>
      </c>
      <c r="AQ6" t="e">
        <f>LOG(Table8_1[[#This Row],[6:2 diPAP]])</f>
        <v>#NUM!</v>
      </c>
      <c r="AR6" t="e">
        <f>LOG(Table8_1[[#This Row],[FBSA]])</f>
        <v>#NUM!</v>
      </c>
      <c r="AS6" t="e">
        <f>LOG(Table8_1[[#This Row],[FHxSA]])</f>
        <v>#NUM!</v>
      </c>
      <c r="AT6" t="e">
        <f>LOG(Table8_1[[#This Row],[PFPrS]])</f>
        <v>#NUM!</v>
      </c>
      <c r="AU6" t="e">
        <f>LOG(Table8_1[[#This Row],[Cl-PFOS]])</f>
        <v>#NUM!</v>
      </c>
      <c r="AV6" t="e">
        <f>LOG(Table8_1[[#This Row],[PFEtCHxS]])</f>
        <v>#NUM!</v>
      </c>
      <c r="AW6" t="e">
        <f>LOG(Table8_1[[#This Row],[8:2 diPAP]])</f>
        <v>#NUM!</v>
      </c>
      <c r="AX6" t="e">
        <f>LOG(Table8_1[[#This Row],[diSAmPAP]])</f>
        <v>#NUM!</v>
      </c>
      <c r="AY6" t="e">
        <f>LOG(Table8_1[[#This Row],[11cl-PF3OUdS2]])</f>
        <v>#NUM!</v>
      </c>
    </row>
    <row r="7" spans="1:51" x14ac:dyDescent="0.3">
      <c r="A7">
        <f>LOG(Table8_1[[#This Row],[PFBA]])</f>
        <v>-1.489454989793388</v>
      </c>
      <c r="B7">
        <f>LOG(Table8_1[[#This Row],[PFPeA]])</f>
        <v>-1.489454989793388</v>
      </c>
      <c r="C7">
        <f>LOG(Table8_1[[#This Row],[PFHxA]])</f>
        <v>-1.489454989793388</v>
      </c>
      <c r="D7">
        <f>LOG(Table8_1[[#This Row],[PFHpA]])</f>
        <v>-1.489454989793388</v>
      </c>
      <c r="E7">
        <f>LOG(Table8_1[[#This Row],[PFOA]])</f>
        <v>-1.489454989793388</v>
      </c>
      <c r="F7">
        <f>LOG(Table8_1[[#This Row],[PFNA]])</f>
        <v>-1.489454989793388</v>
      </c>
      <c r="G7">
        <f>LOG(Table8_1[[#This Row],[PFBS]])</f>
        <v>-1.489454989793388</v>
      </c>
      <c r="H7">
        <f>LOG(Table8_1[[#This Row],[PFPeS]])</f>
        <v>-1.489454989793388</v>
      </c>
      <c r="I7">
        <f>LOG(Table8_1[[#This Row],[PFHxS]])</f>
        <v>0.34830486304816066</v>
      </c>
      <c r="J7">
        <f>LOG(Table8_1[[#This Row],[PFHpS]])</f>
        <v>-1.489454989793388</v>
      </c>
      <c r="K7">
        <f>LOG(Table8_1[[#This Row],[PFOS]])</f>
        <v>2.6314437690131722</v>
      </c>
      <c r="L7">
        <f>LOG(Table8_1[[#This Row],[6:2 FTS]])</f>
        <v>-1.489454989793388</v>
      </c>
      <c r="M7" t="e">
        <f>LOG(Table8_1[[#This Row],[PFDA]])</f>
        <v>#NUM!</v>
      </c>
      <c r="N7" t="e">
        <f>LOG(Table8_1[[#This Row],[PFUnA]])</f>
        <v>#NUM!</v>
      </c>
      <c r="O7" t="e">
        <f>LOG(Table8_1[[#This Row],[PFDoA]])</f>
        <v>#NUM!</v>
      </c>
      <c r="P7" t="e">
        <f>LOG(Table8_1[[#This Row],[PFTrDA]])</f>
        <v>#NUM!</v>
      </c>
      <c r="Q7" t="e">
        <f>LOG(Table8_1[[#This Row],[PFTeDA]])</f>
        <v>#NUM!</v>
      </c>
      <c r="R7" t="e">
        <f>LOG(Table8_1[[#This Row],[PFHxDA]])</f>
        <v>#NUM!</v>
      </c>
      <c r="S7" t="e">
        <f>LOG(Table8_1[[#This Row],[PFNS]])</f>
        <v>#NUM!</v>
      </c>
      <c r="T7" t="e">
        <f>LOG(Table8_1[[#This Row],[PFDS]])</f>
        <v>#NUM!</v>
      </c>
      <c r="U7" t="e">
        <f>LOG(Table8_1[[#This Row],[PFDoS]])</f>
        <v>#NUM!</v>
      </c>
      <c r="V7" t="e">
        <f>LOG(Table8_1[[#This Row],[4:2 FTS]])</f>
        <v>#NUM!</v>
      </c>
      <c r="W7" t="e">
        <f>LOG(Table8_1[[#This Row],[8:2 FTS]])</f>
        <v>#NUM!</v>
      </c>
      <c r="X7" t="e">
        <f>LOG(Table8_1[[#This Row],[10:2 FTS]])</f>
        <v>#NUM!</v>
      </c>
      <c r="Y7" t="e">
        <f>LOG(Table8_1[[#This Row],[N-MeFOSAA]])</f>
        <v>#NUM!</v>
      </c>
      <c r="Z7" t="e">
        <f>LOG(Table8_1[[#This Row],[N-EtFOSAA]])</f>
        <v>#NUM!</v>
      </c>
      <c r="AA7" t="e">
        <f>LOG(Table8_1[[#This Row],[FOSA]])</f>
        <v>#NUM!</v>
      </c>
      <c r="AB7" t="e">
        <f>LOG(Table8_1[[#This Row],[FOSAA]])</f>
        <v>#NUM!</v>
      </c>
      <c r="AC7" t="e">
        <f>LOG(Table8_1[[#This Row],[N-MeFOSA]])</f>
        <v>#NUM!</v>
      </c>
      <c r="AD7" t="e">
        <f>LOG(Table8_1[[#This Row],[N-EtFOSA]])</f>
        <v>#NUM!</v>
      </c>
      <c r="AE7" t="e">
        <f>LOG(Table8_1[[#This Row],[HFPO-DA]])</f>
        <v>#NUM!</v>
      </c>
      <c r="AF7" t="e">
        <f>LOG(Table8_1[[#This Row],[ADONA]])</f>
        <v>#NUM!</v>
      </c>
      <c r="AG7" t="e">
        <f>LOG(Table8_1[[#This Row],[9Cl-PF3ONS]])</f>
        <v>#NUM!</v>
      </c>
      <c r="AH7" t="e">
        <f>LOG(Table8_1[[#This Row],[11Cl-PF3OUdS]])</f>
        <v>#NUM!</v>
      </c>
      <c r="AI7" t="e">
        <f>LOG(Table8_1[[#This Row],[3:3 FTCA]])</f>
        <v>#NUM!</v>
      </c>
      <c r="AJ7" t="e">
        <f>LOG(Table8_1[[#This Row],[5:3 FTCA]])</f>
        <v>#NUM!</v>
      </c>
      <c r="AK7" t="e">
        <f>LOG(Table8_1[[#This Row],[7:3 FTCA]])</f>
        <v>#NUM!</v>
      </c>
      <c r="AL7" t="e">
        <f>LOG(Table8_1[[#This Row],[6:2 FTCA]])</f>
        <v>#NUM!</v>
      </c>
      <c r="AM7" t="e">
        <f>LOG(Table8_1[[#This Row],[8:2 FTCA]])</f>
        <v>#NUM!</v>
      </c>
      <c r="AN7" t="e">
        <f>LOG(Table8_1[[#This Row],[10:2 FTCA]])</f>
        <v>#NUM!</v>
      </c>
      <c r="AO7" t="e">
        <f>LOG(Table8_1[[#This Row],[6:2 FTUCA]])</f>
        <v>#NUM!</v>
      </c>
      <c r="AP7" t="e">
        <f>LOG(Table8_1[[#This Row],[8:2 FTUCA]])</f>
        <v>#NUM!</v>
      </c>
      <c r="AQ7" t="e">
        <f>LOG(Table8_1[[#This Row],[6:2 diPAP]])</f>
        <v>#NUM!</v>
      </c>
      <c r="AR7" t="e">
        <f>LOG(Table8_1[[#This Row],[FBSA]])</f>
        <v>#NUM!</v>
      </c>
      <c r="AS7" t="e">
        <f>LOG(Table8_1[[#This Row],[FHxSA]])</f>
        <v>#NUM!</v>
      </c>
      <c r="AT7" t="e">
        <f>LOG(Table8_1[[#This Row],[PFPrS]])</f>
        <v>#NUM!</v>
      </c>
      <c r="AU7" t="e">
        <f>LOG(Table8_1[[#This Row],[Cl-PFOS]])</f>
        <v>#NUM!</v>
      </c>
      <c r="AV7" t="e">
        <f>LOG(Table8_1[[#This Row],[PFEtCHxS]])</f>
        <v>#NUM!</v>
      </c>
      <c r="AW7" t="e">
        <f>LOG(Table8_1[[#This Row],[8:2 diPAP]])</f>
        <v>#NUM!</v>
      </c>
      <c r="AX7" t="e">
        <f>LOG(Table8_1[[#This Row],[diSAmPAP]])</f>
        <v>#NUM!</v>
      </c>
      <c r="AY7" t="e">
        <f>LOG(Table8_1[[#This Row],[11cl-PF3OUdS2]])</f>
        <v>#NUM!</v>
      </c>
    </row>
    <row r="8" spans="1:51" x14ac:dyDescent="0.3">
      <c r="A8">
        <f>LOG(Table8_1[[#This Row],[PFBA]])</f>
        <v>-1.5559552040819238</v>
      </c>
      <c r="B8">
        <f>LOG(Table8_1[[#This Row],[PFPeA]])</f>
        <v>-1.5559552040819238</v>
      </c>
      <c r="C8">
        <f>LOG(Table8_1[[#This Row],[PFHxA]])</f>
        <v>-1.5559552040819238</v>
      </c>
      <c r="D8">
        <f>LOG(Table8_1[[#This Row],[PFHpA]])</f>
        <v>-1.5559552040819238</v>
      </c>
      <c r="E8">
        <f>LOG(Table8_1[[#This Row],[PFOA]])</f>
        <v>-1.5559552040819238</v>
      </c>
      <c r="F8">
        <f>LOG(Table8_1[[#This Row],[PFNA]])</f>
        <v>-0.73754891026957059</v>
      </c>
      <c r="G8">
        <f>LOG(Table8_1[[#This Row],[PFBS]])</f>
        <v>-1.5559552040819238</v>
      </c>
      <c r="H8">
        <f>LOG(Table8_1[[#This Row],[PFPeS]])</f>
        <v>-1.5559552040819238</v>
      </c>
      <c r="I8">
        <f>LOG(Table8_1[[#This Row],[PFHxS]])</f>
        <v>0.90254677931399141</v>
      </c>
      <c r="J8">
        <f>LOG(Table8_1[[#This Row],[PFHpS]])</f>
        <v>0</v>
      </c>
      <c r="K8">
        <f>LOG(Table8_1[[#This Row],[PFOS]])</f>
        <v>3.330413773349191</v>
      </c>
      <c r="L8">
        <f>LOG(Table8_1[[#This Row],[6:2 FTS]])</f>
        <v>-1.5559552040819238</v>
      </c>
      <c r="M8" t="e">
        <f>LOG(Table8_1[[#This Row],[PFDA]])</f>
        <v>#NUM!</v>
      </c>
      <c r="N8" t="e">
        <f>LOG(Table8_1[[#This Row],[PFUnA]])</f>
        <v>#NUM!</v>
      </c>
      <c r="O8" t="e">
        <f>LOG(Table8_1[[#This Row],[PFDoA]])</f>
        <v>#NUM!</v>
      </c>
      <c r="P8" t="e">
        <f>LOG(Table8_1[[#This Row],[PFTrDA]])</f>
        <v>#NUM!</v>
      </c>
      <c r="Q8" t="e">
        <f>LOG(Table8_1[[#This Row],[PFTeDA]])</f>
        <v>#NUM!</v>
      </c>
      <c r="R8" t="e">
        <f>LOG(Table8_1[[#This Row],[PFHxDA]])</f>
        <v>#NUM!</v>
      </c>
      <c r="S8" t="e">
        <f>LOG(Table8_1[[#This Row],[PFNS]])</f>
        <v>#NUM!</v>
      </c>
      <c r="T8" t="e">
        <f>LOG(Table8_1[[#This Row],[PFDS]])</f>
        <v>#NUM!</v>
      </c>
      <c r="U8" t="e">
        <f>LOG(Table8_1[[#This Row],[PFDoS]])</f>
        <v>#NUM!</v>
      </c>
      <c r="V8" t="e">
        <f>LOG(Table8_1[[#This Row],[4:2 FTS]])</f>
        <v>#NUM!</v>
      </c>
      <c r="W8" t="e">
        <f>LOG(Table8_1[[#This Row],[8:2 FTS]])</f>
        <v>#NUM!</v>
      </c>
      <c r="X8" t="e">
        <f>LOG(Table8_1[[#This Row],[10:2 FTS]])</f>
        <v>#NUM!</v>
      </c>
      <c r="Y8" t="e">
        <f>LOG(Table8_1[[#This Row],[N-MeFOSAA]])</f>
        <v>#NUM!</v>
      </c>
      <c r="Z8" t="e">
        <f>LOG(Table8_1[[#This Row],[N-EtFOSAA]])</f>
        <v>#NUM!</v>
      </c>
      <c r="AA8" t="e">
        <f>LOG(Table8_1[[#This Row],[FOSA]])</f>
        <v>#NUM!</v>
      </c>
      <c r="AB8" t="e">
        <f>LOG(Table8_1[[#This Row],[FOSAA]])</f>
        <v>#NUM!</v>
      </c>
      <c r="AC8" t="e">
        <f>LOG(Table8_1[[#This Row],[N-MeFOSA]])</f>
        <v>#NUM!</v>
      </c>
      <c r="AD8" t="e">
        <f>LOG(Table8_1[[#This Row],[N-EtFOSA]])</f>
        <v>#NUM!</v>
      </c>
      <c r="AE8" t="e">
        <f>LOG(Table8_1[[#This Row],[HFPO-DA]])</f>
        <v>#NUM!</v>
      </c>
      <c r="AF8" t="e">
        <f>LOG(Table8_1[[#This Row],[ADONA]])</f>
        <v>#NUM!</v>
      </c>
      <c r="AG8" t="e">
        <f>LOG(Table8_1[[#This Row],[9Cl-PF3ONS]])</f>
        <v>#NUM!</v>
      </c>
      <c r="AH8" t="e">
        <f>LOG(Table8_1[[#This Row],[11Cl-PF3OUdS]])</f>
        <v>#NUM!</v>
      </c>
      <c r="AI8" t="e">
        <f>LOG(Table8_1[[#This Row],[3:3 FTCA]])</f>
        <v>#NUM!</v>
      </c>
      <c r="AJ8" t="e">
        <f>LOG(Table8_1[[#This Row],[5:3 FTCA]])</f>
        <v>#NUM!</v>
      </c>
      <c r="AK8" t="e">
        <f>LOG(Table8_1[[#This Row],[7:3 FTCA]])</f>
        <v>#NUM!</v>
      </c>
      <c r="AL8" t="e">
        <f>LOG(Table8_1[[#This Row],[6:2 FTCA]])</f>
        <v>#NUM!</v>
      </c>
      <c r="AM8" t="e">
        <f>LOG(Table8_1[[#This Row],[8:2 FTCA]])</f>
        <v>#NUM!</v>
      </c>
      <c r="AN8" t="e">
        <f>LOG(Table8_1[[#This Row],[10:2 FTCA]])</f>
        <v>#NUM!</v>
      </c>
      <c r="AO8" t="e">
        <f>LOG(Table8_1[[#This Row],[6:2 FTUCA]])</f>
        <v>#NUM!</v>
      </c>
      <c r="AP8" t="e">
        <f>LOG(Table8_1[[#This Row],[8:2 FTUCA]])</f>
        <v>#NUM!</v>
      </c>
      <c r="AQ8" t="e">
        <f>LOG(Table8_1[[#This Row],[6:2 diPAP]])</f>
        <v>#NUM!</v>
      </c>
      <c r="AR8" t="e">
        <f>LOG(Table8_1[[#This Row],[FBSA]])</f>
        <v>#NUM!</v>
      </c>
      <c r="AS8" t="e">
        <f>LOG(Table8_1[[#This Row],[FHxSA]])</f>
        <v>#NUM!</v>
      </c>
      <c r="AT8" t="e">
        <f>LOG(Table8_1[[#This Row],[PFPrS]])</f>
        <v>#NUM!</v>
      </c>
      <c r="AU8" t="e">
        <f>LOG(Table8_1[[#This Row],[Cl-PFOS]])</f>
        <v>#NUM!</v>
      </c>
      <c r="AV8" t="e">
        <f>LOG(Table8_1[[#This Row],[PFEtCHxS]])</f>
        <v>#NUM!</v>
      </c>
      <c r="AW8" t="e">
        <f>LOG(Table8_1[[#This Row],[8:2 diPAP]])</f>
        <v>#NUM!</v>
      </c>
      <c r="AX8" t="e">
        <f>LOG(Table8_1[[#This Row],[diSAmPAP]])</f>
        <v>#NUM!</v>
      </c>
      <c r="AY8" t="e">
        <f>LOG(Table8_1[[#This Row],[11cl-PF3OUdS2]])</f>
        <v>#NUM!</v>
      </c>
    </row>
    <row r="9" spans="1:51" x14ac:dyDescent="0.3">
      <c r="A9">
        <f>LOG(Table8_1[[#This Row],[PFBA]])</f>
        <v>-1.4461169733561257</v>
      </c>
      <c r="B9">
        <f>LOG(Table8_1[[#This Row],[PFPeA]])</f>
        <v>-1.4461169733561257</v>
      </c>
      <c r="C9">
        <f>LOG(Table8_1[[#This Row],[PFHxA]])</f>
        <v>-1.4461169733561257</v>
      </c>
      <c r="D9">
        <f>LOG(Table8_1[[#This Row],[PFHpA]])</f>
        <v>-1.4461169733561257</v>
      </c>
      <c r="E9">
        <f>LOG(Table8_1[[#This Row],[PFOA]])</f>
        <v>-0.92811799269387463</v>
      </c>
      <c r="F9">
        <f>LOG(Table8_1[[#This Row],[PFNA]])</f>
        <v>-0.51004152057516539</v>
      </c>
      <c r="G9">
        <f>LOG(Table8_1[[#This Row],[PFBS]])</f>
        <v>-1.4461169733561257</v>
      </c>
      <c r="H9">
        <f>LOG(Table8_1[[#This Row],[PFPeS]])</f>
        <v>-0.92811799269387463</v>
      </c>
      <c r="I9">
        <f>LOG(Table8_1[[#This Row],[PFHxS]])</f>
        <v>1.2121876044039579</v>
      </c>
      <c r="J9">
        <f>LOG(Table8_1[[#This Row],[PFHpS]])</f>
        <v>-6.8542129310994945E-2</v>
      </c>
      <c r="K9">
        <f>LOG(Table8_1[[#This Row],[PFOS]])</f>
        <v>3.7497363155690611</v>
      </c>
      <c r="L9">
        <f>LOG(Table8_1[[#This Row],[6:2 FTS]])</f>
        <v>-1.4461169733561257</v>
      </c>
      <c r="M9" t="e">
        <f>LOG(Table8_1[[#This Row],[PFDA]])</f>
        <v>#NUM!</v>
      </c>
      <c r="N9" t="e">
        <f>LOG(Table8_1[[#This Row],[PFUnA]])</f>
        <v>#NUM!</v>
      </c>
      <c r="O9" t="e">
        <f>LOG(Table8_1[[#This Row],[PFDoA]])</f>
        <v>#NUM!</v>
      </c>
      <c r="P9" t="e">
        <f>LOG(Table8_1[[#This Row],[PFTrDA]])</f>
        <v>#NUM!</v>
      </c>
      <c r="Q9" t="e">
        <f>LOG(Table8_1[[#This Row],[PFTeDA]])</f>
        <v>#NUM!</v>
      </c>
      <c r="R9" t="e">
        <f>LOG(Table8_1[[#This Row],[PFHxDA]])</f>
        <v>#NUM!</v>
      </c>
      <c r="S9" t="e">
        <f>LOG(Table8_1[[#This Row],[PFNS]])</f>
        <v>#NUM!</v>
      </c>
      <c r="T9" t="e">
        <f>LOG(Table8_1[[#This Row],[PFDS]])</f>
        <v>#NUM!</v>
      </c>
      <c r="U9" t="e">
        <f>LOG(Table8_1[[#This Row],[PFDoS]])</f>
        <v>#NUM!</v>
      </c>
      <c r="V9" t="e">
        <f>LOG(Table8_1[[#This Row],[4:2 FTS]])</f>
        <v>#NUM!</v>
      </c>
      <c r="W9" t="e">
        <f>LOG(Table8_1[[#This Row],[8:2 FTS]])</f>
        <v>#NUM!</v>
      </c>
      <c r="X9" t="e">
        <f>LOG(Table8_1[[#This Row],[10:2 FTS]])</f>
        <v>#NUM!</v>
      </c>
      <c r="Y9" t="e">
        <f>LOG(Table8_1[[#This Row],[N-MeFOSAA]])</f>
        <v>#NUM!</v>
      </c>
      <c r="Z9" t="e">
        <f>LOG(Table8_1[[#This Row],[N-EtFOSAA]])</f>
        <v>#NUM!</v>
      </c>
      <c r="AA9" t="e">
        <f>LOG(Table8_1[[#This Row],[FOSA]])</f>
        <v>#NUM!</v>
      </c>
      <c r="AB9" t="e">
        <f>LOG(Table8_1[[#This Row],[FOSAA]])</f>
        <v>#NUM!</v>
      </c>
      <c r="AC9" t="e">
        <f>LOG(Table8_1[[#This Row],[N-MeFOSA]])</f>
        <v>#NUM!</v>
      </c>
      <c r="AD9" t="e">
        <f>LOG(Table8_1[[#This Row],[N-EtFOSA]])</f>
        <v>#NUM!</v>
      </c>
      <c r="AE9" t="e">
        <f>LOG(Table8_1[[#This Row],[HFPO-DA]])</f>
        <v>#NUM!</v>
      </c>
      <c r="AF9" t="e">
        <f>LOG(Table8_1[[#This Row],[ADONA]])</f>
        <v>#NUM!</v>
      </c>
      <c r="AG9" t="e">
        <f>LOG(Table8_1[[#This Row],[9Cl-PF3ONS]])</f>
        <v>#NUM!</v>
      </c>
      <c r="AH9" t="e">
        <f>LOG(Table8_1[[#This Row],[11Cl-PF3OUdS]])</f>
        <v>#NUM!</v>
      </c>
      <c r="AI9" t="e">
        <f>LOG(Table8_1[[#This Row],[3:3 FTCA]])</f>
        <v>#NUM!</v>
      </c>
      <c r="AJ9" t="e">
        <f>LOG(Table8_1[[#This Row],[5:3 FTCA]])</f>
        <v>#NUM!</v>
      </c>
      <c r="AK9" t="e">
        <f>LOG(Table8_1[[#This Row],[7:3 FTCA]])</f>
        <v>#NUM!</v>
      </c>
      <c r="AL9" t="e">
        <f>LOG(Table8_1[[#This Row],[6:2 FTCA]])</f>
        <v>#NUM!</v>
      </c>
      <c r="AM9" t="e">
        <f>LOG(Table8_1[[#This Row],[8:2 FTCA]])</f>
        <v>#NUM!</v>
      </c>
      <c r="AN9" t="e">
        <f>LOG(Table8_1[[#This Row],[10:2 FTCA]])</f>
        <v>#NUM!</v>
      </c>
      <c r="AO9" t="e">
        <f>LOG(Table8_1[[#This Row],[6:2 FTUCA]])</f>
        <v>#NUM!</v>
      </c>
      <c r="AP9" t="e">
        <f>LOG(Table8_1[[#This Row],[8:2 FTUCA]])</f>
        <v>#NUM!</v>
      </c>
      <c r="AQ9" t="e">
        <f>LOG(Table8_1[[#This Row],[6:2 diPAP]])</f>
        <v>#NUM!</v>
      </c>
      <c r="AR9" t="e">
        <f>LOG(Table8_1[[#This Row],[FBSA]])</f>
        <v>#NUM!</v>
      </c>
      <c r="AS9" t="e">
        <f>LOG(Table8_1[[#This Row],[FHxSA]])</f>
        <v>#NUM!</v>
      </c>
      <c r="AT9" t="e">
        <f>LOG(Table8_1[[#This Row],[PFPrS]])</f>
        <v>#NUM!</v>
      </c>
      <c r="AU9" t="e">
        <f>LOG(Table8_1[[#This Row],[Cl-PFOS]])</f>
        <v>#NUM!</v>
      </c>
      <c r="AV9" t="e">
        <f>LOG(Table8_1[[#This Row],[PFEtCHxS]])</f>
        <v>#NUM!</v>
      </c>
      <c r="AW9" t="e">
        <f>LOG(Table8_1[[#This Row],[8:2 diPAP]])</f>
        <v>#NUM!</v>
      </c>
      <c r="AX9" t="e">
        <f>LOG(Table8_1[[#This Row],[diSAmPAP]])</f>
        <v>#NUM!</v>
      </c>
      <c r="AY9" t="e">
        <f>LOG(Table8_1[[#This Row],[11cl-PF3OUdS2]])</f>
        <v>#NUM!</v>
      </c>
    </row>
    <row r="10" spans="1:51" x14ac:dyDescent="0.3">
      <c r="A10">
        <f>LOG(Table8_1[[#This Row],[PFBA]])</f>
        <v>-1.5016894462103996</v>
      </c>
      <c r="B10">
        <f>LOG(Table8_1[[#This Row],[PFPeA]])</f>
        <v>-1.5016894462103996</v>
      </c>
      <c r="C10">
        <f>LOG(Table8_1[[#This Row],[PFHxA]])</f>
        <v>-1.5016894462103996</v>
      </c>
      <c r="D10">
        <f>LOG(Table8_1[[#This Row],[PFHpA]])</f>
        <v>-1.5016894462103996</v>
      </c>
      <c r="E10">
        <f>LOG(Table8_1[[#This Row],[PFOA]])</f>
        <v>-1.5016894462103996</v>
      </c>
      <c r="F10">
        <f>LOG(Table8_1[[#This Row],[PFNA]])</f>
        <v>-1.5016894462103996</v>
      </c>
      <c r="G10">
        <f>LOG(Table8_1[[#This Row],[PFBS]])</f>
        <v>-1.5016894462103996</v>
      </c>
      <c r="H10">
        <f>LOG(Table8_1[[#This Row],[PFPeS]])</f>
        <v>-1.5016894462103996</v>
      </c>
      <c r="I10">
        <f>LOG(Table8_1[[#This Row],[PFHxS]])</f>
        <v>3.342375548694973E-2</v>
      </c>
      <c r="J10">
        <f>LOG(Table8_1[[#This Row],[PFHpS]])</f>
        <v>-1.5016894462103996</v>
      </c>
      <c r="K10">
        <f>LOG(Table8_1[[#This Row],[PFOS]])</f>
        <v>2.5538830266438746</v>
      </c>
      <c r="L10">
        <f>LOG(Table8_1[[#This Row],[6:2 FTS]])</f>
        <v>-1.5016894462103996</v>
      </c>
      <c r="M10" t="e">
        <f>LOG(Table8_1[[#This Row],[PFDA]])</f>
        <v>#NUM!</v>
      </c>
      <c r="N10" t="e">
        <f>LOG(Table8_1[[#This Row],[PFUnA]])</f>
        <v>#NUM!</v>
      </c>
      <c r="O10" t="e">
        <f>LOG(Table8_1[[#This Row],[PFDoA]])</f>
        <v>#NUM!</v>
      </c>
      <c r="P10" t="e">
        <f>LOG(Table8_1[[#This Row],[PFTrDA]])</f>
        <v>#NUM!</v>
      </c>
      <c r="Q10" t="e">
        <f>LOG(Table8_1[[#This Row],[PFTeDA]])</f>
        <v>#NUM!</v>
      </c>
      <c r="R10" t="e">
        <f>LOG(Table8_1[[#This Row],[PFHxDA]])</f>
        <v>#NUM!</v>
      </c>
      <c r="S10" t="e">
        <f>LOG(Table8_1[[#This Row],[PFNS]])</f>
        <v>#NUM!</v>
      </c>
      <c r="T10" t="e">
        <f>LOG(Table8_1[[#This Row],[PFDS]])</f>
        <v>#NUM!</v>
      </c>
      <c r="U10" t="e">
        <f>LOG(Table8_1[[#This Row],[PFDoS]])</f>
        <v>#NUM!</v>
      </c>
      <c r="V10" t="e">
        <f>LOG(Table8_1[[#This Row],[4:2 FTS]])</f>
        <v>#NUM!</v>
      </c>
      <c r="W10" t="e">
        <f>LOG(Table8_1[[#This Row],[8:2 FTS]])</f>
        <v>#NUM!</v>
      </c>
      <c r="X10" t="e">
        <f>LOG(Table8_1[[#This Row],[10:2 FTS]])</f>
        <v>#NUM!</v>
      </c>
      <c r="Y10" t="e">
        <f>LOG(Table8_1[[#This Row],[N-MeFOSAA]])</f>
        <v>#NUM!</v>
      </c>
      <c r="Z10" t="e">
        <f>LOG(Table8_1[[#This Row],[N-EtFOSAA]])</f>
        <v>#NUM!</v>
      </c>
      <c r="AA10" t="e">
        <f>LOG(Table8_1[[#This Row],[FOSA]])</f>
        <v>#NUM!</v>
      </c>
      <c r="AB10" t="e">
        <f>LOG(Table8_1[[#This Row],[FOSAA]])</f>
        <v>#NUM!</v>
      </c>
      <c r="AC10" t="e">
        <f>LOG(Table8_1[[#This Row],[N-MeFOSA]])</f>
        <v>#NUM!</v>
      </c>
      <c r="AD10" t="e">
        <f>LOG(Table8_1[[#This Row],[N-EtFOSA]])</f>
        <v>#NUM!</v>
      </c>
      <c r="AE10" t="e">
        <f>LOG(Table8_1[[#This Row],[HFPO-DA]])</f>
        <v>#NUM!</v>
      </c>
      <c r="AF10" t="e">
        <f>LOG(Table8_1[[#This Row],[ADONA]])</f>
        <v>#NUM!</v>
      </c>
      <c r="AG10" t="e">
        <f>LOG(Table8_1[[#This Row],[9Cl-PF3ONS]])</f>
        <v>#NUM!</v>
      </c>
      <c r="AH10" t="e">
        <f>LOG(Table8_1[[#This Row],[11Cl-PF3OUdS]])</f>
        <v>#NUM!</v>
      </c>
      <c r="AI10" t="e">
        <f>LOG(Table8_1[[#This Row],[3:3 FTCA]])</f>
        <v>#NUM!</v>
      </c>
      <c r="AJ10" t="e">
        <f>LOG(Table8_1[[#This Row],[5:3 FTCA]])</f>
        <v>#NUM!</v>
      </c>
      <c r="AK10" t="e">
        <f>LOG(Table8_1[[#This Row],[7:3 FTCA]])</f>
        <v>#NUM!</v>
      </c>
      <c r="AL10" t="e">
        <f>LOG(Table8_1[[#This Row],[6:2 FTCA]])</f>
        <v>#NUM!</v>
      </c>
      <c r="AM10" t="e">
        <f>LOG(Table8_1[[#This Row],[8:2 FTCA]])</f>
        <v>#NUM!</v>
      </c>
      <c r="AN10" t="e">
        <f>LOG(Table8_1[[#This Row],[10:2 FTCA]])</f>
        <v>#NUM!</v>
      </c>
      <c r="AO10" t="e">
        <f>LOG(Table8_1[[#This Row],[6:2 FTUCA]])</f>
        <v>#NUM!</v>
      </c>
      <c r="AP10" t="e">
        <f>LOG(Table8_1[[#This Row],[8:2 FTUCA]])</f>
        <v>#NUM!</v>
      </c>
      <c r="AQ10" t="e">
        <f>LOG(Table8_1[[#This Row],[6:2 diPAP]])</f>
        <v>#NUM!</v>
      </c>
      <c r="AR10" t="e">
        <f>LOG(Table8_1[[#This Row],[FBSA]])</f>
        <v>#NUM!</v>
      </c>
      <c r="AS10" t="e">
        <f>LOG(Table8_1[[#This Row],[FHxSA]])</f>
        <v>#NUM!</v>
      </c>
      <c r="AT10" t="e">
        <f>LOG(Table8_1[[#This Row],[PFPrS]])</f>
        <v>#NUM!</v>
      </c>
      <c r="AU10" t="e">
        <f>LOG(Table8_1[[#This Row],[Cl-PFOS]])</f>
        <v>#NUM!</v>
      </c>
      <c r="AV10" t="e">
        <f>LOG(Table8_1[[#This Row],[PFEtCHxS]])</f>
        <v>#NUM!</v>
      </c>
      <c r="AW10" t="e">
        <f>LOG(Table8_1[[#This Row],[8:2 diPAP]])</f>
        <v>#NUM!</v>
      </c>
      <c r="AX10" t="e">
        <f>LOG(Table8_1[[#This Row],[diSAmPAP]])</f>
        <v>#NUM!</v>
      </c>
      <c r="AY10" t="e">
        <f>LOG(Table8_1[[#This Row],[11cl-PF3OUdS2]])</f>
        <v>#NUM!</v>
      </c>
    </row>
    <row r="11" spans="1:51" x14ac:dyDescent="0.3">
      <c r="A11">
        <f>LOG(Table8_1[[#This Row],[PFBA]])</f>
        <v>-1.3585258894959005</v>
      </c>
      <c r="B11">
        <f>LOG(Table8_1[[#This Row],[PFPeA]])</f>
        <v>-1.3585258894959005</v>
      </c>
      <c r="C11">
        <f>LOG(Table8_1[[#This Row],[PFHxA]])</f>
        <v>-1.3585258894959005</v>
      </c>
      <c r="D11">
        <f>LOG(Table8_1[[#This Row],[PFHpA]])</f>
        <v>-1.3585258894959005</v>
      </c>
      <c r="E11">
        <f>LOG(Table8_1[[#This Row],[PFOA]])</f>
        <v>-1.3585258894959005</v>
      </c>
      <c r="F11">
        <f>LOG(Table8_1[[#This Row],[PFNA]])</f>
        <v>-1.3585258894959005</v>
      </c>
      <c r="G11">
        <f>LOG(Table8_1[[#This Row],[PFBS]])</f>
        <v>-1.3585258894959005</v>
      </c>
      <c r="H11">
        <f>LOG(Table8_1[[#This Row],[PFPeS]])</f>
        <v>-0.84013215290743337</v>
      </c>
      <c r="I11">
        <f>LOG(Table8_1[[#This Row],[PFHxS]])</f>
        <v>0.87506126339170009</v>
      </c>
      <c r="J11">
        <f>LOG(Table8_1[[#This Row],[PFHpS]])</f>
        <v>-0.33818731446273875</v>
      </c>
      <c r="K11">
        <f>LOG(Table8_1[[#This Row],[PFOS]])</f>
        <v>3.2041199826559246</v>
      </c>
      <c r="L11">
        <f>LOG(Table8_1[[#This Row],[6:2 FTS]])</f>
        <v>-1.3585258894959005</v>
      </c>
      <c r="M11" t="e">
        <f>LOG(Table8_1[[#This Row],[PFDA]])</f>
        <v>#NUM!</v>
      </c>
      <c r="N11" t="e">
        <f>LOG(Table8_1[[#This Row],[PFUnA]])</f>
        <v>#NUM!</v>
      </c>
      <c r="O11" t="e">
        <f>LOG(Table8_1[[#This Row],[PFDoA]])</f>
        <v>#NUM!</v>
      </c>
      <c r="P11" t="e">
        <f>LOG(Table8_1[[#This Row],[PFTrDA]])</f>
        <v>#NUM!</v>
      </c>
      <c r="Q11" t="e">
        <f>LOG(Table8_1[[#This Row],[PFTeDA]])</f>
        <v>#NUM!</v>
      </c>
      <c r="R11" t="e">
        <f>LOG(Table8_1[[#This Row],[PFHxDA]])</f>
        <v>#NUM!</v>
      </c>
      <c r="S11" t="e">
        <f>LOG(Table8_1[[#This Row],[PFNS]])</f>
        <v>#NUM!</v>
      </c>
      <c r="T11" t="e">
        <f>LOG(Table8_1[[#This Row],[PFDS]])</f>
        <v>#NUM!</v>
      </c>
      <c r="U11" t="e">
        <f>LOG(Table8_1[[#This Row],[PFDoS]])</f>
        <v>#NUM!</v>
      </c>
      <c r="V11" t="e">
        <f>LOG(Table8_1[[#This Row],[4:2 FTS]])</f>
        <v>#NUM!</v>
      </c>
      <c r="W11" t="e">
        <f>LOG(Table8_1[[#This Row],[8:2 FTS]])</f>
        <v>#NUM!</v>
      </c>
      <c r="X11" t="e">
        <f>LOG(Table8_1[[#This Row],[10:2 FTS]])</f>
        <v>#NUM!</v>
      </c>
      <c r="Y11" t="e">
        <f>LOG(Table8_1[[#This Row],[N-MeFOSAA]])</f>
        <v>#NUM!</v>
      </c>
      <c r="Z11" t="e">
        <f>LOG(Table8_1[[#This Row],[N-EtFOSAA]])</f>
        <v>#NUM!</v>
      </c>
      <c r="AA11" t="e">
        <f>LOG(Table8_1[[#This Row],[FOSA]])</f>
        <v>#NUM!</v>
      </c>
      <c r="AB11" t="e">
        <f>LOG(Table8_1[[#This Row],[FOSAA]])</f>
        <v>#NUM!</v>
      </c>
      <c r="AC11" t="e">
        <f>LOG(Table8_1[[#This Row],[N-MeFOSA]])</f>
        <v>#NUM!</v>
      </c>
      <c r="AD11" t="e">
        <f>LOG(Table8_1[[#This Row],[N-EtFOSA]])</f>
        <v>#NUM!</v>
      </c>
      <c r="AE11" t="e">
        <f>LOG(Table8_1[[#This Row],[HFPO-DA]])</f>
        <v>#NUM!</v>
      </c>
      <c r="AF11" t="e">
        <f>LOG(Table8_1[[#This Row],[ADONA]])</f>
        <v>#NUM!</v>
      </c>
      <c r="AG11" t="e">
        <f>LOG(Table8_1[[#This Row],[9Cl-PF3ONS]])</f>
        <v>#NUM!</v>
      </c>
      <c r="AH11" t="e">
        <f>LOG(Table8_1[[#This Row],[11Cl-PF3OUdS]])</f>
        <v>#NUM!</v>
      </c>
      <c r="AI11" t="e">
        <f>LOG(Table8_1[[#This Row],[3:3 FTCA]])</f>
        <v>#NUM!</v>
      </c>
      <c r="AJ11" t="e">
        <f>LOG(Table8_1[[#This Row],[5:3 FTCA]])</f>
        <v>#NUM!</v>
      </c>
      <c r="AK11" t="e">
        <f>LOG(Table8_1[[#This Row],[7:3 FTCA]])</f>
        <v>#NUM!</v>
      </c>
      <c r="AL11" t="e">
        <f>LOG(Table8_1[[#This Row],[6:2 FTCA]])</f>
        <v>#NUM!</v>
      </c>
      <c r="AM11" t="e">
        <f>LOG(Table8_1[[#This Row],[8:2 FTCA]])</f>
        <v>#NUM!</v>
      </c>
      <c r="AN11" t="e">
        <f>LOG(Table8_1[[#This Row],[10:2 FTCA]])</f>
        <v>#NUM!</v>
      </c>
      <c r="AO11" t="e">
        <f>LOG(Table8_1[[#This Row],[6:2 FTUCA]])</f>
        <v>#NUM!</v>
      </c>
      <c r="AP11" t="e">
        <f>LOG(Table8_1[[#This Row],[8:2 FTUCA]])</f>
        <v>#NUM!</v>
      </c>
      <c r="AQ11" t="e">
        <f>LOG(Table8_1[[#This Row],[6:2 diPAP]])</f>
        <v>#NUM!</v>
      </c>
      <c r="AR11" t="e">
        <f>LOG(Table8_1[[#This Row],[FBSA]])</f>
        <v>#NUM!</v>
      </c>
      <c r="AS11" t="e">
        <f>LOG(Table8_1[[#This Row],[FHxSA]])</f>
        <v>#NUM!</v>
      </c>
      <c r="AT11" t="e">
        <f>LOG(Table8_1[[#This Row],[PFPrS]])</f>
        <v>#NUM!</v>
      </c>
      <c r="AU11" t="e">
        <f>LOG(Table8_1[[#This Row],[Cl-PFOS]])</f>
        <v>#NUM!</v>
      </c>
      <c r="AV11" t="e">
        <f>LOG(Table8_1[[#This Row],[PFEtCHxS]])</f>
        <v>#NUM!</v>
      </c>
      <c r="AW11" t="e">
        <f>LOG(Table8_1[[#This Row],[8:2 diPAP]])</f>
        <v>#NUM!</v>
      </c>
      <c r="AX11" t="e">
        <f>LOG(Table8_1[[#This Row],[diSAmPAP]])</f>
        <v>#NUM!</v>
      </c>
      <c r="AY11" t="e">
        <f>LOG(Table8_1[[#This Row],[11cl-PF3OUdS2]])</f>
        <v>#NUM!</v>
      </c>
    </row>
    <row r="12" spans="1:51" x14ac:dyDescent="0.3">
      <c r="A12">
        <f>LOG(Table8_1[[#This Row],[PFBA]])</f>
        <v>-1.3716110699496884</v>
      </c>
      <c r="B12">
        <f>LOG(Table8_1[[#This Row],[PFPeA]])</f>
        <v>-1.3716110699496884</v>
      </c>
      <c r="C12">
        <f>LOG(Table8_1[[#This Row],[PFHxA]])</f>
        <v>-1.3716110699496884</v>
      </c>
      <c r="D12">
        <f>LOG(Table8_1[[#This Row],[PFHpA]])</f>
        <v>-1.3716110699496884</v>
      </c>
      <c r="E12">
        <f>LOG(Table8_1[[#This Row],[PFOA]])</f>
        <v>-1.3716110699496884</v>
      </c>
      <c r="F12">
        <f>LOG(Table8_1[[#This Row],[PFNA]])</f>
        <v>-1.3716110699496884</v>
      </c>
      <c r="G12">
        <f>LOG(Table8_1[[#This Row],[PFBS]])</f>
        <v>-1.3716110699496884</v>
      </c>
      <c r="H12">
        <f>LOG(Table8_1[[#This Row],[PFPeS]])</f>
        <v>-0.85387196432176193</v>
      </c>
      <c r="I12">
        <f>LOG(Table8_1[[#This Row],[PFHxS]])</f>
        <v>1.1303337684950061</v>
      </c>
      <c r="J12">
        <f>LOG(Table8_1[[#This Row],[PFHpS]])</f>
        <v>-0.21752737583371382</v>
      </c>
      <c r="K12">
        <f>LOG(Table8_1[[#This Row],[PFOS]])</f>
        <v>3.5705429398818973</v>
      </c>
      <c r="L12">
        <f>LOG(Table8_1[[#This Row],[6:2 FTS]])</f>
        <v>-1.3716110699496884</v>
      </c>
      <c r="M12" t="e">
        <f>LOG(Table8_1[[#This Row],[PFDA]])</f>
        <v>#NUM!</v>
      </c>
      <c r="N12" t="e">
        <f>LOG(Table8_1[[#This Row],[PFUnA]])</f>
        <v>#NUM!</v>
      </c>
      <c r="O12" t="e">
        <f>LOG(Table8_1[[#This Row],[PFDoA]])</f>
        <v>#NUM!</v>
      </c>
      <c r="P12" t="e">
        <f>LOG(Table8_1[[#This Row],[PFTrDA]])</f>
        <v>#NUM!</v>
      </c>
      <c r="Q12" t="e">
        <f>LOG(Table8_1[[#This Row],[PFTeDA]])</f>
        <v>#NUM!</v>
      </c>
      <c r="R12" t="e">
        <f>LOG(Table8_1[[#This Row],[PFHxDA]])</f>
        <v>#NUM!</v>
      </c>
      <c r="S12" t="e">
        <f>LOG(Table8_1[[#This Row],[PFNS]])</f>
        <v>#NUM!</v>
      </c>
      <c r="T12" t="e">
        <f>LOG(Table8_1[[#This Row],[PFDS]])</f>
        <v>#NUM!</v>
      </c>
      <c r="U12" t="e">
        <f>LOG(Table8_1[[#This Row],[PFDoS]])</f>
        <v>#NUM!</v>
      </c>
      <c r="V12" t="e">
        <f>LOG(Table8_1[[#This Row],[4:2 FTS]])</f>
        <v>#NUM!</v>
      </c>
      <c r="W12" t="e">
        <f>LOG(Table8_1[[#This Row],[8:2 FTS]])</f>
        <v>#NUM!</v>
      </c>
      <c r="X12" t="e">
        <f>LOG(Table8_1[[#This Row],[10:2 FTS]])</f>
        <v>#NUM!</v>
      </c>
      <c r="Y12" t="e">
        <f>LOG(Table8_1[[#This Row],[N-MeFOSAA]])</f>
        <v>#NUM!</v>
      </c>
      <c r="Z12" t="e">
        <f>LOG(Table8_1[[#This Row],[N-EtFOSAA]])</f>
        <v>#NUM!</v>
      </c>
      <c r="AA12" t="e">
        <f>LOG(Table8_1[[#This Row],[FOSA]])</f>
        <v>#NUM!</v>
      </c>
      <c r="AB12" t="e">
        <f>LOG(Table8_1[[#This Row],[FOSAA]])</f>
        <v>#NUM!</v>
      </c>
      <c r="AC12" t="e">
        <f>LOG(Table8_1[[#This Row],[N-MeFOSA]])</f>
        <v>#NUM!</v>
      </c>
      <c r="AD12" t="e">
        <f>LOG(Table8_1[[#This Row],[N-EtFOSA]])</f>
        <v>#NUM!</v>
      </c>
      <c r="AE12" t="e">
        <f>LOG(Table8_1[[#This Row],[HFPO-DA]])</f>
        <v>#NUM!</v>
      </c>
      <c r="AF12" t="e">
        <f>LOG(Table8_1[[#This Row],[ADONA]])</f>
        <v>#NUM!</v>
      </c>
      <c r="AG12" t="e">
        <f>LOG(Table8_1[[#This Row],[9Cl-PF3ONS]])</f>
        <v>#NUM!</v>
      </c>
      <c r="AH12" t="e">
        <f>LOG(Table8_1[[#This Row],[11Cl-PF3OUdS]])</f>
        <v>#NUM!</v>
      </c>
      <c r="AI12" t="e">
        <f>LOG(Table8_1[[#This Row],[3:3 FTCA]])</f>
        <v>#NUM!</v>
      </c>
      <c r="AJ12" t="e">
        <f>LOG(Table8_1[[#This Row],[5:3 FTCA]])</f>
        <v>#NUM!</v>
      </c>
      <c r="AK12" t="e">
        <f>LOG(Table8_1[[#This Row],[7:3 FTCA]])</f>
        <v>#NUM!</v>
      </c>
      <c r="AL12" t="e">
        <f>LOG(Table8_1[[#This Row],[6:2 FTCA]])</f>
        <v>#NUM!</v>
      </c>
      <c r="AM12" t="e">
        <f>LOG(Table8_1[[#This Row],[8:2 FTCA]])</f>
        <v>#NUM!</v>
      </c>
      <c r="AN12" t="e">
        <f>LOG(Table8_1[[#This Row],[10:2 FTCA]])</f>
        <v>#NUM!</v>
      </c>
      <c r="AO12" t="e">
        <f>LOG(Table8_1[[#This Row],[6:2 FTUCA]])</f>
        <v>#NUM!</v>
      </c>
      <c r="AP12" t="e">
        <f>LOG(Table8_1[[#This Row],[8:2 FTUCA]])</f>
        <v>#NUM!</v>
      </c>
      <c r="AQ12" t="e">
        <f>LOG(Table8_1[[#This Row],[6:2 diPAP]])</f>
        <v>#NUM!</v>
      </c>
      <c r="AR12" t="e">
        <f>LOG(Table8_1[[#This Row],[FBSA]])</f>
        <v>#NUM!</v>
      </c>
      <c r="AS12" t="e">
        <f>LOG(Table8_1[[#This Row],[FHxSA]])</f>
        <v>#NUM!</v>
      </c>
      <c r="AT12" t="e">
        <f>LOG(Table8_1[[#This Row],[PFPrS]])</f>
        <v>#NUM!</v>
      </c>
      <c r="AU12" t="e">
        <f>LOG(Table8_1[[#This Row],[Cl-PFOS]])</f>
        <v>#NUM!</v>
      </c>
      <c r="AV12" t="e">
        <f>LOG(Table8_1[[#This Row],[PFEtCHxS]])</f>
        <v>#NUM!</v>
      </c>
      <c r="AW12" t="e">
        <f>LOG(Table8_1[[#This Row],[8:2 diPAP]])</f>
        <v>#NUM!</v>
      </c>
      <c r="AX12" t="e">
        <f>LOG(Table8_1[[#This Row],[diSAmPAP]])</f>
        <v>#NUM!</v>
      </c>
      <c r="AY12" t="e">
        <f>LOG(Table8_1[[#This Row],[11cl-PF3OUdS2]])</f>
        <v>#NUM!</v>
      </c>
    </row>
    <row r="13" spans="1:51" x14ac:dyDescent="0.3">
      <c r="A13">
        <f>LOG(Table8_1[[#This Row],[PFBA]])</f>
        <v>-1.4867823999320611</v>
      </c>
      <c r="B13">
        <f>LOG(Table8_1[[#This Row],[PFPeA]])</f>
        <v>-1.4867823999320611</v>
      </c>
      <c r="C13">
        <f>LOG(Table8_1[[#This Row],[PFHxA]])</f>
        <v>-1.4867823999320611</v>
      </c>
      <c r="D13">
        <f>LOG(Table8_1[[#This Row],[PFHpA]])</f>
        <v>-1.4867823999320611</v>
      </c>
      <c r="E13">
        <f>LOG(Table8_1[[#This Row],[PFOA]])</f>
        <v>-1.4867823999320611</v>
      </c>
      <c r="F13">
        <f>LOG(Table8_1[[#This Row],[PFNA]])</f>
        <v>-1.4867823999320611</v>
      </c>
      <c r="G13">
        <f>LOG(Table8_1[[#This Row],[PFBS]])</f>
        <v>-1.4867823999320611</v>
      </c>
      <c r="H13">
        <f>LOG(Table8_1[[#This Row],[PFPeS]])</f>
        <v>-1.4867823999320611</v>
      </c>
      <c r="I13">
        <f>LOG(Table8_1[[#This Row],[PFHxS]])</f>
        <v>-3.4883278458213473E-3</v>
      </c>
      <c r="J13">
        <f>LOG(Table8_1[[#This Row],[PFHpS]])</f>
        <v>-1.4867823999320611</v>
      </c>
      <c r="K13">
        <f>LOG(Table8_1[[#This Row],[PFOS]])</f>
        <v>2.5198279937757189</v>
      </c>
      <c r="L13">
        <f>LOG(Table8_1[[#This Row],[6:2 FTS]])</f>
        <v>-1.4867823999320611</v>
      </c>
      <c r="M13" t="e">
        <f>LOG(Table8_1[[#This Row],[PFDA]])</f>
        <v>#NUM!</v>
      </c>
      <c r="N13" t="e">
        <f>LOG(Table8_1[[#This Row],[PFUnA]])</f>
        <v>#NUM!</v>
      </c>
      <c r="O13" t="e">
        <f>LOG(Table8_1[[#This Row],[PFDoA]])</f>
        <v>#NUM!</v>
      </c>
      <c r="P13" t="e">
        <f>LOG(Table8_1[[#This Row],[PFTrDA]])</f>
        <v>#NUM!</v>
      </c>
      <c r="Q13" t="e">
        <f>LOG(Table8_1[[#This Row],[PFTeDA]])</f>
        <v>#NUM!</v>
      </c>
      <c r="R13" t="e">
        <f>LOG(Table8_1[[#This Row],[PFHxDA]])</f>
        <v>#NUM!</v>
      </c>
      <c r="S13" t="e">
        <f>LOG(Table8_1[[#This Row],[PFNS]])</f>
        <v>#NUM!</v>
      </c>
      <c r="T13" t="e">
        <f>LOG(Table8_1[[#This Row],[PFDS]])</f>
        <v>#NUM!</v>
      </c>
      <c r="U13" t="e">
        <f>LOG(Table8_1[[#This Row],[PFDoS]])</f>
        <v>#NUM!</v>
      </c>
      <c r="V13" t="e">
        <f>LOG(Table8_1[[#This Row],[4:2 FTS]])</f>
        <v>#NUM!</v>
      </c>
      <c r="W13" t="e">
        <f>LOG(Table8_1[[#This Row],[8:2 FTS]])</f>
        <v>#NUM!</v>
      </c>
      <c r="X13" t="e">
        <f>LOG(Table8_1[[#This Row],[10:2 FTS]])</f>
        <v>#NUM!</v>
      </c>
      <c r="Y13" t="e">
        <f>LOG(Table8_1[[#This Row],[N-MeFOSAA]])</f>
        <v>#NUM!</v>
      </c>
      <c r="Z13" t="e">
        <f>LOG(Table8_1[[#This Row],[N-EtFOSAA]])</f>
        <v>#NUM!</v>
      </c>
      <c r="AA13" t="e">
        <f>LOG(Table8_1[[#This Row],[FOSA]])</f>
        <v>#NUM!</v>
      </c>
      <c r="AB13" t="e">
        <f>LOG(Table8_1[[#This Row],[FOSAA]])</f>
        <v>#NUM!</v>
      </c>
      <c r="AC13" t="e">
        <f>LOG(Table8_1[[#This Row],[N-MeFOSA]])</f>
        <v>#NUM!</v>
      </c>
      <c r="AD13" t="e">
        <f>LOG(Table8_1[[#This Row],[N-EtFOSA]])</f>
        <v>#NUM!</v>
      </c>
      <c r="AE13" t="e">
        <f>LOG(Table8_1[[#This Row],[HFPO-DA]])</f>
        <v>#NUM!</v>
      </c>
      <c r="AF13" t="e">
        <f>LOG(Table8_1[[#This Row],[ADONA]])</f>
        <v>#NUM!</v>
      </c>
      <c r="AG13" t="e">
        <f>LOG(Table8_1[[#This Row],[9Cl-PF3ONS]])</f>
        <v>#NUM!</v>
      </c>
      <c r="AH13" t="e">
        <f>LOG(Table8_1[[#This Row],[11Cl-PF3OUdS]])</f>
        <v>#NUM!</v>
      </c>
      <c r="AI13" t="e">
        <f>LOG(Table8_1[[#This Row],[3:3 FTCA]])</f>
        <v>#NUM!</v>
      </c>
      <c r="AJ13" t="e">
        <f>LOG(Table8_1[[#This Row],[5:3 FTCA]])</f>
        <v>#NUM!</v>
      </c>
      <c r="AK13" t="e">
        <f>LOG(Table8_1[[#This Row],[7:3 FTCA]])</f>
        <v>#NUM!</v>
      </c>
      <c r="AL13" t="e">
        <f>LOG(Table8_1[[#This Row],[6:2 FTCA]])</f>
        <v>#NUM!</v>
      </c>
      <c r="AM13" t="e">
        <f>LOG(Table8_1[[#This Row],[8:2 FTCA]])</f>
        <v>#NUM!</v>
      </c>
      <c r="AN13" t="e">
        <f>LOG(Table8_1[[#This Row],[10:2 FTCA]])</f>
        <v>#NUM!</v>
      </c>
      <c r="AO13" t="e">
        <f>LOG(Table8_1[[#This Row],[6:2 FTUCA]])</f>
        <v>#NUM!</v>
      </c>
      <c r="AP13" t="e">
        <f>LOG(Table8_1[[#This Row],[8:2 FTUCA]])</f>
        <v>#NUM!</v>
      </c>
      <c r="AQ13" t="e">
        <f>LOG(Table8_1[[#This Row],[6:2 diPAP]])</f>
        <v>#NUM!</v>
      </c>
      <c r="AR13" t="e">
        <f>LOG(Table8_1[[#This Row],[FBSA]])</f>
        <v>#NUM!</v>
      </c>
      <c r="AS13" t="e">
        <f>LOG(Table8_1[[#This Row],[FHxSA]])</f>
        <v>#NUM!</v>
      </c>
      <c r="AT13" t="e">
        <f>LOG(Table8_1[[#This Row],[PFPrS]])</f>
        <v>#NUM!</v>
      </c>
      <c r="AU13" t="e">
        <f>LOG(Table8_1[[#This Row],[Cl-PFOS]])</f>
        <v>#NUM!</v>
      </c>
      <c r="AV13" t="e">
        <f>LOG(Table8_1[[#This Row],[PFEtCHxS]])</f>
        <v>#NUM!</v>
      </c>
      <c r="AW13" t="e">
        <f>LOG(Table8_1[[#This Row],[8:2 diPAP]])</f>
        <v>#NUM!</v>
      </c>
      <c r="AX13" t="e">
        <f>LOG(Table8_1[[#This Row],[diSAmPAP]])</f>
        <v>#NUM!</v>
      </c>
      <c r="AY13" t="e">
        <f>LOG(Table8_1[[#This Row],[11cl-PF3OUdS2]])</f>
        <v>#NUM!</v>
      </c>
    </row>
    <row r="14" spans="1:51" x14ac:dyDescent="0.3">
      <c r="A14">
        <f>LOG(Table8_1[[#This Row],[PFBA]])</f>
        <v>-1.3169529617611504</v>
      </c>
      <c r="B14">
        <f>LOG(Table8_1[[#This Row],[PFPeA]])</f>
        <v>-1.3169529617611504</v>
      </c>
      <c r="C14">
        <f>LOG(Table8_1[[#This Row],[PFHxA]])</f>
        <v>-1.3169529617611504</v>
      </c>
      <c r="D14">
        <f>LOG(Table8_1[[#This Row],[PFHpA]])</f>
        <v>-1.3169529617611504</v>
      </c>
      <c r="E14">
        <f>LOG(Table8_1[[#This Row],[PFOA]])</f>
        <v>-1.0154726866562074</v>
      </c>
      <c r="F14">
        <f>LOG(Table8_1[[#This Row],[PFNA]])</f>
        <v>-1.0154726866562074</v>
      </c>
      <c r="G14">
        <f>LOG(Table8_1[[#This Row],[PFBS]])</f>
        <v>-1.3169529617611504</v>
      </c>
      <c r="H14">
        <f>LOG(Table8_1[[#This Row],[PFPeS]])</f>
        <v>-1.0154726866562074</v>
      </c>
      <c r="I14">
        <f>LOG(Table8_1[[#This Row],[PFHxS]])</f>
        <v>0.56229286445647475</v>
      </c>
      <c r="J14">
        <f>LOG(Table8_1[[#This Row],[PFHpS]])</f>
        <v>3.7426497940623665E-2</v>
      </c>
      <c r="K14">
        <f>LOG(Table8_1[[#This Row],[PFOS]])</f>
        <v>3.1367205671564067</v>
      </c>
      <c r="L14">
        <f>LOG(Table8_1[[#This Row],[6:2 FTS]])</f>
        <v>-1.3169529617611504</v>
      </c>
      <c r="M14" t="e">
        <f>LOG(Table8_1[[#This Row],[PFDA]])</f>
        <v>#NUM!</v>
      </c>
      <c r="N14" t="e">
        <f>LOG(Table8_1[[#This Row],[PFUnA]])</f>
        <v>#NUM!</v>
      </c>
      <c r="O14" t="e">
        <f>LOG(Table8_1[[#This Row],[PFDoA]])</f>
        <v>#NUM!</v>
      </c>
      <c r="P14" t="e">
        <f>LOG(Table8_1[[#This Row],[PFTrDA]])</f>
        <v>#NUM!</v>
      </c>
      <c r="Q14" t="e">
        <f>LOG(Table8_1[[#This Row],[PFTeDA]])</f>
        <v>#NUM!</v>
      </c>
      <c r="R14" t="e">
        <f>LOG(Table8_1[[#This Row],[PFHxDA]])</f>
        <v>#NUM!</v>
      </c>
      <c r="S14" t="e">
        <f>LOG(Table8_1[[#This Row],[PFNS]])</f>
        <v>#NUM!</v>
      </c>
      <c r="T14" t="e">
        <f>LOG(Table8_1[[#This Row],[PFDS]])</f>
        <v>#NUM!</v>
      </c>
      <c r="U14" t="e">
        <f>LOG(Table8_1[[#This Row],[PFDoS]])</f>
        <v>#NUM!</v>
      </c>
      <c r="V14" t="e">
        <f>LOG(Table8_1[[#This Row],[4:2 FTS]])</f>
        <v>#NUM!</v>
      </c>
      <c r="W14" t="e">
        <f>LOG(Table8_1[[#This Row],[8:2 FTS]])</f>
        <v>#NUM!</v>
      </c>
      <c r="X14" t="e">
        <f>LOG(Table8_1[[#This Row],[10:2 FTS]])</f>
        <v>#NUM!</v>
      </c>
      <c r="Y14" t="e">
        <f>LOG(Table8_1[[#This Row],[N-MeFOSAA]])</f>
        <v>#NUM!</v>
      </c>
      <c r="Z14" t="e">
        <f>LOG(Table8_1[[#This Row],[N-EtFOSAA]])</f>
        <v>#NUM!</v>
      </c>
      <c r="AA14" t="e">
        <f>LOG(Table8_1[[#This Row],[FOSA]])</f>
        <v>#NUM!</v>
      </c>
      <c r="AB14" t="e">
        <f>LOG(Table8_1[[#This Row],[FOSAA]])</f>
        <v>#NUM!</v>
      </c>
      <c r="AC14" t="e">
        <f>LOG(Table8_1[[#This Row],[N-MeFOSA]])</f>
        <v>#NUM!</v>
      </c>
      <c r="AD14" t="e">
        <f>LOG(Table8_1[[#This Row],[N-EtFOSA]])</f>
        <v>#NUM!</v>
      </c>
      <c r="AE14" t="e">
        <f>LOG(Table8_1[[#This Row],[HFPO-DA]])</f>
        <v>#NUM!</v>
      </c>
      <c r="AF14" t="e">
        <f>LOG(Table8_1[[#This Row],[ADONA]])</f>
        <v>#NUM!</v>
      </c>
      <c r="AG14" t="e">
        <f>LOG(Table8_1[[#This Row],[9Cl-PF3ONS]])</f>
        <v>#NUM!</v>
      </c>
      <c r="AH14" t="e">
        <f>LOG(Table8_1[[#This Row],[11Cl-PF3OUdS]])</f>
        <v>#NUM!</v>
      </c>
      <c r="AI14" t="e">
        <f>LOG(Table8_1[[#This Row],[3:3 FTCA]])</f>
        <v>#NUM!</v>
      </c>
      <c r="AJ14" t="e">
        <f>LOG(Table8_1[[#This Row],[5:3 FTCA]])</f>
        <v>#NUM!</v>
      </c>
      <c r="AK14" t="e">
        <f>LOG(Table8_1[[#This Row],[7:3 FTCA]])</f>
        <v>#NUM!</v>
      </c>
      <c r="AL14" t="e">
        <f>LOG(Table8_1[[#This Row],[6:2 FTCA]])</f>
        <v>#NUM!</v>
      </c>
      <c r="AM14" t="e">
        <f>LOG(Table8_1[[#This Row],[8:2 FTCA]])</f>
        <v>#NUM!</v>
      </c>
      <c r="AN14" t="e">
        <f>LOG(Table8_1[[#This Row],[10:2 FTCA]])</f>
        <v>#NUM!</v>
      </c>
      <c r="AO14" t="e">
        <f>LOG(Table8_1[[#This Row],[6:2 FTUCA]])</f>
        <v>#NUM!</v>
      </c>
      <c r="AP14" t="e">
        <f>LOG(Table8_1[[#This Row],[8:2 FTUCA]])</f>
        <v>#NUM!</v>
      </c>
      <c r="AQ14" t="e">
        <f>LOG(Table8_1[[#This Row],[6:2 diPAP]])</f>
        <v>#NUM!</v>
      </c>
      <c r="AR14" t="e">
        <f>LOG(Table8_1[[#This Row],[FBSA]])</f>
        <v>#NUM!</v>
      </c>
      <c r="AS14" t="e">
        <f>LOG(Table8_1[[#This Row],[FHxSA]])</f>
        <v>#NUM!</v>
      </c>
      <c r="AT14" t="e">
        <f>LOG(Table8_1[[#This Row],[PFPrS]])</f>
        <v>#NUM!</v>
      </c>
      <c r="AU14" t="e">
        <f>LOG(Table8_1[[#This Row],[Cl-PFOS]])</f>
        <v>#NUM!</v>
      </c>
      <c r="AV14" t="e">
        <f>LOG(Table8_1[[#This Row],[PFEtCHxS]])</f>
        <v>#NUM!</v>
      </c>
      <c r="AW14" t="e">
        <f>LOG(Table8_1[[#This Row],[8:2 diPAP]])</f>
        <v>#NUM!</v>
      </c>
      <c r="AX14" t="e">
        <f>LOG(Table8_1[[#This Row],[diSAmPAP]])</f>
        <v>#NUM!</v>
      </c>
      <c r="AY14" t="e">
        <f>LOG(Table8_1[[#This Row],[11cl-PF3OUdS2]])</f>
        <v>#NUM!</v>
      </c>
    </row>
    <row r="15" spans="1:51" x14ac:dyDescent="0.3">
      <c r="A15">
        <f>LOG(Table8_1[[#This Row],[PFBA]])</f>
        <v>-0.64301859900686875</v>
      </c>
      <c r="B15">
        <f>LOG(Table8_1[[#This Row],[PFPeA]])</f>
        <v>-0.94385773794094763</v>
      </c>
      <c r="C15">
        <f>LOG(Table8_1[[#This Row],[PFHxA]])</f>
        <v>-0.94385773794094763</v>
      </c>
      <c r="D15">
        <f>LOG(Table8_1[[#This Row],[PFHpA]])</f>
        <v>-0.64301859900686875</v>
      </c>
      <c r="E15">
        <f>LOG(Table8_1[[#This Row],[PFOA]])</f>
        <v>-0.64301859900686875</v>
      </c>
      <c r="F15">
        <f>LOG(Table8_1[[#This Row],[PFNA]])</f>
        <v>-0.94385773794094763</v>
      </c>
      <c r="G15">
        <f>LOG(Table8_1[[#This Row],[PFBS]])</f>
        <v>-0.94385773794094763</v>
      </c>
      <c r="H15">
        <f>LOG(Table8_1[[#This Row],[PFPeS]])</f>
        <v>-0.94385773794094763</v>
      </c>
      <c r="I15">
        <f>LOG(Table8_1[[#This Row],[PFHxS]])</f>
        <v>0.53781909507327419</v>
      </c>
      <c r="J15">
        <f>LOG(Table8_1[[#This Row],[PFHpS]])</f>
        <v>0.17318626841227402</v>
      </c>
      <c r="K15">
        <f>LOG(Table8_1[[#This Row],[PFOS]])</f>
        <v>3.3364597338485296</v>
      </c>
      <c r="L15">
        <f>LOG(Table8_1[[#This Row],[6:2 FTS]])</f>
        <v>-0.94385773794094763</v>
      </c>
      <c r="M15" t="e">
        <f>LOG(Table8_1[[#This Row],[PFDA]])</f>
        <v>#NUM!</v>
      </c>
      <c r="N15" t="e">
        <f>LOG(Table8_1[[#This Row],[PFUnA]])</f>
        <v>#NUM!</v>
      </c>
      <c r="O15" t="e">
        <f>LOG(Table8_1[[#This Row],[PFDoA]])</f>
        <v>#NUM!</v>
      </c>
      <c r="P15" t="e">
        <f>LOG(Table8_1[[#This Row],[PFTrDA]])</f>
        <v>#NUM!</v>
      </c>
      <c r="Q15" t="e">
        <f>LOG(Table8_1[[#This Row],[PFTeDA]])</f>
        <v>#NUM!</v>
      </c>
      <c r="R15" t="e">
        <f>LOG(Table8_1[[#This Row],[PFHxDA]])</f>
        <v>#NUM!</v>
      </c>
      <c r="S15" t="e">
        <f>LOG(Table8_1[[#This Row],[PFNS]])</f>
        <v>#NUM!</v>
      </c>
      <c r="T15" t="e">
        <f>LOG(Table8_1[[#This Row],[PFDS]])</f>
        <v>#NUM!</v>
      </c>
      <c r="U15" t="e">
        <f>LOG(Table8_1[[#This Row],[PFDoS]])</f>
        <v>#NUM!</v>
      </c>
      <c r="V15" t="e">
        <f>LOG(Table8_1[[#This Row],[4:2 FTS]])</f>
        <v>#NUM!</v>
      </c>
      <c r="W15" t="e">
        <f>LOG(Table8_1[[#This Row],[8:2 FTS]])</f>
        <v>#NUM!</v>
      </c>
      <c r="X15" t="e">
        <f>LOG(Table8_1[[#This Row],[10:2 FTS]])</f>
        <v>#NUM!</v>
      </c>
      <c r="Y15" t="e">
        <f>LOG(Table8_1[[#This Row],[N-MeFOSAA]])</f>
        <v>#NUM!</v>
      </c>
      <c r="Z15" t="e">
        <f>LOG(Table8_1[[#This Row],[N-EtFOSAA]])</f>
        <v>#NUM!</v>
      </c>
      <c r="AA15" t="e">
        <f>LOG(Table8_1[[#This Row],[FOSA]])</f>
        <v>#NUM!</v>
      </c>
      <c r="AB15" t="e">
        <f>LOG(Table8_1[[#This Row],[FOSAA]])</f>
        <v>#NUM!</v>
      </c>
      <c r="AC15" t="e">
        <f>LOG(Table8_1[[#This Row],[N-MeFOSA]])</f>
        <v>#NUM!</v>
      </c>
      <c r="AD15" t="e">
        <f>LOG(Table8_1[[#This Row],[N-EtFOSA]])</f>
        <v>#NUM!</v>
      </c>
      <c r="AE15" t="e">
        <f>LOG(Table8_1[[#This Row],[HFPO-DA]])</f>
        <v>#NUM!</v>
      </c>
      <c r="AF15" t="e">
        <f>LOG(Table8_1[[#This Row],[ADONA]])</f>
        <v>#NUM!</v>
      </c>
      <c r="AG15" t="e">
        <f>LOG(Table8_1[[#This Row],[9Cl-PF3ONS]])</f>
        <v>#NUM!</v>
      </c>
      <c r="AH15" t="e">
        <f>LOG(Table8_1[[#This Row],[11Cl-PF3OUdS]])</f>
        <v>#NUM!</v>
      </c>
      <c r="AI15" t="e">
        <f>LOG(Table8_1[[#This Row],[3:3 FTCA]])</f>
        <v>#NUM!</v>
      </c>
      <c r="AJ15" t="e">
        <f>LOG(Table8_1[[#This Row],[5:3 FTCA]])</f>
        <v>#NUM!</v>
      </c>
      <c r="AK15" t="e">
        <f>LOG(Table8_1[[#This Row],[7:3 FTCA]])</f>
        <v>#NUM!</v>
      </c>
      <c r="AL15" t="e">
        <f>LOG(Table8_1[[#This Row],[6:2 FTCA]])</f>
        <v>#NUM!</v>
      </c>
      <c r="AM15" t="e">
        <f>LOG(Table8_1[[#This Row],[8:2 FTCA]])</f>
        <v>#NUM!</v>
      </c>
      <c r="AN15" t="e">
        <f>LOG(Table8_1[[#This Row],[10:2 FTCA]])</f>
        <v>#NUM!</v>
      </c>
      <c r="AO15" t="e">
        <f>LOG(Table8_1[[#This Row],[6:2 FTUCA]])</f>
        <v>#NUM!</v>
      </c>
      <c r="AP15" t="e">
        <f>LOG(Table8_1[[#This Row],[8:2 FTUCA]])</f>
        <v>#NUM!</v>
      </c>
      <c r="AQ15" t="e">
        <f>LOG(Table8_1[[#This Row],[6:2 diPAP]])</f>
        <v>#NUM!</v>
      </c>
      <c r="AR15" t="e">
        <f>LOG(Table8_1[[#This Row],[FBSA]])</f>
        <v>#NUM!</v>
      </c>
      <c r="AS15" t="e">
        <f>LOG(Table8_1[[#This Row],[FHxSA]])</f>
        <v>#NUM!</v>
      </c>
      <c r="AT15" t="e">
        <f>LOG(Table8_1[[#This Row],[PFPrS]])</f>
        <v>#NUM!</v>
      </c>
      <c r="AU15" t="e">
        <f>LOG(Table8_1[[#This Row],[Cl-PFOS]])</f>
        <v>#NUM!</v>
      </c>
      <c r="AV15" t="e">
        <f>LOG(Table8_1[[#This Row],[PFEtCHxS]])</f>
        <v>#NUM!</v>
      </c>
      <c r="AW15" t="e">
        <f>LOG(Table8_1[[#This Row],[8:2 diPAP]])</f>
        <v>#NUM!</v>
      </c>
      <c r="AX15" t="e">
        <f>LOG(Table8_1[[#This Row],[diSAmPAP]])</f>
        <v>#NUM!</v>
      </c>
      <c r="AY15" t="e">
        <f>LOG(Table8_1[[#This Row],[11cl-PF3OUdS2]])</f>
        <v>#NUM!</v>
      </c>
    </row>
    <row r="16" spans="1:51" x14ac:dyDescent="0.3">
      <c r="A16">
        <f>LOG(Table8_1[[#This Row],[PFBA]])</f>
        <v>-1.3391345219961308</v>
      </c>
      <c r="B16">
        <f>LOG(Table8_1[[#This Row],[PFPeA]])</f>
        <v>-1.0376306643299789</v>
      </c>
      <c r="C16">
        <f>LOG(Table8_1[[#This Row],[PFHxA]])</f>
        <v>-1.0376306643299789</v>
      </c>
      <c r="D16">
        <f>LOG(Table8_1[[#This Row],[PFHpA]])</f>
        <v>-1.0376306643299789</v>
      </c>
      <c r="E16">
        <f>LOG(Table8_1[[#This Row],[PFOA]])</f>
        <v>-1.3391345219961308</v>
      </c>
      <c r="F16">
        <f>LOG(Table8_1[[#This Row],[PFNA]])</f>
        <v>-1.0376306643299789</v>
      </c>
      <c r="G16">
        <f>LOG(Table8_1[[#This Row],[PFBS]])</f>
        <v>-1.3391345219961308</v>
      </c>
      <c r="H16">
        <f>LOG(Table8_1[[#This Row],[PFPeS]])</f>
        <v>-1.3391345219961308</v>
      </c>
      <c r="I16">
        <f>LOG(Table8_1[[#This Row],[PFHxS]])</f>
        <v>0.14301480025409505</v>
      </c>
      <c r="J16">
        <f>LOG(Table8_1[[#This Row],[PFHpS]])</f>
        <v>-1.0376306643299789</v>
      </c>
      <c r="K16">
        <f>LOG(Table8_1[[#This Row],[PFOS]])</f>
        <v>2.5809249756756194</v>
      </c>
      <c r="L16">
        <f>LOG(Table8_1[[#This Row],[6:2 FTS]])</f>
        <v>-1.3391345219961308</v>
      </c>
      <c r="M16" t="e">
        <f>LOG(Table8_1[[#This Row],[PFDA]])</f>
        <v>#NUM!</v>
      </c>
      <c r="N16" t="e">
        <f>LOG(Table8_1[[#This Row],[PFUnA]])</f>
        <v>#NUM!</v>
      </c>
      <c r="O16" t="e">
        <f>LOG(Table8_1[[#This Row],[PFDoA]])</f>
        <v>#NUM!</v>
      </c>
      <c r="P16" t="e">
        <f>LOG(Table8_1[[#This Row],[PFTrDA]])</f>
        <v>#NUM!</v>
      </c>
      <c r="Q16" t="e">
        <f>LOG(Table8_1[[#This Row],[PFTeDA]])</f>
        <v>#NUM!</v>
      </c>
      <c r="R16" t="e">
        <f>LOG(Table8_1[[#This Row],[PFHxDA]])</f>
        <v>#NUM!</v>
      </c>
      <c r="S16" t="e">
        <f>LOG(Table8_1[[#This Row],[PFNS]])</f>
        <v>#NUM!</v>
      </c>
      <c r="T16" t="e">
        <f>LOG(Table8_1[[#This Row],[PFDS]])</f>
        <v>#NUM!</v>
      </c>
      <c r="U16" t="e">
        <f>LOG(Table8_1[[#This Row],[PFDoS]])</f>
        <v>#NUM!</v>
      </c>
      <c r="V16" t="e">
        <f>LOG(Table8_1[[#This Row],[4:2 FTS]])</f>
        <v>#NUM!</v>
      </c>
      <c r="W16" t="e">
        <f>LOG(Table8_1[[#This Row],[8:2 FTS]])</f>
        <v>#NUM!</v>
      </c>
      <c r="X16" t="e">
        <f>LOG(Table8_1[[#This Row],[10:2 FTS]])</f>
        <v>#NUM!</v>
      </c>
      <c r="Y16" t="e">
        <f>LOG(Table8_1[[#This Row],[N-MeFOSAA]])</f>
        <v>#NUM!</v>
      </c>
      <c r="Z16" t="e">
        <f>LOG(Table8_1[[#This Row],[N-EtFOSAA]])</f>
        <v>#NUM!</v>
      </c>
      <c r="AA16" t="e">
        <f>LOG(Table8_1[[#This Row],[FOSA]])</f>
        <v>#NUM!</v>
      </c>
      <c r="AB16" t="e">
        <f>LOG(Table8_1[[#This Row],[FOSAA]])</f>
        <v>#NUM!</v>
      </c>
      <c r="AC16" t="e">
        <f>LOG(Table8_1[[#This Row],[N-MeFOSA]])</f>
        <v>#NUM!</v>
      </c>
      <c r="AD16" t="e">
        <f>LOG(Table8_1[[#This Row],[N-EtFOSA]])</f>
        <v>#NUM!</v>
      </c>
      <c r="AE16" t="e">
        <f>LOG(Table8_1[[#This Row],[HFPO-DA]])</f>
        <v>#NUM!</v>
      </c>
      <c r="AF16" t="e">
        <f>LOG(Table8_1[[#This Row],[ADONA]])</f>
        <v>#NUM!</v>
      </c>
      <c r="AG16" t="e">
        <f>LOG(Table8_1[[#This Row],[9Cl-PF3ONS]])</f>
        <v>#NUM!</v>
      </c>
      <c r="AH16" t="e">
        <f>LOG(Table8_1[[#This Row],[11Cl-PF3OUdS]])</f>
        <v>#NUM!</v>
      </c>
      <c r="AI16" t="e">
        <f>LOG(Table8_1[[#This Row],[3:3 FTCA]])</f>
        <v>#NUM!</v>
      </c>
      <c r="AJ16" t="e">
        <f>LOG(Table8_1[[#This Row],[5:3 FTCA]])</f>
        <v>#NUM!</v>
      </c>
      <c r="AK16" t="e">
        <f>LOG(Table8_1[[#This Row],[7:3 FTCA]])</f>
        <v>#NUM!</v>
      </c>
      <c r="AL16" t="e">
        <f>LOG(Table8_1[[#This Row],[6:2 FTCA]])</f>
        <v>#NUM!</v>
      </c>
      <c r="AM16" t="e">
        <f>LOG(Table8_1[[#This Row],[8:2 FTCA]])</f>
        <v>#NUM!</v>
      </c>
      <c r="AN16" t="e">
        <f>LOG(Table8_1[[#This Row],[10:2 FTCA]])</f>
        <v>#NUM!</v>
      </c>
      <c r="AO16" t="e">
        <f>LOG(Table8_1[[#This Row],[6:2 FTUCA]])</f>
        <v>#NUM!</v>
      </c>
      <c r="AP16" t="e">
        <f>LOG(Table8_1[[#This Row],[8:2 FTUCA]])</f>
        <v>#NUM!</v>
      </c>
      <c r="AQ16" t="e">
        <f>LOG(Table8_1[[#This Row],[6:2 diPAP]])</f>
        <v>#NUM!</v>
      </c>
      <c r="AR16" t="e">
        <f>LOG(Table8_1[[#This Row],[FBSA]])</f>
        <v>#NUM!</v>
      </c>
      <c r="AS16" t="e">
        <f>LOG(Table8_1[[#This Row],[FHxSA]])</f>
        <v>#NUM!</v>
      </c>
      <c r="AT16" t="e">
        <f>LOG(Table8_1[[#This Row],[PFPrS]])</f>
        <v>#NUM!</v>
      </c>
      <c r="AU16" t="e">
        <f>LOG(Table8_1[[#This Row],[Cl-PFOS]])</f>
        <v>#NUM!</v>
      </c>
      <c r="AV16" t="e">
        <f>LOG(Table8_1[[#This Row],[PFEtCHxS]])</f>
        <v>#NUM!</v>
      </c>
      <c r="AW16" t="e">
        <f>LOG(Table8_1[[#This Row],[8:2 diPAP]])</f>
        <v>#NUM!</v>
      </c>
      <c r="AX16" t="e">
        <f>LOG(Table8_1[[#This Row],[diSAmPAP]])</f>
        <v>#NUM!</v>
      </c>
      <c r="AY16" t="e">
        <f>LOG(Table8_1[[#This Row],[11cl-PF3OUdS2]])</f>
        <v>#NUM!</v>
      </c>
    </row>
    <row r="17" spans="1:51" x14ac:dyDescent="0.3">
      <c r="A17">
        <f>LOG(Table8_1[[#This Row],[PFBA]])</f>
        <v>-1.1078741247293704</v>
      </c>
      <c r="B17">
        <f>LOG(Table8_1[[#This Row],[PFPeA]])</f>
        <v>-0.86075803949126772</v>
      </c>
      <c r="C17">
        <f>LOG(Table8_1[[#This Row],[PFHxA]])</f>
        <v>-0.97766453472597614</v>
      </c>
      <c r="D17">
        <f>LOG(Table8_1[[#This Row],[PFHpA]])</f>
        <v>-0.77545239172768443</v>
      </c>
      <c r="E17">
        <f>LOG(Table8_1[[#This Row],[PFOA]])</f>
        <v>-0.77545239172768443</v>
      </c>
      <c r="F17">
        <f>LOG(Table8_1[[#This Row],[PFNA]])</f>
        <v>-0.5373263347157663</v>
      </c>
      <c r="G17">
        <f>LOG(Table8_1[[#This Row],[PFBS]])</f>
        <v>-0.87706701126216846</v>
      </c>
      <c r="H17">
        <f>LOG(Table8_1[[#This Row],[PFPeS]])</f>
        <v>-0.65357256167650524</v>
      </c>
      <c r="I17">
        <f>LOG(Table8_1[[#This Row],[PFHxS]])</f>
        <v>1.3891660843645324</v>
      </c>
      <c r="J17">
        <f>LOG(Table8_1[[#This Row],[PFHpS]])</f>
        <v>0.50514997831990605</v>
      </c>
      <c r="K17">
        <f>LOG(Table8_1[[#This Row],[PFOS]])</f>
        <v>3.9498777040368749</v>
      </c>
      <c r="L17">
        <f>LOG(Table8_1[[#This Row],[6:2 FTS]])</f>
        <v>-0.92913940833543973</v>
      </c>
      <c r="M17">
        <f>LOG(Table8_1[[#This Row],[PFDA]])</f>
        <v>1.1522883443830565</v>
      </c>
      <c r="N17">
        <f>LOG(Table8_1[[#This Row],[PFUnA]])</f>
        <v>1.3961993470957363</v>
      </c>
      <c r="O17">
        <f>LOG(Table8_1[[#This Row],[PFDoA]])</f>
        <v>2.143014800254095</v>
      </c>
      <c r="P17">
        <f>LOG(Table8_1[[#This Row],[PFTrDA]])</f>
        <v>1.3443922736851108</v>
      </c>
      <c r="Q17">
        <f>LOG(Table8_1[[#This Row],[PFTeDA]])</f>
        <v>1.4048337166199381</v>
      </c>
      <c r="R17">
        <f>LOG(Table8_1[[#This Row],[PFHxDA]])</f>
        <v>0.34830486304816066</v>
      </c>
      <c r="S17">
        <f>LOG(Table8_1[[#This Row],[PFNS]])</f>
        <v>1.0755469613925308</v>
      </c>
      <c r="T17">
        <f>LOG(Table8_1[[#This Row],[PFDS]])</f>
        <v>1.0606978403536116</v>
      </c>
      <c r="U17">
        <f>LOG(Table8_1[[#This Row],[PFDoS]])</f>
        <v>0.78675142214556115</v>
      </c>
      <c r="V17">
        <f>LOG(Table8_1[[#This Row],[4:2 FTS]])</f>
        <v>-0.79535422127288125</v>
      </c>
      <c r="W17">
        <f>LOG(Table8_1[[#This Row],[8:2 FTS]])</f>
        <v>0.95279244304409216</v>
      </c>
      <c r="X17">
        <f>LOG(Table8_1[[#This Row],[10:2 FTS]])</f>
        <v>1.1492191126553799</v>
      </c>
      <c r="Y17">
        <f>LOG(Table8_1[[#This Row],[N-MeFOSAA]])</f>
        <v>-0.70728313905057016</v>
      </c>
      <c r="Z17">
        <f>LOG(Table8_1[[#This Row],[N-EtFOSAA]])</f>
        <v>-0.7713878911423746</v>
      </c>
      <c r="AA17">
        <f>LOG(Table8_1[[#This Row],[FOSA]])</f>
        <v>0.86153441085903781</v>
      </c>
      <c r="AB17">
        <f>LOG(Table8_1[[#This Row],[FOSAA]])</f>
        <v>-0.81324701411679834</v>
      </c>
      <c r="AC17">
        <f>LOG(Table8_1[[#This Row],[N-MeFOSA]])</f>
        <v>-0.82319602561618244</v>
      </c>
      <c r="AD17">
        <f>LOG(Table8_1[[#This Row],[N-EtFOSA]])</f>
        <v>-0.64284755818272776</v>
      </c>
      <c r="AE17">
        <f>LOG(Table8_1[[#This Row],[HFPO-DA]])</f>
        <v>-0.55304229972133512</v>
      </c>
      <c r="AF17">
        <f>LOG(Table8_1[[#This Row],[ADONA]])</f>
        <v>-0.7099028457288904</v>
      </c>
      <c r="AG17">
        <f>LOG(Table8_1[[#This Row],[9Cl-PF3ONS]])</f>
        <v>-0.86847664721988083</v>
      </c>
      <c r="AH17">
        <f>LOG(Table8_1[[#This Row],[11Cl-PF3OUdS]])</f>
        <v>-0.81338183906475514</v>
      </c>
      <c r="AI17">
        <f>LOG(Table8_1[[#This Row],[3:3 FTCA]])</f>
        <v>-0.64788944619781164</v>
      </c>
      <c r="AJ17">
        <f>LOG(Table8_1[[#This Row],[5:3 FTCA]])</f>
        <v>-0.83215425070830651</v>
      </c>
      <c r="AK17">
        <f>LOG(Table8_1[[#This Row],[7:3 FTCA]])</f>
        <v>1.3802112417116059</v>
      </c>
      <c r="AL17">
        <f>LOG(Table8_1[[#This Row],[6:2 FTCA]])</f>
        <v>0.57287160220048017</v>
      </c>
      <c r="AM17">
        <f>LOG(Table8_1[[#This Row],[8:2 FTCA]])</f>
        <v>0.72835378202122847</v>
      </c>
      <c r="AN17">
        <f>LOG(Table8_1[[#This Row],[10:2 FTCA]])</f>
        <v>-0.53607799063199224</v>
      </c>
      <c r="AO17">
        <f>LOG(Table8_1[[#This Row],[6:2 FTUCA]])</f>
        <v>-0.81492446403268781</v>
      </c>
      <c r="AP17">
        <f>LOG(Table8_1[[#This Row],[8:2 FTUCA]])</f>
        <v>-0.92864699659943961</v>
      </c>
      <c r="AQ17">
        <f>LOG(Table8_1[[#This Row],[6:2 diPAP]])</f>
        <v>-0.68274537502814003</v>
      </c>
      <c r="AR17">
        <f>LOG(Table8_1[[#This Row],[FBSA]])</f>
        <v>1.3053513694466237</v>
      </c>
      <c r="AS17">
        <f>LOG(Table8_1[[#This Row],[FHxSA]])</f>
        <v>1.725094521081469</v>
      </c>
      <c r="AT17">
        <f>LOG(Table8_1[[#This Row],[PFPrS]])</f>
        <v>-0.82740492574944069</v>
      </c>
      <c r="AU17">
        <f>LOG(Table8_1[[#This Row],[Cl-PFOS]])</f>
        <v>0.14612803567823801</v>
      </c>
      <c r="AV17">
        <f>LOG(Table8_1[[#This Row],[PFEtCHxS]])</f>
        <v>-1.1078428544009282</v>
      </c>
      <c r="AW17">
        <f>LOG(Table8_1[[#This Row],[8:2 diPAP]])</f>
        <v>-0.58742024260595782</v>
      </c>
      <c r="AX17">
        <f>LOG(Table8_1[[#This Row],[diSAmPAP]])</f>
        <v>-0.46439017791474069</v>
      </c>
      <c r="AY17" t="e">
        <f>LOG(Table8_1[[#This Row],[11cl-PF3OUdS2]])</f>
        <v>#NUM!</v>
      </c>
    </row>
    <row r="18" spans="1:51" x14ac:dyDescent="0.3">
      <c r="A18">
        <f>LOG(Table8_1[[#This Row],[PFBA]])</f>
        <v>-1.3223930472795069</v>
      </c>
      <c r="B18">
        <f>LOG(Table8_1[[#This Row],[PFPeA]])</f>
        <v>-1.3223930472795069</v>
      </c>
      <c r="C18">
        <f>LOG(Table8_1[[#This Row],[PFHxA]])</f>
        <v>-1.3223930472795069</v>
      </c>
      <c r="D18">
        <f>LOG(Table8_1[[#This Row],[PFHpA]])</f>
        <v>-1.0213630516155257</v>
      </c>
      <c r="E18">
        <f>LOG(Table8_1[[#This Row],[PFOA]])</f>
        <v>-1.0213630516155257</v>
      </c>
      <c r="F18">
        <f>LOG(Table8_1[[#This Row],[PFNA]])</f>
        <v>-1.0213630516155257</v>
      </c>
      <c r="G18">
        <f>LOG(Table8_1[[#This Row],[PFBS]])</f>
        <v>-1.3223930472795069</v>
      </c>
      <c r="H18">
        <f>LOG(Table8_1[[#This Row],[PFPeS]])</f>
        <v>-1.3223930472795069</v>
      </c>
      <c r="I18">
        <f>LOG(Table8_1[[#This Row],[PFHxS]])</f>
        <v>0.24054924828259971</v>
      </c>
      <c r="J18">
        <f>LOG(Table8_1[[#This Row],[PFHpS]])</f>
        <v>-0.39469495385889053</v>
      </c>
      <c r="K18">
        <f>LOG(Table8_1[[#This Row],[PFOS]])</f>
        <v>2.7664128471123997</v>
      </c>
      <c r="L18">
        <f>LOG(Table8_1[[#This Row],[6:2 FTS]])</f>
        <v>-1.3223930472795069</v>
      </c>
      <c r="M18" t="e">
        <f>LOG(Table8_1[[#This Row],[PFDA]])</f>
        <v>#NUM!</v>
      </c>
      <c r="N18" t="e">
        <f>LOG(Table8_1[[#This Row],[PFUnA]])</f>
        <v>#NUM!</v>
      </c>
      <c r="O18" t="e">
        <f>LOG(Table8_1[[#This Row],[PFDoA]])</f>
        <v>#NUM!</v>
      </c>
      <c r="P18" t="e">
        <f>LOG(Table8_1[[#This Row],[PFTrDA]])</f>
        <v>#NUM!</v>
      </c>
      <c r="Q18" t="e">
        <f>LOG(Table8_1[[#This Row],[PFTeDA]])</f>
        <v>#NUM!</v>
      </c>
      <c r="R18" t="e">
        <f>LOG(Table8_1[[#This Row],[PFHxDA]])</f>
        <v>#NUM!</v>
      </c>
      <c r="S18" t="e">
        <f>LOG(Table8_1[[#This Row],[PFNS]])</f>
        <v>#NUM!</v>
      </c>
      <c r="T18" t="e">
        <f>LOG(Table8_1[[#This Row],[PFDS]])</f>
        <v>#NUM!</v>
      </c>
      <c r="U18" t="e">
        <f>LOG(Table8_1[[#This Row],[PFDoS]])</f>
        <v>#NUM!</v>
      </c>
      <c r="V18" t="e">
        <f>LOG(Table8_1[[#This Row],[4:2 FTS]])</f>
        <v>#NUM!</v>
      </c>
      <c r="W18" t="e">
        <f>LOG(Table8_1[[#This Row],[8:2 FTS]])</f>
        <v>#NUM!</v>
      </c>
      <c r="X18" t="e">
        <f>LOG(Table8_1[[#This Row],[10:2 FTS]])</f>
        <v>#NUM!</v>
      </c>
      <c r="Y18" t="e">
        <f>LOG(Table8_1[[#This Row],[N-MeFOSAA]])</f>
        <v>#NUM!</v>
      </c>
      <c r="Z18" t="e">
        <f>LOG(Table8_1[[#This Row],[N-EtFOSAA]])</f>
        <v>#NUM!</v>
      </c>
      <c r="AA18" t="e">
        <f>LOG(Table8_1[[#This Row],[FOSA]])</f>
        <v>#NUM!</v>
      </c>
      <c r="AB18" t="e">
        <f>LOG(Table8_1[[#This Row],[FOSAA]])</f>
        <v>#NUM!</v>
      </c>
      <c r="AC18" t="e">
        <f>LOG(Table8_1[[#This Row],[N-MeFOSA]])</f>
        <v>#NUM!</v>
      </c>
      <c r="AD18" t="e">
        <f>LOG(Table8_1[[#This Row],[N-EtFOSA]])</f>
        <v>#NUM!</v>
      </c>
      <c r="AE18" t="e">
        <f>LOG(Table8_1[[#This Row],[HFPO-DA]])</f>
        <v>#NUM!</v>
      </c>
      <c r="AF18" t="e">
        <f>LOG(Table8_1[[#This Row],[ADONA]])</f>
        <v>#NUM!</v>
      </c>
      <c r="AG18" t="e">
        <f>LOG(Table8_1[[#This Row],[9Cl-PF3ONS]])</f>
        <v>#NUM!</v>
      </c>
      <c r="AH18" t="e">
        <f>LOG(Table8_1[[#This Row],[11Cl-PF3OUdS]])</f>
        <v>#NUM!</v>
      </c>
      <c r="AI18" t="e">
        <f>LOG(Table8_1[[#This Row],[3:3 FTCA]])</f>
        <v>#NUM!</v>
      </c>
      <c r="AJ18" t="e">
        <f>LOG(Table8_1[[#This Row],[5:3 FTCA]])</f>
        <v>#NUM!</v>
      </c>
      <c r="AK18" t="e">
        <f>LOG(Table8_1[[#This Row],[7:3 FTCA]])</f>
        <v>#NUM!</v>
      </c>
      <c r="AL18" t="e">
        <f>LOG(Table8_1[[#This Row],[6:2 FTCA]])</f>
        <v>#NUM!</v>
      </c>
      <c r="AM18" t="e">
        <f>LOG(Table8_1[[#This Row],[8:2 FTCA]])</f>
        <v>#NUM!</v>
      </c>
      <c r="AN18" t="e">
        <f>LOG(Table8_1[[#This Row],[10:2 FTCA]])</f>
        <v>#NUM!</v>
      </c>
      <c r="AO18" t="e">
        <f>LOG(Table8_1[[#This Row],[6:2 FTUCA]])</f>
        <v>#NUM!</v>
      </c>
      <c r="AP18" t="e">
        <f>LOG(Table8_1[[#This Row],[8:2 FTUCA]])</f>
        <v>#NUM!</v>
      </c>
      <c r="AQ18" t="e">
        <f>LOG(Table8_1[[#This Row],[6:2 diPAP]])</f>
        <v>#NUM!</v>
      </c>
      <c r="AR18" t="e">
        <f>LOG(Table8_1[[#This Row],[FBSA]])</f>
        <v>#NUM!</v>
      </c>
      <c r="AS18" t="e">
        <f>LOG(Table8_1[[#This Row],[FHxSA]])</f>
        <v>#NUM!</v>
      </c>
      <c r="AT18" t="e">
        <f>LOG(Table8_1[[#This Row],[PFPrS]])</f>
        <v>#NUM!</v>
      </c>
      <c r="AU18" t="e">
        <f>LOG(Table8_1[[#This Row],[Cl-PFOS]])</f>
        <v>#NUM!</v>
      </c>
      <c r="AV18" t="e">
        <f>LOG(Table8_1[[#This Row],[PFEtCHxS]])</f>
        <v>#NUM!</v>
      </c>
      <c r="AW18" t="e">
        <f>LOG(Table8_1[[#This Row],[8:2 diPAP]])</f>
        <v>#NUM!</v>
      </c>
      <c r="AX18" t="e">
        <f>LOG(Table8_1[[#This Row],[diSAmPAP]])</f>
        <v>#NUM!</v>
      </c>
      <c r="AY18" t="e">
        <f>LOG(Table8_1[[#This Row],[11cl-PF3OUdS2]])</f>
        <v>#NUM!</v>
      </c>
    </row>
    <row r="19" spans="1:51" x14ac:dyDescent="0.3">
      <c r="A19">
        <f>LOG(Table8_1[[#This Row],[PFBA]])</f>
        <v>-1.0936649581949094</v>
      </c>
      <c r="B19">
        <f>LOG(Table8_1[[#This Row],[PFPeA]])</f>
        <v>-1.0936649581949094</v>
      </c>
      <c r="C19">
        <f>LOG(Table8_1[[#This Row],[PFHxA]])</f>
        <v>-0.79263496253092813</v>
      </c>
      <c r="D19">
        <f>LOG(Table8_1[[#This Row],[PFHpA]])</f>
        <v>-0.79263496253092813</v>
      </c>
      <c r="E19">
        <f>LOG(Table8_1[[#This Row],[PFOA]])</f>
        <v>-0.79263496253092813</v>
      </c>
      <c r="F19">
        <f>LOG(Table8_1[[#This Row],[PFNA]])</f>
        <v>-1.0936649581949094</v>
      </c>
      <c r="G19">
        <f>LOG(Table8_1[[#This Row],[PFBS]])</f>
        <v>-1.0936649581949094</v>
      </c>
      <c r="H19">
        <f>LOG(Table8_1[[#This Row],[PFPeS]])</f>
        <v>-0.79263496253092813</v>
      </c>
      <c r="I19">
        <f>LOG(Table8_1[[#This Row],[PFHxS]])</f>
        <v>0.49831055378960049</v>
      </c>
      <c r="J19">
        <f>LOG(Table8_1[[#This Row],[PFHpS]])</f>
        <v>-0.22548303427145044</v>
      </c>
      <c r="K19">
        <f>LOG(Table8_1[[#This Row],[PFOS]])</f>
        <v>3.0334237554869499</v>
      </c>
      <c r="L19">
        <f>LOG(Table8_1[[#This Row],[6:2 FTS]])</f>
        <v>-1.0936649581949094</v>
      </c>
      <c r="M19" t="e">
        <f>LOG(Table8_1[[#This Row],[PFDA]])</f>
        <v>#NUM!</v>
      </c>
      <c r="N19" t="e">
        <f>LOG(Table8_1[[#This Row],[PFUnA]])</f>
        <v>#NUM!</v>
      </c>
      <c r="O19" t="e">
        <f>LOG(Table8_1[[#This Row],[PFDoA]])</f>
        <v>#NUM!</v>
      </c>
      <c r="P19" t="e">
        <f>LOG(Table8_1[[#This Row],[PFTrDA]])</f>
        <v>#NUM!</v>
      </c>
      <c r="Q19" t="e">
        <f>LOG(Table8_1[[#This Row],[PFTeDA]])</f>
        <v>#NUM!</v>
      </c>
      <c r="R19" t="e">
        <f>LOG(Table8_1[[#This Row],[PFHxDA]])</f>
        <v>#NUM!</v>
      </c>
      <c r="S19" t="e">
        <f>LOG(Table8_1[[#This Row],[PFNS]])</f>
        <v>#NUM!</v>
      </c>
      <c r="T19" t="e">
        <f>LOG(Table8_1[[#This Row],[PFDS]])</f>
        <v>#NUM!</v>
      </c>
      <c r="U19" t="e">
        <f>LOG(Table8_1[[#This Row],[PFDoS]])</f>
        <v>#NUM!</v>
      </c>
      <c r="V19" t="e">
        <f>LOG(Table8_1[[#This Row],[4:2 FTS]])</f>
        <v>#NUM!</v>
      </c>
      <c r="W19" t="e">
        <f>LOG(Table8_1[[#This Row],[8:2 FTS]])</f>
        <v>#NUM!</v>
      </c>
      <c r="X19" t="e">
        <f>LOG(Table8_1[[#This Row],[10:2 FTS]])</f>
        <v>#NUM!</v>
      </c>
      <c r="Y19" t="e">
        <f>LOG(Table8_1[[#This Row],[N-MeFOSAA]])</f>
        <v>#NUM!</v>
      </c>
      <c r="Z19" t="e">
        <f>LOG(Table8_1[[#This Row],[N-EtFOSAA]])</f>
        <v>#NUM!</v>
      </c>
      <c r="AA19" t="e">
        <f>LOG(Table8_1[[#This Row],[FOSA]])</f>
        <v>#NUM!</v>
      </c>
      <c r="AB19" t="e">
        <f>LOG(Table8_1[[#This Row],[FOSAA]])</f>
        <v>#NUM!</v>
      </c>
      <c r="AC19" t="e">
        <f>LOG(Table8_1[[#This Row],[N-MeFOSA]])</f>
        <v>#NUM!</v>
      </c>
      <c r="AD19" t="e">
        <f>LOG(Table8_1[[#This Row],[N-EtFOSA]])</f>
        <v>#NUM!</v>
      </c>
      <c r="AE19" t="e">
        <f>LOG(Table8_1[[#This Row],[HFPO-DA]])</f>
        <v>#NUM!</v>
      </c>
      <c r="AF19" t="e">
        <f>LOG(Table8_1[[#This Row],[ADONA]])</f>
        <v>#NUM!</v>
      </c>
      <c r="AG19" t="e">
        <f>LOG(Table8_1[[#This Row],[9Cl-PF3ONS]])</f>
        <v>#NUM!</v>
      </c>
      <c r="AH19" t="e">
        <f>LOG(Table8_1[[#This Row],[11Cl-PF3OUdS]])</f>
        <v>#NUM!</v>
      </c>
      <c r="AI19" t="e">
        <f>LOG(Table8_1[[#This Row],[3:3 FTCA]])</f>
        <v>#NUM!</v>
      </c>
      <c r="AJ19" t="e">
        <f>LOG(Table8_1[[#This Row],[5:3 FTCA]])</f>
        <v>#NUM!</v>
      </c>
      <c r="AK19" t="e">
        <f>LOG(Table8_1[[#This Row],[7:3 FTCA]])</f>
        <v>#NUM!</v>
      </c>
      <c r="AL19" t="e">
        <f>LOG(Table8_1[[#This Row],[6:2 FTCA]])</f>
        <v>#NUM!</v>
      </c>
      <c r="AM19" t="e">
        <f>LOG(Table8_1[[#This Row],[8:2 FTCA]])</f>
        <v>#NUM!</v>
      </c>
      <c r="AN19" t="e">
        <f>LOG(Table8_1[[#This Row],[10:2 FTCA]])</f>
        <v>#NUM!</v>
      </c>
      <c r="AO19" t="e">
        <f>LOG(Table8_1[[#This Row],[6:2 FTUCA]])</f>
        <v>#NUM!</v>
      </c>
      <c r="AP19" t="e">
        <f>LOG(Table8_1[[#This Row],[8:2 FTUCA]])</f>
        <v>#NUM!</v>
      </c>
      <c r="AQ19" t="e">
        <f>LOG(Table8_1[[#This Row],[6:2 diPAP]])</f>
        <v>#NUM!</v>
      </c>
      <c r="AR19" t="e">
        <f>LOG(Table8_1[[#This Row],[FBSA]])</f>
        <v>#NUM!</v>
      </c>
      <c r="AS19" t="e">
        <f>LOG(Table8_1[[#This Row],[FHxSA]])</f>
        <v>#NUM!</v>
      </c>
      <c r="AT19" t="e">
        <f>LOG(Table8_1[[#This Row],[PFPrS]])</f>
        <v>#NUM!</v>
      </c>
      <c r="AU19" t="e">
        <f>LOG(Table8_1[[#This Row],[Cl-PFOS]])</f>
        <v>#NUM!</v>
      </c>
      <c r="AV19" t="e">
        <f>LOG(Table8_1[[#This Row],[PFEtCHxS]])</f>
        <v>#NUM!</v>
      </c>
      <c r="AW19" t="e">
        <f>LOG(Table8_1[[#This Row],[8:2 diPAP]])</f>
        <v>#NUM!</v>
      </c>
      <c r="AX19" t="e">
        <f>LOG(Table8_1[[#This Row],[diSAmPAP]])</f>
        <v>#NUM!</v>
      </c>
      <c r="AY19" t="e">
        <f>LOG(Table8_1[[#This Row],[11cl-PF3OUdS2]])</f>
        <v>#NUM!</v>
      </c>
    </row>
    <row r="20" spans="1:51" x14ac:dyDescent="0.3">
      <c r="A20">
        <f>LOG(Table8_1[[#This Row],[PFBA]])</f>
        <v>-1.3705904008972811</v>
      </c>
      <c r="B20">
        <f>LOG(Table8_1[[#This Row],[PFPeA]])</f>
        <v>-1.3705904008972811</v>
      </c>
      <c r="C20">
        <f>LOG(Table8_1[[#This Row],[PFHxA]])</f>
        <v>-1.3705904008972811</v>
      </c>
      <c r="D20">
        <f>LOG(Table8_1[[#This Row],[PFHpA]])</f>
        <v>-1.0695604052332999</v>
      </c>
      <c r="E20">
        <f>LOG(Table8_1[[#This Row],[PFOA]])</f>
        <v>-1.3705904008972811</v>
      </c>
      <c r="F20">
        <f>LOG(Table8_1[[#This Row],[PFNA]])</f>
        <v>-1.0695604052332999</v>
      </c>
      <c r="G20">
        <f>LOG(Table8_1[[#This Row],[PFBS]])</f>
        <v>-1.3705904008972811</v>
      </c>
      <c r="H20">
        <f>LOG(Table8_1[[#This Row],[PFPeS]])</f>
        <v>-1.3705904008972811</v>
      </c>
      <c r="I20">
        <f>LOG(Table8_1[[#This Row],[PFHxS]])</f>
        <v>4.3213737826425782E-3</v>
      </c>
      <c r="J20">
        <f>LOG(Table8_1[[#This Row],[PFHpS]])</f>
        <v>-1.0695604052332999</v>
      </c>
      <c r="K20">
        <f>LOG(Table8_1[[#This Row],[PFOS]])</f>
        <v>2.4927603890268375</v>
      </c>
      <c r="L20">
        <f>LOG(Table8_1[[#This Row],[6:2 FTS]])</f>
        <v>-1.3705904008972811</v>
      </c>
      <c r="M20" t="e">
        <f>LOG(Table8_1[[#This Row],[PFDA]])</f>
        <v>#NUM!</v>
      </c>
      <c r="N20" t="e">
        <f>LOG(Table8_1[[#This Row],[PFUnA]])</f>
        <v>#NUM!</v>
      </c>
      <c r="O20" t="e">
        <f>LOG(Table8_1[[#This Row],[PFDoA]])</f>
        <v>#NUM!</v>
      </c>
      <c r="P20" t="e">
        <f>LOG(Table8_1[[#This Row],[PFTrDA]])</f>
        <v>#NUM!</v>
      </c>
      <c r="Q20" t="e">
        <f>LOG(Table8_1[[#This Row],[PFTeDA]])</f>
        <v>#NUM!</v>
      </c>
      <c r="R20" t="e">
        <f>LOG(Table8_1[[#This Row],[PFHxDA]])</f>
        <v>#NUM!</v>
      </c>
      <c r="S20" t="e">
        <f>LOG(Table8_1[[#This Row],[PFNS]])</f>
        <v>#NUM!</v>
      </c>
      <c r="T20" t="e">
        <f>LOG(Table8_1[[#This Row],[PFDS]])</f>
        <v>#NUM!</v>
      </c>
      <c r="U20" t="e">
        <f>LOG(Table8_1[[#This Row],[PFDoS]])</f>
        <v>#NUM!</v>
      </c>
      <c r="V20" t="e">
        <f>LOG(Table8_1[[#This Row],[4:2 FTS]])</f>
        <v>#NUM!</v>
      </c>
      <c r="W20" t="e">
        <f>LOG(Table8_1[[#This Row],[8:2 FTS]])</f>
        <v>#NUM!</v>
      </c>
      <c r="X20" t="e">
        <f>LOG(Table8_1[[#This Row],[10:2 FTS]])</f>
        <v>#NUM!</v>
      </c>
      <c r="Y20" t="e">
        <f>LOG(Table8_1[[#This Row],[N-MeFOSAA]])</f>
        <v>#NUM!</v>
      </c>
      <c r="Z20" t="e">
        <f>LOG(Table8_1[[#This Row],[N-EtFOSAA]])</f>
        <v>#NUM!</v>
      </c>
      <c r="AA20" t="e">
        <f>LOG(Table8_1[[#This Row],[FOSA]])</f>
        <v>#NUM!</v>
      </c>
      <c r="AB20" t="e">
        <f>LOG(Table8_1[[#This Row],[FOSAA]])</f>
        <v>#NUM!</v>
      </c>
      <c r="AC20" t="e">
        <f>LOG(Table8_1[[#This Row],[N-MeFOSA]])</f>
        <v>#NUM!</v>
      </c>
      <c r="AD20" t="e">
        <f>LOG(Table8_1[[#This Row],[N-EtFOSA]])</f>
        <v>#NUM!</v>
      </c>
      <c r="AE20" t="e">
        <f>LOG(Table8_1[[#This Row],[HFPO-DA]])</f>
        <v>#NUM!</v>
      </c>
      <c r="AF20" t="e">
        <f>LOG(Table8_1[[#This Row],[ADONA]])</f>
        <v>#NUM!</v>
      </c>
      <c r="AG20" t="e">
        <f>LOG(Table8_1[[#This Row],[9Cl-PF3ONS]])</f>
        <v>#NUM!</v>
      </c>
      <c r="AH20" t="e">
        <f>LOG(Table8_1[[#This Row],[11Cl-PF3OUdS]])</f>
        <v>#NUM!</v>
      </c>
      <c r="AI20" t="e">
        <f>LOG(Table8_1[[#This Row],[3:3 FTCA]])</f>
        <v>#NUM!</v>
      </c>
      <c r="AJ20" t="e">
        <f>LOG(Table8_1[[#This Row],[5:3 FTCA]])</f>
        <v>#NUM!</v>
      </c>
      <c r="AK20" t="e">
        <f>LOG(Table8_1[[#This Row],[7:3 FTCA]])</f>
        <v>#NUM!</v>
      </c>
      <c r="AL20" t="e">
        <f>LOG(Table8_1[[#This Row],[6:2 FTCA]])</f>
        <v>#NUM!</v>
      </c>
      <c r="AM20" t="e">
        <f>LOG(Table8_1[[#This Row],[8:2 FTCA]])</f>
        <v>#NUM!</v>
      </c>
      <c r="AN20" t="e">
        <f>LOG(Table8_1[[#This Row],[10:2 FTCA]])</f>
        <v>#NUM!</v>
      </c>
      <c r="AO20" t="e">
        <f>LOG(Table8_1[[#This Row],[6:2 FTUCA]])</f>
        <v>#NUM!</v>
      </c>
      <c r="AP20" t="e">
        <f>LOG(Table8_1[[#This Row],[8:2 FTUCA]])</f>
        <v>#NUM!</v>
      </c>
      <c r="AQ20" t="e">
        <f>LOG(Table8_1[[#This Row],[6:2 diPAP]])</f>
        <v>#NUM!</v>
      </c>
      <c r="AR20" t="e">
        <f>LOG(Table8_1[[#This Row],[FBSA]])</f>
        <v>#NUM!</v>
      </c>
      <c r="AS20" t="e">
        <f>LOG(Table8_1[[#This Row],[FHxSA]])</f>
        <v>#NUM!</v>
      </c>
      <c r="AT20" t="e">
        <f>LOG(Table8_1[[#This Row],[PFPrS]])</f>
        <v>#NUM!</v>
      </c>
      <c r="AU20" t="e">
        <f>LOG(Table8_1[[#This Row],[Cl-PFOS]])</f>
        <v>#NUM!</v>
      </c>
      <c r="AV20" t="e">
        <f>LOG(Table8_1[[#This Row],[PFEtCHxS]])</f>
        <v>#NUM!</v>
      </c>
      <c r="AW20" t="e">
        <f>LOG(Table8_1[[#This Row],[8:2 diPAP]])</f>
        <v>#NUM!</v>
      </c>
      <c r="AX20" t="e">
        <f>LOG(Table8_1[[#This Row],[diSAmPAP]])</f>
        <v>#NUM!</v>
      </c>
      <c r="AY20" t="e">
        <f>LOG(Table8_1[[#This Row],[11cl-PF3OUdS2]])</f>
        <v>#NUM!</v>
      </c>
    </row>
    <row r="21" spans="1:51" x14ac:dyDescent="0.3">
      <c r="A21">
        <f>LOG(Table8_1[[#This Row],[PFBA]])</f>
        <v>-1.3045183235098026</v>
      </c>
      <c r="B21">
        <f>LOG(Table8_1[[#This Row],[PFPeA]])</f>
        <v>-1.3045183235098026</v>
      </c>
      <c r="C21">
        <f>LOG(Table8_1[[#This Row],[PFHxA]])</f>
        <v>-1.3045183235098026</v>
      </c>
      <c r="D21">
        <f>LOG(Table8_1[[#This Row],[PFHpA]])</f>
        <v>-1.3045183235098026</v>
      </c>
      <c r="E21">
        <f>LOG(Table8_1[[#This Row],[PFOA]])</f>
        <v>-1.0034883278458213</v>
      </c>
      <c r="F21">
        <f>LOG(Table8_1[[#This Row],[PFNA]])</f>
        <v>-1.3045183235098026</v>
      </c>
      <c r="G21">
        <f>LOG(Table8_1[[#This Row],[PFBS]])</f>
        <v>-1.3045183235098026</v>
      </c>
      <c r="H21">
        <f>LOG(Table8_1[[#This Row],[PFPeS]])</f>
        <v>-1.0034883278458213</v>
      </c>
      <c r="I21">
        <f>LOG(Table8_1[[#This Row],[PFHxS]])</f>
        <v>0.65705585285710388</v>
      </c>
      <c r="J21">
        <f>LOG(Table8_1[[#This Row],[PFHpS]])</f>
        <v>-9.8541678603887628E-2</v>
      </c>
      <c r="K21">
        <f>LOG(Table8_1[[#This Row],[PFOS]])</f>
        <v>2.9247959957979122</v>
      </c>
      <c r="L21">
        <f>LOG(Table8_1[[#This Row],[6:2 FTS]])</f>
        <v>-1.3045183235098026</v>
      </c>
      <c r="M21" t="e">
        <f>LOG(Table8_1[[#This Row],[PFDA]])</f>
        <v>#NUM!</v>
      </c>
      <c r="N21" t="e">
        <f>LOG(Table8_1[[#This Row],[PFUnA]])</f>
        <v>#NUM!</v>
      </c>
      <c r="O21" t="e">
        <f>LOG(Table8_1[[#This Row],[PFDoA]])</f>
        <v>#NUM!</v>
      </c>
      <c r="P21" t="e">
        <f>LOG(Table8_1[[#This Row],[PFTrDA]])</f>
        <v>#NUM!</v>
      </c>
      <c r="Q21" t="e">
        <f>LOG(Table8_1[[#This Row],[PFTeDA]])</f>
        <v>#NUM!</v>
      </c>
      <c r="R21" t="e">
        <f>LOG(Table8_1[[#This Row],[PFHxDA]])</f>
        <v>#NUM!</v>
      </c>
      <c r="S21" t="e">
        <f>LOG(Table8_1[[#This Row],[PFNS]])</f>
        <v>#NUM!</v>
      </c>
      <c r="T21" t="e">
        <f>LOG(Table8_1[[#This Row],[PFDS]])</f>
        <v>#NUM!</v>
      </c>
      <c r="U21" t="e">
        <f>LOG(Table8_1[[#This Row],[PFDoS]])</f>
        <v>#NUM!</v>
      </c>
      <c r="V21" t="e">
        <f>LOG(Table8_1[[#This Row],[4:2 FTS]])</f>
        <v>#NUM!</v>
      </c>
      <c r="W21" t="e">
        <f>LOG(Table8_1[[#This Row],[8:2 FTS]])</f>
        <v>#NUM!</v>
      </c>
      <c r="X21" t="e">
        <f>LOG(Table8_1[[#This Row],[10:2 FTS]])</f>
        <v>#NUM!</v>
      </c>
      <c r="Y21" t="e">
        <f>LOG(Table8_1[[#This Row],[N-MeFOSAA]])</f>
        <v>#NUM!</v>
      </c>
      <c r="Z21" t="e">
        <f>LOG(Table8_1[[#This Row],[N-EtFOSAA]])</f>
        <v>#NUM!</v>
      </c>
      <c r="AA21" t="e">
        <f>LOG(Table8_1[[#This Row],[FOSA]])</f>
        <v>#NUM!</v>
      </c>
      <c r="AB21" t="e">
        <f>LOG(Table8_1[[#This Row],[FOSAA]])</f>
        <v>#NUM!</v>
      </c>
      <c r="AC21" t="e">
        <f>LOG(Table8_1[[#This Row],[N-MeFOSA]])</f>
        <v>#NUM!</v>
      </c>
      <c r="AD21" t="e">
        <f>LOG(Table8_1[[#This Row],[N-EtFOSA]])</f>
        <v>#NUM!</v>
      </c>
      <c r="AE21" t="e">
        <f>LOG(Table8_1[[#This Row],[HFPO-DA]])</f>
        <v>#NUM!</v>
      </c>
      <c r="AF21" t="e">
        <f>LOG(Table8_1[[#This Row],[ADONA]])</f>
        <v>#NUM!</v>
      </c>
      <c r="AG21" t="e">
        <f>LOG(Table8_1[[#This Row],[9Cl-PF3ONS]])</f>
        <v>#NUM!</v>
      </c>
      <c r="AH21" t="e">
        <f>LOG(Table8_1[[#This Row],[11Cl-PF3OUdS]])</f>
        <v>#NUM!</v>
      </c>
      <c r="AI21" t="e">
        <f>LOG(Table8_1[[#This Row],[3:3 FTCA]])</f>
        <v>#NUM!</v>
      </c>
      <c r="AJ21" t="e">
        <f>LOG(Table8_1[[#This Row],[5:3 FTCA]])</f>
        <v>#NUM!</v>
      </c>
      <c r="AK21" t="e">
        <f>LOG(Table8_1[[#This Row],[7:3 FTCA]])</f>
        <v>#NUM!</v>
      </c>
      <c r="AL21" t="e">
        <f>LOG(Table8_1[[#This Row],[6:2 FTCA]])</f>
        <v>#NUM!</v>
      </c>
      <c r="AM21" t="e">
        <f>LOG(Table8_1[[#This Row],[8:2 FTCA]])</f>
        <v>#NUM!</v>
      </c>
      <c r="AN21" t="e">
        <f>LOG(Table8_1[[#This Row],[10:2 FTCA]])</f>
        <v>#NUM!</v>
      </c>
      <c r="AO21" t="e">
        <f>LOG(Table8_1[[#This Row],[6:2 FTUCA]])</f>
        <v>#NUM!</v>
      </c>
      <c r="AP21" t="e">
        <f>LOG(Table8_1[[#This Row],[8:2 FTUCA]])</f>
        <v>#NUM!</v>
      </c>
      <c r="AQ21" t="e">
        <f>LOG(Table8_1[[#This Row],[6:2 diPAP]])</f>
        <v>#NUM!</v>
      </c>
      <c r="AR21" t="e">
        <f>LOG(Table8_1[[#This Row],[FBSA]])</f>
        <v>#NUM!</v>
      </c>
      <c r="AS21" t="e">
        <f>LOG(Table8_1[[#This Row],[FHxSA]])</f>
        <v>#NUM!</v>
      </c>
      <c r="AT21" t="e">
        <f>LOG(Table8_1[[#This Row],[PFPrS]])</f>
        <v>#NUM!</v>
      </c>
      <c r="AU21" t="e">
        <f>LOG(Table8_1[[#This Row],[Cl-PFOS]])</f>
        <v>#NUM!</v>
      </c>
      <c r="AV21" t="e">
        <f>LOG(Table8_1[[#This Row],[PFEtCHxS]])</f>
        <v>#NUM!</v>
      </c>
      <c r="AW21" t="e">
        <f>LOG(Table8_1[[#This Row],[8:2 diPAP]])</f>
        <v>#NUM!</v>
      </c>
      <c r="AX21" t="e">
        <f>LOG(Table8_1[[#This Row],[diSAmPAP]])</f>
        <v>#NUM!</v>
      </c>
      <c r="AY21" t="e">
        <f>LOG(Table8_1[[#This Row],[11cl-PF3OUdS2]])</f>
        <v>#NUM!</v>
      </c>
    </row>
    <row r="22" spans="1:51" x14ac:dyDescent="0.3">
      <c r="A22">
        <f>LOG(Table8_1[[#This Row],[PFBA]])</f>
        <v>-0.67468962828893886</v>
      </c>
      <c r="B22">
        <f>LOG(Table8_1[[#This Row],[PFPeA]])</f>
        <v>-0.9759250126925737</v>
      </c>
      <c r="C22">
        <f>LOG(Table8_1[[#This Row],[PFHxA]])</f>
        <v>-0.9759250126925737</v>
      </c>
      <c r="D22">
        <f>LOG(Table8_1[[#This Row],[PFHpA]])</f>
        <v>-0.22767829327708025</v>
      </c>
      <c r="E22">
        <f>LOG(Table8_1[[#This Row],[PFOA]])</f>
        <v>-0.67468962828893886</v>
      </c>
      <c r="F22">
        <f>LOG(Table8_1[[#This Row],[PFNA]])</f>
        <v>-0.9759250126925737</v>
      </c>
      <c r="G22">
        <f>LOG(Table8_1[[#This Row],[PFBS]])</f>
        <v>-0.9759250126925737</v>
      </c>
      <c r="H22">
        <f>LOG(Table8_1[[#This Row],[PFPeS]])</f>
        <v>-0.9759250126925737</v>
      </c>
      <c r="I22">
        <f>LOG(Table8_1[[#This Row],[PFHxS]])</f>
        <v>0.55388302664387434</v>
      </c>
      <c r="J22">
        <f>LOG(Table8_1[[#This Row],[PFHpS]])</f>
        <v>0.13987908640123647</v>
      </c>
      <c r="K22">
        <f>LOG(Table8_1[[#This Row],[PFOS]])</f>
        <v>3.1303337684950061</v>
      </c>
      <c r="L22">
        <f>LOG(Table8_1[[#This Row],[6:2 FTS]])</f>
        <v>-0.9759250126925737</v>
      </c>
      <c r="M22" t="e">
        <f>LOG(Table8_1[[#This Row],[PFDA]])</f>
        <v>#NUM!</v>
      </c>
      <c r="N22" t="e">
        <f>LOG(Table8_1[[#This Row],[PFUnA]])</f>
        <v>#NUM!</v>
      </c>
      <c r="O22" t="e">
        <f>LOG(Table8_1[[#This Row],[PFDoA]])</f>
        <v>#NUM!</v>
      </c>
      <c r="P22" t="e">
        <f>LOG(Table8_1[[#This Row],[PFTrDA]])</f>
        <v>#NUM!</v>
      </c>
      <c r="Q22" t="e">
        <f>LOG(Table8_1[[#This Row],[PFTeDA]])</f>
        <v>#NUM!</v>
      </c>
      <c r="R22" t="e">
        <f>LOG(Table8_1[[#This Row],[PFHxDA]])</f>
        <v>#NUM!</v>
      </c>
      <c r="S22" t="e">
        <f>LOG(Table8_1[[#This Row],[PFNS]])</f>
        <v>#NUM!</v>
      </c>
      <c r="T22" t="e">
        <f>LOG(Table8_1[[#This Row],[PFDS]])</f>
        <v>#NUM!</v>
      </c>
      <c r="U22" t="e">
        <f>LOG(Table8_1[[#This Row],[PFDoS]])</f>
        <v>#NUM!</v>
      </c>
      <c r="V22" t="e">
        <f>LOG(Table8_1[[#This Row],[4:2 FTS]])</f>
        <v>#NUM!</v>
      </c>
      <c r="W22" t="e">
        <f>LOG(Table8_1[[#This Row],[8:2 FTS]])</f>
        <v>#NUM!</v>
      </c>
      <c r="X22" t="e">
        <f>LOG(Table8_1[[#This Row],[10:2 FTS]])</f>
        <v>#NUM!</v>
      </c>
      <c r="Y22" t="e">
        <f>LOG(Table8_1[[#This Row],[N-MeFOSAA]])</f>
        <v>#NUM!</v>
      </c>
      <c r="Z22" t="e">
        <f>LOG(Table8_1[[#This Row],[N-EtFOSAA]])</f>
        <v>#NUM!</v>
      </c>
      <c r="AA22" t="e">
        <f>LOG(Table8_1[[#This Row],[FOSA]])</f>
        <v>#NUM!</v>
      </c>
      <c r="AB22" t="e">
        <f>LOG(Table8_1[[#This Row],[FOSAA]])</f>
        <v>#NUM!</v>
      </c>
      <c r="AC22" t="e">
        <f>LOG(Table8_1[[#This Row],[N-MeFOSA]])</f>
        <v>#NUM!</v>
      </c>
      <c r="AD22" t="e">
        <f>LOG(Table8_1[[#This Row],[N-EtFOSA]])</f>
        <v>#NUM!</v>
      </c>
      <c r="AE22" t="e">
        <f>LOG(Table8_1[[#This Row],[HFPO-DA]])</f>
        <v>#NUM!</v>
      </c>
      <c r="AF22" t="e">
        <f>LOG(Table8_1[[#This Row],[ADONA]])</f>
        <v>#NUM!</v>
      </c>
      <c r="AG22" t="e">
        <f>LOG(Table8_1[[#This Row],[9Cl-PF3ONS]])</f>
        <v>#NUM!</v>
      </c>
      <c r="AH22" t="e">
        <f>LOG(Table8_1[[#This Row],[11Cl-PF3OUdS]])</f>
        <v>#NUM!</v>
      </c>
      <c r="AI22" t="e">
        <f>LOG(Table8_1[[#This Row],[3:3 FTCA]])</f>
        <v>#NUM!</v>
      </c>
      <c r="AJ22" t="e">
        <f>LOG(Table8_1[[#This Row],[5:3 FTCA]])</f>
        <v>#NUM!</v>
      </c>
      <c r="AK22" t="e">
        <f>LOG(Table8_1[[#This Row],[7:3 FTCA]])</f>
        <v>#NUM!</v>
      </c>
      <c r="AL22" t="e">
        <f>LOG(Table8_1[[#This Row],[6:2 FTCA]])</f>
        <v>#NUM!</v>
      </c>
      <c r="AM22" t="e">
        <f>LOG(Table8_1[[#This Row],[8:2 FTCA]])</f>
        <v>#NUM!</v>
      </c>
      <c r="AN22" t="e">
        <f>LOG(Table8_1[[#This Row],[10:2 FTCA]])</f>
        <v>#NUM!</v>
      </c>
      <c r="AO22" t="e">
        <f>LOG(Table8_1[[#This Row],[6:2 FTUCA]])</f>
        <v>#NUM!</v>
      </c>
      <c r="AP22" t="e">
        <f>LOG(Table8_1[[#This Row],[8:2 FTUCA]])</f>
        <v>#NUM!</v>
      </c>
      <c r="AQ22" t="e">
        <f>LOG(Table8_1[[#This Row],[6:2 diPAP]])</f>
        <v>#NUM!</v>
      </c>
      <c r="AR22" t="e">
        <f>LOG(Table8_1[[#This Row],[FBSA]])</f>
        <v>#NUM!</v>
      </c>
      <c r="AS22" t="e">
        <f>LOG(Table8_1[[#This Row],[FHxSA]])</f>
        <v>#NUM!</v>
      </c>
      <c r="AT22" t="e">
        <f>LOG(Table8_1[[#This Row],[PFPrS]])</f>
        <v>#NUM!</v>
      </c>
      <c r="AU22" t="e">
        <f>LOG(Table8_1[[#This Row],[Cl-PFOS]])</f>
        <v>#NUM!</v>
      </c>
      <c r="AV22" t="e">
        <f>LOG(Table8_1[[#This Row],[PFEtCHxS]])</f>
        <v>#NUM!</v>
      </c>
      <c r="AW22" t="e">
        <f>LOG(Table8_1[[#This Row],[8:2 diPAP]])</f>
        <v>#NUM!</v>
      </c>
      <c r="AX22" t="e">
        <f>LOG(Table8_1[[#This Row],[diSAmPAP]])</f>
        <v>#NUM!</v>
      </c>
      <c r="AY22" t="e">
        <f>LOG(Table8_1[[#This Row],[11cl-PF3OUdS2]])</f>
        <v>#NUM!</v>
      </c>
    </row>
    <row r="23" spans="1:51" x14ac:dyDescent="0.3">
      <c r="A23">
        <f>LOG(Table8_1[[#This Row],[PFBA]])</f>
        <v>-1.3625102704874892</v>
      </c>
      <c r="B23">
        <f>LOG(Table8_1[[#This Row],[PFPeA]])</f>
        <v>-1.3625102704874892</v>
      </c>
      <c r="C23">
        <f>LOG(Table8_1[[#This Row],[PFHxA]])</f>
        <v>-1.0609802235513335</v>
      </c>
      <c r="D23">
        <f>LOG(Table8_1[[#This Row],[PFHpA]])</f>
        <v>-1.0609802235513335</v>
      </c>
      <c r="E23">
        <f>LOG(Table8_1[[#This Row],[PFOA]])</f>
        <v>-1.3625102704874892</v>
      </c>
      <c r="F23">
        <f>LOG(Table8_1[[#This Row],[PFNA]])</f>
        <v>-1.0609802235513335</v>
      </c>
      <c r="G23">
        <f>LOG(Table8_1[[#This Row],[PFBS]])</f>
        <v>-1.3625102704874892</v>
      </c>
      <c r="H23">
        <f>LOG(Table8_1[[#This Row],[PFPeS]])</f>
        <v>-1.3625102704874892</v>
      </c>
      <c r="I23">
        <f>LOG(Table8_1[[#This Row],[PFHxS]])</f>
        <v>-0.38299965887910109</v>
      </c>
      <c r="J23">
        <f>LOG(Table8_1[[#This Row],[PFHpS]])</f>
        <v>-1.0609802235513335</v>
      </c>
      <c r="K23">
        <f>LOG(Table8_1[[#This Row],[PFOS]])</f>
        <v>2.2227164711475833</v>
      </c>
      <c r="L23">
        <f>LOG(Table8_1[[#This Row],[6:2 FTS]])</f>
        <v>-1.3625102704874892</v>
      </c>
      <c r="M23" t="e">
        <f>LOG(Table8_1[[#This Row],[PFDA]])</f>
        <v>#NUM!</v>
      </c>
      <c r="N23" t="e">
        <f>LOG(Table8_1[[#This Row],[PFUnA]])</f>
        <v>#NUM!</v>
      </c>
      <c r="O23" t="e">
        <f>LOG(Table8_1[[#This Row],[PFDoA]])</f>
        <v>#NUM!</v>
      </c>
      <c r="P23" t="e">
        <f>LOG(Table8_1[[#This Row],[PFTrDA]])</f>
        <v>#NUM!</v>
      </c>
      <c r="Q23" t="e">
        <f>LOG(Table8_1[[#This Row],[PFTeDA]])</f>
        <v>#NUM!</v>
      </c>
      <c r="R23" t="e">
        <f>LOG(Table8_1[[#This Row],[PFHxDA]])</f>
        <v>#NUM!</v>
      </c>
      <c r="S23" t="e">
        <f>LOG(Table8_1[[#This Row],[PFNS]])</f>
        <v>#NUM!</v>
      </c>
      <c r="T23" t="e">
        <f>LOG(Table8_1[[#This Row],[PFDS]])</f>
        <v>#NUM!</v>
      </c>
      <c r="U23" t="e">
        <f>LOG(Table8_1[[#This Row],[PFDoS]])</f>
        <v>#NUM!</v>
      </c>
      <c r="V23" t="e">
        <f>LOG(Table8_1[[#This Row],[4:2 FTS]])</f>
        <v>#NUM!</v>
      </c>
      <c r="W23" t="e">
        <f>LOG(Table8_1[[#This Row],[8:2 FTS]])</f>
        <v>#NUM!</v>
      </c>
      <c r="X23" t="e">
        <f>LOG(Table8_1[[#This Row],[10:2 FTS]])</f>
        <v>#NUM!</v>
      </c>
      <c r="Y23" t="e">
        <f>LOG(Table8_1[[#This Row],[N-MeFOSAA]])</f>
        <v>#NUM!</v>
      </c>
      <c r="Z23" t="e">
        <f>LOG(Table8_1[[#This Row],[N-EtFOSAA]])</f>
        <v>#NUM!</v>
      </c>
      <c r="AA23" t="e">
        <f>LOG(Table8_1[[#This Row],[FOSA]])</f>
        <v>#NUM!</v>
      </c>
      <c r="AB23" t="e">
        <f>LOG(Table8_1[[#This Row],[FOSAA]])</f>
        <v>#NUM!</v>
      </c>
      <c r="AC23" t="e">
        <f>LOG(Table8_1[[#This Row],[N-MeFOSA]])</f>
        <v>#NUM!</v>
      </c>
      <c r="AD23" t="e">
        <f>LOG(Table8_1[[#This Row],[N-EtFOSA]])</f>
        <v>#NUM!</v>
      </c>
      <c r="AE23" t="e">
        <f>LOG(Table8_1[[#This Row],[HFPO-DA]])</f>
        <v>#NUM!</v>
      </c>
      <c r="AF23" t="e">
        <f>LOG(Table8_1[[#This Row],[ADONA]])</f>
        <v>#NUM!</v>
      </c>
      <c r="AG23" t="e">
        <f>LOG(Table8_1[[#This Row],[9Cl-PF3ONS]])</f>
        <v>#NUM!</v>
      </c>
      <c r="AH23" t="e">
        <f>LOG(Table8_1[[#This Row],[11Cl-PF3OUdS]])</f>
        <v>#NUM!</v>
      </c>
      <c r="AI23" t="e">
        <f>LOG(Table8_1[[#This Row],[3:3 FTCA]])</f>
        <v>#NUM!</v>
      </c>
      <c r="AJ23" t="e">
        <f>LOG(Table8_1[[#This Row],[5:3 FTCA]])</f>
        <v>#NUM!</v>
      </c>
      <c r="AK23" t="e">
        <f>LOG(Table8_1[[#This Row],[7:3 FTCA]])</f>
        <v>#NUM!</v>
      </c>
      <c r="AL23" t="e">
        <f>LOG(Table8_1[[#This Row],[6:2 FTCA]])</f>
        <v>#NUM!</v>
      </c>
      <c r="AM23" t="e">
        <f>LOG(Table8_1[[#This Row],[8:2 FTCA]])</f>
        <v>#NUM!</v>
      </c>
      <c r="AN23" t="e">
        <f>LOG(Table8_1[[#This Row],[10:2 FTCA]])</f>
        <v>#NUM!</v>
      </c>
      <c r="AO23" t="e">
        <f>LOG(Table8_1[[#This Row],[6:2 FTUCA]])</f>
        <v>#NUM!</v>
      </c>
      <c r="AP23" t="e">
        <f>LOG(Table8_1[[#This Row],[8:2 FTUCA]])</f>
        <v>#NUM!</v>
      </c>
      <c r="AQ23" t="e">
        <f>LOG(Table8_1[[#This Row],[6:2 diPAP]])</f>
        <v>#NUM!</v>
      </c>
      <c r="AR23" t="e">
        <f>LOG(Table8_1[[#This Row],[FBSA]])</f>
        <v>#NUM!</v>
      </c>
      <c r="AS23" t="e">
        <f>LOG(Table8_1[[#This Row],[FHxSA]])</f>
        <v>#NUM!</v>
      </c>
      <c r="AT23" t="e">
        <f>LOG(Table8_1[[#This Row],[PFPrS]])</f>
        <v>#NUM!</v>
      </c>
      <c r="AU23" t="e">
        <f>LOG(Table8_1[[#This Row],[Cl-PFOS]])</f>
        <v>#NUM!</v>
      </c>
      <c r="AV23" t="e">
        <f>LOG(Table8_1[[#This Row],[PFEtCHxS]])</f>
        <v>#NUM!</v>
      </c>
      <c r="AW23" t="e">
        <f>LOG(Table8_1[[#This Row],[8:2 diPAP]])</f>
        <v>#NUM!</v>
      </c>
      <c r="AX23" t="e">
        <f>LOG(Table8_1[[#This Row],[diSAmPAP]])</f>
        <v>#NUM!</v>
      </c>
      <c r="AY23" t="e">
        <f>LOG(Table8_1[[#This Row],[11cl-PF3OUdS2]])</f>
        <v>#NUM!</v>
      </c>
    </row>
    <row r="24" spans="1:51" x14ac:dyDescent="0.3">
      <c r="A24">
        <f>LOG(Table8_1[[#This Row],[PFBA]])</f>
        <v>-1.1636758842932484</v>
      </c>
      <c r="B24">
        <f>LOG(Table8_1[[#This Row],[PFPeA]])</f>
        <v>-1.1636758842932484</v>
      </c>
      <c r="C24">
        <f>LOG(Table8_1[[#This Row],[PFHxA]])</f>
        <v>-1.1636758842932484</v>
      </c>
      <c r="D24">
        <f>LOG(Table8_1[[#This Row],[PFHpA]])</f>
        <v>-0.86264588862926717</v>
      </c>
      <c r="E24">
        <f>LOG(Table8_1[[#This Row],[PFOA]])</f>
        <v>-0.86264588862926717</v>
      </c>
      <c r="F24">
        <f>LOG(Table8_1[[#This Row],[PFNA]])</f>
        <v>-1.1636758842932484</v>
      </c>
      <c r="G24">
        <f>LOG(Table8_1[[#This Row],[PFBS]])</f>
        <v>-1.1636758842932484</v>
      </c>
      <c r="H24">
        <f>LOG(Table8_1[[#This Row],[PFPeS]])</f>
        <v>-0.86264588862926717</v>
      </c>
      <c r="I24">
        <f>LOG(Table8_1[[#This Row],[PFHxS]])</f>
        <v>0.47856649559384334</v>
      </c>
      <c r="J24">
        <f>LOG(Table8_1[[#This Row],[PFHpS]])</f>
        <v>9.691001300805642E-2</v>
      </c>
      <c r="K24">
        <f>LOG(Table8_1[[#This Row],[PFOS]])</f>
        <v>3.2810333672477277</v>
      </c>
      <c r="L24">
        <f>LOG(Table8_1[[#This Row],[6:2 FTS]])</f>
        <v>-1.1636758842932484</v>
      </c>
      <c r="M24" t="e">
        <f>LOG(Table8_1[[#This Row],[PFDA]])</f>
        <v>#NUM!</v>
      </c>
      <c r="N24" t="e">
        <f>LOG(Table8_1[[#This Row],[PFUnA]])</f>
        <v>#NUM!</v>
      </c>
      <c r="O24" t="e">
        <f>LOG(Table8_1[[#This Row],[PFDoA]])</f>
        <v>#NUM!</v>
      </c>
      <c r="P24" t="e">
        <f>LOG(Table8_1[[#This Row],[PFTrDA]])</f>
        <v>#NUM!</v>
      </c>
      <c r="Q24" t="e">
        <f>LOG(Table8_1[[#This Row],[PFTeDA]])</f>
        <v>#NUM!</v>
      </c>
      <c r="R24" t="e">
        <f>LOG(Table8_1[[#This Row],[PFHxDA]])</f>
        <v>#NUM!</v>
      </c>
      <c r="S24" t="e">
        <f>LOG(Table8_1[[#This Row],[PFNS]])</f>
        <v>#NUM!</v>
      </c>
      <c r="T24" t="e">
        <f>LOG(Table8_1[[#This Row],[PFDS]])</f>
        <v>#NUM!</v>
      </c>
      <c r="U24" t="e">
        <f>LOG(Table8_1[[#This Row],[PFDoS]])</f>
        <v>#NUM!</v>
      </c>
      <c r="V24" t="e">
        <f>LOG(Table8_1[[#This Row],[4:2 FTS]])</f>
        <v>#NUM!</v>
      </c>
      <c r="W24" t="e">
        <f>LOG(Table8_1[[#This Row],[8:2 FTS]])</f>
        <v>#NUM!</v>
      </c>
      <c r="X24" t="e">
        <f>LOG(Table8_1[[#This Row],[10:2 FTS]])</f>
        <v>#NUM!</v>
      </c>
      <c r="Y24" t="e">
        <f>LOG(Table8_1[[#This Row],[N-MeFOSAA]])</f>
        <v>#NUM!</v>
      </c>
      <c r="Z24" t="e">
        <f>LOG(Table8_1[[#This Row],[N-EtFOSAA]])</f>
        <v>#NUM!</v>
      </c>
      <c r="AA24" t="e">
        <f>LOG(Table8_1[[#This Row],[FOSA]])</f>
        <v>#NUM!</v>
      </c>
      <c r="AB24" t="e">
        <f>LOG(Table8_1[[#This Row],[FOSAA]])</f>
        <v>#NUM!</v>
      </c>
      <c r="AC24" t="e">
        <f>LOG(Table8_1[[#This Row],[N-MeFOSA]])</f>
        <v>#NUM!</v>
      </c>
      <c r="AD24" t="e">
        <f>LOG(Table8_1[[#This Row],[N-EtFOSA]])</f>
        <v>#NUM!</v>
      </c>
      <c r="AE24" t="e">
        <f>LOG(Table8_1[[#This Row],[HFPO-DA]])</f>
        <v>#NUM!</v>
      </c>
      <c r="AF24" t="e">
        <f>LOG(Table8_1[[#This Row],[ADONA]])</f>
        <v>#NUM!</v>
      </c>
      <c r="AG24" t="e">
        <f>LOG(Table8_1[[#This Row],[9Cl-PF3ONS]])</f>
        <v>#NUM!</v>
      </c>
      <c r="AH24" t="e">
        <f>LOG(Table8_1[[#This Row],[11Cl-PF3OUdS]])</f>
        <v>#NUM!</v>
      </c>
      <c r="AI24" t="e">
        <f>LOG(Table8_1[[#This Row],[3:3 FTCA]])</f>
        <v>#NUM!</v>
      </c>
      <c r="AJ24" t="e">
        <f>LOG(Table8_1[[#This Row],[5:3 FTCA]])</f>
        <v>#NUM!</v>
      </c>
      <c r="AK24" t="e">
        <f>LOG(Table8_1[[#This Row],[7:3 FTCA]])</f>
        <v>#NUM!</v>
      </c>
      <c r="AL24" t="e">
        <f>LOG(Table8_1[[#This Row],[6:2 FTCA]])</f>
        <v>#NUM!</v>
      </c>
      <c r="AM24" t="e">
        <f>LOG(Table8_1[[#This Row],[8:2 FTCA]])</f>
        <v>#NUM!</v>
      </c>
      <c r="AN24" t="e">
        <f>LOG(Table8_1[[#This Row],[10:2 FTCA]])</f>
        <v>#NUM!</v>
      </c>
      <c r="AO24" t="e">
        <f>LOG(Table8_1[[#This Row],[6:2 FTUCA]])</f>
        <v>#NUM!</v>
      </c>
      <c r="AP24" t="e">
        <f>LOG(Table8_1[[#This Row],[8:2 FTUCA]])</f>
        <v>#NUM!</v>
      </c>
      <c r="AQ24" t="e">
        <f>LOG(Table8_1[[#This Row],[6:2 diPAP]])</f>
        <v>#NUM!</v>
      </c>
      <c r="AR24" t="e">
        <f>LOG(Table8_1[[#This Row],[FBSA]])</f>
        <v>#NUM!</v>
      </c>
      <c r="AS24" t="e">
        <f>LOG(Table8_1[[#This Row],[FHxSA]])</f>
        <v>#NUM!</v>
      </c>
      <c r="AT24" t="e">
        <f>LOG(Table8_1[[#This Row],[PFPrS]])</f>
        <v>#NUM!</v>
      </c>
      <c r="AU24" t="e">
        <f>LOG(Table8_1[[#This Row],[Cl-PFOS]])</f>
        <v>#NUM!</v>
      </c>
      <c r="AV24" t="e">
        <f>LOG(Table8_1[[#This Row],[PFEtCHxS]])</f>
        <v>#NUM!</v>
      </c>
      <c r="AW24" t="e">
        <f>LOG(Table8_1[[#This Row],[8:2 diPAP]])</f>
        <v>#NUM!</v>
      </c>
      <c r="AX24" t="e">
        <f>LOG(Table8_1[[#This Row],[diSAmPAP]])</f>
        <v>#NUM!</v>
      </c>
      <c r="AY24" t="e">
        <f>LOG(Table8_1[[#This Row],[11cl-PF3OUdS2]])</f>
        <v>#NUM!</v>
      </c>
    </row>
    <row r="25" spans="1:51" x14ac:dyDescent="0.3">
      <c r="A25">
        <f>LOG(Table8_1[[#This Row],[PFBA]])</f>
        <v>-1.1837587000082168</v>
      </c>
      <c r="B25">
        <f>LOG(Table8_1[[#This Row],[PFPeA]])</f>
        <v>-1.1837587000082168</v>
      </c>
      <c r="C25">
        <f>LOG(Table8_1[[#This Row],[PFHxA]])</f>
        <v>-1.1837587000082168</v>
      </c>
      <c r="D25">
        <f>LOG(Table8_1[[#This Row],[PFHpA]])</f>
        <v>0</v>
      </c>
      <c r="E25">
        <f>LOG(Table8_1[[#This Row],[PFOA]])</f>
        <v>-0.88272870434423567</v>
      </c>
      <c r="F25">
        <f>LOG(Table8_1[[#This Row],[PFNA]])</f>
        <v>-1.1837587000082168</v>
      </c>
      <c r="G25">
        <f>LOG(Table8_1[[#This Row],[PFBS]])</f>
        <v>-1.1837587000082168</v>
      </c>
      <c r="H25">
        <f>LOG(Table8_1[[#This Row],[PFPeS]])</f>
        <v>-1.1837587000082168</v>
      </c>
      <c r="I25">
        <f>LOG(Table8_1[[#This Row],[PFHxS]])</f>
        <v>0.45939248775923086</v>
      </c>
      <c r="J25">
        <f>LOG(Table8_1[[#This Row],[PFHpS]])</f>
        <v>0.24303804868629444</v>
      </c>
      <c r="K25">
        <f>LOG(Table8_1[[#This Row],[PFOS]])</f>
        <v>3.4969296480732148</v>
      </c>
      <c r="L25">
        <f>LOG(Table8_1[[#This Row],[6:2 FTS]])</f>
        <v>-1.1837587000082168</v>
      </c>
      <c r="M25" t="e">
        <f>LOG(Table8_1[[#This Row],[PFDA]])</f>
        <v>#NUM!</v>
      </c>
      <c r="N25" t="e">
        <f>LOG(Table8_1[[#This Row],[PFUnA]])</f>
        <v>#NUM!</v>
      </c>
      <c r="O25" t="e">
        <f>LOG(Table8_1[[#This Row],[PFDoA]])</f>
        <v>#NUM!</v>
      </c>
      <c r="P25" t="e">
        <f>LOG(Table8_1[[#This Row],[PFTrDA]])</f>
        <v>#NUM!</v>
      </c>
      <c r="Q25" t="e">
        <f>LOG(Table8_1[[#This Row],[PFTeDA]])</f>
        <v>#NUM!</v>
      </c>
      <c r="R25" t="e">
        <f>LOG(Table8_1[[#This Row],[PFHxDA]])</f>
        <v>#NUM!</v>
      </c>
      <c r="S25" t="e">
        <f>LOG(Table8_1[[#This Row],[PFNS]])</f>
        <v>#NUM!</v>
      </c>
      <c r="T25" t="e">
        <f>LOG(Table8_1[[#This Row],[PFDS]])</f>
        <v>#NUM!</v>
      </c>
      <c r="U25" t="e">
        <f>LOG(Table8_1[[#This Row],[PFDoS]])</f>
        <v>#NUM!</v>
      </c>
      <c r="V25" t="e">
        <f>LOG(Table8_1[[#This Row],[4:2 FTS]])</f>
        <v>#NUM!</v>
      </c>
      <c r="W25" t="e">
        <f>LOG(Table8_1[[#This Row],[8:2 FTS]])</f>
        <v>#NUM!</v>
      </c>
      <c r="X25" t="e">
        <f>LOG(Table8_1[[#This Row],[10:2 FTS]])</f>
        <v>#NUM!</v>
      </c>
      <c r="Y25" t="e">
        <f>LOG(Table8_1[[#This Row],[N-MeFOSAA]])</f>
        <v>#NUM!</v>
      </c>
      <c r="Z25" t="e">
        <f>LOG(Table8_1[[#This Row],[N-EtFOSAA]])</f>
        <v>#NUM!</v>
      </c>
      <c r="AA25" t="e">
        <f>LOG(Table8_1[[#This Row],[FOSA]])</f>
        <v>#NUM!</v>
      </c>
      <c r="AB25" t="e">
        <f>LOG(Table8_1[[#This Row],[FOSAA]])</f>
        <v>#NUM!</v>
      </c>
      <c r="AC25" t="e">
        <f>LOG(Table8_1[[#This Row],[N-MeFOSA]])</f>
        <v>#NUM!</v>
      </c>
      <c r="AD25" t="e">
        <f>LOG(Table8_1[[#This Row],[N-EtFOSA]])</f>
        <v>#NUM!</v>
      </c>
      <c r="AE25" t="e">
        <f>LOG(Table8_1[[#This Row],[HFPO-DA]])</f>
        <v>#NUM!</v>
      </c>
      <c r="AF25" t="e">
        <f>LOG(Table8_1[[#This Row],[ADONA]])</f>
        <v>#NUM!</v>
      </c>
      <c r="AG25" t="e">
        <f>LOG(Table8_1[[#This Row],[9Cl-PF3ONS]])</f>
        <v>#NUM!</v>
      </c>
      <c r="AH25" t="e">
        <f>LOG(Table8_1[[#This Row],[11Cl-PF3OUdS]])</f>
        <v>#NUM!</v>
      </c>
      <c r="AI25" t="e">
        <f>LOG(Table8_1[[#This Row],[3:3 FTCA]])</f>
        <v>#NUM!</v>
      </c>
      <c r="AJ25" t="e">
        <f>LOG(Table8_1[[#This Row],[5:3 FTCA]])</f>
        <v>#NUM!</v>
      </c>
      <c r="AK25" t="e">
        <f>LOG(Table8_1[[#This Row],[7:3 FTCA]])</f>
        <v>#NUM!</v>
      </c>
      <c r="AL25" t="e">
        <f>LOG(Table8_1[[#This Row],[6:2 FTCA]])</f>
        <v>#NUM!</v>
      </c>
      <c r="AM25" t="e">
        <f>LOG(Table8_1[[#This Row],[8:2 FTCA]])</f>
        <v>#NUM!</v>
      </c>
      <c r="AN25" t="e">
        <f>LOG(Table8_1[[#This Row],[10:2 FTCA]])</f>
        <v>#NUM!</v>
      </c>
      <c r="AO25" t="e">
        <f>LOG(Table8_1[[#This Row],[6:2 FTUCA]])</f>
        <v>#NUM!</v>
      </c>
      <c r="AP25" t="e">
        <f>LOG(Table8_1[[#This Row],[8:2 FTUCA]])</f>
        <v>#NUM!</v>
      </c>
      <c r="AQ25" t="e">
        <f>LOG(Table8_1[[#This Row],[6:2 diPAP]])</f>
        <v>#NUM!</v>
      </c>
      <c r="AR25" t="e">
        <f>LOG(Table8_1[[#This Row],[FBSA]])</f>
        <v>#NUM!</v>
      </c>
      <c r="AS25" t="e">
        <f>LOG(Table8_1[[#This Row],[FHxSA]])</f>
        <v>#NUM!</v>
      </c>
      <c r="AT25" t="e">
        <f>LOG(Table8_1[[#This Row],[PFPrS]])</f>
        <v>#NUM!</v>
      </c>
      <c r="AU25" t="e">
        <f>LOG(Table8_1[[#This Row],[Cl-PFOS]])</f>
        <v>#NUM!</v>
      </c>
      <c r="AV25" t="e">
        <f>LOG(Table8_1[[#This Row],[PFEtCHxS]])</f>
        <v>#NUM!</v>
      </c>
      <c r="AW25" t="e">
        <f>LOG(Table8_1[[#This Row],[8:2 diPAP]])</f>
        <v>#NUM!</v>
      </c>
      <c r="AX25" t="e">
        <f>LOG(Table8_1[[#This Row],[diSAmPAP]])</f>
        <v>#NUM!</v>
      </c>
      <c r="AY25" t="e">
        <f>LOG(Table8_1[[#This Row],[11cl-PF3OUdS2]])</f>
        <v>#NUM!</v>
      </c>
    </row>
    <row r="26" spans="1:51" x14ac:dyDescent="0.3">
      <c r="A26">
        <f>LOG(Table8_1[[#This Row],[PFBA]])</f>
        <v>-1.3288271572849168</v>
      </c>
      <c r="B26">
        <f>LOG(Table8_1[[#This Row],[PFPeA]])</f>
        <v>-1.0273344077338891</v>
      </c>
      <c r="C26">
        <f>LOG(Table8_1[[#This Row],[PFHxA]])</f>
        <v>-1.3288271572849168</v>
      </c>
      <c r="D26">
        <f>LOG(Table8_1[[#This Row],[PFHpA]])</f>
        <v>-0.44490555142168087</v>
      </c>
      <c r="E26">
        <f>LOG(Table8_1[[#This Row],[PFOA]])</f>
        <v>-1.0273344077338891</v>
      </c>
      <c r="F26">
        <f>LOG(Table8_1[[#This Row],[PFNA]])</f>
        <v>-1.0273344077338891</v>
      </c>
      <c r="G26">
        <f>LOG(Table8_1[[#This Row],[PFBS]])</f>
        <v>-1.3288271572849168</v>
      </c>
      <c r="H26">
        <f>LOG(Table8_1[[#This Row],[PFPeS]])</f>
        <v>-1.3288271572849168</v>
      </c>
      <c r="I26">
        <f>LOG(Table8_1[[#This Row],[PFHxS]])</f>
        <v>2.1189299069938092E-2</v>
      </c>
      <c r="J26">
        <f>LOG(Table8_1[[#This Row],[PFHpS]])</f>
        <v>-0.61261017366127057</v>
      </c>
      <c r="K26">
        <f>LOG(Table8_1[[#This Row],[PFOS]])</f>
        <v>2.5611013836490559</v>
      </c>
      <c r="L26">
        <f>LOG(Table8_1[[#This Row],[6:2 FTS]])</f>
        <v>-1.3288271572849168</v>
      </c>
      <c r="M26" t="e">
        <f>LOG(Table8_1[[#This Row],[PFDA]])</f>
        <v>#NUM!</v>
      </c>
      <c r="N26" t="e">
        <f>LOG(Table8_1[[#This Row],[PFUnA]])</f>
        <v>#NUM!</v>
      </c>
      <c r="O26" t="e">
        <f>LOG(Table8_1[[#This Row],[PFDoA]])</f>
        <v>#NUM!</v>
      </c>
      <c r="P26" t="e">
        <f>LOG(Table8_1[[#This Row],[PFTrDA]])</f>
        <v>#NUM!</v>
      </c>
      <c r="Q26" t="e">
        <f>LOG(Table8_1[[#This Row],[PFTeDA]])</f>
        <v>#NUM!</v>
      </c>
      <c r="R26" t="e">
        <f>LOG(Table8_1[[#This Row],[PFHxDA]])</f>
        <v>#NUM!</v>
      </c>
      <c r="S26" t="e">
        <f>LOG(Table8_1[[#This Row],[PFNS]])</f>
        <v>#NUM!</v>
      </c>
      <c r="T26" t="e">
        <f>LOG(Table8_1[[#This Row],[PFDS]])</f>
        <v>#NUM!</v>
      </c>
      <c r="U26" t="e">
        <f>LOG(Table8_1[[#This Row],[PFDoS]])</f>
        <v>#NUM!</v>
      </c>
      <c r="V26" t="e">
        <f>LOG(Table8_1[[#This Row],[4:2 FTS]])</f>
        <v>#NUM!</v>
      </c>
      <c r="W26" t="e">
        <f>LOG(Table8_1[[#This Row],[8:2 FTS]])</f>
        <v>#NUM!</v>
      </c>
      <c r="X26" t="e">
        <f>LOG(Table8_1[[#This Row],[10:2 FTS]])</f>
        <v>#NUM!</v>
      </c>
      <c r="Y26" t="e">
        <f>LOG(Table8_1[[#This Row],[N-MeFOSAA]])</f>
        <v>#NUM!</v>
      </c>
      <c r="Z26" t="e">
        <f>LOG(Table8_1[[#This Row],[N-EtFOSAA]])</f>
        <v>#NUM!</v>
      </c>
      <c r="AA26" t="e">
        <f>LOG(Table8_1[[#This Row],[FOSA]])</f>
        <v>#NUM!</v>
      </c>
      <c r="AB26" t="e">
        <f>LOG(Table8_1[[#This Row],[FOSAA]])</f>
        <v>#NUM!</v>
      </c>
      <c r="AC26" t="e">
        <f>LOG(Table8_1[[#This Row],[N-MeFOSA]])</f>
        <v>#NUM!</v>
      </c>
      <c r="AD26" t="e">
        <f>LOG(Table8_1[[#This Row],[N-EtFOSA]])</f>
        <v>#NUM!</v>
      </c>
      <c r="AE26" t="e">
        <f>LOG(Table8_1[[#This Row],[HFPO-DA]])</f>
        <v>#NUM!</v>
      </c>
      <c r="AF26" t="e">
        <f>LOG(Table8_1[[#This Row],[ADONA]])</f>
        <v>#NUM!</v>
      </c>
      <c r="AG26" t="e">
        <f>LOG(Table8_1[[#This Row],[9Cl-PF3ONS]])</f>
        <v>#NUM!</v>
      </c>
      <c r="AH26" t="e">
        <f>LOG(Table8_1[[#This Row],[11Cl-PF3OUdS]])</f>
        <v>#NUM!</v>
      </c>
      <c r="AI26" t="e">
        <f>LOG(Table8_1[[#This Row],[3:3 FTCA]])</f>
        <v>#NUM!</v>
      </c>
      <c r="AJ26" t="e">
        <f>LOG(Table8_1[[#This Row],[5:3 FTCA]])</f>
        <v>#NUM!</v>
      </c>
      <c r="AK26" t="e">
        <f>LOG(Table8_1[[#This Row],[7:3 FTCA]])</f>
        <v>#NUM!</v>
      </c>
      <c r="AL26" t="e">
        <f>LOG(Table8_1[[#This Row],[6:2 FTCA]])</f>
        <v>#NUM!</v>
      </c>
      <c r="AM26" t="e">
        <f>LOG(Table8_1[[#This Row],[8:2 FTCA]])</f>
        <v>#NUM!</v>
      </c>
      <c r="AN26" t="e">
        <f>LOG(Table8_1[[#This Row],[10:2 FTCA]])</f>
        <v>#NUM!</v>
      </c>
      <c r="AO26" t="e">
        <f>LOG(Table8_1[[#This Row],[6:2 FTUCA]])</f>
        <v>#NUM!</v>
      </c>
      <c r="AP26" t="e">
        <f>LOG(Table8_1[[#This Row],[8:2 FTUCA]])</f>
        <v>#NUM!</v>
      </c>
      <c r="AQ26" t="e">
        <f>LOG(Table8_1[[#This Row],[6:2 diPAP]])</f>
        <v>#NUM!</v>
      </c>
      <c r="AR26" t="e">
        <f>LOG(Table8_1[[#This Row],[FBSA]])</f>
        <v>#NUM!</v>
      </c>
      <c r="AS26" t="e">
        <f>LOG(Table8_1[[#This Row],[FHxSA]])</f>
        <v>#NUM!</v>
      </c>
      <c r="AT26" t="e">
        <f>LOG(Table8_1[[#This Row],[PFPrS]])</f>
        <v>#NUM!</v>
      </c>
      <c r="AU26" t="e">
        <f>LOG(Table8_1[[#This Row],[Cl-PFOS]])</f>
        <v>#NUM!</v>
      </c>
      <c r="AV26" t="e">
        <f>LOG(Table8_1[[#This Row],[PFEtCHxS]])</f>
        <v>#NUM!</v>
      </c>
      <c r="AW26" t="e">
        <f>LOG(Table8_1[[#This Row],[8:2 diPAP]])</f>
        <v>#NUM!</v>
      </c>
      <c r="AX26" t="e">
        <f>LOG(Table8_1[[#This Row],[diSAmPAP]])</f>
        <v>#NUM!</v>
      </c>
      <c r="AY26" t="e">
        <f>LOG(Table8_1[[#This Row],[11cl-PF3OUdS2]])</f>
        <v>#NUM!</v>
      </c>
    </row>
    <row r="27" spans="1:51" x14ac:dyDescent="0.3">
      <c r="A27">
        <f>LOG(Table8_1[[#This Row],[PFBA]])</f>
        <v>-1.2773660774661877</v>
      </c>
      <c r="B27">
        <f>LOG(Table8_1[[#This Row],[PFPeA]])</f>
        <v>-1.2773660774661877</v>
      </c>
      <c r="C27">
        <f>LOG(Table8_1[[#This Row],[PFHxA]])</f>
        <v>-1.2773660774661877</v>
      </c>
      <c r="D27">
        <f>LOG(Table8_1[[#This Row],[PFHpA]])</f>
        <v>-1.2773660774661877</v>
      </c>
      <c r="E27">
        <f>LOG(Table8_1[[#This Row],[PFOA]])</f>
        <v>-0.97633608180220655</v>
      </c>
      <c r="F27">
        <f>LOG(Table8_1[[#This Row],[PFNA]])</f>
        <v>-1.2773660774661877</v>
      </c>
      <c r="G27">
        <f>LOG(Table8_1[[#This Row],[PFBS]])</f>
        <v>-1.2773660774661877</v>
      </c>
      <c r="H27">
        <f>LOG(Table8_1[[#This Row],[PFPeS]])</f>
        <v>-0.97633608180220655</v>
      </c>
      <c r="I27">
        <f>LOG(Table8_1[[#This Row],[PFHxS]])</f>
        <v>0.74507479158205747</v>
      </c>
      <c r="J27">
        <f>LOG(Table8_1[[#This Row],[PFHpS]])</f>
        <v>0.42488163663106698</v>
      </c>
      <c r="K27">
        <f>LOG(Table8_1[[#This Row],[PFOS]])</f>
        <v>3.2576785748691846</v>
      </c>
      <c r="L27">
        <f>LOG(Table8_1[[#This Row],[6:2 FTS]])</f>
        <v>-1.2773660774661877</v>
      </c>
      <c r="M27" t="e">
        <f>LOG(Table8_1[[#This Row],[PFDA]])</f>
        <v>#NUM!</v>
      </c>
      <c r="N27" t="e">
        <f>LOG(Table8_1[[#This Row],[PFUnA]])</f>
        <v>#NUM!</v>
      </c>
      <c r="O27" t="e">
        <f>LOG(Table8_1[[#This Row],[PFDoA]])</f>
        <v>#NUM!</v>
      </c>
      <c r="P27" t="e">
        <f>LOG(Table8_1[[#This Row],[PFTrDA]])</f>
        <v>#NUM!</v>
      </c>
      <c r="Q27" t="e">
        <f>LOG(Table8_1[[#This Row],[PFTeDA]])</f>
        <v>#NUM!</v>
      </c>
      <c r="R27" t="e">
        <f>LOG(Table8_1[[#This Row],[PFHxDA]])</f>
        <v>#NUM!</v>
      </c>
      <c r="S27" t="e">
        <f>LOG(Table8_1[[#This Row],[PFNS]])</f>
        <v>#NUM!</v>
      </c>
      <c r="T27" t="e">
        <f>LOG(Table8_1[[#This Row],[PFDS]])</f>
        <v>#NUM!</v>
      </c>
      <c r="U27" t="e">
        <f>LOG(Table8_1[[#This Row],[PFDoS]])</f>
        <v>#NUM!</v>
      </c>
      <c r="V27" t="e">
        <f>LOG(Table8_1[[#This Row],[4:2 FTS]])</f>
        <v>#NUM!</v>
      </c>
      <c r="W27" t="e">
        <f>LOG(Table8_1[[#This Row],[8:2 FTS]])</f>
        <v>#NUM!</v>
      </c>
      <c r="X27" t="e">
        <f>LOG(Table8_1[[#This Row],[10:2 FTS]])</f>
        <v>#NUM!</v>
      </c>
      <c r="Y27" t="e">
        <f>LOG(Table8_1[[#This Row],[N-MeFOSAA]])</f>
        <v>#NUM!</v>
      </c>
      <c r="Z27" t="e">
        <f>LOG(Table8_1[[#This Row],[N-EtFOSAA]])</f>
        <v>#NUM!</v>
      </c>
      <c r="AA27" t="e">
        <f>LOG(Table8_1[[#This Row],[FOSA]])</f>
        <v>#NUM!</v>
      </c>
      <c r="AB27" t="e">
        <f>LOG(Table8_1[[#This Row],[FOSAA]])</f>
        <v>#NUM!</v>
      </c>
      <c r="AC27" t="e">
        <f>LOG(Table8_1[[#This Row],[N-MeFOSA]])</f>
        <v>#NUM!</v>
      </c>
      <c r="AD27" t="e">
        <f>LOG(Table8_1[[#This Row],[N-EtFOSA]])</f>
        <v>#NUM!</v>
      </c>
      <c r="AE27" t="e">
        <f>LOG(Table8_1[[#This Row],[HFPO-DA]])</f>
        <v>#NUM!</v>
      </c>
      <c r="AF27" t="e">
        <f>LOG(Table8_1[[#This Row],[ADONA]])</f>
        <v>#NUM!</v>
      </c>
      <c r="AG27" t="e">
        <f>LOG(Table8_1[[#This Row],[9Cl-PF3ONS]])</f>
        <v>#NUM!</v>
      </c>
      <c r="AH27" t="e">
        <f>LOG(Table8_1[[#This Row],[11Cl-PF3OUdS]])</f>
        <v>#NUM!</v>
      </c>
      <c r="AI27" t="e">
        <f>LOG(Table8_1[[#This Row],[3:3 FTCA]])</f>
        <v>#NUM!</v>
      </c>
      <c r="AJ27" t="e">
        <f>LOG(Table8_1[[#This Row],[5:3 FTCA]])</f>
        <v>#NUM!</v>
      </c>
      <c r="AK27" t="e">
        <f>LOG(Table8_1[[#This Row],[7:3 FTCA]])</f>
        <v>#NUM!</v>
      </c>
      <c r="AL27" t="e">
        <f>LOG(Table8_1[[#This Row],[6:2 FTCA]])</f>
        <v>#NUM!</v>
      </c>
      <c r="AM27" t="e">
        <f>LOG(Table8_1[[#This Row],[8:2 FTCA]])</f>
        <v>#NUM!</v>
      </c>
      <c r="AN27" t="e">
        <f>LOG(Table8_1[[#This Row],[10:2 FTCA]])</f>
        <v>#NUM!</v>
      </c>
      <c r="AO27" t="e">
        <f>LOG(Table8_1[[#This Row],[6:2 FTUCA]])</f>
        <v>#NUM!</v>
      </c>
      <c r="AP27" t="e">
        <f>LOG(Table8_1[[#This Row],[8:2 FTUCA]])</f>
        <v>#NUM!</v>
      </c>
      <c r="AQ27" t="e">
        <f>LOG(Table8_1[[#This Row],[6:2 diPAP]])</f>
        <v>#NUM!</v>
      </c>
      <c r="AR27" t="e">
        <f>LOG(Table8_1[[#This Row],[FBSA]])</f>
        <v>#NUM!</v>
      </c>
      <c r="AS27" t="e">
        <f>LOG(Table8_1[[#This Row],[FHxSA]])</f>
        <v>#NUM!</v>
      </c>
      <c r="AT27" t="e">
        <f>LOG(Table8_1[[#This Row],[PFPrS]])</f>
        <v>#NUM!</v>
      </c>
      <c r="AU27" t="e">
        <f>LOG(Table8_1[[#This Row],[Cl-PFOS]])</f>
        <v>#NUM!</v>
      </c>
      <c r="AV27" t="e">
        <f>LOG(Table8_1[[#This Row],[PFEtCHxS]])</f>
        <v>#NUM!</v>
      </c>
      <c r="AW27" t="e">
        <f>LOG(Table8_1[[#This Row],[8:2 diPAP]])</f>
        <v>#NUM!</v>
      </c>
      <c r="AX27" t="e">
        <f>LOG(Table8_1[[#This Row],[diSAmPAP]])</f>
        <v>#NUM!</v>
      </c>
      <c r="AY27" t="e">
        <f>LOG(Table8_1[[#This Row],[11cl-PF3OUdS2]])</f>
        <v>#NUM!</v>
      </c>
    </row>
    <row r="28" spans="1:51" x14ac:dyDescent="0.3">
      <c r="A28">
        <f>LOG(Table8_1[[#This Row],[PFBA]])</f>
        <v>-1.0199966284162536</v>
      </c>
      <c r="B28">
        <f>LOG(Table8_1[[#This Row],[PFPeA]])</f>
        <v>-1.0199966284162536</v>
      </c>
      <c r="C28">
        <f>LOG(Table8_1[[#This Row],[PFHxA]])</f>
        <v>-1.0199966284162536</v>
      </c>
      <c r="D28">
        <f>LOG(Table8_1[[#This Row],[PFHpA]])</f>
        <v>3.7426497940623665E-2</v>
      </c>
      <c r="E28">
        <f>LOG(Table8_1[[#This Row],[PFOA]])</f>
        <v>-0.7191940716063332</v>
      </c>
      <c r="F28">
        <f>LOG(Table8_1[[#This Row],[PFNA]])</f>
        <v>-1.0199966284162536</v>
      </c>
      <c r="G28">
        <f>LOG(Table8_1[[#This Row],[PFBS]])</f>
        <v>-1.0199966284162536</v>
      </c>
      <c r="H28">
        <f>LOG(Table8_1[[#This Row],[PFPeS]])</f>
        <v>-0.7191940716063332</v>
      </c>
      <c r="I28">
        <f>LOG(Table8_1[[#This Row],[PFHxS]])</f>
        <v>0.89376176205794344</v>
      </c>
      <c r="J28">
        <f>LOG(Table8_1[[#This Row],[PFHpS]])</f>
        <v>0.651278013998144</v>
      </c>
      <c r="K28">
        <f>LOG(Table8_1[[#This Row],[PFOS]])</f>
        <v>3.6127838567197355</v>
      </c>
      <c r="L28">
        <f>LOG(Table8_1[[#This Row],[6:2 FTS]])</f>
        <v>-1.0199966284162536</v>
      </c>
      <c r="M28" t="e">
        <f>LOG(Table8_1[[#This Row],[PFDA]])</f>
        <v>#NUM!</v>
      </c>
      <c r="N28" t="e">
        <f>LOG(Table8_1[[#This Row],[PFUnA]])</f>
        <v>#NUM!</v>
      </c>
      <c r="O28" t="e">
        <f>LOG(Table8_1[[#This Row],[PFDoA]])</f>
        <v>#NUM!</v>
      </c>
      <c r="P28" t="e">
        <f>LOG(Table8_1[[#This Row],[PFTrDA]])</f>
        <v>#NUM!</v>
      </c>
      <c r="Q28" t="e">
        <f>LOG(Table8_1[[#This Row],[PFTeDA]])</f>
        <v>#NUM!</v>
      </c>
      <c r="R28" t="e">
        <f>LOG(Table8_1[[#This Row],[PFHxDA]])</f>
        <v>#NUM!</v>
      </c>
      <c r="S28" t="e">
        <f>LOG(Table8_1[[#This Row],[PFNS]])</f>
        <v>#NUM!</v>
      </c>
      <c r="T28" t="e">
        <f>LOG(Table8_1[[#This Row],[PFDS]])</f>
        <v>#NUM!</v>
      </c>
      <c r="U28" t="e">
        <f>LOG(Table8_1[[#This Row],[PFDoS]])</f>
        <v>#NUM!</v>
      </c>
      <c r="V28" t="e">
        <f>LOG(Table8_1[[#This Row],[4:2 FTS]])</f>
        <v>#NUM!</v>
      </c>
      <c r="W28" t="e">
        <f>LOG(Table8_1[[#This Row],[8:2 FTS]])</f>
        <v>#NUM!</v>
      </c>
      <c r="X28" t="e">
        <f>LOG(Table8_1[[#This Row],[10:2 FTS]])</f>
        <v>#NUM!</v>
      </c>
      <c r="Y28" t="e">
        <f>LOG(Table8_1[[#This Row],[N-MeFOSAA]])</f>
        <v>#NUM!</v>
      </c>
      <c r="Z28" t="e">
        <f>LOG(Table8_1[[#This Row],[N-EtFOSAA]])</f>
        <v>#NUM!</v>
      </c>
      <c r="AA28" t="e">
        <f>LOG(Table8_1[[#This Row],[FOSA]])</f>
        <v>#NUM!</v>
      </c>
      <c r="AB28" t="e">
        <f>LOG(Table8_1[[#This Row],[FOSAA]])</f>
        <v>#NUM!</v>
      </c>
      <c r="AC28" t="e">
        <f>LOG(Table8_1[[#This Row],[N-MeFOSA]])</f>
        <v>#NUM!</v>
      </c>
      <c r="AD28" t="e">
        <f>LOG(Table8_1[[#This Row],[N-EtFOSA]])</f>
        <v>#NUM!</v>
      </c>
      <c r="AE28" t="e">
        <f>LOG(Table8_1[[#This Row],[HFPO-DA]])</f>
        <v>#NUM!</v>
      </c>
      <c r="AF28" t="e">
        <f>LOG(Table8_1[[#This Row],[ADONA]])</f>
        <v>#NUM!</v>
      </c>
      <c r="AG28" t="e">
        <f>LOG(Table8_1[[#This Row],[9Cl-PF3ONS]])</f>
        <v>#NUM!</v>
      </c>
      <c r="AH28" t="e">
        <f>LOG(Table8_1[[#This Row],[11Cl-PF3OUdS]])</f>
        <v>#NUM!</v>
      </c>
      <c r="AI28" t="e">
        <f>LOG(Table8_1[[#This Row],[3:3 FTCA]])</f>
        <v>#NUM!</v>
      </c>
      <c r="AJ28" t="e">
        <f>LOG(Table8_1[[#This Row],[5:3 FTCA]])</f>
        <v>#NUM!</v>
      </c>
      <c r="AK28" t="e">
        <f>LOG(Table8_1[[#This Row],[7:3 FTCA]])</f>
        <v>#NUM!</v>
      </c>
      <c r="AL28" t="e">
        <f>LOG(Table8_1[[#This Row],[6:2 FTCA]])</f>
        <v>#NUM!</v>
      </c>
      <c r="AM28" t="e">
        <f>LOG(Table8_1[[#This Row],[8:2 FTCA]])</f>
        <v>#NUM!</v>
      </c>
      <c r="AN28" t="e">
        <f>LOG(Table8_1[[#This Row],[10:2 FTCA]])</f>
        <v>#NUM!</v>
      </c>
      <c r="AO28" t="e">
        <f>LOG(Table8_1[[#This Row],[6:2 FTUCA]])</f>
        <v>#NUM!</v>
      </c>
      <c r="AP28" t="e">
        <f>LOG(Table8_1[[#This Row],[8:2 FTUCA]])</f>
        <v>#NUM!</v>
      </c>
      <c r="AQ28" t="e">
        <f>LOG(Table8_1[[#This Row],[6:2 diPAP]])</f>
        <v>#NUM!</v>
      </c>
      <c r="AR28" t="e">
        <f>LOG(Table8_1[[#This Row],[FBSA]])</f>
        <v>#NUM!</v>
      </c>
      <c r="AS28" t="e">
        <f>LOG(Table8_1[[#This Row],[FHxSA]])</f>
        <v>#NUM!</v>
      </c>
      <c r="AT28" t="e">
        <f>LOG(Table8_1[[#This Row],[PFPrS]])</f>
        <v>#NUM!</v>
      </c>
      <c r="AU28" t="e">
        <f>LOG(Table8_1[[#This Row],[Cl-PFOS]])</f>
        <v>#NUM!</v>
      </c>
      <c r="AV28" t="e">
        <f>LOG(Table8_1[[#This Row],[PFEtCHxS]])</f>
        <v>#NUM!</v>
      </c>
      <c r="AW28" t="e">
        <f>LOG(Table8_1[[#This Row],[8:2 diPAP]])</f>
        <v>#NUM!</v>
      </c>
      <c r="AX28" t="e">
        <f>LOG(Table8_1[[#This Row],[diSAmPAP]])</f>
        <v>#NUM!</v>
      </c>
      <c r="AY28" t="e">
        <f>LOG(Table8_1[[#This Row],[11cl-PF3OUdS2]])</f>
        <v>#NUM!</v>
      </c>
    </row>
    <row r="29" spans="1:51" x14ac:dyDescent="0.3">
      <c r="A29">
        <f>LOG(Table8_1[[#This Row],[PFBA]])</f>
        <v>-1.3625102704874892</v>
      </c>
      <c r="B29">
        <f>LOG(Table8_1[[#This Row],[PFPeA]])</f>
        <v>-1.3625102704874892</v>
      </c>
      <c r="C29">
        <f>LOG(Table8_1[[#This Row],[PFHxA]])</f>
        <v>-1.3625102704874892</v>
      </c>
      <c r="D29">
        <f>LOG(Table8_1[[#This Row],[PFHpA]])</f>
        <v>-1.3625102704874892</v>
      </c>
      <c r="E29">
        <f>LOG(Table8_1[[#This Row],[PFOA]])</f>
        <v>-1.0574958938319192</v>
      </c>
      <c r="F29">
        <f>LOG(Table8_1[[#This Row],[PFNA]])</f>
        <v>-1.3625102704874892</v>
      </c>
      <c r="G29">
        <f>LOG(Table8_1[[#This Row],[PFBS]])</f>
        <v>-1.3625102704874892</v>
      </c>
      <c r="H29">
        <f>LOG(Table8_1[[#This Row],[PFPeS]])</f>
        <v>-1.3625102704874892</v>
      </c>
      <c r="I29">
        <f>LOG(Table8_1[[#This Row],[PFHxS]])</f>
        <v>0.28555730900777376</v>
      </c>
      <c r="J29">
        <f>LOG(Table8_1[[#This Row],[PFHpS]])</f>
        <v>-0.26841123481326129</v>
      </c>
      <c r="K29">
        <f>LOG(Table8_1[[#This Row],[PFOS]])</f>
        <v>2.7084209001347128</v>
      </c>
      <c r="L29">
        <f>LOG(Table8_1[[#This Row],[6:2 FTS]])</f>
        <v>-1.3625102704874892</v>
      </c>
      <c r="M29" t="e">
        <f>LOG(Table8_1[[#This Row],[PFDA]])</f>
        <v>#NUM!</v>
      </c>
      <c r="N29" t="e">
        <f>LOG(Table8_1[[#This Row],[PFUnA]])</f>
        <v>#NUM!</v>
      </c>
      <c r="O29" t="e">
        <f>LOG(Table8_1[[#This Row],[PFDoA]])</f>
        <v>#NUM!</v>
      </c>
      <c r="P29" t="e">
        <f>LOG(Table8_1[[#This Row],[PFTrDA]])</f>
        <v>#NUM!</v>
      </c>
      <c r="Q29" t="e">
        <f>LOG(Table8_1[[#This Row],[PFTeDA]])</f>
        <v>#NUM!</v>
      </c>
      <c r="R29" t="e">
        <f>LOG(Table8_1[[#This Row],[PFHxDA]])</f>
        <v>#NUM!</v>
      </c>
      <c r="S29" t="e">
        <f>LOG(Table8_1[[#This Row],[PFNS]])</f>
        <v>#NUM!</v>
      </c>
      <c r="T29" t="e">
        <f>LOG(Table8_1[[#This Row],[PFDS]])</f>
        <v>#NUM!</v>
      </c>
      <c r="U29" t="e">
        <f>LOG(Table8_1[[#This Row],[PFDoS]])</f>
        <v>#NUM!</v>
      </c>
      <c r="V29" t="e">
        <f>LOG(Table8_1[[#This Row],[4:2 FTS]])</f>
        <v>#NUM!</v>
      </c>
      <c r="W29" t="e">
        <f>LOG(Table8_1[[#This Row],[8:2 FTS]])</f>
        <v>#NUM!</v>
      </c>
      <c r="X29" t="e">
        <f>LOG(Table8_1[[#This Row],[10:2 FTS]])</f>
        <v>#NUM!</v>
      </c>
      <c r="Y29" t="e">
        <f>LOG(Table8_1[[#This Row],[N-MeFOSAA]])</f>
        <v>#NUM!</v>
      </c>
      <c r="Z29" t="e">
        <f>LOG(Table8_1[[#This Row],[N-EtFOSAA]])</f>
        <v>#NUM!</v>
      </c>
      <c r="AA29" t="e">
        <f>LOG(Table8_1[[#This Row],[FOSA]])</f>
        <v>#NUM!</v>
      </c>
      <c r="AB29" t="e">
        <f>LOG(Table8_1[[#This Row],[FOSAA]])</f>
        <v>#NUM!</v>
      </c>
      <c r="AC29" t="e">
        <f>LOG(Table8_1[[#This Row],[N-MeFOSA]])</f>
        <v>#NUM!</v>
      </c>
      <c r="AD29" t="e">
        <f>LOG(Table8_1[[#This Row],[N-EtFOSA]])</f>
        <v>#NUM!</v>
      </c>
      <c r="AE29" t="e">
        <f>LOG(Table8_1[[#This Row],[HFPO-DA]])</f>
        <v>#NUM!</v>
      </c>
      <c r="AF29" t="e">
        <f>LOG(Table8_1[[#This Row],[ADONA]])</f>
        <v>#NUM!</v>
      </c>
      <c r="AG29" t="e">
        <f>LOG(Table8_1[[#This Row],[9Cl-PF3ONS]])</f>
        <v>#NUM!</v>
      </c>
      <c r="AH29" t="e">
        <f>LOG(Table8_1[[#This Row],[11Cl-PF3OUdS]])</f>
        <v>#NUM!</v>
      </c>
      <c r="AI29" t="e">
        <f>LOG(Table8_1[[#This Row],[3:3 FTCA]])</f>
        <v>#NUM!</v>
      </c>
      <c r="AJ29" t="e">
        <f>LOG(Table8_1[[#This Row],[5:3 FTCA]])</f>
        <v>#NUM!</v>
      </c>
      <c r="AK29" t="e">
        <f>LOG(Table8_1[[#This Row],[7:3 FTCA]])</f>
        <v>#NUM!</v>
      </c>
      <c r="AL29" t="e">
        <f>LOG(Table8_1[[#This Row],[6:2 FTCA]])</f>
        <v>#NUM!</v>
      </c>
      <c r="AM29" t="e">
        <f>LOG(Table8_1[[#This Row],[8:2 FTCA]])</f>
        <v>#NUM!</v>
      </c>
      <c r="AN29" t="e">
        <f>LOG(Table8_1[[#This Row],[10:2 FTCA]])</f>
        <v>#NUM!</v>
      </c>
      <c r="AO29" t="e">
        <f>LOG(Table8_1[[#This Row],[6:2 FTUCA]])</f>
        <v>#NUM!</v>
      </c>
      <c r="AP29" t="e">
        <f>LOG(Table8_1[[#This Row],[8:2 FTUCA]])</f>
        <v>#NUM!</v>
      </c>
      <c r="AQ29" t="e">
        <f>LOG(Table8_1[[#This Row],[6:2 diPAP]])</f>
        <v>#NUM!</v>
      </c>
      <c r="AR29" t="e">
        <f>LOG(Table8_1[[#This Row],[FBSA]])</f>
        <v>#NUM!</v>
      </c>
      <c r="AS29" t="e">
        <f>LOG(Table8_1[[#This Row],[FHxSA]])</f>
        <v>#NUM!</v>
      </c>
      <c r="AT29" t="e">
        <f>LOG(Table8_1[[#This Row],[PFPrS]])</f>
        <v>#NUM!</v>
      </c>
      <c r="AU29" t="e">
        <f>LOG(Table8_1[[#This Row],[Cl-PFOS]])</f>
        <v>#NUM!</v>
      </c>
      <c r="AV29" t="e">
        <f>LOG(Table8_1[[#This Row],[PFEtCHxS]])</f>
        <v>#NUM!</v>
      </c>
      <c r="AW29" t="e">
        <f>LOG(Table8_1[[#This Row],[8:2 diPAP]])</f>
        <v>#NUM!</v>
      </c>
      <c r="AX29" t="e">
        <f>LOG(Table8_1[[#This Row],[diSAmPAP]])</f>
        <v>#NUM!</v>
      </c>
      <c r="AY29" t="e">
        <f>LOG(Table8_1[[#This Row],[11cl-PF3OUdS2]])</f>
        <v>#NUM!</v>
      </c>
    </row>
    <row r="30" spans="1:51" x14ac:dyDescent="0.3">
      <c r="A30">
        <f>LOG(Table8_1[[#This Row],[PFBA]])</f>
        <v>-1.1384655891409621</v>
      </c>
      <c r="B30">
        <f>LOG(Table8_1[[#This Row],[PFPeA]])</f>
        <v>-1.1384655891409621</v>
      </c>
      <c r="C30">
        <f>LOG(Table8_1[[#This Row],[PFHxA]])</f>
        <v>-0.83773438570197845</v>
      </c>
      <c r="D30">
        <f>LOG(Table8_1[[#This Row],[PFHpA]])</f>
        <v>-1.1384655891409621</v>
      </c>
      <c r="E30">
        <f>LOG(Table8_1[[#This Row],[PFOA]])</f>
        <v>-0.55752023093555136</v>
      </c>
      <c r="F30">
        <f>LOG(Table8_1[[#This Row],[PFNA]])</f>
        <v>-0.50031291738159622</v>
      </c>
      <c r="G30">
        <f>LOG(Table8_1[[#This Row],[PFBS]])</f>
        <v>-1.1384655891409621</v>
      </c>
      <c r="H30">
        <f>LOG(Table8_1[[#This Row],[PFPeS]])</f>
        <v>-0.83773438570197845</v>
      </c>
      <c r="I30">
        <f>LOG(Table8_1[[#This Row],[PFHxS]])</f>
        <v>0.81157500587059339</v>
      </c>
      <c r="J30">
        <f>LOG(Table8_1[[#This Row],[PFHpS]])</f>
        <v>0.32014628611105395</v>
      </c>
      <c r="K30">
        <f>LOG(Table8_1[[#This Row],[PFOS]])</f>
        <v>3.2671717284030137</v>
      </c>
      <c r="L30">
        <f>LOG(Table8_1[[#This Row],[6:2 FTS]])</f>
        <v>-1.1384655891409621</v>
      </c>
      <c r="M30" t="e">
        <f>LOG(Table8_1[[#This Row],[PFDA]])</f>
        <v>#NUM!</v>
      </c>
      <c r="N30" t="e">
        <f>LOG(Table8_1[[#This Row],[PFUnA]])</f>
        <v>#NUM!</v>
      </c>
      <c r="O30" t="e">
        <f>LOG(Table8_1[[#This Row],[PFDoA]])</f>
        <v>#NUM!</v>
      </c>
      <c r="P30" t="e">
        <f>LOG(Table8_1[[#This Row],[PFTrDA]])</f>
        <v>#NUM!</v>
      </c>
      <c r="Q30" t="e">
        <f>LOG(Table8_1[[#This Row],[PFTeDA]])</f>
        <v>#NUM!</v>
      </c>
      <c r="R30" t="e">
        <f>LOG(Table8_1[[#This Row],[PFHxDA]])</f>
        <v>#NUM!</v>
      </c>
      <c r="S30" t="e">
        <f>LOG(Table8_1[[#This Row],[PFNS]])</f>
        <v>#NUM!</v>
      </c>
      <c r="T30" t="e">
        <f>LOG(Table8_1[[#This Row],[PFDS]])</f>
        <v>#NUM!</v>
      </c>
      <c r="U30" t="e">
        <f>LOG(Table8_1[[#This Row],[PFDoS]])</f>
        <v>#NUM!</v>
      </c>
      <c r="V30" t="e">
        <f>LOG(Table8_1[[#This Row],[4:2 FTS]])</f>
        <v>#NUM!</v>
      </c>
      <c r="W30" t="e">
        <f>LOG(Table8_1[[#This Row],[8:2 FTS]])</f>
        <v>#NUM!</v>
      </c>
      <c r="X30" t="e">
        <f>LOG(Table8_1[[#This Row],[10:2 FTS]])</f>
        <v>#NUM!</v>
      </c>
      <c r="Y30" t="e">
        <f>LOG(Table8_1[[#This Row],[N-MeFOSAA]])</f>
        <v>#NUM!</v>
      </c>
      <c r="Z30" t="e">
        <f>LOG(Table8_1[[#This Row],[N-EtFOSAA]])</f>
        <v>#NUM!</v>
      </c>
      <c r="AA30" t="e">
        <f>LOG(Table8_1[[#This Row],[FOSA]])</f>
        <v>#NUM!</v>
      </c>
      <c r="AB30" t="e">
        <f>LOG(Table8_1[[#This Row],[FOSAA]])</f>
        <v>#NUM!</v>
      </c>
      <c r="AC30" t="e">
        <f>LOG(Table8_1[[#This Row],[N-MeFOSA]])</f>
        <v>#NUM!</v>
      </c>
      <c r="AD30" t="e">
        <f>LOG(Table8_1[[#This Row],[N-EtFOSA]])</f>
        <v>#NUM!</v>
      </c>
      <c r="AE30" t="e">
        <f>LOG(Table8_1[[#This Row],[HFPO-DA]])</f>
        <v>#NUM!</v>
      </c>
      <c r="AF30" t="e">
        <f>LOG(Table8_1[[#This Row],[ADONA]])</f>
        <v>#NUM!</v>
      </c>
      <c r="AG30" t="e">
        <f>LOG(Table8_1[[#This Row],[9Cl-PF3ONS]])</f>
        <v>#NUM!</v>
      </c>
      <c r="AH30" t="e">
        <f>LOG(Table8_1[[#This Row],[11Cl-PF3OUdS]])</f>
        <v>#NUM!</v>
      </c>
      <c r="AI30" t="e">
        <f>LOG(Table8_1[[#This Row],[3:3 FTCA]])</f>
        <v>#NUM!</v>
      </c>
      <c r="AJ30" t="e">
        <f>LOG(Table8_1[[#This Row],[5:3 FTCA]])</f>
        <v>#NUM!</v>
      </c>
      <c r="AK30" t="e">
        <f>LOG(Table8_1[[#This Row],[7:3 FTCA]])</f>
        <v>#NUM!</v>
      </c>
      <c r="AL30" t="e">
        <f>LOG(Table8_1[[#This Row],[6:2 FTCA]])</f>
        <v>#NUM!</v>
      </c>
      <c r="AM30" t="e">
        <f>LOG(Table8_1[[#This Row],[8:2 FTCA]])</f>
        <v>#NUM!</v>
      </c>
      <c r="AN30" t="e">
        <f>LOG(Table8_1[[#This Row],[10:2 FTCA]])</f>
        <v>#NUM!</v>
      </c>
      <c r="AO30" t="e">
        <f>LOG(Table8_1[[#This Row],[6:2 FTUCA]])</f>
        <v>#NUM!</v>
      </c>
      <c r="AP30" t="e">
        <f>LOG(Table8_1[[#This Row],[8:2 FTUCA]])</f>
        <v>#NUM!</v>
      </c>
      <c r="AQ30" t="e">
        <f>LOG(Table8_1[[#This Row],[6:2 diPAP]])</f>
        <v>#NUM!</v>
      </c>
      <c r="AR30" t="e">
        <f>LOG(Table8_1[[#This Row],[FBSA]])</f>
        <v>#NUM!</v>
      </c>
      <c r="AS30" t="e">
        <f>LOG(Table8_1[[#This Row],[FHxSA]])</f>
        <v>#NUM!</v>
      </c>
      <c r="AT30" t="e">
        <f>LOG(Table8_1[[#This Row],[PFPrS]])</f>
        <v>#NUM!</v>
      </c>
      <c r="AU30" t="e">
        <f>LOG(Table8_1[[#This Row],[Cl-PFOS]])</f>
        <v>#NUM!</v>
      </c>
      <c r="AV30" t="e">
        <f>LOG(Table8_1[[#This Row],[PFEtCHxS]])</f>
        <v>#NUM!</v>
      </c>
      <c r="AW30" t="e">
        <f>LOG(Table8_1[[#This Row],[8:2 diPAP]])</f>
        <v>#NUM!</v>
      </c>
      <c r="AX30" t="e">
        <f>LOG(Table8_1[[#This Row],[diSAmPAP]])</f>
        <v>#NUM!</v>
      </c>
      <c r="AY30" t="e">
        <f>LOG(Table8_1[[#This Row],[11cl-PF3OUdS2]])</f>
        <v>#NUM!</v>
      </c>
    </row>
    <row r="31" spans="1:51" x14ac:dyDescent="0.3">
      <c r="A31">
        <f>LOG(Table8_1[[#This Row],[PFBA]])</f>
        <v>-0.68571133905250226</v>
      </c>
      <c r="B31">
        <f>LOG(Table8_1[[#This Row],[PFPeA]])</f>
        <v>-0.68571133905250226</v>
      </c>
      <c r="C31">
        <f>LOG(Table8_1[[#This Row],[PFHxA]])</f>
        <v>-0.68571133905250226</v>
      </c>
      <c r="D31">
        <f>LOG(Table8_1[[#This Row],[PFHpA]])</f>
        <v>0.13353890837021754</v>
      </c>
      <c r="E31">
        <f>LOG(Table8_1[[#This Row],[PFOA]])</f>
        <v>-0.52724355068278772</v>
      </c>
      <c r="F31">
        <f>LOG(Table8_1[[#This Row],[PFNA]])</f>
        <v>-0.68571133905250226</v>
      </c>
      <c r="G31">
        <f>LOG(Table8_1[[#This Row],[PFBS]])</f>
        <v>-0.68571133905250226</v>
      </c>
      <c r="H31">
        <f>LOG(Table8_1[[#This Row],[PFPeS]])</f>
        <v>-0.38457604711405613</v>
      </c>
      <c r="I31">
        <f>LOG(Table8_1[[#This Row],[PFHxS]])</f>
        <v>0.86746748785905148</v>
      </c>
      <c r="J31">
        <f>LOG(Table8_1[[#This Row],[PFHpS]])</f>
        <v>0.46089784275654788</v>
      </c>
      <c r="K31">
        <f>LOG(Table8_1[[#This Row],[PFOS]])</f>
        <v>3.6273658565927325</v>
      </c>
      <c r="L31">
        <f>LOG(Table8_1[[#This Row],[6:2 FTS]])</f>
        <v>-0.68571133905250226</v>
      </c>
      <c r="M31" t="e">
        <f>LOG(Table8_1[[#This Row],[PFDA]])</f>
        <v>#NUM!</v>
      </c>
      <c r="N31" t="e">
        <f>LOG(Table8_1[[#This Row],[PFUnA]])</f>
        <v>#NUM!</v>
      </c>
      <c r="O31" t="e">
        <f>LOG(Table8_1[[#This Row],[PFDoA]])</f>
        <v>#NUM!</v>
      </c>
      <c r="P31" t="e">
        <f>LOG(Table8_1[[#This Row],[PFTrDA]])</f>
        <v>#NUM!</v>
      </c>
      <c r="Q31" t="e">
        <f>LOG(Table8_1[[#This Row],[PFTeDA]])</f>
        <v>#NUM!</v>
      </c>
      <c r="R31" t="e">
        <f>LOG(Table8_1[[#This Row],[PFHxDA]])</f>
        <v>#NUM!</v>
      </c>
      <c r="S31" t="e">
        <f>LOG(Table8_1[[#This Row],[PFNS]])</f>
        <v>#NUM!</v>
      </c>
      <c r="T31" t="e">
        <f>LOG(Table8_1[[#This Row],[PFDS]])</f>
        <v>#NUM!</v>
      </c>
      <c r="U31" t="e">
        <f>LOG(Table8_1[[#This Row],[PFDoS]])</f>
        <v>#NUM!</v>
      </c>
      <c r="V31" t="e">
        <f>LOG(Table8_1[[#This Row],[4:2 FTS]])</f>
        <v>#NUM!</v>
      </c>
      <c r="W31" t="e">
        <f>LOG(Table8_1[[#This Row],[8:2 FTS]])</f>
        <v>#NUM!</v>
      </c>
      <c r="X31" t="e">
        <f>LOG(Table8_1[[#This Row],[10:2 FTS]])</f>
        <v>#NUM!</v>
      </c>
      <c r="Y31" t="e">
        <f>LOG(Table8_1[[#This Row],[N-MeFOSAA]])</f>
        <v>#NUM!</v>
      </c>
      <c r="Z31" t="e">
        <f>LOG(Table8_1[[#This Row],[N-EtFOSAA]])</f>
        <v>#NUM!</v>
      </c>
      <c r="AA31" t="e">
        <f>LOG(Table8_1[[#This Row],[FOSA]])</f>
        <v>#NUM!</v>
      </c>
      <c r="AB31" t="e">
        <f>LOG(Table8_1[[#This Row],[FOSAA]])</f>
        <v>#NUM!</v>
      </c>
      <c r="AC31" t="e">
        <f>LOG(Table8_1[[#This Row],[N-MeFOSA]])</f>
        <v>#NUM!</v>
      </c>
      <c r="AD31" t="e">
        <f>LOG(Table8_1[[#This Row],[N-EtFOSA]])</f>
        <v>#NUM!</v>
      </c>
      <c r="AE31" t="e">
        <f>LOG(Table8_1[[#This Row],[HFPO-DA]])</f>
        <v>#NUM!</v>
      </c>
      <c r="AF31" t="e">
        <f>LOG(Table8_1[[#This Row],[ADONA]])</f>
        <v>#NUM!</v>
      </c>
      <c r="AG31" t="e">
        <f>LOG(Table8_1[[#This Row],[9Cl-PF3ONS]])</f>
        <v>#NUM!</v>
      </c>
      <c r="AH31" t="e">
        <f>LOG(Table8_1[[#This Row],[11Cl-PF3OUdS]])</f>
        <v>#NUM!</v>
      </c>
      <c r="AI31" t="e">
        <f>LOG(Table8_1[[#This Row],[3:3 FTCA]])</f>
        <v>#NUM!</v>
      </c>
      <c r="AJ31" t="e">
        <f>LOG(Table8_1[[#This Row],[5:3 FTCA]])</f>
        <v>#NUM!</v>
      </c>
      <c r="AK31" t="e">
        <f>LOG(Table8_1[[#This Row],[7:3 FTCA]])</f>
        <v>#NUM!</v>
      </c>
      <c r="AL31" t="e">
        <f>LOG(Table8_1[[#This Row],[6:2 FTCA]])</f>
        <v>#NUM!</v>
      </c>
      <c r="AM31" t="e">
        <f>LOG(Table8_1[[#This Row],[8:2 FTCA]])</f>
        <v>#NUM!</v>
      </c>
      <c r="AN31" t="e">
        <f>LOG(Table8_1[[#This Row],[10:2 FTCA]])</f>
        <v>#NUM!</v>
      </c>
      <c r="AO31" t="e">
        <f>LOG(Table8_1[[#This Row],[6:2 FTUCA]])</f>
        <v>#NUM!</v>
      </c>
      <c r="AP31" t="e">
        <f>LOG(Table8_1[[#This Row],[8:2 FTUCA]])</f>
        <v>#NUM!</v>
      </c>
      <c r="AQ31" t="e">
        <f>LOG(Table8_1[[#This Row],[6:2 diPAP]])</f>
        <v>#NUM!</v>
      </c>
      <c r="AR31" t="e">
        <f>LOG(Table8_1[[#This Row],[FBSA]])</f>
        <v>#NUM!</v>
      </c>
      <c r="AS31" t="e">
        <f>LOG(Table8_1[[#This Row],[FHxSA]])</f>
        <v>#NUM!</v>
      </c>
      <c r="AT31" t="e">
        <f>LOG(Table8_1[[#This Row],[PFPrS]])</f>
        <v>#NUM!</v>
      </c>
      <c r="AU31" t="e">
        <f>LOG(Table8_1[[#This Row],[Cl-PFOS]])</f>
        <v>#NUM!</v>
      </c>
      <c r="AV31" t="e">
        <f>LOG(Table8_1[[#This Row],[PFEtCHxS]])</f>
        <v>#NUM!</v>
      </c>
      <c r="AW31" t="e">
        <f>LOG(Table8_1[[#This Row],[8:2 diPAP]])</f>
        <v>#NUM!</v>
      </c>
      <c r="AX31" t="e">
        <f>LOG(Table8_1[[#This Row],[diSAmPAP]])</f>
        <v>#NUM!</v>
      </c>
      <c r="AY31" t="e">
        <f>LOG(Table8_1[[#This Row],[11cl-PF3OUdS2]])</f>
        <v>#NUM!</v>
      </c>
    </row>
    <row r="32" spans="1:51" x14ac:dyDescent="0.3">
      <c r="A32">
        <f>LOG(Table8_1[[#This Row],[PFBA]])</f>
        <v>-1.3467874862246563</v>
      </c>
      <c r="B32">
        <f>LOG(Table8_1[[#This Row],[PFPeA]])</f>
        <v>-1.3467874862246563</v>
      </c>
      <c r="C32">
        <f>LOG(Table8_1[[#This Row],[PFHxA]])</f>
        <v>-1.3467874862246563</v>
      </c>
      <c r="D32">
        <f>LOG(Table8_1[[#This Row],[PFHpA]])</f>
        <v>-1.0457574905606752</v>
      </c>
      <c r="E32">
        <f>LOG(Table8_1[[#This Row],[PFOA]])</f>
        <v>-1.0457574905606752</v>
      </c>
      <c r="F32">
        <f>LOG(Table8_1[[#This Row],[PFNA]])</f>
        <v>-1.3467874862246563</v>
      </c>
      <c r="G32">
        <f>LOG(Table8_1[[#This Row],[PFBS]])</f>
        <v>-1.3467874862246563</v>
      </c>
      <c r="H32">
        <f>LOG(Table8_1[[#This Row],[PFPeS]])</f>
        <v>-1.3467874862246563</v>
      </c>
      <c r="I32">
        <f>LOG(Table8_1[[#This Row],[PFHxS]])</f>
        <v>0.42975228000240795</v>
      </c>
      <c r="J32">
        <f>LOG(Table8_1[[#This Row],[PFHpS]])</f>
        <v>-0.32330639037513342</v>
      </c>
      <c r="K32">
        <f>LOG(Table8_1[[#This Row],[PFOS]])</f>
        <v>2.5250448070368452</v>
      </c>
      <c r="L32">
        <f>LOG(Table8_1[[#This Row],[6:2 FTS]])</f>
        <v>-1.3467874862246563</v>
      </c>
      <c r="M32" t="e">
        <f>LOG(Table8_1[[#This Row],[PFDA]])</f>
        <v>#NUM!</v>
      </c>
      <c r="N32" t="e">
        <f>LOG(Table8_1[[#This Row],[PFUnA]])</f>
        <v>#NUM!</v>
      </c>
      <c r="O32" t="e">
        <f>LOG(Table8_1[[#This Row],[PFDoA]])</f>
        <v>#NUM!</v>
      </c>
      <c r="P32" t="e">
        <f>LOG(Table8_1[[#This Row],[PFTrDA]])</f>
        <v>#NUM!</v>
      </c>
      <c r="Q32" t="e">
        <f>LOG(Table8_1[[#This Row],[PFTeDA]])</f>
        <v>#NUM!</v>
      </c>
      <c r="R32" t="e">
        <f>LOG(Table8_1[[#This Row],[PFHxDA]])</f>
        <v>#NUM!</v>
      </c>
      <c r="S32" t="e">
        <f>LOG(Table8_1[[#This Row],[PFNS]])</f>
        <v>#NUM!</v>
      </c>
      <c r="T32" t="e">
        <f>LOG(Table8_1[[#This Row],[PFDS]])</f>
        <v>#NUM!</v>
      </c>
      <c r="U32" t="e">
        <f>LOG(Table8_1[[#This Row],[PFDoS]])</f>
        <v>#NUM!</v>
      </c>
      <c r="V32" t="e">
        <f>LOG(Table8_1[[#This Row],[4:2 FTS]])</f>
        <v>#NUM!</v>
      </c>
      <c r="W32" t="e">
        <f>LOG(Table8_1[[#This Row],[8:2 FTS]])</f>
        <v>#NUM!</v>
      </c>
      <c r="X32" t="e">
        <f>LOG(Table8_1[[#This Row],[10:2 FTS]])</f>
        <v>#NUM!</v>
      </c>
      <c r="Y32" t="e">
        <f>LOG(Table8_1[[#This Row],[N-MeFOSAA]])</f>
        <v>#NUM!</v>
      </c>
      <c r="Z32" t="e">
        <f>LOG(Table8_1[[#This Row],[N-EtFOSAA]])</f>
        <v>#NUM!</v>
      </c>
      <c r="AA32" t="e">
        <f>LOG(Table8_1[[#This Row],[FOSA]])</f>
        <v>#NUM!</v>
      </c>
      <c r="AB32" t="e">
        <f>LOG(Table8_1[[#This Row],[FOSAA]])</f>
        <v>#NUM!</v>
      </c>
      <c r="AC32" t="e">
        <f>LOG(Table8_1[[#This Row],[N-MeFOSA]])</f>
        <v>#NUM!</v>
      </c>
      <c r="AD32" t="e">
        <f>LOG(Table8_1[[#This Row],[N-EtFOSA]])</f>
        <v>#NUM!</v>
      </c>
      <c r="AE32" t="e">
        <f>LOG(Table8_1[[#This Row],[HFPO-DA]])</f>
        <v>#NUM!</v>
      </c>
      <c r="AF32" t="e">
        <f>LOG(Table8_1[[#This Row],[ADONA]])</f>
        <v>#NUM!</v>
      </c>
      <c r="AG32" t="e">
        <f>LOG(Table8_1[[#This Row],[9Cl-PF3ONS]])</f>
        <v>#NUM!</v>
      </c>
      <c r="AH32" t="e">
        <f>LOG(Table8_1[[#This Row],[11Cl-PF3OUdS]])</f>
        <v>#NUM!</v>
      </c>
      <c r="AI32" t="e">
        <f>LOG(Table8_1[[#This Row],[3:3 FTCA]])</f>
        <v>#NUM!</v>
      </c>
      <c r="AJ32" t="e">
        <f>LOG(Table8_1[[#This Row],[5:3 FTCA]])</f>
        <v>#NUM!</v>
      </c>
      <c r="AK32" t="e">
        <f>LOG(Table8_1[[#This Row],[7:3 FTCA]])</f>
        <v>#NUM!</v>
      </c>
      <c r="AL32" t="e">
        <f>LOG(Table8_1[[#This Row],[6:2 FTCA]])</f>
        <v>#NUM!</v>
      </c>
      <c r="AM32" t="e">
        <f>LOG(Table8_1[[#This Row],[8:2 FTCA]])</f>
        <v>#NUM!</v>
      </c>
      <c r="AN32" t="e">
        <f>LOG(Table8_1[[#This Row],[10:2 FTCA]])</f>
        <v>#NUM!</v>
      </c>
      <c r="AO32" t="e">
        <f>LOG(Table8_1[[#This Row],[6:2 FTUCA]])</f>
        <v>#NUM!</v>
      </c>
      <c r="AP32" t="e">
        <f>LOG(Table8_1[[#This Row],[8:2 FTUCA]])</f>
        <v>#NUM!</v>
      </c>
      <c r="AQ32" t="e">
        <f>LOG(Table8_1[[#This Row],[6:2 diPAP]])</f>
        <v>#NUM!</v>
      </c>
      <c r="AR32" t="e">
        <f>LOG(Table8_1[[#This Row],[FBSA]])</f>
        <v>#NUM!</v>
      </c>
      <c r="AS32" t="e">
        <f>LOG(Table8_1[[#This Row],[FHxSA]])</f>
        <v>#NUM!</v>
      </c>
      <c r="AT32" t="e">
        <f>LOG(Table8_1[[#This Row],[PFPrS]])</f>
        <v>#NUM!</v>
      </c>
      <c r="AU32" t="e">
        <f>LOG(Table8_1[[#This Row],[Cl-PFOS]])</f>
        <v>#NUM!</v>
      </c>
      <c r="AV32" t="e">
        <f>LOG(Table8_1[[#This Row],[PFEtCHxS]])</f>
        <v>#NUM!</v>
      </c>
      <c r="AW32" t="e">
        <f>LOG(Table8_1[[#This Row],[8:2 diPAP]])</f>
        <v>#NUM!</v>
      </c>
      <c r="AX32" t="e">
        <f>LOG(Table8_1[[#This Row],[diSAmPAP]])</f>
        <v>#NUM!</v>
      </c>
      <c r="AY32" t="e">
        <f>LOG(Table8_1[[#This Row],[11cl-PF3OUdS2]])</f>
        <v>#NUM!</v>
      </c>
    </row>
    <row r="33" spans="1:51" x14ac:dyDescent="0.3">
      <c r="A33">
        <f>LOG(Table8_1[[#This Row],[PFBA]])</f>
        <v>-0.89143497626716561</v>
      </c>
      <c r="B33">
        <f>LOG(Table8_1[[#This Row],[PFPeA]])</f>
        <v>-0.89143497626716561</v>
      </c>
      <c r="C33">
        <f>LOG(Table8_1[[#This Row],[PFHxA]])</f>
        <v>-0.89143497626716561</v>
      </c>
      <c r="D33">
        <f>LOG(Table8_1[[#This Row],[PFHpA]])</f>
        <v>-0.5900668766687055</v>
      </c>
      <c r="E33">
        <f>LOG(Table8_1[[#This Row],[PFOA]])</f>
        <v>-0.59040498060318436</v>
      </c>
      <c r="F33">
        <f>LOG(Table8_1[[#This Row],[PFNA]])</f>
        <v>-0.89143497626716561</v>
      </c>
      <c r="G33">
        <f>LOG(Table8_1[[#This Row],[PFBS]])</f>
        <v>-0.89143497626716561</v>
      </c>
      <c r="H33">
        <f>LOG(Table8_1[[#This Row],[PFPeS]])</f>
        <v>-0.89143497626716561</v>
      </c>
      <c r="I33">
        <f>LOG(Table8_1[[#This Row],[PFHxS]])</f>
        <v>0.70757017609793638</v>
      </c>
      <c r="J33">
        <f>LOG(Table8_1[[#This Row],[PFHpS]])</f>
        <v>0.31597034545691771</v>
      </c>
      <c r="K33">
        <f>LOG(Table8_1[[#This Row],[PFOS]])</f>
        <v>3.4345689040341987</v>
      </c>
      <c r="L33">
        <f>LOG(Table8_1[[#This Row],[6:2 FTS]])</f>
        <v>-0.89143497626716561</v>
      </c>
      <c r="M33" t="e">
        <f>LOG(Table8_1[[#This Row],[PFDA]])</f>
        <v>#NUM!</v>
      </c>
      <c r="N33" t="e">
        <f>LOG(Table8_1[[#This Row],[PFUnA]])</f>
        <v>#NUM!</v>
      </c>
      <c r="O33" t="e">
        <f>LOG(Table8_1[[#This Row],[PFDoA]])</f>
        <v>#NUM!</v>
      </c>
      <c r="P33" t="e">
        <f>LOG(Table8_1[[#This Row],[PFTrDA]])</f>
        <v>#NUM!</v>
      </c>
      <c r="Q33" t="e">
        <f>LOG(Table8_1[[#This Row],[PFTeDA]])</f>
        <v>#NUM!</v>
      </c>
      <c r="R33" t="e">
        <f>LOG(Table8_1[[#This Row],[PFHxDA]])</f>
        <v>#NUM!</v>
      </c>
      <c r="S33" t="e">
        <f>LOG(Table8_1[[#This Row],[PFNS]])</f>
        <v>#NUM!</v>
      </c>
      <c r="T33" t="e">
        <f>LOG(Table8_1[[#This Row],[PFDS]])</f>
        <v>#NUM!</v>
      </c>
      <c r="U33" t="e">
        <f>LOG(Table8_1[[#This Row],[PFDoS]])</f>
        <v>#NUM!</v>
      </c>
      <c r="V33" t="e">
        <f>LOG(Table8_1[[#This Row],[4:2 FTS]])</f>
        <v>#NUM!</v>
      </c>
      <c r="W33" t="e">
        <f>LOG(Table8_1[[#This Row],[8:2 FTS]])</f>
        <v>#NUM!</v>
      </c>
      <c r="X33" t="e">
        <f>LOG(Table8_1[[#This Row],[10:2 FTS]])</f>
        <v>#NUM!</v>
      </c>
      <c r="Y33" t="e">
        <f>LOG(Table8_1[[#This Row],[N-MeFOSAA]])</f>
        <v>#NUM!</v>
      </c>
      <c r="Z33" t="e">
        <f>LOG(Table8_1[[#This Row],[N-EtFOSAA]])</f>
        <v>#NUM!</v>
      </c>
      <c r="AA33" t="e">
        <f>LOG(Table8_1[[#This Row],[FOSA]])</f>
        <v>#NUM!</v>
      </c>
      <c r="AB33" t="e">
        <f>LOG(Table8_1[[#This Row],[FOSAA]])</f>
        <v>#NUM!</v>
      </c>
      <c r="AC33" t="e">
        <f>LOG(Table8_1[[#This Row],[N-MeFOSA]])</f>
        <v>#NUM!</v>
      </c>
      <c r="AD33" t="e">
        <f>LOG(Table8_1[[#This Row],[N-EtFOSA]])</f>
        <v>#NUM!</v>
      </c>
      <c r="AE33" t="e">
        <f>LOG(Table8_1[[#This Row],[HFPO-DA]])</f>
        <v>#NUM!</v>
      </c>
      <c r="AF33" t="e">
        <f>LOG(Table8_1[[#This Row],[ADONA]])</f>
        <v>#NUM!</v>
      </c>
      <c r="AG33" t="e">
        <f>LOG(Table8_1[[#This Row],[9Cl-PF3ONS]])</f>
        <v>#NUM!</v>
      </c>
      <c r="AH33" t="e">
        <f>LOG(Table8_1[[#This Row],[11Cl-PF3OUdS]])</f>
        <v>#NUM!</v>
      </c>
      <c r="AI33" t="e">
        <f>LOG(Table8_1[[#This Row],[3:3 FTCA]])</f>
        <v>#NUM!</v>
      </c>
      <c r="AJ33" t="e">
        <f>LOG(Table8_1[[#This Row],[5:3 FTCA]])</f>
        <v>#NUM!</v>
      </c>
      <c r="AK33" t="e">
        <f>LOG(Table8_1[[#This Row],[7:3 FTCA]])</f>
        <v>#NUM!</v>
      </c>
      <c r="AL33" t="e">
        <f>LOG(Table8_1[[#This Row],[6:2 FTCA]])</f>
        <v>#NUM!</v>
      </c>
      <c r="AM33" t="e">
        <f>LOG(Table8_1[[#This Row],[8:2 FTCA]])</f>
        <v>#NUM!</v>
      </c>
      <c r="AN33" t="e">
        <f>LOG(Table8_1[[#This Row],[10:2 FTCA]])</f>
        <v>#NUM!</v>
      </c>
      <c r="AO33" t="e">
        <f>LOG(Table8_1[[#This Row],[6:2 FTUCA]])</f>
        <v>#NUM!</v>
      </c>
      <c r="AP33" t="e">
        <f>LOG(Table8_1[[#This Row],[8:2 FTUCA]])</f>
        <v>#NUM!</v>
      </c>
      <c r="AQ33" t="e">
        <f>LOG(Table8_1[[#This Row],[6:2 diPAP]])</f>
        <v>#NUM!</v>
      </c>
      <c r="AR33" t="e">
        <f>LOG(Table8_1[[#This Row],[FBSA]])</f>
        <v>#NUM!</v>
      </c>
      <c r="AS33" t="e">
        <f>LOG(Table8_1[[#This Row],[FHxSA]])</f>
        <v>#NUM!</v>
      </c>
      <c r="AT33" t="e">
        <f>LOG(Table8_1[[#This Row],[PFPrS]])</f>
        <v>#NUM!</v>
      </c>
      <c r="AU33" t="e">
        <f>LOG(Table8_1[[#This Row],[Cl-PFOS]])</f>
        <v>#NUM!</v>
      </c>
      <c r="AV33" t="e">
        <f>LOG(Table8_1[[#This Row],[PFEtCHxS]])</f>
        <v>#NUM!</v>
      </c>
      <c r="AW33" t="e">
        <f>LOG(Table8_1[[#This Row],[8:2 diPAP]])</f>
        <v>#NUM!</v>
      </c>
      <c r="AX33" t="e">
        <f>LOG(Table8_1[[#This Row],[diSAmPAP]])</f>
        <v>#NUM!</v>
      </c>
      <c r="AY33" t="e">
        <f>LOG(Table8_1[[#This Row],[11cl-PF3OUdS2]])</f>
        <v>#NUM!</v>
      </c>
    </row>
    <row r="34" spans="1:51" x14ac:dyDescent="0.3">
      <c r="A34">
        <f>LOG(Table8_1[[#This Row],[PFBA]])</f>
        <v>-1.3585258894959005</v>
      </c>
      <c r="B34">
        <f>LOG(Table8_1[[#This Row],[PFPeA]])</f>
        <v>-1.0570004066339596</v>
      </c>
      <c r="C34">
        <f>LOG(Table8_1[[#This Row],[PFHxA]])</f>
        <v>-1.3585258894959005</v>
      </c>
      <c r="D34">
        <f>LOG(Table8_1[[#This Row],[PFHpA]])</f>
        <v>-0.4762535331884355</v>
      </c>
      <c r="E34">
        <f>LOG(Table8_1[[#This Row],[PFOA]])</f>
        <v>-1.0570004066339596</v>
      </c>
      <c r="F34">
        <f>LOG(Table8_1[[#This Row],[PFNA]])</f>
        <v>-1.0570004066339596</v>
      </c>
      <c r="G34">
        <f>LOG(Table8_1[[#This Row],[PFBS]])</f>
        <v>-1.3585258894959005</v>
      </c>
      <c r="H34">
        <f>LOG(Table8_1[[#This Row],[PFPeS]])</f>
        <v>-1.3585258894959005</v>
      </c>
      <c r="I34">
        <f>LOG(Table8_1[[#This Row],[PFHxS]])</f>
        <v>0.28555730900777376</v>
      </c>
      <c r="J34">
        <f>LOG(Table8_1[[#This Row],[PFHpS]])</f>
        <v>-0.53461714855158171</v>
      </c>
      <c r="K34">
        <f>LOG(Table8_1[[#This Row],[PFOS]])</f>
        <v>2.4871383754771865</v>
      </c>
      <c r="L34">
        <f>LOG(Table8_1[[#This Row],[6:2 FTS]])</f>
        <v>-1.3585258894959005</v>
      </c>
      <c r="M34" t="e">
        <f>LOG(Table8_1[[#This Row],[PFDA]])</f>
        <v>#NUM!</v>
      </c>
      <c r="N34" t="e">
        <f>LOG(Table8_1[[#This Row],[PFUnA]])</f>
        <v>#NUM!</v>
      </c>
      <c r="O34" t="e">
        <f>LOG(Table8_1[[#This Row],[PFDoA]])</f>
        <v>#NUM!</v>
      </c>
      <c r="P34" t="e">
        <f>LOG(Table8_1[[#This Row],[PFTrDA]])</f>
        <v>#NUM!</v>
      </c>
      <c r="Q34" t="e">
        <f>LOG(Table8_1[[#This Row],[PFTeDA]])</f>
        <v>#NUM!</v>
      </c>
      <c r="R34" t="e">
        <f>LOG(Table8_1[[#This Row],[PFHxDA]])</f>
        <v>#NUM!</v>
      </c>
      <c r="S34" t="e">
        <f>LOG(Table8_1[[#This Row],[PFNS]])</f>
        <v>#NUM!</v>
      </c>
      <c r="T34" t="e">
        <f>LOG(Table8_1[[#This Row],[PFDS]])</f>
        <v>#NUM!</v>
      </c>
      <c r="U34" t="e">
        <f>LOG(Table8_1[[#This Row],[PFDoS]])</f>
        <v>#NUM!</v>
      </c>
      <c r="V34" t="e">
        <f>LOG(Table8_1[[#This Row],[4:2 FTS]])</f>
        <v>#NUM!</v>
      </c>
      <c r="W34" t="e">
        <f>LOG(Table8_1[[#This Row],[8:2 FTS]])</f>
        <v>#NUM!</v>
      </c>
      <c r="X34" t="e">
        <f>LOG(Table8_1[[#This Row],[10:2 FTS]])</f>
        <v>#NUM!</v>
      </c>
      <c r="Y34" t="e">
        <f>LOG(Table8_1[[#This Row],[N-MeFOSAA]])</f>
        <v>#NUM!</v>
      </c>
      <c r="Z34" t="e">
        <f>LOG(Table8_1[[#This Row],[N-EtFOSAA]])</f>
        <v>#NUM!</v>
      </c>
      <c r="AA34" t="e">
        <f>LOG(Table8_1[[#This Row],[FOSA]])</f>
        <v>#NUM!</v>
      </c>
      <c r="AB34" t="e">
        <f>LOG(Table8_1[[#This Row],[FOSAA]])</f>
        <v>#NUM!</v>
      </c>
      <c r="AC34" t="e">
        <f>LOG(Table8_1[[#This Row],[N-MeFOSA]])</f>
        <v>#NUM!</v>
      </c>
      <c r="AD34" t="e">
        <f>LOG(Table8_1[[#This Row],[N-EtFOSA]])</f>
        <v>#NUM!</v>
      </c>
      <c r="AE34" t="e">
        <f>LOG(Table8_1[[#This Row],[HFPO-DA]])</f>
        <v>#NUM!</v>
      </c>
      <c r="AF34" t="e">
        <f>LOG(Table8_1[[#This Row],[ADONA]])</f>
        <v>#NUM!</v>
      </c>
      <c r="AG34" t="e">
        <f>LOG(Table8_1[[#This Row],[9Cl-PF3ONS]])</f>
        <v>#NUM!</v>
      </c>
      <c r="AH34" t="e">
        <f>LOG(Table8_1[[#This Row],[11Cl-PF3OUdS]])</f>
        <v>#NUM!</v>
      </c>
      <c r="AI34" t="e">
        <f>LOG(Table8_1[[#This Row],[3:3 FTCA]])</f>
        <v>#NUM!</v>
      </c>
      <c r="AJ34" t="e">
        <f>LOG(Table8_1[[#This Row],[5:3 FTCA]])</f>
        <v>#NUM!</v>
      </c>
      <c r="AK34" t="e">
        <f>LOG(Table8_1[[#This Row],[7:3 FTCA]])</f>
        <v>#NUM!</v>
      </c>
      <c r="AL34" t="e">
        <f>LOG(Table8_1[[#This Row],[6:2 FTCA]])</f>
        <v>#NUM!</v>
      </c>
      <c r="AM34" t="e">
        <f>LOG(Table8_1[[#This Row],[8:2 FTCA]])</f>
        <v>#NUM!</v>
      </c>
      <c r="AN34" t="e">
        <f>LOG(Table8_1[[#This Row],[10:2 FTCA]])</f>
        <v>#NUM!</v>
      </c>
      <c r="AO34" t="e">
        <f>LOG(Table8_1[[#This Row],[6:2 FTUCA]])</f>
        <v>#NUM!</v>
      </c>
      <c r="AP34" t="e">
        <f>LOG(Table8_1[[#This Row],[8:2 FTUCA]])</f>
        <v>#NUM!</v>
      </c>
      <c r="AQ34" t="e">
        <f>LOG(Table8_1[[#This Row],[6:2 diPAP]])</f>
        <v>#NUM!</v>
      </c>
      <c r="AR34" t="e">
        <f>LOG(Table8_1[[#This Row],[FBSA]])</f>
        <v>#NUM!</v>
      </c>
      <c r="AS34" t="e">
        <f>LOG(Table8_1[[#This Row],[FHxSA]])</f>
        <v>#NUM!</v>
      </c>
      <c r="AT34" t="e">
        <f>LOG(Table8_1[[#This Row],[PFPrS]])</f>
        <v>#NUM!</v>
      </c>
      <c r="AU34" t="e">
        <f>LOG(Table8_1[[#This Row],[Cl-PFOS]])</f>
        <v>#NUM!</v>
      </c>
      <c r="AV34" t="e">
        <f>LOG(Table8_1[[#This Row],[PFEtCHxS]])</f>
        <v>#NUM!</v>
      </c>
      <c r="AW34" t="e">
        <f>LOG(Table8_1[[#This Row],[8:2 diPAP]])</f>
        <v>#NUM!</v>
      </c>
      <c r="AX34" t="e">
        <f>LOG(Table8_1[[#This Row],[diSAmPAP]])</f>
        <v>#NUM!</v>
      </c>
      <c r="AY34" t="e">
        <f>LOG(Table8_1[[#This Row],[11cl-PF3OUdS2]])</f>
        <v>#NUM!</v>
      </c>
    </row>
    <row r="35" spans="1:51" x14ac:dyDescent="0.3">
      <c r="A35">
        <f>LOG(Table8_1[[#This Row],[PFBA]])</f>
        <v>-1.3496924768680636</v>
      </c>
      <c r="B35">
        <f>LOG(Table8_1[[#This Row],[PFPeA]])</f>
        <v>-1.3496924768680636</v>
      </c>
      <c r="C35">
        <f>LOG(Table8_1[[#This Row],[PFHxA]])</f>
        <v>-1.3496924768680636</v>
      </c>
      <c r="D35">
        <f>LOG(Table8_1[[#This Row],[PFHpA]])</f>
        <v>-1.3496924768680636</v>
      </c>
      <c r="E35">
        <f>LOG(Table8_1[[#This Row],[PFOA]])</f>
        <v>-1.0486624812040823</v>
      </c>
      <c r="F35">
        <f>LOG(Table8_1[[#This Row],[PFNA]])</f>
        <v>-1.3496924768680636</v>
      </c>
      <c r="G35">
        <f>LOG(Table8_1[[#This Row],[PFBS]])</f>
        <v>-1.3496924768680636</v>
      </c>
      <c r="H35">
        <f>LOG(Table8_1[[#This Row],[PFPeS]])</f>
        <v>-1.0486624812040823</v>
      </c>
      <c r="I35">
        <f>LOG(Table8_1[[#This Row],[PFHxS]])</f>
        <v>0.42324587393680785</v>
      </c>
      <c r="J35">
        <f>LOG(Table8_1[[#This Row],[PFHpS]])</f>
        <v>-2.7797161620935564E-2</v>
      </c>
      <c r="K35">
        <f>LOG(Table8_1[[#This Row],[PFOS]])</f>
        <v>2.9609461957338312</v>
      </c>
      <c r="L35">
        <f>LOG(Table8_1[[#This Row],[6:2 FTS]])</f>
        <v>-1.3496924768680636</v>
      </c>
      <c r="M35" t="e">
        <f>LOG(Table8_1[[#This Row],[PFDA]])</f>
        <v>#NUM!</v>
      </c>
      <c r="N35" t="e">
        <f>LOG(Table8_1[[#This Row],[PFUnA]])</f>
        <v>#NUM!</v>
      </c>
      <c r="O35" t="e">
        <f>LOG(Table8_1[[#This Row],[PFDoA]])</f>
        <v>#NUM!</v>
      </c>
      <c r="P35" t="e">
        <f>LOG(Table8_1[[#This Row],[PFTrDA]])</f>
        <v>#NUM!</v>
      </c>
      <c r="Q35" t="e">
        <f>LOG(Table8_1[[#This Row],[PFTeDA]])</f>
        <v>#NUM!</v>
      </c>
      <c r="R35" t="e">
        <f>LOG(Table8_1[[#This Row],[PFHxDA]])</f>
        <v>#NUM!</v>
      </c>
      <c r="S35" t="e">
        <f>LOG(Table8_1[[#This Row],[PFNS]])</f>
        <v>#NUM!</v>
      </c>
      <c r="T35" t="e">
        <f>LOG(Table8_1[[#This Row],[PFDS]])</f>
        <v>#NUM!</v>
      </c>
      <c r="U35" t="e">
        <f>LOG(Table8_1[[#This Row],[PFDoS]])</f>
        <v>#NUM!</v>
      </c>
      <c r="V35" t="e">
        <f>LOG(Table8_1[[#This Row],[4:2 FTS]])</f>
        <v>#NUM!</v>
      </c>
      <c r="W35" t="e">
        <f>LOG(Table8_1[[#This Row],[8:2 FTS]])</f>
        <v>#NUM!</v>
      </c>
      <c r="X35" t="e">
        <f>LOG(Table8_1[[#This Row],[10:2 FTS]])</f>
        <v>#NUM!</v>
      </c>
      <c r="Y35" t="e">
        <f>LOG(Table8_1[[#This Row],[N-MeFOSAA]])</f>
        <v>#NUM!</v>
      </c>
      <c r="Z35" t="e">
        <f>LOG(Table8_1[[#This Row],[N-EtFOSAA]])</f>
        <v>#NUM!</v>
      </c>
      <c r="AA35" t="e">
        <f>LOG(Table8_1[[#This Row],[FOSA]])</f>
        <v>#NUM!</v>
      </c>
      <c r="AB35" t="e">
        <f>LOG(Table8_1[[#This Row],[FOSAA]])</f>
        <v>#NUM!</v>
      </c>
      <c r="AC35" t="e">
        <f>LOG(Table8_1[[#This Row],[N-MeFOSA]])</f>
        <v>#NUM!</v>
      </c>
      <c r="AD35" t="e">
        <f>LOG(Table8_1[[#This Row],[N-EtFOSA]])</f>
        <v>#NUM!</v>
      </c>
      <c r="AE35" t="e">
        <f>LOG(Table8_1[[#This Row],[HFPO-DA]])</f>
        <v>#NUM!</v>
      </c>
      <c r="AF35" t="e">
        <f>LOG(Table8_1[[#This Row],[ADONA]])</f>
        <v>#NUM!</v>
      </c>
      <c r="AG35" t="e">
        <f>LOG(Table8_1[[#This Row],[9Cl-PF3ONS]])</f>
        <v>#NUM!</v>
      </c>
      <c r="AH35" t="e">
        <f>LOG(Table8_1[[#This Row],[11Cl-PF3OUdS]])</f>
        <v>#NUM!</v>
      </c>
      <c r="AI35" t="e">
        <f>LOG(Table8_1[[#This Row],[3:3 FTCA]])</f>
        <v>#NUM!</v>
      </c>
      <c r="AJ35" t="e">
        <f>LOG(Table8_1[[#This Row],[5:3 FTCA]])</f>
        <v>#NUM!</v>
      </c>
      <c r="AK35" t="e">
        <f>LOG(Table8_1[[#This Row],[7:3 FTCA]])</f>
        <v>#NUM!</v>
      </c>
      <c r="AL35" t="e">
        <f>LOG(Table8_1[[#This Row],[6:2 FTCA]])</f>
        <v>#NUM!</v>
      </c>
      <c r="AM35" t="e">
        <f>LOG(Table8_1[[#This Row],[8:2 FTCA]])</f>
        <v>#NUM!</v>
      </c>
      <c r="AN35" t="e">
        <f>LOG(Table8_1[[#This Row],[10:2 FTCA]])</f>
        <v>#NUM!</v>
      </c>
      <c r="AO35" t="e">
        <f>LOG(Table8_1[[#This Row],[6:2 FTUCA]])</f>
        <v>#NUM!</v>
      </c>
      <c r="AP35" t="e">
        <f>LOG(Table8_1[[#This Row],[8:2 FTUCA]])</f>
        <v>#NUM!</v>
      </c>
      <c r="AQ35" t="e">
        <f>LOG(Table8_1[[#This Row],[6:2 diPAP]])</f>
        <v>#NUM!</v>
      </c>
      <c r="AR35" t="e">
        <f>LOG(Table8_1[[#This Row],[FBSA]])</f>
        <v>#NUM!</v>
      </c>
      <c r="AS35" t="e">
        <f>LOG(Table8_1[[#This Row],[FHxSA]])</f>
        <v>#NUM!</v>
      </c>
      <c r="AT35" t="e">
        <f>LOG(Table8_1[[#This Row],[PFPrS]])</f>
        <v>#NUM!</v>
      </c>
      <c r="AU35" t="e">
        <f>LOG(Table8_1[[#This Row],[Cl-PFOS]])</f>
        <v>#NUM!</v>
      </c>
      <c r="AV35" t="e">
        <f>LOG(Table8_1[[#This Row],[PFEtCHxS]])</f>
        <v>#NUM!</v>
      </c>
      <c r="AW35" t="e">
        <f>LOG(Table8_1[[#This Row],[8:2 diPAP]])</f>
        <v>#NUM!</v>
      </c>
      <c r="AX35" t="e">
        <f>LOG(Table8_1[[#This Row],[diSAmPAP]])</f>
        <v>#NUM!</v>
      </c>
      <c r="AY35" t="e">
        <f>LOG(Table8_1[[#This Row],[11cl-PF3OUdS2]])</f>
        <v>#NUM!</v>
      </c>
    </row>
    <row r="36" spans="1:51" x14ac:dyDescent="0.3">
      <c r="A36">
        <f>LOG(Table8_1[[#This Row],[PFBA]])</f>
        <v>0.27664559363087632</v>
      </c>
      <c r="B36">
        <f>LOG(Table8_1[[#This Row],[PFPeA]])</f>
        <v>0.27664559363087632</v>
      </c>
      <c r="C36">
        <f>LOG(Table8_1[[#This Row],[PFHxA]])</f>
        <v>-0.3645162531850879</v>
      </c>
      <c r="D36">
        <f>LOG(Table8_1[[#This Row],[PFHpA]])</f>
        <v>0.13987908640123647</v>
      </c>
      <c r="E36">
        <f>LOG(Table8_1[[#This Row],[PFOA]])</f>
        <v>0.27664559363087632</v>
      </c>
      <c r="F36">
        <f>LOG(Table8_1[[#This Row],[PFNA]])</f>
        <v>0.27664559363087632</v>
      </c>
      <c r="G36">
        <f>LOG(Table8_1[[#This Row],[PFBS]])</f>
        <v>0.27664559363087632</v>
      </c>
      <c r="H36">
        <f>LOG(Table8_1[[#This Row],[PFPeS]])</f>
        <v>0.27664559363087632</v>
      </c>
      <c r="I36">
        <f>LOG(Table8_1[[#This Row],[PFHxS]])</f>
        <v>0.77305469336426258</v>
      </c>
      <c r="J36">
        <f>LOG(Table8_1[[#This Row],[PFHpS]])</f>
        <v>0.57766410473212715</v>
      </c>
      <c r="K36">
        <f>LOG(Table8_1[[#This Row],[PFOS]])</f>
        <v>3.406540180433955</v>
      </c>
      <c r="L36">
        <f>LOG(Table8_1[[#This Row],[6:2 FTS]])</f>
        <v>0.27664559363087632</v>
      </c>
      <c r="M36" t="e">
        <f>LOG(Table8_1[[#This Row],[PFDA]])</f>
        <v>#NUM!</v>
      </c>
      <c r="N36" t="e">
        <f>LOG(Table8_1[[#This Row],[PFUnA]])</f>
        <v>#NUM!</v>
      </c>
      <c r="O36" t="e">
        <f>LOG(Table8_1[[#This Row],[PFDoA]])</f>
        <v>#NUM!</v>
      </c>
      <c r="P36" t="e">
        <f>LOG(Table8_1[[#This Row],[PFTrDA]])</f>
        <v>#NUM!</v>
      </c>
      <c r="Q36" t="e">
        <f>LOG(Table8_1[[#This Row],[PFTeDA]])</f>
        <v>#NUM!</v>
      </c>
      <c r="R36" t="e">
        <f>LOG(Table8_1[[#This Row],[PFHxDA]])</f>
        <v>#NUM!</v>
      </c>
      <c r="S36" t="e">
        <f>LOG(Table8_1[[#This Row],[PFNS]])</f>
        <v>#NUM!</v>
      </c>
      <c r="T36" t="e">
        <f>LOG(Table8_1[[#This Row],[PFDS]])</f>
        <v>#NUM!</v>
      </c>
      <c r="U36" t="e">
        <f>LOG(Table8_1[[#This Row],[PFDoS]])</f>
        <v>#NUM!</v>
      </c>
      <c r="V36" t="e">
        <f>LOG(Table8_1[[#This Row],[4:2 FTS]])</f>
        <v>#NUM!</v>
      </c>
      <c r="W36" t="e">
        <f>LOG(Table8_1[[#This Row],[8:2 FTS]])</f>
        <v>#NUM!</v>
      </c>
      <c r="X36" t="e">
        <f>LOG(Table8_1[[#This Row],[10:2 FTS]])</f>
        <v>#NUM!</v>
      </c>
      <c r="Y36" t="e">
        <f>LOG(Table8_1[[#This Row],[N-MeFOSAA]])</f>
        <v>#NUM!</v>
      </c>
      <c r="Z36" t="e">
        <f>LOG(Table8_1[[#This Row],[N-EtFOSAA]])</f>
        <v>#NUM!</v>
      </c>
      <c r="AA36" t="e">
        <f>LOG(Table8_1[[#This Row],[FOSA]])</f>
        <v>#NUM!</v>
      </c>
      <c r="AB36" t="e">
        <f>LOG(Table8_1[[#This Row],[FOSAA]])</f>
        <v>#NUM!</v>
      </c>
      <c r="AC36" t="e">
        <f>LOG(Table8_1[[#This Row],[N-MeFOSA]])</f>
        <v>#NUM!</v>
      </c>
      <c r="AD36" t="e">
        <f>LOG(Table8_1[[#This Row],[N-EtFOSA]])</f>
        <v>#NUM!</v>
      </c>
      <c r="AE36" t="e">
        <f>LOG(Table8_1[[#This Row],[HFPO-DA]])</f>
        <v>#NUM!</v>
      </c>
      <c r="AF36" t="e">
        <f>LOG(Table8_1[[#This Row],[ADONA]])</f>
        <v>#NUM!</v>
      </c>
      <c r="AG36" t="e">
        <f>LOG(Table8_1[[#This Row],[9Cl-PF3ONS]])</f>
        <v>#NUM!</v>
      </c>
      <c r="AH36" t="e">
        <f>LOG(Table8_1[[#This Row],[11Cl-PF3OUdS]])</f>
        <v>#NUM!</v>
      </c>
      <c r="AI36" t="e">
        <f>LOG(Table8_1[[#This Row],[3:3 FTCA]])</f>
        <v>#NUM!</v>
      </c>
      <c r="AJ36" t="e">
        <f>LOG(Table8_1[[#This Row],[5:3 FTCA]])</f>
        <v>#NUM!</v>
      </c>
      <c r="AK36" t="e">
        <f>LOG(Table8_1[[#This Row],[7:3 FTCA]])</f>
        <v>#NUM!</v>
      </c>
      <c r="AL36" t="e">
        <f>LOG(Table8_1[[#This Row],[6:2 FTCA]])</f>
        <v>#NUM!</v>
      </c>
      <c r="AM36" t="e">
        <f>LOG(Table8_1[[#This Row],[8:2 FTCA]])</f>
        <v>#NUM!</v>
      </c>
      <c r="AN36" t="e">
        <f>LOG(Table8_1[[#This Row],[10:2 FTCA]])</f>
        <v>#NUM!</v>
      </c>
      <c r="AO36" t="e">
        <f>LOG(Table8_1[[#This Row],[6:2 FTUCA]])</f>
        <v>#NUM!</v>
      </c>
      <c r="AP36" t="e">
        <f>LOG(Table8_1[[#This Row],[8:2 FTUCA]])</f>
        <v>#NUM!</v>
      </c>
      <c r="AQ36" t="e">
        <f>LOG(Table8_1[[#This Row],[6:2 diPAP]])</f>
        <v>#NUM!</v>
      </c>
      <c r="AR36" t="e">
        <f>LOG(Table8_1[[#This Row],[FBSA]])</f>
        <v>#NUM!</v>
      </c>
      <c r="AS36" t="e">
        <f>LOG(Table8_1[[#This Row],[FHxSA]])</f>
        <v>#NUM!</v>
      </c>
      <c r="AT36" t="e">
        <f>LOG(Table8_1[[#This Row],[PFPrS]])</f>
        <v>#NUM!</v>
      </c>
      <c r="AU36" t="e">
        <f>LOG(Table8_1[[#This Row],[Cl-PFOS]])</f>
        <v>#NUM!</v>
      </c>
      <c r="AV36" t="e">
        <f>LOG(Table8_1[[#This Row],[PFEtCHxS]])</f>
        <v>#NUM!</v>
      </c>
      <c r="AW36" t="e">
        <f>LOG(Table8_1[[#This Row],[8:2 diPAP]])</f>
        <v>#NUM!</v>
      </c>
      <c r="AX36" t="e">
        <f>LOG(Table8_1[[#This Row],[diSAmPAP]])</f>
        <v>#NUM!</v>
      </c>
      <c r="AY36" t="e">
        <f>LOG(Table8_1[[#This Row],[11cl-PF3OUdS2]])</f>
        <v>#NUM!</v>
      </c>
    </row>
    <row r="37" spans="1:51" x14ac:dyDescent="0.3">
      <c r="A37">
        <f>LOG(Table8_1[[#This Row],[PFBA]])</f>
        <v>-1.368556230986828</v>
      </c>
      <c r="B37">
        <f>LOG(Table8_1[[#This Row],[PFPeA]])</f>
        <v>-1.368556230986828</v>
      </c>
      <c r="C37">
        <f>LOG(Table8_1[[#This Row],[PFHxA]])</f>
        <v>-1.368556230986828</v>
      </c>
      <c r="D37">
        <f>LOG(Table8_1[[#This Row],[PFHpA]])</f>
        <v>-1.368556230986828</v>
      </c>
      <c r="E37">
        <f>LOG(Table8_1[[#This Row],[PFOA]])</f>
        <v>-1.368556230986828</v>
      </c>
      <c r="F37">
        <f>LOG(Table8_1[[#This Row],[PFNA]])</f>
        <v>-1.368556230986828</v>
      </c>
      <c r="G37">
        <f>LOG(Table8_1[[#This Row],[PFBS]])</f>
        <v>-1.368556230986828</v>
      </c>
      <c r="H37">
        <f>LOG(Table8_1[[#This Row],[PFPeS]])</f>
        <v>-1.368556230986828</v>
      </c>
      <c r="I37">
        <f>LOG(Table8_1[[#This Row],[PFHxS]])</f>
        <v>-1.368556230986828</v>
      </c>
      <c r="J37">
        <f>LOG(Table8_1[[#This Row],[PFHpS]])</f>
        <v>-1.368556230986828</v>
      </c>
      <c r="K37">
        <f>LOG(Table8_1[[#This Row],[PFOS]])</f>
        <v>2.3117538610557542</v>
      </c>
      <c r="L37">
        <f>LOG(Table8_1[[#This Row],[6:2 FTS]])</f>
        <v>-1.368556230986828</v>
      </c>
      <c r="M37" t="e">
        <f>LOG(Table8_1[[#This Row],[PFDA]])</f>
        <v>#NUM!</v>
      </c>
      <c r="N37" t="e">
        <f>LOG(Table8_1[[#This Row],[PFUnA]])</f>
        <v>#NUM!</v>
      </c>
      <c r="O37" t="e">
        <f>LOG(Table8_1[[#This Row],[PFDoA]])</f>
        <v>#NUM!</v>
      </c>
      <c r="P37" t="e">
        <f>LOG(Table8_1[[#This Row],[PFTrDA]])</f>
        <v>#NUM!</v>
      </c>
      <c r="Q37" t="e">
        <f>LOG(Table8_1[[#This Row],[PFTeDA]])</f>
        <v>#NUM!</v>
      </c>
      <c r="R37" t="e">
        <f>LOG(Table8_1[[#This Row],[PFHxDA]])</f>
        <v>#NUM!</v>
      </c>
      <c r="S37" t="e">
        <f>LOG(Table8_1[[#This Row],[PFNS]])</f>
        <v>#NUM!</v>
      </c>
      <c r="T37" t="e">
        <f>LOG(Table8_1[[#This Row],[PFDS]])</f>
        <v>#NUM!</v>
      </c>
      <c r="U37" t="e">
        <f>LOG(Table8_1[[#This Row],[PFDoS]])</f>
        <v>#NUM!</v>
      </c>
      <c r="V37" t="e">
        <f>LOG(Table8_1[[#This Row],[4:2 FTS]])</f>
        <v>#NUM!</v>
      </c>
      <c r="W37" t="e">
        <f>LOG(Table8_1[[#This Row],[8:2 FTS]])</f>
        <v>#NUM!</v>
      </c>
      <c r="X37" t="e">
        <f>LOG(Table8_1[[#This Row],[10:2 FTS]])</f>
        <v>#NUM!</v>
      </c>
      <c r="Y37" t="e">
        <f>LOG(Table8_1[[#This Row],[N-MeFOSAA]])</f>
        <v>#NUM!</v>
      </c>
      <c r="Z37" t="e">
        <f>LOG(Table8_1[[#This Row],[N-EtFOSAA]])</f>
        <v>#NUM!</v>
      </c>
      <c r="AA37" t="e">
        <f>LOG(Table8_1[[#This Row],[FOSA]])</f>
        <v>#NUM!</v>
      </c>
      <c r="AB37" t="e">
        <f>LOG(Table8_1[[#This Row],[FOSAA]])</f>
        <v>#NUM!</v>
      </c>
      <c r="AC37" t="e">
        <f>LOG(Table8_1[[#This Row],[N-MeFOSA]])</f>
        <v>#NUM!</v>
      </c>
      <c r="AD37" t="e">
        <f>LOG(Table8_1[[#This Row],[N-EtFOSA]])</f>
        <v>#NUM!</v>
      </c>
      <c r="AE37" t="e">
        <f>LOG(Table8_1[[#This Row],[HFPO-DA]])</f>
        <v>#NUM!</v>
      </c>
      <c r="AF37" t="e">
        <f>LOG(Table8_1[[#This Row],[ADONA]])</f>
        <v>#NUM!</v>
      </c>
      <c r="AG37" t="e">
        <f>LOG(Table8_1[[#This Row],[9Cl-PF3ONS]])</f>
        <v>#NUM!</v>
      </c>
      <c r="AH37" t="e">
        <f>LOG(Table8_1[[#This Row],[11Cl-PF3OUdS]])</f>
        <v>#NUM!</v>
      </c>
      <c r="AI37" t="e">
        <f>LOG(Table8_1[[#This Row],[3:3 FTCA]])</f>
        <v>#NUM!</v>
      </c>
      <c r="AJ37" t="e">
        <f>LOG(Table8_1[[#This Row],[5:3 FTCA]])</f>
        <v>#NUM!</v>
      </c>
      <c r="AK37" t="e">
        <f>LOG(Table8_1[[#This Row],[7:3 FTCA]])</f>
        <v>#NUM!</v>
      </c>
      <c r="AL37" t="e">
        <f>LOG(Table8_1[[#This Row],[6:2 FTCA]])</f>
        <v>#NUM!</v>
      </c>
      <c r="AM37" t="e">
        <f>LOG(Table8_1[[#This Row],[8:2 FTCA]])</f>
        <v>#NUM!</v>
      </c>
      <c r="AN37" t="e">
        <f>LOG(Table8_1[[#This Row],[10:2 FTCA]])</f>
        <v>#NUM!</v>
      </c>
      <c r="AO37" t="e">
        <f>LOG(Table8_1[[#This Row],[6:2 FTUCA]])</f>
        <v>#NUM!</v>
      </c>
      <c r="AP37" t="e">
        <f>LOG(Table8_1[[#This Row],[8:2 FTUCA]])</f>
        <v>#NUM!</v>
      </c>
      <c r="AQ37" t="e">
        <f>LOG(Table8_1[[#This Row],[6:2 diPAP]])</f>
        <v>#NUM!</v>
      </c>
      <c r="AR37" t="e">
        <f>LOG(Table8_1[[#This Row],[FBSA]])</f>
        <v>#NUM!</v>
      </c>
      <c r="AS37" t="e">
        <f>LOG(Table8_1[[#This Row],[FHxSA]])</f>
        <v>#NUM!</v>
      </c>
      <c r="AT37" t="e">
        <f>LOG(Table8_1[[#This Row],[PFPrS]])</f>
        <v>#NUM!</v>
      </c>
      <c r="AU37" t="e">
        <f>LOG(Table8_1[[#This Row],[Cl-PFOS]])</f>
        <v>#NUM!</v>
      </c>
      <c r="AV37" t="e">
        <f>LOG(Table8_1[[#This Row],[PFEtCHxS]])</f>
        <v>#NUM!</v>
      </c>
      <c r="AW37" t="e">
        <f>LOG(Table8_1[[#This Row],[8:2 diPAP]])</f>
        <v>#NUM!</v>
      </c>
      <c r="AX37" t="e">
        <f>LOG(Table8_1[[#This Row],[diSAmPAP]])</f>
        <v>#NUM!</v>
      </c>
      <c r="AY37" t="e">
        <f>LOG(Table8_1[[#This Row],[11cl-PF3OUdS2]])</f>
        <v>#NUM!</v>
      </c>
    </row>
    <row r="38" spans="1:51" x14ac:dyDescent="0.3">
      <c r="A38">
        <f>LOG(Table8_1[[#This Row],[PFBA]])</f>
        <v>-1.1295960947209729</v>
      </c>
      <c r="B38">
        <f>LOG(Table8_1[[#This Row],[PFPeA]])</f>
        <v>-1.1295960947209729</v>
      </c>
      <c r="C38">
        <f>LOG(Table8_1[[#This Row],[PFHxA]])</f>
        <v>-1.1295960947209729</v>
      </c>
      <c r="D38">
        <f>LOG(Table8_1[[#This Row],[PFHpA]])</f>
        <v>-1.1295960947209729</v>
      </c>
      <c r="E38">
        <f>LOG(Table8_1[[#This Row],[PFOA]])</f>
        <v>-0.82856609905699175</v>
      </c>
      <c r="F38">
        <f>LOG(Table8_1[[#This Row],[PFNA]])</f>
        <v>-1.1295960947209729</v>
      </c>
      <c r="G38">
        <f>LOG(Table8_1[[#This Row],[PFBS]])</f>
        <v>-1.1295960947209729</v>
      </c>
      <c r="H38">
        <f>LOG(Table8_1[[#This Row],[PFPeS]])</f>
        <v>-1.1295960947209729</v>
      </c>
      <c r="I38">
        <f>LOG(Table8_1[[#This Row],[PFHxS]])</f>
        <v>0.66558099101795309</v>
      </c>
      <c r="J38">
        <f>LOG(Table8_1[[#This Row],[PFHpS]])</f>
        <v>3.7426497940623665E-2</v>
      </c>
      <c r="K38">
        <f>LOG(Table8_1[[#This Row],[PFOS]])</f>
        <v>3.4548448600085102</v>
      </c>
      <c r="L38">
        <f>LOG(Table8_1[[#This Row],[6:2 FTS]])</f>
        <v>-1.1295960947209729</v>
      </c>
      <c r="M38" t="e">
        <f>LOG(Table8_1[[#This Row],[PFDA]])</f>
        <v>#NUM!</v>
      </c>
      <c r="N38" t="e">
        <f>LOG(Table8_1[[#This Row],[PFUnA]])</f>
        <v>#NUM!</v>
      </c>
      <c r="O38" t="e">
        <f>LOG(Table8_1[[#This Row],[PFDoA]])</f>
        <v>#NUM!</v>
      </c>
      <c r="P38" t="e">
        <f>LOG(Table8_1[[#This Row],[PFTrDA]])</f>
        <v>#NUM!</v>
      </c>
      <c r="Q38" t="e">
        <f>LOG(Table8_1[[#This Row],[PFTeDA]])</f>
        <v>#NUM!</v>
      </c>
      <c r="R38" t="e">
        <f>LOG(Table8_1[[#This Row],[PFHxDA]])</f>
        <v>#NUM!</v>
      </c>
      <c r="S38" t="e">
        <f>LOG(Table8_1[[#This Row],[PFNS]])</f>
        <v>#NUM!</v>
      </c>
      <c r="T38" t="e">
        <f>LOG(Table8_1[[#This Row],[PFDS]])</f>
        <v>#NUM!</v>
      </c>
      <c r="U38" t="e">
        <f>LOG(Table8_1[[#This Row],[PFDoS]])</f>
        <v>#NUM!</v>
      </c>
      <c r="V38" t="e">
        <f>LOG(Table8_1[[#This Row],[4:2 FTS]])</f>
        <v>#NUM!</v>
      </c>
      <c r="W38" t="e">
        <f>LOG(Table8_1[[#This Row],[8:2 FTS]])</f>
        <v>#NUM!</v>
      </c>
      <c r="X38" t="e">
        <f>LOG(Table8_1[[#This Row],[10:2 FTS]])</f>
        <v>#NUM!</v>
      </c>
      <c r="Y38" t="e">
        <f>LOG(Table8_1[[#This Row],[N-MeFOSAA]])</f>
        <v>#NUM!</v>
      </c>
      <c r="Z38" t="e">
        <f>LOG(Table8_1[[#This Row],[N-EtFOSAA]])</f>
        <v>#NUM!</v>
      </c>
      <c r="AA38" t="e">
        <f>LOG(Table8_1[[#This Row],[FOSA]])</f>
        <v>#NUM!</v>
      </c>
      <c r="AB38" t="e">
        <f>LOG(Table8_1[[#This Row],[FOSAA]])</f>
        <v>#NUM!</v>
      </c>
      <c r="AC38" t="e">
        <f>LOG(Table8_1[[#This Row],[N-MeFOSA]])</f>
        <v>#NUM!</v>
      </c>
      <c r="AD38" t="e">
        <f>LOG(Table8_1[[#This Row],[N-EtFOSA]])</f>
        <v>#NUM!</v>
      </c>
      <c r="AE38" t="e">
        <f>LOG(Table8_1[[#This Row],[HFPO-DA]])</f>
        <v>#NUM!</v>
      </c>
      <c r="AF38" t="e">
        <f>LOG(Table8_1[[#This Row],[ADONA]])</f>
        <v>#NUM!</v>
      </c>
      <c r="AG38" t="e">
        <f>LOG(Table8_1[[#This Row],[9Cl-PF3ONS]])</f>
        <v>#NUM!</v>
      </c>
      <c r="AH38" t="e">
        <f>LOG(Table8_1[[#This Row],[11Cl-PF3OUdS]])</f>
        <v>#NUM!</v>
      </c>
      <c r="AI38" t="e">
        <f>LOG(Table8_1[[#This Row],[3:3 FTCA]])</f>
        <v>#NUM!</v>
      </c>
      <c r="AJ38" t="e">
        <f>LOG(Table8_1[[#This Row],[5:3 FTCA]])</f>
        <v>#NUM!</v>
      </c>
      <c r="AK38" t="e">
        <f>LOG(Table8_1[[#This Row],[7:3 FTCA]])</f>
        <v>#NUM!</v>
      </c>
      <c r="AL38" t="e">
        <f>LOG(Table8_1[[#This Row],[6:2 FTCA]])</f>
        <v>#NUM!</v>
      </c>
      <c r="AM38" t="e">
        <f>LOG(Table8_1[[#This Row],[8:2 FTCA]])</f>
        <v>#NUM!</v>
      </c>
      <c r="AN38" t="e">
        <f>LOG(Table8_1[[#This Row],[10:2 FTCA]])</f>
        <v>#NUM!</v>
      </c>
      <c r="AO38" t="e">
        <f>LOG(Table8_1[[#This Row],[6:2 FTUCA]])</f>
        <v>#NUM!</v>
      </c>
      <c r="AP38" t="e">
        <f>LOG(Table8_1[[#This Row],[8:2 FTUCA]])</f>
        <v>#NUM!</v>
      </c>
      <c r="AQ38" t="e">
        <f>LOG(Table8_1[[#This Row],[6:2 diPAP]])</f>
        <v>#NUM!</v>
      </c>
      <c r="AR38" t="e">
        <f>LOG(Table8_1[[#This Row],[FBSA]])</f>
        <v>#NUM!</v>
      </c>
      <c r="AS38" t="e">
        <f>LOG(Table8_1[[#This Row],[FHxSA]])</f>
        <v>#NUM!</v>
      </c>
      <c r="AT38" t="e">
        <f>LOG(Table8_1[[#This Row],[PFPrS]])</f>
        <v>#NUM!</v>
      </c>
      <c r="AU38" t="e">
        <f>LOG(Table8_1[[#This Row],[Cl-PFOS]])</f>
        <v>#NUM!</v>
      </c>
      <c r="AV38" t="e">
        <f>LOG(Table8_1[[#This Row],[PFEtCHxS]])</f>
        <v>#NUM!</v>
      </c>
      <c r="AW38" t="e">
        <f>LOG(Table8_1[[#This Row],[8:2 diPAP]])</f>
        <v>#NUM!</v>
      </c>
      <c r="AX38" t="e">
        <f>LOG(Table8_1[[#This Row],[diSAmPAP]])</f>
        <v>#NUM!</v>
      </c>
      <c r="AY38" t="e">
        <f>LOG(Table8_1[[#This Row],[11cl-PF3OUdS2]])</f>
        <v>#NUM!</v>
      </c>
    </row>
    <row r="39" spans="1:51" x14ac:dyDescent="0.3">
      <c r="A39">
        <f>LOG(Table8_1[[#This Row],[PFBA]])</f>
        <v>-1.3555614105321614</v>
      </c>
      <c r="B39">
        <f>LOG(Table8_1[[#This Row],[PFPeA]])</f>
        <v>-1.3555614105321614</v>
      </c>
      <c r="C39">
        <f>LOG(Table8_1[[#This Row],[PFHxA]])</f>
        <v>-1.3555614105321614</v>
      </c>
      <c r="D39">
        <f>LOG(Table8_1[[#This Row],[PFHpA]])</f>
        <v>-1.0545314148681804</v>
      </c>
      <c r="E39">
        <f>LOG(Table8_1[[#This Row],[PFOA]])</f>
        <v>-1.3555614105321614</v>
      </c>
      <c r="F39">
        <f>LOG(Table8_1[[#This Row],[PFNA]])</f>
        <v>-1.0545314148681804</v>
      </c>
      <c r="G39">
        <f>LOG(Table8_1[[#This Row],[PFBS]])</f>
        <v>-1.3555614105321614</v>
      </c>
      <c r="H39">
        <f>LOG(Table8_1[[#This Row],[PFPeS]])</f>
        <v>-1.0545314148681804</v>
      </c>
      <c r="I39">
        <f>LOG(Table8_1[[#This Row],[PFHxS]])</f>
        <v>0.46834733041215726</v>
      </c>
      <c r="J39">
        <f>LOG(Table8_1[[#This Row],[PFHpS]])</f>
        <v>0.42160392686983106</v>
      </c>
      <c r="K39">
        <f>LOG(Table8_1[[#This Row],[PFOS]])</f>
        <v>3.5327543789924976</v>
      </c>
      <c r="L39">
        <f>LOG(Table8_1[[#This Row],[6:2 FTS]])</f>
        <v>-1.3555614105321614</v>
      </c>
      <c r="M39" t="e">
        <f>LOG(Table8_1[[#This Row],[PFDA]])</f>
        <v>#NUM!</v>
      </c>
      <c r="N39" t="e">
        <f>LOG(Table8_1[[#This Row],[PFUnA]])</f>
        <v>#NUM!</v>
      </c>
      <c r="O39" t="e">
        <f>LOG(Table8_1[[#This Row],[PFDoA]])</f>
        <v>#NUM!</v>
      </c>
      <c r="P39" t="e">
        <f>LOG(Table8_1[[#This Row],[PFTrDA]])</f>
        <v>#NUM!</v>
      </c>
      <c r="Q39" t="e">
        <f>LOG(Table8_1[[#This Row],[PFTeDA]])</f>
        <v>#NUM!</v>
      </c>
      <c r="R39" t="e">
        <f>LOG(Table8_1[[#This Row],[PFHxDA]])</f>
        <v>#NUM!</v>
      </c>
      <c r="S39" t="e">
        <f>LOG(Table8_1[[#This Row],[PFNS]])</f>
        <v>#NUM!</v>
      </c>
      <c r="T39" t="e">
        <f>LOG(Table8_1[[#This Row],[PFDS]])</f>
        <v>#NUM!</v>
      </c>
      <c r="U39" t="e">
        <f>LOG(Table8_1[[#This Row],[PFDoS]])</f>
        <v>#NUM!</v>
      </c>
      <c r="V39" t="e">
        <f>LOG(Table8_1[[#This Row],[4:2 FTS]])</f>
        <v>#NUM!</v>
      </c>
      <c r="W39" t="e">
        <f>LOG(Table8_1[[#This Row],[8:2 FTS]])</f>
        <v>#NUM!</v>
      </c>
      <c r="X39" t="e">
        <f>LOG(Table8_1[[#This Row],[10:2 FTS]])</f>
        <v>#NUM!</v>
      </c>
      <c r="Y39" t="e">
        <f>LOG(Table8_1[[#This Row],[N-MeFOSAA]])</f>
        <v>#NUM!</v>
      </c>
      <c r="Z39" t="e">
        <f>LOG(Table8_1[[#This Row],[N-EtFOSAA]])</f>
        <v>#NUM!</v>
      </c>
      <c r="AA39" t="e">
        <f>LOG(Table8_1[[#This Row],[FOSA]])</f>
        <v>#NUM!</v>
      </c>
      <c r="AB39" t="e">
        <f>LOG(Table8_1[[#This Row],[FOSAA]])</f>
        <v>#NUM!</v>
      </c>
      <c r="AC39" t="e">
        <f>LOG(Table8_1[[#This Row],[N-MeFOSA]])</f>
        <v>#NUM!</v>
      </c>
      <c r="AD39" t="e">
        <f>LOG(Table8_1[[#This Row],[N-EtFOSA]])</f>
        <v>#NUM!</v>
      </c>
      <c r="AE39" t="e">
        <f>LOG(Table8_1[[#This Row],[HFPO-DA]])</f>
        <v>#NUM!</v>
      </c>
      <c r="AF39" t="e">
        <f>LOG(Table8_1[[#This Row],[ADONA]])</f>
        <v>#NUM!</v>
      </c>
      <c r="AG39" t="e">
        <f>LOG(Table8_1[[#This Row],[9Cl-PF3ONS]])</f>
        <v>#NUM!</v>
      </c>
      <c r="AH39" t="e">
        <f>LOG(Table8_1[[#This Row],[11Cl-PF3OUdS]])</f>
        <v>#NUM!</v>
      </c>
      <c r="AI39" t="e">
        <f>LOG(Table8_1[[#This Row],[3:3 FTCA]])</f>
        <v>#NUM!</v>
      </c>
      <c r="AJ39" t="e">
        <f>LOG(Table8_1[[#This Row],[5:3 FTCA]])</f>
        <v>#NUM!</v>
      </c>
      <c r="AK39" t="e">
        <f>LOG(Table8_1[[#This Row],[7:3 FTCA]])</f>
        <v>#NUM!</v>
      </c>
      <c r="AL39" t="e">
        <f>LOG(Table8_1[[#This Row],[6:2 FTCA]])</f>
        <v>#NUM!</v>
      </c>
      <c r="AM39" t="e">
        <f>LOG(Table8_1[[#This Row],[8:2 FTCA]])</f>
        <v>#NUM!</v>
      </c>
      <c r="AN39" t="e">
        <f>LOG(Table8_1[[#This Row],[10:2 FTCA]])</f>
        <v>#NUM!</v>
      </c>
      <c r="AO39" t="e">
        <f>LOG(Table8_1[[#This Row],[6:2 FTUCA]])</f>
        <v>#NUM!</v>
      </c>
      <c r="AP39" t="e">
        <f>LOG(Table8_1[[#This Row],[8:2 FTUCA]])</f>
        <v>#NUM!</v>
      </c>
      <c r="AQ39" t="e">
        <f>LOG(Table8_1[[#This Row],[6:2 diPAP]])</f>
        <v>#NUM!</v>
      </c>
      <c r="AR39" t="e">
        <f>LOG(Table8_1[[#This Row],[FBSA]])</f>
        <v>#NUM!</v>
      </c>
      <c r="AS39" t="e">
        <f>LOG(Table8_1[[#This Row],[FHxSA]])</f>
        <v>#NUM!</v>
      </c>
      <c r="AT39" t="e">
        <f>LOG(Table8_1[[#This Row],[PFPrS]])</f>
        <v>#NUM!</v>
      </c>
      <c r="AU39" t="e">
        <f>LOG(Table8_1[[#This Row],[Cl-PFOS]])</f>
        <v>#NUM!</v>
      </c>
      <c r="AV39" t="e">
        <f>LOG(Table8_1[[#This Row],[PFEtCHxS]])</f>
        <v>#NUM!</v>
      </c>
      <c r="AW39" t="e">
        <f>LOG(Table8_1[[#This Row],[8:2 diPAP]])</f>
        <v>#NUM!</v>
      </c>
      <c r="AX39" t="e">
        <f>LOG(Table8_1[[#This Row],[diSAmPAP]])</f>
        <v>#NUM!</v>
      </c>
      <c r="AY39" t="e">
        <f>LOG(Table8_1[[#This Row],[11cl-PF3OUdS2]])</f>
        <v>#NUM!</v>
      </c>
    </row>
    <row r="40" spans="1:51" x14ac:dyDescent="0.3">
      <c r="A40">
        <f>LOG(Table8_1[[#This Row],[PFBA]])</f>
        <v>-1.3872161432802645</v>
      </c>
      <c r="B40">
        <f>LOG(Table8_1[[#This Row],[PFPeA]])</f>
        <v>-1.3872161432802645</v>
      </c>
      <c r="C40">
        <f>LOG(Table8_1[[#This Row],[PFHxA]])</f>
        <v>-1.3872161432802645</v>
      </c>
      <c r="D40">
        <f>LOG(Table8_1[[#This Row],[PFHpA]])</f>
        <v>-1.0856568428805593</v>
      </c>
      <c r="E40">
        <f>LOG(Table8_1[[#This Row],[PFOA]])</f>
        <v>-1.0856568428805593</v>
      </c>
      <c r="F40">
        <f>LOG(Table8_1[[#This Row],[PFNA]])</f>
        <v>-1.3872161432802645</v>
      </c>
      <c r="G40">
        <f>LOG(Table8_1[[#This Row],[PFBS]])</f>
        <v>-1.3872161432802645</v>
      </c>
      <c r="H40">
        <f>LOG(Table8_1[[#This Row],[PFPeS]])</f>
        <v>-1.3872161432802645</v>
      </c>
      <c r="I40">
        <f>LOG(Table8_1[[#This Row],[PFHxS]])</f>
        <v>0.17318626841227402</v>
      </c>
      <c r="J40">
        <f>LOG(Table8_1[[#This Row],[PFHpS]])</f>
        <v>-1.0856568428805593</v>
      </c>
      <c r="K40">
        <f>LOG(Table8_1[[#This Row],[PFOS]])</f>
        <v>2.6190933306267428</v>
      </c>
      <c r="L40">
        <f>LOG(Table8_1[[#This Row],[6:2 FTS]])</f>
        <v>-1.3872161432802645</v>
      </c>
      <c r="M40" t="e">
        <f>LOG(Table8_1[[#This Row],[PFDA]])</f>
        <v>#NUM!</v>
      </c>
      <c r="N40" t="e">
        <f>LOG(Table8_1[[#This Row],[PFUnA]])</f>
        <v>#NUM!</v>
      </c>
      <c r="O40" t="e">
        <f>LOG(Table8_1[[#This Row],[PFDoA]])</f>
        <v>#NUM!</v>
      </c>
      <c r="P40" t="e">
        <f>LOG(Table8_1[[#This Row],[PFTrDA]])</f>
        <v>#NUM!</v>
      </c>
      <c r="Q40" t="e">
        <f>LOG(Table8_1[[#This Row],[PFTeDA]])</f>
        <v>#NUM!</v>
      </c>
      <c r="R40" t="e">
        <f>LOG(Table8_1[[#This Row],[PFHxDA]])</f>
        <v>#NUM!</v>
      </c>
      <c r="S40" t="e">
        <f>LOG(Table8_1[[#This Row],[PFNS]])</f>
        <v>#NUM!</v>
      </c>
      <c r="T40" t="e">
        <f>LOG(Table8_1[[#This Row],[PFDS]])</f>
        <v>#NUM!</v>
      </c>
      <c r="U40" t="e">
        <f>LOG(Table8_1[[#This Row],[PFDoS]])</f>
        <v>#NUM!</v>
      </c>
      <c r="V40" t="e">
        <f>LOG(Table8_1[[#This Row],[4:2 FTS]])</f>
        <v>#NUM!</v>
      </c>
      <c r="W40" t="e">
        <f>LOG(Table8_1[[#This Row],[8:2 FTS]])</f>
        <v>#NUM!</v>
      </c>
      <c r="X40" t="e">
        <f>LOG(Table8_1[[#This Row],[10:2 FTS]])</f>
        <v>#NUM!</v>
      </c>
      <c r="Y40" t="e">
        <f>LOG(Table8_1[[#This Row],[N-MeFOSAA]])</f>
        <v>#NUM!</v>
      </c>
      <c r="Z40" t="e">
        <f>LOG(Table8_1[[#This Row],[N-EtFOSAA]])</f>
        <v>#NUM!</v>
      </c>
      <c r="AA40" t="e">
        <f>LOG(Table8_1[[#This Row],[FOSA]])</f>
        <v>#NUM!</v>
      </c>
      <c r="AB40" t="e">
        <f>LOG(Table8_1[[#This Row],[FOSAA]])</f>
        <v>#NUM!</v>
      </c>
      <c r="AC40" t="e">
        <f>LOG(Table8_1[[#This Row],[N-MeFOSA]])</f>
        <v>#NUM!</v>
      </c>
      <c r="AD40" t="e">
        <f>LOG(Table8_1[[#This Row],[N-EtFOSA]])</f>
        <v>#NUM!</v>
      </c>
      <c r="AE40" t="e">
        <f>LOG(Table8_1[[#This Row],[HFPO-DA]])</f>
        <v>#NUM!</v>
      </c>
      <c r="AF40" t="e">
        <f>LOG(Table8_1[[#This Row],[ADONA]])</f>
        <v>#NUM!</v>
      </c>
      <c r="AG40" t="e">
        <f>LOG(Table8_1[[#This Row],[9Cl-PF3ONS]])</f>
        <v>#NUM!</v>
      </c>
      <c r="AH40" t="e">
        <f>LOG(Table8_1[[#This Row],[11Cl-PF3OUdS]])</f>
        <v>#NUM!</v>
      </c>
      <c r="AI40" t="e">
        <f>LOG(Table8_1[[#This Row],[3:3 FTCA]])</f>
        <v>#NUM!</v>
      </c>
      <c r="AJ40" t="e">
        <f>LOG(Table8_1[[#This Row],[5:3 FTCA]])</f>
        <v>#NUM!</v>
      </c>
      <c r="AK40" t="e">
        <f>LOG(Table8_1[[#This Row],[7:3 FTCA]])</f>
        <v>#NUM!</v>
      </c>
      <c r="AL40" t="e">
        <f>LOG(Table8_1[[#This Row],[6:2 FTCA]])</f>
        <v>#NUM!</v>
      </c>
      <c r="AM40" t="e">
        <f>LOG(Table8_1[[#This Row],[8:2 FTCA]])</f>
        <v>#NUM!</v>
      </c>
      <c r="AN40" t="e">
        <f>LOG(Table8_1[[#This Row],[10:2 FTCA]])</f>
        <v>#NUM!</v>
      </c>
      <c r="AO40" t="e">
        <f>LOG(Table8_1[[#This Row],[6:2 FTUCA]])</f>
        <v>#NUM!</v>
      </c>
      <c r="AP40" t="e">
        <f>LOG(Table8_1[[#This Row],[8:2 FTUCA]])</f>
        <v>#NUM!</v>
      </c>
      <c r="AQ40" t="e">
        <f>LOG(Table8_1[[#This Row],[6:2 diPAP]])</f>
        <v>#NUM!</v>
      </c>
      <c r="AR40" t="e">
        <f>LOG(Table8_1[[#This Row],[FBSA]])</f>
        <v>#NUM!</v>
      </c>
      <c r="AS40" t="e">
        <f>LOG(Table8_1[[#This Row],[FHxSA]])</f>
        <v>#NUM!</v>
      </c>
      <c r="AT40" t="e">
        <f>LOG(Table8_1[[#This Row],[PFPrS]])</f>
        <v>#NUM!</v>
      </c>
      <c r="AU40" t="e">
        <f>LOG(Table8_1[[#This Row],[Cl-PFOS]])</f>
        <v>#NUM!</v>
      </c>
      <c r="AV40" t="e">
        <f>LOG(Table8_1[[#This Row],[PFEtCHxS]])</f>
        <v>#NUM!</v>
      </c>
      <c r="AW40" t="e">
        <f>LOG(Table8_1[[#This Row],[8:2 diPAP]])</f>
        <v>#NUM!</v>
      </c>
      <c r="AX40" t="e">
        <f>LOG(Table8_1[[#This Row],[diSAmPAP]])</f>
        <v>#NUM!</v>
      </c>
      <c r="AY40" t="e">
        <f>LOG(Table8_1[[#This Row],[11cl-PF3OUdS2]])</f>
        <v>#NUM!</v>
      </c>
    </row>
    <row r="41" spans="1:51" x14ac:dyDescent="0.3">
      <c r="A41">
        <f>LOG(Table8_1[[#This Row],[PFBA]])</f>
        <v>-1.288192770958809</v>
      </c>
      <c r="B41">
        <f>LOG(Table8_1[[#This Row],[PFPeA]])</f>
        <v>-1.288192770958809</v>
      </c>
      <c r="C41">
        <f>LOG(Table8_1[[#This Row],[PFHxA]])</f>
        <v>-1.288192770958809</v>
      </c>
      <c r="D41">
        <f>LOG(Table8_1[[#This Row],[PFHpA]])</f>
        <v>-0.54668165995296236</v>
      </c>
      <c r="E41">
        <f>LOG(Table8_1[[#This Row],[PFOA]])</f>
        <v>-0.98716277529482777</v>
      </c>
      <c r="F41">
        <f>LOG(Table8_1[[#This Row],[PFNA]])</f>
        <v>-0.98716277529482777</v>
      </c>
      <c r="G41">
        <f>LOG(Table8_1[[#This Row],[PFBS]])</f>
        <v>-1.288192770958809</v>
      </c>
      <c r="H41">
        <f>LOG(Table8_1[[#This Row],[PFPeS]])</f>
        <v>-1.288192770958809</v>
      </c>
      <c r="I41">
        <f>LOG(Table8_1[[#This Row],[PFHxS]])</f>
        <v>0.55144999797287519</v>
      </c>
      <c r="J41">
        <f>LOG(Table8_1[[#This Row],[PFHpS]])</f>
        <v>0.14612803567823801</v>
      </c>
      <c r="K41">
        <f>LOG(Table8_1[[#This Row],[PFOS]])</f>
        <v>3.3096301674258988</v>
      </c>
      <c r="L41">
        <f>LOG(Table8_1[[#This Row],[6:2 FTS]])</f>
        <v>-1.288192770958809</v>
      </c>
      <c r="M41" t="e">
        <f>LOG(Table8_1[[#This Row],[PFDA]])</f>
        <v>#NUM!</v>
      </c>
      <c r="N41" t="e">
        <f>LOG(Table8_1[[#This Row],[PFUnA]])</f>
        <v>#NUM!</v>
      </c>
      <c r="O41" t="e">
        <f>LOG(Table8_1[[#This Row],[PFDoA]])</f>
        <v>#NUM!</v>
      </c>
      <c r="P41" t="e">
        <f>LOG(Table8_1[[#This Row],[PFTrDA]])</f>
        <v>#NUM!</v>
      </c>
      <c r="Q41" t="e">
        <f>LOG(Table8_1[[#This Row],[PFTeDA]])</f>
        <v>#NUM!</v>
      </c>
      <c r="R41" t="e">
        <f>LOG(Table8_1[[#This Row],[PFHxDA]])</f>
        <v>#NUM!</v>
      </c>
      <c r="S41" t="e">
        <f>LOG(Table8_1[[#This Row],[PFNS]])</f>
        <v>#NUM!</v>
      </c>
      <c r="T41" t="e">
        <f>LOG(Table8_1[[#This Row],[PFDS]])</f>
        <v>#NUM!</v>
      </c>
      <c r="U41" t="e">
        <f>LOG(Table8_1[[#This Row],[PFDoS]])</f>
        <v>#NUM!</v>
      </c>
      <c r="V41" t="e">
        <f>LOG(Table8_1[[#This Row],[4:2 FTS]])</f>
        <v>#NUM!</v>
      </c>
      <c r="W41" t="e">
        <f>LOG(Table8_1[[#This Row],[8:2 FTS]])</f>
        <v>#NUM!</v>
      </c>
      <c r="X41" t="e">
        <f>LOG(Table8_1[[#This Row],[10:2 FTS]])</f>
        <v>#NUM!</v>
      </c>
      <c r="Y41" t="e">
        <f>LOG(Table8_1[[#This Row],[N-MeFOSAA]])</f>
        <v>#NUM!</v>
      </c>
      <c r="Z41" t="e">
        <f>LOG(Table8_1[[#This Row],[N-EtFOSAA]])</f>
        <v>#NUM!</v>
      </c>
      <c r="AA41" t="e">
        <f>LOG(Table8_1[[#This Row],[FOSA]])</f>
        <v>#NUM!</v>
      </c>
      <c r="AB41" t="e">
        <f>LOG(Table8_1[[#This Row],[FOSAA]])</f>
        <v>#NUM!</v>
      </c>
      <c r="AC41" t="e">
        <f>LOG(Table8_1[[#This Row],[N-MeFOSA]])</f>
        <v>#NUM!</v>
      </c>
      <c r="AD41" t="e">
        <f>LOG(Table8_1[[#This Row],[N-EtFOSA]])</f>
        <v>#NUM!</v>
      </c>
      <c r="AE41" t="e">
        <f>LOG(Table8_1[[#This Row],[HFPO-DA]])</f>
        <v>#NUM!</v>
      </c>
      <c r="AF41" t="e">
        <f>LOG(Table8_1[[#This Row],[ADONA]])</f>
        <v>#NUM!</v>
      </c>
      <c r="AG41" t="e">
        <f>LOG(Table8_1[[#This Row],[9Cl-PF3ONS]])</f>
        <v>#NUM!</v>
      </c>
      <c r="AH41" t="e">
        <f>LOG(Table8_1[[#This Row],[11Cl-PF3OUdS]])</f>
        <v>#NUM!</v>
      </c>
      <c r="AI41" t="e">
        <f>LOG(Table8_1[[#This Row],[3:3 FTCA]])</f>
        <v>#NUM!</v>
      </c>
      <c r="AJ41" t="e">
        <f>LOG(Table8_1[[#This Row],[5:3 FTCA]])</f>
        <v>#NUM!</v>
      </c>
      <c r="AK41" t="e">
        <f>LOG(Table8_1[[#This Row],[7:3 FTCA]])</f>
        <v>#NUM!</v>
      </c>
      <c r="AL41" t="e">
        <f>LOG(Table8_1[[#This Row],[6:2 FTCA]])</f>
        <v>#NUM!</v>
      </c>
      <c r="AM41" t="e">
        <f>LOG(Table8_1[[#This Row],[8:2 FTCA]])</f>
        <v>#NUM!</v>
      </c>
      <c r="AN41" t="e">
        <f>LOG(Table8_1[[#This Row],[10:2 FTCA]])</f>
        <v>#NUM!</v>
      </c>
      <c r="AO41" t="e">
        <f>LOG(Table8_1[[#This Row],[6:2 FTUCA]])</f>
        <v>#NUM!</v>
      </c>
      <c r="AP41" t="e">
        <f>LOG(Table8_1[[#This Row],[8:2 FTUCA]])</f>
        <v>#NUM!</v>
      </c>
      <c r="AQ41" t="e">
        <f>LOG(Table8_1[[#This Row],[6:2 diPAP]])</f>
        <v>#NUM!</v>
      </c>
      <c r="AR41" t="e">
        <f>LOG(Table8_1[[#This Row],[FBSA]])</f>
        <v>#NUM!</v>
      </c>
      <c r="AS41" t="e">
        <f>LOG(Table8_1[[#This Row],[FHxSA]])</f>
        <v>#NUM!</v>
      </c>
      <c r="AT41" t="e">
        <f>LOG(Table8_1[[#This Row],[PFPrS]])</f>
        <v>#NUM!</v>
      </c>
      <c r="AU41" t="e">
        <f>LOG(Table8_1[[#This Row],[Cl-PFOS]])</f>
        <v>#NUM!</v>
      </c>
      <c r="AV41" t="e">
        <f>LOG(Table8_1[[#This Row],[PFEtCHxS]])</f>
        <v>#NUM!</v>
      </c>
      <c r="AW41" t="e">
        <f>LOG(Table8_1[[#This Row],[8:2 diPAP]])</f>
        <v>#NUM!</v>
      </c>
      <c r="AX41" t="e">
        <f>LOG(Table8_1[[#This Row],[diSAmPAP]])</f>
        <v>#NUM!</v>
      </c>
      <c r="AY41" t="e">
        <f>LOG(Table8_1[[#This Row],[11cl-PF3OUdS2]])</f>
        <v>#NUM!</v>
      </c>
    </row>
    <row r="42" spans="1:51" x14ac:dyDescent="0.3">
      <c r="A42">
        <f>LOG(Table8_1[[#This Row],[PFBA]])</f>
        <v>-1.3106911408763797</v>
      </c>
      <c r="B42">
        <f>LOG(Table8_1[[#This Row],[PFPeA]])</f>
        <v>-1.3106911408763797</v>
      </c>
      <c r="C42">
        <f>LOG(Table8_1[[#This Row],[PFHxA]])</f>
        <v>-1.3106911408763797</v>
      </c>
      <c r="D42">
        <f>LOG(Table8_1[[#This Row],[PFHpA]])</f>
        <v>-1.0096611452123985</v>
      </c>
      <c r="E42">
        <f>LOG(Table8_1[[#This Row],[PFOA]])</f>
        <v>-1.3106911408763797</v>
      </c>
      <c r="F42">
        <f>LOG(Table8_1[[#This Row],[PFNA]])</f>
        <v>-1.0096611452123985</v>
      </c>
      <c r="G42">
        <f>LOG(Table8_1[[#This Row],[PFBS]])</f>
        <v>-1.3106911408763797</v>
      </c>
      <c r="H42">
        <f>LOG(Table8_1[[#This Row],[PFPeS]])</f>
        <v>-1.3106911408763797</v>
      </c>
      <c r="I42">
        <f>LOG(Table8_1[[#This Row],[PFHxS]])</f>
        <v>0.24797326636180664</v>
      </c>
      <c r="J42">
        <f>LOG(Table8_1[[#This Row],[PFHpS]])</f>
        <v>-1.0096611452123985</v>
      </c>
      <c r="K42">
        <f>LOG(Table8_1[[#This Row],[PFOS]])</f>
        <v>2.3617278360175931</v>
      </c>
      <c r="L42">
        <f>LOG(Table8_1[[#This Row],[6:2 FTS]])</f>
        <v>-1.3106911408763797</v>
      </c>
      <c r="M42" t="e">
        <f>LOG(Table8_1[[#This Row],[PFDA]])</f>
        <v>#NUM!</v>
      </c>
      <c r="N42" t="e">
        <f>LOG(Table8_1[[#This Row],[PFUnA]])</f>
        <v>#NUM!</v>
      </c>
      <c r="O42" t="e">
        <f>LOG(Table8_1[[#This Row],[PFDoA]])</f>
        <v>#NUM!</v>
      </c>
      <c r="P42" t="e">
        <f>LOG(Table8_1[[#This Row],[PFTrDA]])</f>
        <v>#NUM!</v>
      </c>
      <c r="Q42" t="e">
        <f>LOG(Table8_1[[#This Row],[PFTeDA]])</f>
        <v>#NUM!</v>
      </c>
      <c r="R42" t="e">
        <f>LOG(Table8_1[[#This Row],[PFHxDA]])</f>
        <v>#NUM!</v>
      </c>
      <c r="S42" t="e">
        <f>LOG(Table8_1[[#This Row],[PFNS]])</f>
        <v>#NUM!</v>
      </c>
      <c r="T42" t="e">
        <f>LOG(Table8_1[[#This Row],[PFDS]])</f>
        <v>#NUM!</v>
      </c>
      <c r="U42" t="e">
        <f>LOG(Table8_1[[#This Row],[PFDoS]])</f>
        <v>#NUM!</v>
      </c>
      <c r="V42" t="e">
        <f>LOG(Table8_1[[#This Row],[4:2 FTS]])</f>
        <v>#NUM!</v>
      </c>
      <c r="W42" t="e">
        <f>LOG(Table8_1[[#This Row],[8:2 FTS]])</f>
        <v>#NUM!</v>
      </c>
      <c r="X42" t="e">
        <f>LOG(Table8_1[[#This Row],[10:2 FTS]])</f>
        <v>#NUM!</v>
      </c>
      <c r="Y42" t="e">
        <f>LOG(Table8_1[[#This Row],[N-MeFOSAA]])</f>
        <v>#NUM!</v>
      </c>
      <c r="Z42" t="e">
        <f>LOG(Table8_1[[#This Row],[N-EtFOSAA]])</f>
        <v>#NUM!</v>
      </c>
      <c r="AA42" t="e">
        <f>LOG(Table8_1[[#This Row],[FOSA]])</f>
        <v>#NUM!</v>
      </c>
      <c r="AB42" t="e">
        <f>LOG(Table8_1[[#This Row],[FOSAA]])</f>
        <v>#NUM!</v>
      </c>
      <c r="AC42" t="e">
        <f>LOG(Table8_1[[#This Row],[N-MeFOSA]])</f>
        <v>#NUM!</v>
      </c>
      <c r="AD42" t="e">
        <f>LOG(Table8_1[[#This Row],[N-EtFOSA]])</f>
        <v>#NUM!</v>
      </c>
      <c r="AE42" t="e">
        <f>LOG(Table8_1[[#This Row],[HFPO-DA]])</f>
        <v>#NUM!</v>
      </c>
      <c r="AF42" t="e">
        <f>LOG(Table8_1[[#This Row],[ADONA]])</f>
        <v>#NUM!</v>
      </c>
      <c r="AG42" t="e">
        <f>LOG(Table8_1[[#This Row],[9Cl-PF3ONS]])</f>
        <v>#NUM!</v>
      </c>
      <c r="AH42" t="e">
        <f>LOG(Table8_1[[#This Row],[11Cl-PF3OUdS]])</f>
        <v>#NUM!</v>
      </c>
      <c r="AI42" t="e">
        <f>LOG(Table8_1[[#This Row],[3:3 FTCA]])</f>
        <v>#NUM!</v>
      </c>
      <c r="AJ42" t="e">
        <f>LOG(Table8_1[[#This Row],[5:3 FTCA]])</f>
        <v>#NUM!</v>
      </c>
      <c r="AK42" t="e">
        <f>LOG(Table8_1[[#This Row],[7:3 FTCA]])</f>
        <v>#NUM!</v>
      </c>
      <c r="AL42" t="e">
        <f>LOG(Table8_1[[#This Row],[6:2 FTCA]])</f>
        <v>#NUM!</v>
      </c>
      <c r="AM42" t="e">
        <f>LOG(Table8_1[[#This Row],[8:2 FTCA]])</f>
        <v>#NUM!</v>
      </c>
      <c r="AN42" t="e">
        <f>LOG(Table8_1[[#This Row],[10:2 FTCA]])</f>
        <v>#NUM!</v>
      </c>
      <c r="AO42" t="e">
        <f>LOG(Table8_1[[#This Row],[6:2 FTUCA]])</f>
        <v>#NUM!</v>
      </c>
      <c r="AP42" t="e">
        <f>LOG(Table8_1[[#This Row],[8:2 FTUCA]])</f>
        <v>#NUM!</v>
      </c>
      <c r="AQ42" t="e">
        <f>LOG(Table8_1[[#This Row],[6:2 diPAP]])</f>
        <v>#NUM!</v>
      </c>
      <c r="AR42" t="e">
        <f>LOG(Table8_1[[#This Row],[FBSA]])</f>
        <v>#NUM!</v>
      </c>
      <c r="AS42" t="e">
        <f>LOG(Table8_1[[#This Row],[FHxSA]])</f>
        <v>#NUM!</v>
      </c>
      <c r="AT42" t="e">
        <f>LOG(Table8_1[[#This Row],[PFPrS]])</f>
        <v>#NUM!</v>
      </c>
      <c r="AU42" t="e">
        <f>LOG(Table8_1[[#This Row],[Cl-PFOS]])</f>
        <v>#NUM!</v>
      </c>
      <c r="AV42" t="e">
        <f>LOG(Table8_1[[#This Row],[PFEtCHxS]])</f>
        <v>#NUM!</v>
      </c>
      <c r="AW42" t="e">
        <f>LOG(Table8_1[[#This Row],[8:2 diPAP]])</f>
        <v>#NUM!</v>
      </c>
      <c r="AX42" t="e">
        <f>LOG(Table8_1[[#This Row],[diSAmPAP]])</f>
        <v>#NUM!</v>
      </c>
      <c r="AY42" t="e">
        <f>LOG(Table8_1[[#This Row],[11cl-PF3OUdS2]])</f>
        <v>#NUM!</v>
      </c>
    </row>
    <row r="43" spans="1:51" x14ac:dyDescent="0.3">
      <c r="A43">
        <f>LOG(Table8_1[[#This Row],[PFBA]])</f>
        <v>-0.86518562967953994</v>
      </c>
      <c r="B43">
        <f>LOG(Table8_1[[#This Row],[PFPeA]])</f>
        <v>-0.86518562967953994</v>
      </c>
      <c r="C43">
        <f>LOG(Table8_1[[#This Row],[PFHxA]])</f>
        <v>-0.86518562967953994</v>
      </c>
      <c r="D43">
        <f>LOG(Table8_1[[#This Row],[PFHpA]])</f>
        <v>-0.86518562967953994</v>
      </c>
      <c r="E43">
        <f>LOG(Table8_1[[#This Row],[PFOA]])</f>
        <v>-0.56399646433010353</v>
      </c>
      <c r="F43">
        <f>LOG(Table8_1[[#This Row],[PFNA]])</f>
        <v>-0.32513885926218844</v>
      </c>
      <c r="G43">
        <f>LOG(Table8_1[[#This Row],[PFBS]])</f>
        <v>-0.86518562967953994</v>
      </c>
      <c r="H43">
        <f>LOG(Table8_1[[#This Row],[PFPeS]])</f>
        <v>-0.56399646433010353</v>
      </c>
      <c r="I43">
        <f>LOG(Table8_1[[#This Row],[PFHxS]])</f>
        <v>0.88024177589548036</v>
      </c>
      <c r="J43">
        <f>LOG(Table8_1[[#This Row],[PFHpS]])</f>
        <v>0.26007138798507479</v>
      </c>
      <c r="K43">
        <f>LOG(Table8_1[[#This Row],[PFOS]])</f>
        <v>3.4842998393467859</v>
      </c>
      <c r="L43">
        <f>LOG(Table8_1[[#This Row],[6:2 FTS]])</f>
        <v>-0.86518562967953994</v>
      </c>
      <c r="M43" t="e">
        <f>LOG(Table8_1[[#This Row],[PFDA]])</f>
        <v>#NUM!</v>
      </c>
      <c r="N43" t="e">
        <f>LOG(Table8_1[[#This Row],[PFUnA]])</f>
        <v>#NUM!</v>
      </c>
      <c r="O43" t="e">
        <f>LOG(Table8_1[[#This Row],[PFDoA]])</f>
        <v>#NUM!</v>
      </c>
      <c r="P43" t="e">
        <f>LOG(Table8_1[[#This Row],[PFTrDA]])</f>
        <v>#NUM!</v>
      </c>
      <c r="Q43" t="e">
        <f>LOG(Table8_1[[#This Row],[PFTeDA]])</f>
        <v>#NUM!</v>
      </c>
      <c r="R43" t="e">
        <f>LOG(Table8_1[[#This Row],[PFHxDA]])</f>
        <v>#NUM!</v>
      </c>
      <c r="S43" t="e">
        <f>LOG(Table8_1[[#This Row],[PFNS]])</f>
        <v>#NUM!</v>
      </c>
      <c r="T43" t="e">
        <f>LOG(Table8_1[[#This Row],[PFDS]])</f>
        <v>#NUM!</v>
      </c>
      <c r="U43" t="e">
        <f>LOG(Table8_1[[#This Row],[PFDoS]])</f>
        <v>#NUM!</v>
      </c>
      <c r="V43" t="e">
        <f>LOG(Table8_1[[#This Row],[4:2 FTS]])</f>
        <v>#NUM!</v>
      </c>
      <c r="W43" t="e">
        <f>LOG(Table8_1[[#This Row],[8:2 FTS]])</f>
        <v>#NUM!</v>
      </c>
      <c r="X43" t="e">
        <f>LOG(Table8_1[[#This Row],[10:2 FTS]])</f>
        <v>#NUM!</v>
      </c>
      <c r="Y43" t="e">
        <f>LOG(Table8_1[[#This Row],[N-MeFOSAA]])</f>
        <v>#NUM!</v>
      </c>
      <c r="Z43" t="e">
        <f>LOG(Table8_1[[#This Row],[N-EtFOSAA]])</f>
        <v>#NUM!</v>
      </c>
      <c r="AA43" t="e">
        <f>LOG(Table8_1[[#This Row],[FOSA]])</f>
        <v>#NUM!</v>
      </c>
      <c r="AB43" t="e">
        <f>LOG(Table8_1[[#This Row],[FOSAA]])</f>
        <v>#NUM!</v>
      </c>
      <c r="AC43" t="e">
        <f>LOG(Table8_1[[#This Row],[N-MeFOSA]])</f>
        <v>#NUM!</v>
      </c>
      <c r="AD43" t="e">
        <f>LOG(Table8_1[[#This Row],[N-EtFOSA]])</f>
        <v>#NUM!</v>
      </c>
      <c r="AE43" t="e">
        <f>LOG(Table8_1[[#This Row],[HFPO-DA]])</f>
        <v>#NUM!</v>
      </c>
      <c r="AF43" t="e">
        <f>LOG(Table8_1[[#This Row],[ADONA]])</f>
        <v>#NUM!</v>
      </c>
      <c r="AG43" t="e">
        <f>LOG(Table8_1[[#This Row],[9Cl-PF3ONS]])</f>
        <v>#NUM!</v>
      </c>
      <c r="AH43" t="e">
        <f>LOG(Table8_1[[#This Row],[11Cl-PF3OUdS]])</f>
        <v>#NUM!</v>
      </c>
      <c r="AI43" t="e">
        <f>LOG(Table8_1[[#This Row],[3:3 FTCA]])</f>
        <v>#NUM!</v>
      </c>
      <c r="AJ43" t="e">
        <f>LOG(Table8_1[[#This Row],[5:3 FTCA]])</f>
        <v>#NUM!</v>
      </c>
      <c r="AK43" t="e">
        <f>LOG(Table8_1[[#This Row],[7:3 FTCA]])</f>
        <v>#NUM!</v>
      </c>
      <c r="AL43" t="e">
        <f>LOG(Table8_1[[#This Row],[6:2 FTCA]])</f>
        <v>#NUM!</v>
      </c>
      <c r="AM43" t="e">
        <f>LOG(Table8_1[[#This Row],[8:2 FTCA]])</f>
        <v>#NUM!</v>
      </c>
      <c r="AN43" t="e">
        <f>LOG(Table8_1[[#This Row],[10:2 FTCA]])</f>
        <v>#NUM!</v>
      </c>
      <c r="AO43" t="e">
        <f>LOG(Table8_1[[#This Row],[6:2 FTUCA]])</f>
        <v>#NUM!</v>
      </c>
      <c r="AP43" t="e">
        <f>LOG(Table8_1[[#This Row],[8:2 FTUCA]])</f>
        <v>#NUM!</v>
      </c>
      <c r="AQ43" t="e">
        <f>LOG(Table8_1[[#This Row],[6:2 diPAP]])</f>
        <v>#NUM!</v>
      </c>
      <c r="AR43" t="e">
        <f>LOG(Table8_1[[#This Row],[FBSA]])</f>
        <v>#NUM!</v>
      </c>
      <c r="AS43" t="e">
        <f>LOG(Table8_1[[#This Row],[FHxSA]])</f>
        <v>#NUM!</v>
      </c>
      <c r="AT43" t="e">
        <f>LOG(Table8_1[[#This Row],[PFPrS]])</f>
        <v>#NUM!</v>
      </c>
      <c r="AU43" t="e">
        <f>LOG(Table8_1[[#This Row],[Cl-PFOS]])</f>
        <v>#NUM!</v>
      </c>
      <c r="AV43" t="e">
        <f>LOG(Table8_1[[#This Row],[PFEtCHxS]])</f>
        <v>#NUM!</v>
      </c>
      <c r="AW43" t="e">
        <f>LOG(Table8_1[[#This Row],[8:2 diPAP]])</f>
        <v>#NUM!</v>
      </c>
      <c r="AX43" t="e">
        <f>LOG(Table8_1[[#This Row],[diSAmPAP]])</f>
        <v>#NUM!</v>
      </c>
      <c r="AY43" t="e">
        <f>LOG(Table8_1[[#This Row],[11cl-PF3OUdS2]])</f>
        <v>#NUM!</v>
      </c>
    </row>
    <row r="44" spans="1:51" x14ac:dyDescent="0.3">
      <c r="A44">
        <f>LOG(Table8_1[[#This Row],[PFBA]])</f>
        <v>-0.55361818777755789</v>
      </c>
      <c r="B44">
        <f>LOG(Table8_1[[#This Row],[PFPeA]])</f>
        <v>-0.55361818777755789</v>
      </c>
      <c r="C44">
        <f>LOG(Table8_1[[#This Row],[PFHxA]])</f>
        <v>-0.55361818777755789</v>
      </c>
      <c r="D44">
        <f>LOG(Table8_1[[#This Row],[PFHpA]])</f>
        <v>0.14301480025409505</v>
      </c>
      <c r="E44">
        <f>LOG(Table8_1[[#This Row],[PFOA]])</f>
        <v>-0.25258819211357664</v>
      </c>
      <c r="F44">
        <f>LOG(Table8_1[[#This Row],[PFNA]])</f>
        <v>-0.55361818777755789</v>
      </c>
      <c r="G44">
        <f>LOG(Table8_1[[#This Row],[PFBS]])</f>
        <v>-0.55361818777755789</v>
      </c>
      <c r="H44">
        <f>LOG(Table8_1[[#This Row],[PFPeS]])</f>
        <v>-0.25258819211357664</v>
      </c>
      <c r="I44">
        <f>LOG(Table8_1[[#This Row],[PFHxS]])</f>
        <v>1.1430148002540952</v>
      </c>
      <c r="J44">
        <f>LOG(Table8_1[[#This Row],[PFHpS]])</f>
        <v>0.59106460702649921</v>
      </c>
      <c r="K44">
        <f>LOG(Table8_1[[#This Row],[PFOS]])</f>
        <v>3.8836614351536176</v>
      </c>
      <c r="L44">
        <f>LOG(Table8_1[[#This Row],[6:2 FTS]])</f>
        <v>-0.55361818777755789</v>
      </c>
      <c r="M44" t="e">
        <f>LOG(Table8_1[[#This Row],[PFDA]])</f>
        <v>#NUM!</v>
      </c>
      <c r="N44" t="e">
        <f>LOG(Table8_1[[#This Row],[PFUnA]])</f>
        <v>#NUM!</v>
      </c>
      <c r="O44" t="e">
        <f>LOG(Table8_1[[#This Row],[PFDoA]])</f>
        <v>#NUM!</v>
      </c>
      <c r="P44" t="e">
        <f>LOG(Table8_1[[#This Row],[PFTrDA]])</f>
        <v>#NUM!</v>
      </c>
      <c r="Q44" t="e">
        <f>LOG(Table8_1[[#This Row],[PFTeDA]])</f>
        <v>#NUM!</v>
      </c>
      <c r="R44" t="e">
        <f>LOG(Table8_1[[#This Row],[PFHxDA]])</f>
        <v>#NUM!</v>
      </c>
      <c r="S44" t="e">
        <f>LOG(Table8_1[[#This Row],[PFNS]])</f>
        <v>#NUM!</v>
      </c>
      <c r="T44" t="e">
        <f>LOG(Table8_1[[#This Row],[PFDS]])</f>
        <v>#NUM!</v>
      </c>
      <c r="U44" t="e">
        <f>LOG(Table8_1[[#This Row],[PFDoS]])</f>
        <v>#NUM!</v>
      </c>
      <c r="V44" t="e">
        <f>LOG(Table8_1[[#This Row],[4:2 FTS]])</f>
        <v>#NUM!</v>
      </c>
      <c r="W44" t="e">
        <f>LOG(Table8_1[[#This Row],[8:2 FTS]])</f>
        <v>#NUM!</v>
      </c>
      <c r="X44" t="e">
        <f>LOG(Table8_1[[#This Row],[10:2 FTS]])</f>
        <v>#NUM!</v>
      </c>
      <c r="Y44" t="e">
        <f>LOG(Table8_1[[#This Row],[N-MeFOSAA]])</f>
        <v>#NUM!</v>
      </c>
      <c r="Z44" t="e">
        <f>LOG(Table8_1[[#This Row],[N-EtFOSAA]])</f>
        <v>#NUM!</v>
      </c>
      <c r="AA44" t="e">
        <f>LOG(Table8_1[[#This Row],[FOSA]])</f>
        <v>#NUM!</v>
      </c>
      <c r="AB44" t="e">
        <f>LOG(Table8_1[[#This Row],[FOSAA]])</f>
        <v>#NUM!</v>
      </c>
      <c r="AC44" t="e">
        <f>LOG(Table8_1[[#This Row],[N-MeFOSA]])</f>
        <v>#NUM!</v>
      </c>
      <c r="AD44" t="e">
        <f>LOG(Table8_1[[#This Row],[N-EtFOSA]])</f>
        <v>#NUM!</v>
      </c>
      <c r="AE44" t="e">
        <f>LOG(Table8_1[[#This Row],[HFPO-DA]])</f>
        <v>#NUM!</v>
      </c>
      <c r="AF44" t="e">
        <f>LOG(Table8_1[[#This Row],[ADONA]])</f>
        <v>#NUM!</v>
      </c>
      <c r="AG44" t="e">
        <f>LOG(Table8_1[[#This Row],[9Cl-PF3ONS]])</f>
        <v>#NUM!</v>
      </c>
      <c r="AH44" t="e">
        <f>LOG(Table8_1[[#This Row],[11Cl-PF3OUdS]])</f>
        <v>#NUM!</v>
      </c>
      <c r="AI44" t="e">
        <f>LOG(Table8_1[[#This Row],[3:3 FTCA]])</f>
        <v>#NUM!</v>
      </c>
      <c r="AJ44" t="e">
        <f>LOG(Table8_1[[#This Row],[5:3 FTCA]])</f>
        <v>#NUM!</v>
      </c>
      <c r="AK44" t="e">
        <f>LOG(Table8_1[[#This Row],[7:3 FTCA]])</f>
        <v>#NUM!</v>
      </c>
      <c r="AL44" t="e">
        <f>LOG(Table8_1[[#This Row],[6:2 FTCA]])</f>
        <v>#NUM!</v>
      </c>
      <c r="AM44" t="e">
        <f>LOG(Table8_1[[#This Row],[8:2 FTCA]])</f>
        <v>#NUM!</v>
      </c>
      <c r="AN44" t="e">
        <f>LOG(Table8_1[[#This Row],[10:2 FTCA]])</f>
        <v>#NUM!</v>
      </c>
      <c r="AO44" t="e">
        <f>LOG(Table8_1[[#This Row],[6:2 FTUCA]])</f>
        <v>#NUM!</v>
      </c>
      <c r="AP44" t="e">
        <f>LOG(Table8_1[[#This Row],[8:2 FTUCA]])</f>
        <v>#NUM!</v>
      </c>
      <c r="AQ44" t="e">
        <f>LOG(Table8_1[[#This Row],[6:2 diPAP]])</f>
        <v>#NUM!</v>
      </c>
      <c r="AR44" t="e">
        <f>LOG(Table8_1[[#This Row],[FBSA]])</f>
        <v>#NUM!</v>
      </c>
      <c r="AS44" t="e">
        <f>LOG(Table8_1[[#This Row],[FHxSA]])</f>
        <v>#NUM!</v>
      </c>
      <c r="AT44" t="e">
        <f>LOG(Table8_1[[#This Row],[PFPrS]])</f>
        <v>#NUM!</v>
      </c>
      <c r="AU44" t="e">
        <f>LOG(Table8_1[[#This Row],[Cl-PFOS]])</f>
        <v>#NUM!</v>
      </c>
      <c r="AV44" t="e">
        <f>LOG(Table8_1[[#This Row],[PFEtCHxS]])</f>
        <v>#NUM!</v>
      </c>
      <c r="AW44" t="e">
        <f>LOG(Table8_1[[#This Row],[8:2 diPAP]])</f>
        <v>#NUM!</v>
      </c>
      <c r="AX44" t="e">
        <f>LOG(Table8_1[[#This Row],[diSAmPAP]])</f>
        <v>#NUM!</v>
      </c>
      <c r="AY44" t="e">
        <f>LOG(Table8_1[[#This Row],[11cl-PF3OUdS2]])</f>
        <v>#NUM!</v>
      </c>
    </row>
    <row r="45" spans="1:51" x14ac:dyDescent="0.3">
      <c r="A45">
        <f>LOG(Table8_1[[#This Row],[PFBA]])</f>
        <v>-1.3645162531850878</v>
      </c>
      <c r="B45">
        <f>LOG(Table8_1[[#This Row],[PFPeA]])</f>
        <v>-1.3645162531850878</v>
      </c>
      <c r="C45">
        <f>LOG(Table8_1[[#This Row],[PFHxA]])</f>
        <v>-1.3645162531850878</v>
      </c>
      <c r="D45">
        <f>LOG(Table8_1[[#This Row],[PFHpA]])</f>
        <v>-1.0634862575211066</v>
      </c>
      <c r="E45">
        <f>LOG(Table8_1[[#This Row],[PFOA]])</f>
        <v>-1.3645162531850878</v>
      </c>
      <c r="F45">
        <f>LOG(Table8_1[[#This Row],[PFNA]])</f>
        <v>-1.3645162531850878</v>
      </c>
      <c r="G45">
        <f>LOG(Table8_1[[#This Row],[PFBS]])</f>
        <v>-1.3645162531850878</v>
      </c>
      <c r="H45">
        <f>LOG(Table8_1[[#This Row],[PFPeS]])</f>
        <v>-1.3645162531850878</v>
      </c>
      <c r="I45">
        <f>LOG(Table8_1[[#This Row],[PFHxS]])</f>
        <v>0.20682587603184974</v>
      </c>
      <c r="J45">
        <f>LOG(Table8_1[[#This Row],[PFHpS]])</f>
        <v>-0.57024771999759194</v>
      </c>
      <c r="K45">
        <f>LOG(Table8_1[[#This Row],[PFOS]])</f>
        <v>2.5010592622177517</v>
      </c>
      <c r="L45">
        <f>LOG(Table8_1[[#This Row],[6:2 FTS]])</f>
        <v>-1.3645162531850878</v>
      </c>
      <c r="M45" t="e">
        <f>LOG(Table8_1[[#This Row],[PFDA]])</f>
        <v>#NUM!</v>
      </c>
      <c r="N45" t="e">
        <f>LOG(Table8_1[[#This Row],[PFUnA]])</f>
        <v>#NUM!</v>
      </c>
      <c r="O45" t="e">
        <f>LOG(Table8_1[[#This Row],[PFDoA]])</f>
        <v>#NUM!</v>
      </c>
      <c r="P45" t="e">
        <f>LOG(Table8_1[[#This Row],[PFTrDA]])</f>
        <v>#NUM!</v>
      </c>
      <c r="Q45" t="e">
        <f>LOG(Table8_1[[#This Row],[PFTeDA]])</f>
        <v>#NUM!</v>
      </c>
      <c r="R45" t="e">
        <f>LOG(Table8_1[[#This Row],[PFHxDA]])</f>
        <v>#NUM!</v>
      </c>
      <c r="S45" t="e">
        <f>LOG(Table8_1[[#This Row],[PFNS]])</f>
        <v>#NUM!</v>
      </c>
      <c r="T45" t="e">
        <f>LOG(Table8_1[[#This Row],[PFDS]])</f>
        <v>#NUM!</v>
      </c>
      <c r="U45" t="e">
        <f>LOG(Table8_1[[#This Row],[PFDoS]])</f>
        <v>#NUM!</v>
      </c>
      <c r="V45" t="e">
        <f>LOG(Table8_1[[#This Row],[4:2 FTS]])</f>
        <v>#NUM!</v>
      </c>
      <c r="W45" t="e">
        <f>LOG(Table8_1[[#This Row],[8:2 FTS]])</f>
        <v>#NUM!</v>
      </c>
      <c r="X45" t="e">
        <f>LOG(Table8_1[[#This Row],[10:2 FTS]])</f>
        <v>#NUM!</v>
      </c>
      <c r="Y45" t="e">
        <f>LOG(Table8_1[[#This Row],[N-MeFOSAA]])</f>
        <v>#NUM!</v>
      </c>
      <c r="Z45" t="e">
        <f>LOG(Table8_1[[#This Row],[N-EtFOSAA]])</f>
        <v>#NUM!</v>
      </c>
      <c r="AA45" t="e">
        <f>LOG(Table8_1[[#This Row],[FOSA]])</f>
        <v>#NUM!</v>
      </c>
      <c r="AB45" t="e">
        <f>LOG(Table8_1[[#This Row],[FOSAA]])</f>
        <v>#NUM!</v>
      </c>
      <c r="AC45" t="e">
        <f>LOG(Table8_1[[#This Row],[N-MeFOSA]])</f>
        <v>#NUM!</v>
      </c>
      <c r="AD45" t="e">
        <f>LOG(Table8_1[[#This Row],[N-EtFOSA]])</f>
        <v>#NUM!</v>
      </c>
      <c r="AE45" t="e">
        <f>LOG(Table8_1[[#This Row],[HFPO-DA]])</f>
        <v>#NUM!</v>
      </c>
      <c r="AF45" t="e">
        <f>LOG(Table8_1[[#This Row],[ADONA]])</f>
        <v>#NUM!</v>
      </c>
      <c r="AG45" t="e">
        <f>LOG(Table8_1[[#This Row],[9Cl-PF3ONS]])</f>
        <v>#NUM!</v>
      </c>
      <c r="AH45" t="e">
        <f>LOG(Table8_1[[#This Row],[11Cl-PF3OUdS]])</f>
        <v>#NUM!</v>
      </c>
      <c r="AI45" t="e">
        <f>LOG(Table8_1[[#This Row],[3:3 FTCA]])</f>
        <v>#NUM!</v>
      </c>
      <c r="AJ45" t="e">
        <f>LOG(Table8_1[[#This Row],[5:3 FTCA]])</f>
        <v>#NUM!</v>
      </c>
      <c r="AK45" t="e">
        <f>LOG(Table8_1[[#This Row],[7:3 FTCA]])</f>
        <v>#NUM!</v>
      </c>
      <c r="AL45" t="e">
        <f>LOG(Table8_1[[#This Row],[6:2 FTCA]])</f>
        <v>#NUM!</v>
      </c>
      <c r="AM45" t="e">
        <f>LOG(Table8_1[[#This Row],[8:2 FTCA]])</f>
        <v>#NUM!</v>
      </c>
      <c r="AN45" t="e">
        <f>LOG(Table8_1[[#This Row],[10:2 FTCA]])</f>
        <v>#NUM!</v>
      </c>
      <c r="AO45" t="e">
        <f>LOG(Table8_1[[#This Row],[6:2 FTUCA]])</f>
        <v>#NUM!</v>
      </c>
      <c r="AP45" t="e">
        <f>LOG(Table8_1[[#This Row],[8:2 FTUCA]])</f>
        <v>#NUM!</v>
      </c>
      <c r="AQ45" t="e">
        <f>LOG(Table8_1[[#This Row],[6:2 diPAP]])</f>
        <v>#NUM!</v>
      </c>
      <c r="AR45" t="e">
        <f>LOG(Table8_1[[#This Row],[FBSA]])</f>
        <v>#NUM!</v>
      </c>
      <c r="AS45" t="e">
        <f>LOG(Table8_1[[#This Row],[FHxSA]])</f>
        <v>#NUM!</v>
      </c>
      <c r="AT45" t="e">
        <f>LOG(Table8_1[[#This Row],[PFPrS]])</f>
        <v>#NUM!</v>
      </c>
      <c r="AU45" t="e">
        <f>LOG(Table8_1[[#This Row],[Cl-PFOS]])</f>
        <v>#NUM!</v>
      </c>
      <c r="AV45" t="e">
        <f>LOG(Table8_1[[#This Row],[PFEtCHxS]])</f>
        <v>#NUM!</v>
      </c>
      <c r="AW45" t="e">
        <f>LOG(Table8_1[[#This Row],[8:2 diPAP]])</f>
        <v>#NUM!</v>
      </c>
      <c r="AX45" t="e">
        <f>LOG(Table8_1[[#This Row],[diSAmPAP]])</f>
        <v>#NUM!</v>
      </c>
      <c r="AY45" t="e">
        <f>LOG(Table8_1[[#This Row],[11cl-PF3OUdS2]])</f>
        <v>#NUM!</v>
      </c>
    </row>
    <row r="46" spans="1:51" x14ac:dyDescent="0.3">
      <c r="A46">
        <f>LOG(Table8_1[[#This Row],[PFBA]])</f>
        <v>-0.80244378684646356</v>
      </c>
      <c r="B46">
        <f>LOG(Table8_1[[#This Row],[PFPeA]])</f>
        <v>-0.80244378684646356</v>
      </c>
      <c r="C46">
        <f>LOG(Table8_1[[#This Row],[PFHxA]])</f>
        <v>-0.80244378684646356</v>
      </c>
      <c r="D46">
        <f>LOG(Table8_1[[#This Row],[PFHpA]])</f>
        <v>-0.80244378684646356</v>
      </c>
      <c r="E46">
        <f>LOG(Table8_1[[#This Row],[PFOA]])</f>
        <v>-0.50155159682600037</v>
      </c>
      <c r="F46">
        <f>LOG(Table8_1[[#This Row],[PFNA]])</f>
        <v>-0.50155159682600037</v>
      </c>
      <c r="G46">
        <f>LOG(Table8_1[[#This Row],[PFBS]])</f>
        <v>-0.80244378684646356</v>
      </c>
      <c r="H46">
        <f>LOG(Table8_1[[#This Row],[PFPeS]])</f>
        <v>-0.80244378684646356</v>
      </c>
      <c r="I46">
        <f>LOG(Table8_1[[#This Row],[PFHxS]])</f>
        <v>0.69983772586724569</v>
      </c>
      <c r="J46">
        <f>LOG(Table8_1[[#This Row],[PFHpS]])</f>
        <v>-0.23433144524098595</v>
      </c>
      <c r="K46">
        <f>LOG(Table8_1[[#This Row],[PFOS]])</f>
        <v>2.9836262871245345</v>
      </c>
      <c r="L46">
        <f>LOG(Table8_1[[#This Row],[6:2 FTS]])</f>
        <v>-0.80244378684646356</v>
      </c>
      <c r="M46" t="e">
        <f>LOG(Table8_1[[#This Row],[PFDA]])</f>
        <v>#NUM!</v>
      </c>
      <c r="N46" t="e">
        <f>LOG(Table8_1[[#This Row],[PFUnA]])</f>
        <v>#NUM!</v>
      </c>
      <c r="O46" t="e">
        <f>LOG(Table8_1[[#This Row],[PFDoA]])</f>
        <v>#NUM!</v>
      </c>
      <c r="P46" t="e">
        <f>LOG(Table8_1[[#This Row],[PFTrDA]])</f>
        <v>#NUM!</v>
      </c>
      <c r="Q46" t="e">
        <f>LOG(Table8_1[[#This Row],[PFTeDA]])</f>
        <v>#NUM!</v>
      </c>
      <c r="R46" t="e">
        <f>LOG(Table8_1[[#This Row],[PFHxDA]])</f>
        <v>#NUM!</v>
      </c>
      <c r="S46" t="e">
        <f>LOG(Table8_1[[#This Row],[PFNS]])</f>
        <v>#NUM!</v>
      </c>
      <c r="T46" t="e">
        <f>LOG(Table8_1[[#This Row],[PFDS]])</f>
        <v>#NUM!</v>
      </c>
      <c r="U46" t="e">
        <f>LOG(Table8_1[[#This Row],[PFDoS]])</f>
        <v>#NUM!</v>
      </c>
      <c r="V46" t="e">
        <f>LOG(Table8_1[[#This Row],[4:2 FTS]])</f>
        <v>#NUM!</v>
      </c>
      <c r="W46" t="e">
        <f>LOG(Table8_1[[#This Row],[8:2 FTS]])</f>
        <v>#NUM!</v>
      </c>
      <c r="X46" t="e">
        <f>LOG(Table8_1[[#This Row],[10:2 FTS]])</f>
        <v>#NUM!</v>
      </c>
      <c r="Y46" t="e">
        <f>LOG(Table8_1[[#This Row],[N-MeFOSAA]])</f>
        <v>#NUM!</v>
      </c>
      <c r="Z46" t="e">
        <f>LOG(Table8_1[[#This Row],[N-EtFOSAA]])</f>
        <v>#NUM!</v>
      </c>
      <c r="AA46" t="e">
        <f>LOG(Table8_1[[#This Row],[FOSA]])</f>
        <v>#NUM!</v>
      </c>
      <c r="AB46" t="e">
        <f>LOG(Table8_1[[#This Row],[FOSAA]])</f>
        <v>#NUM!</v>
      </c>
      <c r="AC46" t="e">
        <f>LOG(Table8_1[[#This Row],[N-MeFOSA]])</f>
        <v>#NUM!</v>
      </c>
      <c r="AD46" t="e">
        <f>LOG(Table8_1[[#This Row],[N-EtFOSA]])</f>
        <v>#NUM!</v>
      </c>
      <c r="AE46" t="e">
        <f>LOG(Table8_1[[#This Row],[HFPO-DA]])</f>
        <v>#NUM!</v>
      </c>
      <c r="AF46" t="e">
        <f>LOG(Table8_1[[#This Row],[ADONA]])</f>
        <v>#NUM!</v>
      </c>
      <c r="AG46" t="e">
        <f>LOG(Table8_1[[#This Row],[9Cl-PF3ONS]])</f>
        <v>#NUM!</v>
      </c>
      <c r="AH46" t="e">
        <f>LOG(Table8_1[[#This Row],[11Cl-PF3OUdS]])</f>
        <v>#NUM!</v>
      </c>
      <c r="AI46" t="e">
        <f>LOG(Table8_1[[#This Row],[3:3 FTCA]])</f>
        <v>#NUM!</v>
      </c>
      <c r="AJ46" t="e">
        <f>LOG(Table8_1[[#This Row],[5:3 FTCA]])</f>
        <v>#NUM!</v>
      </c>
      <c r="AK46" t="e">
        <f>LOG(Table8_1[[#This Row],[7:3 FTCA]])</f>
        <v>#NUM!</v>
      </c>
      <c r="AL46" t="e">
        <f>LOG(Table8_1[[#This Row],[6:2 FTCA]])</f>
        <v>#NUM!</v>
      </c>
      <c r="AM46" t="e">
        <f>LOG(Table8_1[[#This Row],[8:2 FTCA]])</f>
        <v>#NUM!</v>
      </c>
      <c r="AN46" t="e">
        <f>LOG(Table8_1[[#This Row],[10:2 FTCA]])</f>
        <v>#NUM!</v>
      </c>
      <c r="AO46" t="e">
        <f>LOG(Table8_1[[#This Row],[6:2 FTUCA]])</f>
        <v>#NUM!</v>
      </c>
      <c r="AP46" t="e">
        <f>LOG(Table8_1[[#This Row],[8:2 FTUCA]])</f>
        <v>#NUM!</v>
      </c>
      <c r="AQ46" t="e">
        <f>LOG(Table8_1[[#This Row],[6:2 diPAP]])</f>
        <v>#NUM!</v>
      </c>
      <c r="AR46" t="e">
        <f>LOG(Table8_1[[#This Row],[FBSA]])</f>
        <v>#NUM!</v>
      </c>
      <c r="AS46" t="e">
        <f>LOG(Table8_1[[#This Row],[FHxSA]])</f>
        <v>#NUM!</v>
      </c>
      <c r="AT46" t="e">
        <f>LOG(Table8_1[[#This Row],[PFPrS]])</f>
        <v>#NUM!</v>
      </c>
      <c r="AU46" t="e">
        <f>LOG(Table8_1[[#This Row],[Cl-PFOS]])</f>
        <v>#NUM!</v>
      </c>
      <c r="AV46" t="e">
        <f>LOG(Table8_1[[#This Row],[PFEtCHxS]])</f>
        <v>#NUM!</v>
      </c>
      <c r="AW46" t="e">
        <f>LOG(Table8_1[[#This Row],[8:2 diPAP]])</f>
        <v>#NUM!</v>
      </c>
      <c r="AX46" t="e">
        <f>LOG(Table8_1[[#This Row],[diSAmPAP]])</f>
        <v>#NUM!</v>
      </c>
      <c r="AY46" t="e">
        <f>LOG(Table8_1[[#This Row],[11cl-PF3OUdS2]])</f>
        <v>#NUM!</v>
      </c>
    </row>
    <row r="47" spans="1:51" x14ac:dyDescent="0.3">
      <c r="A47">
        <f>LOG(Table8_1[[#This Row],[PFBA]])</f>
        <v>-0.32725580169340091</v>
      </c>
      <c r="B47">
        <f>LOG(Table8_1[[#This Row],[PFPeA]])</f>
        <v>-0.32725580169340091</v>
      </c>
      <c r="C47">
        <f>LOG(Table8_1[[#This Row],[PFHxA]])</f>
        <v>-0.32725580169340091</v>
      </c>
      <c r="D47">
        <f>LOG(Table8_1[[#This Row],[PFHpA]])</f>
        <v>8.6359830674748214E-2</v>
      </c>
      <c r="E47">
        <f>LOG(Table8_1[[#This Row],[PFOA]])</f>
        <v>-2.6225806029419683E-2</v>
      </c>
      <c r="F47">
        <f>LOG(Table8_1[[#This Row],[PFNA]])</f>
        <v>-0.32725580169340091</v>
      </c>
      <c r="G47">
        <f>LOG(Table8_1[[#This Row],[PFBS]])</f>
        <v>-0.32725580169340091</v>
      </c>
      <c r="H47">
        <f>LOG(Table8_1[[#This Row],[PFPeS]])</f>
        <v>-0.32725580169340091</v>
      </c>
      <c r="I47">
        <f>LOG(Table8_1[[#This Row],[PFHxS]])</f>
        <v>0.74115159885178505</v>
      </c>
      <c r="J47">
        <f>LOG(Table8_1[[#This Row],[PFHpS]])</f>
        <v>-0.14266750356873156</v>
      </c>
      <c r="K47">
        <f>LOG(Table8_1[[#This Row],[PFOS]])</f>
        <v>3.3765769570565118</v>
      </c>
      <c r="L47">
        <f>LOG(Table8_1[[#This Row],[6:2 FTS]])</f>
        <v>-0.32725580169340091</v>
      </c>
      <c r="M47" t="e">
        <f>LOG(Table8_1[[#This Row],[PFDA]])</f>
        <v>#NUM!</v>
      </c>
      <c r="N47" t="e">
        <f>LOG(Table8_1[[#This Row],[PFUnA]])</f>
        <v>#NUM!</v>
      </c>
      <c r="O47" t="e">
        <f>LOG(Table8_1[[#This Row],[PFDoA]])</f>
        <v>#NUM!</v>
      </c>
      <c r="P47" t="e">
        <f>LOG(Table8_1[[#This Row],[PFTrDA]])</f>
        <v>#NUM!</v>
      </c>
      <c r="Q47" t="e">
        <f>LOG(Table8_1[[#This Row],[PFTeDA]])</f>
        <v>#NUM!</v>
      </c>
      <c r="R47" t="e">
        <f>LOG(Table8_1[[#This Row],[PFHxDA]])</f>
        <v>#NUM!</v>
      </c>
      <c r="S47" t="e">
        <f>LOG(Table8_1[[#This Row],[PFNS]])</f>
        <v>#NUM!</v>
      </c>
      <c r="T47" t="e">
        <f>LOG(Table8_1[[#This Row],[PFDS]])</f>
        <v>#NUM!</v>
      </c>
      <c r="U47" t="e">
        <f>LOG(Table8_1[[#This Row],[PFDoS]])</f>
        <v>#NUM!</v>
      </c>
      <c r="V47" t="e">
        <f>LOG(Table8_1[[#This Row],[4:2 FTS]])</f>
        <v>#NUM!</v>
      </c>
      <c r="W47" t="e">
        <f>LOG(Table8_1[[#This Row],[8:2 FTS]])</f>
        <v>#NUM!</v>
      </c>
      <c r="X47" t="e">
        <f>LOG(Table8_1[[#This Row],[10:2 FTS]])</f>
        <v>#NUM!</v>
      </c>
      <c r="Y47" t="e">
        <f>LOG(Table8_1[[#This Row],[N-MeFOSAA]])</f>
        <v>#NUM!</v>
      </c>
      <c r="Z47" t="e">
        <f>LOG(Table8_1[[#This Row],[N-EtFOSAA]])</f>
        <v>#NUM!</v>
      </c>
      <c r="AA47" t="e">
        <f>LOG(Table8_1[[#This Row],[FOSA]])</f>
        <v>#NUM!</v>
      </c>
      <c r="AB47" t="e">
        <f>LOG(Table8_1[[#This Row],[FOSAA]])</f>
        <v>#NUM!</v>
      </c>
      <c r="AC47" t="e">
        <f>LOG(Table8_1[[#This Row],[N-MeFOSA]])</f>
        <v>#NUM!</v>
      </c>
      <c r="AD47" t="e">
        <f>LOG(Table8_1[[#This Row],[N-EtFOSA]])</f>
        <v>#NUM!</v>
      </c>
      <c r="AE47" t="e">
        <f>LOG(Table8_1[[#This Row],[HFPO-DA]])</f>
        <v>#NUM!</v>
      </c>
      <c r="AF47" t="e">
        <f>LOG(Table8_1[[#This Row],[ADONA]])</f>
        <v>#NUM!</v>
      </c>
      <c r="AG47" t="e">
        <f>LOG(Table8_1[[#This Row],[9Cl-PF3ONS]])</f>
        <v>#NUM!</v>
      </c>
      <c r="AH47" t="e">
        <f>LOG(Table8_1[[#This Row],[11Cl-PF3OUdS]])</f>
        <v>#NUM!</v>
      </c>
      <c r="AI47" t="e">
        <f>LOG(Table8_1[[#This Row],[3:3 FTCA]])</f>
        <v>#NUM!</v>
      </c>
      <c r="AJ47" t="e">
        <f>LOG(Table8_1[[#This Row],[5:3 FTCA]])</f>
        <v>#NUM!</v>
      </c>
      <c r="AK47" t="e">
        <f>LOG(Table8_1[[#This Row],[7:3 FTCA]])</f>
        <v>#NUM!</v>
      </c>
      <c r="AL47" t="e">
        <f>LOG(Table8_1[[#This Row],[6:2 FTCA]])</f>
        <v>#NUM!</v>
      </c>
      <c r="AM47" t="e">
        <f>LOG(Table8_1[[#This Row],[8:2 FTCA]])</f>
        <v>#NUM!</v>
      </c>
      <c r="AN47" t="e">
        <f>LOG(Table8_1[[#This Row],[10:2 FTCA]])</f>
        <v>#NUM!</v>
      </c>
      <c r="AO47" t="e">
        <f>LOG(Table8_1[[#This Row],[6:2 FTUCA]])</f>
        <v>#NUM!</v>
      </c>
      <c r="AP47" t="e">
        <f>LOG(Table8_1[[#This Row],[8:2 FTUCA]])</f>
        <v>#NUM!</v>
      </c>
      <c r="AQ47" t="e">
        <f>LOG(Table8_1[[#This Row],[6:2 diPAP]])</f>
        <v>#NUM!</v>
      </c>
      <c r="AR47" t="e">
        <f>LOG(Table8_1[[#This Row],[FBSA]])</f>
        <v>#NUM!</v>
      </c>
      <c r="AS47" t="e">
        <f>LOG(Table8_1[[#This Row],[FHxSA]])</f>
        <v>#NUM!</v>
      </c>
      <c r="AT47" t="e">
        <f>LOG(Table8_1[[#This Row],[PFPrS]])</f>
        <v>#NUM!</v>
      </c>
      <c r="AU47" t="e">
        <f>LOG(Table8_1[[#This Row],[Cl-PFOS]])</f>
        <v>#NUM!</v>
      </c>
      <c r="AV47" t="e">
        <f>LOG(Table8_1[[#This Row],[PFEtCHxS]])</f>
        <v>#NUM!</v>
      </c>
      <c r="AW47" t="e">
        <f>LOG(Table8_1[[#This Row],[8:2 diPAP]])</f>
        <v>#NUM!</v>
      </c>
      <c r="AX47" t="e">
        <f>LOG(Table8_1[[#This Row],[diSAmPAP]])</f>
        <v>#NUM!</v>
      </c>
      <c r="AY47" t="e">
        <f>LOG(Table8_1[[#This Row],[11cl-PF3OUdS2]])</f>
        <v>#NUM!</v>
      </c>
    </row>
    <row r="48" spans="1:51" x14ac:dyDescent="0.3">
      <c r="A48">
        <f>LOG(Table8_1[[#This Row],[PFBA]])</f>
        <v>-1.3467874862246563</v>
      </c>
      <c r="B48">
        <f>LOG(Table8_1[[#This Row],[PFPeA]])</f>
        <v>-1.3467874862246563</v>
      </c>
      <c r="C48">
        <f>LOG(Table8_1[[#This Row],[PFHxA]])</f>
        <v>-1.3467874862246563</v>
      </c>
      <c r="D48">
        <f>LOG(Table8_1[[#This Row],[PFHpA]])</f>
        <v>-1.045275209020937</v>
      </c>
      <c r="E48">
        <f>LOG(Table8_1[[#This Row],[PFOA]])</f>
        <v>-1.045275209020937</v>
      </c>
      <c r="F48">
        <f>LOG(Table8_1[[#This Row],[PFNA]])</f>
        <v>-1.3467874862246563</v>
      </c>
      <c r="G48">
        <f>LOG(Table8_1[[#This Row],[PFBS]])</f>
        <v>-1.3467874862246563</v>
      </c>
      <c r="H48">
        <f>LOG(Table8_1[[#This Row],[PFPeS]])</f>
        <v>-1.3467874862246563</v>
      </c>
      <c r="I48">
        <f>LOG(Table8_1[[#This Row],[PFHxS]])</f>
        <v>0.65321251377534373</v>
      </c>
      <c r="J48">
        <f>LOG(Table8_1[[#This Row],[PFHpS]])</f>
        <v>-0.679853713888946</v>
      </c>
      <c r="K48">
        <f>LOG(Table8_1[[#This Row],[PFOS]])</f>
        <v>2.4548448600085102</v>
      </c>
      <c r="L48">
        <f>LOG(Table8_1[[#This Row],[6:2 FTS]])</f>
        <v>-1.3467874862246563</v>
      </c>
      <c r="M48" t="e">
        <f>LOG(Table8_1[[#This Row],[PFDA]])</f>
        <v>#NUM!</v>
      </c>
      <c r="N48" t="e">
        <f>LOG(Table8_1[[#This Row],[PFUnA]])</f>
        <v>#NUM!</v>
      </c>
      <c r="O48" t="e">
        <f>LOG(Table8_1[[#This Row],[PFDoA]])</f>
        <v>#NUM!</v>
      </c>
      <c r="P48" t="e">
        <f>LOG(Table8_1[[#This Row],[PFTrDA]])</f>
        <v>#NUM!</v>
      </c>
      <c r="Q48" t="e">
        <f>LOG(Table8_1[[#This Row],[PFTeDA]])</f>
        <v>#NUM!</v>
      </c>
      <c r="R48" t="e">
        <f>LOG(Table8_1[[#This Row],[PFHxDA]])</f>
        <v>#NUM!</v>
      </c>
      <c r="S48" t="e">
        <f>LOG(Table8_1[[#This Row],[PFNS]])</f>
        <v>#NUM!</v>
      </c>
      <c r="T48" t="e">
        <f>LOG(Table8_1[[#This Row],[PFDS]])</f>
        <v>#NUM!</v>
      </c>
      <c r="U48" t="e">
        <f>LOG(Table8_1[[#This Row],[PFDoS]])</f>
        <v>#NUM!</v>
      </c>
      <c r="V48" t="e">
        <f>LOG(Table8_1[[#This Row],[4:2 FTS]])</f>
        <v>#NUM!</v>
      </c>
      <c r="W48" t="e">
        <f>LOG(Table8_1[[#This Row],[8:2 FTS]])</f>
        <v>#NUM!</v>
      </c>
      <c r="X48" t="e">
        <f>LOG(Table8_1[[#This Row],[10:2 FTS]])</f>
        <v>#NUM!</v>
      </c>
      <c r="Y48" t="e">
        <f>LOG(Table8_1[[#This Row],[N-MeFOSAA]])</f>
        <v>#NUM!</v>
      </c>
      <c r="Z48" t="e">
        <f>LOG(Table8_1[[#This Row],[N-EtFOSAA]])</f>
        <v>#NUM!</v>
      </c>
      <c r="AA48" t="e">
        <f>LOG(Table8_1[[#This Row],[FOSA]])</f>
        <v>#NUM!</v>
      </c>
      <c r="AB48" t="e">
        <f>LOG(Table8_1[[#This Row],[FOSAA]])</f>
        <v>#NUM!</v>
      </c>
      <c r="AC48" t="e">
        <f>LOG(Table8_1[[#This Row],[N-MeFOSA]])</f>
        <v>#NUM!</v>
      </c>
      <c r="AD48" t="e">
        <f>LOG(Table8_1[[#This Row],[N-EtFOSA]])</f>
        <v>#NUM!</v>
      </c>
      <c r="AE48" t="e">
        <f>LOG(Table8_1[[#This Row],[HFPO-DA]])</f>
        <v>#NUM!</v>
      </c>
      <c r="AF48" t="e">
        <f>LOG(Table8_1[[#This Row],[ADONA]])</f>
        <v>#NUM!</v>
      </c>
      <c r="AG48" t="e">
        <f>LOG(Table8_1[[#This Row],[9Cl-PF3ONS]])</f>
        <v>#NUM!</v>
      </c>
      <c r="AH48" t="e">
        <f>LOG(Table8_1[[#This Row],[11Cl-PF3OUdS]])</f>
        <v>#NUM!</v>
      </c>
      <c r="AI48" t="e">
        <f>LOG(Table8_1[[#This Row],[3:3 FTCA]])</f>
        <v>#NUM!</v>
      </c>
      <c r="AJ48" t="e">
        <f>LOG(Table8_1[[#This Row],[5:3 FTCA]])</f>
        <v>#NUM!</v>
      </c>
      <c r="AK48" t="e">
        <f>LOG(Table8_1[[#This Row],[7:3 FTCA]])</f>
        <v>#NUM!</v>
      </c>
      <c r="AL48" t="e">
        <f>LOG(Table8_1[[#This Row],[6:2 FTCA]])</f>
        <v>#NUM!</v>
      </c>
      <c r="AM48" t="e">
        <f>LOG(Table8_1[[#This Row],[8:2 FTCA]])</f>
        <v>#NUM!</v>
      </c>
      <c r="AN48" t="e">
        <f>LOG(Table8_1[[#This Row],[10:2 FTCA]])</f>
        <v>#NUM!</v>
      </c>
      <c r="AO48" t="e">
        <f>LOG(Table8_1[[#This Row],[6:2 FTUCA]])</f>
        <v>#NUM!</v>
      </c>
      <c r="AP48" t="e">
        <f>LOG(Table8_1[[#This Row],[8:2 FTUCA]])</f>
        <v>#NUM!</v>
      </c>
      <c r="AQ48" t="e">
        <f>LOG(Table8_1[[#This Row],[6:2 diPAP]])</f>
        <v>#NUM!</v>
      </c>
      <c r="AR48" t="e">
        <f>LOG(Table8_1[[#This Row],[FBSA]])</f>
        <v>#NUM!</v>
      </c>
      <c r="AS48" t="e">
        <f>LOG(Table8_1[[#This Row],[FHxSA]])</f>
        <v>#NUM!</v>
      </c>
      <c r="AT48" t="e">
        <f>LOG(Table8_1[[#This Row],[PFPrS]])</f>
        <v>#NUM!</v>
      </c>
      <c r="AU48" t="e">
        <f>LOG(Table8_1[[#This Row],[Cl-PFOS]])</f>
        <v>#NUM!</v>
      </c>
      <c r="AV48" t="e">
        <f>LOG(Table8_1[[#This Row],[PFEtCHxS]])</f>
        <v>#NUM!</v>
      </c>
      <c r="AW48" t="e">
        <f>LOG(Table8_1[[#This Row],[8:2 diPAP]])</f>
        <v>#NUM!</v>
      </c>
      <c r="AX48" t="e">
        <f>LOG(Table8_1[[#This Row],[diSAmPAP]])</f>
        <v>#NUM!</v>
      </c>
      <c r="AY48" t="e">
        <f>LOG(Table8_1[[#This Row],[11cl-PF3OUdS2]])</f>
        <v>#NUM!</v>
      </c>
    </row>
    <row r="49" spans="1:51" x14ac:dyDescent="0.3">
      <c r="A49">
        <f>LOG(Table8_1[[#This Row],[PFBA]])</f>
        <v>-0.50031291738159622</v>
      </c>
      <c r="B49">
        <f>LOG(Table8_1[[#This Row],[PFPeA]])</f>
        <v>-0.50031291738159622</v>
      </c>
      <c r="C49">
        <f>LOG(Table8_1[[#This Row],[PFHxA]])</f>
        <v>-0.50031291738159622</v>
      </c>
      <c r="D49">
        <f>LOG(Table8_1[[#This Row],[PFHpA]])</f>
        <v>0.41995574848975786</v>
      </c>
      <c r="E49">
        <f>LOG(Table8_1[[#This Row],[PFOA]])</f>
        <v>-0.50031291738159622</v>
      </c>
      <c r="F49">
        <f>LOG(Table8_1[[#This Row],[PFNA]])</f>
        <v>-0.50031291738159622</v>
      </c>
      <c r="G49">
        <f>LOG(Table8_1[[#This Row],[PFBS]])</f>
        <v>-0.50031291738159622</v>
      </c>
      <c r="H49">
        <f>LOG(Table8_1[[#This Row],[PFPeS]])</f>
        <v>-0.50031291738159622</v>
      </c>
      <c r="I49">
        <f>LOG(Table8_1[[#This Row],[PFHxS]])</f>
        <v>0.43136376415898736</v>
      </c>
      <c r="J49">
        <f>LOG(Table8_1[[#This Row],[PFHpS]])</f>
        <v>0.24303804868629444</v>
      </c>
      <c r="K49">
        <f>LOG(Table8_1[[#This Row],[PFOS]])</f>
        <v>3.3201462861110542</v>
      </c>
      <c r="L49">
        <f>LOG(Table8_1[[#This Row],[6:2 FTS]])</f>
        <v>-0.50031291738159622</v>
      </c>
      <c r="M49" t="e">
        <f>LOG(Table8_1[[#This Row],[PFDA]])</f>
        <v>#NUM!</v>
      </c>
      <c r="N49" t="e">
        <f>LOG(Table8_1[[#This Row],[PFUnA]])</f>
        <v>#NUM!</v>
      </c>
      <c r="O49" t="e">
        <f>LOG(Table8_1[[#This Row],[PFDoA]])</f>
        <v>#NUM!</v>
      </c>
      <c r="P49" t="e">
        <f>LOG(Table8_1[[#This Row],[PFTrDA]])</f>
        <v>#NUM!</v>
      </c>
      <c r="Q49" t="e">
        <f>LOG(Table8_1[[#This Row],[PFTeDA]])</f>
        <v>#NUM!</v>
      </c>
      <c r="R49" t="e">
        <f>LOG(Table8_1[[#This Row],[PFHxDA]])</f>
        <v>#NUM!</v>
      </c>
      <c r="S49" t="e">
        <f>LOG(Table8_1[[#This Row],[PFNS]])</f>
        <v>#NUM!</v>
      </c>
      <c r="T49" t="e">
        <f>LOG(Table8_1[[#This Row],[PFDS]])</f>
        <v>#NUM!</v>
      </c>
      <c r="U49" t="e">
        <f>LOG(Table8_1[[#This Row],[PFDoS]])</f>
        <v>#NUM!</v>
      </c>
      <c r="V49" t="e">
        <f>LOG(Table8_1[[#This Row],[4:2 FTS]])</f>
        <v>#NUM!</v>
      </c>
      <c r="W49" t="e">
        <f>LOG(Table8_1[[#This Row],[8:2 FTS]])</f>
        <v>#NUM!</v>
      </c>
      <c r="X49" t="e">
        <f>LOG(Table8_1[[#This Row],[10:2 FTS]])</f>
        <v>#NUM!</v>
      </c>
      <c r="Y49" t="e">
        <f>LOG(Table8_1[[#This Row],[N-MeFOSAA]])</f>
        <v>#NUM!</v>
      </c>
      <c r="Z49" t="e">
        <f>LOG(Table8_1[[#This Row],[N-EtFOSAA]])</f>
        <v>#NUM!</v>
      </c>
      <c r="AA49" t="e">
        <f>LOG(Table8_1[[#This Row],[FOSA]])</f>
        <v>#NUM!</v>
      </c>
      <c r="AB49" t="e">
        <f>LOG(Table8_1[[#This Row],[FOSAA]])</f>
        <v>#NUM!</v>
      </c>
      <c r="AC49" t="e">
        <f>LOG(Table8_1[[#This Row],[N-MeFOSA]])</f>
        <v>#NUM!</v>
      </c>
      <c r="AD49" t="e">
        <f>LOG(Table8_1[[#This Row],[N-EtFOSA]])</f>
        <v>#NUM!</v>
      </c>
      <c r="AE49" t="e">
        <f>LOG(Table8_1[[#This Row],[HFPO-DA]])</f>
        <v>#NUM!</v>
      </c>
      <c r="AF49" t="e">
        <f>LOG(Table8_1[[#This Row],[ADONA]])</f>
        <v>#NUM!</v>
      </c>
      <c r="AG49" t="e">
        <f>LOG(Table8_1[[#This Row],[9Cl-PF3ONS]])</f>
        <v>#NUM!</v>
      </c>
      <c r="AH49" t="e">
        <f>LOG(Table8_1[[#This Row],[11Cl-PF3OUdS]])</f>
        <v>#NUM!</v>
      </c>
      <c r="AI49" t="e">
        <f>LOG(Table8_1[[#This Row],[3:3 FTCA]])</f>
        <v>#NUM!</v>
      </c>
      <c r="AJ49" t="e">
        <f>LOG(Table8_1[[#This Row],[5:3 FTCA]])</f>
        <v>#NUM!</v>
      </c>
      <c r="AK49" t="e">
        <f>LOG(Table8_1[[#This Row],[7:3 FTCA]])</f>
        <v>#NUM!</v>
      </c>
      <c r="AL49" t="e">
        <f>LOG(Table8_1[[#This Row],[6:2 FTCA]])</f>
        <v>#NUM!</v>
      </c>
      <c r="AM49" t="e">
        <f>LOG(Table8_1[[#This Row],[8:2 FTCA]])</f>
        <v>#NUM!</v>
      </c>
      <c r="AN49" t="e">
        <f>LOG(Table8_1[[#This Row],[10:2 FTCA]])</f>
        <v>#NUM!</v>
      </c>
      <c r="AO49" t="e">
        <f>LOG(Table8_1[[#This Row],[6:2 FTUCA]])</f>
        <v>#NUM!</v>
      </c>
      <c r="AP49" t="e">
        <f>LOG(Table8_1[[#This Row],[8:2 FTUCA]])</f>
        <v>#NUM!</v>
      </c>
      <c r="AQ49" t="e">
        <f>LOG(Table8_1[[#This Row],[6:2 diPAP]])</f>
        <v>#NUM!</v>
      </c>
      <c r="AR49" t="e">
        <f>LOG(Table8_1[[#This Row],[FBSA]])</f>
        <v>#NUM!</v>
      </c>
      <c r="AS49" t="e">
        <f>LOG(Table8_1[[#This Row],[FHxSA]])</f>
        <v>#NUM!</v>
      </c>
      <c r="AT49" t="e">
        <f>LOG(Table8_1[[#This Row],[PFPrS]])</f>
        <v>#NUM!</v>
      </c>
      <c r="AU49" t="e">
        <f>LOG(Table8_1[[#This Row],[Cl-PFOS]])</f>
        <v>#NUM!</v>
      </c>
      <c r="AV49" t="e">
        <f>LOG(Table8_1[[#This Row],[PFEtCHxS]])</f>
        <v>#NUM!</v>
      </c>
      <c r="AW49" t="e">
        <f>LOG(Table8_1[[#This Row],[8:2 diPAP]])</f>
        <v>#NUM!</v>
      </c>
      <c r="AX49" t="e">
        <f>LOG(Table8_1[[#This Row],[diSAmPAP]])</f>
        <v>#NUM!</v>
      </c>
      <c r="AY49" t="e">
        <f>LOG(Table8_1[[#This Row],[11cl-PF3OUdS2]])</f>
        <v>#NUM!</v>
      </c>
    </row>
    <row r="50" spans="1:51" x14ac:dyDescent="0.3">
      <c r="A50">
        <f>LOG(Table8_1[[#This Row],[PFBA]])</f>
        <v>-1.0731432910503076</v>
      </c>
      <c r="B50">
        <f>LOG(Table8_1[[#This Row],[PFPeA]])</f>
        <v>-1.3746875490383261</v>
      </c>
      <c r="C50">
        <f>LOG(Table8_1[[#This Row],[PFHxA]])</f>
        <v>-1.3746875490383261</v>
      </c>
      <c r="D50">
        <f>LOG(Table8_1[[#This Row],[PFHpA]])</f>
        <v>-1.0731432910503076</v>
      </c>
      <c r="E50">
        <f>LOG(Table8_1[[#This Row],[PFOA]])</f>
        <v>-1.0731432910503076</v>
      </c>
      <c r="F50">
        <f>LOG(Table8_1[[#This Row],[PFNA]])</f>
        <v>-1.0731432910503076</v>
      </c>
      <c r="G50">
        <f>LOG(Table8_1[[#This Row],[PFBS]])</f>
        <v>-1.3746875490383261</v>
      </c>
      <c r="H50">
        <f>LOG(Table8_1[[#This Row],[PFPeS]])</f>
        <v>-1.3746875490383261</v>
      </c>
      <c r="I50">
        <f>LOG(Table8_1[[#This Row],[PFHxS]])</f>
        <v>0.17318626841227402</v>
      </c>
      <c r="J50">
        <f>LOG(Table8_1[[#This Row],[PFHpS]])</f>
        <v>-1.0731432910503076</v>
      </c>
      <c r="K50">
        <f>LOG(Table8_1[[#This Row],[PFOS]])</f>
        <v>2.406540180433955</v>
      </c>
      <c r="L50">
        <f>LOG(Table8_1[[#This Row],[6:2 FTS]])</f>
        <v>-1.3746875490383261</v>
      </c>
      <c r="M50" t="e">
        <f>LOG(Table8_1[[#This Row],[PFDA]])</f>
        <v>#NUM!</v>
      </c>
      <c r="N50" t="e">
        <f>LOG(Table8_1[[#This Row],[PFUnA]])</f>
        <v>#NUM!</v>
      </c>
      <c r="O50" t="e">
        <f>LOG(Table8_1[[#This Row],[PFDoA]])</f>
        <v>#NUM!</v>
      </c>
      <c r="P50" t="e">
        <f>LOG(Table8_1[[#This Row],[PFTrDA]])</f>
        <v>#NUM!</v>
      </c>
      <c r="Q50" t="e">
        <f>LOG(Table8_1[[#This Row],[PFTeDA]])</f>
        <v>#NUM!</v>
      </c>
      <c r="R50" t="e">
        <f>LOG(Table8_1[[#This Row],[PFHxDA]])</f>
        <v>#NUM!</v>
      </c>
      <c r="S50" t="e">
        <f>LOG(Table8_1[[#This Row],[PFNS]])</f>
        <v>#NUM!</v>
      </c>
      <c r="T50" t="e">
        <f>LOG(Table8_1[[#This Row],[PFDS]])</f>
        <v>#NUM!</v>
      </c>
      <c r="U50" t="e">
        <f>LOG(Table8_1[[#This Row],[PFDoS]])</f>
        <v>#NUM!</v>
      </c>
      <c r="V50" t="e">
        <f>LOG(Table8_1[[#This Row],[4:2 FTS]])</f>
        <v>#NUM!</v>
      </c>
      <c r="W50" t="e">
        <f>LOG(Table8_1[[#This Row],[8:2 FTS]])</f>
        <v>#NUM!</v>
      </c>
      <c r="X50" t="e">
        <f>LOG(Table8_1[[#This Row],[10:2 FTS]])</f>
        <v>#NUM!</v>
      </c>
      <c r="Y50" t="e">
        <f>LOG(Table8_1[[#This Row],[N-MeFOSAA]])</f>
        <v>#NUM!</v>
      </c>
      <c r="Z50" t="e">
        <f>LOG(Table8_1[[#This Row],[N-EtFOSAA]])</f>
        <v>#NUM!</v>
      </c>
      <c r="AA50" t="e">
        <f>LOG(Table8_1[[#This Row],[FOSA]])</f>
        <v>#NUM!</v>
      </c>
      <c r="AB50" t="e">
        <f>LOG(Table8_1[[#This Row],[FOSAA]])</f>
        <v>#NUM!</v>
      </c>
      <c r="AC50" t="e">
        <f>LOG(Table8_1[[#This Row],[N-MeFOSA]])</f>
        <v>#NUM!</v>
      </c>
      <c r="AD50" t="e">
        <f>LOG(Table8_1[[#This Row],[N-EtFOSA]])</f>
        <v>#NUM!</v>
      </c>
      <c r="AE50" t="e">
        <f>LOG(Table8_1[[#This Row],[HFPO-DA]])</f>
        <v>#NUM!</v>
      </c>
      <c r="AF50" t="e">
        <f>LOG(Table8_1[[#This Row],[ADONA]])</f>
        <v>#NUM!</v>
      </c>
      <c r="AG50" t="e">
        <f>LOG(Table8_1[[#This Row],[9Cl-PF3ONS]])</f>
        <v>#NUM!</v>
      </c>
      <c r="AH50" t="e">
        <f>LOG(Table8_1[[#This Row],[11Cl-PF3OUdS]])</f>
        <v>#NUM!</v>
      </c>
      <c r="AI50" t="e">
        <f>LOG(Table8_1[[#This Row],[3:3 FTCA]])</f>
        <v>#NUM!</v>
      </c>
      <c r="AJ50" t="e">
        <f>LOG(Table8_1[[#This Row],[5:3 FTCA]])</f>
        <v>#NUM!</v>
      </c>
      <c r="AK50" t="e">
        <f>LOG(Table8_1[[#This Row],[7:3 FTCA]])</f>
        <v>#NUM!</v>
      </c>
      <c r="AL50" t="e">
        <f>LOG(Table8_1[[#This Row],[6:2 FTCA]])</f>
        <v>#NUM!</v>
      </c>
      <c r="AM50" t="e">
        <f>LOG(Table8_1[[#This Row],[8:2 FTCA]])</f>
        <v>#NUM!</v>
      </c>
      <c r="AN50" t="e">
        <f>LOG(Table8_1[[#This Row],[10:2 FTCA]])</f>
        <v>#NUM!</v>
      </c>
      <c r="AO50" t="e">
        <f>LOG(Table8_1[[#This Row],[6:2 FTUCA]])</f>
        <v>#NUM!</v>
      </c>
      <c r="AP50" t="e">
        <f>LOG(Table8_1[[#This Row],[8:2 FTUCA]])</f>
        <v>#NUM!</v>
      </c>
      <c r="AQ50" t="e">
        <f>LOG(Table8_1[[#This Row],[6:2 diPAP]])</f>
        <v>#NUM!</v>
      </c>
      <c r="AR50" t="e">
        <f>LOG(Table8_1[[#This Row],[FBSA]])</f>
        <v>#NUM!</v>
      </c>
      <c r="AS50" t="e">
        <f>LOG(Table8_1[[#This Row],[FHxSA]])</f>
        <v>#NUM!</v>
      </c>
      <c r="AT50" t="e">
        <f>LOG(Table8_1[[#This Row],[PFPrS]])</f>
        <v>#NUM!</v>
      </c>
      <c r="AU50" t="e">
        <f>LOG(Table8_1[[#This Row],[Cl-PFOS]])</f>
        <v>#NUM!</v>
      </c>
      <c r="AV50" t="e">
        <f>LOG(Table8_1[[#This Row],[PFEtCHxS]])</f>
        <v>#NUM!</v>
      </c>
      <c r="AW50" t="e">
        <f>LOG(Table8_1[[#This Row],[8:2 diPAP]])</f>
        <v>#NUM!</v>
      </c>
      <c r="AX50" t="e">
        <f>LOG(Table8_1[[#This Row],[diSAmPAP]])</f>
        <v>#NUM!</v>
      </c>
      <c r="AY50" t="e">
        <f>LOG(Table8_1[[#This Row],[11cl-PF3OUdS2]])</f>
        <v>#NUM!</v>
      </c>
    </row>
    <row r="51" spans="1:51" x14ac:dyDescent="0.3">
      <c r="A51">
        <f>LOG(Table8_1[[#This Row],[PFBA]])</f>
        <v>-0.82333006733185043</v>
      </c>
      <c r="B51">
        <f>LOG(Table8_1[[#This Row],[PFPeA]])</f>
        <v>-0.82333006733185043</v>
      </c>
      <c r="C51">
        <f>LOG(Table8_1[[#This Row],[PFHxA]])</f>
        <v>-0.82333006733185043</v>
      </c>
      <c r="D51">
        <f>LOG(Table8_1[[#This Row],[PFHpA]])</f>
        <v>-0.82333006733185043</v>
      </c>
      <c r="E51">
        <f>LOG(Table8_1[[#This Row],[PFOA]])</f>
        <v>-0.82333006733185043</v>
      </c>
      <c r="F51">
        <f>LOG(Table8_1[[#This Row],[PFNA]])</f>
        <v>-0.82333006733185043</v>
      </c>
      <c r="G51">
        <f>LOG(Table8_1[[#This Row],[PFBS]])</f>
        <v>-0.82333006733185043</v>
      </c>
      <c r="H51">
        <f>LOG(Table8_1[[#This Row],[PFPeS]])</f>
        <v>-0.82333006733185043</v>
      </c>
      <c r="I51">
        <f>LOG(Table8_1[[#This Row],[PFHxS]])</f>
        <v>0.66931688056611216</v>
      </c>
      <c r="J51">
        <f>LOG(Table8_1[[#This Row],[PFHpS]])</f>
        <v>5.6904851336472557E-2</v>
      </c>
      <c r="K51">
        <f>LOG(Table8_1[[#This Row],[PFOS]])</f>
        <v>3.1003705451175629</v>
      </c>
      <c r="L51">
        <f>LOG(Table8_1[[#This Row],[6:2 FTS]])</f>
        <v>-0.82333006733185043</v>
      </c>
      <c r="M51" t="e">
        <f>LOG(Table8_1[[#This Row],[PFDA]])</f>
        <v>#NUM!</v>
      </c>
      <c r="N51" t="e">
        <f>LOG(Table8_1[[#This Row],[PFUnA]])</f>
        <v>#NUM!</v>
      </c>
      <c r="O51" t="e">
        <f>LOG(Table8_1[[#This Row],[PFDoA]])</f>
        <v>#NUM!</v>
      </c>
      <c r="P51" t="e">
        <f>LOG(Table8_1[[#This Row],[PFTrDA]])</f>
        <v>#NUM!</v>
      </c>
      <c r="Q51" t="e">
        <f>LOG(Table8_1[[#This Row],[PFTeDA]])</f>
        <v>#NUM!</v>
      </c>
      <c r="R51" t="e">
        <f>LOG(Table8_1[[#This Row],[PFHxDA]])</f>
        <v>#NUM!</v>
      </c>
      <c r="S51" t="e">
        <f>LOG(Table8_1[[#This Row],[PFNS]])</f>
        <v>#NUM!</v>
      </c>
      <c r="T51" t="e">
        <f>LOG(Table8_1[[#This Row],[PFDS]])</f>
        <v>#NUM!</v>
      </c>
      <c r="U51" t="e">
        <f>LOG(Table8_1[[#This Row],[PFDoS]])</f>
        <v>#NUM!</v>
      </c>
      <c r="V51" t="e">
        <f>LOG(Table8_1[[#This Row],[4:2 FTS]])</f>
        <v>#NUM!</v>
      </c>
      <c r="W51" t="e">
        <f>LOG(Table8_1[[#This Row],[8:2 FTS]])</f>
        <v>#NUM!</v>
      </c>
      <c r="X51" t="e">
        <f>LOG(Table8_1[[#This Row],[10:2 FTS]])</f>
        <v>#NUM!</v>
      </c>
      <c r="Y51" t="e">
        <f>LOG(Table8_1[[#This Row],[N-MeFOSAA]])</f>
        <v>#NUM!</v>
      </c>
      <c r="Z51" t="e">
        <f>LOG(Table8_1[[#This Row],[N-EtFOSAA]])</f>
        <v>#NUM!</v>
      </c>
      <c r="AA51" t="e">
        <f>LOG(Table8_1[[#This Row],[FOSA]])</f>
        <v>#NUM!</v>
      </c>
      <c r="AB51" t="e">
        <f>LOG(Table8_1[[#This Row],[FOSAA]])</f>
        <v>#NUM!</v>
      </c>
      <c r="AC51" t="e">
        <f>LOG(Table8_1[[#This Row],[N-MeFOSA]])</f>
        <v>#NUM!</v>
      </c>
      <c r="AD51" t="e">
        <f>LOG(Table8_1[[#This Row],[N-EtFOSA]])</f>
        <v>#NUM!</v>
      </c>
      <c r="AE51" t="e">
        <f>LOG(Table8_1[[#This Row],[HFPO-DA]])</f>
        <v>#NUM!</v>
      </c>
      <c r="AF51" t="e">
        <f>LOG(Table8_1[[#This Row],[ADONA]])</f>
        <v>#NUM!</v>
      </c>
      <c r="AG51" t="e">
        <f>LOG(Table8_1[[#This Row],[9Cl-PF3ONS]])</f>
        <v>#NUM!</v>
      </c>
      <c r="AH51" t="e">
        <f>LOG(Table8_1[[#This Row],[11Cl-PF3OUdS]])</f>
        <v>#NUM!</v>
      </c>
      <c r="AI51" t="e">
        <f>LOG(Table8_1[[#This Row],[3:3 FTCA]])</f>
        <v>#NUM!</v>
      </c>
      <c r="AJ51" t="e">
        <f>LOG(Table8_1[[#This Row],[5:3 FTCA]])</f>
        <v>#NUM!</v>
      </c>
      <c r="AK51" t="e">
        <f>LOG(Table8_1[[#This Row],[7:3 FTCA]])</f>
        <v>#NUM!</v>
      </c>
      <c r="AL51" t="e">
        <f>LOG(Table8_1[[#This Row],[6:2 FTCA]])</f>
        <v>#NUM!</v>
      </c>
      <c r="AM51" t="e">
        <f>LOG(Table8_1[[#This Row],[8:2 FTCA]])</f>
        <v>#NUM!</v>
      </c>
      <c r="AN51" t="e">
        <f>LOG(Table8_1[[#This Row],[10:2 FTCA]])</f>
        <v>#NUM!</v>
      </c>
      <c r="AO51" t="e">
        <f>LOG(Table8_1[[#This Row],[6:2 FTUCA]])</f>
        <v>#NUM!</v>
      </c>
      <c r="AP51" t="e">
        <f>LOG(Table8_1[[#This Row],[8:2 FTUCA]])</f>
        <v>#NUM!</v>
      </c>
      <c r="AQ51" t="e">
        <f>LOG(Table8_1[[#This Row],[6:2 diPAP]])</f>
        <v>#NUM!</v>
      </c>
      <c r="AR51" t="e">
        <f>LOG(Table8_1[[#This Row],[FBSA]])</f>
        <v>#NUM!</v>
      </c>
      <c r="AS51" t="e">
        <f>LOG(Table8_1[[#This Row],[FHxSA]])</f>
        <v>#NUM!</v>
      </c>
      <c r="AT51" t="e">
        <f>LOG(Table8_1[[#This Row],[PFPrS]])</f>
        <v>#NUM!</v>
      </c>
      <c r="AU51" t="e">
        <f>LOG(Table8_1[[#This Row],[Cl-PFOS]])</f>
        <v>#NUM!</v>
      </c>
      <c r="AV51" t="e">
        <f>LOG(Table8_1[[#This Row],[PFEtCHxS]])</f>
        <v>#NUM!</v>
      </c>
      <c r="AW51" t="e">
        <f>LOG(Table8_1[[#This Row],[8:2 diPAP]])</f>
        <v>#NUM!</v>
      </c>
      <c r="AX51" t="e">
        <f>LOG(Table8_1[[#This Row],[diSAmPAP]])</f>
        <v>#NUM!</v>
      </c>
      <c r="AY51" t="e">
        <f>LOG(Table8_1[[#This Row],[11cl-PF3OUdS2]])</f>
        <v>#NUM!</v>
      </c>
    </row>
    <row r="52" spans="1:51" x14ac:dyDescent="0.3">
      <c r="A52">
        <f>LOG(Table8_1[[#This Row],[PFBA]])</f>
        <v>-0.55783391421527984</v>
      </c>
      <c r="B52">
        <f>LOG(Table8_1[[#This Row],[PFPeA]])</f>
        <v>-0.55783391421527984</v>
      </c>
      <c r="C52">
        <f>LOG(Table8_1[[#This Row],[PFHxA]])</f>
        <v>-0.55783391421527984</v>
      </c>
      <c r="D52">
        <f>LOG(Table8_1[[#This Row],[PFHpA]])</f>
        <v>0.33645973384852951</v>
      </c>
      <c r="E52">
        <f>LOG(Table8_1[[#This Row],[PFOA]])</f>
        <v>-0.55783391421527984</v>
      </c>
      <c r="F52">
        <f>LOG(Table8_1[[#This Row],[PFNA]])</f>
        <v>-0.43651891460558934</v>
      </c>
      <c r="G52">
        <f>LOG(Table8_1[[#This Row],[PFBS]])</f>
        <v>-0.55783391421527984</v>
      </c>
      <c r="H52">
        <f>LOG(Table8_1[[#This Row],[PFPeS]])</f>
        <v>-0.25688237478525838</v>
      </c>
      <c r="I52">
        <f>LOG(Table8_1[[#This Row],[PFHxS]])</f>
        <v>0.70329137811866138</v>
      </c>
      <c r="J52">
        <f>LOG(Table8_1[[#This Row],[PFHpS]])</f>
        <v>0.20411998265592479</v>
      </c>
      <c r="K52">
        <f>LOG(Table8_1[[#This Row],[PFOS]])</f>
        <v>3.6919651027673601</v>
      </c>
      <c r="L52">
        <f>LOG(Table8_1[[#This Row],[6:2 FTS]])</f>
        <v>-0.55783391421527984</v>
      </c>
      <c r="M52" t="e">
        <f>LOG(Table8_1[[#This Row],[PFDA]])</f>
        <v>#NUM!</v>
      </c>
      <c r="N52" t="e">
        <f>LOG(Table8_1[[#This Row],[PFUnA]])</f>
        <v>#NUM!</v>
      </c>
      <c r="O52" t="e">
        <f>LOG(Table8_1[[#This Row],[PFDoA]])</f>
        <v>#NUM!</v>
      </c>
      <c r="P52" t="e">
        <f>LOG(Table8_1[[#This Row],[PFTrDA]])</f>
        <v>#NUM!</v>
      </c>
      <c r="Q52" t="e">
        <f>LOG(Table8_1[[#This Row],[PFTeDA]])</f>
        <v>#NUM!</v>
      </c>
      <c r="R52" t="e">
        <f>LOG(Table8_1[[#This Row],[PFHxDA]])</f>
        <v>#NUM!</v>
      </c>
      <c r="S52" t="e">
        <f>LOG(Table8_1[[#This Row],[PFNS]])</f>
        <v>#NUM!</v>
      </c>
      <c r="T52" t="e">
        <f>LOG(Table8_1[[#This Row],[PFDS]])</f>
        <v>#NUM!</v>
      </c>
      <c r="U52" t="e">
        <f>LOG(Table8_1[[#This Row],[PFDoS]])</f>
        <v>#NUM!</v>
      </c>
      <c r="V52" t="e">
        <f>LOG(Table8_1[[#This Row],[4:2 FTS]])</f>
        <v>#NUM!</v>
      </c>
      <c r="W52" t="e">
        <f>LOG(Table8_1[[#This Row],[8:2 FTS]])</f>
        <v>#NUM!</v>
      </c>
      <c r="X52" t="e">
        <f>LOG(Table8_1[[#This Row],[10:2 FTS]])</f>
        <v>#NUM!</v>
      </c>
      <c r="Y52" t="e">
        <f>LOG(Table8_1[[#This Row],[N-MeFOSAA]])</f>
        <v>#NUM!</v>
      </c>
      <c r="Z52" t="e">
        <f>LOG(Table8_1[[#This Row],[N-EtFOSAA]])</f>
        <v>#NUM!</v>
      </c>
      <c r="AA52" t="e">
        <f>LOG(Table8_1[[#This Row],[FOSA]])</f>
        <v>#NUM!</v>
      </c>
      <c r="AB52" t="e">
        <f>LOG(Table8_1[[#This Row],[FOSAA]])</f>
        <v>#NUM!</v>
      </c>
      <c r="AC52" t="e">
        <f>LOG(Table8_1[[#This Row],[N-MeFOSA]])</f>
        <v>#NUM!</v>
      </c>
      <c r="AD52" t="e">
        <f>LOG(Table8_1[[#This Row],[N-EtFOSA]])</f>
        <v>#NUM!</v>
      </c>
      <c r="AE52" t="e">
        <f>LOG(Table8_1[[#This Row],[HFPO-DA]])</f>
        <v>#NUM!</v>
      </c>
      <c r="AF52" t="e">
        <f>LOG(Table8_1[[#This Row],[ADONA]])</f>
        <v>#NUM!</v>
      </c>
      <c r="AG52" t="e">
        <f>LOG(Table8_1[[#This Row],[9Cl-PF3ONS]])</f>
        <v>#NUM!</v>
      </c>
      <c r="AH52" t="e">
        <f>LOG(Table8_1[[#This Row],[11Cl-PF3OUdS]])</f>
        <v>#NUM!</v>
      </c>
      <c r="AI52" t="e">
        <f>LOG(Table8_1[[#This Row],[3:3 FTCA]])</f>
        <v>#NUM!</v>
      </c>
      <c r="AJ52" t="e">
        <f>LOG(Table8_1[[#This Row],[5:3 FTCA]])</f>
        <v>#NUM!</v>
      </c>
      <c r="AK52" t="e">
        <f>LOG(Table8_1[[#This Row],[7:3 FTCA]])</f>
        <v>#NUM!</v>
      </c>
      <c r="AL52" t="e">
        <f>LOG(Table8_1[[#This Row],[6:2 FTCA]])</f>
        <v>#NUM!</v>
      </c>
      <c r="AM52" t="e">
        <f>LOG(Table8_1[[#This Row],[8:2 FTCA]])</f>
        <v>#NUM!</v>
      </c>
      <c r="AN52" t="e">
        <f>LOG(Table8_1[[#This Row],[10:2 FTCA]])</f>
        <v>#NUM!</v>
      </c>
      <c r="AO52" t="e">
        <f>LOG(Table8_1[[#This Row],[6:2 FTUCA]])</f>
        <v>#NUM!</v>
      </c>
      <c r="AP52" t="e">
        <f>LOG(Table8_1[[#This Row],[8:2 FTUCA]])</f>
        <v>#NUM!</v>
      </c>
      <c r="AQ52" t="e">
        <f>LOG(Table8_1[[#This Row],[6:2 diPAP]])</f>
        <v>#NUM!</v>
      </c>
      <c r="AR52" t="e">
        <f>LOG(Table8_1[[#This Row],[FBSA]])</f>
        <v>#NUM!</v>
      </c>
      <c r="AS52" t="e">
        <f>LOG(Table8_1[[#This Row],[FHxSA]])</f>
        <v>#NUM!</v>
      </c>
      <c r="AT52" t="e">
        <f>LOG(Table8_1[[#This Row],[PFPrS]])</f>
        <v>#NUM!</v>
      </c>
      <c r="AU52" t="e">
        <f>LOG(Table8_1[[#This Row],[Cl-PFOS]])</f>
        <v>#NUM!</v>
      </c>
      <c r="AV52" t="e">
        <f>LOG(Table8_1[[#This Row],[PFEtCHxS]])</f>
        <v>#NUM!</v>
      </c>
      <c r="AW52" t="e">
        <f>LOG(Table8_1[[#This Row],[8:2 diPAP]])</f>
        <v>#NUM!</v>
      </c>
      <c r="AX52" t="e">
        <f>LOG(Table8_1[[#This Row],[diSAmPAP]])</f>
        <v>#NUM!</v>
      </c>
      <c r="AY52" t="e">
        <f>LOG(Table8_1[[#This Row],[11cl-PF3OUdS2]])</f>
        <v>#NUM!</v>
      </c>
    </row>
    <row r="53" spans="1:51" x14ac:dyDescent="0.3">
      <c r="A53">
        <f>LOG(Table8_1[[#This Row],[PFBA]])</f>
        <v>-1.0670191780768019</v>
      </c>
      <c r="B53">
        <f>LOG(Table8_1[[#This Row],[PFPeA]])</f>
        <v>-1.3675427078152758</v>
      </c>
      <c r="C53">
        <f>LOG(Table8_1[[#This Row],[PFHxA]])</f>
        <v>-1.3675427078152758</v>
      </c>
      <c r="D53">
        <f>LOG(Table8_1[[#This Row],[PFHpA]])</f>
        <v>-1.3675427078152758</v>
      </c>
      <c r="E53">
        <f>LOG(Table8_1[[#This Row],[PFOA]])</f>
        <v>-1.3675427078152758</v>
      </c>
      <c r="F53">
        <f>LOG(Table8_1[[#This Row],[PFNA]])</f>
        <v>-1.3675427078152758</v>
      </c>
      <c r="G53">
        <f>LOG(Table8_1[[#This Row],[PFBS]])</f>
        <v>-1.3675427078152758</v>
      </c>
      <c r="H53">
        <f>LOG(Table8_1[[#This Row],[PFPeS]])</f>
        <v>-1.3675427078152758</v>
      </c>
      <c r="I53">
        <f>LOG(Table8_1[[#This Row],[PFHxS]])</f>
        <v>6.445798922691845E-2</v>
      </c>
      <c r="J53">
        <f>LOG(Table8_1[[#This Row],[PFHpS]])</f>
        <v>-0.64016451766011195</v>
      </c>
      <c r="K53">
        <f>LOG(Table8_1[[#This Row],[PFOS]])</f>
        <v>2.4456042032735974</v>
      </c>
      <c r="L53">
        <f>LOG(Table8_1[[#This Row],[6:2 FTS]])</f>
        <v>-1.3675427078152758</v>
      </c>
      <c r="M53" t="e">
        <f>LOG(Table8_1[[#This Row],[PFDA]])</f>
        <v>#NUM!</v>
      </c>
      <c r="N53" t="e">
        <f>LOG(Table8_1[[#This Row],[PFUnA]])</f>
        <v>#NUM!</v>
      </c>
      <c r="O53" t="e">
        <f>LOG(Table8_1[[#This Row],[PFDoA]])</f>
        <v>#NUM!</v>
      </c>
      <c r="P53" t="e">
        <f>LOG(Table8_1[[#This Row],[PFTrDA]])</f>
        <v>#NUM!</v>
      </c>
      <c r="Q53" t="e">
        <f>LOG(Table8_1[[#This Row],[PFTeDA]])</f>
        <v>#NUM!</v>
      </c>
      <c r="R53" t="e">
        <f>LOG(Table8_1[[#This Row],[PFHxDA]])</f>
        <v>#NUM!</v>
      </c>
      <c r="S53" t="e">
        <f>LOG(Table8_1[[#This Row],[PFNS]])</f>
        <v>#NUM!</v>
      </c>
      <c r="T53" t="e">
        <f>LOG(Table8_1[[#This Row],[PFDS]])</f>
        <v>#NUM!</v>
      </c>
      <c r="U53" t="e">
        <f>LOG(Table8_1[[#This Row],[PFDoS]])</f>
        <v>#NUM!</v>
      </c>
      <c r="V53" t="e">
        <f>LOG(Table8_1[[#This Row],[4:2 FTS]])</f>
        <v>#NUM!</v>
      </c>
      <c r="W53" t="e">
        <f>LOG(Table8_1[[#This Row],[8:2 FTS]])</f>
        <v>#NUM!</v>
      </c>
      <c r="X53" t="e">
        <f>LOG(Table8_1[[#This Row],[10:2 FTS]])</f>
        <v>#NUM!</v>
      </c>
      <c r="Y53" t="e">
        <f>LOG(Table8_1[[#This Row],[N-MeFOSAA]])</f>
        <v>#NUM!</v>
      </c>
      <c r="Z53" t="e">
        <f>LOG(Table8_1[[#This Row],[N-EtFOSAA]])</f>
        <v>#NUM!</v>
      </c>
      <c r="AA53" t="e">
        <f>LOG(Table8_1[[#This Row],[FOSA]])</f>
        <v>#NUM!</v>
      </c>
      <c r="AB53" t="e">
        <f>LOG(Table8_1[[#This Row],[FOSAA]])</f>
        <v>#NUM!</v>
      </c>
      <c r="AC53" t="e">
        <f>LOG(Table8_1[[#This Row],[N-MeFOSA]])</f>
        <v>#NUM!</v>
      </c>
      <c r="AD53" t="e">
        <f>LOG(Table8_1[[#This Row],[N-EtFOSA]])</f>
        <v>#NUM!</v>
      </c>
      <c r="AE53" t="e">
        <f>LOG(Table8_1[[#This Row],[HFPO-DA]])</f>
        <v>#NUM!</v>
      </c>
      <c r="AF53" t="e">
        <f>LOG(Table8_1[[#This Row],[ADONA]])</f>
        <v>#NUM!</v>
      </c>
      <c r="AG53" t="e">
        <f>LOG(Table8_1[[#This Row],[9Cl-PF3ONS]])</f>
        <v>#NUM!</v>
      </c>
      <c r="AH53" t="e">
        <f>LOG(Table8_1[[#This Row],[11Cl-PF3OUdS]])</f>
        <v>#NUM!</v>
      </c>
      <c r="AI53" t="e">
        <f>LOG(Table8_1[[#This Row],[3:3 FTCA]])</f>
        <v>#NUM!</v>
      </c>
      <c r="AJ53" t="e">
        <f>LOG(Table8_1[[#This Row],[5:3 FTCA]])</f>
        <v>#NUM!</v>
      </c>
      <c r="AK53" t="e">
        <f>LOG(Table8_1[[#This Row],[7:3 FTCA]])</f>
        <v>#NUM!</v>
      </c>
      <c r="AL53" t="e">
        <f>LOG(Table8_1[[#This Row],[6:2 FTCA]])</f>
        <v>#NUM!</v>
      </c>
      <c r="AM53" t="e">
        <f>LOG(Table8_1[[#This Row],[8:2 FTCA]])</f>
        <v>#NUM!</v>
      </c>
      <c r="AN53" t="e">
        <f>LOG(Table8_1[[#This Row],[10:2 FTCA]])</f>
        <v>#NUM!</v>
      </c>
      <c r="AO53" t="e">
        <f>LOG(Table8_1[[#This Row],[6:2 FTUCA]])</f>
        <v>#NUM!</v>
      </c>
      <c r="AP53" t="e">
        <f>LOG(Table8_1[[#This Row],[8:2 FTUCA]])</f>
        <v>#NUM!</v>
      </c>
      <c r="AQ53" t="e">
        <f>LOG(Table8_1[[#This Row],[6:2 diPAP]])</f>
        <v>#NUM!</v>
      </c>
      <c r="AR53" t="e">
        <f>LOG(Table8_1[[#This Row],[FBSA]])</f>
        <v>#NUM!</v>
      </c>
      <c r="AS53" t="e">
        <f>LOG(Table8_1[[#This Row],[FHxSA]])</f>
        <v>#NUM!</v>
      </c>
      <c r="AT53" t="e">
        <f>LOG(Table8_1[[#This Row],[PFPrS]])</f>
        <v>#NUM!</v>
      </c>
      <c r="AU53" t="e">
        <f>LOG(Table8_1[[#This Row],[Cl-PFOS]])</f>
        <v>#NUM!</v>
      </c>
      <c r="AV53" t="e">
        <f>LOG(Table8_1[[#This Row],[PFEtCHxS]])</f>
        <v>#NUM!</v>
      </c>
      <c r="AW53" t="e">
        <f>LOG(Table8_1[[#This Row],[8:2 diPAP]])</f>
        <v>#NUM!</v>
      </c>
      <c r="AX53" t="e">
        <f>LOG(Table8_1[[#This Row],[diSAmPAP]])</f>
        <v>#NUM!</v>
      </c>
      <c r="AY53" t="e">
        <f>LOG(Table8_1[[#This Row],[11cl-PF3OUdS2]])</f>
        <v>#NUM!</v>
      </c>
    </row>
    <row r="54" spans="1:51" x14ac:dyDescent="0.3">
      <c r="A54">
        <f>LOG(Table8_1[[#This Row],[PFBA]])</f>
        <v>-1.3098039199714864</v>
      </c>
      <c r="B54">
        <f>LOG(Table8_1[[#This Row],[PFPeA]])</f>
        <v>-1.3098039199714864</v>
      </c>
      <c r="C54">
        <f>LOG(Table8_1[[#This Row],[PFHxA]])</f>
        <v>-1.3098039199714864</v>
      </c>
      <c r="D54">
        <f>LOG(Table8_1[[#This Row],[PFHpA]])</f>
        <v>-0.22040350874217546</v>
      </c>
      <c r="E54">
        <f>LOG(Table8_1[[#This Row],[PFOA]])</f>
        <v>-1.0087739243075051</v>
      </c>
      <c r="F54">
        <f>LOG(Table8_1[[#This Row],[PFNA]])</f>
        <v>-1.3098039199714864</v>
      </c>
      <c r="G54">
        <f>LOG(Table8_1[[#This Row],[PFBS]])</f>
        <v>-1.3098039199714864</v>
      </c>
      <c r="H54">
        <f>LOG(Table8_1[[#This Row],[PFPeS]])</f>
        <v>-1.0087739243075051</v>
      </c>
      <c r="I54">
        <f>LOG(Table8_1[[#This Row],[PFHxS]])</f>
        <v>0.7291647896927701</v>
      </c>
      <c r="J54">
        <f>LOG(Table8_1[[#This Row],[PFHpS]])</f>
        <v>0.13987908640123647</v>
      </c>
      <c r="K54">
        <f>LOG(Table8_1[[#This Row],[PFOS]])</f>
        <v>2.8299466959416359</v>
      </c>
      <c r="L54">
        <f>LOG(Table8_1[[#This Row],[6:2 FTS]])</f>
        <v>-1.3098039199714864</v>
      </c>
      <c r="M54" t="e">
        <f>LOG(Table8_1[[#This Row],[PFDA]])</f>
        <v>#NUM!</v>
      </c>
      <c r="N54" t="e">
        <f>LOG(Table8_1[[#This Row],[PFUnA]])</f>
        <v>#NUM!</v>
      </c>
      <c r="O54" t="e">
        <f>LOG(Table8_1[[#This Row],[PFDoA]])</f>
        <v>#NUM!</v>
      </c>
      <c r="P54" t="e">
        <f>LOG(Table8_1[[#This Row],[PFTrDA]])</f>
        <v>#NUM!</v>
      </c>
      <c r="Q54" t="e">
        <f>LOG(Table8_1[[#This Row],[PFTeDA]])</f>
        <v>#NUM!</v>
      </c>
      <c r="R54" t="e">
        <f>LOG(Table8_1[[#This Row],[PFHxDA]])</f>
        <v>#NUM!</v>
      </c>
      <c r="S54" t="e">
        <f>LOG(Table8_1[[#This Row],[PFNS]])</f>
        <v>#NUM!</v>
      </c>
      <c r="T54" t="e">
        <f>LOG(Table8_1[[#This Row],[PFDS]])</f>
        <v>#NUM!</v>
      </c>
      <c r="U54" t="e">
        <f>LOG(Table8_1[[#This Row],[PFDoS]])</f>
        <v>#NUM!</v>
      </c>
      <c r="V54" t="e">
        <f>LOG(Table8_1[[#This Row],[4:2 FTS]])</f>
        <v>#NUM!</v>
      </c>
      <c r="W54" t="e">
        <f>LOG(Table8_1[[#This Row],[8:2 FTS]])</f>
        <v>#NUM!</v>
      </c>
      <c r="X54" t="e">
        <f>LOG(Table8_1[[#This Row],[10:2 FTS]])</f>
        <v>#NUM!</v>
      </c>
      <c r="Y54" t="e">
        <f>LOG(Table8_1[[#This Row],[N-MeFOSAA]])</f>
        <v>#NUM!</v>
      </c>
      <c r="Z54" t="e">
        <f>LOG(Table8_1[[#This Row],[N-EtFOSAA]])</f>
        <v>#NUM!</v>
      </c>
      <c r="AA54" t="e">
        <f>LOG(Table8_1[[#This Row],[FOSA]])</f>
        <v>#NUM!</v>
      </c>
      <c r="AB54" t="e">
        <f>LOG(Table8_1[[#This Row],[FOSAA]])</f>
        <v>#NUM!</v>
      </c>
      <c r="AC54" t="e">
        <f>LOG(Table8_1[[#This Row],[N-MeFOSA]])</f>
        <v>#NUM!</v>
      </c>
      <c r="AD54" t="e">
        <f>LOG(Table8_1[[#This Row],[N-EtFOSA]])</f>
        <v>#NUM!</v>
      </c>
      <c r="AE54" t="e">
        <f>LOG(Table8_1[[#This Row],[HFPO-DA]])</f>
        <v>#NUM!</v>
      </c>
      <c r="AF54" t="e">
        <f>LOG(Table8_1[[#This Row],[ADONA]])</f>
        <v>#NUM!</v>
      </c>
      <c r="AG54" t="e">
        <f>LOG(Table8_1[[#This Row],[9Cl-PF3ONS]])</f>
        <v>#NUM!</v>
      </c>
      <c r="AH54" t="e">
        <f>LOG(Table8_1[[#This Row],[11Cl-PF3OUdS]])</f>
        <v>#NUM!</v>
      </c>
      <c r="AI54" t="e">
        <f>LOG(Table8_1[[#This Row],[3:3 FTCA]])</f>
        <v>#NUM!</v>
      </c>
      <c r="AJ54" t="e">
        <f>LOG(Table8_1[[#This Row],[5:3 FTCA]])</f>
        <v>#NUM!</v>
      </c>
      <c r="AK54" t="e">
        <f>LOG(Table8_1[[#This Row],[7:3 FTCA]])</f>
        <v>#NUM!</v>
      </c>
      <c r="AL54" t="e">
        <f>LOG(Table8_1[[#This Row],[6:2 FTCA]])</f>
        <v>#NUM!</v>
      </c>
      <c r="AM54" t="e">
        <f>LOG(Table8_1[[#This Row],[8:2 FTCA]])</f>
        <v>#NUM!</v>
      </c>
      <c r="AN54" t="e">
        <f>LOG(Table8_1[[#This Row],[10:2 FTCA]])</f>
        <v>#NUM!</v>
      </c>
      <c r="AO54" t="e">
        <f>LOG(Table8_1[[#This Row],[6:2 FTUCA]])</f>
        <v>#NUM!</v>
      </c>
      <c r="AP54" t="e">
        <f>LOG(Table8_1[[#This Row],[8:2 FTUCA]])</f>
        <v>#NUM!</v>
      </c>
      <c r="AQ54" t="e">
        <f>LOG(Table8_1[[#This Row],[6:2 diPAP]])</f>
        <v>#NUM!</v>
      </c>
      <c r="AR54" t="e">
        <f>LOG(Table8_1[[#This Row],[FBSA]])</f>
        <v>#NUM!</v>
      </c>
      <c r="AS54" t="e">
        <f>LOG(Table8_1[[#This Row],[FHxSA]])</f>
        <v>#NUM!</v>
      </c>
      <c r="AT54" t="e">
        <f>LOG(Table8_1[[#This Row],[PFPrS]])</f>
        <v>#NUM!</v>
      </c>
      <c r="AU54" t="e">
        <f>LOG(Table8_1[[#This Row],[Cl-PFOS]])</f>
        <v>#NUM!</v>
      </c>
      <c r="AV54" t="e">
        <f>LOG(Table8_1[[#This Row],[PFEtCHxS]])</f>
        <v>#NUM!</v>
      </c>
      <c r="AW54" t="e">
        <f>LOG(Table8_1[[#This Row],[8:2 diPAP]])</f>
        <v>#NUM!</v>
      </c>
      <c r="AX54" t="e">
        <f>LOG(Table8_1[[#This Row],[diSAmPAP]])</f>
        <v>#NUM!</v>
      </c>
      <c r="AY54" t="e">
        <f>LOG(Table8_1[[#This Row],[11cl-PF3OUdS2]])</f>
        <v>#NUM!</v>
      </c>
    </row>
    <row r="55" spans="1:51" x14ac:dyDescent="0.3">
      <c r="A55">
        <f>LOG(Table8_1[[#This Row],[PFBA]])</f>
        <v>-1.3458234581220394</v>
      </c>
      <c r="B55">
        <f>LOG(Table8_1[[#This Row],[PFPeA]])</f>
        <v>-1.3458234581220394</v>
      </c>
      <c r="C55">
        <f>LOG(Table8_1[[#This Row],[PFHxA]])</f>
        <v>-1.3458234581220394</v>
      </c>
      <c r="D55">
        <f>LOG(Table8_1[[#This Row],[PFHpA]])</f>
        <v>-1.3458234581220394</v>
      </c>
      <c r="E55">
        <f>LOG(Table8_1[[#This Row],[PFOA]])</f>
        <v>-1.0443122496864943</v>
      </c>
      <c r="F55">
        <f>LOG(Table8_1[[#This Row],[PFNA]])</f>
        <v>-1.0443122496864943</v>
      </c>
      <c r="G55">
        <f>LOG(Table8_1[[#This Row],[PFBS]])</f>
        <v>-1.0443122496864943</v>
      </c>
      <c r="H55">
        <f>LOG(Table8_1[[#This Row],[PFPeS]])</f>
        <v>-0.33068311943388784</v>
      </c>
      <c r="I55">
        <f>LOG(Table8_1[[#This Row],[PFHxS]])</f>
        <v>2.3483048630481607</v>
      </c>
      <c r="J55">
        <f>LOG(Table8_1[[#This Row],[PFHpS]])</f>
        <v>-1.0443122496864943</v>
      </c>
      <c r="K55">
        <f>LOG(Table8_1[[#This Row],[PFOS]])</f>
        <v>1.9294189257142926</v>
      </c>
      <c r="L55">
        <f>LOG(Table8_1[[#This Row],[6:2 FTS]])</f>
        <v>-1.3458234581220394</v>
      </c>
      <c r="M55" t="e">
        <f>LOG(Table8_1[[#This Row],[PFDA]])</f>
        <v>#NUM!</v>
      </c>
      <c r="N55" t="e">
        <f>LOG(Table8_1[[#This Row],[PFUnA]])</f>
        <v>#NUM!</v>
      </c>
      <c r="O55" t="e">
        <f>LOG(Table8_1[[#This Row],[PFDoA]])</f>
        <v>#NUM!</v>
      </c>
      <c r="P55" t="e">
        <f>LOG(Table8_1[[#This Row],[PFTrDA]])</f>
        <v>#NUM!</v>
      </c>
      <c r="Q55" t="e">
        <f>LOG(Table8_1[[#This Row],[PFTeDA]])</f>
        <v>#NUM!</v>
      </c>
      <c r="R55" t="e">
        <f>LOG(Table8_1[[#This Row],[PFHxDA]])</f>
        <v>#NUM!</v>
      </c>
      <c r="S55" t="e">
        <f>LOG(Table8_1[[#This Row],[PFNS]])</f>
        <v>#NUM!</v>
      </c>
      <c r="T55" t="e">
        <f>LOG(Table8_1[[#This Row],[PFDS]])</f>
        <v>#NUM!</v>
      </c>
      <c r="U55" t="e">
        <f>LOG(Table8_1[[#This Row],[PFDoS]])</f>
        <v>#NUM!</v>
      </c>
      <c r="V55" t="e">
        <f>LOG(Table8_1[[#This Row],[4:2 FTS]])</f>
        <v>#NUM!</v>
      </c>
      <c r="W55" t="e">
        <f>LOG(Table8_1[[#This Row],[8:2 FTS]])</f>
        <v>#NUM!</v>
      </c>
      <c r="X55" t="e">
        <f>LOG(Table8_1[[#This Row],[10:2 FTS]])</f>
        <v>#NUM!</v>
      </c>
      <c r="Y55" t="e">
        <f>LOG(Table8_1[[#This Row],[N-MeFOSAA]])</f>
        <v>#NUM!</v>
      </c>
      <c r="Z55" t="e">
        <f>LOG(Table8_1[[#This Row],[N-EtFOSAA]])</f>
        <v>#NUM!</v>
      </c>
      <c r="AA55" t="e">
        <f>LOG(Table8_1[[#This Row],[FOSA]])</f>
        <v>#NUM!</v>
      </c>
      <c r="AB55" t="e">
        <f>LOG(Table8_1[[#This Row],[FOSAA]])</f>
        <v>#NUM!</v>
      </c>
      <c r="AC55" t="e">
        <f>LOG(Table8_1[[#This Row],[N-MeFOSA]])</f>
        <v>#NUM!</v>
      </c>
      <c r="AD55" t="e">
        <f>LOG(Table8_1[[#This Row],[N-EtFOSA]])</f>
        <v>#NUM!</v>
      </c>
      <c r="AE55" t="e">
        <f>LOG(Table8_1[[#This Row],[HFPO-DA]])</f>
        <v>#NUM!</v>
      </c>
      <c r="AF55" t="e">
        <f>LOG(Table8_1[[#This Row],[ADONA]])</f>
        <v>#NUM!</v>
      </c>
      <c r="AG55" t="e">
        <f>LOG(Table8_1[[#This Row],[9Cl-PF3ONS]])</f>
        <v>#NUM!</v>
      </c>
      <c r="AH55" t="e">
        <f>LOG(Table8_1[[#This Row],[11Cl-PF3OUdS]])</f>
        <v>#NUM!</v>
      </c>
      <c r="AI55" t="e">
        <f>LOG(Table8_1[[#This Row],[3:3 FTCA]])</f>
        <v>#NUM!</v>
      </c>
      <c r="AJ55" t="e">
        <f>LOG(Table8_1[[#This Row],[5:3 FTCA]])</f>
        <v>#NUM!</v>
      </c>
      <c r="AK55" t="e">
        <f>LOG(Table8_1[[#This Row],[7:3 FTCA]])</f>
        <v>#NUM!</v>
      </c>
      <c r="AL55" t="e">
        <f>LOG(Table8_1[[#This Row],[6:2 FTCA]])</f>
        <v>#NUM!</v>
      </c>
      <c r="AM55" t="e">
        <f>LOG(Table8_1[[#This Row],[8:2 FTCA]])</f>
        <v>#NUM!</v>
      </c>
      <c r="AN55" t="e">
        <f>LOG(Table8_1[[#This Row],[10:2 FTCA]])</f>
        <v>#NUM!</v>
      </c>
      <c r="AO55" t="e">
        <f>LOG(Table8_1[[#This Row],[6:2 FTUCA]])</f>
        <v>#NUM!</v>
      </c>
      <c r="AP55" t="e">
        <f>LOG(Table8_1[[#This Row],[8:2 FTUCA]])</f>
        <v>#NUM!</v>
      </c>
      <c r="AQ55" t="e">
        <f>LOG(Table8_1[[#This Row],[6:2 diPAP]])</f>
        <v>#NUM!</v>
      </c>
      <c r="AR55" t="e">
        <f>LOG(Table8_1[[#This Row],[FBSA]])</f>
        <v>#NUM!</v>
      </c>
      <c r="AS55" t="e">
        <f>LOG(Table8_1[[#This Row],[FHxSA]])</f>
        <v>#NUM!</v>
      </c>
      <c r="AT55" t="e">
        <f>LOG(Table8_1[[#This Row],[PFPrS]])</f>
        <v>#NUM!</v>
      </c>
      <c r="AU55" t="e">
        <f>LOG(Table8_1[[#This Row],[Cl-PFOS]])</f>
        <v>#NUM!</v>
      </c>
      <c r="AV55" t="e">
        <f>LOG(Table8_1[[#This Row],[PFEtCHxS]])</f>
        <v>#NUM!</v>
      </c>
      <c r="AW55" t="e">
        <f>LOG(Table8_1[[#This Row],[8:2 diPAP]])</f>
        <v>#NUM!</v>
      </c>
      <c r="AX55" t="e">
        <f>LOG(Table8_1[[#This Row],[diSAmPAP]])</f>
        <v>#NUM!</v>
      </c>
      <c r="AY55" t="e">
        <f>LOG(Table8_1[[#This Row],[11cl-PF3OUdS2]])</f>
        <v>#NUM!</v>
      </c>
    </row>
    <row r="56" spans="1:51" x14ac:dyDescent="0.3">
      <c r="A56">
        <f>LOG(Table8_1[[#This Row],[PFBA]])</f>
        <v>-0.10182351650232342</v>
      </c>
      <c r="B56">
        <f>LOG(Table8_1[[#This Row],[PFPeA]])</f>
        <v>-0.86966623150499389</v>
      </c>
      <c r="C56">
        <f>LOG(Table8_1[[#This Row],[PFHxA]])</f>
        <v>-1.8181392829336417E-2</v>
      </c>
      <c r="D56">
        <f>LOG(Table8_1[[#This Row],[PFHpA]])</f>
        <v>-0.54515513999148979</v>
      </c>
      <c r="E56">
        <f>LOG(Table8_1[[#This Row],[PFOA]])</f>
        <v>-5.403929642243141E-2</v>
      </c>
      <c r="F56">
        <f>LOG(Table8_1[[#This Row],[PFNA]])</f>
        <v>-6.0980223551333534E-2</v>
      </c>
      <c r="G56">
        <f>LOG(Table8_1[[#This Row],[PFBS]])</f>
        <v>-0.56066730616973737</v>
      </c>
      <c r="H56">
        <f>LOG(Table8_1[[#This Row],[PFPeS]])</f>
        <v>-0.33818731446273875</v>
      </c>
      <c r="I56">
        <f>LOG(Table8_1[[#This Row],[PFHxS]])</f>
        <v>1.0413926851582251</v>
      </c>
      <c r="J56">
        <f>LOG(Table8_1[[#This Row],[PFHpS]])</f>
        <v>0.16731733474817609</v>
      </c>
      <c r="K56">
        <f>LOG(Table8_1[[#This Row],[PFOS]])</f>
        <v>2.8926510338773004</v>
      </c>
      <c r="L56">
        <f>LOG(Table8_1[[#This Row],[6:2 FTS]])</f>
        <v>-0.86966623150499389</v>
      </c>
      <c r="M56">
        <f>LOG(Table8_1[[#This Row],[PFDA]])</f>
        <v>0.42813479402878885</v>
      </c>
      <c r="N56">
        <f>LOG(Table8_1[[#This Row],[PFUnA]])</f>
        <v>0.88024177589548036</v>
      </c>
      <c r="O56">
        <f>LOG(Table8_1[[#This Row],[PFDoA]])</f>
        <v>0.9222062774390164</v>
      </c>
      <c r="P56">
        <f>LOG(Table8_1[[#This Row],[PFTrDA]])</f>
        <v>0.81557774832426722</v>
      </c>
      <c r="Q56">
        <f>LOG(Table8_1[[#This Row],[PFTeDA]])</f>
        <v>1.0128372247051722</v>
      </c>
      <c r="R56">
        <f>LOG(Table8_1[[#This Row],[PFHxDA]])</f>
        <v>-0.32975414692587596</v>
      </c>
      <c r="S56">
        <f>LOG(Table8_1[[#This Row],[PFNS]])</f>
        <v>0.87332060181539872</v>
      </c>
      <c r="T56">
        <f>LOG(Table8_1[[#This Row],[PFDS]])</f>
        <v>1.0293837776852097</v>
      </c>
      <c r="U56">
        <f>LOG(Table8_1[[#This Row],[PFDoS]])</f>
        <v>0.58994960132570773</v>
      </c>
      <c r="V56">
        <f>LOG(Table8_1[[#This Row],[4:2 FTS]])</f>
        <v>-0.47172622283295623</v>
      </c>
      <c r="W56">
        <f>LOG(Table8_1[[#This Row],[8:2 FTS]])</f>
        <v>1.0334237554869496</v>
      </c>
      <c r="X56">
        <f>LOG(Table8_1[[#This Row],[10:2 FTS]])</f>
        <v>0.76715586608218045</v>
      </c>
      <c r="Y56">
        <f>LOG(Table8_1[[#This Row],[N-MeFOSAA]])</f>
        <v>-0.86966623150499389</v>
      </c>
      <c r="Z56">
        <f>LOG(Table8_1[[#This Row],[N-EtFOSAA]])</f>
        <v>-0.86966623150499389</v>
      </c>
      <c r="AA56">
        <f>LOG(Table8_1[[#This Row],[FOSA]])</f>
        <v>0.33243845991560533</v>
      </c>
      <c r="AB56">
        <f>LOG(Table8_1[[#This Row],[FOSAA]])</f>
        <v>-0.86966623150499389</v>
      </c>
      <c r="AC56">
        <f>LOG(Table8_1[[#This Row],[N-MeFOSA]])</f>
        <v>-0.86966623150499389</v>
      </c>
      <c r="AD56">
        <f>LOG(Table8_1[[#This Row],[N-EtFOSA]])</f>
        <v>-0.27408836770495182</v>
      </c>
      <c r="AE56">
        <f>LOG(Table8_1[[#This Row],[HFPO-DA]])</f>
        <v>-0.86966623150499389</v>
      </c>
      <c r="AF56">
        <f>LOG(Table8_1[[#This Row],[ADONA]])</f>
        <v>-0.86966623150499389</v>
      </c>
      <c r="AG56">
        <f>LOG(Table8_1[[#This Row],[9Cl-PF3ONS]])</f>
        <v>-0.86966623150499389</v>
      </c>
      <c r="AH56">
        <f>LOG(Table8_1[[#This Row],[11Cl-PF3OUdS]])</f>
        <v>-0.86966623150499389</v>
      </c>
      <c r="AI56">
        <f>LOG(Table8_1[[#This Row],[3:3 FTCA]])</f>
        <v>0.13033376849500614</v>
      </c>
      <c r="AJ56">
        <f>LOG(Table8_1[[#This Row],[5:3 FTCA]])</f>
        <v>-0.86966623150499389</v>
      </c>
      <c r="AK56">
        <f>LOG(Table8_1[[#This Row],[7:3 FTCA]])</f>
        <v>-0.13608262304213956</v>
      </c>
      <c r="AL56">
        <f>LOG(Table8_1[[#This Row],[6:2 FTCA]])</f>
        <v>-0.86966623150499389</v>
      </c>
      <c r="AM56">
        <f>LOG(Table8_1[[#This Row],[8:2 FTCA]])</f>
        <v>-0.86966623150499389</v>
      </c>
      <c r="AN56">
        <f>LOG(Table8_1[[#This Row],[10:2 FTCA]])</f>
        <v>-0.86966623150499389</v>
      </c>
      <c r="AO56">
        <f>LOG(Table8_1[[#This Row],[6:2 FTUCA]])</f>
        <v>-0.86966623150499389</v>
      </c>
      <c r="AP56">
        <f>LOG(Table8_1[[#This Row],[8:2 FTUCA]])</f>
        <v>-0.86966623150499389</v>
      </c>
      <c r="AQ56">
        <f>LOG(Table8_1[[#This Row],[6:2 diPAP]])</f>
        <v>-0.47172622283295623</v>
      </c>
      <c r="AR56">
        <f>LOG(Table8_1[[#This Row],[FBSA]])</f>
        <v>0.31175386105575426</v>
      </c>
      <c r="AS56">
        <f>LOG(Table8_1[[#This Row],[FHxSA]])</f>
        <v>1.4329692908744058</v>
      </c>
      <c r="AT56">
        <f>LOG(Table8_1[[#This Row],[PFPrS]])</f>
        <v>-0.47172622283295623</v>
      </c>
      <c r="AU56">
        <f>LOG(Table8_1[[#This Row],[Cl-PFOS]])</f>
        <v>0.20951501454263097</v>
      </c>
      <c r="AV56">
        <f>LOG(Table8_1[[#This Row],[PFEtCHxS]])</f>
        <v>-0.86966623150499389</v>
      </c>
      <c r="AW56">
        <f>LOG(Table8_1[[#This Row],[8:2 diPAP]])</f>
        <v>-0.86966623150499389</v>
      </c>
      <c r="AX56">
        <f>LOG(Table8_1[[#This Row],[diSAmPAP]])</f>
        <v>-0.86966623150499389</v>
      </c>
      <c r="AY56" t="e">
        <f>LOG(Table8_1[[#This Row],[11cl-PF3OUdS2]])</f>
        <v>#NUM!</v>
      </c>
    </row>
    <row r="57" spans="1:51" x14ac:dyDescent="0.3">
      <c r="A57">
        <f>LOG(Table8_1[[#This Row],[PFBA]])</f>
        <v>7.1882007306125359E-2</v>
      </c>
      <c r="B57">
        <f>LOG(Table8_1[[#This Row],[PFPeA]])</f>
        <v>-1.0222763947111522</v>
      </c>
      <c r="C57">
        <f>LOG(Table8_1[[#This Row],[PFHxA]])</f>
        <v>-1.0222763947111522</v>
      </c>
      <c r="D57">
        <f>LOG(Table8_1[[#This Row],[PFHpA]])</f>
        <v>-0.42365864979420714</v>
      </c>
      <c r="E57">
        <f>LOG(Table8_1[[#This Row],[PFOA]])</f>
        <v>0.22271647114758325</v>
      </c>
      <c r="F57">
        <f>LOG(Table8_1[[#This Row],[PFNA]])</f>
        <v>0.2576785748691845</v>
      </c>
      <c r="G57">
        <f>LOG(Table8_1[[#This Row],[PFBS]])</f>
        <v>-1.0222763947111522</v>
      </c>
      <c r="H57">
        <f>LOG(Table8_1[[#This Row],[PFPeS]])</f>
        <v>0.21484384804769785</v>
      </c>
      <c r="I57">
        <f>LOG(Table8_1[[#This Row],[PFHxS]])</f>
        <v>1.4065401804339552</v>
      </c>
      <c r="J57">
        <f>LOG(Table8_1[[#This Row],[PFHpS]])</f>
        <v>1.0530784434834197</v>
      </c>
      <c r="K57">
        <f>LOG(Table8_1[[#This Row],[PFOS]])</f>
        <v>2.6665179805548807</v>
      </c>
      <c r="L57">
        <f>LOG(Table8_1[[#This Row],[6:2 FTS]])</f>
        <v>-1.0222763947111522</v>
      </c>
      <c r="M57">
        <f>LOG(Table8_1[[#This Row],[PFDA]])</f>
        <v>0.70500795933333604</v>
      </c>
      <c r="N57">
        <f>LOG(Table8_1[[#This Row],[PFUnA]])</f>
        <v>1.3463529744506386</v>
      </c>
      <c r="O57">
        <f>LOG(Table8_1[[#This Row],[PFDoA]])</f>
        <v>1.1958996524092338</v>
      </c>
      <c r="P57">
        <f>LOG(Table8_1[[#This Row],[PFTrDA]])</f>
        <v>1.0863598306747482</v>
      </c>
      <c r="Q57">
        <f>LOG(Table8_1[[#This Row],[PFTeDA]])</f>
        <v>0.97863694838447435</v>
      </c>
      <c r="R57">
        <f>LOG(Table8_1[[#This Row],[PFHxDA]])</f>
        <v>-0.2479515521805615</v>
      </c>
      <c r="S57">
        <f>LOG(Table8_1[[#This Row],[PFNS]])</f>
        <v>1.7671558660821804</v>
      </c>
      <c r="T57">
        <f>LOG(Table8_1[[#This Row],[PFDS]])</f>
        <v>1.808885867359812</v>
      </c>
      <c r="U57">
        <f>LOG(Table8_1[[#This Row],[PFDoS]])</f>
        <v>1.3159703454569178</v>
      </c>
      <c r="V57">
        <f>LOG(Table8_1[[#This Row],[4:2 FTS]])</f>
        <v>-0.62342304294348805</v>
      </c>
      <c r="W57">
        <f>LOG(Table8_1[[#This Row],[8:2 FTS]])</f>
        <v>1.2148438480476977</v>
      </c>
      <c r="X57">
        <f>LOG(Table8_1[[#This Row],[10:2 FTS]])</f>
        <v>0.77085201164214423</v>
      </c>
      <c r="Y57">
        <f>LOG(Table8_1[[#This Row],[N-MeFOSAA]])</f>
        <v>-1.0222763947111522</v>
      </c>
      <c r="Z57">
        <f>LOG(Table8_1[[#This Row],[N-EtFOSAA]])</f>
        <v>-1.0222763947111522</v>
      </c>
      <c r="AA57">
        <f>LOG(Table8_1[[#This Row],[FOSA]])</f>
        <v>0.99387691494121122</v>
      </c>
      <c r="AB57">
        <f>LOG(Table8_1[[#This Row],[FOSAA]])</f>
        <v>-1.0222763947111522</v>
      </c>
      <c r="AC57">
        <f>LOG(Table8_1[[#This Row],[N-MeFOSA]])</f>
        <v>-1.0222763947111522</v>
      </c>
      <c r="AD57">
        <f>LOG(Table8_1[[#This Row],[N-EtFOSA]])</f>
        <v>-1.0222763947111522</v>
      </c>
      <c r="AE57">
        <f>LOG(Table8_1[[#This Row],[HFPO-DA]])</f>
        <v>-1.0222763947111522</v>
      </c>
      <c r="AF57">
        <f>LOG(Table8_1[[#This Row],[ADONA]])</f>
        <v>-1.0222763947111522</v>
      </c>
      <c r="AG57">
        <f>LOG(Table8_1[[#This Row],[9Cl-PF3ONS]])</f>
        <v>-1.0222763947111522</v>
      </c>
      <c r="AH57">
        <f>LOG(Table8_1[[#This Row],[11Cl-PF3OUdS]])</f>
        <v>-1.0222763947111522</v>
      </c>
      <c r="AI57">
        <f>LOG(Table8_1[[#This Row],[3:3 FTCA]])</f>
        <v>-2.2276394711152253E-2</v>
      </c>
      <c r="AJ57">
        <f>LOG(Table8_1[[#This Row],[5:3 FTCA]])</f>
        <v>-1.0222763947111522</v>
      </c>
      <c r="AK57">
        <f>LOG(Table8_1[[#This Row],[7:3 FTCA]])</f>
        <v>1.0086001717619175</v>
      </c>
      <c r="AL57">
        <f>LOG(Table8_1[[#This Row],[6:2 FTCA]])</f>
        <v>-1.0222763947111522</v>
      </c>
      <c r="AM57">
        <f>LOG(Table8_1[[#This Row],[8:2 FTCA]])</f>
        <v>-1.0222763947111522</v>
      </c>
      <c r="AN57">
        <f>LOG(Table8_1[[#This Row],[10:2 FTCA]])</f>
        <v>-1.0222763947111522</v>
      </c>
      <c r="AO57">
        <f>LOG(Table8_1[[#This Row],[6:2 FTUCA]])</f>
        <v>-1.0222763947111522</v>
      </c>
      <c r="AP57">
        <f>LOG(Table8_1[[#This Row],[8:2 FTUCA]])</f>
        <v>-1.0222763947111522</v>
      </c>
      <c r="AQ57">
        <f>LOG(Table8_1[[#This Row],[6:2 diPAP]])</f>
        <v>-0.62342304294348805</v>
      </c>
      <c r="AR57">
        <f>LOG(Table8_1[[#This Row],[FBSA]])</f>
        <v>1.1583624920952498</v>
      </c>
      <c r="AS57">
        <f>LOG(Table8_1[[#This Row],[FHxSA]])</f>
        <v>2.1818435879447726</v>
      </c>
      <c r="AT57">
        <f>LOG(Table8_1[[#This Row],[PFPrS]])</f>
        <v>-0.62342304294348805</v>
      </c>
      <c r="AU57">
        <f>LOG(Table8_1[[#This Row],[Cl-PFOS]])</f>
        <v>1.0492180226701815</v>
      </c>
      <c r="AV57">
        <f>LOG(Table8_1[[#This Row],[PFEtCHxS]])</f>
        <v>-0.2692177243336108</v>
      </c>
      <c r="AW57">
        <f>LOG(Table8_1[[#This Row],[8:2 diPAP]])</f>
        <v>-1.0222763947111522</v>
      </c>
      <c r="AX57">
        <f>LOG(Table8_1[[#This Row],[diSAmPAP]])</f>
        <v>-1.0222763947111522</v>
      </c>
      <c r="AY57" t="e">
        <f>LOG(Table8_1[[#This Row],[11cl-PF3OUdS2]])</f>
        <v>#NUM!</v>
      </c>
    </row>
    <row r="58" spans="1:51" x14ac:dyDescent="0.3">
      <c r="A58">
        <f>LOG(Table8_1[[#This Row],[PFBA]])</f>
        <v>-0.47495519296315475</v>
      </c>
      <c r="B58">
        <f>LOG(Table8_1[[#This Row],[PFPeA]])</f>
        <v>-1.1366771398795441</v>
      </c>
      <c r="C58">
        <f>LOG(Table8_1[[#This Row],[PFHxA]])</f>
        <v>-0.80410034759076621</v>
      </c>
      <c r="D58">
        <f>LOG(Table8_1[[#This Row],[PFHpA]])</f>
        <v>-1.1366771398795441</v>
      </c>
      <c r="E58">
        <f>LOG(Table8_1[[#This Row],[PFOA]])</f>
        <v>-0.46470587995722945</v>
      </c>
      <c r="F58">
        <f>LOG(Table8_1[[#This Row],[PFNA]])</f>
        <v>-0.46218090492672592</v>
      </c>
      <c r="G58">
        <f>LOG(Table8_1[[#This Row],[PFBS]])</f>
        <v>-1.1366771398795441</v>
      </c>
      <c r="H58">
        <f>LOG(Table8_1[[#This Row],[PFPeS]])</f>
        <v>-0.82973828460504262</v>
      </c>
      <c r="I58">
        <f>LOG(Table8_1[[#This Row],[PFHxS]])</f>
        <v>0.52244423350631986</v>
      </c>
      <c r="J58">
        <f>LOG(Table8_1[[#This Row],[PFHpS]])</f>
        <v>-0.4122890349810886</v>
      </c>
      <c r="K58">
        <f>LOG(Table8_1[[#This Row],[PFOS]])</f>
        <v>2.3424226808222062</v>
      </c>
      <c r="L58">
        <f>LOG(Table8_1[[#This Row],[6:2 FTS]])</f>
        <v>-1.1366771398795441</v>
      </c>
      <c r="M58">
        <f>LOG(Table8_1[[#This Row],[PFDA]])</f>
        <v>-0.11861534322942717</v>
      </c>
      <c r="N58">
        <f>LOG(Table8_1[[#This Row],[PFUnA]])</f>
        <v>0.24303804868629444</v>
      </c>
      <c r="O58">
        <f>LOG(Table8_1[[#This Row],[PFDoA]])</f>
        <v>0.37839790094813769</v>
      </c>
      <c r="P58">
        <f>LOG(Table8_1[[#This Row],[PFTrDA]])</f>
        <v>0.16136800223497488</v>
      </c>
      <c r="Q58">
        <f>LOG(Table8_1[[#This Row],[PFTeDA]])</f>
        <v>0.13033376849500614</v>
      </c>
      <c r="R58">
        <f>LOG(Table8_1[[#This Row],[PFHxDA]])</f>
        <v>-1.1366771398795441</v>
      </c>
      <c r="S58">
        <f>LOG(Table8_1[[#This Row],[PFNS]])</f>
        <v>0.27875360095282892</v>
      </c>
      <c r="T58">
        <f>LOG(Table8_1[[#This Row],[PFDS]])</f>
        <v>0.36548798489089962</v>
      </c>
      <c r="U58">
        <f>LOG(Table8_1[[#This Row],[PFDoS]])</f>
        <v>-0.16052195262580163</v>
      </c>
      <c r="V58">
        <f>LOG(Table8_1[[#This Row],[4:2 FTS]])</f>
        <v>-0.73992861201492521</v>
      </c>
      <c r="W58">
        <f>LOG(Table8_1[[#This Row],[8:2 FTS]])</f>
        <v>0.30319605742048883</v>
      </c>
      <c r="X58">
        <f>LOG(Table8_1[[#This Row],[10:2 FTS]])</f>
        <v>-8.1969663215119878E-2</v>
      </c>
      <c r="Y58">
        <f>LOG(Table8_1[[#This Row],[N-MeFOSAA]])</f>
        <v>-1.1366771398795441</v>
      </c>
      <c r="Z58">
        <f>LOG(Table8_1[[#This Row],[N-EtFOSAA]])</f>
        <v>-1.1366771398795441</v>
      </c>
      <c r="AA58">
        <f>LOG(Table8_1[[#This Row],[FOSA]])</f>
        <v>-0.25336580106242124</v>
      </c>
      <c r="AB58">
        <f>LOG(Table8_1[[#This Row],[FOSAA]])</f>
        <v>-1.1366771398795441</v>
      </c>
      <c r="AC58">
        <f>LOG(Table8_1[[#This Row],[N-MeFOSA]])</f>
        <v>-1.1366771398795441</v>
      </c>
      <c r="AD58">
        <f>LOG(Table8_1[[#This Row],[N-EtFOSA]])</f>
        <v>-1.1366771398795441</v>
      </c>
      <c r="AE58">
        <f>LOG(Table8_1[[#This Row],[HFPO-DA]])</f>
        <v>-1.1366771398795441</v>
      </c>
      <c r="AF58">
        <f>LOG(Table8_1[[#This Row],[ADONA]])</f>
        <v>-1.1366771398795441</v>
      </c>
      <c r="AG58">
        <f>LOG(Table8_1[[#This Row],[9Cl-PF3ONS]])</f>
        <v>-1.1366771398795441</v>
      </c>
      <c r="AH58">
        <f>LOG(Table8_1[[#This Row],[11Cl-PF3OUdS]])</f>
        <v>-1.1366771398795441</v>
      </c>
      <c r="AI58">
        <f>LOG(Table8_1[[#This Row],[3:3 FTCA]])</f>
        <v>-0.13667713987954411</v>
      </c>
      <c r="AJ58">
        <f>LOG(Table8_1[[#This Row],[5:3 FTCA]])</f>
        <v>-0.64016451766011195</v>
      </c>
      <c r="AK58">
        <f>LOG(Table8_1[[#This Row],[7:3 FTCA]])</f>
        <v>-0.53461714855158171</v>
      </c>
      <c r="AL58">
        <f>LOG(Table8_1[[#This Row],[6:2 FTCA]])</f>
        <v>-1.1366771398795441</v>
      </c>
      <c r="AM58">
        <f>LOG(Table8_1[[#This Row],[8:2 FTCA]])</f>
        <v>-1.1366771398795441</v>
      </c>
      <c r="AN58">
        <f>LOG(Table8_1[[#This Row],[10:2 FTCA]])</f>
        <v>-1.1366771398795441</v>
      </c>
      <c r="AO58">
        <f>LOG(Table8_1[[#This Row],[6:2 FTUCA]])</f>
        <v>-1.1366771398795441</v>
      </c>
      <c r="AP58">
        <f>LOG(Table8_1[[#This Row],[8:2 FTUCA]])</f>
        <v>-1.1366771398795441</v>
      </c>
      <c r="AQ58">
        <f>LOG(Table8_1[[#This Row],[6:2 diPAP]])</f>
        <v>-0.73992861201492521</v>
      </c>
      <c r="AR58">
        <f>LOG(Table8_1[[#This Row],[FBSA]])</f>
        <v>-0.22402566887063094</v>
      </c>
      <c r="AS58">
        <f>LOG(Table8_1[[#This Row],[FHxSA]])</f>
        <v>0.70070371714501933</v>
      </c>
      <c r="AT58">
        <f>LOG(Table8_1[[#This Row],[PFPrS]])</f>
        <v>-0.73992861201492521</v>
      </c>
      <c r="AU58">
        <f>LOG(Table8_1[[#This Row],[Cl-PFOS]])</f>
        <v>-0.35359627377693043</v>
      </c>
      <c r="AV58">
        <f>LOG(Table8_1[[#This Row],[PFEtCHxS]])</f>
        <v>-1.1366771398795441</v>
      </c>
      <c r="AW58">
        <f>LOG(Table8_1[[#This Row],[8:2 diPAP]])</f>
        <v>-1.1366771398795441</v>
      </c>
      <c r="AX58">
        <f>LOG(Table8_1[[#This Row],[diSAmPAP]])</f>
        <v>-1.1366771398795441</v>
      </c>
      <c r="AY58" t="e">
        <f>LOG(Table8_1[[#This Row],[11cl-PF3OUdS2]])</f>
        <v>#NUM!</v>
      </c>
    </row>
    <row r="59" spans="1:51" x14ac:dyDescent="0.3">
      <c r="A59">
        <f>LOG(Table8_1[[#This Row],[PFBA]])</f>
        <v>2.1189299069938092E-2</v>
      </c>
      <c r="B59">
        <f>LOG(Table8_1[[#This Row],[PFPeA]])</f>
        <v>-0.6392173101267199</v>
      </c>
      <c r="C59">
        <f>LOG(Table8_1[[#This Row],[PFHxA]])</f>
        <v>-0.10679324694015198</v>
      </c>
      <c r="D59">
        <f>LOG(Table8_1[[#This Row],[PFHpA]])</f>
        <v>-0.26440110030182007</v>
      </c>
      <c r="E59">
        <f>LOG(Table8_1[[#This Row],[PFOA]])</f>
        <v>7.1882007306125359E-2</v>
      </c>
      <c r="F59">
        <f>LOG(Table8_1[[#This Row],[PFNA]])</f>
        <v>0.21484384804769785</v>
      </c>
      <c r="G59">
        <f>LOG(Table8_1[[#This Row],[PFBS]])</f>
        <v>-0.6392173101267199</v>
      </c>
      <c r="H59">
        <f>LOG(Table8_1[[#This Row],[PFPeS]])</f>
        <v>-0.6392173101267199</v>
      </c>
      <c r="I59">
        <f>LOG(Table8_1[[#This Row],[PFHxS]])</f>
        <v>1.1398790864012365</v>
      </c>
      <c r="J59">
        <f>LOG(Table8_1[[#This Row],[PFHpS]])</f>
        <v>0.26007138798507479</v>
      </c>
      <c r="K59">
        <f>LOG(Table8_1[[#This Row],[PFOS]])</f>
        <v>3.0492180226701815</v>
      </c>
      <c r="L59">
        <f>LOG(Table8_1[[#This Row],[6:2 FTS]])</f>
        <v>-0.6392173101267199</v>
      </c>
      <c r="M59">
        <f>LOG(Table8_1[[#This Row],[PFDA]])</f>
        <v>0.57978359661681012</v>
      </c>
      <c r="N59">
        <f>LOG(Table8_1[[#This Row],[PFUnA]])</f>
        <v>0.96473092105362934</v>
      </c>
      <c r="O59">
        <f>LOG(Table8_1[[#This Row],[PFDoA]])</f>
        <v>1.0128372247051722</v>
      </c>
      <c r="P59">
        <f>LOG(Table8_1[[#This Row],[PFTrDA]])</f>
        <v>0.8965262174895553</v>
      </c>
      <c r="Q59">
        <f>LOG(Table8_1[[#This Row],[PFTeDA]])</f>
        <v>1.0334237554869496</v>
      </c>
      <c r="R59">
        <f>LOG(Table8_1[[#This Row],[PFHxDA]])</f>
        <v>-0.6392173101267199</v>
      </c>
      <c r="S59">
        <f>LOG(Table8_1[[#This Row],[PFNS]])</f>
        <v>0.86451108105839192</v>
      </c>
      <c r="T59">
        <f>LOG(Table8_1[[#This Row],[PFDS]])</f>
        <v>0.99122607569249488</v>
      </c>
      <c r="U59">
        <f>LOG(Table8_1[[#This Row],[PFDoS]])</f>
        <v>0.48995847942483461</v>
      </c>
      <c r="V59">
        <f>LOG(Table8_1[[#This Row],[4:2 FTS]])</f>
        <v>-0.24033215531036956</v>
      </c>
      <c r="W59">
        <f>LOG(Table8_1[[#This Row],[8:2 FTS]])</f>
        <v>0.94448267215016868</v>
      </c>
      <c r="X59">
        <f>LOG(Table8_1[[#This Row],[10:2 FTS]])</f>
        <v>0.63948648926858609</v>
      </c>
      <c r="Y59">
        <f>LOG(Table8_1[[#This Row],[N-MeFOSAA]])</f>
        <v>-0.6392173101267199</v>
      </c>
      <c r="Z59">
        <f>LOG(Table8_1[[#This Row],[N-EtFOSAA]])</f>
        <v>-0.6392173101267199</v>
      </c>
      <c r="AA59">
        <f>LOG(Table8_1[[#This Row],[FOSA]])</f>
        <v>0.3820170425748684</v>
      </c>
      <c r="AB59">
        <f>LOG(Table8_1[[#This Row],[FOSAA]])</f>
        <v>-0.6392173101267199</v>
      </c>
      <c r="AC59">
        <f>LOG(Table8_1[[#This Row],[N-MeFOSA]])</f>
        <v>-0.6392173101267199</v>
      </c>
      <c r="AD59">
        <f>LOG(Table8_1[[#This Row],[N-EtFOSA]])</f>
        <v>-0.6392173101267199</v>
      </c>
      <c r="AE59">
        <f>LOG(Table8_1[[#This Row],[HFPO-DA]])</f>
        <v>-0.6392173101267199</v>
      </c>
      <c r="AF59">
        <f>LOG(Table8_1[[#This Row],[ADONA]])</f>
        <v>-0.6392173101267199</v>
      </c>
      <c r="AG59">
        <f>LOG(Table8_1[[#This Row],[9Cl-PF3ONS]])</f>
        <v>-0.6392173101267199</v>
      </c>
      <c r="AH59">
        <f>LOG(Table8_1[[#This Row],[11Cl-PF3OUdS]])</f>
        <v>-0.6392173101267199</v>
      </c>
      <c r="AI59">
        <f>LOG(Table8_1[[#This Row],[3:3 FTCA]])</f>
        <v>0.36078268987328005</v>
      </c>
      <c r="AJ59">
        <f>LOG(Table8_1[[#This Row],[5:3 FTCA]])</f>
        <v>-0.6392173101267199</v>
      </c>
      <c r="AK59">
        <f>LOG(Table8_1[[#This Row],[7:3 FTCA]])</f>
        <v>-0.29242982390206362</v>
      </c>
      <c r="AL59">
        <f>LOG(Table8_1[[#This Row],[6:2 FTCA]])</f>
        <v>-0.6392173101267199</v>
      </c>
      <c r="AM59">
        <f>LOG(Table8_1[[#This Row],[8:2 FTCA]])</f>
        <v>-0.6392173101267199</v>
      </c>
      <c r="AN59">
        <f>LOG(Table8_1[[#This Row],[10:2 FTCA]])</f>
        <v>-0.6392173101267199</v>
      </c>
      <c r="AO59">
        <f>LOG(Table8_1[[#This Row],[6:2 FTUCA]])</f>
        <v>-0.6392173101267199</v>
      </c>
      <c r="AP59">
        <f>LOG(Table8_1[[#This Row],[8:2 FTUCA]])</f>
        <v>-0.6392173101267199</v>
      </c>
      <c r="AQ59">
        <f>LOG(Table8_1[[#This Row],[6:2 diPAP]])</f>
        <v>-0.24033215531036956</v>
      </c>
      <c r="AR59">
        <f>LOG(Table8_1[[#This Row],[FBSA]])</f>
        <v>0.45939248775923086</v>
      </c>
      <c r="AS59">
        <f>LOG(Table8_1[[#This Row],[FHxSA]])</f>
        <v>1.4857214264815801</v>
      </c>
      <c r="AT59">
        <f>LOG(Table8_1[[#This Row],[PFPrS]])</f>
        <v>-0.24033215531036956</v>
      </c>
      <c r="AU59">
        <f>LOG(Table8_1[[#This Row],[Cl-PFOS]])</f>
        <v>0.29225607135647602</v>
      </c>
      <c r="AV59">
        <f>LOG(Table8_1[[#This Row],[PFEtCHxS]])</f>
        <v>-0.6392173101267199</v>
      </c>
      <c r="AW59">
        <f>LOG(Table8_1[[#This Row],[8:2 diPAP]])</f>
        <v>-0.6392173101267199</v>
      </c>
      <c r="AX59">
        <f>LOG(Table8_1[[#This Row],[diSAmPAP]])</f>
        <v>-0.6392173101267199</v>
      </c>
      <c r="AY59" t="e">
        <f>LOG(Table8_1[[#This Row],[11cl-PF3OUdS2]])</f>
        <v>#NUM!</v>
      </c>
    </row>
    <row r="60" spans="1:51" x14ac:dyDescent="0.3">
      <c r="A60">
        <f>LOG(Table8_1[[#This Row],[PFBA]])</f>
        <v>0.12385164096708581</v>
      </c>
      <c r="B60">
        <f>LOG(Table8_1[[#This Row],[PFPeA]])</f>
        <v>-1.0705810742857071</v>
      </c>
      <c r="C60">
        <f>LOG(Table8_1[[#This Row],[PFHxA]])</f>
        <v>-1.0705810742857071</v>
      </c>
      <c r="D60">
        <f>LOG(Table8_1[[#This Row],[PFHpA]])</f>
        <v>-0.63638802010785567</v>
      </c>
      <c r="E60">
        <f>LOG(Table8_1[[#This Row],[PFOA]])</f>
        <v>-1.0705810742857071</v>
      </c>
      <c r="F60">
        <f>LOG(Table8_1[[#This Row],[PFNA]])</f>
        <v>0.40312052117581787</v>
      </c>
      <c r="G60">
        <f>LOG(Table8_1[[#This Row],[PFBS]])</f>
        <v>-0.16685288808721482</v>
      </c>
      <c r="H60">
        <f>LOG(Table8_1[[#This Row],[PFPeS]])</f>
        <v>-2.7797161620935564E-2</v>
      </c>
      <c r="I60">
        <f>LOG(Table8_1[[#This Row],[PFHxS]])</f>
        <v>1.4653828514484182</v>
      </c>
      <c r="J60">
        <f>LOG(Table8_1[[#This Row],[PFHpS]])</f>
        <v>1.3031960574204888</v>
      </c>
      <c r="K60">
        <f>LOG(Table8_1[[#This Row],[PFOS]])</f>
        <v>3.3384564936046046</v>
      </c>
      <c r="L60">
        <f>LOG(Table8_1[[#This Row],[6:2 FTS]])</f>
        <v>-1.0705810742857071</v>
      </c>
      <c r="M60">
        <f>LOG(Table8_1[[#This Row],[PFDA]])</f>
        <v>0.85125834871907524</v>
      </c>
      <c r="N60">
        <f>LOG(Table8_1[[#This Row],[PFUnA]])</f>
        <v>1.2380461031287955</v>
      </c>
      <c r="O60">
        <f>LOG(Table8_1[[#This Row],[PFDoA]])</f>
        <v>1.3710678622717363</v>
      </c>
      <c r="P60">
        <f>LOG(Table8_1[[#This Row],[PFTrDA]])</f>
        <v>1.3031960574204888</v>
      </c>
      <c r="Q60">
        <f>LOG(Table8_1[[#This Row],[PFTeDA]])</f>
        <v>1.2201080880400552</v>
      </c>
      <c r="R60">
        <f>LOG(Table8_1[[#This Row],[PFHxDA]])</f>
        <v>-0.24641694110709347</v>
      </c>
      <c r="S60">
        <f>LOG(Table8_1[[#This Row],[PFNS]])</f>
        <v>1.9268567089496924</v>
      </c>
      <c r="T60">
        <f>LOG(Table8_1[[#This Row],[PFDS]])</f>
        <v>1.4216039268698311</v>
      </c>
      <c r="U60">
        <f>LOG(Table8_1[[#This Row],[PFDoS]])</f>
        <v>1.5888317255942073</v>
      </c>
      <c r="V60">
        <f>LOG(Table8_1[[#This Row],[4:2 FTS]])</f>
        <v>-0.67264106561366965</v>
      </c>
      <c r="W60">
        <f>LOG(Table8_1[[#This Row],[8:2 FTS]])</f>
        <v>1.1986570869544226</v>
      </c>
      <c r="X60">
        <f>LOG(Table8_1[[#This Row],[10:2 FTS]])</f>
        <v>0.71432975974523305</v>
      </c>
      <c r="Y60">
        <f>LOG(Table8_1[[#This Row],[N-MeFOSAA]])</f>
        <v>-1.0705810742857071</v>
      </c>
      <c r="Z60">
        <f>LOG(Table8_1[[#This Row],[N-EtFOSAA]])</f>
        <v>-1.0705810742857071</v>
      </c>
      <c r="AA60">
        <f>LOG(Table8_1[[#This Row],[FOSA]])</f>
        <v>0.99211148778694969</v>
      </c>
      <c r="AB60">
        <f>LOG(Table8_1[[#This Row],[FOSAA]])</f>
        <v>-1.0705810742857071</v>
      </c>
      <c r="AC60">
        <f>LOG(Table8_1[[#This Row],[N-MeFOSA]])</f>
        <v>-1.0705810742857071</v>
      </c>
      <c r="AD60">
        <f>LOG(Table8_1[[#This Row],[N-EtFOSA]])</f>
        <v>-1.0705810742857071</v>
      </c>
      <c r="AE60">
        <f>LOG(Table8_1[[#This Row],[HFPO-DA]])</f>
        <v>-1.0705810742857071</v>
      </c>
      <c r="AF60">
        <f>LOG(Table8_1[[#This Row],[ADONA]])</f>
        <v>-1.0705810742857071</v>
      </c>
      <c r="AG60">
        <f>LOG(Table8_1[[#This Row],[9Cl-PF3ONS]])</f>
        <v>-1.0705810742857071</v>
      </c>
      <c r="AH60">
        <f>LOG(Table8_1[[#This Row],[11Cl-PF3OUdS]])</f>
        <v>-1.0705810742857071</v>
      </c>
      <c r="AI60">
        <f>LOG(Table8_1[[#This Row],[3:3 FTCA]])</f>
        <v>-7.0581074285707285E-2</v>
      </c>
      <c r="AJ60">
        <f>LOG(Table8_1[[#This Row],[5:3 FTCA]])</f>
        <v>-1.0705810742857071</v>
      </c>
      <c r="AK60">
        <f>LOG(Table8_1[[#This Row],[7:3 FTCA]])</f>
        <v>0.75434833571101889</v>
      </c>
      <c r="AL60">
        <f>LOG(Table8_1[[#This Row],[6:2 FTCA]])</f>
        <v>-1.0705810742857071</v>
      </c>
      <c r="AM60">
        <f>LOG(Table8_1[[#This Row],[8:2 FTCA]])</f>
        <v>-1.0705810742857071</v>
      </c>
      <c r="AN60">
        <f>LOG(Table8_1[[#This Row],[10:2 FTCA]])</f>
        <v>-1.0705810742857071</v>
      </c>
      <c r="AO60">
        <f>LOG(Table8_1[[#This Row],[6:2 FTUCA]])</f>
        <v>-1.0705810742857071</v>
      </c>
      <c r="AP60">
        <f>LOG(Table8_1[[#This Row],[8:2 FTUCA]])</f>
        <v>-1.0705810742857071</v>
      </c>
      <c r="AQ60">
        <f>LOG(Table8_1[[#This Row],[6:2 diPAP]])</f>
        <v>-0.67264106561366965</v>
      </c>
      <c r="AR60">
        <f>LOG(Table8_1[[#This Row],[FBSA]])</f>
        <v>0.6599162000698503</v>
      </c>
      <c r="AS60">
        <f>LOG(Table8_1[[#This Row],[FHxSA]])</f>
        <v>1.8082109729242219</v>
      </c>
      <c r="AT60">
        <f>LOG(Table8_1[[#This Row],[PFPrS]])</f>
        <v>-0.67264106561366965</v>
      </c>
      <c r="AU60">
        <f>LOG(Table8_1[[#This Row],[Cl-PFOS]])</f>
        <v>1.2855573090077739</v>
      </c>
      <c r="AV60">
        <f>LOG(Table8_1[[#This Row],[PFEtCHxS]])</f>
        <v>-1.0705810742857071</v>
      </c>
      <c r="AW60">
        <f>LOG(Table8_1[[#This Row],[8:2 diPAP]])</f>
        <v>-1.0705810742857071</v>
      </c>
      <c r="AX60">
        <f>LOG(Table8_1[[#This Row],[diSAmPAP]])</f>
        <v>-1.0705810742857071</v>
      </c>
      <c r="AY60" t="e">
        <f>LOG(Table8_1[[#This Row],[11cl-PF3OUdS2]])</f>
        <v>#NUM!</v>
      </c>
    </row>
    <row r="61" spans="1:51" x14ac:dyDescent="0.3">
      <c r="A61">
        <f>LOG(Table8_1[[#This Row],[PFBA]])</f>
        <v>-0.3516399890190684</v>
      </c>
      <c r="B61">
        <f>LOG(Table8_1[[#This Row],[PFPeA]])</f>
        <v>-1.1611509092627446</v>
      </c>
      <c r="C61">
        <f>LOG(Table8_1[[#This Row],[PFHxA]])</f>
        <v>-0.79317412396815024</v>
      </c>
      <c r="D61">
        <f>LOG(Table8_1[[#This Row],[PFHpA]])</f>
        <v>-1.1611509092627446</v>
      </c>
      <c r="E61">
        <f>LOG(Table8_1[[#This Row],[PFOA]])</f>
        <v>-0.34390179798716813</v>
      </c>
      <c r="F61">
        <f>LOG(Table8_1[[#This Row],[PFNA]])</f>
        <v>-0.37161106994968846</v>
      </c>
      <c r="G61">
        <f>LOG(Table8_1[[#This Row],[PFBS]])</f>
        <v>-1.1611509092627446</v>
      </c>
      <c r="H61">
        <f>LOG(Table8_1[[#This Row],[PFPeS]])</f>
        <v>-1.1611509092627446</v>
      </c>
      <c r="I61">
        <f>LOG(Table8_1[[#This Row],[PFHxS]])</f>
        <v>0.55750720190565795</v>
      </c>
      <c r="J61">
        <f>LOG(Table8_1[[#This Row],[PFHpS]])</f>
        <v>-0.41005039867429227</v>
      </c>
      <c r="K61">
        <f>LOG(Table8_1[[#This Row],[PFOS]])</f>
        <v>2.0718820073061255</v>
      </c>
      <c r="L61">
        <f>LOG(Table8_1[[#This Row],[6:2 FTS]])</f>
        <v>-1.1611509092627446</v>
      </c>
      <c r="M61">
        <f>LOG(Table8_1[[#This Row],[PFDA]])</f>
        <v>2.5305865264770262E-2</v>
      </c>
      <c r="N61">
        <f>LOG(Table8_1[[#This Row],[PFUnA]])</f>
        <v>0.38021124171160603</v>
      </c>
      <c r="O61">
        <f>LOG(Table8_1[[#This Row],[PFDoA]])</f>
        <v>0.47567118832442967</v>
      </c>
      <c r="P61">
        <f>LOG(Table8_1[[#This Row],[PFTrDA]])</f>
        <v>0.28555730900777376</v>
      </c>
      <c r="Q61">
        <f>LOG(Table8_1[[#This Row],[PFTeDA]])</f>
        <v>0.42651126136457523</v>
      </c>
      <c r="R61">
        <f>LOG(Table8_1[[#This Row],[PFHxDA]])</f>
        <v>-1.1611509092627446</v>
      </c>
      <c r="S61">
        <f>LOG(Table8_1[[#This Row],[PFNS]])</f>
        <v>0.23299611039215382</v>
      </c>
      <c r="T61">
        <f>LOG(Table8_1[[#This Row],[PFDS]])</f>
        <v>0.3820170425748684</v>
      </c>
      <c r="U61">
        <f>LOG(Table8_1[[#This Row],[PFDoS]])</f>
        <v>-0.21253952548158497</v>
      </c>
      <c r="V61">
        <f>LOG(Table8_1[[#This Row],[4:2 FTS]])</f>
        <v>-0.76447155309245107</v>
      </c>
      <c r="W61">
        <f>LOG(Table8_1[[#This Row],[8:2 FTS]])</f>
        <v>0.27415784926367981</v>
      </c>
      <c r="X61">
        <f>LOG(Table8_1[[#This Row],[10:2 FTS]])</f>
        <v>4.5322978786657475E-2</v>
      </c>
      <c r="Y61">
        <f>LOG(Table8_1[[#This Row],[N-MeFOSAA]])</f>
        <v>-1.1611509092627446</v>
      </c>
      <c r="Z61">
        <f>LOG(Table8_1[[#This Row],[N-EtFOSAA]])</f>
        <v>-1.1611509092627446</v>
      </c>
      <c r="AA61">
        <f>LOG(Table8_1[[#This Row],[FOSA]])</f>
        <v>-0.23062267392386154</v>
      </c>
      <c r="AB61">
        <f>LOG(Table8_1[[#This Row],[FOSAA]])</f>
        <v>-1.1611509092627446</v>
      </c>
      <c r="AC61">
        <f>LOG(Table8_1[[#This Row],[N-MeFOSA]])</f>
        <v>-1.1611509092627446</v>
      </c>
      <c r="AD61">
        <f>LOG(Table8_1[[#This Row],[N-EtFOSA]])</f>
        <v>-1.1611509092627446</v>
      </c>
      <c r="AE61">
        <f>LOG(Table8_1[[#This Row],[HFPO-DA]])</f>
        <v>-1.1611509092627446</v>
      </c>
      <c r="AF61">
        <f>LOG(Table8_1[[#This Row],[ADONA]])</f>
        <v>-1.1611509092627446</v>
      </c>
      <c r="AG61">
        <f>LOG(Table8_1[[#This Row],[9Cl-PF3ONS]])</f>
        <v>-1.1611509092627446</v>
      </c>
      <c r="AH61">
        <f>LOG(Table8_1[[#This Row],[11Cl-PF3OUdS]])</f>
        <v>-1.1611509092627446</v>
      </c>
      <c r="AI61">
        <f>LOG(Table8_1[[#This Row],[3:3 FTCA]])</f>
        <v>-0.16115090926274472</v>
      </c>
      <c r="AJ61">
        <f>LOG(Table8_1[[#This Row],[5:3 FTCA]])</f>
        <v>-1.1611509092627446</v>
      </c>
      <c r="AK61">
        <f>LOG(Table8_1[[#This Row],[7:3 FTCA]])</f>
        <v>-0.68402965454308229</v>
      </c>
      <c r="AL61">
        <f>LOG(Table8_1[[#This Row],[6:2 FTCA]])</f>
        <v>-1.1611509092627446</v>
      </c>
      <c r="AM61">
        <f>LOG(Table8_1[[#This Row],[8:2 FTCA]])</f>
        <v>-1.1611509092627446</v>
      </c>
      <c r="AN61">
        <f>LOG(Table8_1[[#This Row],[10:2 FTCA]])</f>
        <v>-1.1611509092627446</v>
      </c>
      <c r="AO61">
        <f>LOG(Table8_1[[#This Row],[6:2 FTUCA]])</f>
        <v>-1.1611509092627446</v>
      </c>
      <c r="AP61">
        <f>LOG(Table8_1[[#This Row],[8:2 FTUCA]])</f>
        <v>-1.1611509092627446</v>
      </c>
      <c r="AQ61">
        <f>LOG(Table8_1[[#This Row],[6:2 diPAP]])</f>
        <v>-0.76447155309245107</v>
      </c>
      <c r="AR61">
        <f>LOG(Table8_1[[#This Row],[FBSA]])</f>
        <v>-0.20830935097988201</v>
      </c>
      <c r="AS61">
        <f>LOG(Table8_1[[#This Row],[FHxSA]])</f>
        <v>0.74350976472842978</v>
      </c>
      <c r="AT61">
        <f>LOG(Table8_1[[#This Row],[PFPrS]])</f>
        <v>-0.76447155309245107</v>
      </c>
      <c r="AU61">
        <f>LOG(Table8_1[[#This Row],[Cl-PFOS]])</f>
        <v>-0.34390179798716813</v>
      </c>
      <c r="AV61">
        <f>LOG(Table8_1[[#This Row],[PFEtCHxS]])</f>
        <v>-1.1611509092627446</v>
      </c>
      <c r="AW61">
        <f>LOG(Table8_1[[#This Row],[8:2 diPAP]])</f>
        <v>-1.1611509092627446</v>
      </c>
      <c r="AX61">
        <f>LOG(Table8_1[[#This Row],[diSAmPAP]])</f>
        <v>-1.1611509092627446</v>
      </c>
      <c r="AY61" t="e">
        <f>LOG(Table8_1[[#This Row],[11cl-PF3OUdS2]])</f>
        <v>#NUM!</v>
      </c>
    </row>
    <row r="62" spans="1:51" x14ac:dyDescent="0.3">
      <c r="A62">
        <f>LOG(Table8_1[[#This Row],[PFBA]])</f>
        <v>-1.0177287669604316</v>
      </c>
      <c r="B62">
        <f>LOG(Table8_1[[#This Row],[PFPeA]])</f>
        <v>-1.0177287669604316</v>
      </c>
      <c r="C62">
        <f>LOG(Table8_1[[#This Row],[PFHxA]])</f>
        <v>-1.0177287669604316</v>
      </c>
      <c r="D62">
        <f>LOG(Table8_1[[#This Row],[PFHpA]])</f>
        <v>-1.0177287669604316</v>
      </c>
      <c r="E62">
        <f>LOG(Table8_1[[#This Row],[PFOA]])</f>
        <v>-1.0177287669604316</v>
      </c>
      <c r="F62">
        <f>LOG(Table8_1[[#This Row],[PFNA]])</f>
        <v>6.445798922691845E-2</v>
      </c>
      <c r="G62">
        <f>LOG(Table8_1[[#This Row],[PFBS]])</f>
        <v>-1.0177287669604316</v>
      </c>
      <c r="H62">
        <f>LOG(Table8_1[[#This Row],[PFPeS]])</f>
        <v>-1.0177287669604316</v>
      </c>
      <c r="I62">
        <f>LOG(Table8_1[[#This Row],[PFHxS]])</f>
        <v>0.83821922190762577</v>
      </c>
      <c r="J62">
        <f>LOG(Table8_1[[#This Row],[PFHpS]])</f>
        <v>0.39445168082621629</v>
      </c>
      <c r="K62">
        <f>LOG(Table8_1[[#This Row],[PFOS]])</f>
        <v>2.9503648543761232</v>
      </c>
      <c r="L62">
        <f>LOG(Table8_1[[#This Row],[6:2 FTS]])</f>
        <v>-1.0177287669604316</v>
      </c>
      <c r="M62">
        <f>LOG(Table8_1[[#This Row],[PFDA]])</f>
        <v>0.74272513130469831</v>
      </c>
      <c r="N62">
        <f>LOG(Table8_1[[#This Row],[PFUnA]])</f>
        <v>1.0128372247051722</v>
      </c>
      <c r="O62">
        <f>LOG(Table8_1[[#This Row],[PFDoA]])</f>
        <v>1</v>
      </c>
      <c r="P62">
        <f>LOG(Table8_1[[#This Row],[PFTrDA]])</f>
        <v>0.83378437465647892</v>
      </c>
      <c r="Q62">
        <f>LOG(Table8_1[[#This Row],[PFTeDA]])</f>
        <v>0.82412583391654892</v>
      </c>
      <c r="R62">
        <f>LOG(Table8_1[[#This Row],[PFHxDA]])</f>
        <v>-0.46980030179691779</v>
      </c>
      <c r="S62">
        <f>LOG(Table8_1[[#This Row],[PFNS]])</f>
        <v>1.1367205671564067</v>
      </c>
      <c r="T62">
        <f>LOG(Table8_1[[#This Row],[PFDS]])</f>
        <v>1.1492191126553799</v>
      </c>
      <c r="U62">
        <f>LOG(Table8_1[[#This Row],[PFDoS]])</f>
        <v>0.57863920996807239</v>
      </c>
      <c r="V62">
        <f>LOG(Table8_1[[#This Row],[4:2 FTS]])</f>
        <v>-0.61978875828839397</v>
      </c>
      <c r="W62">
        <f>LOG(Table8_1[[#This Row],[8:2 FTS]])</f>
        <v>1.0569048513364727</v>
      </c>
      <c r="X62">
        <f>LOG(Table8_1[[#This Row],[10:2 FTS]])</f>
        <v>0.54654266347813107</v>
      </c>
      <c r="Y62">
        <f>LOG(Table8_1[[#This Row],[N-MeFOSAA]])</f>
        <v>-1.0177287669604316</v>
      </c>
      <c r="Z62">
        <f>LOG(Table8_1[[#This Row],[N-EtFOSAA]])</f>
        <v>-1.0177287669604316</v>
      </c>
      <c r="AA62">
        <f>LOG(Table8_1[[#This Row],[FOSA]])</f>
        <v>0.51054501020661214</v>
      </c>
      <c r="AB62">
        <f>LOG(Table8_1[[#This Row],[FOSAA]])</f>
        <v>-1.0177287669604316</v>
      </c>
      <c r="AC62">
        <f>LOG(Table8_1[[#This Row],[N-MeFOSA]])</f>
        <v>-1.0177287669604316</v>
      </c>
      <c r="AD62">
        <f>LOG(Table8_1[[#This Row],[N-EtFOSA]])</f>
        <v>-1.0177287669604316</v>
      </c>
      <c r="AE62">
        <f>LOG(Table8_1[[#This Row],[HFPO-DA]])</f>
        <v>-1.0177287669604316</v>
      </c>
      <c r="AF62">
        <f>LOG(Table8_1[[#This Row],[ADONA]])</f>
        <v>-1.0177287669604316</v>
      </c>
      <c r="AG62">
        <f>LOG(Table8_1[[#This Row],[9Cl-PF3ONS]])</f>
        <v>-1.0177287669604316</v>
      </c>
      <c r="AH62">
        <f>LOG(Table8_1[[#This Row],[11Cl-PF3OUdS]])</f>
        <v>-1.0177287669604316</v>
      </c>
      <c r="AI62">
        <f>LOG(Table8_1[[#This Row],[3:3 FTCA]])</f>
        <v>-1.7728766960431602E-2</v>
      </c>
      <c r="AJ62">
        <f>LOG(Table8_1[[#This Row],[5:3 FTCA]])</f>
        <v>-1.0177287669604316</v>
      </c>
      <c r="AK62">
        <f>LOG(Table8_1[[#This Row],[7:3 FTCA]])</f>
        <v>-1.0177287669604316</v>
      </c>
      <c r="AL62">
        <f>LOG(Table8_1[[#This Row],[6:2 FTCA]])</f>
        <v>-1.0177287669604316</v>
      </c>
      <c r="AM62">
        <f>LOG(Table8_1[[#This Row],[8:2 FTCA]])</f>
        <v>-1.0177287669604316</v>
      </c>
      <c r="AN62">
        <f>LOG(Table8_1[[#This Row],[10:2 FTCA]])</f>
        <v>-1.0177287669604316</v>
      </c>
      <c r="AO62">
        <f>LOG(Table8_1[[#This Row],[6:2 FTUCA]])</f>
        <v>-1.0177287669604316</v>
      </c>
      <c r="AP62">
        <f>LOG(Table8_1[[#This Row],[8:2 FTUCA]])</f>
        <v>-1.0177287669604316</v>
      </c>
      <c r="AQ62">
        <f>LOG(Table8_1[[#This Row],[6:2 diPAP]])</f>
        <v>-0.61978875828839397</v>
      </c>
      <c r="AR62">
        <f>LOG(Table8_1[[#This Row],[FBSA]])</f>
        <v>0.31806333496276157</v>
      </c>
      <c r="AS62">
        <f>LOG(Table8_1[[#This Row],[FHxSA]])</f>
        <v>1.7007037171450194</v>
      </c>
      <c r="AT62">
        <f>LOG(Table8_1[[#This Row],[PFPrS]])</f>
        <v>-0.61978875828839397</v>
      </c>
      <c r="AU62">
        <f>LOG(Table8_1[[#This Row],[Cl-PFOS]])</f>
        <v>0.48713837547718647</v>
      </c>
      <c r="AV62">
        <f>LOG(Table8_1[[#This Row],[PFEtCHxS]])</f>
        <v>-1.0177287669604316</v>
      </c>
      <c r="AW62">
        <f>LOG(Table8_1[[#This Row],[8:2 diPAP]])</f>
        <v>-1.0177287669604316</v>
      </c>
      <c r="AX62">
        <f>LOG(Table8_1[[#This Row],[diSAmPAP]])</f>
        <v>-1.0177287669604316</v>
      </c>
      <c r="AY62" t="e">
        <f>LOG(Table8_1[[#This Row],[11cl-PF3OUdS2]])</f>
        <v>#NUM!</v>
      </c>
    </row>
    <row r="63" spans="1:51" x14ac:dyDescent="0.3">
      <c r="A63">
        <f>LOG(Table8_1[[#This Row],[PFBA]])</f>
        <v>-1.0132282657337552</v>
      </c>
      <c r="B63">
        <f>LOG(Table8_1[[#This Row],[PFPeA]])</f>
        <v>-1.0132282657337552</v>
      </c>
      <c r="C63">
        <f>LOG(Table8_1[[#This Row],[PFHxA]])</f>
        <v>-9.1514981121350217E-2</v>
      </c>
      <c r="D63">
        <f>LOG(Table8_1[[#This Row],[PFHpA]])</f>
        <v>-1.0132282657337552</v>
      </c>
      <c r="E63">
        <f>LOG(Table8_1[[#This Row],[PFOA]])</f>
        <v>-1.0132282657337552</v>
      </c>
      <c r="F63">
        <f>LOG(Table8_1[[#This Row],[PFNA]])</f>
        <v>0.24054924828259971</v>
      </c>
      <c r="G63">
        <f>LOG(Table8_1[[#This Row],[PFBS]])</f>
        <v>-1.0132282657337552</v>
      </c>
      <c r="H63">
        <f>LOG(Table8_1[[#This Row],[PFPeS]])</f>
        <v>9.3421685162235063E-2</v>
      </c>
      <c r="I63">
        <f>LOG(Table8_1[[#This Row],[PFHxS]])</f>
        <v>1.2833012287035497</v>
      </c>
      <c r="J63">
        <f>LOG(Table8_1[[#This Row],[PFHpS]])</f>
        <v>1.5132176000679389</v>
      </c>
      <c r="K63">
        <f>LOG(Table8_1[[#This Row],[PFOS]])</f>
        <v>3.4216039268698313</v>
      </c>
      <c r="L63">
        <f>LOG(Table8_1[[#This Row],[6:2 FTS]])</f>
        <v>-1.0132282657337552</v>
      </c>
      <c r="M63">
        <f>LOG(Table8_1[[#This Row],[PFDA]])</f>
        <v>0.93801909747621026</v>
      </c>
      <c r="N63">
        <f>LOG(Table8_1[[#This Row],[PFUnA]])</f>
        <v>-1.0132282657337552</v>
      </c>
      <c r="O63">
        <f>LOG(Table8_1[[#This Row],[PFDoA]])</f>
        <v>1.3579348470004537</v>
      </c>
      <c r="P63">
        <f>LOG(Table8_1[[#This Row],[PFTrDA]])</f>
        <v>1.2576785748691846</v>
      </c>
      <c r="Q63">
        <f>LOG(Table8_1[[#This Row],[PFTeDA]])</f>
        <v>1.0253058652647702</v>
      </c>
      <c r="R63">
        <f>LOG(Table8_1[[#This Row],[PFHxDA]])</f>
        <v>-0.46092390120722343</v>
      </c>
      <c r="S63">
        <f>LOG(Table8_1[[#This Row],[PFNS]])</f>
        <v>2.1903316981702914</v>
      </c>
      <c r="T63">
        <f>LOG(Table8_1[[#This Row],[PFDS]])</f>
        <v>1.4132997640812519</v>
      </c>
      <c r="U63">
        <f>LOG(Table8_1[[#This Row],[PFDoS]])</f>
        <v>1.608526033577194</v>
      </c>
      <c r="V63">
        <f>LOG(Table8_1[[#This Row],[4:2 FTS]])</f>
        <v>-0.61618463401956869</v>
      </c>
      <c r="W63">
        <f>LOG(Table8_1[[#This Row],[8:2 FTS]])</f>
        <v>1.4065401804339552</v>
      </c>
      <c r="X63">
        <f>LOG(Table8_1[[#This Row],[10:2 FTS]])</f>
        <v>0.84323277809800945</v>
      </c>
      <c r="Y63">
        <f>LOG(Table8_1[[#This Row],[N-MeFOSAA]])</f>
        <v>-1.0132282657337552</v>
      </c>
      <c r="Z63">
        <f>LOG(Table8_1[[#This Row],[N-EtFOSAA]])</f>
        <v>-1.0132282657337552</v>
      </c>
      <c r="AA63">
        <f>LOG(Table8_1[[#This Row],[FOSA]])</f>
        <v>1.2174839442139063</v>
      </c>
      <c r="AB63">
        <f>LOG(Table8_1[[#This Row],[FOSAA]])</f>
        <v>-1.0132282657337552</v>
      </c>
      <c r="AC63">
        <f>LOG(Table8_1[[#This Row],[N-MeFOSA]])</f>
        <v>-1.0132282657337552</v>
      </c>
      <c r="AD63">
        <f>LOG(Table8_1[[#This Row],[N-EtFOSA]])</f>
        <v>-1.0132282657337552</v>
      </c>
      <c r="AE63">
        <f>LOG(Table8_1[[#This Row],[HFPO-DA]])</f>
        <v>-1.0132282657337552</v>
      </c>
      <c r="AF63">
        <f>LOG(Table8_1[[#This Row],[ADONA]])</f>
        <v>-1.0132282657337552</v>
      </c>
      <c r="AG63">
        <f>LOG(Table8_1[[#This Row],[9Cl-PF3ONS]])</f>
        <v>-1.0132282657337552</v>
      </c>
      <c r="AH63">
        <f>LOG(Table8_1[[#This Row],[11Cl-PF3OUdS]])</f>
        <v>-1.0132282657337552</v>
      </c>
      <c r="AI63">
        <f>LOG(Table8_1[[#This Row],[3:3 FTCA]])</f>
        <v>-1.322826573375516E-2</v>
      </c>
      <c r="AJ63">
        <f>LOG(Table8_1[[#This Row],[5:3 FTCA]])</f>
        <v>-1.0132282657337552</v>
      </c>
      <c r="AK63">
        <f>LOG(Table8_1[[#This Row],[7:3 FTCA]])</f>
        <v>0.66086547800386919</v>
      </c>
      <c r="AL63">
        <f>LOG(Table8_1[[#This Row],[6:2 FTCA]])</f>
        <v>-1.0132282657337552</v>
      </c>
      <c r="AM63">
        <f>LOG(Table8_1[[#This Row],[8:2 FTCA]])</f>
        <v>-1.0132282657337552</v>
      </c>
      <c r="AN63">
        <f>LOG(Table8_1[[#This Row],[10:2 FTCA]])</f>
        <v>-1.0132282657337552</v>
      </c>
      <c r="AO63">
        <f>LOG(Table8_1[[#This Row],[6:2 FTUCA]])</f>
        <v>-1.0132282657337552</v>
      </c>
      <c r="AP63">
        <f>LOG(Table8_1[[#This Row],[8:2 FTUCA]])</f>
        <v>-1.0132282657337552</v>
      </c>
      <c r="AQ63">
        <f>LOG(Table8_1[[#This Row],[6:2 diPAP]])</f>
        <v>-0.61618463401956869</v>
      </c>
      <c r="AR63">
        <f>LOG(Table8_1[[#This Row],[FBSA]])</f>
        <v>0.73479982958884693</v>
      </c>
      <c r="AS63">
        <f>LOG(Table8_1[[#This Row],[FHxSA]])</f>
        <v>1.9299295600845878</v>
      </c>
      <c r="AT63">
        <f>LOG(Table8_1[[#This Row],[PFPrS]])</f>
        <v>-0.61618463401956869</v>
      </c>
      <c r="AU63">
        <f>LOG(Table8_1[[#This Row],[Cl-PFOS]])</f>
        <v>1.5340261060561351</v>
      </c>
      <c r="AV63">
        <f>LOG(Table8_1[[#This Row],[PFEtCHxS]])</f>
        <v>-1.0132282657337552</v>
      </c>
      <c r="AW63">
        <f>LOG(Table8_1[[#This Row],[8:2 diPAP]])</f>
        <v>-1.0132282657337552</v>
      </c>
      <c r="AX63">
        <f>LOG(Table8_1[[#This Row],[diSAmPAP]])</f>
        <v>-1.0132282657337552</v>
      </c>
      <c r="AY63" t="e">
        <f>LOG(Table8_1[[#This Row],[11cl-PF3OUdS2]])</f>
        <v>#NUM!</v>
      </c>
    </row>
    <row r="64" spans="1:51" x14ac:dyDescent="0.3">
      <c r="A64">
        <f>LOG(Table8_1[[#This Row],[PFBA]])</f>
        <v>-1.1278437272517072</v>
      </c>
      <c r="B64">
        <f>LOG(Table8_1[[#This Row],[PFPeA]])</f>
        <v>-1.1278437272517072</v>
      </c>
      <c r="C64">
        <f>LOG(Table8_1[[#This Row],[PFHxA]])</f>
        <v>-1.1278437272517072</v>
      </c>
      <c r="D64">
        <f>LOG(Table8_1[[#This Row],[PFHpA]])</f>
        <v>-1.1278437272517072</v>
      </c>
      <c r="E64">
        <f>LOG(Table8_1[[#This Row],[PFOA]])</f>
        <v>-1.1278437272517072</v>
      </c>
      <c r="F64">
        <f>LOG(Table8_1[[#This Row],[PFNA]])</f>
        <v>-0.76195389687120463</v>
      </c>
      <c r="G64">
        <f>LOG(Table8_1[[#This Row],[PFBS]])</f>
        <v>-1.1278437272517072</v>
      </c>
      <c r="H64">
        <f>LOG(Table8_1[[#This Row],[PFPeS]])</f>
        <v>-1.1278437272517072</v>
      </c>
      <c r="I64">
        <f>LOG(Table8_1[[#This Row],[PFHxS]])</f>
        <v>-3.6684488613888719E-2</v>
      </c>
      <c r="J64">
        <f>LOG(Table8_1[[#This Row],[PFHpS]])</f>
        <v>-0.77211329538632645</v>
      </c>
      <c r="K64">
        <f>LOG(Table8_1[[#This Row],[PFOS]])</f>
        <v>2.0374264979406238</v>
      </c>
      <c r="L64">
        <f>LOG(Table8_1[[#This Row],[6:2 FTS]])</f>
        <v>-1.1278437272517072</v>
      </c>
      <c r="M64">
        <f>LOG(Table8_1[[#This Row],[PFDA]])</f>
        <v>-0.19517932127883766</v>
      </c>
      <c r="N64">
        <f>LOG(Table8_1[[#This Row],[PFUnA]])</f>
        <v>-7.0049015686584892E-3</v>
      </c>
      <c r="O64">
        <f>LOG(Table8_1[[#This Row],[PFDoA]])</f>
        <v>3.342375548694973E-2</v>
      </c>
      <c r="P64">
        <f>LOG(Table8_1[[#This Row],[PFTrDA]])</f>
        <v>-0.24488773360492885</v>
      </c>
      <c r="Q64">
        <f>LOG(Table8_1[[#This Row],[PFTeDA]])</f>
        <v>-0.2692177243336108</v>
      </c>
      <c r="R64">
        <f>LOG(Table8_1[[#This Row],[PFHxDA]])</f>
        <v>-1.1278437272517072</v>
      </c>
      <c r="S64">
        <f>LOG(Table8_1[[#This Row],[PFNS]])</f>
        <v>-8.7777943467584538E-2</v>
      </c>
      <c r="T64">
        <f>LOG(Table8_1[[#This Row],[PFDS]])</f>
        <v>-4.6240308266771224E-2</v>
      </c>
      <c r="U64">
        <f>LOG(Table8_1[[#This Row],[PFDoS]])</f>
        <v>-0.71444269099222624</v>
      </c>
      <c r="V64">
        <f>LOG(Table8_1[[#This Row],[4:2 FTS]])</f>
        <v>-0.73048705578208373</v>
      </c>
      <c r="W64">
        <f>LOG(Table8_1[[#This Row],[8:2 FTS]])</f>
        <v>0.17609125905568124</v>
      </c>
      <c r="X64">
        <f>LOG(Table8_1[[#This Row],[10:2 FTS]])</f>
        <v>-0.25181197299379954</v>
      </c>
      <c r="Y64">
        <f>LOG(Table8_1[[#This Row],[N-MeFOSAA]])</f>
        <v>-1.1278437272517072</v>
      </c>
      <c r="Z64">
        <f>LOG(Table8_1[[#This Row],[N-EtFOSAA]])</f>
        <v>-1.1278437272517072</v>
      </c>
      <c r="AA64">
        <f>LOG(Table8_1[[#This Row],[FOSA]])</f>
        <v>-0.33254704711004607</v>
      </c>
      <c r="AB64">
        <f>LOG(Table8_1[[#This Row],[FOSAA]])</f>
        <v>-1.1278437272517072</v>
      </c>
      <c r="AC64">
        <f>LOG(Table8_1[[#This Row],[N-MeFOSA]])</f>
        <v>-1.1278437272517072</v>
      </c>
      <c r="AD64">
        <f>LOG(Table8_1[[#This Row],[N-EtFOSA]])</f>
        <v>-1.1278437272517072</v>
      </c>
      <c r="AE64">
        <f>LOG(Table8_1[[#This Row],[HFPO-DA]])</f>
        <v>-1.1278437272517072</v>
      </c>
      <c r="AF64">
        <f>LOG(Table8_1[[#This Row],[ADONA]])</f>
        <v>-1.1278437272517072</v>
      </c>
      <c r="AG64">
        <f>LOG(Table8_1[[#This Row],[9Cl-PF3ONS]])</f>
        <v>-1.1278437272517072</v>
      </c>
      <c r="AH64">
        <f>LOG(Table8_1[[#This Row],[11Cl-PF3OUdS]])</f>
        <v>-1.1278437272517072</v>
      </c>
      <c r="AI64">
        <f>LOG(Table8_1[[#This Row],[3:3 FTCA]])</f>
        <v>-0.12784372725170717</v>
      </c>
      <c r="AJ64">
        <f>LOG(Table8_1[[#This Row],[5:3 FTCA]])</f>
        <v>-1.1278437272517072</v>
      </c>
      <c r="AK64">
        <f>LOG(Table8_1[[#This Row],[7:3 FTCA]])</f>
        <v>-1.1278437272517072</v>
      </c>
      <c r="AL64">
        <f>LOG(Table8_1[[#This Row],[6:2 FTCA]])</f>
        <v>-1.1278437272517072</v>
      </c>
      <c r="AM64">
        <f>LOG(Table8_1[[#This Row],[8:2 FTCA]])</f>
        <v>-1.1278437272517072</v>
      </c>
      <c r="AN64">
        <f>LOG(Table8_1[[#This Row],[10:2 FTCA]])</f>
        <v>-1.1278437272517072</v>
      </c>
      <c r="AO64">
        <f>LOG(Table8_1[[#This Row],[6:2 FTUCA]])</f>
        <v>-1.1278437272517072</v>
      </c>
      <c r="AP64">
        <f>LOG(Table8_1[[#This Row],[8:2 FTUCA]])</f>
        <v>-1.1278437272517072</v>
      </c>
      <c r="AQ64">
        <f>LOG(Table8_1[[#This Row],[6:2 diPAP]])</f>
        <v>-0.73048705578208373</v>
      </c>
      <c r="AR64">
        <f>LOG(Table8_1[[#This Row],[FBSA]])</f>
        <v>-0.37986394502624249</v>
      </c>
      <c r="AS64">
        <f>LOG(Table8_1[[#This Row],[FHxSA]])</f>
        <v>0.66931688056611216</v>
      </c>
      <c r="AT64">
        <f>LOG(Table8_1[[#This Row],[PFPrS]])</f>
        <v>-0.73048705578208373</v>
      </c>
      <c r="AU64">
        <f>LOG(Table8_1[[#This Row],[Cl-PFOS]])</f>
        <v>-0.65560772631488928</v>
      </c>
      <c r="AV64">
        <f>LOG(Table8_1[[#This Row],[PFEtCHxS]])</f>
        <v>-1.1278437272517072</v>
      </c>
      <c r="AW64">
        <f>LOG(Table8_1[[#This Row],[8:2 diPAP]])</f>
        <v>-1.1278437272517072</v>
      </c>
      <c r="AX64">
        <f>LOG(Table8_1[[#This Row],[diSAmPAP]])</f>
        <v>-1.1278437272517072</v>
      </c>
      <c r="AY64" t="e">
        <f>LOG(Table8_1[[#This Row],[11cl-PF3OUdS2]])</f>
        <v>#NUM!</v>
      </c>
    </row>
    <row r="65" spans="1:51" x14ac:dyDescent="0.3">
      <c r="A65">
        <f>LOG(Table8_1[[#This Row],[PFBA]])</f>
        <v>-4.7691990337874794E-2</v>
      </c>
      <c r="B65">
        <f>LOG(Table8_1[[#This Row],[PFPeA]])</f>
        <v>-0.49620931694281889</v>
      </c>
      <c r="C65">
        <f>LOG(Table8_1[[#This Row],[PFHxA]])</f>
        <v>-0.1180450286603995</v>
      </c>
      <c r="D65">
        <f>LOG(Table8_1[[#This Row],[PFHpA]])</f>
        <v>-0.26841123481326129</v>
      </c>
      <c r="E65">
        <f>LOG(Table8_1[[#This Row],[PFOA]])</f>
        <v>-1.0385789059335517</v>
      </c>
      <c r="F65">
        <f>LOG(Table8_1[[#This Row],[PFNA]])</f>
        <v>0.2966651902615311</v>
      </c>
      <c r="G65">
        <f>LOG(Table8_1[[#This Row],[PFBS]])</f>
        <v>-1.0385789059335517</v>
      </c>
      <c r="H65">
        <f>LOG(Table8_1[[#This Row],[PFPeS]])</f>
        <v>-0.45222529461217748</v>
      </c>
      <c r="I65">
        <f>LOG(Table8_1[[#This Row],[PFHxS]])</f>
        <v>1.2121876044039579</v>
      </c>
      <c r="J65">
        <f>LOG(Table8_1[[#This Row],[PFHpS]])</f>
        <v>0.17609125905568124</v>
      </c>
      <c r="K65">
        <f>LOG(Table8_1[[#This Row],[PFOS]])</f>
        <v>2.8356905714924254</v>
      </c>
      <c r="L65">
        <f>LOG(Table8_1[[#This Row],[6:2 FTS]])</f>
        <v>-1.0385789059335517</v>
      </c>
      <c r="M65">
        <f>LOG(Table8_1[[#This Row],[PFDA]])</f>
        <v>0.6020599913279624</v>
      </c>
      <c r="N65">
        <f>LOG(Table8_1[[#This Row],[PFUnA]])</f>
        <v>0.85672889038288258</v>
      </c>
      <c r="O65">
        <f>LOG(Table8_1[[#This Row],[PFDoA]])</f>
        <v>0.86033800657099369</v>
      </c>
      <c r="P65">
        <f>LOG(Table8_1[[#This Row],[PFTrDA]])</f>
        <v>0.61804809671209271</v>
      </c>
      <c r="Q65">
        <f>LOG(Table8_1[[#This Row],[PFTeDA]])</f>
        <v>0.64048143697042181</v>
      </c>
      <c r="R65">
        <f>LOG(Table8_1[[#This Row],[PFHxDA]])</f>
        <v>-1.0385789059335517</v>
      </c>
      <c r="S65">
        <f>LOG(Table8_1[[#This Row],[PFNS]])</f>
        <v>0.75663610824584804</v>
      </c>
      <c r="T65">
        <f>LOG(Table8_1[[#This Row],[PFDS]])</f>
        <v>0.8215135284047731</v>
      </c>
      <c r="U65">
        <f>LOG(Table8_1[[#This Row],[PFDoS]])</f>
        <v>0.20682587603184974</v>
      </c>
      <c r="V65">
        <f>LOG(Table8_1[[#This Row],[4:2 FTS]])</f>
        <v>-0.64111379559413095</v>
      </c>
      <c r="W65">
        <f>LOG(Table8_1[[#This Row],[8:2 FTS]])</f>
        <v>1.0644579892269184</v>
      </c>
      <c r="X65">
        <f>LOG(Table8_1[[#This Row],[10:2 FTS]])</f>
        <v>0.66275783168157409</v>
      </c>
      <c r="Y65">
        <f>LOG(Table8_1[[#This Row],[N-MeFOSAA]])</f>
        <v>-1.0385789059335517</v>
      </c>
      <c r="Z65">
        <f>LOG(Table8_1[[#This Row],[N-EtFOSAA]])</f>
        <v>-1.0385789059335517</v>
      </c>
      <c r="AA65">
        <f>LOG(Table8_1[[#This Row],[FOSA]])</f>
        <v>0.37291200297010657</v>
      </c>
      <c r="AB65">
        <f>LOG(Table8_1[[#This Row],[FOSAA]])</f>
        <v>-1.0385789059335517</v>
      </c>
      <c r="AC65">
        <f>LOG(Table8_1[[#This Row],[N-MeFOSA]])</f>
        <v>-1.0385789059335517</v>
      </c>
      <c r="AD65">
        <f>LOG(Table8_1[[#This Row],[N-EtFOSA]])</f>
        <v>-1.0385789059335517</v>
      </c>
      <c r="AE65">
        <f>LOG(Table8_1[[#This Row],[HFPO-DA]])</f>
        <v>-1.0385789059335517</v>
      </c>
      <c r="AF65">
        <f>LOG(Table8_1[[#This Row],[ADONA]])</f>
        <v>-1.0385789059335517</v>
      </c>
      <c r="AG65">
        <f>LOG(Table8_1[[#This Row],[9Cl-PF3ONS]])</f>
        <v>-1.0385789059335517</v>
      </c>
      <c r="AH65">
        <f>LOG(Table8_1[[#This Row],[11Cl-PF3OUdS]])</f>
        <v>-1.0385789059335517</v>
      </c>
      <c r="AI65">
        <f>LOG(Table8_1[[#This Row],[3:3 FTCA]])</f>
        <v>-3.8578905933551705E-2</v>
      </c>
      <c r="AJ65">
        <f>LOG(Table8_1[[#This Row],[5:3 FTCA]])</f>
        <v>-0.58004425151024208</v>
      </c>
      <c r="AK65">
        <f>LOG(Table8_1[[#This Row],[7:3 FTCA]])</f>
        <v>-0.45469288353417592</v>
      </c>
      <c r="AL65">
        <f>LOG(Table8_1[[#This Row],[6:2 FTCA]])</f>
        <v>-1.0385789059335517</v>
      </c>
      <c r="AM65">
        <f>LOG(Table8_1[[#This Row],[8:2 FTCA]])</f>
        <v>-1.0385789059335517</v>
      </c>
      <c r="AN65">
        <f>LOG(Table8_1[[#This Row],[10:2 FTCA]])</f>
        <v>-1.0385789059335517</v>
      </c>
      <c r="AO65">
        <f>LOG(Table8_1[[#This Row],[6:2 FTUCA]])</f>
        <v>-1.0385789059335517</v>
      </c>
      <c r="AP65">
        <f>LOG(Table8_1[[#This Row],[8:2 FTUCA]])</f>
        <v>-1.0385789059335517</v>
      </c>
      <c r="AQ65">
        <f>LOG(Table8_1[[#This Row],[6:2 diPAP]])</f>
        <v>-0.64111379559413095</v>
      </c>
      <c r="AR65">
        <f>LOG(Table8_1[[#This Row],[FBSA]])</f>
        <v>0.69284691927722997</v>
      </c>
      <c r="AS65">
        <f>LOG(Table8_1[[#This Row],[FHxSA]])</f>
        <v>1.5921767573958667</v>
      </c>
      <c r="AT65">
        <f>LOG(Table8_1[[#This Row],[PFPrS]])</f>
        <v>-0.64111379559413095</v>
      </c>
      <c r="AU65">
        <f>LOG(Table8_1[[#This Row],[Cl-PFOS]])</f>
        <v>0.10037054511756291</v>
      </c>
      <c r="AV65">
        <f>LOG(Table8_1[[#This Row],[PFEtCHxS]])</f>
        <v>-1.0385789059335517</v>
      </c>
      <c r="AW65">
        <f>LOG(Table8_1[[#This Row],[8:2 diPAP]])</f>
        <v>-1.0385789059335517</v>
      </c>
      <c r="AX65">
        <f>LOG(Table8_1[[#This Row],[diSAmPAP]])</f>
        <v>-1.0385789059335517</v>
      </c>
      <c r="AY65" t="e">
        <f>LOG(Table8_1[[#This Row],[11cl-PF3OUdS2]])</f>
        <v>#NUM!</v>
      </c>
    </row>
    <row r="66" spans="1:51" x14ac:dyDescent="0.3">
      <c r="A66">
        <f>LOG(Table8_1[[#This Row],[PFBA]])</f>
        <v>2.5305865264770262E-2</v>
      </c>
      <c r="B66">
        <f>LOG(Table8_1[[#This Row],[PFPeA]])</f>
        <v>-1.0655015487564323</v>
      </c>
      <c r="C66">
        <f>LOG(Table8_1[[#This Row],[PFHxA]])</f>
        <v>8.6001717619175692E-3</v>
      </c>
      <c r="D66">
        <f>LOG(Table8_1[[#This Row],[PFHpA]])</f>
        <v>8.6001717619175692E-3</v>
      </c>
      <c r="E66">
        <f>LOG(Table8_1[[#This Row],[PFOA]])</f>
        <v>-1.0655015487564323</v>
      </c>
      <c r="F66">
        <f>LOG(Table8_1[[#This Row],[PFNA]])</f>
        <v>0.53402610605613499</v>
      </c>
      <c r="G66">
        <f>LOG(Table8_1[[#This Row],[PFBS]])</f>
        <v>-1.0655015487564323</v>
      </c>
      <c r="H66">
        <f>LOG(Table8_1[[#This Row],[PFPeS]])</f>
        <v>0.17897694729316943</v>
      </c>
      <c r="I66">
        <f>LOG(Table8_1[[#This Row],[PFHxS]])</f>
        <v>1.6273658565927327</v>
      </c>
      <c r="J66">
        <f>LOG(Table8_1[[#This Row],[PFHpS]])</f>
        <v>1.3521825181113625</v>
      </c>
      <c r="K66">
        <f>LOG(Table8_1[[#This Row],[PFOS]])</f>
        <v>3.3283796034387376</v>
      </c>
      <c r="L66">
        <f>LOG(Table8_1[[#This Row],[6:2 FTS]])</f>
        <v>-1.0655015487564323</v>
      </c>
      <c r="M66">
        <f>LOG(Table8_1[[#This Row],[PFDA]])</f>
        <v>0.91434315711944081</v>
      </c>
      <c r="N66">
        <f>LOG(Table8_1[[#This Row],[PFUnA]])</f>
        <v>-1.0655015487564323</v>
      </c>
      <c r="O66">
        <f>LOG(Table8_1[[#This Row],[PFDoA]])</f>
        <v>1.2430380486862944</v>
      </c>
      <c r="P66">
        <f>LOG(Table8_1[[#This Row],[PFTrDA]])</f>
        <v>1.1583624920952498</v>
      </c>
      <c r="Q66">
        <f>LOG(Table8_1[[#This Row],[PFTeDA]])</f>
        <v>0.93601079571520962</v>
      </c>
      <c r="R66">
        <f>LOG(Table8_1[[#This Row],[PFHxDA]])</f>
        <v>-0.54515513999148979</v>
      </c>
      <c r="S66">
        <f>LOG(Table8_1[[#This Row],[PFNS]])</f>
        <v>1.8948696567452525</v>
      </c>
      <c r="T66">
        <f>LOG(Table8_1[[#This Row],[PFDS]])</f>
        <v>1.3891660843645324</v>
      </c>
      <c r="U66">
        <f>LOG(Table8_1[[#This Row],[PFDoS]])</f>
        <v>1.3926969532596658</v>
      </c>
      <c r="V66">
        <f>LOG(Table8_1[[#This Row],[4:2 FTS]])</f>
        <v>-0.6685727034792569</v>
      </c>
      <c r="W66">
        <f>LOG(Table8_1[[#This Row],[8:2 FTS]])</f>
        <v>1.4297522800024081</v>
      </c>
      <c r="X66">
        <f>LOG(Table8_1[[#This Row],[10:2 FTS]])</f>
        <v>0.97405090279287732</v>
      </c>
      <c r="Y66">
        <f>LOG(Table8_1[[#This Row],[N-MeFOSAA]])</f>
        <v>-1.0655015487564323</v>
      </c>
      <c r="Z66">
        <f>LOG(Table8_1[[#This Row],[N-EtFOSAA]])</f>
        <v>-1.0655015487564323</v>
      </c>
      <c r="AA66">
        <f>LOG(Table8_1[[#This Row],[FOSA]])</f>
        <v>1.0530784434834197</v>
      </c>
      <c r="AB66">
        <f>LOG(Table8_1[[#This Row],[FOSAA]])</f>
        <v>-1.0655015487564323</v>
      </c>
      <c r="AC66">
        <f>LOG(Table8_1[[#This Row],[N-MeFOSA]])</f>
        <v>-1.0655015487564323</v>
      </c>
      <c r="AD66">
        <f>LOG(Table8_1[[#This Row],[N-EtFOSA]])</f>
        <v>-1.0655015487564323</v>
      </c>
      <c r="AE66">
        <f>LOG(Table8_1[[#This Row],[HFPO-DA]])</f>
        <v>-1.0655015487564323</v>
      </c>
      <c r="AF66">
        <f>LOG(Table8_1[[#This Row],[ADONA]])</f>
        <v>-1.0655015487564323</v>
      </c>
      <c r="AG66">
        <f>LOG(Table8_1[[#This Row],[9Cl-PF3ONS]])</f>
        <v>-1.0655015487564323</v>
      </c>
      <c r="AH66">
        <f>LOG(Table8_1[[#This Row],[11Cl-PF3OUdS]])</f>
        <v>-1.0655015487564323</v>
      </c>
      <c r="AI66">
        <f>LOG(Table8_1[[#This Row],[3:3 FTCA]])</f>
        <v>-6.5501548756432285E-2</v>
      </c>
      <c r="AJ66">
        <f>LOG(Table8_1[[#This Row],[5:3 FTCA]])</f>
        <v>0.23299611039215382</v>
      </c>
      <c r="AK66">
        <f>LOG(Table8_1[[#This Row],[7:3 FTCA]])</f>
        <v>1.1038037209559568</v>
      </c>
      <c r="AL66">
        <f>LOG(Table8_1[[#This Row],[6:2 FTCA]])</f>
        <v>-1.0655015487564323</v>
      </c>
      <c r="AM66">
        <f>LOG(Table8_1[[#This Row],[8:2 FTCA]])</f>
        <v>-1.0655015487564323</v>
      </c>
      <c r="AN66">
        <f>LOG(Table8_1[[#This Row],[10:2 FTCA]])</f>
        <v>-1.0655015487564323</v>
      </c>
      <c r="AO66">
        <f>LOG(Table8_1[[#This Row],[6:2 FTUCA]])</f>
        <v>-1.0655015487564323</v>
      </c>
      <c r="AP66">
        <f>LOG(Table8_1[[#This Row],[8:2 FTUCA]])</f>
        <v>-1.0655015487564323</v>
      </c>
      <c r="AQ66">
        <f>LOG(Table8_1[[#This Row],[6:2 diPAP]])</f>
        <v>-0.6685727034792569</v>
      </c>
      <c r="AR66">
        <f>LOG(Table8_1[[#This Row],[FBSA]])</f>
        <v>1</v>
      </c>
      <c r="AS66">
        <f>LOG(Table8_1[[#This Row],[FHxSA]])</f>
        <v>1.7923916894982539</v>
      </c>
      <c r="AT66">
        <f>LOG(Table8_1[[#This Row],[PFPrS]])</f>
        <v>-0.6685727034792569</v>
      </c>
      <c r="AU66">
        <f>LOG(Table8_1[[#This Row],[Cl-PFOS]])</f>
        <v>1.2174839442139063</v>
      </c>
      <c r="AV66">
        <f>LOG(Table8_1[[#This Row],[PFEtCHxS]])</f>
        <v>-1.0655015487564323</v>
      </c>
      <c r="AW66">
        <f>LOG(Table8_1[[#This Row],[8:2 diPAP]])</f>
        <v>-1.0655015487564323</v>
      </c>
      <c r="AX66">
        <f>LOG(Table8_1[[#This Row],[diSAmPAP]])</f>
        <v>-1.0655015487564323</v>
      </c>
      <c r="AY66" t="e">
        <f>LOG(Table8_1[[#This Row],[11cl-PF3OUdS2]])</f>
        <v>#NUM!</v>
      </c>
    </row>
    <row r="67" spans="1:51" x14ac:dyDescent="0.3">
      <c r="A67">
        <f>LOG(Table8_1[[#This Row],[PFBA]])</f>
        <v>-0.59859945921845592</v>
      </c>
      <c r="B67">
        <f>LOG(Table8_1[[#This Row],[PFPeA]])</f>
        <v>-0.8096683018297085</v>
      </c>
      <c r="C67">
        <f>LOG(Table8_1[[#This Row],[PFHxA]])</f>
        <v>-0.70774392864352398</v>
      </c>
      <c r="D67">
        <f>LOG(Table8_1[[#This Row],[PFHpA]])</f>
        <v>-1.1396619934290064</v>
      </c>
      <c r="E67">
        <f>LOG(Table8_1[[#This Row],[PFOA]])</f>
        <v>-0.42829116819131241</v>
      </c>
      <c r="F67">
        <f>LOG(Table8_1[[#This Row],[PFNA]])</f>
        <v>-0.52724355068278772</v>
      </c>
      <c r="G67">
        <f>LOG(Table8_1[[#This Row],[PFBS]])</f>
        <v>-1.1396619934290064</v>
      </c>
      <c r="H67">
        <f>LOG(Table8_1[[#This Row],[PFPeS]])</f>
        <v>-1.1396619934290064</v>
      </c>
      <c r="I67">
        <f>LOG(Table8_1[[#This Row],[PFHxS]])</f>
        <v>0.47275644931721239</v>
      </c>
      <c r="J67">
        <f>LOG(Table8_1[[#This Row],[PFHpS]])</f>
        <v>-0.27327279097342771</v>
      </c>
      <c r="K67">
        <f>LOG(Table8_1[[#This Row],[PFOS]])</f>
        <v>2.1931245983544616</v>
      </c>
      <c r="L67">
        <f>LOG(Table8_1[[#This Row],[6:2 FTS]])</f>
        <v>-1.1396619934290064</v>
      </c>
      <c r="M67">
        <f>LOG(Table8_1[[#This Row],[PFDA]])</f>
        <v>-0.17587416608345102</v>
      </c>
      <c r="N67">
        <f>LOG(Table8_1[[#This Row],[PFUnA]])</f>
        <v>6.069784035361165E-2</v>
      </c>
      <c r="O67">
        <f>LOG(Table8_1[[#This Row],[PFDoA]])</f>
        <v>9.691001300805642E-2</v>
      </c>
      <c r="P67">
        <f>LOG(Table8_1[[#This Row],[PFTrDA]])</f>
        <v>-0.26841123481326129</v>
      </c>
      <c r="Q67">
        <f>LOG(Table8_1[[#This Row],[PFTeDA]])</f>
        <v>-0.25727486869530169</v>
      </c>
      <c r="R67">
        <f>LOG(Table8_1[[#This Row],[PFHxDA]])</f>
        <v>-1.1396619934290064</v>
      </c>
      <c r="S67">
        <f>LOG(Table8_1[[#This Row],[PFNS]])</f>
        <v>5.6904851336472557E-2</v>
      </c>
      <c r="T67">
        <f>LOG(Table8_1[[#This Row],[PFDS]])</f>
        <v>0.16731733474817609</v>
      </c>
      <c r="U67">
        <f>LOG(Table8_1[[#This Row],[PFDoS]])</f>
        <v>-0.41005039867429227</v>
      </c>
      <c r="V67">
        <f>LOG(Table8_1[[#This Row],[4:2 FTS]])</f>
        <v>-0.74112337062786871</v>
      </c>
      <c r="W67">
        <f>LOG(Table8_1[[#This Row],[8:2 FTS]])</f>
        <v>0.33645973384852951</v>
      </c>
      <c r="X67">
        <f>LOG(Table8_1[[#This Row],[10:2 FTS]])</f>
        <v>8.6001717619175692E-3</v>
      </c>
      <c r="Y67">
        <f>LOG(Table8_1[[#This Row],[N-MeFOSAA]])</f>
        <v>-1.1396619934290064</v>
      </c>
      <c r="Z67">
        <f>LOG(Table8_1[[#This Row],[N-EtFOSAA]])</f>
        <v>-1.1396619934290064</v>
      </c>
      <c r="AA67">
        <f>LOG(Table8_1[[#This Row],[FOSA]])</f>
        <v>-0.32422165832591499</v>
      </c>
      <c r="AB67">
        <f>LOG(Table8_1[[#This Row],[FOSAA]])</f>
        <v>-1.1396619934290064</v>
      </c>
      <c r="AC67">
        <f>LOG(Table8_1[[#This Row],[N-MeFOSA]])</f>
        <v>-1.1396619934290064</v>
      </c>
      <c r="AD67">
        <f>LOG(Table8_1[[#This Row],[N-EtFOSA]])</f>
        <v>-1.1396619934290064</v>
      </c>
      <c r="AE67">
        <f>LOG(Table8_1[[#This Row],[HFPO-DA]])</f>
        <v>-1.1396619934290064</v>
      </c>
      <c r="AF67">
        <f>LOG(Table8_1[[#This Row],[ADONA]])</f>
        <v>-1.1396619934290064</v>
      </c>
      <c r="AG67">
        <f>LOG(Table8_1[[#This Row],[9Cl-PF3ONS]])</f>
        <v>-1.1396619934290064</v>
      </c>
      <c r="AH67">
        <f>LOG(Table8_1[[#This Row],[11Cl-PF3OUdS]])</f>
        <v>-1.1396619934290064</v>
      </c>
      <c r="AI67">
        <f>LOG(Table8_1[[#This Row],[3:3 FTCA]])</f>
        <v>-0.13966199342900631</v>
      </c>
      <c r="AJ67">
        <f>LOG(Table8_1[[#This Row],[5:3 FTCA]])</f>
        <v>-1.1396619934290064</v>
      </c>
      <c r="AK67">
        <f>LOG(Table8_1[[#This Row],[7:3 FTCA]])</f>
        <v>-0.62708799702989348</v>
      </c>
      <c r="AL67">
        <f>LOG(Table8_1[[#This Row],[6:2 FTCA]])</f>
        <v>-1.1396619934290064</v>
      </c>
      <c r="AM67">
        <f>LOG(Table8_1[[#This Row],[8:2 FTCA]])</f>
        <v>-1.1396619934290064</v>
      </c>
      <c r="AN67">
        <f>LOG(Table8_1[[#This Row],[10:2 FTCA]])</f>
        <v>-1.1396619934290064</v>
      </c>
      <c r="AO67">
        <f>LOG(Table8_1[[#This Row],[6:2 FTUCA]])</f>
        <v>-1.1396619934290064</v>
      </c>
      <c r="AP67">
        <f>LOG(Table8_1[[#This Row],[8:2 FTUCA]])</f>
        <v>-1.1396619934290064</v>
      </c>
      <c r="AQ67">
        <f>LOG(Table8_1[[#This Row],[6:2 diPAP]])</f>
        <v>-0.74112337062786871</v>
      </c>
      <c r="AR67">
        <f>LOG(Table8_1[[#This Row],[FBSA]])</f>
        <v>-3.2452023781137915E-2</v>
      </c>
      <c r="AS67">
        <f>LOG(Table8_1[[#This Row],[FHxSA]])</f>
        <v>0.69372694892364695</v>
      </c>
      <c r="AT67">
        <f>LOG(Table8_1[[#This Row],[PFPrS]])</f>
        <v>-0.74112337062786871</v>
      </c>
      <c r="AU67">
        <f>LOG(Table8_1[[#This Row],[Cl-PFOS]])</f>
        <v>-0.54821356447570979</v>
      </c>
      <c r="AV67">
        <f>LOG(Table8_1[[#This Row],[PFEtCHxS]])</f>
        <v>-1.1396619934290064</v>
      </c>
      <c r="AW67">
        <f>LOG(Table8_1[[#This Row],[8:2 diPAP]])</f>
        <v>-1.1396619934290064</v>
      </c>
      <c r="AX67">
        <f>LOG(Table8_1[[#This Row],[diSAmPAP]])</f>
        <v>-1.1396619934290064</v>
      </c>
      <c r="AY67" t="e">
        <f>LOG(Table8_1[[#This Row],[11cl-PF3OUdS2]])</f>
        <v>#NUM!</v>
      </c>
    </row>
    <row r="68" spans="1:51" x14ac:dyDescent="0.3">
      <c r="A68">
        <f>LOG(Table8_1[[#This Row],[PFBA]])</f>
        <v>0.26481782300953649</v>
      </c>
      <c r="B68">
        <f>LOG(Table8_1[[#This Row],[PFPeA]])</f>
        <v>-1.5236031732746698</v>
      </c>
      <c r="C68">
        <f>LOG(Table8_1[[#This Row],[PFHxA]])</f>
        <v>8.9905111439397931E-2</v>
      </c>
      <c r="D68">
        <f>LOG(Table8_1[[#This Row],[PFHpA]])</f>
        <v>-0.21041928783557454</v>
      </c>
      <c r="E68">
        <f>LOG(Table8_1[[#This Row],[PFOA]])</f>
        <v>0.76042248342321206</v>
      </c>
      <c r="F68">
        <f>LOG(Table8_1[[#This Row],[PFNA]])</f>
        <v>0.34830486304816066</v>
      </c>
      <c r="G68">
        <f>LOG(Table8_1[[#This Row],[PFBS]])</f>
        <v>-0.72584215073632019</v>
      </c>
      <c r="H68">
        <f>LOG(Table8_1[[#This Row],[PFPeS]])</f>
        <v>-0.22767829327708025</v>
      </c>
      <c r="I68">
        <f>LOG(Table8_1[[#This Row],[PFHxS]])</f>
        <v>1.271841606536499</v>
      </c>
      <c r="J68">
        <f>LOG(Table8_1[[#This Row],[PFHpS]])</f>
        <v>0.47275644931721239</v>
      </c>
      <c r="K68">
        <f>LOG(Table8_1[[#This Row],[PFOS]])</f>
        <v>3.0827853703164503</v>
      </c>
      <c r="L68">
        <f>LOG(Table8_1[[#This Row],[6:2 FTS]])</f>
        <v>-1.5236031732746698</v>
      </c>
      <c r="M68">
        <f>LOG(Table8_1[[#This Row],[PFDA]])</f>
        <v>0.73798732633343078</v>
      </c>
      <c r="N68">
        <f>LOG(Table8_1[[#This Row],[PFUnA]])</f>
        <v>1.0755469613925308</v>
      </c>
      <c r="O68">
        <f>LOG(Table8_1[[#This Row],[PFDoA]])</f>
        <v>1.1903316981702914</v>
      </c>
      <c r="P68">
        <f>LOG(Table8_1[[#This Row],[PFTrDA]])</f>
        <v>1.1583624920952498</v>
      </c>
      <c r="Q68">
        <f>LOG(Table8_1[[#This Row],[PFTeDA]])</f>
        <v>1.2201080880400552</v>
      </c>
      <c r="R68">
        <f>LOG(Table8_1[[#This Row],[PFHxDA]])</f>
        <v>-0.37675070960209955</v>
      </c>
      <c r="S68">
        <f>LOG(Table8_1[[#This Row],[PFNS]])</f>
        <v>1.0606978403536116</v>
      </c>
      <c r="T68">
        <f>LOG(Table8_1[[#This Row],[PFDS]])</f>
        <v>1.1139433523068367</v>
      </c>
      <c r="U68">
        <f>LOG(Table8_1[[#This Row],[PFDoS]])</f>
        <v>0.60745502321466849</v>
      </c>
      <c r="V68">
        <f>LOG(Table8_1[[#This Row],[4:2 FTS]])</f>
        <v>-1.5236031732746698</v>
      </c>
      <c r="W68">
        <f>LOG(Table8_1[[#This Row],[8:2 FTS]])</f>
        <v>1.1875207208364631</v>
      </c>
      <c r="X68">
        <f>LOG(Table8_1[[#This Row],[10:2 FTS]])</f>
        <v>0.73158876518673865</v>
      </c>
      <c r="Y68">
        <f>LOG(Table8_1[[#This Row],[N-MeFOSAA]])</f>
        <v>-1.5236031732746698</v>
      </c>
      <c r="Z68">
        <f>LOG(Table8_1[[#This Row],[N-EtFOSAA]])</f>
        <v>-1.5236031732746698</v>
      </c>
      <c r="AA68">
        <f>LOG(Table8_1[[#This Row],[FOSA]])</f>
        <v>0.62940959910271888</v>
      </c>
      <c r="AB68">
        <f>LOG(Table8_1[[#This Row],[FOSAA]])</f>
        <v>-1.5236031732746698</v>
      </c>
      <c r="AC68">
        <f>LOG(Table8_1[[#This Row],[N-MeFOSA]])</f>
        <v>-1.5236031732746698</v>
      </c>
      <c r="AD68">
        <f>LOG(Table8_1[[#This Row],[N-EtFOSA]])</f>
        <v>-1.5236031732746698</v>
      </c>
      <c r="AE68">
        <f>LOG(Table8_1[[#This Row],[HFPO-DA]])</f>
        <v>-1.5236031732746698</v>
      </c>
      <c r="AF68">
        <f>LOG(Table8_1[[#This Row],[ADONA]])</f>
        <v>-1.5236031732746698</v>
      </c>
      <c r="AG68">
        <f>LOG(Table8_1[[#This Row],[9Cl-PF3ONS]])</f>
        <v>-1.5236031732746698</v>
      </c>
      <c r="AH68">
        <f>LOG(Table8_1[[#This Row],[11Cl-PF3OUdS]])</f>
        <v>-1.5236031732746698</v>
      </c>
      <c r="AI68">
        <f>LOG(Table8_1[[#This Row],[3:3 FTCA]])</f>
        <v>-1.5236031732746698</v>
      </c>
      <c r="AJ68">
        <f>LOG(Table8_1[[#This Row],[5:3 FTCA]])</f>
        <v>0.22271647114758325</v>
      </c>
      <c r="AK68">
        <f>LOG(Table8_1[[#This Row],[7:3 FTCA]])</f>
        <v>0.87563993700416842</v>
      </c>
      <c r="AL68">
        <f>LOG(Table8_1[[#This Row],[6:2 FTCA]])</f>
        <v>-1.5236031732746698</v>
      </c>
      <c r="AM68">
        <f>LOG(Table8_1[[#This Row],[8:2 FTCA]])</f>
        <v>-1.5236031732746698</v>
      </c>
      <c r="AN68">
        <f>LOG(Table8_1[[#This Row],[10:2 FTCA]])</f>
        <v>-1.5236031732746698</v>
      </c>
      <c r="AO68">
        <f>LOG(Table8_1[[#This Row],[6:2 FTUCA]])</f>
        <v>-1.5236031732746698</v>
      </c>
      <c r="AP68">
        <f>LOG(Table8_1[[#This Row],[8:2 FTUCA]])</f>
        <v>-1.5236031732746698</v>
      </c>
      <c r="AQ68">
        <f>LOG(Table8_1[[#This Row],[6:2 diPAP]])</f>
        <v>-1.5236031732746698</v>
      </c>
      <c r="AR68">
        <f>LOG(Table8_1[[#This Row],[FBSA]])</f>
        <v>0.77597433112936909</v>
      </c>
      <c r="AS68">
        <f>LOG(Table8_1[[#This Row],[FHxSA]])</f>
        <v>1.7803173121401512</v>
      </c>
      <c r="AT68">
        <f>LOG(Table8_1[[#This Row],[PFPrS]])</f>
        <v>-1.5236031732746698</v>
      </c>
      <c r="AU68">
        <f>LOG(Table8_1[[#This Row],[Cl-PFOS]])</f>
        <v>0.39093510710337914</v>
      </c>
      <c r="AV68">
        <f>LOG(Table8_1[[#This Row],[PFEtCHxS]])</f>
        <v>-1.5236031732746698</v>
      </c>
      <c r="AW68">
        <f>LOG(Table8_1[[#This Row],[8:2 diPAP]])</f>
        <v>-1.5236031732746698</v>
      </c>
      <c r="AX68">
        <f>LOG(Table8_1[[#This Row],[diSAmPAP]])</f>
        <v>-1.5236031732746698</v>
      </c>
      <c r="AY68" t="e">
        <f>LOG(Table8_1[[#This Row],[11cl-PF3OUdS2]])</f>
        <v>#NUM!</v>
      </c>
    </row>
    <row r="69" spans="1:51" x14ac:dyDescent="0.3">
      <c r="A69">
        <f>LOG(Table8_1[[#This Row],[PFBA]])</f>
        <v>0.17026171539495738</v>
      </c>
      <c r="B69">
        <f>LOG(Table8_1[[#This Row],[PFPeA]])</f>
        <v>-1.7088532382681143</v>
      </c>
      <c r="C69">
        <f>LOG(Table8_1[[#This Row],[PFHxA]])</f>
        <v>-1.7088532382681143</v>
      </c>
      <c r="D69">
        <f>LOG(Table8_1[[#This Row],[PFHpA]])</f>
        <v>-0.69250396208678711</v>
      </c>
      <c r="E69">
        <f>LOG(Table8_1[[#This Row],[PFOA]])</f>
        <v>0.24054924828259971</v>
      </c>
      <c r="F69">
        <f>LOG(Table8_1[[#This Row],[PFNA]])</f>
        <v>-1.7088532382681143</v>
      </c>
      <c r="G69">
        <f>LOG(Table8_1[[#This Row],[PFBS]])</f>
        <v>-1.7088532382681143</v>
      </c>
      <c r="H69">
        <f>LOG(Table8_1[[#This Row],[PFPeS]])</f>
        <v>-0.32605800136591223</v>
      </c>
      <c r="I69">
        <f>LOG(Table8_1[[#This Row],[PFHxS]])</f>
        <v>1.2405492482825997</v>
      </c>
      <c r="J69">
        <f>LOG(Table8_1[[#This Row],[PFHpS]])</f>
        <v>1.1522883443830565</v>
      </c>
      <c r="K69">
        <f>LOG(Table8_1[[#This Row],[PFOS]])</f>
        <v>3.1238516409670858</v>
      </c>
      <c r="L69">
        <f>LOG(Table8_1[[#This Row],[6:2 FTS]])</f>
        <v>-1.7088532382681143</v>
      </c>
      <c r="M69">
        <f>LOG(Table8_1[[#This Row],[PFDA]])</f>
        <v>0.65321251377534373</v>
      </c>
      <c r="N69">
        <f>LOG(Table8_1[[#This Row],[PFUnA]])</f>
        <v>1.0086001717619175</v>
      </c>
      <c r="O69">
        <f>LOG(Table8_1[[#This Row],[PFDoA]])</f>
        <v>1.0128372247051722</v>
      </c>
      <c r="P69">
        <f>LOG(Table8_1[[#This Row],[PFTrDA]])</f>
        <v>1.0569048513364727</v>
      </c>
      <c r="Q69">
        <f>LOG(Table8_1[[#This Row],[PFTeDA]])</f>
        <v>1.1430148002540952</v>
      </c>
      <c r="R69">
        <f>LOG(Table8_1[[#This Row],[PFHxDA]])</f>
        <v>-0.35359627377693043</v>
      </c>
      <c r="S69">
        <f>LOG(Table8_1[[#This Row],[PFNS]])</f>
        <v>1.2304489213782739</v>
      </c>
      <c r="T69">
        <f>LOG(Table8_1[[#This Row],[PFDS]])</f>
        <v>1.287801729930226</v>
      </c>
      <c r="U69">
        <f>LOG(Table8_1[[#This Row],[PFDoS]])</f>
        <v>1.3010299956639813</v>
      </c>
      <c r="V69">
        <f>LOG(Table8_1[[#This Row],[4:2 FTS]])</f>
        <v>-1.7088532382681143</v>
      </c>
      <c r="W69">
        <f>LOG(Table8_1[[#This Row],[8:2 FTS]])</f>
        <v>1.1875207208364631</v>
      </c>
      <c r="X69">
        <f>LOG(Table8_1[[#This Row],[10:2 FTS]])</f>
        <v>0.55144999797287519</v>
      </c>
      <c r="Y69">
        <f>LOG(Table8_1[[#This Row],[N-MeFOSAA]])</f>
        <v>-1.7088532382681143</v>
      </c>
      <c r="Z69">
        <f>LOG(Table8_1[[#This Row],[N-EtFOSAA]])</f>
        <v>-1.7088532382681143</v>
      </c>
      <c r="AA69">
        <f>LOG(Table8_1[[#This Row],[FOSA]])</f>
        <v>0.94890176097021373</v>
      </c>
      <c r="AB69">
        <f>LOG(Table8_1[[#This Row],[FOSAA]])</f>
        <v>-1.7088532382681143</v>
      </c>
      <c r="AC69">
        <f>LOG(Table8_1[[#This Row],[N-MeFOSA]])</f>
        <v>-1.7088532382681143</v>
      </c>
      <c r="AD69">
        <f>LOG(Table8_1[[#This Row],[N-EtFOSA]])</f>
        <v>-1.7088532382681143</v>
      </c>
      <c r="AE69">
        <f>LOG(Table8_1[[#This Row],[HFPO-DA]])</f>
        <v>-1.7088532382681143</v>
      </c>
      <c r="AF69">
        <f>LOG(Table8_1[[#This Row],[ADONA]])</f>
        <v>-1.7088532382681143</v>
      </c>
      <c r="AG69">
        <f>LOG(Table8_1[[#This Row],[9Cl-PF3ONS]])</f>
        <v>-1.7088532382681143</v>
      </c>
      <c r="AH69">
        <f>LOG(Table8_1[[#This Row],[11Cl-PF3OUdS]])</f>
        <v>-1.7088532382681143</v>
      </c>
      <c r="AI69">
        <f>LOG(Table8_1[[#This Row],[3:3 FTCA]])</f>
        <v>-1.7088532382681143</v>
      </c>
      <c r="AJ69">
        <f>LOG(Table8_1[[#This Row],[5:3 FTCA]])</f>
        <v>-0.12667939818460122</v>
      </c>
      <c r="AK69">
        <f>LOG(Table8_1[[#This Row],[7:3 FTCA]])</f>
        <v>0.96378782734555524</v>
      </c>
      <c r="AL69">
        <f>LOG(Table8_1[[#This Row],[6:2 FTCA]])</f>
        <v>-1.7088532382681143</v>
      </c>
      <c r="AM69">
        <f>LOG(Table8_1[[#This Row],[8:2 FTCA]])</f>
        <v>-1.7088532382681143</v>
      </c>
      <c r="AN69">
        <f>LOG(Table8_1[[#This Row],[10:2 FTCA]])</f>
        <v>-1.7088532382681143</v>
      </c>
      <c r="AO69">
        <f>LOG(Table8_1[[#This Row],[6:2 FTUCA]])</f>
        <v>-1.7088532382681143</v>
      </c>
      <c r="AP69">
        <f>LOG(Table8_1[[#This Row],[8:2 FTUCA]])</f>
        <v>-1.7088532382681143</v>
      </c>
      <c r="AQ69">
        <f>LOG(Table8_1[[#This Row],[6:2 diPAP]])</f>
        <v>-1.7088532382681143</v>
      </c>
      <c r="AR69">
        <f>LOG(Table8_1[[#This Row],[FBSA]])</f>
        <v>1.1492191126553799</v>
      </c>
      <c r="AS69">
        <f>LOG(Table8_1[[#This Row],[FHxSA]])</f>
        <v>1.6201360549737576</v>
      </c>
      <c r="AT69">
        <f>LOG(Table8_1[[#This Row],[PFPrS]])</f>
        <v>-1.7088532382681143</v>
      </c>
      <c r="AU69">
        <f>LOG(Table8_1[[#This Row],[Cl-PFOS]])</f>
        <v>1.1038037209559568</v>
      </c>
      <c r="AV69">
        <f>LOG(Table8_1[[#This Row],[PFEtCHxS]])</f>
        <v>-1.7088532382681143</v>
      </c>
      <c r="AW69">
        <f>LOG(Table8_1[[#This Row],[8:2 diPAP]])</f>
        <v>-1.7088532382681143</v>
      </c>
      <c r="AX69">
        <f>LOG(Table8_1[[#This Row],[diSAmPAP]])</f>
        <v>-1.7088532382681143</v>
      </c>
      <c r="AY69" t="e">
        <f>LOG(Table8_1[[#This Row],[11cl-PF3OUdS2]])</f>
        <v>#NUM!</v>
      </c>
    </row>
    <row r="70" spans="1:51" x14ac:dyDescent="0.3">
      <c r="A70">
        <f>LOG(Table8_1[[#This Row],[PFBA]])</f>
        <v>-0.36351210364663455</v>
      </c>
      <c r="B70">
        <f>LOG(Table8_1[[#This Row],[PFPeA]])</f>
        <v>-0.73282827159698616</v>
      </c>
      <c r="C70">
        <f>LOG(Table8_1[[#This Row],[PFHxA]])</f>
        <v>-0.8477116556169435</v>
      </c>
      <c r="D70">
        <f>LOG(Table8_1[[#This Row],[PFHpA]])</f>
        <v>-1.0074464821678644</v>
      </c>
      <c r="E70">
        <f>LOG(Table8_1[[#This Row],[PFOA]])</f>
        <v>-0.5867002359187482</v>
      </c>
      <c r="F70">
        <f>LOG(Table8_1[[#This Row],[PFNA]])</f>
        <v>-0.52287874528033762</v>
      </c>
      <c r="G70">
        <f>LOG(Table8_1[[#This Row],[PFBS]])</f>
        <v>-1.0619809025237896</v>
      </c>
      <c r="H70">
        <f>LOG(Table8_1[[#This Row],[PFPeS]])</f>
        <v>-0.99139982823808248</v>
      </c>
      <c r="I70">
        <f>LOG(Table8_1[[#This Row],[PFHxS]])</f>
        <v>0.38021124171160603</v>
      </c>
      <c r="J70">
        <f>LOG(Table8_1[[#This Row],[PFHpS]])</f>
        <v>-0.51004152057516539</v>
      </c>
      <c r="K70">
        <f>LOG(Table8_1[[#This Row],[PFOS]])</f>
        <v>2.2174839442139063</v>
      </c>
      <c r="L70">
        <f>LOG(Table8_1[[#This Row],[6:2 FTS]])</f>
        <v>-1.6675615400843946</v>
      </c>
      <c r="M70">
        <f>LOG(Table8_1[[#This Row],[PFDA]])</f>
        <v>-0.14387555575769967</v>
      </c>
      <c r="N70">
        <f>LOG(Table8_1[[#This Row],[PFUnA]])</f>
        <v>0.12710479836480765</v>
      </c>
      <c r="O70">
        <f>LOG(Table8_1[[#This Row],[PFDoA]])</f>
        <v>0.20411998265592479</v>
      </c>
      <c r="P70">
        <f>LOG(Table8_1[[#This Row],[PFTrDA]])</f>
        <v>7.1882007306125359E-2</v>
      </c>
      <c r="Q70">
        <f>LOG(Table8_1[[#This Row],[PFTeDA]])</f>
        <v>0.19312459835446161</v>
      </c>
      <c r="R70">
        <f>LOG(Table8_1[[#This Row],[PFHxDA]])</f>
        <v>-1.3665315444204136</v>
      </c>
      <c r="S70">
        <f>LOG(Table8_1[[#This Row],[PFNS]])</f>
        <v>8.2785370316450071E-2</v>
      </c>
      <c r="T70">
        <f>LOG(Table8_1[[#This Row],[PFDS]])</f>
        <v>0.21218760440395779</v>
      </c>
      <c r="U70">
        <f>LOG(Table8_1[[#This Row],[PFDoS]])</f>
        <v>-0.31875876262441277</v>
      </c>
      <c r="V70">
        <f>LOG(Table8_1[[#This Row],[4:2 FTS]])</f>
        <v>-1.6675615400843946</v>
      </c>
      <c r="W70">
        <f>LOG(Table8_1[[#This Row],[8:2 FTS]])</f>
        <v>0.26007138798507479</v>
      </c>
      <c r="X70">
        <f>LOG(Table8_1[[#This Row],[10:2 FTS]])</f>
        <v>-9.0979145788843946E-2</v>
      </c>
      <c r="Y70">
        <f>LOG(Table8_1[[#This Row],[N-MeFOSAA]])</f>
        <v>-1.6675615400843946</v>
      </c>
      <c r="Z70">
        <f>LOG(Table8_1[[#This Row],[N-EtFOSAA]])</f>
        <v>-1.6675615400843946</v>
      </c>
      <c r="AA70">
        <f>LOG(Table8_1[[#This Row],[FOSA]])</f>
        <v>-0.32605800136591223</v>
      </c>
      <c r="AB70">
        <f>LOG(Table8_1[[#This Row],[FOSAA]])</f>
        <v>-1.6675615400843946</v>
      </c>
      <c r="AC70">
        <f>LOG(Table8_1[[#This Row],[N-MeFOSA]])</f>
        <v>-1.6675615400843946</v>
      </c>
      <c r="AD70">
        <f>LOG(Table8_1[[#This Row],[N-EtFOSA]])</f>
        <v>-1.6675615400843946</v>
      </c>
      <c r="AE70">
        <f>LOG(Table8_1[[#This Row],[HFPO-DA]])</f>
        <v>-1.6675615400843946</v>
      </c>
      <c r="AF70">
        <f>LOG(Table8_1[[#This Row],[ADONA]])</f>
        <v>-1.6675615400843946</v>
      </c>
      <c r="AG70">
        <f>LOG(Table8_1[[#This Row],[9Cl-PF3ONS]])</f>
        <v>-1.6675615400843946</v>
      </c>
      <c r="AH70">
        <f>LOG(Table8_1[[#This Row],[11Cl-PF3OUdS]])</f>
        <v>-1.6675615400843946</v>
      </c>
      <c r="AI70">
        <f>LOG(Table8_1[[#This Row],[3:3 FTCA]])</f>
        <v>-1.6675615400843946</v>
      </c>
      <c r="AJ70">
        <f>LOG(Table8_1[[#This Row],[5:3 FTCA]])</f>
        <v>-0.88605664769316317</v>
      </c>
      <c r="AK70">
        <f>LOG(Table8_1[[#This Row],[7:3 FTCA]])</f>
        <v>-0.45593195564972439</v>
      </c>
      <c r="AL70">
        <f>LOG(Table8_1[[#This Row],[6:2 FTCA]])</f>
        <v>-1.6675615400843946</v>
      </c>
      <c r="AM70">
        <f>LOG(Table8_1[[#This Row],[8:2 FTCA]])</f>
        <v>-1.6675615400843946</v>
      </c>
      <c r="AN70">
        <f>LOG(Table8_1[[#This Row],[10:2 FTCA]])</f>
        <v>-1.6675615400843946</v>
      </c>
      <c r="AO70">
        <f>LOG(Table8_1[[#This Row],[6:2 FTUCA]])</f>
        <v>-1.6675615400843946</v>
      </c>
      <c r="AP70">
        <f>LOG(Table8_1[[#This Row],[8:2 FTUCA]])</f>
        <v>-1.6675615400843946</v>
      </c>
      <c r="AQ70">
        <f>LOG(Table8_1[[#This Row],[6:2 diPAP]])</f>
        <v>-1.6675615400843946</v>
      </c>
      <c r="AR70">
        <f>LOG(Table8_1[[#This Row],[FBSA]])</f>
        <v>-0.26121944151563081</v>
      </c>
      <c r="AS70">
        <f>LOG(Table8_1[[#This Row],[FHxSA]])</f>
        <v>1.6608654780038692</v>
      </c>
      <c r="AT70">
        <f>LOG(Table8_1[[#This Row],[PFPrS]])</f>
        <v>-1.6675615400843946</v>
      </c>
      <c r="AU70">
        <f>LOG(Table8_1[[#This Row],[Cl-PFOS]])</f>
        <v>-0.51427857351841999</v>
      </c>
      <c r="AV70">
        <f>LOG(Table8_1[[#This Row],[PFEtCHxS]])</f>
        <v>-1.6675615400843946</v>
      </c>
      <c r="AW70">
        <f>LOG(Table8_1[[#This Row],[8:2 diPAP]])</f>
        <v>-1.6675615400843946</v>
      </c>
      <c r="AX70">
        <f>LOG(Table8_1[[#This Row],[diSAmPAP]])</f>
        <v>-1.6675615400843946</v>
      </c>
      <c r="AY70" t="e">
        <f>LOG(Table8_1[[#This Row],[11cl-PF3OUdS2]])</f>
        <v>#NUM!</v>
      </c>
    </row>
    <row r="71" spans="1:51" x14ac:dyDescent="0.3">
      <c r="A71">
        <f>LOG(Table8_1[[#This Row],[PFBA]])</f>
        <v>-1.333950261519484</v>
      </c>
      <c r="B71">
        <f>LOG(Table8_1[[#This Row],[PFPeA]])</f>
        <v>-1.6345120151091004</v>
      </c>
      <c r="C71">
        <f>LOG(Table8_1[[#This Row],[PFHxA]])</f>
        <v>-1.6345120151091004</v>
      </c>
      <c r="D71">
        <f>LOG(Table8_1[[#This Row],[PFHpA]])</f>
        <v>-1.6345120151091004</v>
      </c>
      <c r="E71">
        <f>LOG(Table8_1[[#This Row],[PFOA]])</f>
        <v>-1.6345120151091004</v>
      </c>
      <c r="F71">
        <f>LOG(Table8_1[[#This Row],[PFNA]])</f>
        <v>-1.6345120151091004</v>
      </c>
      <c r="G71">
        <f>LOG(Table8_1[[#This Row],[PFBS]])</f>
        <v>-1.6345120151091004</v>
      </c>
      <c r="H71">
        <f>LOG(Table8_1[[#This Row],[PFPeS]])</f>
        <v>-0.74472749489669399</v>
      </c>
      <c r="I71">
        <f>LOG(Table8_1[[#This Row],[PFHxS]])</f>
        <v>1.0827853703164501</v>
      </c>
      <c r="J71">
        <f>LOG(Table8_1[[#This Row],[PFHpS]])</f>
        <v>0.50379068305718111</v>
      </c>
      <c r="K71">
        <f>LOG(Table8_1[[#This Row],[PFOS]])</f>
        <v>3.2430380486862944</v>
      </c>
      <c r="L71">
        <f>LOG(Table8_1[[#This Row],[6:2 FTS]])</f>
        <v>-1.6345120151091004</v>
      </c>
      <c r="M71">
        <f>LOG(Table8_1[[#This Row],[PFDA]])</f>
        <v>0.70156798505592743</v>
      </c>
      <c r="N71">
        <f>LOG(Table8_1[[#This Row],[PFUnA]])</f>
        <v>1.0253058652647702</v>
      </c>
      <c r="O71">
        <f>LOG(Table8_1[[#This Row],[PFDoA]])</f>
        <v>1.1492191126553799</v>
      </c>
      <c r="P71">
        <f>LOG(Table8_1[[#This Row],[PFTrDA]])</f>
        <v>1.0374264979406236</v>
      </c>
      <c r="Q71">
        <f>LOG(Table8_1[[#This Row],[PFTeDA]])</f>
        <v>0.9242792860618817</v>
      </c>
      <c r="R71">
        <f>LOG(Table8_1[[#This Row],[PFHxDA]])</f>
        <v>-0.31966448658543678</v>
      </c>
      <c r="S71">
        <f>LOG(Table8_1[[#This Row],[PFNS]])</f>
        <v>1.2355284469075489</v>
      </c>
      <c r="T71">
        <f>LOG(Table8_1[[#This Row],[PFDS]])</f>
        <v>1.2479732663618066</v>
      </c>
      <c r="U71">
        <f>LOG(Table8_1[[#This Row],[PFDoS]])</f>
        <v>0.6821450763738317</v>
      </c>
      <c r="V71">
        <f>LOG(Table8_1[[#This Row],[4:2 FTS]])</f>
        <v>-1.6345120151091004</v>
      </c>
      <c r="W71">
        <f>LOG(Table8_1[[#This Row],[8:2 FTS]])</f>
        <v>1.1583624920952498</v>
      </c>
      <c r="X71">
        <f>LOG(Table8_1[[#This Row],[10:2 FTS]])</f>
        <v>0.57634135020579291</v>
      </c>
      <c r="Y71">
        <f>LOG(Table8_1[[#This Row],[N-MeFOSAA]])</f>
        <v>-1.6345120151091004</v>
      </c>
      <c r="Z71">
        <f>LOG(Table8_1[[#This Row],[N-EtFOSAA]])</f>
        <v>-1.6345120151091004</v>
      </c>
      <c r="AA71">
        <f>LOG(Table8_1[[#This Row],[FOSA]])</f>
        <v>0.48287358360875376</v>
      </c>
      <c r="AB71">
        <f>LOG(Table8_1[[#This Row],[FOSAA]])</f>
        <v>-1.6345120151091004</v>
      </c>
      <c r="AC71">
        <f>LOG(Table8_1[[#This Row],[N-MeFOSA]])</f>
        <v>-1.6345120151091004</v>
      </c>
      <c r="AD71">
        <f>LOG(Table8_1[[#This Row],[N-EtFOSA]])</f>
        <v>-1.6345120151091004</v>
      </c>
      <c r="AE71">
        <f>LOG(Table8_1[[#This Row],[HFPO-DA]])</f>
        <v>-1.6345120151091004</v>
      </c>
      <c r="AF71">
        <f>LOG(Table8_1[[#This Row],[ADONA]])</f>
        <v>-1.6345120151091004</v>
      </c>
      <c r="AG71">
        <f>LOG(Table8_1[[#This Row],[9Cl-PF3ONS]])</f>
        <v>-1.6345120151091004</v>
      </c>
      <c r="AH71">
        <f>LOG(Table8_1[[#This Row],[11Cl-PF3OUdS]])</f>
        <v>-1.6345120151091004</v>
      </c>
      <c r="AI71">
        <f>LOG(Table8_1[[#This Row],[3:3 FTCA]])</f>
        <v>-1.6345120151091004</v>
      </c>
      <c r="AJ71">
        <f>LOG(Table8_1[[#This Row],[5:3 FTCA]])</f>
        <v>-0.72124639904717103</v>
      </c>
      <c r="AK71">
        <f>LOG(Table8_1[[#This Row],[7:3 FTCA]])</f>
        <v>-0.12784372725170717</v>
      </c>
      <c r="AL71">
        <f>LOG(Table8_1[[#This Row],[6:2 FTCA]])</f>
        <v>-1.6345120151091004</v>
      </c>
      <c r="AM71">
        <f>LOG(Table8_1[[#This Row],[8:2 FTCA]])</f>
        <v>-1.6345120151091004</v>
      </c>
      <c r="AN71">
        <f>LOG(Table8_1[[#This Row],[10:2 FTCA]])</f>
        <v>-1.6345120151091004</v>
      </c>
      <c r="AO71">
        <f>LOG(Table8_1[[#This Row],[6:2 FTUCA]])</f>
        <v>-1.6345120151091004</v>
      </c>
      <c r="AP71">
        <f>LOG(Table8_1[[#This Row],[8:2 FTUCA]])</f>
        <v>-1.6345120151091004</v>
      </c>
      <c r="AQ71">
        <f>LOG(Table8_1[[#This Row],[6:2 diPAP]])</f>
        <v>-1.6345120151091004</v>
      </c>
      <c r="AR71">
        <f>LOG(Table8_1[[#This Row],[FBSA]])</f>
        <v>0.15228834438305647</v>
      </c>
      <c r="AS71">
        <f>LOG(Table8_1[[#This Row],[FHxSA]])</f>
        <v>1.4871383754771865</v>
      </c>
      <c r="AT71">
        <f>LOG(Table8_1[[#This Row],[PFPrS]])</f>
        <v>-1.6345120151091004</v>
      </c>
      <c r="AU71">
        <f>LOG(Table8_1[[#This Row],[Cl-PFOS]])</f>
        <v>0.59879050676311507</v>
      </c>
      <c r="AV71">
        <f>LOG(Table8_1[[#This Row],[PFEtCHxS]])</f>
        <v>-1.6345120151091004</v>
      </c>
      <c r="AW71">
        <f>LOG(Table8_1[[#This Row],[8:2 diPAP]])</f>
        <v>-1.6345120151091004</v>
      </c>
      <c r="AX71">
        <f>LOG(Table8_1[[#This Row],[diSAmPAP]])</f>
        <v>-1.6345120151091004</v>
      </c>
      <c r="AY71" t="e">
        <f>LOG(Table8_1[[#This Row],[11cl-PF3OUdS2]])</f>
        <v>#NUM!</v>
      </c>
    </row>
    <row r="72" spans="1:51" x14ac:dyDescent="0.3">
      <c r="A72">
        <f>LOG(Table8_1[[#This Row],[PFBA]])</f>
        <v>-1.4122890349810886</v>
      </c>
      <c r="B72">
        <f>LOG(Table8_1[[#This Row],[PFPeA]])</f>
        <v>-0.15989390554324223</v>
      </c>
      <c r="C72">
        <f>LOG(Table8_1[[#This Row],[PFHxA]])</f>
        <v>-1.7133190306450699</v>
      </c>
      <c r="D72">
        <f>LOG(Table8_1[[#This Row],[PFHpA]])</f>
        <v>-1.4122890349810886</v>
      </c>
      <c r="E72">
        <f>LOG(Table8_1[[#This Row],[PFOA]])</f>
        <v>-1.7133190306450699</v>
      </c>
      <c r="F72">
        <f>LOG(Table8_1[[#This Row],[PFNA]])</f>
        <v>-1.7133190306450699</v>
      </c>
      <c r="G72">
        <f>LOG(Table8_1[[#This Row],[PFBS]])</f>
        <v>-1.7133190306450699</v>
      </c>
      <c r="H72">
        <f>LOG(Table8_1[[#This Row],[PFPeS]])</f>
        <v>-0.60032627851896181</v>
      </c>
      <c r="I72">
        <f>LOG(Table8_1[[#This Row],[PFHxS]])</f>
        <v>1.4548448600085102</v>
      </c>
      <c r="J72">
        <f>LOG(Table8_1[[#This Row],[PFHpS]])</f>
        <v>1.4265112613645752</v>
      </c>
      <c r="K72">
        <f>LOG(Table8_1[[#This Row],[PFOS]])</f>
        <v>3.6344772701607315</v>
      </c>
      <c r="L72">
        <f>LOG(Table8_1[[#This Row],[6:2 FTS]])</f>
        <v>-1.7133190306450699</v>
      </c>
      <c r="M72">
        <f>LOG(Table8_1[[#This Row],[PFDA]])</f>
        <v>0.89817648349767654</v>
      </c>
      <c r="N72">
        <f>LOG(Table8_1[[#This Row],[PFUnA]])</f>
        <v>1.2355284469075489</v>
      </c>
      <c r="O72">
        <f>LOG(Table8_1[[#This Row],[PFDoA]])</f>
        <v>1.3424226808222062</v>
      </c>
      <c r="P72">
        <f>LOG(Table8_1[[#This Row],[PFTrDA]])</f>
        <v>1.3384564936046048</v>
      </c>
      <c r="Q72">
        <f>LOG(Table8_1[[#This Row],[PFTeDA]])</f>
        <v>1.3053513694466237</v>
      </c>
      <c r="R72">
        <f>LOG(Table8_1[[#This Row],[PFHxDA]])</f>
        <v>0.2576785748691845</v>
      </c>
      <c r="S72">
        <f>LOG(Table8_1[[#This Row],[PFNS]])</f>
        <v>1.4456042032735976</v>
      </c>
      <c r="T72">
        <f>LOG(Table8_1[[#This Row],[PFDS]])</f>
        <v>1.5877109650189114</v>
      </c>
      <c r="U72">
        <f>LOG(Table8_1[[#This Row],[PFDoS]])</f>
        <v>1.1986570869544226</v>
      </c>
      <c r="V72">
        <f>LOG(Table8_1[[#This Row],[4:2 FTS]])</f>
        <v>-1.7133190306450699</v>
      </c>
      <c r="W72">
        <f>LOG(Table8_1[[#This Row],[8:2 FTS]])</f>
        <v>1.5185139398778875</v>
      </c>
      <c r="X72">
        <f>LOG(Table8_1[[#This Row],[10:2 FTS]])</f>
        <v>1</v>
      </c>
      <c r="Y72">
        <f>LOG(Table8_1[[#This Row],[N-MeFOSAA]])</f>
        <v>-1.7133190306450699</v>
      </c>
      <c r="Z72">
        <f>LOG(Table8_1[[#This Row],[N-EtFOSAA]])</f>
        <v>-1.7133190306450699</v>
      </c>
      <c r="AA72">
        <f>LOG(Table8_1[[#This Row],[FOSA]])</f>
        <v>1.146128035678238</v>
      </c>
      <c r="AB72">
        <f>LOG(Table8_1[[#This Row],[FOSAA]])</f>
        <v>-1.7133190306450699</v>
      </c>
      <c r="AC72">
        <f>LOG(Table8_1[[#This Row],[N-MeFOSA]])</f>
        <v>-1.7133190306450699</v>
      </c>
      <c r="AD72">
        <f>LOG(Table8_1[[#This Row],[N-EtFOSA]])</f>
        <v>-1.7133190306450699</v>
      </c>
      <c r="AE72">
        <f>LOG(Table8_1[[#This Row],[HFPO-DA]])</f>
        <v>-1.7133190306450699</v>
      </c>
      <c r="AF72">
        <f>LOG(Table8_1[[#This Row],[ADONA]])</f>
        <v>-1.7133190306450699</v>
      </c>
      <c r="AG72">
        <f>LOG(Table8_1[[#This Row],[9Cl-PF3ONS]])</f>
        <v>-1.7133190306450699</v>
      </c>
      <c r="AH72">
        <f>LOG(Table8_1[[#This Row],[11Cl-PF3OUdS]])</f>
        <v>-1.7133190306450699</v>
      </c>
      <c r="AI72">
        <f>LOG(Table8_1[[#This Row],[3:3 FTCA]])</f>
        <v>-1.7133190306450699</v>
      </c>
      <c r="AJ72">
        <f>LOG(Table8_1[[#This Row],[5:3 FTCA]])</f>
        <v>-0.4122890349810886</v>
      </c>
      <c r="AK72">
        <f>LOG(Table8_1[[#This Row],[7:3 FTCA]])</f>
        <v>-1.7133190306450699</v>
      </c>
      <c r="AL72">
        <f>LOG(Table8_1[[#This Row],[6:2 FTCA]])</f>
        <v>-1.7133190306450699</v>
      </c>
      <c r="AM72">
        <f>LOG(Table8_1[[#This Row],[8:2 FTCA]])</f>
        <v>-1.7133190306450699</v>
      </c>
      <c r="AN72">
        <f>LOG(Table8_1[[#This Row],[10:2 FTCA]])</f>
        <v>-1.7133190306450699</v>
      </c>
      <c r="AO72">
        <f>LOG(Table8_1[[#This Row],[6:2 FTUCA]])</f>
        <v>-1.7133190306450699</v>
      </c>
      <c r="AP72">
        <f>LOG(Table8_1[[#This Row],[8:2 FTUCA]])</f>
        <v>-1.7133190306450699</v>
      </c>
      <c r="AQ72">
        <f>LOG(Table8_1[[#This Row],[6:2 diPAP]])</f>
        <v>-1.7133190306450699</v>
      </c>
      <c r="AR72">
        <f>LOG(Table8_1[[#This Row],[FBSA]])</f>
        <v>0.9268567089496923</v>
      </c>
      <c r="AS72">
        <f>LOG(Table8_1[[#This Row],[FHxSA]])</f>
        <v>1.7795964912578246</v>
      </c>
      <c r="AT72">
        <f>LOG(Table8_1[[#This Row],[PFPrS]])</f>
        <v>-1.7133190306450699</v>
      </c>
      <c r="AU72">
        <f>LOG(Table8_1[[#This Row],[Cl-PFOS]])</f>
        <v>1.4683473304121573</v>
      </c>
      <c r="AV72">
        <f>LOG(Table8_1[[#This Row],[PFEtCHxS]])</f>
        <v>-1.7133190306450699</v>
      </c>
      <c r="AW72">
        <f>LOG(Table8_1[[#This Row],[8:2 diPAP]])</f>
        <v>-1.7133190306450699</v>
      </c>
      <c r="AX72">
        <f>LOG(Table8_1[[#This Row],[diSAmPAP]])</f>
        <v>-1.7133190306450699</v>
      </c>
      <c r="AY72" t="e">
        <f>LOG(Table8_1[[#This Row],[11cl-PF3OUdS2]])</f>
        <v>#NUM!</v>
      </c>
    </row>
    <row r="73" spans="1:51" x14ac:dyDescent="0.3">
      <c r="A73">
        <f>LOG(Table8_1[[#This Row],[PFBA]])</f>
        <v>-0.97469413473522981</v>
      </c>
      <c r="B73">
        <f>LOG(Table8_1[[#This Row],[PFPeA]])</f>
        <v>-1.6978856230437989</v>
      </c>
      <c r="C73">
        <f>LOG(Table8_1[[#This Row],[PFHxA]])</f>
        <v>-1.3973974795797435</v>
      </c>
      <c r="D73">
        <f>LOG(Table8_1[[#This Row],[PFHpA]])</f>
        <v>-1.3973974795797435</v>
      </c>
      <c r="E73">
        <f>LOG(Table8_1[[#This Row],[PFOA]])</f>
        <v>-1.3973974795797435</v>
      </c>
      <c r="F73">
        <f>LOG(Table8_1[[#This Row],[PFNA]])</f>
        <v>-0.78515615195230215</v>
      </c>
      <c r="G73">
        <f>LOG(Table8_1[[#This Row],[PFBS]])</f>
        <v>-1.3973974795797435</v>
      </c>
      <c r="H73">
        <f>LOG(Table8_1[[#This Row],[PFPeS]])</f>
        <v>-1.3973974795797435</v>
      </c>
      <c r="I73">
        <f>LOG(Table8_1[[#This Row],[PFHxS]])</f>
        <v>0.34242268082220628</v>
      </c>
      <c r="J73">
        <f>LOG(Table8_1[[#This Row],[PFHpS]])</f>
        <v>-0.52287874528033762</v>
      </c>
      <c r="K73">
        <f>LOG(Table8_1[[#This Row],[PFOS]])</f>
        <v>2.4377505628203879</v>
      </c>
      <c r="L73">
        <f>LOG(Table8_1[[#This Row],[6:2 FTS]])</f>
        <v>-1.6978856230437989</v>
      </c>
      <c r="M73">
        <f>LOG(Table8_1[[#This Row],[PFDA]])</f>
        <v>-6.0480747381381476E-2</v>
      </c>
      <c r="N73">
        <f>LOG(Table8_1[[#This Row],[PFUnA]])</f>
        <v>0.1903316981702915</v>
      </c>
      <c r="O73">
        <f>LOG(Table8_1[[#This Row],[PFDoA]])</f>
        <v>0.25527250510330607</v>
      </c>
      <c r="P73">
        <f>LOG(Table8_1[[#This Row],[PFTrDA]])</f>
        <v>0.16731733474817609</v>
      </c>
      <c r="Q73">
        <f>LOG(Table8_1[[#This Row],[PFTeDA]])</f>
        <v>0.12710479836480765</v>
      </c>
      <c r="R73">
        <f>LOG(Table8_1[[#This Row],[PFHxDA]])</f>
        <v>-1.3973974795797435</v>
      </c>
      <c r="S73">
        <f>LOG(Table8_1[[#This Row],[PFNS]])</f>
        <v>0.17318626841227402</v>
      </c>
      <c r="T73">
        <f>LOG(Table8_1[[#This Row],[PFDS]])</f>
        <v>0.21218760440395779</v>
      </c>
      <c r="U73">
        <f>LOG(Table8_1[[#This Row],[PFDoS]])</f>
        <v>-0.41793663708829126</v>
      </c>
      <c r="V73">
        <f>LOG(Table8_1[[#This Row],[4:2 FTS]])</f>
        <v>-1.6978856230437989</v>
      </c>
      <c r="W73">
        <f>LOG(Table8_1[[#This Row],[8:2 FTS]])</f>
        <v>0.47856649559384334</v>
      </c>
      <c r="X73">
        <f>LOG(Table8_1[[#This Row],[10:2 FTS]])</f>
        <v>8.2785370316450071E-2</v>
      </c>
      <c r="Y73">
        <f>LOG(Table8_1[[#This Row],[N-MeFOSAA]])</f>
        <v>-1.6978856230437989</v>
      </c>
      <c r="Z73">
        <f>LOG(Table8_1[[#This Row],[N-EtFOSAA]])</f>
        <v>-1.6978856230437989</v>
      </c>
      <c r="AA73">
        <f>LOG(Table8_1[[#This Row],[FOSA]])</f>
        <v>-0.12205304837081175</v>
      </c>
      <c r="AB73">
        <f>LOG(Table8_1[[#This Row],[FOSAA]])</f>
        <v>-1.6978856230437989</v>
      </c>
      <c r="AC73">
        <f>LOG(Table8_1[[#This Row],[N-MeFOSA]])</f>
        <v>-1.6978856230437989</v>
      </c>
      <c r="AD73">
        <f>LOG(Table8_1[[#This Row],[N-EtFOSA]])</f>
        <v>-1.6978856230437989</v>
      </c>
      <c r="AE73">
        <f>LOG(Table8_1[[#This Row],[HFPO-DA]])</f>
        <v>-1.6978856230437989</v>
      </c>
      <c r="AF73">
        <f>LOG(Table8_1[[#This Row],[ADONA]])</f>
        <v>-1.6978856230437989</v>
      </c>
      <c r="AG73">
        <f>LOG(Table8_1[[#This Row],[9Cl-PF3ONS]])</f>
        <v>-1.6978856230437989</v>
      </c>
      <c r="AH73">
        <f>LOG(Table8_1[[#This Row],[11Cl-PF3OUdS]])</f>
        <v>-1.6978856230437989</v>
      </c>
      <c r="AI73">
        <f>LOG(Table8_1[[#This Row],[3:3 FTCA]])</f>
        <v>-1.6978856230437989</v>
      </c>
      <c r="AJ73">
        <f>LOG(Table8_1[[#This Row],[5:3 FTCA]])</f>
        <v>-0.94309514866352739</v>
      </c>
      <c r="AK73">
        <f>LOG(Table8_1[[#This Row],[7:3 FTCA]])</f>
        <v>-0.29157909986528724</v>
      </c>
      <c r="AL73">
        <f>LOG(Table8_1[[#This Row],[6:2 FTCA]])</f>
        <v>-1.6978856230437989</v>
      </c>
      <c r="AM73">
        <f>LOG(Table8_1[[#This Row],[8:2 FTCA]])</f>
        <v>-1.6978856230437989</v>
      </c>
      <c r="AN73">
        <f>LOG(Table8_1[[#This Row],[10:2 FTCA]])</f>
        <v>-1.6978856230437989</v>
      </c>
      <c r="AO73">
        <f>LOG(Table8_1[[#This Row],[6:2 FTUCA]])</f>
        <v>-1.6978856230437989</v>
      </c>
      <c r="AP73">
        <f>LOG(Table8_1[[#This Row],[8:2 FTUCA]])</f>
        <v>-1.6978856230437989</v>
      </c>
      <c r="AQ73">
        <f>LOG(Table8_1[[#This Row],[6:2 diPAP]])</f>
        <v>-1.6978856230437989</v>
      </c>
      <c r="AR73">
        <f>LOG(Table8_1[[#This Row],[FBSA]])</f>
        <v>-0.12033079436794646</v>
      </c>
      <c r="AS73">
        <f>LOG(Table8_1[[#This Row],[FHxSA]])</f>
        <v>0.74896286125616141</v>
      </c>
      <c r="AT73">
        <f>LOG(Table8_1[[#This Row],[PFPrS]])</f>
        <v>-1.6978856230437989</v>
      </c>
      <c r="AU73">
        <f>LOG(Table8_1[[#This Row],[Cl-PFOS]])</f>
        <v>-0.42250820016277468</v>
      </c>
      <c r="AV73">
        <f>LOG(Table8_1[[#This Row],[PFEtCHxS]])</f>
        <v>-1.6978856230437989</v>
      </c>
      <c r="AW73">
        <f>LOG(Table8_1[[#This Row],[8:2 diPAP]])</f>
        <v>-1.6978856230437989</v>
      </c>
      <c r="AX73">
        <f>LOG(Table8_1[[#This Row],[diSAmPAP]])</f>
        <v>-1.6978856230437989</v>
      </c>
      <c r="AY73" t="e">
        <f>LOG(Table8_1[[#This Row],[11cl-PF3OUdS2]])</f>
        <v>#NUM!</v>
      </c>
    </row>
    <row r="74" spans="1:51" x14ac:dyDescent="0.3">
      <c r="A74">
        <f>LOG(Table8_1[[#This Row],[PFBA]])</f>
        <v>0.18752072083646307</v>
      </c>
      <c r="B74">
        <f>LOG(Table8_1[[#This Row],[PFPeA]])</f>
        <v>-3.385826726096737E-2</v>
      </c>
      <c r="C74">
        <f>LOG(Table8_1[[#This Row],[PFHxA]])</f>
        <v>0.58994960132570773</v>
      </c>
      <c r="D74">
        <f>LOG(Table8_1[[#This Row],[PFHpA]])</f>
        <v>0.10380372095595687</v>
      </c>
      <c r="E74">
        <f>LOG(Table8_1[[#This Row],[PFOA]])</f>
        <v>1.0413926851582251</v>
      </c>
      <c r="F74">
        <f>LOG(Table8_1[[#This Row],[PFNA]])</f>
        <v>0.59549622182557416</v>
      </c>
      <c r="G74">
        <f>LOG(Table8_1[[#This Row],[PFBS]])</f>
        <v>1.703333929878037E-2</v>
      </c>
      <c r="H74">
        <f>LOG(Table8_1[[#This Row],[PFPeS]])</f>
        <v>0.36172783601759284</v>
      </c>
      <c r="I74">
        <f>LOG(Table8_1[[#This Row],[PFHxS]])</f>
        <v>1.7604224834232121</v>
      </c>
      <c r="J74">
        <f>LOG(Table8_1[[#This Row],[PFHpS]])</f>
        <v>0.66275783168157409</v>
      </c>
      <c r="K74">
        <f>LOG(Table8_1[[#This Row],[PFOS]])</f>
        <v>3.1643528557844371</v>
      </c>
      <c r="L74">
        <f>LOG(Table8_1[[#This Row],[6:2 FTS]])</f>
        <v>-1.631713115097869</v>
      </c>
      <c r="M74">
        <f>LOG(Table8_1[[#This Row],[PFDA]])</f>
        <v>0.86332286012045589</v>
      </c>
      <c r="N74">
        <f>LOG(Table8_1[[#This Row],[PFUnA]])</f>
        <v>1.1430148002540952</v>
      </c>
      <c r="O74">
        <f>LOG(Table8_1[[#This Row],[PFDoA]])</f>
        <v>1.1430148002540952</v>
      </c>
      <c r="P74">
        <f>LOG(Table8_1[[#This Row],[PFTrDA]])</f>
        <v>0.93901977644866641</v>
      </c>
      <c r="Q74">
        <f>LOG(Table8_1[[#This Row],[PFTeDA]])</f>
        <v>0.87966920563205353</v>
      </c>
      <c r="R74">
        <f>LOG(Table8_1[[#This Row],[PFHxDA]])</f>
        <v>-0.92811799269387463</v>
      </c>
      <c r="S74">
        <f>LOG(Table8_1[[#This Row],[PFNS]])</f>
        <v>1.0644579892269184</v>
      </c>
      <c r="T74">
        <f>LOG(Table8_1[[#This Row],[PFDS]])</f>
        <v>1.1583624920952498</v>
      </c>
      <c r="U74">
        <f>LOG(Table8_1[[#This Row],[PFDoS]])</f>
        <v>0.3979400086720376</v>
      </c>
      <c r="V74">
        <f>LOG(Table8_1[[#This Row],[4:2 FTS]])</f>
        <v>-1.631713115097869</v>
      </c>
      <c r="W74">
        <f>LOG(Table8_1[[#This Row],[8:2 FTS]])</f>
        <v>1.1172712956557642</v>
      </c>
      <c r="X74">
        <f>LOG(Table8_1[[#This Row],[10:2 FTS]])</f>
        <v>0.63144376901317201</v>
      </c>
      <c r="Y74">
        <f>LOG(Table8_1[[#This Row],[N-MeFOSAA]])</f>
        <v>-1.631713115097869</v>
      </c>
      <c r="Z74">
        <f>LOG(Table8_1[[#This Row],[N-EtFOSAA]])</f>
        <v>-1.631713115097869</v>
      </c>
      <c r="AA74">
        <f>LOG(Table8_1[[#This Row],[FOSA]])</f>
        <v>0.6020599913279624</v>
      </c>
      <c r="AB74">
        <f>LOG(Table8_1[[#This Row],[FOSAA]])</f>
        <v>-1.631713115097869</v>
      </c>
      <c r="AC74">
        <f>LOG(Table8_1[[#This Row],[N-MeFOSA]])</f>
        <v>-1.631713115097869</v>
      </c>
      <c r="AD74">
        <f>LOG(Table8_1[[#This Row],[N-EtFOSA]])</f>
        <v>-1.631713115097869</v>
      </c>
      <c r="AE74">
        <f>LOG(Table8_1[[#This Row],[HFPO-DA]])</f>
        <v>-1.631713115097869</v>
      </c>
      <c r="AF74">
        <f>LOG(Table8_1[[#This Row],[ADONA]])</f>
        <v>-1.631713115097869</v>
      </c>
      <c r="AG74">
        <f>LOG(Table8_1[[#This Row],[9Cl-PF3ONS]])</f>
        <v>-1.631713115097869</v>
      </c>
      <c r="AH74">
        <f>LOG(Table8_1[[#This Row],[11Cl-PF3OUdS]])</f>
        <v>-1.631713115097869</v>
      </c>
      <c r="AI74">
        <f>LOG(Table8_1[[#This Row],[3:3 FTCA]])</f>
        <v>-1.631713115097869</v>
      </c>
      <c r="AJ74">
        <f>LOG(Table8_1[[#This Row],[5:3 FTCA]])</f>
        <v>-0.26600071346161303</v>
      </c>
      <c r="AK74">
        <f>LOG(Table8_1[[#This Row],[7:3 FTCA]])</f>
        <v>8.6001717619175692E-3</v>
      </c>
      <c r="AL74">
        <f>LOG(Table8_1[[#This Row],[6:2 FTCA]])</f>
        <v>-1.631713115097869</v>
      </c>
      <c r="AM74">
        <f>LOG(Table8_1[[#This Row],[8:2 FTCA]])</f>
        <v>-1.631713115097869</v>
      </c>
      <c r="AN74">
        <f>LOG(Table8_1[[#This Row],[10:2 FTCA]])</f>
        <v>-1.631713115097869</v>
      </c>
      <c r="AO74">
        <f>LOG(Table8_1[[#This Row],[6:2 FTUCA]])</f>
        <v>-1.631713115097869</v>
      </c>
      <c r="AP74">
        <f>LOG(Table8_1[[#This Row],[8:2 FTUCA]])</f>
        <v>-1.631713115097869</v>
      </c>
      <c r="AQ74">
        <f>LOG(Table8_1[[#This Row],[6:2 diPAP]])</f>
        <v>-1.631713115097869</v>
      </c>
      <c r="AR74">
        <f>LOG(Table8_1[[#This Row],[FBSA]])</f>
        <v>0.56584781867351763</v>
      </c>
      <c r="AS74">
        <f>LOG(Table8_1[[#This Row],[FHxSA]])</f>
        <v>1.5301996982030821</v>
      </c>
      <c r="AT74">
        <f>LOG(Table8_1[[#This Row],[PFPrS]])</f>
        <v>-1.631713115097869</v>
      </c>
      <c r="AU74">
        <f>LOG(Table8_1[[#This Row],[Cl-PFOS]])</f>
        <v>0.4099331233312945</v>
      </c>
      <c r="AV74">
        <f>LOG(Table8_1[[#This Row],[PFEtCHxS]])</f>
        <v>-1.631713115097869</v>
      </c>
      <c r="AW74">
        <f>LOG(Table8_1[[#This Row],[8:2 diPAP]])</f>
        <v>-1.631713115097869</v>
      </c>
      <c r="AX74">
        <f>LOG(Table8_1[[#This Row],[diSAmPAP]])</f>
        <v>-1.631713115097869</v>
      </c>
      <c r="AY74" t="e">
        <f>LOG(Table8_1[[#This Row],[11cl-PF3OUdS2]])</f>
        <v>#NUM!</v>
      </c>
    </row>
    <row r="75" spans="1:51" x14ac:dyDescent="0.3">
      <c r="A75">
        <f>LOG(Table8_1[[#This Row],[PFBA]])</f>
        <v>5.3078443483419682E-2</v>
      </c>
      <c r="B75">
        <f>LOG(Table8_1[[#This Row],[PFPeA]])</f>
        <v>-0.58502665202918203</v>
      </c>
      <c r="C75">
        <f>LOG(Table8_1[[#This Row],[PFHxA]])</f>
        <v>0.43456890403419873</v>
      </c>
      <c r="D75">
        <f>LOG(Table8_1[[#This Row],[PFHpA]])</f>
        <v>6.8185861746161619E-2</v>
      </c>
      <c r="E75">
        <f>LOG(Table8_1[[#This Row],[PFOA]])</f>
        <v>0.99255351783213563</v>
      </c>
      <c r="F75">
        <f>LOG(Table8_1[[#This Row],[PFNA]])</f>
        <v>-1.7201050199883618</v>
      </c>
      <c r="G75">
        <f>LOG(Table8_1[[#This Row],[PFBS]])</f>
        <v>8.9905111439397931E-2</v>
      </c>
      <c r="H75">
        <f>LOG(Table8_1[[#This Row],[PFPeS]])</f>
        <v>0.53907609879277663</v>
      </c>
      <c r="I75">
        <f>LOG(Table8_1[[#This Row],[PFHxS]])</f>
        <v>1.8621313793130372</v>
      </c>
      <c r="J75">
        <f>LOG(Table8_1[[#This Row],[PFHpS]])</f>
        <v>1.0334237554869496</v>
      </c>
      <c r="K75">
        <f>LOG(Table8_1[[#This Row],[PFOS]])</f>
        <v>3.5587085705331658</v>
      </c>
      <c r="L75">
        <f>LOG(Table8_1[[#This Row],[6:2 FTS]])</f>
        <v>-1.7201050199883618</v>
      </c>
      <c r="M75">
        <f>LOG(Table8_1[[#This Row],[PFDA]])</f>
        <v>0.83122969386706336</v>
      </c>
      <c r="N75">
        <f>LOG(Table8_1[[#This Row],[PFUnA]])</f>
        <v>1.1398790864012365</v>
      </c>
      <c r="O75">
        <f>LOG(Table8_1[[#This Row],[PFDoA]])</f>
        <v>1.3304137733491908</v>
      </c>
      <c r="P75">
        <f>LOG(Table8_1[[#This Row],[PFTrDA]])</f>
        <v>1.2855573090077739</v>
      </c>
      <c r="Q75">
        <f>LOG(Table8_1[[#This Row],[PFTeDA]])</f>
        <v>1.1335389083702174</v>
      </c>
      <c r="R75">
        <f>LOG(Table8_1[[#This Row],[PFHxDA]])</f>
        <v>0.34242268082220628</v>
      </c>
      <c r="S75">
        <f>LOG(Table8_1[[#This Row],[PFNS]])</f>
        <v>1.4393326938302626</v>
      </c>
      <c r="T75">
        <f>LOG(Table8_1[[#This Row],[PFDS]])</f>
        <v>1.7218106152125465</v>
      </c>
      <c r="U75">
        <f>LOG(Table8_1[[#This Row],[PFDoS]])</f>
        <v>1.0293837776852097</v>
      </c>
      <c r="V75">
        <f>LOG(Table8_1[[#This Row],[4:2 FTS]])</f>
        <v>-1.7201050199883618</v>
      </c>
      <c r="W75">
        <f>LOG(Table8_1[[#This Row],[8:2 FTS]])</f>
        <v>1.4297522800024081</v>
      </c>
      <c r="X75">
        <f>LOG(Table8_1[[#This Row],[10:2 FTS]])</f>
        <v>1.0170333392987803</v>
      </c>
      <c r="Y75">
        <f>LOG(Table8_1[[#This Row],[N-MeFOSAA]])</f>
        <v>-1.7201050199883618</v>
      </c>
      <c r="Z75">
        <f>LOG(Table8_1[[#This Row],[N-EtFOSAA]])</f>
        <v>-1.7201050199883618</v>
      </c>
      <c r="AA75">
        <f>LOG(Table8_1[[#This Row],[FOSA]])</f>
        <v>1.110589710299249</v>
      </c>
      <c r="AB75">
        <f>LOG(Table8_1[[#This Row],[FOSAA]])</f>
        <v>-1.7201050199883618</v>
      </c>
      <c r="AC75">
        <f>LOG(Table8_1[[#This Row],[N-MeFOSA]])</f>
        <v>-1.7201050199883618</v>
      </c>
      <c r="AD75">
        <f>LOG(Table8_1[[#This Row],[N-EtFOSA]])</f>
        <v>-1.7201050199883618</v>
      </c>
      <c r="AE75">
        <f>LOG(Table8_1[[#This Row],[HFPO-DA]])</f>
        <v>-1.7201050199883618</v>
      </c>
      <c r="AF75">
        <f>LOG(Table8_1[[#This Row],[ADONA]])</f>
        <v>-1.7201050199883618</v>
      </c>
      <c r="AG75">
        <f>LOG(Table8_1[[#This Row],[9Cl-PF3ONS]])</f>
        <v>-1.7201050199883618</v>
      </c>
      <c r="AH75">
        <f>LOG(Table8_1[[#This Row],[11Cl-PF3OUdS]])</f>
        <v>-1.7201050199883618</v>
      </c>
      <c r="AI75">
        <f>LOG(Table8_1[[#This Row],[3:3 FTCA]])</f>
        <v>-1.7201050199883618</v>
      </c>
      <c r="AJ75">
        <f>LOG(Table8_1[[#This Row],[5:3 FTCA]])</f>
        <v>4.9218022670181653E-2</v>
      </c>
      <c r="AK75">
        <f>LOG(Table8_1[[#This Row],[7:3 FTCA]])</f>
        <v>-1.7201050199883618</v>
      </c>
      <c r="AL75">
        <f>LOG(Table8_1[[#This Row],[6:2 FTCA]])</f>
        <v>-1.7201050199883618</v>
      </c>
      <c r="AM75">
        <f>LOG(Table8_1[[#This Row],[8:2 FTCA]])</f>
        <v>-1.7201050199883618</v>
      </c>
      <c r="AN75">
        <f>LOG(Table8_1[[#This Row],[10:2 FTCA]])</f>
        <v>-1.7201050199883618</v>
      </c>
      <c r="AO75">
        <f>LOG(Table8_1[[#This Row],[6:2 FTUCA]])</f>
        <v>-1.7201050199883618</v>
      </c>
      <c r="AP75">
        <f>LOG(Table8_1[[#This Row],[8:2 FTUCA]])</f>
        <v>-1.7201050199883618</v>
      </c>
      <c r="AQ75">
        <f>LOG(Table8_1[[#This Row],[6:2 diPAP]])</f>
        <v>-1.7201050199883618</v>
      </c>
      <c r="AR75">
        <f>LOG(Table8_1[[#This Row],[FBSA]])</f>
        <v>1.3560258571931227</v>
      </c>
      <c r="AS75">
        <f>LOG(Table8_1[[#This Row],[FHxSA]])</f>
        <v>1.7218106152125465</v>
      </c>
      <c r="AT75">
        <f>LOG(Table8_1[[#This Row],[PFPrS]])</f>
        <v>-1.7201050199883618</v>
      </c>
      <c r="AU75">
        <f>LOG(Table8_1[[#This Row],[Cl-PFOS]])</f>
        <v>0.75663610824584804</v>
      </c>
      <c r="AV75">
        <f>LOG(Table8_1[[#This Row],[PFEtCHxS]])</f>
        <v>-1.7201050199883618</v>
      </c>
      <c r="AW75">
        <f>LOG(Table8_1[[#This Row],[8:2 diPAP]])</f>
        <v>-1.7201050199883618</v>
      </c>
      <c r="AX75">
        <f>LOG(Table8_1[[#This Row],[diSAmPAP]])</f>
        <v>-1.7201050199883618</v>
      </c>
      <c r="AY75" t="e">
        <f>LOG(Table8_1[[#This Row],[11cl-PF3OUdS2]])</f>
        <v>#NUM!</v>
      </c>
    </row>
    <row r="76" spans="1:51" x14ac:dyDescent="0.3">
      <c r="A76">
        <f>LOG(Table8_1[[#This Row],[PFBA]])</f>
        <v>-0.32513885926218844</v>
      </c>
      <c r="B76">
        <f>LOG(Table8_1[[#This Row],[PFPeA]])</f>
        <v>-0.67162039656126227</v>
      </c>
      <c r="C76">
        <f>LOG(Table8_1[[#This Row],[PFHxA]])</f>
        <v>-0.15181088300860132</v>
      </c>
      <c r="D76">
        <f>LOG(Table8_1[[#This Row],[PFHpA]])</f>
        <v>-0.48545224733971393</v>
      </c>
      <c r="E76">
        <f>LOG(Table8_1[[#This Row],[PFOA]])</f>
        <v>7.9181246047624818E-2</v>
      </c>
      <c r="F76">
        <f>LOG(Table8_1[[#This Row],[PFNA]])</f>
        <v>-0.18909571933129959</v>
      </c>
      <c r="G76">
        <f>LOG(Table8_1[[#This Row],[PFBS]])</f>
        <v>-0.55909091793478227</v>
      </c>
      <c r="H76">
        <f>LOG(Table8_1[[#This Row],[PFPeS]])</f>
        <v>-0.26841123481326129</v>
      </c>
      <c r="I76">
        <f>LOG(Table8_1[[#This Row],[PFHxS]])</f>
        <v>1.0606978403536116</v>
      </c>
      <c r="J76">
        <f>LOG(Table8_1[[#This Row],[PFHpS]])</f>
        <v>-0.17652577082969892</v>
      </c>
      <c r="K76">
        <f>LOG(Table8_1[[#This Row],[PFOS]])</f>
        <v>2.4885507165004443</v>
      </c>
      <c r="L76">
        <f>LOG(Table8_1[[#This Row],[6:2 FTS]])</f>
        <v>-1.7328282715969863</v>
      </c>
      <c r="M76">
        <f>LOG(Table8_1[[#This Row],[PFDA]])</f>
        <v>4.5322978786657475E-2</v>
      </c>
      <c r="N76">
        <f>LOG(Table8_1[[#This Row],[PFUnA]])</f>
        <v>0.28330122870354957</v>
      </c>
      <c r="O76">
        <f>LOG(Table8_1[[#This Row],[PFDoA]])</f>
        <v>0.1903316981702915</v>
      </c>
      <c r="P76">
        <f>LOG(Table8_1[[#This Row],[PFTrDA]])</f>
        <v>-8.9375595110798803E-2</v>
      </c>
      <c r="Q76">
        <f>LOG(Table8_1[[#This Row],[PFTeDA]])</f>
        <v>-0.11975822410451964</v>
      </c>
      <c r="R76">
        <f>LOG(Table8_1[[#This Row],[PFHxDA]])</f>
        <v>-1.431798275933005</v>
      </c>
      <c r="S76">
        <f>LOG(Table8_1[[#This Row],[PFNS]])</f>
        <v>0.22788670461367352</v>
      </c>
      <c r="T76">
        <f>LOG(Table8_1[[#This Row],[PFDS]])</f>
        <v>0.36361197989214433</v>
      </c>
      <c r="U76">
        <f>LOG(Table8_1[[#This Row],[PFDoS]])</f>
        <v>-0.43062609038495414</v>
      </c>
      <c r="V76">
        <f>LOG(Table8_1[[#This Row],[4:2 FTS]])</f>
        <v>-1.7328282715969863</v>
      </c>
      <c r="W76">
        <f>LOG(Table8_1[[#This Row],[8:2 FTS]])</f>
        <v>0.34242268082220628</v>
      </c>
      <c r="X76">
        <f>LOG(Table8_1[[#This Row],[10:2 FTS]])</f>
        <v>-0.14813039927023372</v>
      </c>
      <c r="Y76">
        <f>LOG(Table8_1[[#This Row],[N-MeFOSAA]])</f>
        <v>-1.7328282715969863</v>
      </c>
      <c r="Z76">
        <f>LOG(Table8_1[[#This Row],[N-EtFOSAA]])</f>
        <v>-1.7328282715969863</v>
      </c>
      <c r="AA76">
        <f>LOG(Table8_1[[#This Row],[FOSA]])</f>
        <v>-0.25649023527157022</v>
      </c>
      <c r="AB76">
        <f>LOG(Table8_1[[#This Row],[FOSAA]])</f>
        <v>-1.7328282715969863</v>
      </c>
      <c r="AC76">
        <f>LOG(Table8_1[[#This Row],[N-MeFOSA]])</f>
        <v>-1.7328282715969863</v>
      </c>
      <c r="AD76">
        <f>LOG(Table8_1[[#This Row],[N-EtFOSA]])</f>
        <v>-1.7328282715969863</v>
      </c>
      <c r="AE76">
        <f>LOG(Table8_1[[#This Row],[HFPO-DA]])</f>
        <v>-1.7328282715969863</v>
      </c>
      <c r="AF76">
        <f>LOG(Table8_1[[#This Row],[ADONA]])</f>
        <v>-1.7328282715969863</v>
      </c>
      <c r="AG76">
        <f>LOG(Table8_1[[#This Row],[9Cl-PF3ONS]])</f>
        <v>-1.7328282715969863</v>
      </c>
      <c r="AH76">
        <f>LOG(Table8_1[[#This Row],[11Cl-PF3OUdS]])</f>
        <v>-1.7328282715969863</v>
      </c>
      <c r="AI76">
        <f>LOG(Table8_1[[#This Row],[3:3 FTCA]])</f>
        <v>-1.7328282715969863</v>
      </c>
      <c r="AJ76">
        <f>LOG(Table8_1[[#This Row],[5:3 FTCA]])</f>
        <v>-0.80410034759076621</v>
      </c>
      <c r="AK76">
        <f>LOG(Table8_1[[#This Row],[7:3 FTCA]])</f>
        <v>-0.52432881167557033</v>
      </c>
      <c r="AL76">
        <f>LOG(Table8_1[[#This Row],[6:2 FTCA]])</f>
        <v>-1.7328282715969863</v>
      </c>
      <c r="AM76">
        <f>LOG(Table8_1[[#This Row],[8:2 FTCA]])</f>
        <v>-1.7328282715969863</v>
      </c>
      <c r="AN76">
        <f>LOG(Table8_1[[#This Row],[10:2 FTCA]])</f>
        <v>-1.7328282715969863</v>
      </c>
      <c r="AO76">
        <f>LOG(Table8_1[[#This Row],[6:2 FTUCA]])</f>
        <v>-1.7328282715969863</v>
      </c>
      <c r="AP76">
        <f>LOG(Table8_1[[#This Row],[8:2 FTUCA]])</f>
        <v>-1.7328282715969863</v>
      </c>
      <c r="AQ76">
        <f>LOG(Table8_1[[#This Row],[6:2 diPAP]])</f>
        <v>-1.7328282715969863</v>
      </c>
      <c r="AR76">
        <f>LOG(Table8_1[[#This Row],[FBSA]])</f>
        <v>-3.4328028779893278E-2</v>
      </c>
      <c r="AS76">
        <f>LOG(Table8_1[[#This Row],[FHxSA]])</f>
        <v>0.65801139665711239</v>
      </c>
      <c r="AT76">
        <f>LOG(Table8_1[[#This Row],[PFPrS]])</f>
        <v>-1.7328282715969863</v>
      </c>
      <c r="AU76">
        <f>LOG(Table8_1[[#This Row],[Cl-PFOS]])</f>
        <v>-0.37365963262495766</v>
      </c>
      <c r="AV76">
        <f>LOG(Table8_1[[#This Row],[PFEtCHxS]])</f>
        <v>-1.7328282715969863</v>
      </c>
      <c r="AW76">
        <f>LOG(Table8_1[[#This Row],[8:2 diPAP]])</f>
        <v>-1.7328282715969863</v>
      </c>
      <c r="AX76">
        <f>LOG(Table8_1[[#This Row],[diSAmPAP]])</f>
        <v>-1.7328282715969863</v>
      </c>
      <c r="AY76" t="e">
        <f>LOG(Table8_1[[#This Row],[11cl-PF3OUdS2]])</f>
        <v>#NUM!</v>
      </c>
    </row>
    <row r="77" spans="1:51" x14ac:dyDescent="0.3">
      <c r="A77">
        <f>LOG(Table8_1[[#This Row],[PFBA]])</f>
        <v>0.2528530309798932</v>
      </c>
      <c r="B77">
        <f>LOG(Table8_1[[#This Row],[PFPeA]])</f>
        <v>-0.10679324694015198</v>
      </c>
      <c r="C77">
        <f>LOG(Table8_1[[#This Row],[PFHxA]])</f>
        <v>-1.6073030467403342</v>
      </c>
      <c r="D77">
        <f>LOG(Table8_1[[#This Row],[PFHpA]])</f>
        <v>0.33845649360460484</v>
      </c>
      <c r="E77">
        <f>LOG(Table8_1[[#This Row],[PFOA]])</f>
        <v>1.4871383754771865</v>
      </c>
      <c r="F77">
        <f>LOG(Table8_1[[#This Row],[PFNA]])</f>
        <v>-1.6073030467403342</v>
      </c>
      <c r="G77">
        <f>LOG(Table8_1[[#This Row],[PFBS]])</f>
        <v>0.17897694729316943</v>
      </c>
      <c r="H77">
        <f>LOG(Table8_1[[#This Row],[PFPeS]])</f>
        <v>0.68752896121463436</v>
      </c>
      <c r="I77">
        <f>LOG(Table8_1[[#This Row],[PFHxS]])</f>
        <v>1.7160033436347992</v>
      </c>
      <c r="J77">
        <f>LOG(Table8_1[[#This Row],[PFHpS]])</f>
        <v>1.2624510897304295</v>
      </c>
      <c r="K77">
        <f>LOG(Table8_1[[#This Row],[PFOS]])</f>
        <v>3.1139433523068369</v>
      </c>
      <c r="L77">
        <f>LOG(Table8_1[[#This Row],[6:2 FTS]])</f>
        <v>-1.6073030467403342</v>
      </c>
      <c r="M77">
        <f>LOG(Table8_1[[#This Row],[PFDA]])</f>
        <v>0.76937732607613851</v>
      </c>
      <c r="N77">
        <f>LOG(Table8_1[[#This Row],[PFUnA]])</f>
        <v>1.110589710299249</v>
      </c>
      <c r="O77">
        <f>LOG(Table8_1[[#This Row],[PFDoA]])</f>
        <v>1.1038037209559568</v>
      </c>
      <c r="P77">
        <f>LOG(Table8_1[[#This Row],[PFTrDA]])</f>
        <v>1.0374264979406236</v>
      </c>
      <c r="Q77">
        <f>LOG(Table8_1[[#This Row],[PFTeDA]])</f>
        <v>0.86687781433749889</v>
      </c>
      <c r="R77">
        <f>LOG(Table8_1[[#This Row],[PFHxDA]])</f>
        <v>-0.49214412830416909</v>
      </c>
      <c r="S77">
        <f>LOG(Table8_1[[#This Row],[PFNS]])</f>
        <v>1.2988530764097066</v>
      </c>
      <c r="T77">
        <f>LOG(Table8_1[[#This Row],[PFDS]])</f>
        <v>1.3838153659804313</v>
      </c>
      <c r="U77">
        <f>LOG(Table8_1[[#This Row],[PFDoS]])</f>
        <v>0.95951837697299824</v>
      </c>
      <c r="V77">
        <f>LOG(Table8_1[[#This Row],[4:2 FTS]])</f>
        <v>-1.6073030467403342</v>
      </c>
      <c r="W77">
        <f>LOG(Table8_1[[#This Row],[8:2 FTS]])</f>
        <v>1.173186268412274</v>
      </c>
      <c r="X77">
        <f>LOG(Table8_1[[#This Row],[10:2 FTS]])</f>
        <v>0.61595005165640104</v>
      </c>
      <c r="Y77">
        <f>LOG(Table8_1[[#This Row],[N-MeFOSAA]])</f>
        <v>-1.6073030467403342</v>
      </c>
      <c r="Z77">
        <f>LOG(Table8_1[[#This Row],[N-EtFOSAA]])</f>
        <v>-1.6073030467403342</v>
      </c>
      <c r="AA77">
        <f>LOG(Table8_1[[#This Row],[FOSA]])</f>
        <v>1.0863598306747482</v>
      </c>
      <c r="AB77">
        <f>LOG(Table8_1[[#This Row],[FOSAA]])</f>
        <v>-1.6073030467403342</v>
      </c>
      <c r="AC77">
        <f>LOG(Table8_1[[#This Row],[N-MeFOSA]])</f>
        <v>-1.6073030467403342</v>
      </c>
      <c r="AD77">
        <f>LOG(Table8_1[[#This Row],[N-EtFOSA]])</f>
        <v>-1.6073030467403342</v>
      </c>
      <c r="AE77">
        <f>LOG(Table8_1[[#This Row],[HFPO-DA]])</f>
        <v>-1.6073030467403342</v>
      </c>
      <c r="AF77">
        <f>LOG(Table8_1[[#This Row],[ADONA]])</f>
        <v>-1.6073030467403342</v>
      </c>
      <c r="AG77">
        <f>LOG(Table8_1[[#This Row],[9Cl-PF3ONS]])</f>
        <v>-1.6073030467403342</v>
      </c>
      <c r="AH77">
        <f>LOG(Table8_1[[#This Row],[11Cl-PF3OUdS]])</f>
        <v>-1.6073030467403342</v>
      </c>
      <c r="AI77">
        <f>LOG(Table8_1[[#This Row],[3:3 FTCA]])</f>
        <v>-1.6073030467403342</v>
      </c>
      <c r="AJ77">
        <f>LOG(Table8_1[[#This Row],[5:3 FTCA]])</f>
        <v>0.13033376849500614</v>
      </c>
      <c r="AK77">
        <f>LOG(Table8_1[[#This Row],[7:3 FTCA]])</f>
        <v>-1.6073030467403342</v>
      </c>
      <c r="AL77">
        <f>LOG(Table8_1[[#This Row],[6:2 FTCA]])</f>
        <v>-1.6073030467403342</v>
      </c>
      <c r="AM77">
        <f>LOG(Table8_1[[#This Row],[8:2 FTCA]])</f>
        <v>-1.6073030467403342</v>
      </c>
      <c r="AN77">
        <f>LOG(Table8_1[[#This Row],[10:2 FTCA]])</f>
        <v>-1.6073030467403342</v>
      </c>
      <c r="AO77">
        <f>LOG(Table8_1[[#This Row],[6:2 FTUCA]])</f>
        <v>-1.6073030467403342</v>
      </c>
      <c r="AP77">
        <f>LOG(Table8_1[[#This Row],[8:2 FTUCA]])</f>
        <v>-1.6073030467403342</v>
      </c>
      <c r="AQ77">
        <f>LOG(Table8_1[[#This Row],[6:2 diPAP]])</f>
        <v>-1.6073030467403342</v>
      </c>
      <c r="AR77">
        <f>LOG(Table8_1[[#This Row],[FBSA]])</f>
        <v>0.93901977644866641</v>
      </c>
      <c r="AS77">
        <f>LOG(Table8_1[[#This Row],[FHxSA]])</f>
        <v>1.7664128471123994</v>
      </c>
      <c r="AT77">
        <f>LOG(Table8_1[[#This Row],[PFPrS]])</f>
        <v>-1.6073030467403342</v>
      </c>
      <c r="AU77">
        <f>LOG(Table8_1[[#This Row],[Cl-PFOS]])</f>
        <v>1.0170333392987803</v>
      </c>
      <c r="AV77">
        <f>LOG(Table8_1[[#This Row],[PFEtCHxS]])</f>
        <v>-1.6073030467403342</v>
      </c>
      <c r="AW77">
        <f>LOG(Table8_1[[#This Row],[8:2 diPAP]])</f>
        <v>-1.6073030467403342</v>
      </c>
      <c r="AX77">
        <f>LOG(Table8_1[[#This Row],[diSAmPAP]])</f>
        <v>-1.6073030467403342</v>
      </c>
      <c r="AY77" t="e">
        <f>LOG(Table8_1[[#This Row],[11cl-PF3OUdS2]])</f>
        <v>#NUM!</v>
      </c>
    </row>
    <row r="78" spans="1:51" x14ac:dyDescent="0.3">
      <c r="A78">
        <f>LOG(Table8_1[[#This Row],[PFBA]])</f>
        <v>9.691001300805642E-2</v>
      </c>
      <c r="B78">
        <f>LOG(Table8_1[[#This Row],[PFPeA]])</f>
        <v>-1.6090648928966209</v>
      </c>
      <c r="C78">
        <f>LOG(Table8_1[[#This Row],[PFHxA]])</f>
        <v>-2.548830726267165E-2</v>
      </c>
      <c r="D78">
        <f>LOG(Table8_1[[#This Row],[PFHpA]])</f>
        <v>-0.15058058620310061</v>
      </c>
      <c r="E78">
        <f>LOG(Table8_1[[#This Row],[PFOA]])</f>
        <v>0.4668676203541095</v>
      </c>
      <c r="F78">
        <f>LOG(Table8_1[[#This Row],[PFNA]])</f>
        <v>-1.6090648928966209</v>
      </c>
      <c r="G78">
        <f>LOG(Table8_1[[#This Row],[PFBS]])</f>
        <v>-0.57511836336893296</v>
      </c>
      <c r="H78">
        <f>LOG(Table8_1[[#This Row],[PFPeS]])</f>
        <v>-0.11690664142431006</v>
      </c>
      <c r="I78">
        <f>LOG(Table8_1[[#This Row],[PFHxS]])</f>
        <v>1.3560258571931227</v>
      </c>
      <c r="J78">
        <f>LOG(Table8_1[[#This Row],[PFHpS]])</f>
        <v>0.69983772586724569</v>
      </c>
      <c r="K78">
        <f>LOG(Table8_1[[#This Row],[PFOS]])</f>
        <v>3.1139433523068369</v>
      </c>
      <c r="L78">
        <f>LOG(Table8_1[[#This Row],[6:2 FTS]])</f>
        <v>-1.6090648928966209</v>
      </c>
      <c r="M78">
        <f>LOG(Table8_1[[#This Row],[PFDA]])</f>
        <v>0.80821097292422206</v>
      </c>
      <c r="N78">
        <f>LOG(Table8_1[[#This Row],[PFUnA]])</f>
        <v>0.98989456371877305</v>
      </c>
      <c r="O78">
        <f>LOG(Table8_1[[#This Row],[PFDoA]])</f>
        <v>0.98452731334379262</v>
      </c>
      <c r="P78">
        <f>LOG(Table8_1[[#This Row],[PFTrDA]])</f>
        <v>0.70415051683979912</v>
      </c>
      <c r="Q78">
        <f>LOG(Table8_1[[#This Row],[PFTeDA]])</f>
        <v>0.61066016308987991</v>
      </c>
      <c r="R78">
        <f>LOG(Table8_1[[#This Row],[PFHxDA]])</f>
        <v>-0.86327943284359321</v>
      </c>
      <c r="S78">
        <f>LOG(Table8_1[[#This Row],[PFNS]])</f>
        <v>1.2922560713564761</v>
      </c>
      <c r="T78">
        <f>LOG(Table8_1[[#This Row],[PFDS]])</f>
        <v>1.2966651902615312</v>
      </c>
      <c r="U78">
        <f>LOG(Table8_1[[#This Row],[PFDoS]])</f>
        <v>0.59328606702045728</v>
      </c>
      <c r="V78">
        <f>LOG(Table8_1[[#This Row],[4:2 FTS]])</f>
        <v>-1.6090648928966209</v>
      </c>
      <c r="W78">
        <f>LOG(Table8_1[[#This Row],[8:2 FTS]])</f>
        <v>1.1038037209559568</v>
      </c>
      <c r="X78">
        <f>LOG(Table8_1[[#This Row],[10:2 FTS]])</f>
        <v>0.66275783168157409</v>
      </c>
      <c r="Y78">
        <f>LOG(Table8_1[[#This Row],[N-MeFOSAA]])</f>
        <v>-1.6090648928966209</v>
      </c>
      <c r="Z78">
        <f>LOG(Table8_1[[#This Row],[N-EtFOSAA]])</f>
        <v>-1.6090648928966209</v>
      </c>
      <c r="AA78">
        <f>LOG(Table8_1[[#This Row],[FOSA]])</f>
        <v>0.84509804001425681</v>
      </c>
      <c r="AB78">
        <f>LOG(Table8_1[[#This Row],[FOSAA]])</f>
        <v>-1.6090648928966209</v>
      </c>
      <c r="AC78">
        <f>LOG(Table8_1[[#This Row],[N-MeFOSA]])</f>
        <v>-1.6090648928966209</v>
      </c>
      <c r="AD78">
        <f>LOG(Table8_1[[#This Row],[N-EtFOSA]])</f>
        <v>-1.6090648928966209</v>
      </c>
      <c r="AE78">
        <f>LOG(Table8_1[[#This Row],[HFPO-DA]])</f>
        <v>-1.6090648928966209</v>
      </c>
      <c r="AF78">
        <f>LOG(Table8_1[[#This Row],[ADONA]])</f>
        <v>-1.6090648928966209</v>
      </c>
      <c r="AG78">
        <f>LOG(Table8_1[[#This Row],[9Cl-PF3ONS]])</f>
        <v>-1.6090648928966209</v>
      </c>
      <c r="AH78">
        <f>LOG(Table8_1[[#This Row],[11Cl-PF3OUdS]])</f>
        <v>-1.6090648928966209</v>
      </c>
      <c r="AI78">
        <f>LOG(Table8_1[[#This Row],[3:3 FTCA]])</f>
        <v>-1.6090648928966209</v>
      </c>
      <c r="AJ78">
        <f>LOG(Table8_1[[#This Row],[5:3 FTCA]])</f>
        <v>-0.16877030613293661</v>
      </c>
      <c r="AK78">
        <f>LOG(Table8_1[[#This Row],[7:3 FTCA]])</f>
        <v>-1.6090648928966209</v>
      </c>
      <c r="AL78">
        <f>LOG(Table8_1[[#This Row],[6:2 FTCA]])</f>
        <v>-1.6090648928966209</v>
      </c>
      <c r="AM78">
        <f>LOG(Table8_1[[#This Row],[8:2 FTCA]])</f>
        <v>-1.6090648928966209</v>
      </c>
      <c r="AN78">
        <f>LOG(Table8_1[[#This Row],[10:2 FTCA]])</f>
        <v>-1.6090648928966209</v>
      </c>
      <c r="AO78">
        <f>LOG(Table8_1[[#This Row],[6:2 FTUCA]])</f>
        <v>-1.6090648928966209</v>
      </c>
      <c r="AP78">
        <f>LOG(Table8_1[[#This Row],[8:2 FTUCA]])</f>
        <v>-1.6090648928966209</v>
      </c>
      <c r="AQ78">
        <f>LOG(Table8_1[[#This Row],[6:2 diPAP]])</f>
        <v>-1.6090648928966209</v>
      </c>
      <c r="AR78">
        <f>LOG(Table8_1[[#This Row],[FBSA]])</f>
        <v>0.84135947045485493</v>
      </c>
      <c r="AS78">
        <f>LOG(Table8_1[[#This Row],[FHxSA]])</f>
        <v>1.6580113966571124</v>
      </c>
      <c r="AT78">
        <f>LOG(Table8_1[[#This Row],[PFPrS]])</f>
        <v>-1.6090648928966209</v>
      </c>
      <c r="AU78">
        <f>LOG(Table8_1[[#This Row],[Cl-PFOS]])</f>
        <v>0.63245729218472424</v>
      </c>
      <c r="AV78">
        <f>LOG(Table8_1[[#This Row],[PFEtCHxS]])</f>
        <v>-1.6090648928966209</v>
      </c>
      <c r="AW78">
        <f>LOG(Table8_1[[#This Row],[8:2 diPAP]])</f>
        <v>-1.6090648928966209</v>
      </c>
      <c r="AX78">
        <f>LOG(Table8_1[[#This Row],[diSAmPAP]])</f>
        <v>-1.6090648928966209</v>
      </c>
      <c r="AY78" t="e">
        <f>LOG(Table8_1[[#This Row],[11cl-PF3OUdS2]])</f>
        <v>#NUM!</v>
      </c>
    </row>
    <row r="79" spans="1:51" x14ac:dyDescent="0.3">
      <c r="A79">
        <f>LOG(Table8_1[[#This Row],[PFBA]])</f>
        <v>4.1392685158225077E-2</v>
      </c>
      <c r="B79">
        <f>LOG(Table8_1[[#This Row],[PFPeA]])</f>
        <v>-1.6373290702743331</v>
      </c>
      <c r="C79">
        <f>LOG(Table8_1[[#This Row],[PFHxA]])</f>
        <v>0.25527250510330607</v>
      </c>
      <c r="D79">
        <f>LOG(Table8_1[[#This Row],[PFHpA]])</f>
        <v>-0.19654288435158612</v>
      </c>
      <c r="E79">
        <f>LOG(Table8_1[[#This Row],[PFOA]])</f>
        <v>0.58206336291170868</v>
      </c>
      <c r="F79">
        <f>LOG(Table8_1[[#This Row],[PFNA]])</f>
        <v>-1.6373290702743331</v>
      </c>
      <c r="G79">
        <f>LOG(Table8_1[[#This Row],[PFBS]])</f>
        <v>-0.55439579672640238</v>
      </c>
      <c r="H79">
        <f>LOG(Table8_1[[#This Row],[PFPeS]])</f>
        <v>2.1189299069938092E-2</v>
      </c>
      <c r="I79">
        <f>LOG(Table8_1[[#This Row],[PFHxS]])</f>
        <v>1.3873898263387294</v>
      </c>
      <c r="J79">
        <f>LOG(Table8_1[[#This Row],[PFHpS]])</f>
        <v>1.1072099696478683</v>
      </c>
      <c r="K79">
        <f>LOG(Table8_1[[#This Row],[PFOS]])</f>
        <v>3.2787536009528289</v>
      </c>
      <c r="L79">
        <f>LOG(Table8_1[[#This Row],[6:2 FTS]])</f>
        <v>-1.6373290702743331</v>
      </c>
      <c r="M79">
        <f>LOG(Table8_1[[#This Row],[PFDA]])</f>
        <v>0.89927318731760375</v>
      </c>
      <c r="N79">
        <f>LOG(Table8_1[[#This Row],[PFUnA]])</f>
        <v>1.0644579892269184</v>
      </c>
      <c r="O79">
        <f>LOG(Table8_1[[#This Row],[PFDoA]])</f>
        <v>1.0211892990699381</v>
      </c>
      <c r="P79">
        <f>LOG(Table8_1[[#This Row],[PFTrDA]])</f>
        <v>0.78031731214015132</v>
      </c>
      <c r="Q79">
        <f>LOG(Table8_1[[#This Row],[PFTeDA]])</f>
        <v>0.86628733908419486</v>
      </c>
      <c r="R79">
        <f>LOG(Table8_1[[#This Row],[PFHxDA]])</f>
        <v>-0.56543109596580121</v>
      </c>
      <c r="S79">
        <f>LOG(Table8_1[[#This Row],[PFNS]])</f>
        <v>1.3483048630481607</v>
      </c>
      <c r="T79">
        <f>LOG(Table8_1[[#This Row],[PFDS]])</f>
        <v>1.3891660843645324</v>
      </c>
      <c r="U79">
        <f>LOG(Table8_1[[#This Row],[PFDoS]])</f>
        <v>1.0569048513364727</v>
      </c>
      <c r="V79">
        <f>LOG(Table8_1[[#This Row],[4:2 FTS]])</f>
        <v>-1.6373290702743331</v>
      </c>
      <c r="W79">
        <f>LOG(Table8_1[[#This Row],[8:2 FTS]])</f>
        <v>1.2787536009528289</v>
      </c>
      <c r="X79">
        <f>LOG(Table8_1[[#This Row],[10:2 FTS]])</f>
        <v>0.79169064902011799</v>
      </c>
      <c r="Y79">
        <f>LOG(Table8_1[[#This Row],[N-MeFOSAA]])</f>
        <v>-1.6373290702743331</v>
      </c>
      <c r="Z79">
        <f>LOG(Table8_1[[#This Row],[N-EtFOSAA]])</f>
        <v>-1.6373290702743331</v>
      </c>
      <c r="AA79">
        <f>LOG(Table8_1[[#This Row],[FOSA]])</f>
        <v>1.2227164711475833</v>
      </c>
      <c r="AB79">
        <f>LOG(Table8_1[[#This Row],[FOSAA]])</f>
        <v>-1.6373290702743331</v>
      </c>
      <c r="AC79">
        <f>LOG(Table8_1[[#This Row],[N-MeFOSA]])</f>
        <v>-1.6373290702743331</v>
      </c>
      <c r="AD79">
        <f>LOG(Table8_1[[#This Row],[N-EtFOSA]])</f>
        <v>-1.6373290702743331</v>
      </c>
      <c r="AE79">
        <f>LOG(Table8_1[[#This Row],[HFPO-DA]])</f>
        <v>-1.6373290702743331</v>
      </c>
      <c r="AF79">
        <f>LOG(Table8_1[[#This Row],[ADONA]])</f>
        <v>-1.6373290702743331</v>
      </c>
      <c r="AG79">
        <f>LOG(Table8_1[[#This Row],[9Cl-PF3ONS]])</f>
        <v>-1.6373290702743331</v>
      </c>
      <c r="AH79">
        <f>LOG(Table8_1[[#This Row],[11Cl-PF3OUdS]])</f>
        <v>-1.6373290702743331</v>
      </c>
      <c r="AI79">
        <f>LOG(Table8_1[[#This Row],[3:3 FTCA]])</f>
        <v>-1.6373290702743331</v>
      </c>
      <c r="AJ79">
        <f>LOG(Table8_1[[#This Row],[5:3 FTCA]])</f>
        <v>-0.20134935455473107</v>
      </c>
      <c r="AK79">
        <f>LOG(Table8_1[[#This Row],[7:3 FTCA]])</f>
        <v>-1.6373290702743331</v>
      </c>
      <c r="AL79">
        <f>LOG(Table8_1[[#This Row],[6:2 FTCA]])</f>
        <v>-1.6373290702743331</v>
      </c>
      <c r="AM79">
        <f>LOG(Table8_1[[#This Row],[8:2 FTCA]])</f>
        <v>-1.6373290702743331</v>
      </c>
      <c r="AN79">
        <f>LOG(Table8_1[[#This Row],[10:2 FTCA]])</f>
        <v>-1.6373290702743331</v>
      </c>
      <c r="AO79">
        <f>LOG(Table8_1[[#This Row],[6:2 FTUCA]])</f>
        <v>-1.6373290702743331</v>
      </c>
      <c r="AP79">
        <f>LOG(Table8_1[[#This Row],[8:2 FTUCA]])</f>
        <v>-1.6373290702743331</v>
      </c>
      <c r="AQ79">
        <f>LOG(Table8_1[[#This Row],[6:2 diPAP]])</f>
        <v>-1.6373290702743331</v>
      </c>
      <c r="AR79">
        <f>LOG(Table8_1[[#This Row],[FBSA]])</f>
        <v>1.1789769472931695</v>
      </c>
      <c r="AS79">
        <f>LOG(Table8_1[[#This Row],[FHxSA]])</f>
        <v>1.9122220565324155</v>
      </c>
      <c r="AT79">
        <f>LOG(Table8_1[[#This Row],[PFPrS]])</f>
        <v>-1.6373290702743331</v>
      </c>
      <c r="AU79">
        <f>LOG(Table8_1[[#This Row],[Cl-PFOS]])</f>
        <v>1.0453229787866574</v>
      </c>
      <c r="AV79">
        <f>LOG(Table8_1[[#This Row],[PFEtCHxS]])</f>
        <v>-1.6373290702743331</v>
      </c>
      <c r="AW79">
        <f>LOG(Table8_1[[#This Row],[8:2 diPAP]])</f>
        <v>-1.6373290702743331</v>
      </c>
      <c r="AX79">
        <f>LOG(Table8_1[[#This Row],[diSAmPAP]])</f>
        <v>-1.6373290702743331</v>
      </c>
      <c r="AY79" t="e">
        <f>LOG(Table8_1[[#This Row],[11cl-PF3OUdS2]])</f>
        <v>#NUM!</v>
      </c>
    </row>
    <row r="80" spans="1:51" x14ac:dyDescent="0.3">
      <c r="A80">
        <f>LOG(Table8_1[[#This Row],[PFBA]])</f>
        <v>-0.41793663708829126</v>
      </c>
      <c r="B80">
        <f>LOG(Table8_1[[#This Row],[PFPeA]])</f>
        <v>-0.91364016932525183</v>
      </c>
      <c r="C80">
        <f>LOG(Table8_1[[#This Row],[PFHxA]])</f>
        <v>-0.6777807052660807</v>
      </c>
      <c r="D80">
        <f>LOG(Table8_1[[#This Row],[PFHpA]])</f>
        <v>-0.78251605578609373</v>
      </c>
      <c r="E80">
        <f>LOG(Table8_1[[#This Row],[PFOA]])</f>
        <v>-0.30277065724028246</v>
      </c>
      <c r="F80">
        <f>LOG(Table8_1[[#This Row],[PFNA]])</f>
        <v>-0.32975414692587596</v>
      </c>
      <c r="G80">
        <f>LOG(Table8_1[[#This Row],[PFBS]])</f>
        <v>-1.3233063903751334</v>
      </c>
      <c r="H80">
        <f>LOG(Table8_1[[#This Row],[PFPeS]])</f>
        <v>-0.82681373158772598</v>
      </c>
      <c r="I80">
        <f>LOG(Table8_1[[#This Row],[PFHxS]])</f>
        <v>0.59879050676311507</v>
      </c>
      <c r="J80">
        <f>LOG(Table8_1[[#This Row],[PFHpS]])</f>
        <v>-0.27901425584626094</v>
      </c>
      <c r="K80">
        <f>LOG(Table8_1[[#This Row],[PFOS]])</f>
        <v>2.4424797690644486</v>
      </c>
      <c r="L80">
        <f>LOG(Table8_1[[#This Row],[6:2 FTS]])</f>
        <v>-1.6243363860391147</v>
      </c>
      <c r="M80">
        <f>LOG(Table8_1[[#This Row],[PFDA]])</f>
        <v>0.19312459835446161</v>
      </c>
      <c r="N80">
        <f>LOG(Table8_1[[#This Row],[PFUnA]])</f>
        <v>0.3344537511509309</v>
      </c>
      <c r="O80">
        <f>LOG(Table8_1[[#This Row],[PFDoA]])</f>
        <v>0.33243845991560533</v>
      </c>
      <c r="P80">
        <f>LOG(Table8_1[[#This Row],[PFTrDA]])</f>
        <v>-3.385826726096737E-2</v>
      </c>
      <c r="Q80">
        <f>LOG(Table8_1[[#This Row],[PFTeDA]])</f>
        <v>-2.2276394711152253E-2</v>
      </c>
      <c r="R80">
        <f>LOG(Table8_1[[#This Row],[PFHxDA]])</f>
        <v>-1.3233063903751334</v>
      </c>
      <c r="S80">
        <f>LOG(Table8_1[[#This Row],[PFNS]])</f>
        <v>0.29225607135647602</v>
      </c>
      <c r="T80">
        <f>LOG(Table8_1[[#This Row],[PFDS]])</f>
        <v>0.33041377334919086</v>
      </c>
      <c r="U80">
        <f>LOG(Table8_1[[#This Row],[PFDoS]])</f>
        <v>-0.36957212497497616</v>
      </c>
      <c r="V80">
        <f>LOG(Table8_1[[#This Row],[4:2 FTS]])</f>
        <v>-1.6243363860391147</v>
      </c>
      <c r="W80">
        <f>LOG(Table8_1[[#This Row],[8:2 FTS]])</f>
        <v>0.50105926221775143</v>
      </c>
      <c r="X80">
        <f>LOG(Table8_1[[#This Row],[10:2 FTS]])</f>
        <v>0.19865708695442263</v>
      </c>
      <c r="Y80">
        <f>LOG(Table8_1[[#This Row],[N-MeFOSAA]])</f>
        <v>-1.6243363860391147</v>
      </c>
      <c r="Z80">
        <f>LOG(Table8_1[[#This Row],[N-EtFOSAA]])</f>
        <v>-1.6243363860391147</v>
      </c>
      <c r="AA80">
        <f>LOG(Table8_1[[#This Row],[FOSA]])</f>
        <v>0</v>
      </c>
      <c r="AB80">
        <f>LOG(Table8_1[[#This Row],[FOSAA]])</f>
        <v>-1.6243363860391147</v>
      </c>
      <c r="AC80">
        <f>LOG(Table8_1[[#This Row],[N-MeFOSA]])</f>
        <v>-1.6243363860391147</v>
      </c>
      <c r="AD80">
        <f>LOG(Table8_1[[#This Row],[N-EtFOSA]])</f>
        <v>-1.6243363860391147</v>
      </c>
      <c r="AE80">
        <f>LOG(Table8_1[[#This Row],[HFPO-DA]])</f>
        <v>-1.6243363860391147</v>
      </c>
      <c r="AF80">
        <f>LOG(Table8_1[[#This Row],[ADONA]])</f>
        <v>-1.6243363860391147</v>
      </c>
      <c r="AG80">
        <f>LOG(Table8_1[[#This Row],[9Cl-PF3ONS]])</f>
        <v>-1.6243363860391147</v>
      </c>
      <c r="AH80">
        <f>LOG(Table8_1[[#This Row],[11Cl-PF3OUdS]])</f>
        <v>-1.6243363860391147</v>
      </c>
      <c r="AI80">
        <f>LOG(Table8_1[[#This Row],[3:3 FTCA]])</f>
        <v>-1.6243363860391147</v>
      </c>
      <c r="AJ80">
        <f>LOG(Table8_1[[#This Row],[5:3 FTCA]])</f>
        <v>-0.86327943284359321</v>
      </c>
      <c r="AK80">
        <f>LOG(Table8_1[[#This Row],[7:3 FTCA]])</f>
        <v>-0.43415218132648237</v>
      </c>
      <c r="AL80">
        <f>LOG(Table8_1[[#This Row],[6:2 FTCA]])</f>
        <v>-1.6243363860391147</v>
      </c>
      <c r="AM80">
        <f>LOG(Table8_1[[#This Row],[8:2 FTCA]])</f>
        <v>-1.6243363860391147</v>
      </c>
      <c r="AN80">
        <f>LOG(Table8_1[[#This Row],[10:2 FTCA]])</f>
        <v>-1.6243363860391147</v>
      </c>
      <c r="AO80">
        <f>LOG(Table8_1[[#This Row],[6:2 FTUCA]])</f>
        <v>-1.6243363860391147</v>
      </c>
      <c r="AP80">
        <f>LOG(Table8_1[[#This Row],[8:2 FTUCA]])</f>
        <v>-1.6243363860391147</v>
      </c>
      <c r="AQ80">
        <f>LOG(Table8_1[[#This Row],[6:2 diPAP]])</f>
        <v>-1.6243363860391147</v>
      </c>
      <c r="AR80">
        <f>LOG(Table8_1[[#This Row],[FBSA]])</f>
        <v>4.9218022670181653E-2</v>
      </c>
      <c r="AS80">
        <f>LOG(Table8_1[[#This Row],[FHxSA]])</f>
        <v>1</v>
      </c>
      <c r="AT80">
        <f>LOG(Table8_1[[#This Row],[PFPrS]])</f>
        <v>-1.6243363860391147</v>
      </c>
      <c r="AU80">
        <f>LOG(Table8_1[[#This Row],[Cl-PFOS]])</f>
        <v>-0.25414480482627105</v>
      </c>
      <c r="AV80">
        <f>LOG(Table8_1[[#This Row],[PFEtCHxS]])</f>
        <v>-1.6243363860391147</v>
      </c>
      <c r="AW80">
        <f>LOG(Table8_1[[#This Row],[8:2 diPAP]])</f>
        <v>-1.6243363860391147</v>
      </c>
      <c r="AX80">
        <f>LOG(Table8_1[[#This Row],[diSAmPAP]])</f>
        <v>-1.6243363860391147</v>
      </c>
      <c r="AY80" t="e">
        <f>LOG(Table8_1[[#This Row],[11cl-PF3OUdS2]])</f>
        <v>#NUM!</v>
      </c>
    </row>
    <row r="81" spans="1:51" x14ac:dyDescent="0.3">
      <c r="A81">
        <f>LOG(Table8_1[[#This Row],[PFBA]])</f>
        <v>0.28103336724772754</v>
      </c>
      <c r="B81">
        <f>LOG(Table8_1[[#This Row],[PFPeA]])</f>
        <v>-1.7044329000375209</v>
      </c>
      <c r="C81">
        <f>LOG(Table8_1[[#This Row],[PFHxA]])</f>
        <v>-4.3351420794796675E-2</v>
      </c>
      <c r="D81">
        <f>LOG(Table8_1[[#This Row],[PFHpA]])</f>
        <v>-0.26680273489343054</v>
      </c>
      <c r="E81">
        <f>LOG(Table8_1[[#This Row],[PFOA]])</f>
        <v>0.49554433754644844</v>
      </c>
      <c r="F81">
        <f>LOG(Table8_1[[#This Row],[PFNA]])</f>
        <v>-1.7044329000375209</v>
      </c>
      <c r="G81">
        <f>LOG(Table8_1[[#This Row],[PFBS]])</f>
        <v>-0.43297363384093962</v>
      </c>
      <c r="H81">
        <f>LOG(Table8_1[[#This Row],[PFPeS]])</f>
        <v>8.9905111439397931E-2</v>
      </c>
      <c r="I81">
        <f>LOG(Table8_1[[#This Row],[PFHxS]])</f>
        <v>1.4199557484897578</v>
      </c>
      <c r="J81">
        <f>LOG(Table8_1[[#This Row],[PFHpS]])</f>
        <v>1.2121876044039579</v>
      </c>
      <c r="K81">
        <f>LOG(Table8_1[[#This Row],[PFOS]])</f>
        <v>3.2380461031287955</v>
      </c>
      <c r="L81">
        <f>LOG(Table8_1[[#This Row],[6:2 FTS]])</f>
        <v>-1.7044329000375209</v>
      </c>
      <c r="M81">
        <f>LOG(Table8_1[[#This Row],[PFDA]])</f>
        <v>0.84633711212980522</v>
      </c>
      <c r="N81">
        <f>LOG(Table8_1[[#This Row],[PFUnA]])</f>
        <v>0.96848294855393513</v>
      </c>
      <c r="O81">
        <f>LOG(Table8_1[[#This Row],[PFDoA]])</f>
        <v>0.94743372188705077</v>
      </c>
      <c r="P81">
        <f>LOG(Table8_1[[#This Row],[PFTrDA]])</f>
        <v>0.75966784468963044</v>
      </c>
      <c r="Q81">
        <f>LOG(Table8_1[[#This Row],[PFTeDA]])</f>
        <v>0.76863810124761445</v>
      </c>
      <c r="R81">
        <f>LOG(Table8_1[[#This Row],[PFHxDA]])</f>
        <v>-0.4762535331884355</v>
      </c>
      <c r="S81">
        <f>LOG(Table8_1[[#This Row],[PFNS]])</f>
        <v>1.3053513694466237</v>
      </c>
      <c r="T81">
        <f>LOG(Table8_1[[#This Row],[PFDS]])</f>
        <v>1.3710678622717363</v>
      </c>
      <c r="U81">
        <f>LOG(Table8_1[[#This Row],[PFDoS]])</f>
        <v>1.2013971243204515</v>
      </c>
      <c r="V81">
        <f>LOG(Table8_1[[#This Row],[4:2 FTS]])</f>
        <v>-1.7044329000375209</v>
      </c>
      <c r="W81">
        <f>LOG(Table8_1[[#This Row],[8:2 FTS]])</f>
        <v>1.2855573090077739</v>
      </c>
      <c r="X81">
        <f>LOG(Table8_1[[#This Row],[10:2 FTS]])</f>
        <v>0.65321251377534373</v>
      </c>
      <c r="Y81">
        <f>LOG(Table8_1[[#This Row],[N-MeFOSAA]])</f>
        <v>-1.7044329000375209</v>
      </c>
      <c r="Z81">
        <f>LOG(Table8_1[[#This Row],[N-EtFOSAA]])</f>
        <v>-1.7044329000375209</v>
      </c>
      <c r="AA81">
        <f>LOG(Table8_1[[#This Row],[FOSA]])</f>
        <v>1.2430380486862944</v>
      </c>
      <c r="AB81">
        <f>LOG(Table8_1[[#This Row],[FOSAA]])</f>
        <v>-1.7044329000375209</v>
      </c>
      <c r="AC81">
        <f>LOG(Table8_1[[#This Row],[N-MeFOSA]])</f>
        <v>-1.7044329000375209</v>
      </c>
      <c r="AD81">
        <f>LOG(Table8_1[[#This Row],[N-EtFOSA]])</f>
        <v>-1.7044329000375209</v>
      </c>
      <c r="AE81">
        <f>LOG(Table8_1[[#This Row],[HFPO-DA]])</f>
        <v>-1.7044329000375209</v>
      </c>
      <c r="AF81">
        <f>LOG(Table8_1[[#This Row],[ADONA]])</f>
        <v>-1.7044329000375209</v>
      </c>
      <c r="AG81">
        <f>LOG(Table8_1[[#This Row],[9Cl-PF3ONS]])</f>
        <v>-1.7044329000375209</v>
      </c>
      <c r="AH81">
        <f>LOG(Table8_1[[#This Row],[11Cl-PF3OUdS]])</f>
        <v>-1.7044329000375209</v>
      </c>
      <c r="AI81">
        <f>LOG(Table8_1[[#This Row],[3:3 FTCA]])</f>
        <v>-1.7044329000375209</v>
      </c>
      <c r="AJ81">
        <f>LOG(Table8_1[[#This Row],[5:3 FTCA]])</f>
        <v>-0.12205304837081175</v>
      </c>
      <c r="AK81">
        <f>LOG(Table8_1[[#This Row],[7:3 FTCA]])</f>
        <v>-1.7044329000375209</v>
      </c>
      <c r="AL81">
        <f>LOG(Table8_1[[#This Row],[6:2 FTCA]])</f>
        <v>-1.7044329000375209</v>
      </c>
      <c r="AM81">
        <f>LOG(Table8_1[[#This Row],[8:2 FTCA]])</f>
        <v>-1.7044329000375209</v>
      </c>
      <c r="AN81">
        <f>LOG(Table8_1[[#This Row],[10:2 FTCA]])</f>
        <v>-1.7044329000375209</v>
      </c>
      <c r="AO81">
        <f>LOG(Table8_1[[#This Row],[6:2 FTUCA]])</f>
        <v>-1.7044329000375209</v>
      </c>
      <c r="AP81">
        <f>LOG(Table8_1[[#This Row],[8:2 FTUCA]])</f>
        <v>-1.7044329000375209</v>
      </c>
      <c r="AQ81">
        <f>LOG(Table8_1[[#This Row],[6:2 diPAP]])</f>
        <v>-1.7044329000375209</v>
      </c>
      <c r="AR81">
        <f>LOG(Table8_1[[#This Row],[FBSA]])</f>
        <v>1.3598354823398879</v>
      </c>
      <c r="AS81">
        <f>LOG(Table8_1[[#This Row],[FHxSA]])</f>
        <v>2.1461280356782382</v>
      </c>
      <c r="AT81">
        <f>LOG(Table8_1[[#This Row],[PFPrS]])</f>
        <v>-1.7044329000375209</v>
      </c>
      <c r="AU81">
        <f>LOG(Table8_1[[#This Row],[Cl-PFOS]])</f>
        <v>1.1613680022349748</v>
      </c>
      <c r="AV81">
        <f>LOG(Table8_1[[#This Row],[PFEtCHxS]])</f>
        <v>-1.7044329000375209</v>
      </c>
      <c r="AW81">
        <f>LOG(Table8_1[[#This Row],[8:2 diPAP]])</f>
        <v>-1.7044329000375209</v>
      </c>
      <c r="AX81">
        <f>LOG(Table8_1[[#This Row],[diSAmPAP]])</f>
        <v>-1.7044329000375209</v>
      </c>
      <c r="AY81" t="e">
        <f>LOG(Table8_1[[#This Row],[11cl-PF3OUdS2]])</f>
        <v>#NUM!</v>
      </c>
    </row>
    <row r="82" spans="1:51" x14ac:dyDescent="0.3">
      <c r="A82">
        <f>LOG(Table8_1[[#This Row],[PFBA]])</f>
        <v>-1.3777859770337046</v>
      </c>
      <c r="B82">
        <f>LOG(Table8_1[[#This Row],[PFPeA]])</f>
        <v>-1.6788159726976859</v>
      </c>
      <c r="C82">
        <f>LOG(Table8_1[[#This Row],[PFHxA]])</f>
        <v>-1.0039263455147247</v>
      </c>
      <c r="D82">
        <f>LOG(Table8_1[[#This Row],[PFHpA]])</f>
        <v>-1.3777859770337046</v>
      </c>
      <c r="E82">
        <f>LOG(Table8_1[[#This Row],[PFOA]])</f>
        <v>-0.91364016932525183</v>
      </c>
      <c r="F82">
        <f>LOG(Table8_1[[#This Row],[PFNA]])</f>
        <v>5.3078443483419682E-2</v>
      </c>
      <c r="G82">
        <f>LOG(Table8_1[[#This Row],[PFBS]])</f>
        <v>-1.0052430554123719</v>
      </c>
      <c r="H82">
        <f>LOG(Table8_1[[#This Row],[PFPeS]])</f>
        <v>-0.51004152057516539</v>
      </c>
      <c r="I82">
        <f>LOG(Table8_1[[#This Row],[PFHxS]])</f>
        <v>1.1903316981702914</v>
      </c>
      <c r="J82">
        <f>LOG(Table8_1[[#This Row],[PFHpS]])</f>
        <v>0.70842090013471271</v>
      </c>
      <c r="K82">
        <f>LOG(Table8_1[[#This Row],[PFOS]])</f>
        <v>3.3364597338485296</v>
      </c>
      <c r="L82">
        <f>LOG(Table8_1[[#This Row],[6:2 FTS]])</f>
        <v>-1.6788159726976859</v>
      </c>
      <c r="M82">
        <f>LOG(Table8_1[[#This Row],[PFDA]])</f>
        <v>0.96284268120124239</v>
      </c>
      <c r="N82">
        <f>LOG(Table8_1[[#This Row],[PFUnA]])</f>
        <v>1.1522883443830565</v>
      </c>
      <c r="O82">
        <f>LOG(Table8_1[[#This Row],[PFDoA]])</f>
        <v>1.2068258760318498</v>
      </c>
      <c r="P82">
        <f>LOG(Table8_1[[#This Row],[PFTrDA]])</f>
        <v>0.98362628712453459</v>
      </c>
      <c r="Q82">
        <f>LOG(Table8_1[[#This Row],[PFTeDA]])</f>
        <v>1.0569048513364727</v>
      </c>
      <c r="R82">
        <f>LOG(Table8_1[[#This Row],[PFHxDA]])</f>
        <v>-0.23433144524098595</v>
      </c>
      <c r="S82">
        <f>LOG(Table8_1[[#This Row],[PFNS]])</f>
        <v>1.0934216851622351</v>
      </c>
      <c r="T82">
        <f>LOG(Table8_1[[#This Row],[PFDS]])</f>
        <v>1.0293837776852097</v>
      </c>
      <c r="U82">
        <f>LOG(Table8_1[[#This Row],[PFDoS]])</f>
        <v>0.36921585741014279</v>
      </c>
      <c r="V82">
        <f>LOG(Table8_1[[#This Row],[4:2 FTS]])</f>
        <v>-1.6788159726976859</v>
      </c>
      <c r="W82">
        <f>LOG(Table8_1[[#This Row],[8:2 FTS]])</f>
        <v>1.167317334748176</v>
      </c>
      <c r="X82">
        <f>LOG(Table8_1[[#This Row],[10:2 FTS]])</f>
        <v>0.65609820201283187</v>
      </c>
      <c r="Y82">
        <f>LOG(Table8_1[[#This Row],[N-MeFOSAA]])</f>
        <v>-1.6788159726976859</v>
      </c>
      <c r="Z82">
        <f>LOG(Table8_1[[#This Row],[N-EtFOSAA]])</f>
        <v>-1.6788159726976859</v>
      </c>
      <c r="AA82">
        <f>LOG(Table8_1[[#This Row],[FOSA]])</f>
        <v>0.64738297011461987</v>
      </c>
      <c r="AB82">
        <f>LOG(Table8_1[[#This Row],[FOSAA]])</f>
        <v>-1.6788159726976859</v>
      </c>
      <c r="AC82">
        <f>LOG(Table8_1[[#This Row],[N-MeFOSA]])</f>
        <v>-1.6788159726976859</v>
      </c>
      <c r="AD82">
        <f>LOG(Table8_1[[#This Row],[N-EtFOSA]])</f>
        <v>-1.6788159726976859</v>
      </c>
      <c r="AE82">
        <f>LOG(Table8_1[[#This Row],[HFPO-DA]])</f>
        <v>-1.6788159726976859</v>
      </c>
      <c r="AF82">
        <f>LOG(Table8_1[[#This Row],[ADONA]])</f>
        <v>-1.6788159726976859</v>
      </c>
      <c r="AG82">
        <f>LOG(Table8_1[[#This Row],[9Cl-PF3ONS]])</f>
        <v>-1.6788159726976859</v>
      </c>
      <c r="AH82">
        <f>LOG(Table8_1[[#This Row],[11Cl-PF3OUdS]])</f>
        <v>-1.6788159726976859</v>
      </c>
      <c r="AI82">
        <f>LOG(Table8_1[[#This Row],[3:3 FTCA]])</f>
        <v>-1.6788159726976859</v>
      </c>
      <c r="AJ82">
        <f>LOG(Table8_1[[#This Row],[5:3 FTCA]])</f>
        <v>-0.75202673363819339</v>
      </c>
      <c r="AK82">
        <f>LOG(Table8_1[[#This Row],[7:3 FTCA]])</f>
        <v>0.29885307640970665</v>
      </c>
      <c r="AL82">
        <f>LOG(Table8_1[[#This Row],[6:2 FTCA]])</f>
        <v>-1.6788159726976859</v>
      </c>
      <c r="AM82">
        <f>LOG(Table8_1[[#This Row],[8:2 FTCA]])</f>
        <v>-1.6788159726976859</v>
      </c>
      <c r="AN82">
        <f>LOG(Table8_1[[#This Row],[10:2 FTCA]])</f>
        <v>-1.6788159726976859</v>
      </c>
      <c r="AO82">
        <f>LOG(Table8_1[[#This Row],[6:2 FTUCA]])</f>
        <v>-1.6788159726976859</v>
      </c>
      <c r="AP82">
        <f>LOG(Table8_1[[#This Row],[8:2 FTUCA]])</f>
        <v>-1.6788159726976859</v>
      </c>
      <c r="AQ82">
        <f>LOG(Table8_1[[#This Row],[6:2 diPAP]])</f>
        <v>-1.6788159726976859</v>
      </c>
      <c r="AR82">
        <f>LOG(Table8_1[[#This Row],[FBSA]])</f>
        <v>0.6972293427597176</v>
      </c>
      <c r="AS82">
        <f>LOG(Table8_1[[#This Row],[FHxSA]])</f>
        <v>1.4828735836087537</v>
      </c>
      <c r="AT82">
        <f>LOG(Table8_1[[#This Row],[PFPrS]])</f>
        <v>-1.6788159726976859</v>
      </c>
      <c r="AU82">
        <f>LOG(Table8_1[[#This Row],[Cl-PFOS]])</f>
        <v>0.40312052117581787</v>
      </c>
      <c r="AV82">
        <f>LOG(Table8_1[[#This Row],[PFEtCHxS]])</f>
        <v>-1.6788159726976859</v>
      </c>
      <c r="AW82">
        <f>LOG(Table8_1[[#This Row],[8:2 diPAP]])</f>
        <v>-1.6788159726976859</v>
      </c>
      <c r="AX82">
        <f>LOG(Table8_1[[#This Row],[diSAmPAP]])</f>
        <v>-1.6788159726976859</v>
      </c>
      <c r="AY82" t="e">
        <f>LOG(Table8_1[[#This Row],[11cl-PF3OUdS2]])</f>
        <v>#NUM!</v>
      </c>
    </row>
    <row r="83" spans="1:51" x14ac:dyDescent="0.3">
      <c r="A83">
        <f>LOG(Table8_1[[#This Row],[PFBA]])</f>
        <v>-1.3129171553956294</v>
      </c>
      <c r="B83">
        <f>LOG(Table8_1[[#This Row],[PFPeA]])</f>
        <v>-1.6135010344493468</v>
      </c>
      <c r="C83">
        <f>LOG(Table8_1[[#This Row],[PFHxA]])</f>
        <v>-1.6135010344493468</v>
      </c>
      <c r="D83">
        <f>LOG(Table8_1[[#This Row],[PFHpA]])</f>
        <v>-1.6135010344493468</v>
      </c>
      <c r="E83">
        <f>LOG(Table8_1[[#This Row],[PFOA]])</f>
        <v>-1.6135010344493468</v>
      </c>
      <c r="F83">
        <f>LOG(Table8_1[[#This Row],[PFNA]])</f>
        <v>-1.6135010344493468</v>
      </c>
      <c r="G83">
        <f>LOG(Table8_1[[#This Row],[PFBS]])</f>
        <v>-1.6135010344493468</v>
      </c>
      <c r="H83">
        <f>LOG(Table8_1[[#This Row],[PFPeS]])</f>
        <v>-0.48017200622428124</v>
      </c>
      <c r="I83">
        <f>LOG(Table8_1[[#This Row],[PFHxS]])</f>
        <v>1.209515014542631</v>
      </c>
      <c r="J83">
        <f>LOG(Table8_1[[#This Row],[PFHpS]])</f>
        <v>1.1271047983648077</v>
      </c>
      <c r="K83">
        <f>LOG(Table8_1[[#This Row],[PFOS]])</f>
        <v>3.3673559210260189</v>
      </c>
      <c r="L83">
        <f>LOG(Table8_1[[#This Row],[6:2 FTS]])</f>
        <v>-1.6135010344493468</v>
      </c>
      <c r="M83">
        <f>LOG(Table8_1[[#This Row],[PFDA]])</f>
        <v>0.9268567089496923</v>
      </c>
      <c r="N83">
        <f>LOG(Table8_1[[#This Row],[PFUnA]])</f>
        <v>1.1072099696478683</v>
      </c>
      <c r="O83">
        <f>LOG(Table8_1[[#This Row],[PFDoA]])</f>
        <v>1.2068258760318498</v>
      </c>
      <c r="P83">
        <f>LOG(Table8_1[[#This Row],[PFTrDA]])</f>
        <v>1.0530784434834197</v>
      </c>
      <c r="Q83">
        <f>LOG(Table8_1[[#This Row],[PFTeDA]])</f>
        <v>1.1398790864012365</v>
      </c>
      <c r="R83">
        <f>LOG(Table8_1[[#This Row],[PFHxDA]])</f>
        <v>-0.47755576649368009</v>
      </c>
      <c r="S83">
        <f>LOG(Table8_1[[#This Row],[PFNS]])</f>
        <v>1.3765769570565121</v>
      </c>
      <c r="T83">
        <f>LOG(Table8_1[[#This Row],[PFDS]])</f>
        <v>1.4232458739368079</v>
      </c>
      <c r="U83">
        <f>LOG(Table8_1[[#This Row],[PFDoS]])</f>
        <v>1.2329961103921538</v>
      </c>
      <c r="V83">
        <f>LOG(Table8_1[[#This Row],[4:2 FTS]])</f>
        <v>-1.6135010344493468</v>
      </c>
      <c r="W83">
        <f>LOG(Table8_1[[#This Row],[8:2 FTS]])</f>
        <v>1.2922560713564761</v>
      </c>
      <c r="X83">
        <f>LOG(Table8_1[[#This Row],[10:2 FTS]])</f>
        <v>0.72427586960078905</v>
      </c>
      <c r="Y83">
        <f>LOG(Table8_1[[#This Row],[N-MeFOSAA]])</f>
        <v>-1.6135010344493468</v>
      </c>
      <c r="Z83">
        <f>LOG(Table8_1[[#This Row],[N-EtFOSAA]])</f>
        <v>-1.6135010344493468</v>
      </c>
      <c r="AA83">
        <f>LOG(Table8_1[[#This Row],[FOSA]])</f>
        <v>1.0128372247051722</v>
      </c>
      <c r="AB83">
        <f>LOG(Table8_1[[#This Row],[FOSAA]])</f>
        <v>-1.6135010344493468</v>
      </c>
      <c r="AC83">
        <f>LOG(Table8_1[[#This Row],[N-MeFOSA]])</f>
        <v>-1.6135010344493468</v>
      </c>
      <c r="AD83">
        <f>LOG(Table8_1[[#This Row],[N-EtFOSA]])</f>
        <v>-1.6135010344493468</v>
      </c>
      <c r="AE83">
        <f>LOG(Table8_1[[#This Row],[HFPO-DA]])</f>
        <v>-1.6135010344493468</v>
      </c>
      <c r="AF83">
        <f>LOG(Table8_1[[#This Row],[ADONA]])</f>
        <v>-1.6135010344493468</v>
      </c>
      <c r="AG83">
        <f>LOG(Table8_1[[#This Row],[9Cl-PF3ONS]])</f>
        <v>-1.6135010344493468</v>
      </c>
      <c r="AH83">
        <f>LOG(Table8_1[[#This Row],[11Cl-PF3OUdS]])</f>
        <v>-1.6135010344493468</v>
      </c>
      <c r="AI83">
        <f>LOG(Table8_1[[#This Row],[3:3 FTCA]])</f>
        <v>-1.6135010344493468</v>
      </c>
      <c r="AJ83">
        <f>LOG(Table8_1[[#This Row],[5:3 FTCA]])</f>
        <v>-1.6135010344493468</v>
      </c>
      <c r="AK83">
        <f>LOG(Table8_1[[#This Row],[7:3 FTCA]])</f>
        <v>0.11394335230683679</v>
      </c>
      <c r="AL83">
        <f>LOG(Table8_1[[#This Row],[6:2 FTCA]])</f>
        <v>-1.6135010344493468</v>
      </c>
      <c r="AM83">
        <f>LOG(Table8_1[[#This Row],[8:2 FTCA]])</f>
        <v>-1.6135010344493468</v>
      </c>
      <c r="AN83">
        <f>LOG(Table8_1[[#This Row],[10:2 FTCA]])</f>
        <v>-1.6135010344493468</v>
      </c>
      <c r="AO83">
        <f>LOG(Table8_1[[#This Row],[6:2 FTUCA]])</f>
        <v>-1.6135010344493468</v>
      </c>
      <c r="AP83">
        <f>LOG(Table8_1[[#This Row],[8:2 FTUCA]])</f>
        <v>-1.6135010344493468</v>
      </c>
      <c r="AQ83">
        <f>LOG(Table8_1[[#This Row],[6:2 diPAP]])</f>
        <v>-1.6135010344493468</v>
      </c>
      <c r="AR83">
        <f>LOG(Table8_1[[#This Row],[FBSA]])</f>
        <v>0.86153441085903781</v>
      </c>
      <c r="AS83">
        <f>LOG(Table8_1[[#This Row],[FHxSA]])</f>
        <v>1.8767949762007006</v>
      </c>
      <c r="AT83">
        <f>LOG(Table8_1[[#This Row],[PFPrS]])</f>
        <v>-1.6135010344493468</v>
      </c>
      <c r="AU83">
        <f>LOG(Table8_1[[#This Row],[Cl-PFOS]])</f>
        <v>1.1760912590556813</v>
      </c>
      <c r="AV83">
        <f>LOG(Table8_1[[#This Row],[PFEtCHxS]])</f>
        <v>-1.6135010344493468</v>
      </c>
      <c r="AW83">
        <f>LOG(Table8_1[[#This Row],[8:2 diPAP]])</f>
        <v>-1.6135010344493468</v>
      </c>
      <c r="AX83">
        <f>LOG(Table8_1[[#This Row],[diSAmPAP]])</f>
        <v>-1.6135010344493468</v>
      </c>
      <c r="AY83" t="e">
        <f>LOG(Table8_1[[#This Row],[11cl-PF3OUdS2]])</f>
        <v>#NUM!</v>
      </c>
    </row>
    <row r="84" spans="1:51" x14ac:dyDescent="0.3">
      <c r="A84">
        <f>LOG(Table8_1[[#This Row],[PFBA]])</f>
        <v>-1.3736596326249577</v>
      </c>
      <c r="B84">
        <f>LOG(Table8_1[[#This Row],[PFPeA]])</f>
        <v>-1.674689628288939</v>
      </c>
      <c r="C84">
        <f>LOG(Table8_1[[#This Row],[PFHxA]])</f>
        <v>-1.3736596326249577</v>
      </c>
      <c r="D84">
        <f>LOG(Table8_1[[#This Row],[PFHpA]])</f>
        <v>-1.3736596326249577</v>
      </c>
      <c r="E84">
        <f>LOG(Table8_1[[#This Row],[PFOA]])</f>
        <v>-1.0282604091122216</v>
      </c>
      <c r="F84">
        <f>LOG(Table8_1[[#This Row],[PFNA]])</f>
        <v>-0.66756154008439472</v>
      </c>
      <c r="G84">
        <f>LOG(Table8_1[[#This Row],[PFBS]])</f>
        <v>-1.674689628288939</v>
      </c>
      <c r="H84">
        <f>LOG(Table8_1[[#This Row],[PFPeS]])</f>
        <v>-1.0555173278498313</v>
      </c>
      <c r="I84">
        <f>LOG(Table8_1[[#This Row],[PFHxS]])</f>
        <v>0.41995574848975786</v>
      </c>
      <c r="J84">
        <f>LOG(Table8_1[[#This Row],[PFHpS]])</f>
        <v>-0.34582345812203946</v>
      </c>
      <c r="K84">
        <f>LOG(Table8_1[[#This Row],[PFOS]])</f>
        <v>2.5490032620257876</v>
      </c>
      <c r="L84">
        <f>LOG(Table8_1[[#This Row],[6:2 FTS]])</f>
        <v>-1.674689628288939</v>
      </c>
      <c r="M84">
        <f>LOG(Table8_1[[#This Row],[PFDA]])</f>
        <v>0.18469143081759881</v>
      </c>
      <c r="N84">
        <f>LOG(Table8_1[[#This Row],[PFUnA]])</f>
        <v>0.32837960343873768</v>
      </c>
      <c r="O84">
        <f>LOG(Table8_1[[#This Row],[PFDoA]])</f>
        <v>0.46982201597816303</v>
      </c>
      <c r="P84">
        <f>LOG(Table8_1[[#This Row],[PFTrDA]])</f>
        <v>0.2528530309798932</v>
      </c>
      <c r="Q84">
        <f>LOG(Table8_1[[#This Row],[PFTeDA]])</f>
        <v>0.18184358794477254</v>
      </c>
      <c r="R84">
        <f>LOG(Table8_1[[#This Row],[PFHxDA]])</f>
        <v>-1.3736596326249577</v>
      </c>
      <c r="S84">
        <f>LOG(Table8_1[[#This Row],[PFNS]])</f>
        <v>0.32014628611105395</v>
      </c>
      <c r="T84">
        <f>LOG(Table8_1[[#This Row],[PFDS]])</f>
        <v>0.33645973384852951</v>
      </c>
      <c r="U84">
        <f>LOG(Table8_1[[#This Row],[PFDoS]])</f>
        <v>-0.35261702988538018</v>
      </c>
      <c r="V84">
        <f>LOG(Table8_1[[#This Row],[4:2 FTS]])</f>
        <v>-1.674689628288939</v>
      </c>
      <c r="W84">
        <f>LOG(Table8_1[[#This Row],[8:2 FTS]])</f>
        <v>0.4927603890268375</v>
      </c>
      <c r="X84">
        <f>LOG(Table8_1[[#This Row],[10:2 FTS]])</f>
        <v>1.703333929878037E-2</v>
      </c>
      <c r="Y84">
        <f>LOG(Table8_1[[#This Row],[N-MeFOSAA]])</f>
        <v>-1.674689628288939</v>
      </c>
      <c r="Z84">
        <f>LOG(Table8_1[[#This Row],[N-EtFOSAA]])</f>
        <v>-1.674689628288939</v>
      </c>
      <c r="AA84">
        <f>LOG(Table8_1[[#This Row],[FOSA]])</f>
        <v>-6.0480747381381476E-2</v>
      </c>
      <c r="AB84">
        <f>LOG(Table8_1[[#This Row],[FOSAA]])</f>
        <v>-1.674689628288939</v>
      </c>
      <c r="AC84">
        <f>LOG(Table8_1[[#This Row],[N-MeFOSA]])</f>
        <v>-1.674689628288939</v>
      </c>
      <c r="AD84">
        <f>LOG(Table8_1[[#This Row],[N-EtFOSA]])</f>
        <v>-1.674689628288939</v>
      </c>
      <c r="AE84">
        <f>LOG(Table8_1[[#This Row],[HFPO-DA]])</f>
        <v>-1.674689628288939</v>
      </c>
      <c r="AF84">
        <f>LOG(Table8_1[[#This Row],[ADONA]])</f>
        <v>-1.674689628288939</v>
      </c>
      <c r="AG84">
        <f>LOG(Table8_1[[#This Row],[9Cl-PF3ONS]])</f>
        <v>-1.674689628288939</v>
      </c>
      <c r="AH84">
        <f>LOG(Table8_1[[#This Row],[11Cl-PF3OUdS]])</f>
        <v>-1.674689628288939</v>
      </c>
      <c r="AI84">
        <f>LOG(Table8_1[[#This Row],[3:3 FTCA]])</f>
        <v>-1.674689628288939</v>
      </c>
      <c r="AJ84">
        <f>LOG(Table8_1[[#This Row],[5:3 FTCA]])</f>
        <v>-1.3736596326249577</v>
      </c>
      <c r="AK84">
        <f>LOG(Table8_1[[#This Row],[7:3 FTCA]])</f>
        <v>-0.49757288001556732</v>
      </c>
      <c r="AL84">
        <f>LOG(Table8_1[[#This Row],[6:2 FTCA]])</f>
        <v>-1.674689628288939</v>
      </c>
      <c r="AM84">
        <f>LOG(Table8_1[[#This Row],[8:2 FTCA]])</f>
        <v>-1.674689628288939</v>
      </c>
      <c r="AN84">
        <f>LOG(Table8_1[[#This Row],[10:2 FTCA]])</f>
        <v>-1.674689628288939</v>
      </c>
      <c r="AO84">
        <f>LOG(Table8_1[[#This Row],[6:2 FTUCA]])</f>
        <v>-1.674689628288939</v>
      </c>
      <c r="AP84">
        <f>LOG(Table8_1[[#This Row],[8:2 FTUCA]])</f>
        <v>-1.674689628288939</v>
      </c>
      <c r="AQ84">
        <f>LOG(Table8_1[[#This Row],[6:2 diPAP]])</f>
        <v>-1.674689628288939</v>
      </c>
      <c r="AR84">
        <f>LOG(Table8_1[[#This Row],[FBSA]])</f>
        <v>-3.0507515046188267E-3</v>
      </c>
      <c r="AS84">
        <f>LOG(Table8_1[[#This Row],[FHxSA]])</f>
        <v>1.0293837776852097</v>
      </c>
      <c r="AT84">
        <f>LOG(Table8_1[[#This Row],[PFPrS]])</f>
        <v>-1.674689628288939</v>
      </c>
      <c r="AU84">
        <f>LOG(Table8_1[[#This Row],[Cl-PFOS]])</f>
        <v>-0.24641694110709347</v>
      </c>
      <c r="AV84">
        <f>LOG(Table8_1[[#This Row],[PFEtCHxS]])</f>
        <v>-1.674689628288939</v>
      </c>
      <c r="AW84">
        <f>LOG(Table8_1[[#This Row],[8:2 diPAP]])</f>
        <v>-1.674689628288939</v>
      </c>
      <c r="AX84">
        <f>LOG(Table8_1[[#This Row],[diSAmPAP]])</f>
        <v>-1.674689628288939</v>
      </c>
      <c r="AY84" t="e">
        <f>LOG(Table8_1[[#This Row],[11cl-PF3OUdS2]])</f>
        <v>#NUM!</v>
      </c>
    </row>
    <row r="85" spans="1:51" x14ac:dyDescent="0.3">
      <c r="A85">
        <f>LOG(Table8_1[[#This Row],[PFBA]])</f>
        <v>-0.64781748188863753</v>
      </c>
      <c r="B85">
        <f>LOG(Table8_1[[#This Row],[PFPeA]])</f>
        <v>-1.5598783968121961</v>
      </c>
      <c r="C85">
        <f>LOG(Table8_1[[#This Row],[PFHxA]])</f>
        <v>-1.5598783968121961</v>
      </c>
      <c r="D85">
        <f>LOG(Table8_1[[#This Row],[PFHpA]])</f>
        <v>-1.2596373105057561</v>
      </c>
      <c r="E85">
        <f>LOG(Table8_1[[#This Row],[PFOA]])</f>
        <v>-0.3010299956639812</v>
      </c>
      <c r="F85">
        <f>LOG(Table8_1[[#This Row],[PFNA]])</f>
        <v>-0.49214412830416909</v>
      </c>
      <c r="G85">
        <f>LOG(Table8_1[[#This Row],[PFBS]])</f>
        <v>-1.5598783968121961</v>
      </c>
      <c r="H85">
        <f>LOG(Table8_1[[#This Row],[PFPeS]])</f>
        <v>-0.3788237182249648</v>
      </c>
      <c r="I85">
        <f>LOG(Table8_1[[#This Row],[PFHxS]])</f>
        <v>1.1760912590556813</v>
      </c>
      <c r="J85">
        <f>LOG(Table8_1[[#This Row],[PFHpS]])</f>
        <v>0.93449845124356767</v>
      </c>
      <c r="K85">
        <f>LOG(Table8_1[[#This Row],[PFOS]])</f>
        <v>3.2624510897304293</v>
      </c>
      <c r="L85">
        <f>LOG(Table8_1[[#This Row],[6:2 FTS]])</f>
        <v>-1.5598783968121961</v>
      </c>
      <c r="M85">
        <f>LOG(Table8_1[[#This Row],[PFDA]])</f>
        <v>0.80002935924413432</v>
      </c>
      <c r="N85">
        <f>LOG(Table8_1[[#This Row],[PFUnA]])</f>
        <v>0.98227123303956843</v>
      </c>
      <c r="O85">
        <f>LOG(Table8_1[[#This Row],[PFDoA]])</f>
        <v>1.1367205671564067</v>
      </c>
      <c r="P85">
        <f>LOG(Table8_1[[#This Row],[PFTrDA]])</f>
        <v>1.0755469613925308</v>
      </c>
      <c r="Q85">
        <f>LOG(Table8_1[[#This Row],[PFTeDA]])</f>
        <v>1.0086001717619175</v>
      </c>
      <c r="R85">
        <f>LOG(Table8_1[[#This Row],[PFHxDA]])</f>
        <v>-0.44977164694490596</v>
      </c>
      <c r="S85">
        <f>LOG(Table8_1[[#This Row],[PFNS]])</f>
        <v>1.3729120029701065</v>
      </c>
      <c r="T85">
        <f>LOG(Table8_1[[#This Row],[PFDS]])</f>
        <v>1.4216039268698311</v>
      </c>
      <c r="U85">
        <f>LOG(Table8_1[[#This Row],[PFDoS]])</f>
        <v>1.173186268412274</v>
      </c>
      <c r="V85">
        <f>LOG(Table8_1[[#This Row],[4:2 FTS]])</f>
        <v>-1.5598783968121961</v>
      </c>
      <c r="W85">
        <f>LOG(Table8_1[[#This Row],[8:2 FTS]])</f>
        <v>1.2380461031287955</v>
      </c>
      <c r="X85">
        <f>LOG(Table8_1[[#This Row],[10:2 FTS]])</f>
        <v>0.8208579894396999</v>
      </c>
      <c r="Y85">
        <f>LOG(Table8_1[[#This Row],[N-MeFOSAA]])</f>
        <v>-1.5598783968121961</v>
      </c>
      <c r="Z85">
        <f>LOG(Table8_1[[#This Row],[N-EtFOSAA]])</f>
        <v>-1.5598783968121961</v>
      </c>
      <c r="AA85">
        <f>LOG(Table8_1[[#This Row],[FOSA]])</f>
        <v>1.2455126678141499</v>
      </c>
      <c r="AB85">
        <f>LOG(Table8_1[[#This Row],[FOSAA]])</f>
        <v>-1.5598783968121961</v>
      </c>
      <c r="AC85">
        <f>LOG(Table8_1[[#This Row],[N-MeFOSA]])</f>
        <v>-1.5598783968121961</v>
      </c>
      <c r="AD85">
        <f>LOG(Table8_1[[#This Row],[N-EtFOSA]])</f>
        <v>-1.5598783968121961</v>
      </c>
      <c r="AE85">
        <f>LOG(Table8_1[[#This Row],[HFPO-DA]])</f>
        <v>-1.5598783968121961</v>
      </c>
      <c r="AF85">
        <f>LOG(Table8_1[[#This Row],[ADONA]])</f>
        <v>-1.5598783968121961</v>
      </c>
      <c r="AG85">
        <f>LOG(Table8_1[[#This Row],[9Cl-PF3ONS]])</f>
        <v>-1.5598783968121961</v>
      </c>
      <c r="AH85">
        <f>LOG(Table8_1[[#This Row],[11Cl-PF3OUdS]])</f>
        <v>-1.5598783968121961</v>
      </c>
      <c r="AI85">
        <f>LOG(Table8_1[[#This Row],[3:3 FTCA]])</f>
        <v>-1.5598783968121961</v>
      </c>
      <c r="AJ85">
        <f>LOG(Table8_1[[#This Row],[5:3 FTCA]])</f>
        <v>-0.31966448658543678</v>
      </c>
      <c r="AK85">
        <f>LOG(Table8_1[[#This Row],[7:3 FTCA]])</f>
        <v>-1.5598783968121961</v>
      </c>
      <c r="AL85">
        <f>LOG(Table8_1[[#This Row],[6:2 FTCA]])</f>
        <v>-1.5598783968121961</v>
      </c>
      <c r="AM85">
        <f>LOG(Table8_1[[#This Row],[8:2 FTCA]])</f>
        <v>-1.5598783968121961</v>
      </c>
      <c r="AN85">
        <f>LOG(Table8_1[[#This Row],[10:2 FTCA]])</f>
        <v>-1.5598783968121961</v>
      </c>
      <c r="AO85">
        <f>LOG(Table8_1[[#This Row],[6:2 FTUCA]])</f>
        <v>-1.5598783968121961</v>
      </c>
      <c r="AP85">
        <f>LOG(Table8_1[[#This Row],[8:2 FTUCA]])</f>
        <v>-1.5598783968121961</v>
      </c>
      <c r="AQ85">
        <f>LOG(Table8_1[[#This Row],[6:2 diPAP]])</f>
        <v>-1.5598783968121961</v>
      </c>
      <c r="AR85">
        <f>LOG(Table8_1[[#This Row],[FBSA]])</f>
        <v>1.2966651902615312</v>
      </c>
      <c r="AS85">
        <f>LOG(Table8_1[[#This Row],[FHxSA]])</f>
        <v>2.0453229787866576</v>
      </c>
      <c r="AT85">
        <f>LOG(Table8_1[[#This Row],[PFPrS]])</f>
        <v>-1.5598783968121961</v>
      </c>
      <c r="AU85">
        <f>LOG(Table8_1[[#This Row],[Cl-PFOS]])</f>
        <v>0.99738638439731331</v>
      </c>
      <c r="AV85">
        <f>LOG(Table8_1[[#This Row],[PFEtCHxS]])</f>
        <v>-1.5598783968121961</v>
      </c>
      <c r="AW85">
        <f>LOG(Table8_1[[#This Row],[8:2 diPAP]])</f>
        <v>-1.5598783968121961</v>
      </c>
      <c r="AX85">
        <f>LOG(Table8_1[[#This Row],[diSAmPAP]])</f>
        <v>-1.5598783968121961</v>
      </c>
      <c r="AY85" t="e">
        <f>LOG(Table8_1[[#This Row],[11cl-PF3OUdS2]])</f>
        <v>#NUM!</v>
      </c>
    </row>
    <row r="86" spans="1:51" x14ac:dyDescent="0.3">
      <c r="A86">
        <f>LOG(Table8_1[[#This Row],[PFBA]])</f>
        <v>2.1189299069938092E-2</v>
      </c>
      <c r="B86">
        <f>LOG(Table8_1[[#This Row],[PFPeA]])</f>
        <v>-1.6420651529995463</v>
      </c>
      <c r="C86">
        <f>LOG(Table8_1[[#This Row],[PFHxA]])</f>
        <v>0.22530928172586284</v>
      </c>
      <c r="D86">
        <f>LOG(Table8_1[[#This Row],[PFHpA]])</f>
        <v>-7.2116589669293102E-2</v>
      </c>
      <c r="E86">
        <f>LOG(Table8_1[[#This Row],[PFOA]])</f>
        <v>0.64542226934909186</v>
      </c>
      <c r="F86">
        <f>LOG(Table8_1[[#This Row],[PFNA]])</f>
        <v>0.40654018043395512</v>
      </c>
      <c r="G86">
        <f>LOG(Table8_1[[#This Row],[PFBS]])</f>
        <v>-0.34390179798716813</v>
      </c>
      <c r="H86">
        <f>LOG(Table8_1[[#This Row],[PFPeS]])</f>
        <v>-9.2173081968621833E-3</v>
      </c>
      <c r="I86">
        <f>LOG(Table8_1[[#This Row],[PFHxS]])</f>
        <v>1.4548448600085102</v>
      </c>
      <c r="J86">
        <f>LOG(Table8_1[[#This Row],[PFHpS]])</f>
        <v>0.7291647896927701</v>
      </c>
      <c r="K86">
        <f>LOG(Table8_1[[#This Row],[PFOS]])</f>
        <v>3.1238516409670858</v>
      </c>
      <c r="L86">
        <f>LOG(Table8_1[[#This Row],[6:2 FTS]])</f>
        <v>-1.6420651529995463</v>
      </c>
      <c r="M86">
        <f>LOG(Table8_1[[#This Row],[PFDA]])</f>
        <v>0.60314437262018228</v>
      </c>
      <c r="N86">
        <f>LOG(Table8_1[[#This Row],[PFUnA]])</f>
        <v>0.90848501887864974</v>
      </c>
      <c r="O86">
        <f>LOG(Table8_1[[#This Row],[PFDoA]])</f>
        <v>0.94151143263440307</v>
      </c>
      <c r="P86">
        <f>LOG(Table8_1[[#This Row],[PFTrDA]])</f>
        <v>0.70243053644552533</v>
      </c>
      <c r="Q86">
        <f>LOG(Table8_1[[#This Row],[PFTeDA]])</f>
        <v>0.88761730033573616</v>
      </c>
      <c r="R86">
        <f>LOG(Table8_1[[#This Row],[PFHxDA]])</f>
        <v>-1.3405592181296822</v>
      </c>
      <c r="S86">
        <f>LOG(Table8_1[[#This Row],[PFNS]])</f>
        <v>1.2900346113625181</v>
      </c>
      <c r="T86">
        <f>LOG(Table8_1[[#This Row],[PFDS]])</f>
        <v>1.3159703454569178</v>
      </c>
      <c r="U86">
        <f>LOG(Table8_1[[#This Row],[PFDoS]])</f>
        <v>0.76566855475901408</v>
      </c>
      <c r="V86">
        <f>LOG(Table8_1[[#This Row],[4:2 FTS]])</f>
        <v>-1.6420651529995463</v>
      </c>
      <c r="W86">
        <f>LOG(Table8_1[[#This Row],[8:2 FTS]])</f>
        <v>1.0492180226701815</v>
      </c>
      <c r="X86">
        <f>LOG(Table8_1[[#This Row],[10:2 FTS]])</f>
        <v>0.34830486304816066</v>
      </c>
      <c r="Y86">
        <f>LOG(Table8_1[[#This Row],[N-MeFOSAA]])</f>
        <v>-1.6420651529995463</v>
      </c>
      <c r="Z86">
        <f>LOG(Table8_1[[#This Row],[N-EtFOSAA]])</f>
        <v>-1.6420651529995463</v>
      </c>
      <c r="AA86">
        <f>LOG(Table8_1[[#This Row],[FOSA]])</f>
        <v>0.69372694892364695</v>
      </c>
      <c r="AB86">
        <f>LOG(Table8_1[[#This Row],[FOSAA]])</f>
        <v>-1.6420651529995463</v>
      </c>
      <c r="AC86">
        <f>LOG(Table8_1[[#This Row],[N-MeFOSA]])</f>
        <v>-1.6420651529995463</v>
      </c>
      <c r="AD86">
        <f>LOG(Table8_1[[#This Row],[N-EtFOSA]])</f>
        <v>-1.6420651529995463</v>
      </c>
      <c r="AE86">
        <f>LOG(Table8_1[[#This Row],[HFPO-DA]])</f>
        <v>-1.6420651529995463</v>
      </c>
      <c r="AF86">
        <f>LOG(Table8_1[[#This Row],[ADONA]])</f>
        <v>-1.6420651529995463</v>
      </c>
      <c r="AG86">
        <f>LOG(Table8_1[[#This Row],[9Cl-PF3ONS]])</f>
        <v>-1.6420651529995463</v>
      </c>
      <c r="AH86">
        <f>LOG(Table8_1[[#This Row],[11Cl-PF3OUdS]])</f>
        <v>-1.6420651529995463</v>
      </c>
      <c r="AI86">
        <f>LOG(Table8_1[[#This Row],[3:3 FTCA]])</f>
        <v>-1.6420651529995463</v>
      </c>
      <c r="AJ86">
        <f>LOG(Table8_1[[#This Row],[5:3 FTCA]])</f>
        <v>-0.29328221766324125</v>
      </c>
      <c r="AK86">
        <f>LOG(Table8_1[[#This Row],[7:3 FTCA]])</f>
        <v>-1.6420651529995463</v>
      </c>
      <c r="AL86">
        <f>LOG(Table8_1[[#This Row],[6:2 FTCA]])</f>
        <v>-1.6420651529995463</v>
      </c>
      <c r="AM86">
        <f>LOG(Table8_1[[#This Row],[8:2 FTCA]])</f>
        <v>-1.6420651529995463</v>
      </c>
      <c r="AN86">
        <f>LOG(Table8_1[[#This Row],[10:2 FTCA]])</f>
        <v>-1.6420651529995463</v>
      </c>
      <c r="AO86">
        <f>LOG(Table8_1[[#This Row],[6:2 FTUCA]])</f>
        <v>-1.6420651529995463</v>
      </c>
      <c r="AP86">
        <f>LOG(Table8_1[[#This Row],[8:2 FTUCA]])</f>
        <v>-1.6420651529995463</v>
      </c>
      <c r="AQ86">
        <f>LOG(Table8_1[[#This Row],[6:2 diPAP]])</f>
        <v>-1.6420651529995463</v>
      </c>
      <c r="AR86">
        <f>LOG(Table8_1[[#This Row],[FBSA]])</f>
        <v>0.71264970162721142</v>
      </c>
      <c r="AS86">
        <f>LOG(Table8_1[[#This Row],[FHxSA]])</f>
        <v>1.6646419755561255</v>
      </c>
      <c r="AT86">
        <f>LOG(Table8_1[[#This Row],[PFPrS]])</f>
        <v>-1.6420651529995463</v>
      </c>
      <c r="AU86">
        <f>LOG(Table8_1[[#This Row],[Cl-PFOS]])</f>
        <v>0.55266821611219319</v>
      </c>
      <c r="AV86">
        <f>LOG(Table8_1[[#This Row],[PFEtCHxS]])</f>
        <v>-1.6420651529995463</v>
      </c>
      <c r="AW86">
        <f>LOG(Table8_1[[#This Row],[8:2 diPAP]])</f>
        <v>-1.6420651529995463</v>
      </c>
      <c r="AX86">
        <f>LOG(Table8_1[[#This Row],[diSAmPAP]])</f>
        <v>-1.6420651529995463</v>
      </c>
      <c r="AY86" t="e">
        <f>LOG(Table8_1[[#This Row],[11cl-PF3OUdS2]])</f>
        <v>#NUM!</v>
      </c>
    </row>
    <row r="87" spans="1:51" x14ac:dyDescent="0.3">
      <c r="A87">
        <f>LOG(Table8_1[[#This Row],[PFBA]])</f>
        <v>-5.2430554123718831E-3</v>
      </c>
      <c r="B87">
        <f>LOG(Table8_1[[#This Row],[PFPeA]])</f>
        <v>-1.6925039620867872</v>
      </c>
      <c r="C87">
        <f>LOG(Table8_1[[#This Row],[PFHxA]])</f>
        <v>0.30535136944662378</v>
      </c>
      <c r="D87">
        <f>LOG(Table8_1[[#This Row],[PFHpA]])</f>
        <v>7.1882007306125359E-2</v>
      </c>
      <c r="E87">
        <f>LOG(Table8_1[[#This Row],[PFOA]])</f>
        <v>0.72098574415373906</v>
      </c>
      <c r="F87">
        <f>LOG(Table8_1[[#This Row],[PFNA]])</f>
        <v>0.42160392686983106</v>
      </c>
      <c r="G87">
        <f>LOG(Table8_1[[#This Row],[PFBS]])</f>
        <v>-1.026410376572743</v>
      </c>
      <c r="H87">
        <f>LOG(Table8_1[[#This Row],[PFPeS]])</f>
        <v>0.13987908640123647</v>
      </c>
      <c r="I87">
        <f>LOG(Table8_1[[#This Row],[PFHxS]])</f>
        <v>1.61066016308988</v>
      </c>
      <c r="J87">
        <f>LOG(Table8_1[[#This Row],[PFHpS]])</f>
        <v>0.9703468762300933</v>
      </c>
      <c r="K87">
        <f>LOG(Table8_1[[#This Row],[PFOS]])</f>
        <v>3.3031960574204891</v>
      </c>
      <c r="L87">
        <f>LOG(Table8_1[[#This Row],[6:2 FTS]])</f>
        <v>-1.6925039620867872</v>
      </c>
      <c r="M87">
        <f>LOG(Table8_1[[#This Row],[PFDA]])</f>
        <v>0.66275783168157409</v>
      </c>
      <c r="N87">
        <f>LOG(Table8_1[[#This Row],[PFUnA]])</f>
        <v>0.98989456371877305</v>
      </c>
      <c r="O87">
        <f>LOG(Table8_1[[#This Row],[PFDoA]])</f>
        <v>1.0334237554869496</v>
      </c>
      <c r="P87">
        <f>LOG(Table8_1[[#This Row],[PFTrDA]])</f>
        <v>0.91960102378411102</v>
      </c>
      <c r="Q87">
        <f>LOG(Table8_1[[#This Row],[PFTeDA]])</f>
        <v>0.87852179550120646</v>
      </c>
      <c r="R87">
        <f>LOG(Table8_1[[#This Row],[PFHxDA]])</f>
        <v>-0.69250396208678711</v>
      </c>
      <c r="S87">
        <f>LOG(Table8_1[[#This Row],[PFNS]])</f>
        <v>1.3502480183341627</v>
      </c>
      <c r="T87">
        <f>LOG(Table8_1[[#This Row],[PFDS]])</f>
        <v>1.4048337166199381</v>
      </c>
      <c r="U87">
        <f>LOG(Table8_1[[#This Row],[PFDoS]])</f>
        <v>0.97127584873810524</v>
      </c>
      <c r="V87">
        <f>LOG(Table8_1[[#This Row],[4:2 FTS]])</f>
        <v>-1.6925039620867872</v>
      </c>
      <c r="W87">
        <f>LOG(Table8_1[[#This Row],[8:2 FTS]])</f>
        <v>1.2068258760318498</v>
      </c>
      <c r="X87">
        <f>LOG(Table8_1[[#This Row],[10:2 FTS]])</f>
        <v>0.39269695325966575</v>
      </c>
      <c r="Y87">
        <f>LOG(Table8_1[[#This Row],[N-MeFOSAA]])</f>
        <v>-1.6925039620867872</v>
      </c>
      <c r="Z87">
        <f>LOG(Table8_1[[#This Row],[N-EtFOSAA]])</f>
        <v>-1.6925039620867872</v>
      </c>
      <c r="AA87">
        <f>LOG(Table8_1[[#This Row],[FOSA]])</f>
        <v>1.0293837776852097</v>
      </c>
      <c r="AB87">
        <f>LOG(Table8_1[[#This Row],[FOSAA]])</f>
        <v>-1.6925039620867872</v>
      </c>
      <c r="AC87">
        <f>LOG(Table8_1[[#This Row],[N-MeFOSA]])</f>
        <v>-1.6925039620867872</v>
      </c>
      <c r="AD87">
        <f>LOG(Table8_1[[#This Row],[N-EtFOSA]])</f>
        <v>-1.6925039620867872</v>
      </c>
      <c r="AE87">
        <f>LOG(Table8_1[[#This Row],[HFPO-DA]])</f>
        <v>-1.6925039620867872</v>
      </c>
      <c r="AF87">
        <f>LOG(Table8_1[[#This Row],[ADONA]])</f>
        <v>-1.6925039620867872</v>
      </c>
      <c r="AG87">
        <f>LOG(Table8_1[[#This Row],[9Cl-PF3ONS]])</f>
        <v>-1.6925039620867872</v>
      </c>
      <c r="AH87">
        <f>LOG(Table8_1[[#This Row],[11Cl-PF3OUdS]])</f>
        <v>-1.6925039620867872</v>
      </c>
      <c r="AI87">
        <f>LOG(Table8_1[[#This Row],[3:3 FTCA]])</f>
        <v>-1.6925039620867872</v>
      </c>
      <c r="AJ87">
        <f>LOG(Table8_1[[#This Row],[5:3 FTCA]])</f>
        <v>-0.3124710387853657</v>
      </c>
      <c r="AK87">
        <f>LOG(Table8_1[[#This Row],[7:3 FTCA]])</f>
        <v>-1.6925039620867872</v>
      </c>
      <c r="AL87">
        <f>LOG(Table8_1[[#This Row],[6:2 FTCA]])</f>
        <v>-1.6925039620867872</v>
      </c>
      <c r="AM87">
        <f>LOG(Table8_1[[#This Row],[8:2 FTCA]])</f>
        <v>-1.6925039620867872</v>
      </c>
      <c r="AN87">
        <f>LOG(Table8_1[[#This Row],[10:2 FTCA]])</f>
        <v>-1.6925039620867872</v>
      </c>
      <c r="AO87">
        <f>LOG(Table8_1[[#This Row],[6:2 FTUCA]])</f>
        <v>-1.6925039620867872</v>
      </c>
      <c r="AP87">
        <f>LOG(Table8_1[[#This Row],[8:2 FTUCA]])</f>
        <v>-1.6925039620867872</v>
      </c>
      <c r="AQ87">
        <f>LOG(Table8_1[[#This Row],[6:2 diPAP]])</f>
        <v>-1.6925039620867872</v>
      </c>
      <c r="AR87">
        <f>LOG(Table8_1[[#This Row],[FBSA]])</f>
        <v>1.2201080880400552</v>
      </c>
      <c r="AS87">
        <f>LOG(Table8_1[[#This Row],[FHxSA]])</f>
        <v>1.8518696007297664</v>
      </c>
      <c r="AT87">
        <f>LOG(Table8_1[[#This Row],[PFPrS]])</f>
        <v>-1.6925039620867872</v>
      </c>
      <c r="AU87">
        <f>LOG(Table8_1[[#This Row],[Cl-PFOS]])</f>
        <v>0.78461729263287538</v>
      </c>
      <c r="AV87">
        <f>LOG(Table8_1[[#This Row],[PFEtCHxS]])</f>
        <v>-1.6925039620867872</v>
      </c>
      <c r="AW87">
        <f>LOG(Table8_1[[#This Row],[8:2 diPAP]])</f>
        <v>-1.6925039620867872</v>
      </c>
      <c r="AX87">
        <f>LOG(Table8_1[[#This Row],[diSAmPAP]])</f>
        <v>-1.6925039620867872</v>
      </c>
      <c r="AY87" t="e">
        <f>LOG(Table8_1[[#This Row],[11cl-PF3OUdS2]])</f>
        <v>#NUM!</v>
      </c>
    </row>
    <row r="88" spans="1:51" x14ac:dyDescent="0.3">
      <c r="A88">
        <f>LOG(Table8_1[[#This Row],[PFBA]])</f>
        <v>-0.40340290437353976</v>
      </c>
      <c r="B88">
        <f>LOG(Table8_1[[#This Row],[PFPeA]])</f>
        <v>-0.64975198166583714</v>
      </c>
      <c r="C88">
        <f>LOG(Table8_1[[#This Row],[PFHxA]])</f>
        <v>-0.36051351073141397</v>
      </c>
      <c r="D88">
        <f>LOG(Table8_1[[#This Row],[PFHpA]])</f>
        <v>-0.55284196865778079</v>
      </c>
      <c r="E88">
        <f>LOG(Table8_1[[#This Row],[PFOA]])</f>
        <v>-7.6238039171299746E-2</v>
      </c>
      <c r="F88">
        <f>LOG(Table8_1[[#This Row],[PFNA]])</f>
        <v>-0.29929628285498067</v>
      </c>
      <c r="G88">
        <f>LOG(Table8_1[[#This Row],[PFBS]])</f>
        <v>-0.80410034759076621</v>
      </c>
      <c r="H88">
        <f>LOG(Table8_1[[#This Row],[PFPeS]])</f>
        <v>-0.60380065290426366</v>
      </c>
      <c r="I88">
        <f>LOG(Table8_1[[#This Row],[PFHxS]])</f>
        <v>0.78318869107525757</v>
      </c>
      <c r="J88">
        <f>LOG(Table8_1[[#This Row],[PFHpS]])</f>
        <v>-0.27002571430044436</v>
      </c>
      <c r="K88">
        <f>LOG(Table8_1[[#This Row],[PFOS]])</f>
        <v>2.4183012913197452</v>
      </c>
      <c r="L88">
        <f>LOG(Table8_1[[#This Row],[6:2 FTS]])</f>
        <v>-1.6234230429434879</v>
      </c>
      <c r="M88">
        <f>LOG(Table8_1[[#This Row],[PFDA]])</f>
        <v>-0.12205304837081175</v>
      </c>
      <c r="N88">
        <f>LOG(Table8_1[[#This Row],[PFUnA]])</f>
        <v>0.18184358794477254</v>
      </c>
      <c r="O88">
        <f>LOG(Table8_1[[#This Row],[PFDoA]])</f>
        <v>0.16136800223497488</v>
      </c>
      <c r="P88">
        <f>LOG(Table8_1[[#This Row],[PFTrDA]])</f>
        <v>-9.4204119632131461E-2</v>
      </c>
      <c r="Q88">
        <f>LOG(Table8_1[[#This Row],[PFTeDA]])</f>
        <v>2.9383777685209667E-2</v>
      </c>
      <c r="R88">
        <f>LOG(Table8_1[[#This Row],[PFHxDA]])</f>
        <v>-1.6234230429434879</v>
      </c>
      <c r="S88">
        <f>LOG(Table8_1[[#This Row],[PFNS]])</f>
        <v>0.24303804868629444</v>
      </c>
      <c r="T88">
        <f>LOG(Table8_1[[#This Row],[PFDS]])</f>
        <v>0.30963016742589877</v>
      </c>
      <c r="U88">
        <f>LOG(Table8_1[[#This Row],[PFDoS]])</f>
        <v>-0.35753547975787864</v>
      </c>
      <c r="V88">
        <f>LOG(Table8_1[[#This Row],[4:2 FTS]])</f>
        <v>-1.6234230429434879</v>
      </c>
      <c r="W88">
        <f>LOG(Table8_1[[#This Row],[8:2 FTS]])</f>
        <v>0.41497334797081797</v>
      </c>
      <c r="X88">
        <f>LOG(Table8_1[[#This Row],[10:2 FTS]])</f>
        <v>-0.33161408330999981</v>
      </c>
      <c r="Y88">
        <f>LOG(Table8_1[[#This Row],[N-MeFOSAA]])</f>
        <v>-1.6234230429434879</v>
      </c>
      <c r="Z88">
        <f>LOG(Table8_1[[#This Row],[N-EtFOSAA]])</f>
        <v>-1.6234230429434879</v>
      </c>
      <c r="AA88">
        <f>LOG(Table8_1[[#This Row],[FOSA]])</f>
        <v>-7.0581074285707285E-2</v>
      </c>
      <c r="AB88">
        <f>LOG(Table8_1[[#This Row],[FOSAA]])</f>
        <v>-1.6234230429434879</v>
      </c>
      <c r="AC88">
        <f>LOG(Table8_1[[#This Row],[N-MeFOSA]])</f>
        <v>-1.6234230429434879</v>
      </c>
      <c r="AD88">
        <f>LOG(Table8_1[[#This Row],[N-EtFOSA]])</f>
        <v>-1.6234230429434879</v>
      </c>
      <c r="AE88">
        <f>LOG(Table8_1[[#This Row],[HFPO-DA]])</f>
        <v>-1.6234230429434879</v>
      </c>
      <c r="AF88">
        <f>LOG(Table8_1[[#This Row],[ADONA]])</f>
        <v>-1.6234230429434879</v>
      </c>
      <c r="AG88">
        <f>LOG(Table8_1[[#This Row],[9Cl-PF3ONS]])</f>
        <v>-1.6234230429434879</v>
      </c>
      <c r="AH88">
        <f>LOG(Table8_1[[#This Row],[11Cl-PF3OUdS]])</f>
        <v>-1.6234230429434879</v>
      </c>
      <c r="AI88">
        <f>LOG(Table8_1[[#This Row],[3:3 FTCA]])</f>
        <v>-1.6234230429434879</v>
      </c>
      <c r="AJ88">
        <f>LOG(Table8_1[[#This Row],[5:3 FTCA]])</f>
        <v>-0.64397414280687726</v>
      </c>
      <c r="AK88">
        <f>LOG(Table8_1[[#This Row],[7:3 FTCA]])</f>
        <v>-0.40560744962457329</v>
      </c>
      <c r="AL88">
        <f>LOG(Table8_1[[#This Row],[6:2 FTCA]])</f>
        <v>-1.6234230429434879</v>
      </c>
      <c r="AM88">
        <f>LOG(Table8_1[[#This Row],[8:2 FTCA]])</f>
        <v>-1.6234230429434879</v>
      </c>
      <c r="AN88">
        <f>LOG(Table8_1[[#This Row],[10:2 FTCA]])</f>
        <v>-1.6234230429434879</v>
      </c>
      <c r="AO88">
        <f>LOG(Table8_1[[#This Row],[6:2 FTUCA]])</f>
        <v>-1.6234230429434879</v>
      </c>
      <c r="AP88">
        <f>LOG(Table8_1[[#This Row],[8:2 FTUCA]])</f>
        <v>-1.6234230429434879</v>
      </c>
      <c r="AQ88">
        <f>LOG(Table8_1[[#This Row],[6:2 diPAP]])</f>
        <v>-1.6234230429434879</v>
      </c>
      <c r="AR88">
        <f>LOG(Table8_1[[#This Row],[FBSA]])</f>
        <v>0.16731733474817609</v>
      </c>
      <c r="AS88">
        <f>LOG(Table8_1[[#This Row],[FHxSA]])</f>
        <v>0.98317507203781296</v>
      </c>
      <c r="AT88">
        <f>LOG(Table8_1[[#This Row],[PFPrS]])</f>
        <v>-1.6234230429434879</v>
      </c>
      <c r="AU88">
        <f>LOG(Table8_1[[#This Row],[Cl-PFOS]])</f>
        <v>-0.35359627377693043</v>
      </c>
      <c r="AV88">
        <f>LOG(Table8_1[[#This Row],[PFEtCHxS]])</f>
        <v>-1.6234230429434879</v>
      </c>
      <c r="AW88">
        <f>LOG(Table8_1[[#This Row],[8:2 diPAP]])</f>
        <v>-1.6234230429434879</v>
      </c>
      <c r="AX88">
        <f>LOG(Table8_1[[#This Row],[diSAmPAP]])</f>
        <v>-1.6234230429434879</v>
      </c>
      <c r="AY88" t="e">
        <f>LOG(Table8_1[[#This Row],[11cl-PF3OUdS2]])</f>
        <v>#NUM!</v>
      </c>
    </row>
    <row r="89" spans="1:51" x14ac:dyDescent="0.3">
      <c r="A89">
        <f>LOG(Table8_1[[#This Row],[PFBA]])</f>
        <v>-0.13667713987954411</v>
      </c>
      <c r="B89">
        <f>LOG(Table8_1[[#This Row],[PFPeA]])</f>
        <v>-1.6188849192901495</v>
      </c>
      <c r="C89">
        <f>LOG(Table8_1[[#This Row],[PFHxA]])</f>
        <v>-1.6188849192901495</v>
      </c>
      <c r="D89">
        <f>LOG(Table8_1[[#This Row],[PFHpA]])</f>
        <v>-0.3124710387853657</v>
      </c>
      <c r="E89">
        <f>LOG(Table8_1[[#This Row],[PFOA]])</f>
        <v>0.2528530309798932</v>
      </c>
      <c r="F89">
        <f>LOG(Table8_1[[#This Row],[PFNA]])</f>
        <v>0.17897694729316943</v>
      </c>
      <c r="G89">
        <f>LOG(Table8_1[[#This Row],[PFBS]])</f>
        <v>-1.6188849192901495</v>
      </c>
      <c r="H89">
        <f>LOG(Table8_1[[#This Row],[PFPeS]])</f>
        <v>0.24303804868629444</v>
      </c>
      <c r="I89">
        <f>LOG(Table8_1[[#This Row],[PFHxS]])</f>
        <v>1.1430148002540952</v>
      </c>
      <c r="J89">
        <f>LOG(Table8_1[[#This Row],[PFHpS]])</f>
        <v>1.1986570869544226</v>
      </c>
      <c r="K89">
        <f>LOG(Table8_1[[#This Row],[PFOS]])</f>
        <v>2.7730546933642626</v>
      </c>
      <c r="L89">
        <f>LOG(Table8_1[[#This Row],[6:2 FTS]])</f>
        <v>-1.6188849192901495</v>
      </c>
      <c r="M89">
        <f>LOG(Table8_1[[#This Row],[PFDA]])</f>
        <v>0.33645973384852951</v>
      </c>
      <c r="N89">
        <f>LOG(Table8_1[[#This Row],[PFUnA]])</f>
        <v>0.65321251377534373</v>
      </c>
      <c r="O89">
        <f>LOG(Table8_1[[#This Row],[PFDoA]])</f>
        <v>0.67669360962486658</v>
      </c>
      <c r="P89">
        <f>LOG(Table8_1[[#This Row],[PFTrDA]])</f>
        <v>0.62428209583566829</v>
      </c>
      <c r="Q89">
        <f>LOG(Table8_1[[#This Row],[PFTeDA]])</f>
        <v>0.53147891704225514</v>
      </c>
      <c r="R89">
        <f>LOG(Table8_1[[#This Row],[PFHxDA]])</f>
        <v>-1.3174037085394468</v>
      </c>
      <c r="S89">
        <f>LOG(Table8_1[[#This Row],[PFNS]])</f>
        <v>1.2576785748691846</v>
      </c>
      <c r="T89">
        <f>LOG(Table8_1[[#This Row],[PFDS]])</f>
        <v>1.2966651902615312</v>
      </c>
      <c r="U89">
        <f>LOG(Table8_1[[#This Row],[PFDoS]])</f>
        <v>1.3138672203691535</v>
      </c>
      <c r="V89">
        <f>LOG(Table8_1[[#This Row],[4:2 FTS]])</f>
        <v>-1.6188849192901495</v>
      </c>
      <c r="W89">
        <f>LOG(Table8_1[[#This Row],[8:2 FTS]])</f>
        <v>0.94596070357756856</v>
      </c>
      <c r="X89">
        <f>LOG(Table8_1[[#This Row],[10:2 FTS]])</f>
        <v>0.19312459835446161</v>
      </c>
      <c r="Y89">
        <f>LOG(Table8_1[[#This Row],[N-MeFOSAA]])</f>
        <v>-1.6188849192901495</v>
      </c>
      <c r="Z89">
        <f>LOG(Table8_1[[#This Row],[N-EtFOSAA]])</f>
        <v>-1.6188849192901495</v>
      </c>
      <c r="AA89">
        <f>LOG(Table8_1[[#This Row],[FOSA]])</f>
        <v>0.89982050242709632</v>
      </c>
      <c r="AB89">
        <f>LOG(Table8_1[[#This Row],[FOSAA]])</f>
        <v>-1.6188849192901495</v>
      </c>
      <c r="AC89">
        <f>LOG(Table8_1[[#This Row],[N-MeFOSA]])</f>
        <v>-1.6188849192901495</v>
      </c>
      <c r="AD89">
        <f>LOG(Table8_1[[#This Row],[N-EtFOSA]])</f>
        <v>-1.6188849192901495</v>
      </c>
      <c r="AE89">
        <f>LOG(Table8_1[[#This Row],[HFPO-DA]])</f>
        <v>-1.6188849192901495</v>
      </c>
      <c r="AF89">
        <f>LOG(Table8_1[[#This Row],[ADONA]])</f>
        <v>-1.6188849192901495</v>
      </c>
      <c r="AG89">
        <f>LOG(Table8_1[[#This Row],[9Cl-PF3ONS]])</f>
        <v>-1.6188849192901495</v>
      </c>
      <c r="AH89">
        <f>LOG(Table8_1[[#This Row],[11Cl-PF3OUdS]])</f>
        <v>-1.6188849192901495</v>
      </c>
      <c r="AI89">
        <f>LOG(Table8_1[[#This Row],[3:3 FTCA]])</f>
        <v>-1.6188849192901495</v>
      </c>
      <c r="AJ89">
        <f>LOG(Table8_1[[#This Row],[5:3 FTCA]])</f>
        <v>-0.25258819211357664</v>
      </c>
      <c r="AK89">
        <f>LOG(Table8_1[[#This Row],[7:3 FTCA]])</f>
        <v>-1.6188849192901495</v>
      </c>
      <c r="AL89">
        <f>LOG(Table8_1[[#This Row],[6:2 FTCA]])</f>
        <v>-1.6188849192901495</v>
      </c>
      <c r="AM89">
        <f>LOG(Table8_1[[#This Row],[8:2 FTCA]])</f>
        <v>-1.6188849192901495</v>
      </c>
      <c r="AN89">
        <f>LOG(Table8_1[[#This Row],[10:2 FTCA]])</f>
        <v>-1.6188849192901495</v>
      </c>
      <c r="AO89">
        <f>LOG(Table8_1[[#This Row],[6:2 FTUCA]])</f>
        <v>-1.6188849192901495</v>
      </c>
      <c r="AP89">
        <f>LOG(Table8_1[[#This Row],[8:2 FTUCA]])</f>
        <v>-1.6188849192901495</v>
      </c>
      <c r="AQ89">
        <f>LOG(Table8_1[[#This Row],[6:2 diPAP]])</f>
        <v>-1.6188849192901495</v>
      </c>
      <c r="AR89">
        <f>LOG(Table8_1[[#This Row],[FBSA]])</f>
        <v>0.90091306773766899</v>
      </c>
      <c r="AS89">
        <f>LOG(Table8_1[[#This Row],[FHxSA]])</f>
        <v>1.8561244442423004</v>
      </c>
      <c r="AT89">
        <f>LOG(Table8_1[[#This Row],[PFPrS]])</f>
        <v>-1.6188849192901495</v>
      </c>
      <c r="AU89">
        <f>LOG(Table8_1[[#This Row],[Cl-PFOS]])</f>
        <v>1.0569048513364727</v>
      </c>
      <c r="AV89">
        <f>LOG(Table8_1[[#This Row],[PFEtCHxS]])</f>
        <v>-1.6188849192901495</v>
      </c>
      <c r="AW89">
        <f>LOG(Table8_1[[#This Row],[8:2 diPAP]])</f>
        <v>-1.6188849192901495</v>
      </c>
      <c r="AX89">
        <f>LOG(Table8_1[[#This Row],[diSAmPAP]])</f>
        <v>-1.6188849192901495</v>
      </c>
      <c r="AY89" t="e">
        <f>LOG(Table8_1[[#This Row],[11cl-PF3OUdS2]])</f>
        <v>#NUM!</v>
      </c>
    </row>
    <row r="90" spans="1:51" x14ac:dyDescent="0.3">
      <c r="A90">
        <f>LOG(Table8_1[[#This Row],[PFBA]])</f>
        <v>-0.42539005865981283</v>
      </c>
      <c r="B90">
        <f>LOG(Table8_1[[#This Row],[PFPeA]])</f>
        <v>-0.42539005865981283</v>
      </c>
      <c r="C90">
        <f>LOG(Table8_1[[#This Row],[PFHxA]])</f>
        <v>-0.12493873660829995</v>
      </c>
      <c r="D90">
        <f>LOG(Table8_1[[#This Row],[PFHpA]])</f>
        <v>-0.42539005865981283</v>
      </c>
      <c r="E90">
        <f>LOG(Table8_1[[#This Row],[PFOA]])</f>
        <v>-0.42539005865981283</v>
      </c>
      <c r="F90">
        <f>LOG(Table8_1[[#This Row],[PFNA]])</f>
        <v>-0.42539005865981283</v>
      </c>
      <c r="G90">
        <f>LOG(Table8_1[[#This Row],[PFBS]])</f>
        <v>-0.42539005865981283</v>
      </c>
      <c r="H90">
        <f>LOG(Table8_1[[#This Row],[PFPeS]])</f>
        <v>-2.6872146400301365E-2</v>
      </c>
      <c r="I90">
        <f>LOG(Table8_1[[#This Row],[PFHxS]])</f>
        <v>0.55990662503611255</v>
      </c>
      <c r="J90">
        <f>LOG(Table8_1[[#This Row],[PFHpS]])</f>
        <v>0.27415784926367981</v>
      </c>
      <c r="K90">
        <f>LOG(Table8_1[[#This Row],[PFOS]])</f>
        <v>2.9647309210536292</v>
      </c>
      <c r="L90">
        <f>LOG(Table8_1[[#This Row],[6:2 FTS]])</f>
        <v>-0.42539005865981283</v>
      </c>
      <c r="M90">
        <f>LOG(Table8_1[[#This Row],[PFDA]])</f>
        <v>-0.12493873660829995</v>
      </c>
      <c r="N90">
        <f>LOG(Table8_1[[#This Row],[PFUnA]])</f>
        <v>0.66275783168157409</v>
      </c>
      <c r="O90">
        <f>LOG(Table8_1[[#This Row],[PFDoA]])</f>
        <v>0.86628733908419486</v>
      </c>
      <c r="P90">
        <f>LOG(Table8_1[[#This Row],[PFTrDA]])</f>
        <v>0.97312785359969867</v>
      </c>
      <c r="Q90">
        <f>LOG(Table8_1[[#This Row],[PFTeDA]])</f>
        <v>0.88252453795488051</v>
      </c>
      <c r="R90">
        <f>LOG(Table8_1[[#This Row],[PFHxDA]])</f>
        <v>-0.12493873660829995</v>
      </c>
      <c r="S90">
        <f>LOG(Table8_1[[#This Row],[PFNS]])</f>
        <v>0.67209785793571752</v>
      </c>
      <c r="T90">
        <f>LOG(Table8_1[[#This Row],[PFDS]])</f>
        <v>0.88138465677057287</v>
      </c>
      <c r="U90">
        <f>LOG(Table8_1[[#This Row],[PFDoS]])</f>
        <v>0.57170883180868759</v>
      </c>
      <c r="V90">
        <f>LOG(Table8_1[[#This Row],[4:2 FTS]])</f>
        <v>-2.6872146400301365E-2</v>
      </c>
      <c r="W90">
        <f>LOG(Table8_1[[#This Row],[8:2 FTS]])</f>
        <v>0.38916608436453248</v>
      </c>
      <c r="X90">
        <f>LOG(Table8_1[[#This Row],[10:2 FTS]])</f>
        <v>0.81424759573192018</v>
      </c>
      <c r="Y90">
        <f>LOG(Table8_1[[#This Row],[N-MeFOSAA]])</f>
        <v>-0.42539005865981283</v>
      </c>
      <c r="Z90">
        <f>LOG(Table8_1[[#This Row],[N-EtFOSAA]])</f>
        <v>-0.42539005865981283</v>
      </c>
      <c r="AA90">
        <f>LOG(Table8_1[[#This Row],[FOSA]])</f>
        <v>0.17897694729316943</v>
      </c>
      <c r="AB90">
        <f>LOG(Table8_1[[#This Row],[FOSAA]])</f>
        <v>-0.42539005865981283</v>
      </c>
      <c r="AC90">
        <f>LOG(Table8_1[[#This Row],[N-MeFOSA]])</f>
        <v>-0.42539005865981283</v>
      </c>
      <c r="AD90">
        <f>LOG(Table8_1[[#This Row],[N-EtFOSA]])</f>
        <v>-0.42539005865981283</v>
      </c>
      <c r="AE90">
        <f>LOG(Table8_1[[#This Row],[HFPO-DA]])</f>
        <v>-0.42539005865981283</v>
      </c>
      <c r="AF90">
        <f>LOG(Table8_1[[#This Row],[ADONA]])</f>
        <v>-0.42539005865981283</v>
      </c>
      <c r="AG90">
        <f>LOG(Table8_1[[#This Row],[9Cl-PF3ONS]])</f>
        <v>-0.42539005865981283</v>
      </c>
      <c r="AH90">
        <f>LOG(Table8_1[[#This Row],[11Cl-PF3OUdS]])</f>
        <v>-0.42539005865981283</v>
      </c>
      <c r="AI90">
        <f>LOG(Table8_1[[#This Row],[3:3 FTCA]])</f>
        <v>0.57460994134018717</v>
      </c>
      <c r="AJ90">
        <f>LOG(Table8_1[[#This Row],[5:3 FTCA]])</f>
        <v>-0.42539005865981283</v>
      </c>
      <c r="AK90">
        <f>LOG(Table8_1[[#This Row],[7:3 FTCA]])</f>
        <v>-0.42539005865981283</v>
      </c>
      <c r="AL90">
        <f>LOG(Table8_1[[#This Row],[6:2 FTCA]])</f>
        <v>-2.6872146400301365E-2</v>
      </c>
      <c r="AM90">
        <f>LOG(Table8_1[[#This Row],[8:2 FTCA]])</f>
        <v>-2.6872146400301365E-2</v>
      </c>
      <c r="AN90">
        <f>LOG(Table8_1[[#This Row],[10:2 FTCA]])</f>
        <v>-0.42539005865981283</v>
      </c>
      <c r="AO90">
        <f>LOG(Table8_1[[#This Row],[6:2 FTUCA]])</f>
        <v>-0.42539005865981283</v>
      </c>
      <c r="AP90">
        <f>LOG(Table8_1[[#This Row],[8:2 FTUCA]])</f>
        <v>-0.42539005865981283</v>
      </c>
      <c r="AQ90">
        <f>LOG(Table8_1[[#This Row],[6:2 diPAP]])</f>
        <v>-2.6872146400301365E-2</v>
      </c>
      <c r="AR90">
        <f>LOG(Table8_1[[#This Row],[FBSA]])</f>
        <v>0.27415784926367981</v>
      </c>
      <c r="AS90">
        <f>LOG(Table8_1[[#This Row],[FHxSA]])</f>
        <v>0.71683772329952444</v>
      </c>
      <c r="AT90">
        <f>LOG(Table8_1[[#This Row],[PFPrS]])</f>
        <v>-2.6872146400301365E-2</v>
      </c>
      <c r="AU90">
        <f>LOG(Table8_1[[#This Row],[Cl-PFOS]])</f>
        <v>-0.12493873660829995</v>
      </c>
      <c r="AV90">
        <f>LOG(Table8_1[[#This Row],[PFEtCHxS]])</f>
        <v>-2.6872146400301365E-2</v>
      </c>
      <c r="AW90">
        <f>LOG(Table8_1[[#This Row],[8:2 diPAP]])</f>
        <v>-0.12493873660829995</v>
      </c>
      <c r="AX90">
        <f>LOG(Table8_1[[#This Row],[diSAmPAP]])</f>
        <v>-0.12493873660829995</v>
      </c>
      <c r="AY90" t="e">
        <f>LOG(Table8_1[[#This Row],[11cl-PF3OUdS2]])</f>
        <v>#NUM!</v>
      </c>
    </row>
    <row r="91" spans="1:51" x14ac:dyDescent="0.3">
      <c r="A91">
        <f>LOG(Table8_1[[#This Row],[PFBA]])</f>
        <v>-1.348721986001856</v>
      </c>
      <c r="B91">
        <f>LOG(Table8_1[[#This Row],[PFPeA]])</f>
        <v>-1.348721986001856</v>
      </c>
      <c r="C91">
        <f>LOG(Table8_1[[#This Row],[PFHxA]])</f>
        <v>-1.0481769646840879</v>
      </c>
      <c r="D91">
        <f>LOG(Table8_1[[#This Row],[PFHpA]])</f>
        <v>-1.348721986001856</v>
      </c>
      <c r="E91">
        <f>LOG(Table8_1[[#This Row],[PFOA]])</f>
        <v>-1.348721986001856</v>
      </c>
      <c r="F91">
        <f>LOG(Table8_1[[#This Row],[PFNA]])</f>
        <v>-1.0481769646840879</v>
      </c>
      <c r="G91">
        <f>LOG(Table8_1[[#This Row],[PFBS]])</f>
        <v>-1.348721986001856</v>
      </c>
      <c r="H91">
        <f>LOG(Table8_1[[#This Row],[PFPeS]])</f>
        <v>-0.9507819773298184</v>
      </c>
      <c r="I91">
        <f>LOG(Table8_1[[#This Row],[PFHxS]])</f>
        <v>1.0755469613925308</v>
      </c>
      <c r="J91">
        <f>LOG(Table8_1[[#This Row],[PFHpS]])</f>
        <v>0.54032947479087379</v>
      </c>
      <c r="K91">
        <f>LOG(Table8_1[[#This Row],[PFOS]])</f>
        <v>3.3424226808222062</v>
      </c>
      <c r="L91">
        <f>LOG(Table8_1[[#This Row],[6:2 FTS]])</f>
        <v>-1.348721986001856</v>
      </c>
      <c r="M91">
        <f>LOG(Table8_1[[#This Row],[PFDA]])</f>
        <v>0.50514997831990605</v>
      </c>
      <c r="N91">
        <f>LOG(Table8_1[[#This Row],[PFUnA]])</f>
        <v>0.98362628712453459</v>
      </c>
      <c r="O91">
        <f>LOG(Table8_1[[#This Row],[PFDoA]])</f>
        <v>1.1643528557844371</v>
      </c>
      <c r="P91">
        <f>LOG(Table8_1[[#This Row],[PFTrDA]])</f>
        <v>1.0681858617461617</v>
      </c>
      <c r="Q91">
        <f>LOG(Table8_1[[#This Row],[PFTeDA]])</f>
        <v>1.1303337684950061</v>
      </c>
      <c r="R91">
        <f>LOG(Table8_1[[#This Row],[PFHxDA]])</f>
        <v>-0.24412514432750865</v>
      </c>
      <c r="S91">
        <f>LOG(Table8_1[[#This Row],[PFNS]])</f>
        <v>1.2922560713564761</v>
      </c>
      <c r="T91">
        <f>LOG(Table8_1[[#This Row],[PFDS]])</f>
        <v>1.3729120029701065</v>
      </c>
      <c r="U91">
        <f>LOG(Table8_1[[#This Row],[PFDoS]])</f>
        <v>0.84385542262316116</v>
      </c>
      <c r="V91">
        <f>LOG(Table8_1[[#This Row],[4:2 FTS]])</f>
        <v>-0.9507819773298184</v>
      </c>
      <c r="W91">
        <f>LOG(Table8_1[[#This Row],[8:2 FTS]])</f>
        <v>0.67669360962486658</v>
      </c>
      <c r="X91">
        <f>LOG(Table8_1[[#This Row],[10:2 FTS]])</f>
        <v>0.77670118398841093</v>
      </c>
      <c r="Y91">
        <f>LOG(Table8_1[[#This Row],[N-MeFOSAA]])</f>
        <v>-1.348721986001856</v>
      </c>
      <c r="Z91">
        <f>LOG(Table8_1[[#This Row],[N-EtFOSAA]])</f>
        <v>-1.348721986001856</v>
      </c>
      <c r="AA91">
        <f>LOG(Table8_1[[#This Row],[FOSA]])</f>
        <v>0.98989456371877305</v>
      </c>
      <c r="AB91">
        <f>LOG(Table8_1[[#This Row],[FOSAA]])</f>
        <v>-1.348721986001856</v>
      </c>
      <c r="AC91">
        <f>LOG(Table8_1[[#This Row],[N-MeFOSA]])</f>
        <v>-1.348721986001856</v>
      </c>
      <c r="AD91">
        <f>LOG(Table8_1[[#This Row],[N-EtFOSA]])</f>
        <v>-1.348721986001856</v>
      </c>
      <c r="AE91">
        <f>LOG(Table8_1[[#This Row],[HFPO-DA]])</f>
        <v>-1.348721986001856</v>
      </c>
      <c r="AF91">
        <f>LOG(Table8_1[[#This Row],[ADONA]])</f>
        <v>-1.348721986001856</v>
      </c>
      <c r="AG91">
        <f>LOG(Table8_1[[#This Row],[9Cl-PF3ONS]])</f>
        <v>-1.348721986001856</v>
      </c>
      <c r="AH91">
        <f>LOG(Table8_1[[#This Row],[11Cl-PF3OUdS]])</f>
        <v>-1.348721986001856</v>
      </c>
      <c r="AI91">
        <f>LOG(Table8_1[[#This Row],[3:3 FTCA]])</f>
        <v>-0.348721986001856</v>
      </c>
      <c r="AJ91">
        <f>LOG(Table8_1[[#This Row],[5:3 FTCA]])</f>
        <v>-1.348721986001856</v>
      </c>
      <c r="AK91">
        <f>LOG(Table8_1[[#This Row],[7:3 FTCA]])</f>
        <v>0.43775056282038799</v>
      </c>
      <c r="AL91">
        <f>LOG(Table8_1[[#This Row],[6:2 FTCA]])</f>
        <v>-0.9507819773298184</v>
      </c>
      <c r="AM91">
        <f>LOG(Table8_1[[#This Row],[8:2 FTCA]])</f>
        <v>-0.9507819773298184</v>
      </c>
      <c r="AN91">
        <f>LOG(Table8_1[[#This Row],[10:2 FTCA]])</f>
        <v>-1.348721986001856</v>
      </c>
      <c r="AO91">
        <f>LOG(Table8_1[[#This Row],[6:2 FTUCA]])</f>
        <v>-1.348721986001856</v>
      </c>
      <c r="AP91">
        <f>LOG(Table8_1[[#This Row],[8:2 FTUCA]])</f>
        <v>-1.348721986001856</v>
      </c>
      <c r="AQ91">
        <f>LOG(Table8_1[[#This Row],[6:2 diPAP]])</f>
        <v>-0.9507819773298184</v>
      </c>
      <c r="AR91">
        <f>LOG(Table8_1[[#This Row],[FBSA]])</f>
        <v>1.0969100130080565</v>
      </c>
      <c r="AS91">
        <f>LOG(Table8_1[[#This Row],[FHxSA]])</f>
        <v>1.7853298350107671</v>
      </c>
      <c r="AT91">
        <f>LOG(Table8_1[[#This Row],[PFPrS]])</f>
        <v>-0.9507819773298184</v>
      </c>
      <c r="AU91">
        <f>LOG(Table8_1[[#This Row],[Cl-PFOS]])</f>
        <v>0.65224634100332324</v>
      </c>
      <c r="AV91">
        <f>LOG(Table8_1[[#This Row],[PFEtCHxS]])</f>
        <v>-0.64975198166583714</v>
      </c>
      <c r="AW91">
        <f>LOG(Table8_1[[#This Row],[8:2 diPAP]])</f>
        <v>-1.0481769646840879</v>
      </c>
      <c r="AX91">
        <f>LOG(Table8_1[[#This Row],[diSAmPAP]])</f>
        <v>-1.0481769646840879</v>
      </c>
      <c r="AY91" t="e">
        <f>LOG(Table8_1[[#This Row],[11cl-PF3OUdS2]])</f>
        <v>#NUM!</v>
      </c>
    </row>
    <row r="92" spans="1:51" x14ac:dyDescent="0.3">
      <c r="A92">
        <f>LOG(Table8_1[[#This Row],[PFBA]])</f>
        <v>-1.3372421683184259</v>
      </c>
      <c r="B92">
        <f>LOG(Table8_1[[#This Row],[PFPeA]])</f>
        <v>-1.3372421683184259</v>
      </c>
      <c r="C92">
        <f>LOG(Table8_1[[#This Row],[PFHxA]])</f>
        <v>-1.0362121726544447</v>
      </c>
      <c r="D92">
        <f>LOG(Table8_1[[#This Row],[PFHpA]])</f>
        <v>-1.0362121726544447</v>
      </c>
      <c r="E92">
        <f>LOG(Table8_1[[#This Row],[PFOA]])</f>
        <v>-1.3372421683184259</v>
      </c>
      <c r="F92">
        <f>LOG(Table8_1[[#This Row],[PFNA]])</f>
        <v>-1.3372421683184259</v>
      </c>
      <c r="G92">
        <f>LOG(Table8_1[[#This Row],[PFBS]])</f>
        <v>-1.3372421683184259</v>
      </c>
      <c r="H92">
        <f>LOG(Table8_1[[#This Row],[PFPeS]])</f>
        <v>-0.9393021596463883</v>
      </c>
      <c r="I92">
        <f>LOG(Table8_1[[#This Row],[PFHxS]])</f>
        <v>0.24797326636180664</v>
      </c>
      <c r="J92">
        <f>LOG(Table8_1[[#This Row],[PFHpS]])</f>
        <v>-0.63827216398240705</v>
      </c>
      <c r="K92">
        <f>LOG(Table8_1[[#This Row],[PFOS]])</f>
        <v>2.4297522800024081</v>
      </c>
      <c r="L92">
        <f>LOG(Table8_1[[#This Row],[6:2 FTS]])</f>
        <v>-1.3372421683184259</v>
      </c>
      <c r="M92">
        <f>LOG(Table8_1[[#This Row],[PFDA]])</f>
        <v>-0.18243463044021921</v>
      </c>
      <c r="N92">
        <f>LOG(Table8_1[[#This Row],[PFUnA]])</f>
        <v>0.31175386105575426</v>
      </c>
      <c r="O92">
        <f>LOG(Table8_1[[#This Row],[PFDoA]])</f>
        <v>0.53781909507327419</v>
      </c>
      <c r="P92">
        <f>LOG(Table8_1[[#This Row],[PFTrDA]])</f>
        <v>0.55870857053316569</v>
      </c>
      <c r="Q92">
        <f>LOG(Table8_1[[#This Row],[PFTeDA]])</f>
        <v>0.38381536598043126</v>
      </c>
      <c r="R92">
        <f>LOG(Table8_1[[#This Row],[PFHxDA]])</f>
        <v>-1.0362121726544447</v>
      </c>
      <c r="S92">
        <f>LOG(Table8_1[[#This Row],[PFNS]])</f>
        <v>0.33041377334919086</v>
      </c>
      <c r="T92">
        <f>LOG(Table8_1[[#This Row],[PFDS]])</f>
        <v>0.5065050324048721</v>
      </c>
      <c r="U92">
        <f>LOG(Table8_1[[#This Row],[PFDoS]])</f>
        <v>-5.1098239029786302E-2</v>
      </c>
      <c r="V92">
        <f>LOG(Table8_1[[#This Row],[4:2 FTS]])</f>
        <v>-0.9393021596463883</v>
      </c>
      <c r="W92">
        <f>LOG(Table8_1[[#This Row],[8:2 FTS]])</f>
        <v>2.1189299069938092E-2</v>
      </c>
      <c r="X92">
        <f>LOG(Table8_1[[#This Row],[10:2 FTS]])</f>
        <v>0.11394335230683679</v>
      </c>
      <c r="Y92">
        <f>LOG(Table8_1[[#This Row],[N-MeFOSAA]])</f>
        <v>-1.3372421683184259</v>
      </c>
      <c r="Z92">
        <f>LOG(Table8_1[[#This Row],[N-EtFOSAA]])</f>
        <v>-1.3372421683184259</v>
      </c>
      <c r="AA92">
        <f>LOG(Table8_1[[#This Row],[FOSA]])</f>
        <v>-0.11690664142431006</v>
      </c>
      <c r="AB92">
        <f>LOG(Table8_1[[#This Row],[FOSAA]])</f>
        <v>-1.3372421683184259</v>
      </c>
      <c r="AC92">
        <f>LOG(Table8_1[[#This Row],[N-MeFOSA]])</f>
        <v>-1.3372421683184259</v>
      </c>
      <c r="AD92">
        <f>LOG(Table8_1[[#This Row],[N-EtFOSA]])</f>
        <v>-1.3372421683184259</v>
      </c>
      <c r="AE92">
        <f>LOG(Table8_1[[#This Row],[HFPO-DA]])</f>
        <v>-1.3372421683184259</v>
      </c>
      <c r="AF92">
        <f>LOG(Table8_1[[#This Row],[ADONA]])</f>
        <v>-1.3372421683184259</v>
      </c>
      <c r="AG92">
        <f>LOG(Table8_1[[#This Row],[9Cl-PF3ONS]])</f>
        <v>-1.3372421683184259</v>
      </c>
      <c r="AH92">
        <f>LOG(Table8_1[[#This Row],[11Cl-PF3OUdS]])</f>
        <v>-1.3372421683184259</v>
      </c>
      <c r="AI92">
        <f>LOG(Table8_1[[#This Row],[3:3 FTCA]])</f>
        <v>-0.33724216831842591</v>
      </c>
      <c r="AJ92">
        <f>LOG(Table8_1[[#This Row],[5:3 FTCA]])</f>
        <v>-1.3372421683184259</v>
      </c>
      <c r="AK92">
        <f>LOG(Table8_1[[#This Row],[7:3 FTCA]])</f>
        <v>-0.4788619162959637</v>
      </c>
      <c r="AL92">
        <f>LOG(Table8_1[[#This Row],[6:2 FTCA]])</f>
        <v>-0.9393021596463883</v>
      </c>
      <c r="AM92">
        <f>LOG(Table8_1[[#This Row],[8:2 FTCA]])</f>
        <v>-0.9393021596463883</v>
      </c>
      <c r="AN92">
        <f>LOG(Table8_1[[#This Row],[10:2 FTCA]])</f>
        <v>-1.3372421683184259</v>
      </c>
      <c r="AO92">
        <f>LOG(Table8_1[[#This Row],[6:2 FTUCA]])</f>
        <v>-1.3372421683184259</v>
      </c>
      <c r="AP92">
        <f>LOG(Table8_1[[#This Row],[8:2 FTUCA]])</f>
        <v>-1.3372421683184259</v>
      </c>
      <c r="AQ92">
        <f>LOG(Table8_1[[#This Row],[6:2 diPAP]])</f>
        <v>-0.9393021596463883</v>
      </c>
      <c r="AR92">
        <f>LOG(Table8_1[[#This Row],[FBSA]])</f>
        <v>-8.4600164787730178E-2</v>
      </c>
      <c r="AS92">
        <f>LOG(Table8_1[[#This Row],[FHxSA]])</f>
        <v>0.44247976906444858</v>
      </c>
      <c r="AT92">
        <f>LOG(Table8_1[[#This Row],[PFPrS]])</f>
        <v>-0.9393021596463883</v>
      </c>
      <c r="AU92">
        <f>LOG(Table8_1[[#This Row],[Cl-PFOS]])</f>
        <v>-0.2479515521805615</v>
      </c>
      <c r="AV92">
        <f>LOG(Table8_1[[#This Row],[PFEtCHxS]])</f>
        <v>-0.9393021596463883</v>
      </c>
      <c r="AW92">
        <f>LOG(Table8_1[[#This Row],[8:2 diPAP]])</f>
        <v>-1.0362121726544447</v>
      </c>
      <c r="AX92">
        <f>LOG(Table8_1[[#This Row],[diSAmPAP]])</f>
        <v>-1.0362121726544447</v>
      </c>
      <c r="AY92" t="e">
        <f>LOG(Table8_1[[#This Row],[11cl-PF3OUdS2]])</f>
        <v>#NUM!</v>
      </c>
    </row>
    <row r="93" spans="1:51" x14ac:dyDescent="0.3">
      <c r="A93">
        <f>LOG(Table8_1[[#This Row],[PFBA]])</f>
        <v>-0.87127771566157319</v>
      </c>
      <c r="B93">
        <f>LOG(Table8_1[[#This Row],[PFPeA]])</f>
        <v>-0.87127771566157319</v>
      </c>
      <c r="C93">
        <f>LOG(Table8_1[[#This Row],[PFHxA]])</f>
        <v>-0.87127771566157319</v>
      </c>
      <c r="D93">
        <f>LOG(Table8_1[[#This Row],[PFHpA]])</f>
        <v>-0.57024771999759194</v>
      </c>
      <c r="E93">
        <f>LOG(Table8_1[[#This Row],[PFOA]])</f>
        <v>-0.57024771999759194</v>
      </c>
      <c r="F93">
        <f>LOG(Table8_1[[#This Row],[PFNA]])</f>
        <v>-0.57024771999759194</v>
      </c>
      <c r="G93">
        <f>LOG(Table8_1[[#This Row],[PFBS]])</f>
        <v>-0.87127771566157319</v>
      </c>
      <c r="H93">
        <f>LOG(Table8_1[[#This Row],[PFPeS]])</f>
        <v>-0.17392519729917355</v>
      </c>
      <c r="I93">
        <f>LOG(Table8_1[[#This Row],[PFHxS]])</f>
        <v>0.51321760006793893</v>
      </c>
      <c r="J93">
        <f>LOG(Table8_1[[#This Row],[PFHpS]])</f>
        <v>-0.17392519729917355</v>
      </c>
      <c r="K93">
        <f>LOG(Table8_1[[#This Row],[PFOS]])</f>
        <v>2.4771212547196626</v>
      </c>
      <c r="L93">
        <f>LOG(Table8_1[[#This Row],[6:2 FTS]])</f>
        <v>-0.87127771566157319</v>
      </c>
      <c r="M93">
        <f>LOG(Table8_1[[#This Row],[PFDA]])</f>
        <v>-0.2479515521805615</v>
      </c>
      <c r="N93">
        <f>LOG(Table8_1[[#This Row],[PFUnA]])</f>
        <v>0.10380372095595687</v>
      </c>
      <c r="O93">
        <f>LOG(Table8_1[[#This Row],[PFDoA]])</f>
        <v>0.20139712432045151</v>
      </c>
      <c r="P93">
        <f>LOG(Table8_1[[#This Row],[PFTrDA]])</f>
        <v>0.55870857053316569</v>
      </c>
      <c r="Q93">
        <f>LOG(Table8_1[[#This Row],[PFTeDA]])</f>
        <v>0.4099331233312945</v>
      </c>
      <c r="R93">
        <f>LOG(Table8_1[[#This Row],[PFHxDA]])</f>
        <v>-0.57024771999759194</v>
      </c>
      <c r="S93">
        <f>LOG(Table8_1[[#This Row],[PFNS]])</f>
        <v>0.26717172840301384</v>
      </c>
      <c r="T93">
        <f>LOG(Table8_1[[#This Row],[PFDS]])</f>
        <v>0.5976951859255123</v>
      </c>
      <c r="U93">
        <f>LOG(Table8_1[[#This Row],[PFDoS]])</f>
        <v>0.14301480025409505</v>
      </c>
      <c r="V93">
        <f>LOG(Table8_1[[#This Row],[4:2 FTS]])</f>
        <v>-0.4736607226101559</v>
      </c>
      <c r="W93">
        <f>LOG(Table8_1[[#This Row],[8:2 FTS]])</f>
        <v>0.23299611039215382</v>
      </c>
      <c r="X93">
        <f>LOG(Table8_1[[#This Row],[10:2 FTS]])</f>
        <v>0.22788670461367352</v>
      </c>
      <c r="Y93">
        <f>LOG(Table8_1[[#This Row],[N-MeFOSAA]])</f>
        <v>-0.87127771566157319</v>
      </c>
      <c r="Z93">
        <f>LOG(Table8_1[[#This Row],[N-EtFOSAA]])</f>
        <v>-0.87127771566157319</v>
      </c>
      <c r="AA93">
        <f>LOG(Table8_1[[#This Row],[FOSA]])</f>
        <v>0.38381536598043126</v>
      </c>
      <c r="AB93">
        <f>LOG(Table8_1[[#This Row],[FOSAA]])</f>
        <v>-0.87127771566157319</v>
      </c>
      <c r="AC93">
        <f>LOG(Table8_1[[#This Row],[N-MeFOSA]])</f>
        <v>-0.87127771566157319</v>
      </c>
      <c r="AD93">
        <f>LOG(Table8_1[[#This Row],[N-EtFOSA]])</f>
        <v>-0.87127771566157319</v>
      </c>
      <c r="AE93">
        <f>LOG(Table8_1[[#This Row],[HFPO-DA]])</f>
        <v>-0.87127771566157319</v>
      </c>
      <c r="AF93">
        <f>LOG(Table8_1[[#This Row],[ADONA]])</f>
        <v>-0.87127771566157319</v>
      </c>
      <c r="AG93">
        <f>LOG(Table8_1[[#This Row],[9Cl-PF3ONS]])</f>
        <v>-0.87127771566157319</v>
      </c>
      <c r="AH93">
        <f>LOG(Table8_1[[#This Row],[11Cl-PF3OUdS]])</f>
        <v>-0.87127771566157319</v>
      </c>
      <c r="AI93">
        <f>LOG(Table8_1[[#This Row],[3:3 FTCA]])</f>
        <v>0.12872228433842678</v>
      </c>
      <c r="AJ93">
        <f>LOG(Table8_1[[#This Row],[5:3 FTCA]])</f>
        <v>0.5065050324048721</v>
      </c>
      <c r="AK93">
        <f>LOG(Table8_1[[#This Row],[7:3 FTCA]])</f>
        <v>0.43296929087440572</v>
      </c>
      <c r="AL93">
        <f>LOG(Table8_1[[#This Row],[6:2 FTCA]])</f>
        <v>-0.4736607226101559</v>
      </c>
      <c r="AM93">
        <f>LOG(Table8_1[[#This Row],[8:2 FTCA]])</f>
        <v>-0.4736607226101559</v>
      </c>
      <c r="AN93">
        <f>LOG(Table8_1[[#This Row],[10:2 FTCA]])</f>
        <v>-0.87127771566157319</v>
      </c>
      <c r="AO93">
        <f>LOG(Table8_1[[#This Row],[6:2 FTUCA]])</f>
        <v>-0.87127771566157319</v>
      </c>
      <c r="AP93">
        <f>LOG(Table8_1[[#This Row],[8:2 FTUCA]])</f>
        <v>-0.87127771566157319</v>
      </c>
      <c r="AQ93">
        <f>LOG(Table8_1[[#This Row],[6:2 diPAP]])</f>
        <v>-0.4736607226101559</v>
      </c>
      <c r="AR93">
        <f>LOG(Table8_1[[#This Row],[FBSA]])</f>
        <v>0.86923171973097624</v>
      </c>
      <c r="AS93">
        <f>LOG(Table8_1[[#This Row],[FHxSA]])</f>
        <v>1.354108439147401</v>
      </c>
      <c r="AT93">
        <f>LOG(Table8_1[[#This Row],[PFPrS]])</f>
        <v>-0.4736607226101559</v>
      </c>
      <c r="AU93">
        <f>LOG(Table8_1[[#This Row],[Cl-PFOS]])</f>
        <v>-0.57024771999759194</v>
      </c>
      <c r="AV93">
        <f>LOG(Table8_1[[#This Row],[PFEtCHxS]])</f>
        <v>-0.4736607226101559</v>
      </c>
      <c r="AW93">
        <f>LOG(Table8_1[[#This Row],[8:2 diPAP]])</f>
        <v>-0.57024771999759194</v>
      </c>
      <c r="AX93">
        <f>LOG(Table8_1[[#This Row],[diSAmPAP]])</f>
        <v>-0.57024771999759194</v>
      </c>
      <c r="AY93" t="e">
        <f>LOG(Table8_1[[#This Row],[11cl-PF3OUdS2]])</f>
        <v>#NUM!</v>
      </c>
    </row>
    <row r="94" spans="1:51" x14ac:dyDescent="0.3">
      <c r="A94">
        <f>LOG(Table8_1[[#This Row],[PFBA]])</f>
        <v>-1.4128505017456563</v>
      </c>
      <c r="B94">
        <f>LOG(Table8_1[[#This Row],[PFPeA]])</f>
        <v>-1.4128505017456563</v>
      </c>
      <c r="C94">
        <f>LOG(Table8_1[[#This Row],[PFHxA]])</f>
        <v>-1.1106982974936896</v>
      </c>
      <c r="D94">
        <f>LOG(Table8_1[[#This Row],[PFHpA]])</f>
        <v>-1.1106982974936896</v>
      </c>
      <c r="E94">
        <f>LOG(Table8_1[[#This Row],[PFOA]])</f>
        <v>-1.1106982974936896</v>
      </c>
      <c r="F94">
        <f>LOG(Table8_1[[#This Row],[PFNA]])</f>
        <v>-0.66354026615147055</v>
      </c>
      <c r="G94">
        <f>LOG(Table8_1[[#This Row],[PFBS]])</f>
        <v>-1.4128505017456563</v>
      </c>
      <c r="H94">
        <f>LOG(Table8_1[[#This Row],[PFPeS]])</f>
        <v>-0.71331903064506974</v>
      </c>
      <c r="I94">
        <f>LOG(Table8_1[[#This Row],[PFHxS]])</f>
        <v>0.95230800966212525</v>
      </c>
      <c r="J94">
        <f>LOG(Table8_1[[#This Row],[PFHpS]])</f>
        <v>0.47856649559384334</v>
      </c>
      <c r="K94">
        <f>LOG(Table8_1[[#This Row],[PFOS]])</f>
        <v>3.6785183790401139</v>
      </c>
      <c r="L94">
        <f>LOG(Table8_1[[#This Row],[6:2 FTS]])</f>
        <v>-1.4128505017456563</v>
      </c>
      <c r="M94">
        <f>LOG(Table8_1[[#This Row],[PFDA]])</f>
        <v>0.95520653754194174</v>
      </c>
      <c r="N94">
        <f>LOG(Table8_1[[#This Row],[PFUnA]])</f>
        <v>1.1931245983544616</v>
      </c>
      <c r="O94">
        <f>LOG(Table8_1[[#This Row],[PFDoA]])</f>
        <v>1.1958996524092338</v>
      </c>
      <c r="P94">
        <f>LOG(Table8_1[[#This Row],[PFTrDA]])</f>
        <v>1.0334237554869496</v>
      </c>
      <c r="Q94">
        <f>LOG(Table8_1[[#This Row],[PFTeDA]])</f>
        <v>1.0644579892269184</v>
      </c>
      <c r="R94">
        <f>LOG(Table8_1[[#This Row],[PFHxDA]])</f>
        <v>-0.25414480482627105</v>
      </c>
      <c r="S94">
        <f>LOG(Table8_1[[#This Row],[PFNS]])</f>
        <v>1.3364597338485296</v>
      </c>
      <c r="T94">
        <f>LOG(Table8_1[[#This Row],[PFDS]])</f>
        <v>1.3263358609287514</v>
      </c>
      <c r="U94">
        <f>LOG(Table8_1[[#This Row],[PFDoS]])</f>
        <v>0.5976951859255123</v>
      </c>
      <c r="V94">
        <f>LOG(Table8_1[[#This Row],[4:2 FTS]])</f>
        <v>-1.0154726866562074</v>
      </c>
      <c r="W94">
        <f>LOG(Table8_1[[#This Row],[8:2 FTS]])</f>
        <v>0.9365137424788933</v>
      </c>
      <c r="X94">
        <f>LOG(Table8_1[[#This Row],[10:2 FTS]])</f>
        <v>0.90254677931399141</v>
      </c>
      <c r="Y94">
        <f>LOG(Table8_1[[#This Row],[N-MeFOSAA]])</f>
        <v>-0.27901425584626094</v>
      </c>
      <c r="Z94">
        <f>LOG(Table8_1[[#This Row],[N-EtFOSAA]])</f>
        <v>-1.4128505017456563</v>
      </c>
      <c r="AA94">
        <f>LOG(Table8_1[[#This Row],[FOSA]])</f>
        <v>1.1335389083702174</v>
      </c>
      <c r="AB94">
        <f>LOG(Table8_1[[#This Row],[FOSAA]])</f>
        <v>-1.4128505017456563</v>
      </c>
      <c r="AC94">
        <f>LOG(Table8_1[[#This Row],[N-MeFOSA]])</f>
        <v>-1.4128505017456563</v>
      </c>
      <c r="AD94">
        <f>LOG(Table8_1[[#This Row],[N-EtFOSA]])</f>
        <v>-1.4128505017456563</v>
      </c>
      <c r="AE94">
        <f>LOG(Table8_1[[#This Row],[HFPO-DA]])</f>
        <v>-1.4128505017456563</v>
      </c>
      <c r="AF94">
        <f>LOG(Table8_1[[#This Row],[ADONA]])</f>
        <v>-1.4128505017456563</v>
      </c>
      <c r="AG94">
        <f>LOG(Table8_1[[#This Row],[9Cl-PF3ONS]])</f>
        <v>-1.4128505017456563</v>
      </c>
      <c r="AH94">
        <f>LOG(Table8_1[[#This Row],[11Cl-PF3OUdS]])</f>
        <v>-1.4128505017456563</v>
      </c>
      <c r="AI94">
        <f>LOG(Table8_1[[#This Row],[3:3 FTCA]])</f>
        <v>-0.4128505017456563</v>
      </c>
      <c r="AJ94">
        <f>LOG(Table8_1[[#This Row],[5:3 FTCA]])</f>
        <v>-1.4128505017456563</v>
      </c>
      <c r="AK94">
        <f>LOG(Table8_1[[#This Row],[7:3 FTCA]])</f>
        <v>-0.40450377817442584</v>
      </c>
      <c r="AL94">
        <f>LOG(Table8_1[[#This Row],[6:2 FTCA]])</f>
        <v>-1.0154726866562074</v>
      </c>
      <c r="AM94">
        <f>LOG(Table8_1[[#This Row],[8:2 FTCA]])</f>
        <v>-1.0154726866562074</v>
      </c>
      <c r="AN94">
        <f>LOG(Table8_1[[#This Row],[10:2 FTCA]])</f>
        <v>-1.4128505017456563</v>
      </c>
      <c r="AO94">
        <f>LOG(Table8_1[[#This Row],[6:2 FTUCA]])</f>
        <v>-1.4128505017456563</v>
      </c>
      <c r="AP94">
        <f>LOG(Table8_1[[#This Row],[8:2 FTUCA]])</f>
        <v>-1.4128505017456563</v>
      </c>
      <c r="AQ94">
        <f>LOG(Table8_1[[#This Row],[6:2 diPAP]])</f>
        <v>-1.0154726866562074</v>
      </c>
      <c r="AR94">
        <f>LOG(Table8_1[[#This Row],[FBSA]])</f>
        <v>1.711807229041191</v>
      </c>
      <c r="AS94">
        <f>LOG(Table8_1[[#This Row],[FHxSA]])</f>
        <v>2.4393326938302629</v>
      </c>
      <c r="AT94">
        <f>LOG(Table8_1[[#This Row],[PFPrS]])</f>
        <v>-1.0154726866562074</v>
      </c>
      <c r="AU94">
        <f>LOG(Table8_1[[#This Row],[Cl-PFOS]])</f>
        <v>0.75434833571101889</v>
      </c>
      <c r="AV94">
        <f>LOG(Table8_1[[#This Row],[PFEtCHxS]])</f>
        <v>-0.71331903064506974</v>
      </c>
      <c r="AW94">
        <f>LOG(Table8_1[[#This Row],[8:2 diPAP]])</f>
        <v>-1.1106982974936896</v>
      </c>
      <c r="AX94">
        <f>LOG(Table8_1[[#This Row],[diSAmPAP]])</f>
        <v>-1.1106982974936896</v>
      </c>
      <c r="AY94" t="e">
        <f>LOG(Table8_1[[#This Row],[11cl-PF3OUdS2]])</f>
        <v>#NUM!</v>
      </c>
    </row>
    <row r="95" spans="1:51" x14ac:dyDescent="0.3">
      <c r="A95">
        <f>LOG(Table8_1[[#This Row],[PFBA]])</f>
        <v>-1.3741732867142888</v>
      </c>
      <c r="B95">
        <f>LOG(Table8_1[[#This Row],[PFPeA]])</f>
        <v>-1.3741732867142888</v>
      </c>
      <c r="C95">
        <f>LOG(Table8_1[[#This Row],[PFHxA]])</f>
        <v>-1.0731432910503076</v>
      </c>
      <c r="D95">
        <f>LOG(Table8_1[[#This Row],[PFHpA]])</f>
        <v>-1.0731432910503076</v>
      </c>
      <c r="E95">
        <f>LOG(Table8_1[[#This Row],[PFOA]])</f>
        <v>-1.0731432910503076</v>
      </c>
      <c r="F95">
        <f>LOG(Table8_1[[#This Row],[PFNA]])</f>
        <v>-0.49620931694281889</v>
      </c>
      <c r="G95">
        <f>LOG(Table8_1[[#This Row],[PFBS]])</f>
        <v>-1.0731432910503076</v>
      </c>
      <c r="H95">
        <f>LOG(Table8_1[[#This Row],[PFPeS]])</f>
        <v>-0.67571754470230738</v>
      </c>
      <c r="I95">
        <f>LOG(Table8_1[[#This Row],[PFHxS]])</f>
        <v>0.90308998699194354</v>
      </c>
      <c r="J95">
        <f>LOG(Table8_1[[#This Row],[PFHpS]])</f>
        <v>0.47567118832442967</v>
      </c>
      <c r="K95">
        <f>LOG(Table8_1[[#This Row],[PFOS]])</f>
        <v>3.5965970956264601</v>
      </c>
      <c r="L95">
        <f>LOG(Table8_1[[#This Row],[6:2 FTS]])</f>
        <v>-1.3741732867142888</v>
      </c>
      <c r="M95">
        <f>LOG(Table8_1[[#This Row],[PFDA]])</f>
        <v>1.0128372247051722</v>
      </c>
      <c r="N95">
        <f>LOG(Table8_1[[#This Row],[PFUnA]])</f>
        <v>1.2966651902615312</v>
      </c>
      <c r="O95">
        <f>LOG(Table8_1[[#This Row],[PFDoA]])</f>
        <v>1.3483048630481607</v>
      </c>
      <c r="P95">
        <f>LOG(Table8_1[[#This Row],[PFTrDA]])</f>
        <v>1.1430148002540952</v>
      </c>
      <c r="Q95">
        <f>LOG(Table8_1[[#This Row],[PFTeDA]])</f>
        <v>1.2355284469075489</v>
      </c>
      <c r="R95">
        <f>LOG(Table8_1[[#This Row],[PFHxDA]])</f>
        <v>-5.305672930217456E-2</v>
      </c>
      <c r="S95">
        <f>LOG(Table8_1[[#This Row],[PFNS]])</f>
        <v>1.3961993470957363</v>
      </c>
      <c r="T95">
        <f>LOG(Table8_1[[#This Row],[PFDS]])</f>
        <v>1.4871383754771865</v>
      </c>
      <c r="U95">
        <f>LOG(Table8_1[[#This Row],[PFDoS]])</f>
        <v>0.73719264270473728</v>
      </c>
      <c r="V95">
        <f>LOG(Table8_1[[#This Row],[4:2 FTS]])</f>
        <v>-0.97674754036628852</v>
      </c>
      <c r="W95">
        <f>LOG(Table8_1[[#This Row],[8:2 FTS]])</f>
        <v>0.9947569445876282</v>
      </c>
      <c r="X95">
        <f>LOG(Table8_1[[#This Row],[10:2 FTS]])</f>
        <v>0.99913054128737111</v>
      </c>
      <c r="Y95">
        <f>LOG(Table8_1[[#This Row],[N-MeFOSAA]])</f>
        <v>-1.0731432910503076</v>
      </c>
      <c r="Z95">
        <f>LOG(Table8_1[[#This Row],[N-EtFOSAA]])</f>
        <v>-1.3741732867142888</v>
      </c>
      <c r="AA95">
        <f>LOG(Table8_1[[#This Row],[FOSA]])</f>
        <v>0.74663419893757876</v>
      </c>
      <c r="AB95">
        <f>LOG(Table8_1[[#This Row],[FOSAA]])</f>
        <v>-1.3741732867142888</v>
      </c>
      <c r="AC95">
        <f>LOG(Table8_1[[#This Row],[N-MeFOSA]])</f>
        <v>-1.3741732867142888</v>
      </c>
      <c r="AD95">
        <f>LOG(Table8_1[[#This Row],[N-EtFOSA]])</f>
        <v>-1.3741732867142888</v>
      </c>
      <c r="AE95">
        <f>LOG(Table8_1[[#This Row],[HFPO-DA]])</f>
        <v>-1.3741732867142888</v>
      </c>
      <c r="AF95">
        <f>LOG(Table8_1[[#This Row],[ADONA]])</f>
        <v>-1.3741732867142888</v>
      </c>
      <c r="AG95">
        <f>LOG(Table8_1[[#This Row],[9Cl-PF3ONS]])</f>
        <v>-1.3741732867142888</v>
      </c>
      <c r="AH95">
        <f>LOG(Table8_1[[#This Row],[11Cl-PF3OUdS]])</f>
        <v>-1.3741732867142888</v>
      </c>
      <c r="AI95">
        <f>LOG(Table8_1[[#This Row],[3:3 FTCA]])</f>
        <v>-0.37417328671428884</v>
      </c>
      <c r="AJ95">
        <f>LOG(Table8_1[[#This Row],[5:3 FTCA]])</f>
        <v>-0.65955588515988162</v>
      </c>
      <c r="AK95">
        <f>LOG(Table8_1[[#This Row],[7:3 FTCA]])</f>
        <v>6.445798922691845E-2</v>
      </c>
      <c r="AL95">
        <f>LOG(Table8_1[[#This Row],[6:2 FTCA]])</f>
        <v>-0.97674754036628852</v>
      </c>
      <c r="AM95">
        <f>LOG(Table8_1[[#This Row],[8:2 FTCA]])</f>
        <v>-0.97674754036628852</v>
      </c>
      <c r="AN95">
        <f>LOG(Table8_1[[#This Row],[10:2 FTCA]])</f>
        <v>-1.3741732867142888</v>
      </c>
      <c r="AO95">
        <f>LOG(Table8_1[[#This Row],[6:2 FTUCA]])</f>
        <v>-1.3741732867142888</v>
      </c>
      <c r="AP95">
        <f>LOG(Table8_1[[#This Row],[8:2 FTUCA]])</f>
        <v>-1.3741732867142888</v>
      </c>
      <c r="AQ95">
        <f>LOG(Table8_1[[#This Row],[6:2 diPAP]])</f>
        <v>-0.97674754036628852</v>
      </c>
      <c r="AR95">
        <f>LOG(Table8_1[[#This Row],[FBSA]])</f>
        <v>1.2576785748691846</v>
      </c>
      <c r="AS95">
        <f>LOG(Table8_1[[#This Row],[FHxSA]])</f>
        <v>2.0718820073061255</v>
      </c>
      <c r="AT95">
        <f>LOG(Table8_1[[#This Row],[PFPrS]])</f>
        <v>-0.97674754036628852</v>
      </c>
      <c r="AU95">
        <f>LOG(Table8_1[[#This Row],[Cl-PFOS]])</f>
        <v>0.70586371228391931</v>
      </c>
      <c r="AV95">
        <f>LOG(Table8_1[[#This Row],[PFEtCHxS]])</f>
        <v>-0.67571754470230738</v>
      </c>
      <c r="AW95">
        <f>LOG(Table8_1[[#This Row],[8:2 diPAP]])</f>
        <v>-1.0731432910503076</v>
      </c>
      <c r="AX95">
        <f>LOG(Table8_1[[#This Row],[diSAmPAP]])</f>
        <v>-1.0731432910503076</v>
      </c>
      <c r="AY95" t="e">
        <f>LOG(Table8_1[[#This Row],[11cl-PF3OUdS2]])</f>
        <v>#NUM!</v>
      </c>
    </row>
    <row r="96" spans="1:51" x14ac:dyDescent="0.3">
      <c r="A96">
        <f>LOG(Table8_1[[#This Row],[PFBA]])</f>
        <v>-1.4117282931576709</v>
      </c>
      <c r="B96">
        <f>LOG(Table8_1[[#This Row],[PFPeA]])</f>
        <v>-1.4117282931576709</v>
      </c>
      <c r="C96">
        <f>LOG(Table8_1[[#This Row],[PFHxA]])</f>
        <v>-1.1106982974936896</v>
      </c>
      <c r="D96">
        <f>LOG(Table8_1[[#This Row],[PFHpA]])</f>
        <v>-1.1106982974936896</v>
      </c>
      <c r="E96">
        <f>LOG(Table8_1[[#This Row],[PFOA]])</f>
        <v>-1.1106982974936896</v>
      </c>
      <c r="F96">
        <f>LOG(Table8_1[[#This Row],[PFNA]])</f>
        <v>-1.1106982974936896</v>
      </c>
      <c r="G96">
        <f>LOG(Table8_1[[#This Row],[PFBS]])</f>
        <v>-1.4117282931576709</v>
      </c>
      <c r="H96">
        <f>LOG(Table8_1[[#This Row],[PFPeS]])</f>
        <v>-0.71331903064506974</v>
      </c>
      <c r="I96">
        <f>LOG(Table8_1[[#This Row],[PFHxS]])</f>
        <v>0.15228834438305647</v>
      </c>
      <c r="J96">
        <f>LOG(Table8_1[[#This Row],[PFHpS]])</f>
        <v>-0.40671393297954272</v>
      </c>
      <c r="K96">
        <f>LOG(Table8_1[[#This Row],[PFOS]])</f>
        <v>2.7916906490201181</v>
      </c>
      <c r="L96">
        <f>LOG(Table8_1[[#This Row],[6:2 FTS]])</f>
        <v>-1.4117282931576709</v>
      </c>
      <c r="M96">
        <f>LOG(Table8_1[[#This Row],[PFDA]])</f>
        <v>0.29003461136251801</v>
      </c>
      <c r="N96">
        <f>LOG(Table8_1[[#This Row],[PFUnA]])</f>
        <v>0.52891670027765469</v>
      </c>
      <c r="O96">
        <f>LOG(Table8_1[[#This Row],[PFDoA]])</f>
        <v>0.47712125471966244</v>
      </c>
      <c r="P96">
        <f>LOG(Table8_1[[#This Row],[PFTrDA]])</f>
        <v>0.35602585719312274</v>
      </c>
      <c r="Q96">
        <f>LOG(Table8_1[[#This Row],[PFTeDA]])</f>
        <v>0.12710479836480765</v>
      </c>
      <c r="R96">
        <f>LOG(Table8_1[[#This Row],[PFHxDA]])</f>
        <v>-1.4117282931576709</v>
      </c>
      <c r="S96">
        <f>LOG(Table8_1[[#This Row],[PFNS]])</f>
        <v>0.55630250076728727</v>
      </c>
      <c r="T96">
        <f>LOG(Table8_1[[#This Row],[PFDS]])</f>
        <v>0.6444385894678385</v>
      </c>
      <c r="U96">
        <f>LOG(Table8_1[[#This Row],[PFDoS]])</f>
        <v>-4.8662481204082321E-2</v>
      </c>
      <c r="V96">
        <f>LOG(Table8_1[[#This Row],[4:2 FTS]])</f>
        <v>-1.0132282657337552</v>
      </c>
      <c r="W96">
        <f>LOG(Table8_1[[#This Row],[8:2 FTS]])</f>
        <v>-1.1887159731648099E-2</v>
      </c>
      <c r="X96">
        <f>LOG(Table8_1[[#This Row],[10:2 FTS]])</f>
        <v>0.12057393120584989</v>
      </c>
      <c r="Y96">
        <f>LOG(Table8_1[[#This Row],[N-MeFOSAA]])</f>
        <v>-1.4117282931576709</v>
      </c>
      <c r="Z96">
        <f>LOG(Table8_1[[#This Row],[N-EtFOSAA]])</f>
        <v>-1.4117282931576709</v>
      </c>
      <c r="AA96">
        <f>LOG(Table8_1[[#This Row],[FOSA]])</f>
        <v>-0.3777859770337047</v>
      </c>
      <c r="AB96">
        <f>LOG(Table8_1[[#This Row],[FOSAA]])</f>
        <v>-1.4117282931576709</v>
      </c>
      <c r="AC96">
        <f>LOG(Table8_1[[#This Row],[N-MeFOSA]])</f>
        <v>-1.4117282931576709</v>
      </c>
      <c r="AD96">
        <f>LOG(Table8_1[[#This Row],[N-EtFOSA]])</f>
        <v>-1.4117282931576709</v>
      </c>
      <c r="AE96">
        <f>LOG(Table8_1[[#This Row],[HFPO-DA]])</f>
        <v>-1.4117282931576709</v>
      </c>
      <c r="AF96">
        <f>LOG(Table8_1[[#This Row],[ADONA]])</f>
        <v>-1.4117282931576709</v>
      </c>
      <c r="AG96">
        <f>LOG(Table8_1[[#This Row],[9Cl-PF3ONS]])</f>
        <v>-1.4117282931576709</v>
      </c>
      <c r="AH96">
        <f>LOG(Table8_1[[#This Row],[11Cl-PF3OUdS]])</f>
        <v>-1.4117282931576709</v>
      </c>
      <c r="AI96">
        <f>LOG(Table8_1[[#This Row],[3:3 FTCA]])</f>
        <v>-0.4117282931576709</v>
      </c>
      <c r="AJ96">
        <f>LOG(Table8_1[[#This Row],[5:3 FTCA]])</f>
        <v>-1.4117282931576709</v>
      </c>
      <c r="AK96">
        <f>LOG(Table8_1[[#This Row],[7:3 FTCA]])</f>
        <v>-1.1106982974936896</v>
      </c>
      <c r="AL96">
        <f>LOG(Table8_1[[#This Row],[6:2 FTCA]])</f>
        <v>-1.0132282657337552</v>
      </c>
      <c r="AM96">
        <f>LOG(Table8_1[[#This Row],[8:2 FTCA]])</f>
        <v>-1.0132282657337552</v>
      </c>
      <c r="AN96">
        <f>LOG(Table8_1[[#This Row],[10:2 FTCA]])</f>
        <v>-1.4117282931576709</v>
      </c>
      <c r="AO96">
        <f>LOG(Table8_1[[#This Row],[6:2 FTUCA]])</f>
        <v>-1.4117282931576709</v>
      </c>
      <c r="AP96">
        <f>LOG(Table8_1[[#This Row],[8:2 FTUCA]])</f>
        <v>-1.4117282931576709</v>
      </c>
      <c r="AQ96">
        <f>LOG(Table8_1[[#This Row],[6:2 diPAP]])</f>
        <v>-1.0132282657337552</v>
      </c>
      <c r="AR96">
        <f>LOG(Table8_1[[#This Row],[FBSA]])</f>
        <v>-0.2062096153091813</v>
      </c>
      <c r="AS96">
        <f>LOG(Table8_1[[#This Row],[FHxSA]])</f>
        <v>0.51982799377571876</v>
      </c>
      <c r="AT96">
        <f>LOG(Table8_1[[#This Row],[PFPrS]])</f>
        <v>-1.0132282657337552</v>
      </c>
      <c r="AU96">
        <f>LOG(Table8_1[[#This Row],[Cl-PFOS]])</f>
        <v>-4.0481623027001735E-2</v>
      </c>
      <c r="AV96">
        <f>LOG(Table8_1[[#This Row],[PFEtCHxS]])</f>
        <v>-0.71331903064506974</v>
      </c>
      <c r="AW96">
        <f>LOG(Table8_1[[#This Row],[8:2 diPAP]])</f>
        <v>-1.1106982974936896</v>
      </c>
      <c r="AX96">
        <f>LOG(Table8_1[[#This Row],[diSAmPAP]])</f>
        <v>-1.1106982974936896</v>
      </c>
      <c r="AY96" t="e">
        <f>LOG(Table8_1[[#This Row],[11cl-PF3OUdS2]])</f>
        <v>#NUM!</v>
      </c>
    </row>
    <row r="97" spans="1:51" x14ac:dyDescent="0.3">
      <c r="A97">
        <f>LOG(Table8_1[[#This Row],[PFBA]])</f>
        <v>-1.1163385648463824</v>
      </c>
      <c r="B97">
        <f>LOG(Table8_1[[#This Row],[PFPeA]])</f>
        <v>-1.1163385648463824</v>
      </c>
      <c r="C97">
        <f>LOG(Table8_1[[#This Row],[PFHxA]])</f>
        <v>-0.33629907461035186</v>
      </c>
      <c r="D97">
        <f>LOG(Table8_1[[#This Row],[PFHpA]])</f>
        <v>-0.81673015631719537</v>
      </c>
      <c r="E97">
        <f>LOG(Table8_1[[#This Row],[PFOA]])</f>
        <v>-0.16941133131485567</v>
      </c>
      <c r="F97">
        <f>LOG(Table8_1[[#This Row],[PFNA]])</f>
        <v>-0.38933983691012009</v>
      </c>
      <c r="G97">
        <f>LOG(Table8_1[[#This Row],[PFBS]])</f>
        <v>-1.1163385648463824</v>
      </c>
      <c r="H97">
        <f>LOG(Table8_1[[#This Row],[PFPeS]])</f>
        <v>-0.41850545770910075</v>
      </c>
      <c r="I97">
        <f>LOG(Table8_1[[#This Row],[PFHxS]])</f>
        <v>0.79588001734407521</v>
      </c>
      <c r="J97">
        <f>LOG(Table8_1[[#This Row],[PFHpS]])</f>
        <v>-0.41850545770910075</v>
      </c>
      <c r="K97">
        <f>LOG(Table8_1[[#This Row],[PFOS]])</f>
        <v>2.7092699609758308</v>
      </c>
      <c r="L97">
        <f>LOG(Table8_1[[#This Row],[6:2 FTS]])</f>
        <v>-1.1163385648463824</v>
      </c>
      <c r="M97">
        <f>LOG(Table8_1[[#This Row],[PFDA]])</f>
        <v>0.15228834438305647</v>
      </c>
      <c r="N97">
        <f>LOG(Table8_1[[#This Row],[PFUnA]])</f>
        <v>0.45178643552429026</v>
      </c>
      <c r="O97">
        <f>LOG(Table8_1[[#This Row],[PFDoA]])</f>
        <v>0.42160392686983106</v>
      </c>
      <c r="P97">
        <f>LOG(Table8_1[[#This Row],[PFTrDA]])</f>
        <v>0.29885307640970665</v>
      </c>
      <c r="Q97">
        <f>LOG(Table8_1[[#This Row],[PFTeDA]])</f>
        <v>0.26951294421791633</v>
      </c>
      <c r="R97">
        <f>LOG(Table8_1[[#This Row],[PFHxDA]])</f>
        <v>-0.81673015631719537</v>
      </c>
      <c r="S97">
        <f>LOG(Table8_1[[#This Row],[PFNS]])</f>
        <v>0.41830129131974547</v>
      </c>
      <c r="T97">
        <f>LOG(Table8_1[[#This Row],[PFDS]])</f>
        <v>0.56348108539441066</v>
      </c>
      <c r="U97">
        <f>LOG(Table8_1[[#This Row],[PFDoS]])</f>
        <v>-0.27736607746618774</v>
      </c>
      <c r="V97">
        <f>LOG(Table8_1[[#This Row],[4:2 FTS]])</f>
        <v>-0.71896663275227246</v>
      </c>
      <c r="W97">
        <f>LOG(Table8_1[[#This Row],[8:2 FTS]])</f>
        <v>0.44870631990507992</v>
      </c>
      <c r="X97">
        <f>LOG(Table8_1[[#This Row],[10:2 FTS]])</f>
        <v>0.36921585741014279</v>
      </c>
      <c r="Y97">
        <f>LOG(Table8_1[[#This Row],[N-MeFOSAA]])</f>
        <v>-1.1163385648463824</v>
      </c>
      <c r="Z97">
        <f>LOG(Table8_1[[#This Row],[N-EtFOSAA]])</f>
        <v>-1.1163385648463824</v>
      </c>
      <c r="AA97">
        <f>LOG(Table8_1[[#This Row],[FOSA]])</f>
        <v>0.32428245529769262</v>
      </c>
      <c r="AB97">
        <f>LOG(Table8_1[[#This Row],[FOSAA]])</f>
        <v>-1.1163385648463824</v>
      </c>
      <c r="AC97">
        <f>LOG(Table8_1[[#This Row],[N-MeFOSA]])</f>
        <v>-1.1163385648463824</v>
      </c>
      <c r="AD97">
        <f>LOG(Table8_1[[#This Row],[N-EtFOSA]])</f>
        <v>-1.1163385648463824</v>
      </c>
      <c r="AE97">
        <f>LOG(Table8_1[[#This Row],[HFPO-DA]])</f>
        <v>-1.1163385648463824</v>
      </c>
      <c r="AF97">
        <f>LOG(Table8_1[[#This Row],[ADONA]])</f>
        <v>-1.1163385648463824</v>
      </c>
      <c r="AG97">
        <f>LOG(Table8_1[[#This Row],[9Cl-PF3ONS]])</f>
        <v>-1.1163385648463824</v>
      </c>
      <c r="AH97">
        <f>LOG(Table8_1[[#This Row],[11Cl-PF3OUdS]])</f>
        <v>-1.1163385648463824</v>
      </c>
      <c r="AI97">
        <f>LOG(Table8_1[[#This Row],[3:3 FTCA]])</f>
        <v>-0.11633856484638239</v>
      </c>
      <c r="AJ97">
        <f>LOG(Table8_1[[#This Row],[5:3 FTCA]])</f>
        <v>-0.10237290870955855</v>
      </c>
      <c r="AK97">
        <f>LOG(Table8_1[[#This Row],[7:3 FTCA]])</f>
        <v>0.15836249209524964</v>
      </c>
      <c r="AL97">
        <f>LOG(Table8_1[[#This Row],[6:2 FTCA]])</f>
        <v>-0.71896663275227246</v>
      </c>
      <c r="AM97">
        <f>LOG(Table8_1[[#This Row],[8:2 FTCA]])</f>
        <v>-0.71896663275227246</v>
      </c>
      <c r="AN97">
        <f>LOG(Table8_1[[#This Row],[10:2 FTCA]])</f>
        <v>-1.1163385648463824</v>
      </c>
      <c r="AO97">
        <f>LOG(Table8_1[[#This Row],[6:2 FTUCA]])</f>
        <v>-1.1163385648463824</v>
      </c>
      <c r="AP97">
        <f>LOG(Table8_1[[#This Row],[8:2 FTUCA]])</f>
        <v>-1.1163385648463824</v>
      </c>
      <c r="AQ97">
        <f>LOG(Table8_1[[#This Row],[6:2 diPAP]])</f>
        <v>-0.71896663275227246</v>
      </c>
      <c r="AR97">
        <f>LOG(Table8_1[[#This Row],[FBSA]])</f>
        <v>0.95856388322196739</v>
      </c>
      <c r="AS97">
        <f>LOG(Table8_1[[#This Row],[FHxSA]])</f>
        <v>1.6821450763738317</v>
      </c>
      <c r="AT97">
        <f>LOG(Table8_1[[#This Row],[PFPrS]])</f>
        <v>-0.71896663275227246</v>
      </c>
      <c r="AU97">
        <f>LOG(Table8_1[[#This Row],[Cl-PFOS]])</f>
        <v>-0.81673015631719537</v>
      </c>
      <c r="AV97">
        <f>LOG(Table8_1[[#This Row],[PFEtCHxS]])</f>
        <v>-0.71896663275227246</v>
      </c>
      <c r="AW97">
        <f>LOG(Table8_1[[#This Row],[8:2 diPAP]])</f>
        <v>-0.81673015631719537</v>
      </c>
      <c r="AX97">
        <f>LOG(Table8_1[[#This Row],[diSAmPAP]])</f>
        <v>-0.81673015631719537</v>
      </c>
      <c r="AY97" t="e">
        <f>LOG(Table8_1[[#This Row],[11cl-PF3OUdS2]])</f>
        <v>#NUM!</v>
      </c>
    </row>
    <row r="98" spans="1:51" x14ac:dyDescent="0.3">
      <c r="A98">
        <f>LOG(Table8_1[[#This Row],[PFBA]])</f>
        <v>-1.3840499483435988</v>
      </c>
      <c r="B98">
        <f>LOG(Table8_1[[#This Row],[PFPeA]])</f>
        <v>-1.3840499483435988</v>
      </c>
      <c r="C98">
        <f>LOG(Table8_1[[#This Row],[PFHxA]])</f>
        <v>-1.3840499483435988</v>
      </c>
      <c r="D98">
        <f>LOG(Table8_1[[#This Row],[PFHpA]])</f>
        <v>-1.3840499483435988</v>
      </c>
      <c r="E98">
        <f>LOG(Table8_1[[#This Row],[PFOA]])</f>
        <v>-1.3840499483435988</v>
      </c>
      <c r="F98">
        <f>LOG(Table8_1[[#This Row],[PFNA]])</f>
        <v>-0.37161106994968846</v>
      </c>
      <c r="G98">
        <f>LOG(Table8_1[[#This Row],[PFBS]])</f>
        <v>-1.3840499483435988</v>
      </c>
      <c r="H98">
        <f>LOG(Table8_1[[#This Row],[PFPeS]])</f>
        <v>-0.98505965020706343</v>
      </c>
      <c r="I98">
        <f>LOG(Table8_1[[#This Row],[PFHxS]])</f>
        <v>1.3820170425748683</v>
      </c>
      <c r="J98">
        <f>LOG(Table8_1[[#This Row],[PFHpS]])</f>
        <v>0.84073323461180671</v>
      </c>
      <c r="K98">
        <f>LOG(Table8_1[[#This Row],[PFOS]])</f>
        <v>3.214843848047698</v>
      </c>
      <c r="L98">
        <f>LOG(Table8_1[[#This Row],[6:2 FTS]])</f>
        <v>-1.3840499483435988</v>
      </c>
      <c r="M98">
        <f>LOG(Table8_1[[#This Row],[PFDA]])</f>
        <v>0.42975228000240795</v>
      </c>
      <c r="N98">
        <f>LOG(Table8_1[[#This Row],[PFUnA]])</f>
        <v>0.86569605991607057</v>
      </c>
      <c r="O98">
        <f>LOG(Table8_1[[#This Row],[PFDoA]])</f>
        <v>0.92737036303902354</v>
      </c>
      <c r="P98">
        <f>LOG(Table8_1[[#This Row],[PFTrDA]])</f>
        <v>1.0043213737826426</v>
      </c>
      <c r="Q98">
        <f>LOG(Table8_1[[#This Row],[PFTeDA]])</f>
        <v>0.92531209149964955</v>
      </c>
      <c r="R98">
        <f>LOG(Table8_1[[#This Row],[PFHxDA]])</f>
        <v>-0.50031291738159622</v>
      </c>
      <c r="S98">
        <f>LOG(Table8_1[[#This Row],[PFNS]])</f>
        <v>1.1931245983544616</v>
      </c>
      <c r="T98">
        <f>LOG(Table8_1[[#This Row],[PFDS]])</f>
        <v>1.3961993470957363</v>
      </c>
      <c r="U98">
        <f>LOG(Table8_1[[#This Row],[PFDoS]])</f>
        <v>0.88479536394898095</v>
      </c>
      <c r="V98">
        <f>LOG(Table8_1[[#This Row],[4:2 FTS]])</f>
        <v>-0.98505965020706343</v>
      </c>
      <c r="W98">
        <f>LOG(Table8_1[[#This Row],[8:2 FTS]])</f>
        <v>0.94200805302231327</v>
      </c>
      <c r="X98">
        <f>LOG(Table8_1[[#This Row],[10:2 FTS]])</f>
        <v>0.60745502321466849</v>
      </c>
      <c r="Y98">
        <f>LOG(Table8_1[[#This Row],[N-MeFOSAA]])</f>
        <v>-1.3840499483435988</v>
      </c>
      <c r="Z98">
        <f>LOG(Table8_1[[#This Row],[N-EtFOSAA]])</f>
        <v>-1.3840499483435988</v>
      </c>
      <c r="AA98">
        <f>LOG(Table8_1[[#This Row],[FOSA]])</f>
        <v>0.70500795933333604</v>
      </c>
      <c r="AB98">
        <f>LOG(Table8_1[[#This Row],[FOSAA]])</f>
        <v>-1.3840499483435988</v>
      </c>
      <c r="AC98">
        <f>LOG(Table8_1[[#This Row],[N-MeFOSA]])</f>
        <v>-1.3840499483435988</v>
      </c>
      <c r="AD98">
        <f>LOG(Table8_1[[#This Row],[N-EtFOSA]])</f>
        <v>-1.3840499483435988</v>
      </c>
      <c r="AE98">
        <f>LOG(Table8_1[[#This Row],[HFPO-DA]])</f>
        <v>-1.3840499483435988</v>
      </c>
      <c r="AF98">
        <f>LOG(Table8_1[[#This Row],[ADONA]])</f>
        <v>-1.3840499483435988</v>
      </c>
      <c r="AG98">
        <f>LOG(Table8_1[[#This Row],[9Cl-PF3ONS]])</f>
        <v>-1.3840499483435988</v>
      </c>
      <c r="AH98">
        <f>LOG(Table8_1[[#This Row],[11Cl-PF3OUdS]])</f>
        <v>-1.3840499483435988</v>
      </c>
      <c r="AI98">
        <f>LOG(Table8_1[[#This Row],[3:3 FTCA]])</f>
        <v>-0.38404994834359901</v>
      </c>
      <c r="AJ98">
        <f>LOG(Table8_1[[#This Row],[5:3 FTCA]])</f>
        <v>-1.3840499483435988</v>
      </c>
      <c r="AK98">
        <f>LOG(Table8_1[[#This Row],[7:3 FTCA]])</f>
        <v>0.83632411570675169</v>
      </c>
      <c r="AL98">
        <f>LOG(Table8_1[[#This Row],[6:2 FTCA]])</f>
        <v>-0.98505965020706343</v>
      </c>
      <c r="AM98">
        <f>LOG(Table8_1[[#This Row],[8:2 FTCA]])</f>
        <v>-0.98505965020706343</v>
      </c>
      <c r="AN98">
        <f>LOG(Table8_1[[#This Row],[10:2 FTCA]])</f>
        <v>-1.3840499483435988</v>
      </c>
      <c r="AO98">
        <f>LOG(Table8_1[[#This Row],[6:2 FTUCA]])</f>
        <v>-1.3840499483435988</v>
      </c>
      <c r="AP98">
        <f>LOG(Table8_1[[#This Row],[8:2 FTUCA]])</f>
        <v>-1.3840499483435988</v>
      </c>
      <c r="AQ98">
        <f>LOG(Table8_1[[#This Row],[6:2 diPAP]])</f>
        <v>-0.98505965020706343</v>
      </c>
      <c r="AR98">
        <f>LOG(Table8_1[[#This Row],[FBSA]])</f>
        <v>0.55509444857831913</v>
      </c>
      <c r="AS98">
        <f>LOG(Table8_1[[#This Row],[FHxSA]])</f>
        <v>1.5289167002776547</v>
      </c>
      <c r="AT98">
        <f>LOG(Table8_1[[#This Row],[PFPrS]])</f>
        <v>-0.98505965020706343</v>
      </c>
      <c r="AU98">
        <f>LOG(Table8_1[[#This Row],[Cl-PFOS]])</f>
        <v>0.6821450763738317</v>
      </c>
      <c r="AV98">
        <f>LOG(Table8_1[[#This Row],[PFEtCHxS]])</f>
        <v>-0.98505965020706343</v>
      </c>
      <c r="AW98">
        <f>LOG(Table8_1[[#This Row],[8:2 diPAP]])</f>
        <v>-1.3840499483435988</v>
      </c>
      <c r="AX98">
        <f>LOG(Table8_1[[#This Row],[diSAmPAP]])</f>
        <v>-1.3840499483435988</v>
      </c>
      <c r="AY98" t="e">
        <f>LOG(Table8_1[[#This Row],[11cl-PF3OUdS2]])</f>
        <v>#NUM!</v>
      </c>
    </row>
    <row r="99" spans="1:51" x14ac:dyDescent="0.3">
      <c r="A99">
        <f>LOG(Table8_1[[#This Row],[PFBA]])</f>
        <v>-1.3545777306509081</v>
      </c>
      <c r="B99">
        <f>LOG(Table8_1[[#This Row],[PFPeA]])</f>
        <v>-1.3545777306509081</v>
      </c>
      <c r="C99">
        <f>LOG(Table8_1[[#This Row],[PFHxA]])</f>
        <v>-1.3545777306509081</v>
      </c>
      <c r="D99">
        <f>LOG(Table8_1[[#This Row],[PFHpA]])</f>
        <v>-1.3545777306509081</v>
      </c>
      <c r="E99">
        <f>LOG(Table8_1[[#This Row],[PFOA]])</f>
        <v>-1.3545777306509081</v>
      </c>
      <c r="F99">
        <f>LOG(Table8_1[[#This Row],[PFNA]])</f>
        <v>-1.3545777306509081</v>
      </c>
      <c r="G99">
        <f>LOG(Table8_1[[#This Row],[PFBS]])</f>
        <v>-1.3545777306509081</v>
      </c>
      <c r="H99">
        <f>LOG(Table8_1[[#This Row],[PFPeS]])</f>
        <v>-0.95663772197887054</v>
      </c>
      <c r="I99">
        <f>LOG(Table8_1[[#This Row],[PFHxS]])</f>
        <v>0.5250448070368452</v>
      </c>
      <c r="J99">
        <f>LOG(Table8_1[[#This Row],[PFHpS]])</f>
        <v>-0.18177410638604449</v>
      </c>
      <c r="K99">
        <f>LOG(Table8_1[[#This Row],[PFOS]])</f>
        <v>2.3765769570565118</v>
      </c>
      <c r="L99">
        <f>LOG(Table8_1[[#This Row],[6:2 FTS]])</f>
        <v>-1.3545777306509081</v>
      </c>
      <c r="M99">
        <f>LOG(Table8_1[[#This Row],[PFDA]])</f>
        <v>-0.20065945054641829</v>
      </c>
      <c r="N99">
        <f>LOG(Table8_1[[#This Row],[PFUnA]])</f>
        <v>0.15836249209524964</v>
      </c>
      <c r="O99">
        <f>LOG(Table8_1[[#This Row],[PFDoA]])</f>
        <v>0.3010299956639812</v>
      </c>
      <c r="P99">
        <f>LOG(Table8_1[[#This Row],[PFTrDA]])</f>
        <v>0.36361197989214433</v>
      </c>
      <c r="Q99">
        <f>LOG(Table8_1[[#This Row],[PFTeDA]])</f>
        <v>0.12057393120584989</v>
      </c>
      <c r="R99">
        <f>LOG(Table8_1[[#This Row],[PFHxDA]])</f>
        <v>-1.3545777306509081</v>
      </c>
      <c r="S99">
        <f>LOG(Table8_1[[#This Row],[PFNS]])</f>
        <v>0.1903316981702915</v>
      </c>
      <c r="T99">
        <f>LOG(Table8_1[[#This Row],[PFDS]])</f>
        <v>0.47712125471966244</v>
      </c>
      <c r="U99">
        <f>LOG(Table8_1[[#This Row],[PFDoS]])</f>
        <v>-0.10072681268239618</v>
      </c>
      <c r="V99">
        <f>LOG(Table8_1[[#This Row],[4:2 FTS]])</f>
        <v>-0.95663772197887054</v>
      </c>
      <c r="W99">
        <f>LOG(Table8_1[[#This Row],[8:2 FTS]])</f>
        <v>0.25527250510330607</v>
      </c>
      <c r="X99">
        <f>LOG(Table8_1[[#This Row],[10:2 FTS]])</f>
        <v>3.342375548694973E-2</v>
      </c>
      <c r="Y99">
        <f>LOG(Table8_1[[#This Row],[N-MeFOSAA]])</f>
        <v>-1.3545777306509081</v>
      </c>
      <c r="Z99">
        <f>LOG(Table8_1[[#This Row],[N-EtFOSAA]])</f>
        <v>-1.3545777306509081</v>
      </c>
      <c r="AA99">
        <f>LOG(Table8_1[[#This Row],[FOSA]])</f>
        <v>-0.25258819211357664</v>
      </c>
      <c r="AB99">
        <f>LOG(Table8_1[[#This Row],[FOSAA]])</f>
        <v>-1.3545777306509081</v>
      </c>
      <c r="AC99">
        <f>LOG(Table8_1[[#This Row],[N-MeFOSA]])</f>
        <v>-1.3545777306509081</v>
      </c>
      <c r="AD99">
        <f>LOG(Table8_1[[#This Row],[N-EtFOSA]])</f>
        <v>4.5322978786657475E-2</v>
      </c>
      <c r="AE99">
        <f>LOG(Table8_1[[#This Row],[HFPO-DA]])</f>
        <v>-1.3545777306509081</v>
      </c>
      <c r="AF99">
        <f>LOG(Table8_1[[#This Row],[ADONA]])</f>
        <v>-1.3545777306509081</v>
      </c>
      <c r="AG99">
        <f>LOG(Table8_1[[#This Row],[9Cl-PF3ONS]])</f>
        <v>-1.3545777306509081</v>
      </c>
      <c r="AH99">
        <f>LOG(Table8_1[[#This Row],[11Cl-PF3OUdS]])</f>
        <v>-1.3545777306509081</v>
      </c>
      <c r="AI99">
        <f>LOG(Table8_1[[#This Row],[3:3 FTCA]])</f>
        <v>-0.35457773065090809</v>
      </c>
      <c r="AJ99">
        <f>LOG(Table8_1[[#This Row],[5:3 FTCA]])</f>
        <v>-1.3545777306509081</v>
      </c>
      <c r="AK99">
        <f>LOG(Table8_1[[#This Row],[7:3 FTCA]])</f>
        <v>-0.46092390120722343</v>
      </c>
      <c r="AL99">
        <f>LOG(Table8_1[[#This Row],[6:2 FTCA]])</f>
        <v>-0.95663772197887054</v>
      </c>
      <c r="AM99">
        <f>LOG(Table8_1[[#This Row],[8:2 FTCA]])</f>
        <v>-0.95663772197887054</v>
      </c>
      <c r="AN99">
        <f>LOG(Table8_1[[#This Row],[10:2 FTCA]])</f>
        <v>-1.3545777306509081</v>
      </c>
      <c r="AO99">
        <f>LOG(Table8_1[[#This Row],[6:2 FTUCA]])</f>
        <v>-1.3545777306509081</v>
      </c>
      <c r="AP99">
        <f>LOG(Table8_1[[#This Row],[8:2 FTUCA]])</f>
        <v>-1.3545777306509081</v>
      </c>
      <c r="AQ99">
        <f>LOG(Table8_1[[#This Row],[6:2 diPAP]])</f>
        <v>-0.95663772197887054</v>
      </c>
      <c r="AR99">
        <f>LOG(Table8_1[[#This Row],[FBSA]])</f>
        <v>-0.34008379993014975</v>
      </c>
      <c r="AS99">
        <f>LOG(Table8_1[[#This Row],[FHxSA]])</f>
        <v>0.41497334797081797</v>
      </c>
      <c r="AT99">
        <f>LOG(Table8_1[[#This Row],[PFPrS]])</f>
        <v>-0.95663772197887054</v>
      </c>
      <c r="AU99">
        <f>LOG(Table8_1[[#This Row],[Cl-PFOS]])</f>
        <v>-0.2865094569060575</v>
      </c>
      <c r="AV99">
        <f>LOG(Table8_1[[#This Row],[PFEtCHxS]])</f>
        <v>-0.95663772197887054</v>
      </c>
      <c r="AW99">
        <f>LOG(Table8_1[[#This Row],[8:2 diPAP]])</f>
        <v>-1.3545777306509081</v>
      </c>
      <c r="AX99">
        <f>LOG(Table8_1[[#This Row],[diSAmPAP]])</f>
        <v>-1.3545777306509081</v>
      </c>
      <c r="AY99" t="e">
        <f>LOG(Table8_1[[#This Row],[11cl-PF3OUdS2]])</f>
        <v>#NUM!</v>
      </c>
    </row>
    <row r="100" spans="1:51" x14ac:dyDescent="0.3">
      <c r="A100">
        <f>LOG(Table8_1[[#This Row],[PFBA]])</f>
        <v>-1.3861581781239307</v>
      </c>
      <c r="B100">
        <f>LOG(Table8_1[[#This Row],[PFPeA]])</f>
        <v>-1.3861581781239307</v>
      </c>
      <c r="C100">
        <f>LOG(Table8_1[[#This Row],[PFHxA]])</f>
        <v>-1.3861581781239307</v>
      </c>
      <c r="D100">
        <f>LOG(Table8_1[[#This Row],[PFHpA]])</f>
        <v>-1.3861581781239307</v>
      </c>
      <c r="E100">
        <f>LOG(Table8_1[[#This Row],[PFOA]])</f>
        <v>-0.1444808443321999</v>
      </c>
      <c r="F100">
        <f>LOG(Table8_1[[#This Row],[PFNA]])</f>
        <v>3.7426497940623665E-2</v>
      </c>
      <c r="G100">
        <f>LOG(Table8_1[[#This Row],[PFBS]])</f>
        <v>-1.3861581781239307</v>
      </c>
      <c r="H100">
        <f>LOG(Table8_1[[#This Row],[PFPeS]])</f>
        <v>-0.98716277529482777</v>
      </c>
      <c r="I100">
        <f>LOG(Table8_1[[#This Row],[PFHxS]])</f>
        <v>1.1931245983544616</v>
      </c>
      <c r="J100">
        <f>LOG(Table8_1[[#This Row],[PFHpS]])</f>
        <v>0.20682587603184974</v>
      </c>
      <c r="K100">
        <f>LOG(Table8_1[[#This Row],[PFOS]])</f>
        <v>2.5705429398818973</v>
      </c>
      <c r="L100">
        <f>LOG(Table8_1[[#This Row],[6:2 FTS]])</f>
        <v>-1.3861581781239307</v>
      </c>
      <c r="M100">
        <f>LOG(Table8_1[[#This Row],[PFDA]])</f>
        <v>8.2785370316450071E-2</v>
      </c>
      <c r="N100">
        <f>LOG(Table8_1[[#This Row],[PFUnA]])</f>
        <v>0.42488163663106698</v>
      </c>
      <c r="O100">
        <f>LOG(Table8_1[[#This Row],[PFDoA]])</f>
        <v>0.40654018043395512</v>
      </c>
      <c r="P100">
        <f>LOG(Table8_1[[#This Row],[PFTrDA]])</f>
        <v>0.32428245529769262</v>
      </c>
      <c r="Q100">
        <f>LOG(Table8_1[[#This Row],[PFTeDA]])</f>
        <v>4.1392685158225077E-2</v>
      </c>
      <c r="R100">
        <f>LOG(Table8_1[[#This Row],[PFHxDA]])</f>
        <v>-1.3861581781239307</v>
      </c>
      <c r="S100">
        <f>LOG(Table8_1[[#This Row],[PFNS]])</f>
        <v>0.30319605742048883</v>
      </c>
      <c r="T100">
        <f>LOG(Table8_1[[#This Row],[PFDS]])</f>
        <v>0.60638136511060492</v>
      </c>
      <c r="U100">
        <f>LOG(Table8_1[[#This Row],[PFDoS]])</f>
        <v>-1.3861581781239307</v>
      </c>
      <c r="V100">
        <f>LOG(Table8_1[[#This Row],[4:2 FTS]])</f>
        <v>-0.98716277529482777</v>
      </c>
      <c r="W100">
        <f>LOG(Table8_1[[#This Row],[8:2 FTS]])</f>
        <v>0.59106460702649921</v>
      </c>
      <c r="X100">
        <f>LOG(Table8_1[[#This Row],[10:2 FTS]])</f>
        <v>-0.2636034977233575</v>
      </c>
      <c r="Y100">
        <f>LOG(Table8_1[[#This Row],[N-MeFOSAA]])</f>
        <v>-1.3861581781239307</v>
      </c>
      <c r="Z100">
        <f>LOG(Table8_1[[#This Row],[N-EtFOSAA]])</f>
        <v>-1.3861581781239307</v>
      </c>
      <c r="AA100">
        <f>LOG(Table8_1[[#This Row],[FOSA]])</f>
        <v>0.57978359661681012</v>
      </c>
      <c r="AB100">
        <f>LOG(Table8_1[[#This Row],[FOSAA]])</f>
        <v>-1.3861581781239307</v>
      </c>
      <c r="AC100">
        <f>LOG(Table8_1[[#This Row],[N-MeFOSA]])</f>
        <v>-1.3861581781239307</v>
      </c>
      <c r="AD100">
        <f>LOG(Table8_1[[#This Row],[N-EtFOSA]])</f>
        <v>-1.3861581781239307</v>
      </c>
      <c r="AE100">
        <f>LOG(Table8_1[[#This Row],[HFPO-DA]])</f>
        <v>-1.3861581781239307</v>
      </c>
      <c r="AF100">
        <f>LOG(Table8_1[[#This Row],[ADONA]])</f>
        <v>-1.3861581781239307</v>
      </c>
      <c r="AG100">
        <f>LOG(Table8_1[[#This Row],[9Cl-PF3ONS]])</f>
        <v>-1.3861581781239307</v>
      </c>
      <c r="AH100">
        <f>LOG(Table8_1[[#This Row],[11Cl-PF3OUdS]])</f>
        <v>-1.3861581781239307</v>
      </c>
      <c r="AI100">
        <f>LOG(Table8_1[[#This Row],[3:3 FTCA]])</f>
        <v>-0.38615817812393083</v>
      </c>
      <c r="AJ100">
        <f>LOG(Table8_1[[#This Row],[5:3 FTCA]])</f>
        <v>-1.3861581781239307</v>
      </c>
      <c r="AK100">
        <f>LOG(Table8_1[[#This Row],[7:3 FTCA]])</f>
        <v>0.58658730467175491</v>
      </c>
      <c r="AL100">
        <f>LOG(Table8_1[[#This Row],[6:2 FTCA]])</f>
        <v>-0.98716277529482777</v>
      </c>
      <c r="AM100">
        <f>LOG(Table8_1[[#This Row],[8:2 FTCA]])</f>
        <v>-0.98716277529482777</v>
      </c>
      <c r="AN100">
        <f>LOG(Table8_1[[#This Row],[10:2 FTCA]])</f>
        <v>-1.3861581781239307</v>
      </c>
      <c r="AO100">
        <f>LOG(Table8_1[[#This Row],[6:2 FTUCA]])</f>
        <v>-1.3861581781239307</v>
      </c>
      <c r="AP100">
        <f>LOG(Table8_1[[#This Row],[8:2 FTUCA]])</f>
        <v>-1.3861581781239307</v>
      </c>
      <c r="AQ100">
        <f>LOG(Table8_1[[#This Row],[6:2 diPAP]])</f>
        <v>-0.98716277529482777</v>
      </c>
      <c r="AR100">
        <f>LOG(Table8_1[[#This Row],[FBSA]])</f>
        <v>0.52374646681156445</v>
      </c>
      <c r="AS100">
        <f>LOG(Table8_1[[#This Row],[FHxSA]])</f>
        <v>1.3424226808222062</v>
      </c>
      <c r="AT100">
        <f>LOG(Table8_1[[#This Row],[PFPrS]])</f>
        <v>-0.98716277529482777</v>
      </c>
      <c r="AU100">
        <f>LOG(Table8_1[[#This Row],[Cl-PFOS]])</f>
        <v>-1.3861581781239307</v>
      </c>
      <c r="AV100">
        <f>LOG(Table8_1[[#This Row],[PFEtCHxS]])</f>
        <v>-0.98716277529482777</v>
      </c>
      <c r="AW100">
        <f>LOG(Table8_1[[#This Row],[8:2 diPAP]])</f>
        <v>-1.3861581781239307</v>
      </c>
      <c r="AX100">
        <f>LOG(Table8_1[[#This Row],[diSAmPAP]])</f>
        <v>-1.3861581781239307</v>
      </c>
      <c r="AY100" t="e">
        <f>LOG(Table8_1[[#This Row],[11cl-PF3OUdS2]])</f>
        <v>#NUM!</v>
      </c>
    </row>
    <row r="101" spans="1:51" x14ac:dyDescent="0.3">
      <c r="A101">
        <f>LOG(Table8_1[[#This Row],[PFBA]])</f>
        <v>-1.3711004355793934</v>
      </c>
      <c r="B101">
        <f>LOG(Table8_1[[#This Row],[PFPeA]])</f>
        <v>-1.3711004355793934</v>
      </c>
      <c r="C101">
        <f>LOG(Table8_1[[#This Row],[PFHxA]])</f>
        <v>-1.3711004355793934</v>
      </c>
      <c r="D101">
        <f>LOG(Table8_1[[#This Row],[PFHpA]])</f>
        <v>-1.3711004355793934</v>
      </c>
      <c r="E101">
        <f>LOG(Table8_1[[#This Row],[PFOA]])</f>
        <v>-1.3711004355793934</v>
      </c>
      <c r="F101">
        <f>LOG(Table8_1[[#This Row],[PFNA]])</f>
        <v>-1.3711004355793934</v>
      </c>
      <c r="G101">
        <f>LOG(Table8_1[[#This Row],[PFBS]])</f>
        <v>-1.3711004355793934</v>
      </c>
      <c r="H101">
        <f>LOG(Table8_1[[#This Row],[PFPeS]])</f>
        <v>-0.97265039222524352</v>
      </c>
      <c r="I101">
        <f>LOG(Table8_1[[#This Row],[PFHxS]])</f>
        <v>0.85551915566780012</v>
      </c>
      <c r="J101">
        <f>LOG(Table8_1[[#This Row],[PFHpS]])</f>
        <v>0.27646180417324412</v>
      </c>
      <c r="K101">
        <f>LOG(Table8_1[[#This Row],[PFOS]])</f>
        <v>3.2013971243204513</v>
      </c>
      <c r="L101">
        <f>LOG(Table8_1[[#This Row],[6:2 FTS]])</f>
        <v>-1.3711004355793934</v>
      </c>
      <c r="M101">
        <f>LOG(Table8_1[[#This Row],[PFDA]])</f>
        <v>0.78746047451841505</v>
      </c>
      <c r="N101">
        <f>LOG(Table8_1[[#This Row],[PFUnA]])</f>
        <v>1.209515014542631</v>
      </c>
      <c r="O101">
        <f>LOG(Table8_1[[#This Row],[PFDoA]])</f>
        <v>1.2430380486862944</v>
      </c>
      <c r="P101">
        <f>LOG(Table8_1[[#This Row],[PFTrDA]])</f>
        <v>1.2764618041732441</v>
      </c>
      <c r="Q101">
        <f>LOG(Table8_1[[#This Row],[PFTeDA]])</f>
        <v>1.1818435879447726</v>
      </c>
      <c r="R101">
        <f>LOG(Table8_1[[#This Row],[PFHxDA]])</f>
        <v>-0.25570701687732372</v>
      </c>
      <c r="S101">
        <f>LOG(Table8_1[[#This Row],[PFNS]])</f>
        <v>1.1072099696478683</v>
      </c>
      <c r="T101">
        <f>LOG(Table8_1[[#This Row],[PFDS]])</f>
        <v>1.2148438480476977</v>
      </c>
      <c r="U101">
        <f>LOG(Table8_1[[#This Row],[PFDoS]])</f>
        <v>0.69983772586724569</v>
      </c>
      <c r="V101">
        <f>LOG(Table8_1[[#This Row],[4:2 FTS]])</f>
        <v>-0.97265039222524352</v>
      </c>
      <c r="W101">
        <f>LOG(Table8_1[[#This Row],[8:2 FTS]])</f>
        <v>0.65705585285710388</v>
      </c>
      <c r="X101">
        <f>LOG(Table8_1[[#This Row],[10:2 FTS]])</f>
        <v>0.81756536955978076</v>
      </c>
      <c r="Y101">
        <f>LOG(Table8_1[[#This Row],[N-MeFOSAA]])</f>
        <v>-1.3711004355793934</v>
      </c>
      <c r="Z101">
        <f>LOG(Table8_1[[#This Row],[N-EtFOSAA]])</f>
        <v>-1.3711004355793934</v>
      </c>
      <c r="AA101">
        <f>LOG(Table8_1[[#This Row],[FOSA]])</f>
        <v>0.40823996531184958</v>
      </c>
      <c r="AB101">
        <f>LOG(Table8_1[[#This Row],[FOSAA]])</f>
        <v>-1.3711004355793934</v>
      </c>
      <c r="AC101">
        <f>LOG(Table8_1[[#This Row],[N-MeFOSA]])</f>
        <v>-1.3711004355793934</v>
      </c>
      <c r="AD101">
        <f>LOG(Table8_1[[#This Row],[N-EtFOSA]])</f>
        <v>-1.3711004355793934</v>
      </c>
      <c r="AE101">
        <f>LOG(Table8_1[[#This Row],[HFPO-DA]])</f>
        <v>-1.3711004355793934</v>
      </c>
      <c r="AF101">
        <f>LOG(Table8_1[[#This Row],[ADONA]])</f>
        <v>-1.3711004355793934</v>
      </c>
      <c r="AG101">
        <f>LOG(Table8_1[[#This Row],[9Cl-PF3ONS]])</f>
        <v>-1.3711004355793934</v>
      </c>
      <c r="AH101">
        <f>LOG(Table8_1[[#This Row],[11Cl-PF3OUdS]])</f>
        <v>-1.3711004355793934</v>
      </c>
      <c r="AI101">
        <f>LOG(Table8_1[[#This Row],[3:3 FTCA]])</f>
        <v>-0.37110043557939332</v>
      </c>
      <c r="AJ101">
        <f>LOG(Table8_1[[#This Row],[5:3 FTCA]])</f>
        <v>-1.3711004355793934</v>
      </c>
      <c r="AK101">
        <f>LOG(Table8_1[[#This Row],[7:3 FTCA]])</f>
        <v>7.1882007306125359E-2</v>
      </c>
      <c r="AL101">
        <f>LOG(Table8_1[[#This Row],[6:2 FTCA]])</f>
        <v>-0.97265039222524352</v>
      </c>
      <c r="AM101">
        <f>LOG(Table8_1[[#This Row],[8:2 FTCA]])</f>
        <v>-0.97265039222524352</v>
      </c>
      <c r="AN101">
        <f>LOG(Table8_1[[#This Row],[10:2 FTCA]])</f>
        <v>-1.3711004355793934</v>
      </c>
      <c r="AO101">
        <f>LOG(Table8_1[[#This Row],[6:2 FTUCA]])</f>
        <v>-1.3711004355793934</v>
      </c>
      <c r="AP101">
        <f>LOG(Table8_1[[#This Row],[8:2 FTUCA]])</f>
        <v>-1.3711004355793934</v>
      </c>
      <c r="AQ101">
        <f>LOG(Table8_1[[#This Row],[6:2 diPAP]])</f>
        <v>-0.97265039222524352</v>
      </c>
      <c r="AR101">
        <f>LOG(Table8_1[[#This Row],[FBSA]])</f>
        <v>0.51982799377571876</v>
      </c>
      <c r="AS101">
        <f>LOG(Table8_1[[#This Row],[FHxSA]])</f>
        <v>1.1335389083702174</v>
      </c>
      <c r="AT101">
        <f>LOG(Table8_1[[#This Row],[PFPrS]])</f>
        <v>-0.97265039222524352</v>
      </c>
      <c r="AU101">
        <f>LOG(Table8_1[[#This Row],[Cl-PFOS]])</f>
        <v>0.48287358360875376</v>
      </c>
      <c r="AV101">
        <f>LOG(Table8_1[[#This Row],[PFEtCHxS]])</f>
        <v>-0.97265039222524352</v>
      </c>
      <c r="AW101">
        <f>LOG(Table8_1[[#This Row],[8:2 diPAP]])</f>
        <v>-1.3711004355793934</v>
      </c>
      <c r="AX101">
        <f>LOG(Table8_1[[#This Row],[diSAmPAP]])</f>
        <v>-1.3711004355793934</v>
      </c>
      <c r="AY101" t="e">
        <f>LOG(Table8_1[[#This Row],[11cl-PF3OUdS2]])</f>
        <v>#NUM!</v>
      </c>
    </row>
    <row r="102" spans="1:51" x14ac:dyDescent="0.3">
      <c r="A102">
        <f>LOG(Table8_1[[#This Row],[PFBA]])</f>
        <v>-1.364013888199167</v>
      </c>
      <c r="B102">
        <f>LOG(Table8_1[[#This Row],[PFPeA]])</f>
        <v>-1.364013888199167</v>
      </c>
      <c r="C102">
        <f>LOG(Table8_1[[#This Row],[PFHxA]])</f>
        <v>-1.364013888199167</v>
      </c>
      <c r="D102">
        <f>LOG(Table8_1[[#This Row],[PFHpA]])</f>
        <v>-1.364013888199167</v>
      </c>
      <c r="E102">
        <f>LOG(Table8_1[[#This Row],[PFOA]])</f>
        <v>-1.364013888199167</v>
      </c>
      <c r="F102">
        <f>LOG(Table8_1[[#This Row],[PFNA]])</f>
        <v>-1.364013888199167</v>
      </c>
      <c r="G102">
        <f>LOG(Table8_1[[#This Row],[PFBS]])</f>
        <v>-1.364013888199167</v>
      </c>
      <c r="H102">
        <f>LOG(Table8_1[[#This Row],[PFPeS]])</f>
        <v>-0.96657624451305035</v>
      </c>
      <c r="I102">
        <f>LOG(Table8_1[[#This Row],[PFHxS]])</f>
        <v>1.1986570869544226</v>
      </c>
      <c r="J102">
        <f>LOG(Table8_1[[#This Row],[PFHpS]])</f>
        <v>0.81954393554186866</v>
      </c>
      <c r="K102">
        <f>LOG(Table8_1[[#This Row],[PFOS]])</f>
        <v>3.7678976160180908</v>
      </c>
      <c r="L102">
        <f>LOG(Table8_1[[#This Row],[6:2 FTS]])</f>
        <v>-1.364013888199167</v>
      </c>
      <c r="M102">
        <f>LOG(Table8_1[[#This Row],[PFDA]])</f>
        <v>1.0569048513364727</v>
      </c>
      <c r="N102">
        <f>LOG(Table8_1[[#This Row],[PFUnA]])</f>
        <v>1.3598354823398879</v>
      </c>
      <c r="O102">
        <f>LOG(Table8_1[[#This Row],[PFDoA]])</f>
        <v>1.4638929889859074</v>
      </c>
      <c r="P102">
        <f>LOG(Table8_1[[#This Row],[PFTrDA]])</f>
        <v>1.3783979009481377</v>
      </c>
      <c r="Q102">
        <f>LOG(Table8_1[[#This Row],[PFTeDA]])</f>
        <v>1.3053513694466237</v>
      </c>
      <c r="R102">
        <f>LOG(Table8_1[[#This Row],[PFHxDA]])</f>
        <v>0.24797326636180664</v>
      </c>
      <c r="S102">
        <f>LOG(Table8_1[[#This Row],[PFNS]])</f>
        <v>1.4281347940287887</v>
      </c>
      <c r="T102">
        <f>LOG(Table8_1[[#This Row],[PFDS]])</f>
        <v>1.6242820958356683</v>
      </c>
      <c r="U102">
        <f>LOG(Table8_1[[#This Row],[PFDoS]])</f>
        <v>1.2121876044039579</v>
      </c>
      <c r="V102">
        <f>LOG(Table8_1[[#This Row],[4:2 FTS]])</f>
        <v>-0.96657624451305035</v>
      </c>
      <c r="W102">
        <f>LOG(Table8_1[[#This Row],[8:2 FTS]])</f>
        <v>1.0969100130080565</v>
      </c>
      <c r="X102">
        <f>LOG(Table8_1[[#This Row],[10:2 FTS]])</f>
        <v>1.2648178230095364</v>
      </c>
      <c r="Y102">
        <f>LOG(Table8_1[[#This Row],[N-MeFOSAA]])</f>
        <v>-1.364013888199167</v>
      </c>
      <c r="Z102">
        <f>LOG(Table8_1[[#This Row],[N-EtFOSAA]])</f>
        <v>-1.364013888199167</v>
      </c>
      <c r="AA102">
        <f>LOG(Table8_1[[#This Row],[FOSA]])</f>
        <v>1.1072099696478683</v>
      </c>
      <c r="AB102">
        <f>LOG(Table8_1[[#This Row],[FOSAA]])</f>
        <v>-1.364013888199167</v>
      </c>
      <c r="AC102">
        <f>LOG(Table8_1[[#This Row],[N-MeFOSA]])</f>
        <v>-1.364013888199167</v>
      </c>
      <c r="AD102">
        <f>LOG(Table8_1[[#This Row],[N-EtFOSA]])</f>
        <v>-1.364013888199167</v>
      </c>
      <c r="AE102">
        <f>LOG(Table8_1[[#This Row],[HFPO-DA]])</f>
        <v>-1.364013888199167</v>
      </c>
      <c r="AF102">
        <f>LOG(Table8_1[[#This Row],[ADONA]])</f>
        <v>-1.364013888199167</v>
      </c>
      <c r="AG102">
        <f>LOG(Table8_1[[#This Row],[9Cl-PF3ONS]])</f>
        <v>-1.364013888199167</v>
      </c>
      <c r="AH102">
        <f>LOG(Table8_1[[#This Row],[11Cl-PF3OUdS]])</f>
        <v>-1.364013888199167</v>
      </c>
      <c r="AI102">
        <f>LOG(Table8_1[[#This Row],[3:3 FTCA]])</f>
        <v>-0.36401388819916697</v>
      </c>
      <c r="AJ102">
        <f>LOG(Table8_1[[#This Row],[5:3 FTCA]])</f>
        <v>-1.364013888199167</v>
      </c>
      <c r="AK102">
        <f>LOG(Table8_1[[#This Row],[7:3 FTCA]])</f>
        <v>0.70757017609793638</v>
      </c>
      <c r="AL102">
        <f>LOG(Table8_1[[#This Row],[6:2 FTCA]])</f>
        <v>-0.96657624451305035</v>
      </c>
      <c r="AM102">
        <f>LOG(Table8_1[[#This Row],[8:2 FTCA]])</f>
        <v>-0.96657624451305035</v>
      </c>
      <c r="AN102">
        <f>LOG(Table8_1[[#This Row],[10:2 FTCA]])</f>
        <v>-1.364013888199167</v>
      </c>
      <c r="AO102">
        <f>LOG(Table8_1[[#This Row],[6:2 FTUCA]])</f>
        <v>-1.364013888199167</v>
      </c>
      <c r="AP102">
        <f>LOG(Table8_1[[#This Row],[8:2 FTUCA]])</f>
        <v>-1.364013888199167</v>
      </c>
      <c r="AQ102">
        <f>LOG(Table8_1[[#This Row],[6:2 diPAP]])</f>
        <v>-0.96657624451305035</v>
      </c>
      <c r="AR102">
        <f>LOG(Table8_1[[#This Row],[FBSA]])</f>
        <v>-0.96657624451305035</v>
      </c>
      <c r="AS102">
        <f>LOG(Table8_1[[#This Row],[FHxSA]])</f>
        <v>1.5751878449276611</v>
      </c>
      <c r="AT102">
        <f>LOG(Table8_1[[#This Row],[PFPrS]])</f>
        <v>-0.96657624451305035</v>
      </c>
      <c r="AU102">
        <f>LOG(Table8_1[[#This Row],[Cl-PFOS]])</f>
        <v>0.98811284026835189</v>
      </c>
      <c r="AV102">
        <f>LOG(Table8_1[[#This Row],[PFEtCHxS]])</f>
        <v>-0.96657624451305035</v>
      </c>
      <c r="AW102">
        <f>LOG(Table8_1[[#This Row],[8:2 diPAP]])</f>
        <v>-1.364013888199167</v>
      </c>
      <c r="AX102">
        <f>LOG(Table8_1[[#This Row],[diSAmPAP]])</f>
        <v>-1.364013888199167</v>
      </c>
      <c r="AY102" t="e">
        <f>LOG(Table8_1[[#This Row],[11cl-PF3OUdS2]])</f>
        <v>#NUM!</v>
      </c>
    </row>
    <row r="103" spans="1:51" x14ac:dyDescent="0.3">
      <c r="A103">
        <f>LOG(Table8_1[[#This Row],[PFBA]])</f>
        <v>-1.3391345219961308</v>
      </c>
      <c r="B103">
        <f>LOG(Table8_1[[#This Row],[PFPeA]])</f>
        <v>-1.3391345219961308</v>
      </c>
      <c r="C103">
        <f>LOG(Table8_1[[#This Row],[PFHxA]])</f>
        <v>-1.3391345219961308</v>
      </c>
      <c r="D103">
        <f>LOG(Table8_1[[#This Row],[PFHpA]])</f>
        <v>-1.3391345219961308</v>
      </c>
      <c r="E103">
        <f>LOG(Table8_1[[#This Row],[PFOA]])</f>
        <v>-1.3391345219961308</v>
      </c>
      <c r="F103">
        <f>LOG(Table8_1[[#This Row],[PFNA]])</f>
        <v>-1.3391345219961308</v>
      </c>
      <c r="G103">
        <f>LOG(Table8_1[[#This Row],[PFBS]])</f>
        <v>-1.3391345219961308</v>
      </c>
      <c r="H103">
        <f>LOG(Table8_1[[#This Row],[PFPeS]])</f>
        <v>-0.94119451332409321</v>
      </c>
      <c r="I103">
        <f>LOG(Table8_1[[#This Row],[PFHxS]])</f>
        <v>0.14301480025409505</v>
      </c>
      <c r="J103">
        <f>LOG(Table8_1[[#This Row],[PFHpS]])</f>
        <v>-0.94119451332409321</v>
      </c>
      <c r="K103">
        <f>LOG(Table8_1[[#This Row],[PFOS]])</f>
        <v>2.537819095073274</v>
      </c>
      <c r="L103">
        <f>LOG(Table8_1[[#This Row],[6:2 FTS]])</f>
        <v>-1.3391345219961308</v>
      </c>
      <c r="M103">
        <f>LOG(Table8_1[[#This Row],[PFDA]])</f>
        <v>0.15228834438305647</v>
      </c>
      <c r="N103">
        <f>LOG(Table8_1[[#This Row],[PFUnA]])</f>
        <v>0.48713837547718647</v>
      </c>
      <c r="O103">
        <f>LOG(Table8_1[[#This Row],[PFDoA]])</f>
        <v>0.54900326202578786</v>
      </c>
      <c r="P103">
        <f>LOG(Table8_1[[#This Row],[PFTrDA]])</f>
        <v>0.60314437262018228</v>
      </c>
      <c r="Q103">
        <f>LOG(Table8_1[[#This Row],[PFTeDA]])</f>
        <v>0.51719589794997434</v>
      </c>
      <c r="R103">
        <f>LOG(Table8_1[[#This Row],[PFHxDA]])</f>
        <v>-1.3391345219961308</v>
      </c>
      <c r="S103">
        <f>LOG(Table8_1[[#This Row],[PFNS]])</f>
        <v>0.35602585719312274</v>
      </c>
      <c r="T103">
        <f>LOG(Table8_1[[#This Row],[PFDS]])</f>
        <v>0.47567118832442967</v>
      </c>
      <c r="U103">
        <f>LOG(Table8_1[[#This Row],[PFDoS]])</f>
        <v>3.7426497940623665E-2</v>
      </c>
      <c r="V103">
        <f>LOG(Table8_1[[#This Row],[4:2 FTS]])</f>
        <v>-0.94119451332409321</v>
      </c>
      <c r="W103">
        <f>LOG(Table8_1[[#This Row],[8:2 FTS]])</f>
        <v>-8.5656842880559247E-2</v>
      </c>
      <c r="X103">
        <f>LOG(Table8_1[[#This Row],[10:2 FTS]])</f>
        <v>0.2576785748691845</v>
      </c>
      <c r="Y103">
        <f>LOG(Table8_1[[#This Row],[N-MeFOSAA]])</f>
        <v>-1.3391345219961308</v>
      </c>
      <c r="Z103">
        <f>LOG(Table8_1[[#This Row],[N-EtFOSAA]])</f>
        <v>-1.3391345219961308</v>
      </c>
      <c r="AA103">
        <f>LOG(Table8_1[[#This Row],[FOSA]])</f>
        <v>-0.2749054789185309</v>
      </c>
      <c r="AB103">
        <f>LOG(Table8_1[[#This Row],[FOSAA]])</f>
        <v>-1.3391345219961308</v>
      </c>
      <c r="AC103">
        <f>LOG(Table8_1[[#This Row],[N-MeFOSA]])</f>
        <v>-1.3391345219961308</v>
      </c>
      <c r="AD103">
        <f>LOG(Table8_1[[#This Row],[N-EtFOSA]])</f>
        <v>-1.3391345219961308</v>
      </c>
      <c r="AE103">
        <f>LOG(Table8_1[[#This Row],[HFPO-DA]])</f>
        <v>-1.3391345219961308</v>
      </c>
      <c r="AF103">
        <f>LOG(Table8_1[[#This Row],[ADONA]])</f>
        <v>-1.3391345219961308</v>
      </c>
      <c r="AG103">
        <f>LOG(Table8_1[[#This Row],[9Cl-PF3ONS]])</f>
        <v>-1.3391345219961308</v>
      </c>
      <c r="AH103">
        <f>LOG(Table8_1[[#This Row],[11Cl-PF3OUdS]])</f>
        <v>-1.3391345219961308</v>
      </c>
      <c r="AI103">
        <f>LOG(Table8_1[[#This Row],[3:3 FTCA]])</f>
        <v>-0.33913452199613081</v>
      </c>
      <c r="AJ103">
        <f>LOG(Table8_1[[#This Row],[5:3 FTCA]])</f>
        <v>-1.3391345219961308</v>
      </c>
      <c r="AK103">
        <f>LOG(Table8_1[[#This Row],[7:3 FTCA]])</f>
        <v>-1.3391345219961308</v>
      </c>
      <c r="AL103">
        <f>LOG(Table8_1[[#This Row],[6:2 FTCA]])</f>
        <v>-0.94119451332409321</v>
      </c>
      <c r="AM103">
        <f>LOG(Table8_1[[#This Row],[8:2 FTCA]])</f>
        <v>-0.94119451332409321</v>
      </c>
      <c r="AN103">
        <f>LOG(Table8_1[[#This Row],[10:2 FTCA]])</f>
        <v>-1.3391345219961308</v>
      </c>
      <c r="AO103">
        <f>LOG(Table8_1[[#This Row],[6:2 FTUCA]])</f>
        <v>-1.3391345219961308</v>
      </c>
      <c r="AP103">
        <f>LOG(Table8_1[[#This Row],[8:2 FTUCA]])</f>
        <v>-1.3391345219961308</v>
      </c>
      <c r="AQ103">
        <f>LOG(Table8_1[[#This Row],[6:2 diPAP]])</f>
        <v>-0.94119451332409321</v>
      </c>
      <c r="AR103">
        <f>LOG(Table8_1[[#This Row],[FBSA]])</f>
        <v>-0.2636034977233575</v>
      </c>
      <c r="AS103">
        <f>LOG(Table8_1[[#This Row],[FHxSA]])</f>
        <v>0.24551266781414982</v>
      </c>
      <c r="AT103">
        <f>LOG(Table8_1[[#This Row],[PFPrS]])</f>
        <v>-0.94119451332409321</v>
      </c>
      <c r="AU103">
        <f>LOG(Table8_1[[#This Row],[Cl-PFOS]])</f>
        <v>-0.22694530663573742</v>
      </c>
      <c r="AV103">
        <f>LOG(Table8_1[[#This Row],[PFEtCHxS]])</f>
        <v>-0.94119451332409321</v>
      </c>
      <c r="AW103">
        <f>LOG(Table8_1[[#This Row],[8:2 diPAP]])</f>
        <v>-1.3391345219961308</v>
      </c>
      <c r="AX103">
        <f>LOG(Table8_1[[#This Row],[diSAmPAP]])</f>
        <v>-1.3391345219961308</v>
      </c>
      <c r="AY103" t="e">
        <f>LOG(Table8_1[[#This Row],[11cl-PF3OUdS2]])</f>
        <v>#NUM!</v>
      </c>
    </row>
    <row r="104" spans="1:51" x14ac:dyDescent="0.3">
      <c r="A104">
        <f>LOG(Table8_1[[#This Row],[PFBA]])</f>
        <v>-1.3721223054200284</v>
      </c>
      <c r="B104">
        <f>LOG(Table8_1[[#This Row],[PFPeA]])</f>
        <v>-1.3721223054200284</v>
      </c>
      <c r="C104">
        <f>LOG(Table8_1[[#This Row],[PFHxA]])</f>
        <v>-1.3721223054200284</v>
      </c>
      <c r="D104">
        <f>LOG(Table8_1[[#This Row],[PFHpA]])</f>
        <v>-1.3721223054200284</v>
      </c>
      <c r="E104">
        <f>LOG(Table8_1[[#This Row],[PFOA]])</f>
        <v>-1.3721223054200284</v>
      </c>
      <c r="F104">
        <f>LOG(Table8_1[[#This Row],[PFNA]])</f>
        <v>-1.3721223054200284</v>
      </c>
      <c r="G104">
        <f>LOG(Table8_1[[#This Row],[PFBS]])</f>
        <v>-1.3721223054200284</v>
      </c>
      <c r="H104">
        <f>LOG(Table8_1[[#This Row],[PFPeS]])</f>
        <v>-0.97469413473522981</v>
      </c>
      <c r="I104">
        <f>LOG(Table8_1[[#This Row],[PFHxS]])</f>
        <v>0.43775056282038799</v>
      </c>
      <c r="J104">
        <f>LOG(Table8_1[[#This Row],[PFHpS]])</f>
        <v>-4.2871802323186915E-2</v>
      </c>
      <c r="K104">
        <f>LOG(Table8_1[[#This Row],[PFOS]])</f>
        <v>2.7032913781186614</v>
      </c>
      <c r="L104">
        <f>LOG(Table8_1[[#This Row],[6:2 FTS]])</f>
        <v>-1.3721223054200284</v>
      </c>
      <c r="M104">
        <f>LOG(Table8_1[[#This Row],[PFDA]])</f>
        <v>2.9383777685209667E-2</v>
      </c>
      <c r="N104">
        <f>LOG(Table8_1[[#This Row],[PFUnA]])</f>
        <v>0.45024910831936105</v>
      </c>
      <c r="O104">
        <f>LOG(Table8_1[[#This Row],[PFDoA]])</f>
        <v>0.55144999797287519</v>
      </c>
      <c r="P104">
        <f>LOG(Table8_1[[#This Row],[PFTrDA]])</f>
        <v>0.56820172406699498</v>
      </c>
      <c r="Q104">
        <f>LOG(Table8_1[[#This Row],[PFTeDA]])</f>
        <v>0.49136169383427269</v>
      </c>
      <c r="R104">
        <f>LOG(Table8_1[[#This Row],[PFHxDA]])</f>
        <v>-0.57024771999759194</v>
      </c>
      <c r="S104">
        <f>LOG(Table8_1[[#This Row],[PFNS]])</f>
        <v>0.71096311899527576</v>
      </c>
      <c r="T104">
        <f>LOG(Table8_1[[#This Row],[PFDS]])</f>
        <v>0.88479536394898095</v>
      </c>
      <c r="U104">
        <f>LOG(Table8_1[[#This Row],[PFDoS]])</f>
        <v>0.41161970596323016</v>
      </c>
      <c r="V104">
        <f>LOG(Table8_1[[#This Row],[4:2 FTS]])</f>
        <v>-0.97469413473522981</v>
      </c>
      <c r="W104">
        <f>LOG(Table8_1[[#This Row],[8:2 FTS]])</f>
        <v>0.56820172406699498</v>
      </c>
      <c r="X104">
        <f>LOG(Table8_1[[#This Row],[10:2 FTS]])</f>
        <v>0.4927603890268375</v>
      </c>
      <c r="Y104">
        <f>LOG(Table8_1[[#This Row],[N-MeFOSAA]])</f>
        <v>-1.3721223054200284</v>
      </c>
      <c r="Z104">
        <f>LOG(Table8_1[[#This Row],[N-EtFOSAA]])</f>
        <v>-1.3721223054200284</v>
      </c>
      <c r="AA104">
        <f>LOG(Table8_1[[#This Row],[FOSA]])</f>
        <v>1.0569048513364727</v>
      </c>
      <c r="AB104">
        <f>LOG(Table8_1[[#This Row],[FOSAA]])</f>
        <v>-1.3721223054200284</v>
      </c>
      <c r="AC104">
        <f>LOG(Table8_1[[#This Row],[N-MeFOSA]])</f>
        <v>-1.3721223054200284</v>
      </c>
      <c r="AD104">
        <f>LOG(Table8_1[[#This Row],[N-EtFOSA]])</f>
        <v>-1.3721223054200284</v>
      </c>
      <c r="AE104">
        <f>LOG(Table8_1[[#This Row],[HFPO-DA]])</f>
        <v>-1.3721223054200284</v>
      </c>
      <c r="AF104">
        <f>LOG(Table8_1[[#This Row],[ADONA]])</f>
        <v>-1.3721223054200284</v>
      </c>
      <c r="AG104">
        <f>LOG(Table8_1[[#This Row],[9Cl-PF3ONS]])</f>
        <v>-1.3721223054200284</v>
      </c>
      <c r="AH104">
        <f>LOG(Table8_1[[#This Row],[11Cl-PF3OUdS]])</f>
        <v>-1.3721223054200284</v>
      </c>
      <c r="AI104">
        <f>LOG(Table8_1[[#This Row],[3:3 FTCA]])</f>
        <v>-0.37212230542002855</v>
      </c>
      <c r="AJ104">
        <f>LOG(Table8_1[[#This Row],[5:3 FTCA]])</f>
        <v>-4.7207556955907906E-2</v>
      </c>
      <c r="AK104">
        <f>LOG(Table8_1[[#This Row],[7:3 FTCA]])</f>
        <v>-1.3721223054200284</v>
      </c>
      <c r="AL104">
        <f>LOG(Table8_1[[#This Row],[6:2 FTCA]])</f>
        <v>-0.97469413473522981</v>
      </c>
      <c r="AM104">
        <f>LOG(Table8_1[[#This Row],[8:2 FTCA]])</f>
        <v>-0.97469413473522981</v>
      </c>
      <c r="AN104">
        <f>LOG(Table8_1[[#This Row],[10:2 FTCA]])</f>
        <v>-1.3721223054200284</v>
      </c>
      <c r="AO104">
        <f>LOG(Table8_1[[#This Row],[6:2 FTUCA]])</f>
        <v>-1.3721223054200284</v>
      </c>
      <c r="AP104">
        <f>LOG(Table8_1[[#This Row],[8:2 FTUCA]])</f>
        <v>-1.3721223054200284</v>
      </c>
      <c r="AQ104">
        <f>LOG(Table8_1[[#This Row],[6:2 diPAP]])</f>
        <v>-0.97469413473522981</v>
      </c>
      <c r="AR104">
        <f>LOG(Table8_1[[#This Row],[FBSA]])</f>
        <v>-0.97469413473522981</v>
      </c>
      <c r="AS104">
        <f>LOG(Table8_1[[#This Row],[FHxSA]])</f>
        <v>1.5965970956264601</v>
      </c>
      <c r="AT104">
        <f>LOG(Table8_1[[#This Row],[PFPrS]])</f>
        <v>-0.97469413473522981</v>
      </c>
      <c r="AU104">
        <f>LOG(Table8_1[[#This Row],[Cl-PFOS]])</f>
        <v>-1.3721223054200284</v>
      </c>
      <c r="AV104">
        <f>LOG(Table8_1[[#This Row],[PFEtCHxS]])</f>
        <v>-0.97469413473522981</v>
      </c>
      <c r="AW104">
        <f>LOG(Table8_1[[#This Row],[8:2 diPAP]])</f>
        <v>-1.3721223054200284</v>
      </c>
      <c r="AX104">
        <f>LOG(Table8_1[[#This Row],[diSAmPAP]])</f>
        <v>-1.3721223054200284</v>
      </c>
      <c r="AY104" t="e">
        <f>LOG(Table8_1[[#This Row],[11cl-PF3OUdS2]])</f>
        <v>#NUM!</v>
      </c>
    </row>
    <row r="105" spans="1:51" x14ac:dyDescent="0.3">
      <c r="A105">
        <f>LOG(Table8_1[[#This Row],[PFBA]])</f>
        <v>-1.3840499483435988</v>
      </c>
      <c r="B105">
        <f>LOG(Table8_1[[#This Row],[PFPeA]])</f>
        <v>-1.3840499483435988</v>
      </c>
      <c r="C105">
        <f>LOG(Table8_1[[#This Row],[PFHxA]])</f>
        <v>-1.3840499483435988</v>
      </c>
      <c r="D105">
        <f>LOG(Table8_1[[#This Row],[PFHpA]])</f>
        <v>-1.3840499483435988</v>
      </c>
      <c r="E105">
        <f>LOG(Table8_1[[#This Row],[PFOA]])</f>
        <v>-1.3840499483435988</v>
      </c>
      <c r="F105">
        <f>LOG(Table8_1[[#This Row],[PFNA]])</f>
        <v>-0.44490555142168087</v>
      </c>
      <c r="G105">
        <f>LOG(Table8_1[[#This Row],[PFBS]])</f>
        <v>-1.3840499483435988</v>
      </c>
      <c r="H105">
        <f>LOG(Table8_1[[#This Row],[PFPeS]])</f>
        <v>-0.98716277529482777</v>
      </c>
      <c r="I105">
        <f>LOG(Table8_1[[#This Row],[PFHxS]])</f>
        <v>1.2013971243204515</v>
      </c>
      <c r="J105">
        <f>LOG(Table8_1[[#This Row],[PFHpS]])</f>
        <v>0.70415051683979912</v>
      </c>
      <c r="K105">
        <f>LOG(Table8_1[[#This Row],[PFOS]])</f>
        <v>3.3222192947339191</v>
      </c>
      <c r="L105">
        <f>LOG(Table8_1[[#This Row],[6:2 FTS]])</f>
        <v>-1.3840499483435988</v>
      </c>
      <c r="M105">
        <f>LOG(Table8_1[[#This Row],[PFDA]])</f>
        <v>0.44404479591807622</v>
      </c>
      <c r="N105">
        <f>LOG(Table8_1[[#This Row],[PFUnA]])</f>
        <v>0.81690383937566025</v>
      </c>
      <c r="O105">
        <f>LOG(Table8_1[[#This Row],[PFDoA]])</f>
        <v>0.89265103387730027</v>
      </c>
      <c r="P105">
        <f>LOG(Table8_1[[#This Row],[PFTrDA]])</f>
        <v>0.93601079571520962</v>
      </c>
      <c r="Q105">
        <f>LOG(Table8_1[[#This Row],[PFTeDA]])</f>
        <v>0.82994669594163595</v>
      </c>
      <c r="R105">
        <f>LOG(Table8_1[[#This Row],[PFHxDA]])</f>
        <v>-0.46470587995722945</v>
      </c>
      <c r="S105">
        <f>LOG(Table8_1[[#This Row],[PFNS]])</f>
        <v>1.2174839442139063</v>
      </c>
      <c r="T105">
        <f>LOG(Table8_1[[#This Row],[PFDS]])</f>
        <v>1.3961993470957363</v>
      </c>
      <c r="U105">
        <f>LOG(Table8_1[[#This Row],[PFDoS]])</f>
        <v>0.81888541459400987</v>
      </c>
      <c r="V105">
        <f>LOG(Table8_1[[#This Row],[4:2 FTS]])</f>
        <v>-0.98716277529482777</v>
      </c>
      <c r="W105">
        <f>LOG(Table8_1[[#This Row],[8:2 FTS]])</f>
        <v>0.80277372529197566</v>
      </c>
      <c r="X105">
        <f>LOG(Table8_1[[#This Row],[10:2 FTS]])</f>
        <v>0.60097289568674828</v>
      </c>
      <c r="Y105">
        <f>LOG(Table8_1[[#This Row],[N-MeFOSAA]])</f>
        <v>-1.3840499483435988</v>
      </c>
      <c r="Z105">
        <f>LOG(Table8_1[[#This Row],[N-EtFOSAA]])</f>
        <v>-1.3840499483435988</v>
      </c>
      <c r="AA105">
        <f>LOG(Table8_1[[#This Row],[FOSA]])</f>
        <v>1.1072099696478683</v>
      </c>
      <c r="AB105">
        <f>LOG(Table8_1[[#This Row],[FOSAA]])</f>
        <v>-1.3840499483435988</v>
      </c>
      <c r="AC105">
        <f>LOG(Table8_1[[#This Row],[N-MeFOSA]])</f>
        <v>-1.3840499483435988</v>
      </c>
      <c r="AD105">
        <f>LOG(Table8_1[[#This Row],[N-EtFOSA]])</f>
        <v>-1.3840499483435988</v>
      </c>
      <c r="AE105">
        <f>LOG(Table8_1[[#This Row],[HFPO-DA]])</f>
        <v>-1.3840499483435988</v>
      </c>
      <c r="AF105">
        <f>LOG(Table8_1[[#This Row],[ADONA]])</f>
        <v>-1.3840499483435988</v>
      </c>
      <c r="AG105">
        <f>LOG(Table8_1[[#This Row],[9Cl-PF3ONS]])</f>
        <v>-1.3840499483435988</v>
      </c>
      <c r="AH105">
        <f>LOG(Table8_1[[#This Row],[11Cl-PF3OUdS]])</f>
        <v>-1.3840499483435988</v>
      </c>
      <c r="AI105">
        <f>LOG(Table8_1[[#This Row],[3:3 FTCA]])</f>
        <v>-0.38404994834359901</v>
      </c>
      <c r="AJ105">
        <f>LOG(Table8_1[[#This Row],[5:3 FTCA]])</f>
        <v>-1.3840499483435988</v>
      </c>
      <c r="AK105">
        <f>LOG(Table8_1[[#This Row],[7:3 FTCA]])</f>
        <v>0.27875360095282892</v>
      </c>
      <c r="AL105">
        <f>LOG(Table8_1[[#This Row],[6:2 FTCA]])</f>
        <v>-0.98716277529482777</v>
      </c>
      <c r="AM105">
        <f>LOG(Table8_1[[#This Row],[8:2 FTCA]])</f>
        <v>-0.98716277529482777</v>
      </c>
      <c r="AN105">
        <f>LOG(Table8_1[[#This Row],[10:2 FTCA]])</f>
        <v>-1.3840499483435988</v>
      </c>
      <c r="AO105">
        <f>LOG(Table8_1[[#This Row],[6:2 FTUCA]])</f>
        <v>-1.3840499483435988</v>
      </c>
      <c r="AP105">
        <f>LOG(Table8_1[[#This Row],[8:2 FTUCA]])</f>
        <v>-1.3840499483435988</v>
      </c>
      <c r="AQ105">
        <f>LOG(Table8_1[[#This Row],[6:2 diPAP]])</f>
        <v>-0.98716277529482777</v>
      </c>
      <c r="AR105">
        <f>LOG(Table8_1[[#This Row],[FBSA]])</f>
        <v>1</v>
      </c>
      <c r="AS105">
        <f>LOG(Table8_1[[#This Row],[FHxSA]])</f>
        <v>2.0086001717619175</v>
      </c>
      <c r="AT105">
        <f>LOG(Table8_1[[#This Row],[PFPrS]])</f>
        <v>-0.98716277529482777</v>
      </c>
      <c r="AU105">
        <f>LOG(Table8_1[[#This Row],[Cl-PFOS]])</f>
        <v>0.66086547800386919</v>
      </c>
      <c r="AV105">
        <f>LOG(Table8_1[[#This Row],[PFEtCHxS]])</f>
        <v>-0.98716277529482777</v>
      </c>
      <c r="AW105">
        <f>LOG(Table8_1[[#This Row],[8:2 diPAP]])</f>
        <v>-1.3840499483435988</v>
      </c>
      <c r="AX105">
        <f>LOG(Table8_1[[#This Row],[diSAmPAP]])</f>
        <v>-1.3840499483435988</v>
      </c>
      <c r="AY105" t="e">
        <f>LOG(Table8_1[[#This Row],[11cl-PF3OUdS2]])</f>
        <v>#NUM!</v>
      </c>
    </row>
    <row r="106" spans="1:51" x14ac:dyDescent="0.3">
      <c r="A106">
        <f>LOG(Table8_1[[#This Row],[PFBA]])</f>
        <v>-1.3819519032879073</v>
      </c>
      <c r="B106">
        <f>LOG(Table8_1[[#This Row],[PFPeA]])</f>
        <v>-1.3819519032879073</v>
      </c>
      <c r="C106">
        <f>LOG(Table8_1[[#This Row],[PFHxA]])</f>
        <v>-1.3819519032879073</v>
      </c>
      <c r="D106">
        <f>LOG(Table8_1[[#This Row],[PFHpA]])</f>
        <v>-1.3819519032879073</v>
      </c>
      <c r="E106">
        <f>LOG(Table8_1[[#This Row],[PFOA]])</f>
        <v>-1.3819519032879073</v>
      </c>
      <c r="F106">
        <f>LOG(Table8_1[[#This Row],[PFNA]])</f>
        <v>-1.3819519032879073</v>
      </c>
      <c r="G106">
        <f>LOG(Table8_1[[#This Row],[PFBS]])</f>
        <v>-1.3819519032879073</v>
      </c>
      <c r="H106">
        <f>LOG(Table8_1[[#This Row],[PFPeS]])</f>
        <v>-0.98296666070121963</v>
      </c>
      <c r="I106">
        <f>LOG(Table8_1[[#This Row],[PFHxS]])</f>
        <v>0.34439227368511072</v>
      </c>
      <c r="J106">
        <f>LOG(Table8_1[[#This Row],[PFHpS]])</f>
        <v>-0.98296666070121963</v>
      </c>
      <c r="K106">
        <f>LOG(Table8_1[[#This Row],[PFOS]])</f>
        <v>2.2922560713564759</v>
      </c>
      <c r="L106">
        <f>LOG(Table8_1[[#This Row],[6:2 FTS]])</f>
        <v>-1.3819519032879073</v>
      </c>
      <c r="M106">
        <f>LOG(Table8_1[[#This Row],[PFDA]])</f>
        <v>-0.30980391997148632</v>
      </c>
      <c r="N106">
        <f>LOG(Table8_1[[#This Row],[PFUnA]])</f>
        <v>2.1189299069938092E-2</v>
      </c>
      <c r="O106">
        <f>LOG(Table8_1[[#This Row],[PFDoA]])</f>
        <v>0.17897694729316943</v>
      </c>
      <c r="P106">
        <f>LOG(Table8_1[[#This Row],[PFTrDA]])</f>
        <v>0.20682587603184974</v>
      </c>
      <c r="Q106">
        <f>LOG(Table8_1[[#This Row],[PFTeDA]])</f>
        <v>2.5305865264770262E-2</v>
      </c>
      <c r="R106">
        <f>LOG(Table8_1[[#This Row],[PFHxDA]])</f>
        <v>-1.3819519032879073</v>
      </c>
      <c r="S106">
        <f>LOG(Table8_1[[#This Row],[PFNS]])</f>
        <v>4.3213737826425782E-3</v>
      </c>
      <c r="T106">
        <f>LOG(Table8_1[[#This Row],[PFDS]])</f>
        <v>0.18184358794477254</v>
      </c>
      <c r="U106">
        <f>LOG(Table8_1[[#This Row],[PFDoS]])</f>
        <v>-0.37161106994968846</v>
      </c>
      <c r="V106">
        <f>LOG(Table8_1[[#This Row],[4:2 FTS]])</f>
        <v>-0.98296666070121963</v>
      </c>
      <c r="W106">
        <f>LOG(Table8_1[[#This Row],[8:2 FTS]])</f>
        <v>-1.322826573375516E-2</v>
      </c>
      <c r="X106">
        <f>LOG(Table8_1[[#This Row],[10:2 FTS]])</f>
        <v>-1.7728766960431602E-2</v>
      </c>
      <c r="Y106">
        <f>LOG(Table8_1[[#This Row],[N-MeFOSAA]])</f>
        <v>-1.3819519032879073</v>
      </c>
      <c r="Z106">
        <f>LOG(Table8_1[[#This Row],[N-EtFOSAA]])</f>
        <v>-1.3819519032879073</v>
      </c>
      <c r="AA106">
        <f>LOG(Table8_1[[#This Row],[FOSA]])</f>
        <v>-0.27245874297144357</v>
      </c>
      <c r="AB106">
        <f>LOG(Table8_1[[#This Row],[FOSAA]])</f>
        <v>-1.3819519032879073</v>
      </c>
      <c r="AC106">
        <f>LOG(Table8_1[[#This Row],[N-MeFOSA]])</f>
        <v>-1.3819519032879073</v>
      </c>
      <c r="AD106">
        <f>LOG(Table8_1[[#This Row],[N-EtFOSA]])</f>
        <v>-1.3819519032879073</v>
      </c>
      <c r="AE106">
        <f>LOG(Table8_1[[#This Row],[HFPO-DA]])</f>
        <v>-1.3819519032879073</v>
      </c>
      <c r="AF106">
        <f>LOG(Table8_1[[#This Row],[ADONA]])</f>
        <v>-1.3819519032879073</v>
      </c>
      <c r="AG106">
        <f>LOG(Table8_1[[#This Row],[9Cl-PF3ONS]])</f>
        <v>-1.3819519032879073</v>
      </c>
      <c r="AH106">
        <f>LOG(Table8_1[[#This Row],[11Cl-PF3OUdS]])</f>
        <v>-1.3819519032879073</v>
      </c>
      <c r="AI106">
        <f>LOG(Table8_1[[#This Row],[3:3 FTCA]])</f>
        <v>-0.38195190328790729</v>
      </c>
      <c r="AJ106">
        <f>LOG(Table8_1[[#This Row],[5:3 FTCA]])</f>
        <v>-1.3819519032879073</v>
      </c>
      <c r="AK106">
        <f>LOG(Table8_1[[#This Row],[7:3 FTCA]])</f>
        <v>-0.28149831113272572</v>
      </c>
      <c r="AL106">
        <f>LOG(Table8_1[[#This Row],[6:2 FTCA]])</f>
        <v>-0.98296666070121963</v>
      </c>
      <c r="AM106">
        <f>LOG(Table8_1[[#This Row],[8:2 FTCA]])</f>
        <v>-0.98296666070121963</v>
      </c>
      <c r="AN106">
        <f>LOG(Table8_1[[#This Row],[10:2 FTCA]])</f>
        <v>-1.3819519032879073</v>
      </c>
      <c r="AO106">
        <f>LOG(Table8_1[[#This Row],[6:2 FTUCA]])</f>
        <v>-1.3819519032879073</v>
      </c>
      <c r="AP106">
        <f>LOG(Table8_1[[#This Row],[8:2 FTUCA]])</f>
        <v>-1.3819519032879073</v>
      </c>
      <c r="AQ106">
        <f>LOG(Table8_1[[#This Row],[6:2 diPAP]])</f>
        <v>-0.98296666070121963</v>
      </c>
      <c r="AR106">
        <f>LOG(Table8_1[[#This Row],[FBSA]])</f>
        <v>-0.98296666070121963</v>
      </c>
      <c r="AS106">
        <f>LOG(Table8_1[[#This Row],[FHxSA]])</f>
        <v>0.42651126136457523</v>
      </c>
      <c r="AT106">
        <f>LOG(Table8_1[[#This Row],[PFPrS]])</f>
        <v>-0.98296666070121963</v>
      </c>
      <c r="AU106">
        <f>LOG(Table8_1[[#This Row],[Cl-PFOS]])</f>
        <v>-0.51712641639124624</v>
      </c>
      <c r="AV106">
        <f>LOG(Table8_1[[#This Row],[PFEtCHxS]])</f>
        <v>-0.98296666070121963</v>
      </c>
      <c r="AW106">
        <f>LOG(Table8_1[[#This Row],[8:2 diPAP]])</f>
        <v>-1.3819519032879073</v>
      </c>
      <c r="AX106">
        <f>LOG(Table8_1[[#This Row],[diSAmPAP]])</f>
        <v>-1.3819519032879073</v>
      </c>
      <c r="AY106" t="e">
        <f>LOG(Table8_1[[#This Row],[11cl-PF3OUdS2]])</f>
        <v>#NUM!</v>
      </c>
    </row>
    <row r="107" spans="1:51" x14ac:dyDescent="0.3">
      <c r="A107">
        <f>LOG(Table8_1[[#This Row],[PFBA]])</f>
        <v>-1.3419886033428876</v>
      </c>
      <c r="B107">
        <f>LOG(Table8_1[[#This Row],[PFPeA]])</f>
        <v>-1.3419886033428876</v>
      </c>
      <c r="C107">
        <f>LOG(Table8_1[[#This Row],[PFHxA]])</f>
        <v>-1.3419886033428876</v>
      </c>
      <c r="D107">
        <f>LOG(Table8_1[[#This Row],[PFHpA]])</f>
        <v>-1.3419886033428876</v>
      </c>
      <c r="E107">
        <f>LOG(Table8_1[[#This Row],[PFOA]])</f>
        <v>-1.3419886033428876</v>
      </c>
      <c r="F107">
        <f>LOG(Table8_1[[#This Row],[PFNA]])</f>
        <v>-1.3419886033428876</v>
      </c>
      <c r="G107">
        <f>LOG(Table8_1[[#This Row],[PFBS]])</f>
        <v>-1.3419886033428876</v>
      </c>
      <c r="H107">
        <f>LOG(Table8_1[[#This Row],[PFPeS]])</f>
        <v>-0.94309514866352739</v>
      </c>
      <c r="I107">
        <f>LOG(Table8_1[[#This Row],[PFHxS]])</f>
        <v>0.93550726582471277</v>
      </c>
      <c r="J107">
        <f>LOG(Table8_1[[#This Row],[PFHpS]])</f>
        <v>-0.94309514866352739</v>
      </c>
      <c r="K107">
        <f>LOG(Table8_1[[#This Row],[PFOS]])</f>
        <v>2.9537596917332287</v>
      </c>
      <c r="L107">
        <f>LOG(Table8_1[[#This Row],[6:2 FTS]])</f>
        <v>-1.3419886033428876</v>
      </c>
      <c r="M107">
        <f>LOG(Table8_1[[#This Row],[PFDA]])</f>
        <v>-1.3419886033428876</v>
      </c>
      <c r="N107">
        <f>LOG(Table8_1[[#This Row],[PFUnA]])</f>
        <v>0.55509444857831913</v>
      </c>
      <c r="O107">
        <f>LOG(Table8_1[[#This Row],[PFDoA]])</f>
        <v>0.62221402296629535</v>
      </c>
      <c r="P107">
        <f>LOG(Table8_1[[#This Row],[PFTrDA]])</f>
        <v>0.68124123737558717</v>
      </c>
      <c r="Q107">
        <f>LOG(Table8_1[[#This Row],[PFTeDA]])</f>
        <v>0.52633927738984398</v>
      </c>
      <c r="R107">
        <f>LOG(Table8_1[[#This Row],[PFHxDA]])</f>
        <v>-1.3419886033428876</v>
      </c>
      <c r="S107">
        <f>LOG(Table8_1[[#This Row],[PFNS]])</f>
        <v>0.66931688056611216</v>
      </c>
      <c r="T107">
        <f>LOG(Table8_1[[#This Row],[PFDS]])</f>
        <v>0.74818802700620035</v>
      </c>
      <c r="U107">
        <f>LOG(Table8_1[[#This Row],[PFDoS]])</f>
        <v>-1.3419886033428876</v>
      </c>
      <c r="V107">
        <f>LOG(Table8_1[[#This Row],[4:2 FTS]])</f>
        <v>-0.94309514866352739</v>
      </c>
      <c r="W107">
        <f>LOG(Table8_1[[#This Row],[8:2 FTS]])</f>
        <v>0.97680833733806627</v>
      </c>
      <c r="X107">
        <f>LOG(Table8_1[[#This Row],[10:2 FTS]])</f>
        <v>0.62324929039790045</v>
      </c>
      <c r="Y107">
        <f>LOG(Table8_1[[#This Row],[N-MeFOSAA]])</f>
        <v>-1.3419886033428876</v>
      </c>
      <c r="Z107">
        <f>LOG(Table8_1[[#This Row],[N-EtFOSAA]])</f>
        <v>-1.3419886033428876</v>
      </c>
      <c r="AA107">
        <f>LOG(Table8_1[[#This Row],[FOSA]])</f>
        <v>0.69019608002851374</v>
      </c>
      <c r="AB107">
        <f>LOG(Table8_1[[#This Row],[FOSAA]])</f>
        <v>-1.3419886033428876</v>
      </c>
      <c r="AC107">
        <f>LOG(Table8_1[[#This Row],[N-MeFOSA]])</f>
        <v>-1.3419886033428876</v>
      </c>
      <c r="AD107">
        <f>LOG(Table8_1[[#This Row],[N-EtFOSA]])</f>
        <v>-1.3419886033428876</v>
      </c>
      <c r="AE107">
        <f>LOG(Table8_1[[#This Row],[HFPO-DA]])</f>
        <v>-1.3419886033428876</v>
      </c>
      <c r="AF107">
        <f>LOG(Table8_1[[#This Row],[ADONA]])</f>
        <v>-1.3419886033428876</v>
      </c>
      <c r="AG107">
        <f>LOG(Table8_1[[#This Row],[9Cl-PF3ONS]])</f>
        <v>-1.3419886033428876</v>
      </c>
      <c r="AH107">
        <f>LOG(Table8_1[[#This Row],[11Cl-PF3OUdS]])</f>
        <v>-1.3419886033428876</v>
      </c>
      <c r="AI107">
        <f>LOG(Table8_1[[#This Row],[3:3 FTCA]])</f>
        <v>-0.34198860334288755</v>
      </c>
      <c r="AJ107">
        <f>LOG(Table8_1[[#This Row],[5:3 FTCA]])</f>
        <v>-1.3419886033428876</v>
      </c>
      <c r="AK107">
        <f>LOG(Table8_1[[#This Row],[7:3 FTCA]])</f>
        <v>-1.3419886033428876</v>
      </c>
      <c r="AL107">
        <f>LOG(Table8_1[[#This Row],[6:2 FTCA]])</f>
        <v>-0.94309514866352739</v>
      </c>
      <c r="AM107">
        <f>LOG(Table8_1[[#This Row],[8:2 FTCA]])</f>
        <v>-0.94309514866352739</v>
      </c>
      <c r="AN107">
        <f>LOG(Table8_1[[#This Row],[10:2 FTCA]])</f>
        <v>-1.3419886033428876</v>
      </c>
      <c r="AO107">
        <f>LOG(Table8_1[[#This Row],[6:2 FTUCA]])</f>
        <v>-1.3419886033428876</v>
      </c>
      <c r="AP107">
        <f>LOG(Table8_1[[#This Row],[8:2 FTUCA]])</f>
        <v>-1.3419886033428876</v>
      </c>
      <c r="AQ107">
        <f>LOG(Table8_1[[#This Row],[6:2 diPAP]])</f>
        <v>-0.94309514866352739</v>
      </c>
      <c r="AR107">
        <f>LOG(Table8_1[[#This Row],[FBSA]])</f>
        <v>-0.94309514866352739</v>
      </c>
      <c r="AS107">
        <f>LOG(Table8_1[[#This Row],[FHxSA]])</f>
        <v>1.5622928644564746</v>
      </c>
      <c r="AT107">
        <f>LOG(Table8_1[[#This Row],[PFPrS]])</f>
        <v>-0.94309514866352739</v>
      </c>
      <c r="AU107">
        <f>LOG(Table8_1[[#This Row],[Cl-PFOS]])</f>
        <v>-1.3419886033428876</v>
      </c>
      <c r="AV107">
        <f>LOG(Table8_1[[#This Row],[PFEtCHxS]])</f>
        <v>-0.94309514866352739</v>
      </c>
      <c r="AW107">
        <f>LOG(Table8_1[[#This Row],[8:2 diPAP]])</f>
        <v>-1.3419886033428876</v>
      </c>
      <c r="AX107">
        <f>LOG(Table8_1[[#This Row],[diSAmPAP]])</f>
        <v>-1.3419886033428876</v>
      </c>
      <c r="AY107" t="e">
        <f>LOG(Table8_1[[#This Row],[11cl-PF3OUdS2]])</f>
        <v>#NUM!</v>
      </c>
    </row>
    <row r="108" spans="1:51" x14ac:dyDescent="0.3">
      <c r="A108">
        <f>LOG(Table8_1[[#This Row],[PFBA]])</f>
        <v>-1.3615107430453628</v>
      </c>
      <c r="B108">
        <f>LOG(Table8_1[[#This Row],[PFPeA]])</f>
        <v>-1.3615107430453628</v>
      </c>
      <c r="C108">
        <f>LOG(Table8_1[[#This Row],[PFHxA]])</f>
        <v>-1.3615107430453628</v>
      </c>
      <c r="D108">
        <f>LOG(Table8_1[[#This Row],[PFHpA]])</f>
        <v>-1.3615107430453628</v>
      </c>
      <c r="E108">
        <f>LOG(Table8_1[[#This Row],[PFOA]])</f>
        <v>-1.3615107430453628</v>
      </c>
      <c r="F108">
        <f>LOG(Table8_1[[#This Row],[PFNA]])</f>
        <v>-1.3615107430453628</v>
      </c>
      <c r="G108">
        <f>LOG(Table8_1[[#This Row],[PFBS]])</f>
        <v>-1.3615107430453628</v>
      </c>
      <c r="H108">
        <f>LOG(Table8_1[[#This Row],[PFPeS]])</f>
        <v>-0.96457026181545169</v>
      </c>
      <c r="I108">
        <f>LOG(Table8_1[[#This Row],[PFHxS]])</f>
        <v>0.78604121024255424</v>
      </c>
      <c r="J108">
        <f>LOG(Table8_1[[#This Row],[PFHpS]])</f>
        <v>5.3078443483419682E-2</v>
      </c>
      <c r="K108">
        <f>LOG(Table8_1[[#This Row],[PFOS]])</f>
        <v>3.0755469613925306</v>
      </c>
      <c r="L108">
        <f>LOG(Table8_1[[#This Row],[6:2 FTS]])</f>
        <v>-1.3615107430453628</v>
      </c>
      <c r="M108">
        <f>LOG(Table8_1[[#This Row],[PFDA]])</f>
        <v>0.58206336291170868</v>
      </c>
      <c r="N108">
        <f>LOG(Table8_1[[#This Row],[PFUnA]])</f>
        <v>1.0791812460476249</v>
      </c>
      <c r="O108">
        <f>LOG(Table8_1[[#This Row],[PFDoA]])</f>
        <v>1.1522883443830565</v>
      </c>
      <c r="P108">
        <f>LOG(Table8_1[[#This Row],[PFTrDA]])</f>
        <v>1.0170333392987803</v>
      </c>
      <c r="Q108">
        <f>LOG(Table8_1[[#This Row],[PFTeDA]])</f>
        <v>1.0755469613925308</v>
      </c>
      <c r="R108">
        <f>LOG(Table8_1[[#This Row],[PFHxDA]])</f>
        <v>-4.2871802323186915E-2</v>
      </c>
      <c r="S108">
        <f>LOG(Table8_1[[#This Row],[PFNS]])</f>
        <v>0.91592721169711577</v>
      </c>
      <c r="T108">
        <f>LOG(Table8_1[[#This Row],[PFDS]])</f>
        <v>1.1583624920952498</v>
      </c>
      <c r="U108">
        <f>LOG(Table8_1[[#This Row],[PFDoS]])</f>
        <v>0.57054293988189753</v>
      </c>
      <c r="V108">
        <f>LOG(Table8_1[[#This Row],[4:2 FTS]])</f>
        <v>-0.96457026181545169</v>
      </c>
      <c r="W108">
        <f>LOG(Table8_1[[#This Row],[8:2 FTS]])</f>
        <v>0.36361197989214433</v>
      </c>
      <c r="X108">
        <f>LOG(Table8_1[[#This Row],[10:2 FTS]])</f>
        <v>0.84509804001425681</v>
      </c>
      <c r="Y108">
        <f>LOG(Table8_1[[#This Row],[N-MeFOSAA]])</f>
        <v>-1.3615107430453628</v>
      </c>
      <c r="Z108">
        <f>LOG(Table8_1[[#This Row],[N-EtFOSAA]])</f>
        <v>-1.3615107430453628</v>
      </c>
      <c r="AA108">
        <f>LOG(Table8_1[[#This Row],[FOSA]])</f>
        <v>0.41497334797081797</v>
      </c>
      <c r="AB108">
        <f>LOG(Table8_1[[#This Row],[FOSAA]])</f>
        <v>-1.3615107430453628</v>
      </c>
      <c r="AC108">
        <f>LOG(Table8_1[[#This Row],[N-MeFOSA]])</f>
        <v>-1.3615107430453628</v>
      </c>
      <c r="AD108">
        <f>LOG(Table8_1[[#This Row],[N-EtFOSA]])</f>
        <v>-1.3615107430453628</v>
      </c>
      <c r="AE108">
        <f>LOG(Table8_1[[#This Row],[HFPO-DA]])</f>
        <v>-1.3615107430453628</v>
      </c>
      <c r="AF108">
        <f>LOG(Table8_1[[#This Row],[ADONA]])</f>
        <v>-1.3615107430453628</v>
      </c>
      <c r="AG108">
        <f>LOG(Table8_1[[#This Row],[9Cl-PF3ONS]])</f>
        <v>-1.3615107430453628</v>
      </c>
      <c r="AH108">
        <f>LOG(Table8_1[[#This Row],[11Cl-PF3OUdS]])</f>
        <v>-1.3615107430453628</v>
      </c>
      <c r="AI108">
        <f>LOG(Table8_1[[#This Row],[3:3 FTCA]])</f>
        <v>-0.36151074304536268</v>
      </c>
      <c r="AJ108">
        <f>LOG(Table8_1[[#This Row],[5:3 FTCA]])</f>
        <v>-1.3615107430453628</v>
      </c>
      <c r="AK108">
        <f>LOG(Table8_1[[#This Row],[7:3 FTCA]])</f>
        <v>-0.58502665202918203</v>
      </c>
      <c r="AL108">
        <f>LOG(Table8_1[[#This Row],[6:2 FTCA]])</f>
        <v>-0.96457026181545169</v>
      </c>
      <c r="AM108">
        <f>LOG(Table8_1[[#This Row],[8:2 FTCA]])</f>
        <v>-0.96457026181545169</v>
      </c>
      <c r="AN108">
        <f>LOG(Table8_1[[#This Row],[10:2 FTCA]])</f>
        <v>-1.3615107430453628</v>
      </c>
      <c r="AO108">
        <f>LOG(Table8_1[[#This Row],[6:2 FTUCA]])</f>
        <v>-1.3615107430453628</v>
      </c>
      <c r="AP108">
        <f>LOG(Table8_1[[#This Row],[8:2 FTUCA]])</f>
        <v>-1.3615107430453628</v>
      </c>
      <c r="AQ108">
        <f>LOG(Table8_1[[#This Row],[6:2 diPAP]])</f>
        <v>-0.96457026181545169</v>
      </c>
      <c r="AR108">
        <f>LOG(Table8_1[[#This Row],[FBSA]])</f>
        <v>0.11727129565576427</v>
      </c>
      <c r="AS108">
        <f>LOG(Table8_1[[#This Row],[FHxSA]])</f>
        <v>1.0899051114393981</v>
      </c>
      <c r="AT108">
        <f>LOG(Table8_1[[#This Row],[PFPrS]])</f>
        <v>-0.96457026181545169</v>
      </c>
      <c r="AU108">
        <f>LOG(Table8_1[[#This Row],[Cl-PFOS]])</f>
        <v>0.26245108973042947</v>
      </c>
      <c r="AV108">
        <f>LOG(Table8_1[[#This Row],[PFEtCHxS]])</f>
        <v>-0.96457026181545169</v>
      </c>
      <c r="AW108">
        <f>LOG(Table8_1[[#This Row],[8:2 diPAP]])</f>
        <v>-1.3615107430453628</v>
      </c>
      <c r="AX108">
        <f>LOG(Table8_1[[#This Row],[diSAmPAP]])</f>
        <v>-1.3615107430453628</v>
      </c>
      <c r="AY108" t="e">
        <f>LOG(Table8_1[[#This Row],[11cl-PF3OUdS2]])</f>
        <v>#NUM!</v>
      </c>
    </row>
    <row r="109" spans="1:51" x14ac:dyDescent="0.3">
      <c r="A109">
        <f>LOG(Table8_1[[#This Row],[PFBA]])</f>
        <v>-1.3675427078152758</v>
      </c>
      <c r="B109">
        <f>LOG(Table8_1[[#This Row],[PFPeA]])</f>
        <v>-1.3675427078152758</v>
      </c>
      <c r="C109">
        <f>LOG(Table8_1[[#This Row],[PFHxA]])</f>
        <v>-1.3675427078152758</v>
      </c>
      <c r="D109">
        <f>LOG(Table8_1[[#This Row],[PFHpA]])</f>
        <v>-1.3675427078152758</v>
      </c>
      <c r="E109">
        <f>LOG(Table8_1[[#This Row],[PFOA]])</f>
        <v>-1.3675427078152758</v>
      </c>
      <c r="F109">
        <f>LOG(Table8_1[[#This Row],[PFNA]])</f>
        <v>-0.70774392864352398</v>
      </c>
      <c r="G109">
        <f>LOG(Table8_1[[#This Row],[PFBS]])</f>
        <v>-1.3675427078152758</v>
      </c>
      <c r="H109">
        <f>LOG(Table8_1[[#This Row],[PFPeS]])</f>
        <v>-0.97061622231479039</v>
      </c>
      <c r="I109">
        <f>LOG(Table8_1[[#This Row],[PFHxS]])</f>
        <v>0.95904139232109353</v>
      </c>
      <c r="J109">
        <f>LOG(Table8_1[[#This Row],[PFHpS]])</f>
        <v>0.40140054078154408</v>
      </c>
      <c r="K109">
        <f>LOG(Table8_1[[#This Row],[PFOS]])</f>
        <v>3.2253092817258628</v>
      </c>
      <c r="L109">
        <f>LOG(Table8_1[[#This Row],[6:2 FTS]])</f>
        <v>-1.3675427078152758</v>
      </c>
      <c r="M109">
        <f>LOG(Table8_1[[#This Row],[PFDA]])</f>
        <v>0.6020599913279624</v>
      </c>
      <c r="N109">
        <f>LOG(Table8_1[[#This Row],[PFUnA]])</f>
        <v>1.0043213737826426</v>
      </c>
      <c r="O109">
        <f>LOG(Table8_1[[#This Row],[PFDoA]])</f>
        <v>1.0569048513364727</v>
      </c>
      <c r="P109">
        <f>LOG(Table8_1[[#This Row],[PFTrDA]])</f>
        <v>1.0606978403536116</v>
      </c>
      <c r="Q109">
        <f>LOG(Table8_1[[#This Row],[PFTeDA]])</f>
        <v>1.0453229787866574</v>
      </c>
      <c r="R109">
        <f>LOG(Table8_1[[#This Row],[PFHxDA]])</f>
        <v>-0.38195190328790729</v>
      </c>
      <c r="S109">
        <f>LOG(Table8_1[[#This Row],[PFNS]])</f>
        <v>1.3180633349627615</v>
      </c>
      <c r="T109">
        <f>LOG(Table8_1[[#This Row],[PFDS]])</f>
        <v>1.287801729930226</v>
      </c>
      <c r="U109">
        <f>LOG(Table8_1[[#This Row],[PFDoS]])</f>
        <v>0.92839585225671384</v>
      </c>
      <c r="V109">
        <f>LOG(Table8_1[[#This Row],[4:2 FTS]])</f>
        <v>-0.97061622231479039</v>
      </c>
      <c r="W109">
        <f>LOG(Table8_1[[#This Row],[8:2 FTS]])</f>
        <v>0.61066016308987991</v>
      </c>
      <c r="X109">
        <f>LOG(Table8_1[[#This Row],[10:2 FTS]])</f>
        <v>0.93500315145365476</v>
      </c>
      <c r="Y109">
        <f>LOG(Table8_1[[#This Row],[N-MeFOSAA]])</f>
        <v>-1.3675427078152758</v>
      </c>
      <c r="Z109">
        <f>LOG(Table8_1[[#This Row],[N-EtFOSAA]])</f>
        <v>-1.3675427078152758</v>
      </c>
      <c r="AA109">
        <f>LOG(Table8_1[[#This Row],[FOSA]])</f>
        <v>0.82672252016899206</v>
      </c>
      <c r="AB109">
        <f>LOG(Table8_1[[#This Row],[FOSAA]])</f>
        <v>-1.3675427078152758</v>
      </c>
      <c r="AC109">
        <f>LOG(Table8_1[[#This Row],[N-MeFOSA]])</f>
        <v>-1.3675427078152758</v>
      </c>
      <c r="AD109">
        <f>LOG(Table8_1[[#This Row],[N-EtFOSA]])</f>
        <v>-1.3675427078152758</v>
      </c>
      <c r="AE109">
        <f>LOG(Table8_1[[#This Row],[HFPO-DA]])</f>
        <v>-1.3675427078152758</v>
      </c>
      <c r="AF109">
        <f>LOG(Table8_1[[#This Row],[ADONA]])</f>
        <v>-1.3675427078152758</v>
      </c>
      <c r="AG109">
        <f>LOG(Table8_1[[#This Row],[9Cl-PF3ONS]])</f>
        <v>-1.3675427078152758</v>
      </c>
      <c r="AH109">
        <f>LOG(Table8_1[[#This Row],[11Cl-PF3OUdS]])</f>
        <v>-1.3675427078152758</v>
      </c>
      <c r="AI109">
        <f>LOG(Table8_1[[#This Row],[3:3 FTCA]])</f>
        <v>-0.36754270781527576</v>
      </c>
      <c r="AJ109">
        <f>LOG(Table8_1[[#This Row],[5:3 FTCA]])</f>
        <v>-1.3675427078152758</v>
      </c>
      <c r="AK109">
        <f>LOG(Table8_1[[#This Row],[7:3 FTCA]])</f>
        <v>0.13033376849500614</v>
      </c>
      <c r="AL109">
        <f>LOG(Table8_1[[#This Row],[6:2 FTCA]])</f>
        <v>-0.97061622231479039</v>
      </c>
      <c r="AM109">
        <f>LOG(Table8_1[[#This Row],[8:2 FTCA]])</f>
        <v>-0.97061622231479039</v>
      </c>
      <c r="AN109">
        <f>LOG(Table8_1[[#This Row],[10:2 FTCA]])</f>
        <v>-1.3675427078152758</v>
      </c>
      <c r="AO109">
        <f>LOG(Table8_1[[#This Row],[6:2 FTUCA]])</f>
        <v>-1.3675427078152758</v>
      </c>
      <c r="AP109">
        <f>LOG(Table8_1[[#This Row],[8:2 FTUCA]])</f>
        <v>-1.3675427078152758</v>
      </c>
      <c r="AQ109">
        <f>LOG(Table8_1[[#This Row],[6:2 diPAP]])</f>
        <v>-0.97061622231479039</v>
      </c>
      <c r="AR109">
        <f>LOG(Table8_1[[#This Row],[FBSA]])</f>
        <v>0.8549130223078556</v>
      </c>
      <c r="AS109">
        <f>LOG(Table8_1[[#This Row],[FHxSA]])</f>
        <v>1.5843312243675307</v>
      </c>
      <c r="AT109">
        <f>LOG(Table8_1[[#This Row],[PFPrS]])</f>
        <v>-0.97061622231479039</v>
      </c>
      <c r="AU109">
        <f>LOG(Table8_1[[#This Row],[Cl-PFOS]])</f>
        <v>0.71432975974523305</v>
      </c>
      <c r="AV109">
        <f>LOG(Table8_1[[#This Row],[PFEtCHxS]])</f>
        <v>-0.97061622231479039</v>
      </c>
      <c r="AW109">
        <f>LOG(Table8_1[[#This Row],[8:2 diPAP]])</f>
        <v>-1.3675427078152758</v>
      </c>
      <c r="AX109">
        <f>LOG(Table8_1[[#This Row],[diSAmPAP]])</f>
        <v>-1.3675427078152758</v>
      </c>
      <c r="AY109" t="e">
        <f>LOG(Table8_1[[#This Row],[11cl-PF3OUdS2]])</f>
        <v>#NUM!</v>
      </c>
    </row>
    <row r="110" spans="1:51" x14ac:dyDescent="0.3">
      <c r="A110">
        <f>LOG(Table8_1[[#This Row],[PFBA]])</f>
        <v>-1.3605135107314139</v>
      </c>
      <c r="B110">
        <f>LOG(Table8_1[[#This Row],[PFPeA]])</f>
        <v>-1.3605135107314139</v>
      </c>
      <c r="C110">
        <f>LOG(Table8_1[[#This Row],[PFHxA]])</f>
        <v>-1.3605135107314139</v>
      </c>
      <c r="D110">
        <f>LOG(Table8_1[[#This Row],[PFHpA]])</f>
        <v>-1.3605135107314139</v>
      </c>
      <c r="E110">
        <f>LOG(Table8_1[[#This Row],[PFOA]])</f>
        <v>-1.3605135107314139</v>
      </c>
      <c r="F110">
        <f>LOG(Table8_1[[#This Row],[PFNA]])</f>
        <v>-1.3605135107314139</v>
      </c>
      <c r="G110">
        <f>LOG(Table8_1[[#This Row],[PFBS]])</f>
        <v>-1.3605135107314139</v>
      </c>
      <c r="H110">
        <f>LOG(Table8_1[[#This Row],[PFPeS]])</f>
        <v>-0.96257350205937642</v>
      </c>
      <c r="I110">
        <f>LOG(Table8_1[[#This Row],[PFHxS]])</f>
        <v>0.17609125905568124</v>
      </c>
      <c r="J110">
        <f>LOG(Table8_1[[#This Row],[PFHpS]])</f>
        <v>-0.96257350205937642</v>
      </c>
      <c r="K110">
        <f>LOG(Table8_1[[#This Row],[PFOS]])</f>
        <v>2.5051499783199058</v>
      </c>
      <c r="L110">
        <f>LOG(Table8_1[[#This Row],[6:2 FTS]])</f>
        <v>-1.3605135107314139</v>
      </c>
      <c r="M110">
        <f>LOG(Table8_1[[#This Row],[PFDA]])</f>
        <v>0</v>
      </c>
      <c r="N110">
        <f>LOG(Table8_1[[#This Row],[PFUnA]])</f>
        <v>0.46538285144841829</v>
      </c>
      <c r="O110">
        <f>LOG(Table8_1[[#This Row],[PFDoA]])</f>
        <v>0.46982201597816303</v>
      </c>
      <c r="P110">
        <f>LOG(Table8_1[[#This Row],[PFTrDA]])</f>
        <v>0.4927603890268375</v>
      </c>
      <c r="Q110">
        <f>LOG(Table8_1[[#This Row],[PFTeDA]])</f>
        <v>0.35602585719312274</v>
      </c>
      <c r="R110">
        <f>LOG(Table8_1[[#This Row],[PFHxDA]])</f>
        <v>-1.3605135107314139</v>
      </c>
      <c r="S110">
        <f>LOG(Table8_1[[#This Row],[PFNS]])</f>
        <v>0.3010299956639812</v>
      </c>
      <c r="T110">
        <f>LOG(Table8_1[[#This Row],[PFDS]])</f>
        <v>0.48287358360875376</v>
      </c>
      <c r="U110">
        <f>LOG(Table8_1[[#This Row],[PFDoS]])</f>
        <v>4.5322978786657475E-2</v>
      </c>
      <c r="V110">
        <f>LOG(Table8_1[[#This Row],[4:2 FTS]])</f>
        <v>-0.96257350205937642</v>
      </c>
      <c r="W110">
        <f>LOG(Table8_1[[#This Row],[8:2 FTS]])</f>
        <v>-0.21896306137886817</v>
      </c>
      <c r="X110">
        <f>LOG(Table8_1[[#This Row],[10:2 FTS]])</f>
        <v>0.26245108973042947</v>
      </c>
      <c r="Y110">
        <f>LOG(Table8_1[[#This Row],[N-MeFOSAA]])</f>
        <v>-1.3605135107314139</v>
      </c>
      <c r="Z110">
        <f>LOG(Table8_1[[#This Row],[N-EtFOSAA]])</f>
        <v>-1.3605135107314139</v>
      </c>
      <c r="AA110">
        <f>LOG(Table8_1[[#This Row],[FOSA]])</f>
        <v>-0.12033079436794646</v>
      </c>
      <c r="AB110">
        <f>LOG(Table8_1[[#This Row],[FOSAA]])</f>
        <v>-1.3605135107314139</v>
      </c>
      <c r="AC110">
        <f>LOG(Table8_1[[#This Row],[N-MeFOSA]])</f>
        <v>-1.3605135107314139</v>
      </c>
      <c r="AD110">
        <f>LOG(Table8_1[[#This Row],[N-EtFOSA]])</f>
        <v>-1.3605135107314139</v>
      </c>
      <c r="AE110">
        <f>LOG(Table8_1[[#This Row],[HFPO-DA]])</f>
        <v>-1.3605135107314139</v>
      </c>
      <c r="AF110">
        <f>LOG(Table8_1[[#This Row],[ADONA]])</f>
        <v>-1.3605135107314139</v>
      </c>
      <c r="AG110">
        <f>LOG(Table8_1[[#This Row],[9Cl-PF3ONS]])</f>
        <v>-1.3605135107314139</v>
      </c>
      <c r="AH110">
        <f>LOG(Table8_1[[#This Row],[11Cl-PF3OUdS]])</f>
        <v>-1.3605135107314139</v>
      </c>
      <c r="AI110">
        <f>LOG(Table8_1[[#This Row],[3:3 FTCA]])</f>
        <v>-0.36051351073141397</v>
      </c>
      <c r="AJ110">
        <f>LOG(Table8_1[[#This Row],[5:3 FTCA]])</f>
        <v>-1.3605135107314139</v>
      </c>
      <c r="AK110">
        <f>LOG(Table8_1[[#This Row],[7:3 FTCA]])</f>
        <v>-1.3605135107314139</v>
      </c>
      <c r="AL110">
        <f>LOG(Table8_1[[#This Row],[6:2 FTCA]])</f>
        <v>-0.96257350205937642</v>
      </c>
      <c r="AM110">
        <f>LOG(Table8_1[[#This Row],[8:2 FTCA]])</f>
        <v>-0.96257350205937642</v>
      </c>
      <c r="AN110">
        <f>LOG(Table8_1[[#This Row],[10:2 FTCA]])</f>
        <v>-1.3605135107314139</v>
      </c>
      <c r="AO110">
        <f>LOG(Table8_1[[#This Row],[6:2 FTUCA]])</f>
        <v>-1.3605135107314139</v>
      </c>
      <c r="AP110">
        <f>LOG(Table8_1[[#This Row],[8:2 FTUCA]])</f>
        <v>-1.3605135107314139</v>
      </c>
      <c r="AQ110">
        <f>LOG(Table8_1[[#This Row],[6:2 diPAP]])</f>
        <v>-0.96257350205937642</v>
      </c>
      <c r="AR110">
        <f>LOG(Table8_1[[#This Row],[FBSA]])</f>
        <v>-0.25806092227080107</v>
      </c>
      <c r="AS110">
        <f>LOG(Table8_1[[#This Row],[FHxSA]])</f>
        <v>0.55750720190565795</v>
      </c>
      <c r="AT110">
        <f>LOG(Table8_1[[#This Row],[PFPrS]])</f>
        <v>-0.96257350205937642</v>
      </c>
      <c r="AU110">
        <f>LOG(Table8_1[[#This Row],[Cl-PFOS]])</f>
        <v>-0.25649023527157022</v>
      </c>
      <c r="AV110">
        <f>LOG(Table8_1[[#This Row],[PFEtCHxS]])</f>
        <v>-0.96257350205937642</v>
      </c>
      <c r="AW110">
        <f>LOG(Table8_1[[#This Row],[8:2 diPAP]])</f>
        <v>-1.3605135107314139</v>
      </c>
      <c r="AX110">
        <f>LOG(Table8_1[[#This Row],[diSAmPAP]])</f>
        <v>-1.3605135107314139</v>
      </c>
      <c r="AY110" t="e">
        <f>LOG(Table8_1[[#This Row],[11cl-PF3OUdS2]])</f>
        <v>#NUM!</v>
      </c>
    </row>
    <row r="111" spans="1:51" x14ac:dyDescent="0.3">
      <c r="A111">
        <f>LOG(Table8_1[[#This Row],[PFBA]])</f>
        <v>-1.3705904008972811</v>
      </c>
      <c r="B111">
        <f>LOG(Table8_1[[#This Row],[PFPeA]])</f>
        <v>-1.3705904008972811</v>
      </c>
      <c r="C111">
        <f>LOG(Table8_1[[#This Row],[PFHxA]])</f>
        <v>0.34044411484011833</v>
      </c>
      <c r="D111">
        <f>LOG(Table8_1[[#This Row],[PFHpA]])</f>
        <v>-1.3705904008972811</v>
      </c>
      <c r="E111">
        <f>LOG(Table8_1[[#This Row],[PFOA]])</f>
        <v>7.1882007306125359E-2</v>
      </c>
      <c r="F111">
        <f>LOG(Table8_1[[#This Row],[PFNA]])</f>
        <v>0.17609125905568124</v>
      </c>
      <c r="G111">
        <f>LOG(Table8_1[[#This Row],[PFBS]])</f>
        <v>0.26481782300953649</v>
      </c>
      <c r="H111">
        <f>LOG(Table8_1[[#This Row],[PFPeS]])</f>
        <v>0.27184160653649897</v>
      </c>
      <c r="I111">
        <f>LOG(Table8_1[[#This Row],[PFHxS]])</f>
        <v>1.1702617153949575</v>
      </c>
      <c r="J111">
        <f>LOG(Table8_1[[#This Row],[PFHpS]])</f>
        <v>-0.97265039222524352</v>
      </c>
      <c r="K111">
        <f>LOG(Table8_1[[#This Row],[PFOS]])</f>
        <v>2.6374897295125108</v>
      </c>
      <c r="L111">
        <f>LOG(Table8_1[[#This Row],[6:2 FTS]])</f>
        <v>-1.3705904008972811</v>
      </c>
      <c r="M111">
        <f>LOG(Table8_1[[#This Row],[PFDA]])</f>
        <v>0.21484384804769785</v>
      </c>
      <c r="N111">
        <f>LOG(Table8_1[[#This Row],[PFUnA]])</f>
        <v>0.64048143697042181</v>
      </c>
      <c r="O111">
        <f>LOG(Table8_1[[#This Row],[PFDoA]])</f>
        <v>0.59549622182557416</v>
      </c>
      <c r="P111">
        <f>LOG(Table8_1[[#This Row],[PFTrDA]])</f>
        <v>0.74429298312267622</v>
      </c>
      <c r="Q111">
        <f>LOG(Table8_1[[#This Row],[PFTeDA]])</f>
        <v>0.62221402296629535</v>
      </c>
      <c r="R111">
        <f>LOG(Table8_1[[#This Row],[PFHxDA]])</f>
        <v>-1.3705904008972811</v>
      </c>
      <c r="S111">
        <f>LOG(Table8_1[[#This Row],[PFNS]])</f>
        <v>0.37474834601010387</v>
      </c>
      <c r="T111">
        <f>LOG(Table8_1[[#This Row],[PFDS]])</f>
        <v>0.75434833571101889</v>
      </c>
      <c r="U111">
        <f>LOG(Table8_1[[#This Row],[PFDoS]])</f>
        <v>0.31175386105575426</v>
      </c>
      <c r="V111">
        <f>LOG(Table8_1[[#This Row],[4:2 FTS]])</f>
        <v>-0.97265039222524352</v>
      </c>
      <c r="W111">
        <f>LOG(Table8_1[[#This Row],[8:2 FTS]])</f>
        <v>0.33243845991560533</v>
      </c>
      <c r="X111">
        <f>LOG(Table8_1[[#This Row],[10:2 FTS]])</f>
        <v>0.65417654187796048</v>
      </c>
      <c r="Y111">
        <f>LOG(Table8_1[[#This Row],[N-MeFOSAA]])</f>
        <v>-1.3705904008972811</v>
      </c>
      <c r="Z111">
        <f>LOG(Table8_1[[#This Row],[N-EtFOSAA]])</f>
        <v>-1.3705904008972811</v>
      </c>
      <c r="AA111">
        <f>LOG(Table8_1[[#This Row],[FOSA]])</f>
        <v>0.66558099101795309</v>
      </c>
      <c r="AB111">
        <f>LOG(Table8_1[[#This Row],[FOSAA]])</f>
        <v>-1.3705904008972811</v>
      </c>
      <c r="AC111">
        <f>LOG(Table8_1[[#This Row],[N-MeFOSA]])</f>
        <v>-1.3705904008972811</v>
      </c>
      <c r="AD111">
        <f>LOG(Table8_1[[#This Row],[N-EtFOSA]])</f>
        <v>-1.3705904008972811</v>
      </c>
      <c r="AE111">
        <f>LOG(Table8_1[[#This Row],[HFPO-DA]])</f>
        <v>-1.3705904008972811</v>
      </c>
      <c r="AF111">
        <f>LOG(Table8_1[[#This Row],[ADONA]])</f>
        <v>-1.3705904008972811</v>
      </c>
      <c r="AG111">
        <f>LOG(Table8_1[[#This Row],[9Cl-PF3ONS]])</f>
        <v>-1.3705904008972811</v>
      </c>
      <c r="AH111">
        <f>LOG(Table8_1[[#This Row],[11Cl-PF3OUdS]])</f>
        <v>-1.3705904008972811</v>
      </c>
      <c r="AI111">
        <f>LOG(Table8_1[[#This Row],[3:3 FTCA]])</f>
        <v>-0.37059040089728107</v>
      </c>
      <c r="AJ111">
        <f>LOG(Table8_1[[#This Row],[5:3 FTCA]])</f>
        <v>-1.3705904008972811</v>
      </c>
      <c r="AK111">
        <f>LOG(Table8_1[[#This Row],[7:3 FTCA]])</f>
        <v>0.89376176205794344</v>
      </c>
      <c r="AL111">
        <f>LOG(Table8_1[[#This Row],[6:2 FTCA]])</f>
        <v>-0.97265039222524352</v>
      </c>
      <c r="AM111">
        <f>LOG(Table8_1[[#This Row],[8:2 FTCA]])</f>
        <v>-0.97265039222524352</v>
      </c>
      <c r="AN111">
        <f>LOG(Table8_1[[#This Row],[10:2 FTCA]])</f>
        <v>-1.3705904008972811</v>
      </c>
      <c r="AO111">
        <f>LOG(Table8_1[[#This Row],[6:2 FTUCA]])</f>
        <v>-1.3705904008972811</v>
      </c>
      <c r="AP111">
        <f>LOG(Table8_1[[#This Row],[8:2 FTUCA]])</f>
        <v>-1.3705904008972811</v>
      </c>
      <c r="AQ111">
        <f>LOG(Table8_1[[#This Row],[6:2 diPAP]])</f>
        <v>-0.97265039222524352</v>
      </c>
      <c r="AR111">
        <f>LOG(Table8_1[[#This Row],[FBSA]])</f>
        <v>0.65321251377534373</v>
      </c>
      <c r="AS111">
        <f>LOG(Table8_1[[#This Row],[FHxSA]])</f>
        <v>1.5327543789924978</v>
      </c>
      <c r="AT111">
        <f>LOG(Table8_1[[#This Row],[PFPrS]])</f>
        <v>-0.97265039222524352</v>
      </c>
      <c r="AU111">
        <f>LOG(Table8_1[[#This Row],[Cl-PFOS]])</f>
        <v>-1.3705904008972811</v>
      </c>
      <c r="AV111">
        <f>LOG(Table8_1[[#This Row],[PFEtCHxS]])</f>
        <v>-0.97265039222524352</v>
      </c>
      <c r="AW111">
        <f>LOG(Table8_1[[#This Row],[8:2 diPAP]])</f>
        <v>-1.3705904008972811</v>
      </c>
      <c r="AX111">
        <f>LOG(Table8_1[[#This Row],[diSAmPAP]])</f>
        <v>-1.3705904008972811</v>
      </c>
      <c r="AY111" t="e">
        <f>LOG(Table8_1[[#This Row],[11cl-PF3OUdS2]])</f>
        <v>#NUM!</v>
      </c>
    </row>
    <row r="112" spans="1:51" x14ac:dyDescent="0.3">
      <c r="A112">
        <f>LOG(Table8_1[[#This Row],[PFBA]])</f>
        <v>-1.3496924768680636</v>
      </c>
      <c r="B112">
        <f>LOG(Table8_1[[#This Row],[PFPeA]])</f>
        <v>-1.3496924768680636</v>
      </c>
      <c r="C112">
        <f>LOG(Table8_1[[#This Row],[PFHxA]])</f>
        <v>-1.3496924768680636</v>
      </c>
      <c r="D112">
        <f>LOG(Table8_1[[#This Row],[PFHpA]])</f>
        <v>-1.3496924768680636</v>
      </c>
      <c r="E112">
        <f>LOG(Table8_1[[#This Row],[PFOA]])</f>
        <v>-1.3496924768680636</v>
      </c>
      <c r="F112">
        <f>LOG(Table8_1[[#This Row],[PFNA]])</f>
        <v>-1.3496924768680636</v>
      </c>
      <c r="G112">
        <f>LOG(Table8_1[[#This Row],[PFBS]])</f>
        <v>-1.3496924768680636</v>
      </c>
      <c r="H112">
        <f>LOG(Table8_1[[#This Row],[PFPeS]])</f>
        <v>-0.9507819773298184</v>
      </c>
      <c r="I112">
        <f>LOG(Table8_1[[#This Row],[PFHxS]])</f>
        <v>0.81690383937566025</v>
      </c>
      <c r="J112">
        <f>LOG(Table8_1[[#This Row],[PFHpS]])</f>
        <v>5.6904851336472557E-2</v>
      </c>
      <c r="K112">
        <f>LOG(Table8_1[[#This Row],[PFOS]])</f>
        <v>3.0211892990699383</v>
      </c>
      <c r="L112">
        <f>LOG(Table8_1[[#This Row],[6:2 FTS]])</f>
        <v>-1.3496924768680636</v>
      </c>
      <c r="M112">
        <f>LOG(Table8_1[[#This Row],[PFDA]])</f>
        <v>0.32633586092875144</v>
      </c>
      <c r="N112">
        <f>LOG(Table8_1[[#This Row],[PFUnA]])</f>
        <v>0.88252453795488051</v>
      </c>
      <c r="O112">
        <f>LOG(Table8_1[[#This Row],[PFDoA]])</f>
        <v>1.0043213737826426</v>
      </c>
      <c r="P112">
        <f>LOG(Table8_1[[#This Row],[PFTrDA]])</f>
        <v>1.0170333392987803</v>
      </c>
      <c r="Q112">
        <f>LOG(Table8_1[[#This Row],[PFTeDA]])</f>
        <v>0.9258275746247423</v>
      </c>
      <c r="R112">
        <f>LOG(Table8_1[[#This Row],[PFHxDA]])</f>
        <v>-0.33724216831842591</v>
      </c>
      <c r="S112">
        <f>LOG(Table8_1[[#This Row],[PFNS]])</f>
        <v>0.85973856619714695</v>
      </c>
      <c r="T112">
        <f>LOG(Table8_1[[#This Row],[PFDS]])</f>
        <v>1.0334237554869496</v>
      </c>
      <c r="U112">
        <f>LOG(Table8_1[[#This Row],[PFDoS]])</f>
        <v>0.64738297011461987</v>
      </c>
      <c r="V112">
        <f>LOG(Table8_1[[#This Row],[4:2 FTS]])</f>
        <v>-0.9507819773298184</v>
      </c>
      <c r="W112">
        <f>LOG(Table8_1[[#This Row],[8:2 FTS]])</f>
        <v>0.31597034545691771</v>
      </c>
      <c r="X112">
        <f>LOG(Table8_1[[#This Row],[10:2 FTS]])</f>
        <v>0.5877109650189114</v>
      </c>
      <c r="Y112">
        <f>LOG(Table8_1[[#This Row],[N-MeFOSAA]])</f>
        <v>-1.3496924768680636</v>
      </c>
      <c r="Z112">
        <f>LOG(Table8_1[[#This Row],[N-EtFOSAA]])</f>
        <v>-1.3496924768680636</v>
      </c>
      <c r="AA112">
        <f>LOG(Table8_1[[#This Row],[FOSA]])</f>
        <v>0.51188336097887432</v>
      </c>
      <c r="AB112">
        <f>LOG(Table8_1[[#This Row],[FOSAA]])</f>
        <v>-1.3496924768680636</v>
      </c>
      <c r="AC112">
        <f>LOG(Table8_1[[#This Row],[N-MeFOSA]])</f>
        <v>-1.3496924768680636</v>
      </c>
      <c r="AD112">
        <f>LOG(Table8_1[[#This Row],[N-EtFOSA]])</f>
        <v>-1.3496924768680636</v>
      </c>
      <c r="AE112">
        <f>LOG(Table8_1[[#This Row],[HFPO-DA]])</f>
        <v>-1.3496924768680636</v>
      </c>
      <c r="AF112">
        <f>LOG(Table8_1[[#This Row],[ADONA]])</f>
        <v>-1.3496924768680636</v>
      </c>
      <c r="AG112">
        <f>LOG(Table8_1[[#This Row],[9Cl-PF3ONS]])</f>
        <v>-1.3496924768680636</v>
      </c>
      <c r="AH112">
        <f>LOG(Table8_1[[#This Row],[11Cl-PF3OUdS]])</f>
        <v>-1.3496924768680636</v>
      </c>
      <c r="AI112">
        <f>LOG(Table8_1[[#This Row],[3:3 FTCA]])</f>
        <v>-0.34969247686806354</v>
      </c>
      <c r="AJ112">
        <f>LOG(Table8_1[[#This Row],[5:3 FTCA]])</f>
        <v>-1.3496924768680636</v>
      </c>
      <c r="AK112">
        <f>LOG(Table8_1[[#This Row],[7:3 FTCA]])</f>
        <v>0.15836249209524964</v>
      </c>
      <c r="AL112">
        <f>LOG(Table8_1[[#This Row],[6:2 FTCA]])</f>
        <v>-0.9507819773298184</v>
      </c>
      <c r="AM112">
        <f>LOG(Table8_1[[#This Row],[8:2 FTCA]])</f>
        <v>-0.9507819773298184</v>
      </c>
      <c r="AN112">
        <f>LOG(Table8_1[[#This Row],[10:2 FTCA]])</f>
        <v>-1.3496924768680636</v>
      </c>
      <c r="AO112">
        <f>LOG(Table8_1[[#This Row],[6:2 FTUCA]])</f>
        <v>-1.3496924768680636</v>
      </c>
      <c r="AP112">
        <f>LOG(Table8_1[[#This Row],[8:2 FTUCA]])</f>
        <v>-1.3496924768680636</v>
      </c>
      <c r="AQ112">
        <f>LOG(Table8_1[[#This Row],[6:2 diPAP]])</f>
        <v>-0.9507819773298184</v>
      </c>
      <c r="AR112">
        <f>LOG(Table8_1[[#This Row],[FBSA]])</f>
        <v>0.40483371661993806</v>
      </c>
      <c r="AS112">
        <f>LOG(Table8_1[[#This Row],[FHxSA]])</f>
        <v>1.1492191126553799</v>
      </c>
      <c r="AT112">
        <f>LOG(Table8_1[[#This Row],[PFPrS]])</f>
        <v>-0.9507819773298184</v>
      </c>
      <c r="AU112">
        <f>LOG(Table8_1[[#This Row],[Cl-PFOS]])</f>
        <v>0.16731733474817609</v>
      </c>
      <c r="AV112">
        <f>LOG(Table8_1[[#This Row],[PFEtCHxS]])</f>
        <v>-0.9507819773298184</v>
      </c>
      <c r="AW112">
        <f>LOG(Table8_1[[#This Row],[8:2 diPAP]])</f>
        <v>-1.3496924768680636</v>
      </c>
      <c r="AX112">
        <f>LOG(Table8_1[[#This Row],[diSAmPAP]])</f>
        <v>-1.3496924768680636</v>
      </c>
      <c r="AY112" t="e">
        <f>LOG(Table8_1[[#This Row],[11cl-PF3OUdS2]])</f>
        <v>#NUM!</v>
      </c>
    </row>
    <row r="113" spans="1:51" x14ac:dyDescent="0.3">
      <c r="A113">
        <f>LOG(Table8_1[[#This Row],[PFBA]])</f>
        <v>-1.3595185630295781</v>
      </c>
      <c r="B113">
        <f>LOG(Table8_1[[#This Row],[PFPeA]])</f>
        <v>-1.3595185630295781</v>
      </c>
      <c r="C113">
        <f>LOG(Table8_1[[#This Row],[PFHxA]])</f>
        <v>-1.3595185630295781</v>
      </c>
      <c r="D113">
        <f>LOG(Table8_1[[#This Row],[PFHpA]])</f>
        <v>-1.3595185630295781</v>
      </c>
      <c r="E113">
        <f>LOG(Table8_1[[#This Row],[PFOA]])</f>
        <v>-1.3595185630295781</v>
      </c>
      <c r="F113">
        <f>LOG(Table8_1[[#This Row],[PFNA]])</f>
        <v>-0.65364702554936138</v>
      </c>
      <c r="G113">
        <f>LOG(Table8_1[[#This Row],[PFBS]])</f>
        <v>-1.3595185630295781</v>
      </c>
      <c r="H113">
        <f>LOG(Table8_1[[#This Row],[PFPeS]])</f>
        <v>-0.96257350205937642</v>
      </c>
      <c r="I113">
        <f>LOG(Table8_1[[#This Row],[PFHxS]])</f>
        <v>1.1492191126553799</v>
      </c>
      <c r="J113">
        <f>LOG(Table8_1[[#This Row],[PFHpS]])</f>
        <v>0.54654266347813107</v>
      </c>
      <c r="K113">
        <f>LOG(Table8_1[[#This Row],[PFOS]])</f>
        <v>3.3765769570565118</v>
      </c>
      <c r="L113">
        <f>LOG(Table8_1[[#This Row],[6:2 FTS]])</f>
        <v>-1.3595185630295781</v>
      </c>
      <c r="M113">
        <f>LOG(Table8_1[[#This Row],[PFDA]])</f>
        <v>0.69284691927722997</v>
      </c>
      <c r="N113">
        <f>LOG(Table8_1[[#This Row],[PFUnA]])</f>
        <v>1.0863598306747482</v>
      </c>
      <c r="O113">
        <f>LOG(Table8_1[[#This Row],[PFDoA]])</f>
        <v>1.3138672203691535</v>
      </c>
      <c r="P113">
        <f>LOG(Table8_1[[#This Row],[PFTrDA]])</f>
        <v>1.3364597338485296</v>
      </c>
      <c r="Q113">
        <f>LOG(Table8_1[[#This Row],[PFTeDA]])</f>
        <v>1.2355284469075489</v>
      </c>
      <c r="R113">
        <f>LOG(Table8_1[[#This Row],[PFHxDA]])</f>
        <v>-0.10790539730951958</v>
      </c>
      <c r="S113">
        <f>LOG(Table8_1[[#This Row],[PFNS]])</f>
        <v>1.4048337166199381</v>
      </c>
      <c r="T113">
        <f>LOG(Table8_1[[#This Row],[PFDS]])</f>
        <v>1.3344537511509309</v>
      </c>
      <c r="U113">
        <f>LOG(Table8_1[[#This Row],[PFDoS]])</f>
        <v>1.0681858617461617</v>
      </c>
      <c r="V113">
        <f>LOG(Table8_1[[#This Row],[4:2 FTS]])</f>
        <v>-0.96257350205937642</v>
      </c>
      <c r="W113">
        <f>LOG(Table8_1[[#This Row],[8:2 FTS]])</f>
        <v>0.61804809671209271</v>
      </c>
      <c r="X113">
        <f>LOG(Table8_1[[#This Row],[10:2 FTS]])</f>
        <v>0.651278013998144</v>
      </c>
      <c r="Y113">
        <f>LOG(Table8_1[[#This Row],[N-MeFOSAA]])</f>
        <v>-1.3595185630295781</v>
      </c>
      <c r="Z113">
        <f>LOG(Table8_1[[#This Row],[N-EtFOSAA]])</f>
        <v>-1.3595185630295781</v>
      </c>
      <c r="AA113">
        <f>LOG(Table8_1[[#This Row],[FOSA]])</f>
        <v>1.2068258760318498</v>
      </c>
      <c r="AB113">
        <f>LOG(Table8_1[[#This Row],[FOSAA]])</f>
        <v>-1.3595185630295781</v>
      </c>
      <c r="AC113">
        <f>LOG(Table8_1[[#This Row],[N-MeFOSA]])</f>
        <v>-1.3595185630295781</v>
      </c>
      <c r="AD113">
        <f>LOG(Table8_1[[#This Row],[N-EtFOSA]])</f>
        <v>-1.3595185630295781</v>
      </c>
      <c r="AE113">
        <f>LOG(Table8_1[[#This Row],[HFPO-DA]])</f>
        <v>-1.3595185630295781</v>
      </c>
      <c r="AF113">
        <f>LOG(Table8_1[[#This Row],[ADONA]])</f>
        <v>-1.3595185630295781</v>
      </c>
      <c r="AG113">
        <f>LOG(Table8_1[[#This Row],[9Cl-PF3ONS]])</f>
        <v>-1.3595185630295781</v>
      </c>
      <c r="AH113">
        <f>LOG(Table8_1[[#This Row],[11Cl-PF3OUdS]])</f>
        <v>-1.3595185630295781</v>
      </c>
      <c r="AI113">
        <f>LOG(Table8_1[[#This Row],[3:3 FTCA]])</f>
        <v>-0.35951856302957819</v>
      </c>
      <c r="AJ113">
        <f>LOG(Table8_1[[#This Row],[5:3 FTCA]])</f>
        <v>-1.3595185630295781</v>
      </c>
      <c r="AK113">
        <f>LOG(Table8_1[[#This Row],[7:3 FTCA]])</f>
        <v>0.28103336724772754</v>
      </c>
      <c r="AL113">
        <f>LOG(Table8_1[[#This Row],[6:2 FTCA]])</f>
        <v>-0.96257350205937642</v>
      </c>
      <c r="AM113">
        <f>LOG(Table8_1[[#This Row],[8:2 FTCA]])</f>
        <v>-0.96257350205937642</v>
      </c>
      <c r="AN113">
        <f>LOG(Table8_1[[#This Row],[10:2 FTCA]])</f>
        <v>-1.3595185630295781</v>
      </c>
      <c r="AO113">
        <f>LOG(Table8_1[[#This Row],[6:2 FTUCA]])</f>
        <v>-1.3595185630295781</v>
      </c>
      <c r="AP113">
        <f>LOG(Table8_1[[#This Row],[8:2 FTUCA]])</f>
        <v>-1.3595185630295781</v>
      </c>
      <c r="AQ113">
        <f>LOG(Table8_1[[#This Row],[6:2 diPAP]])</f>
        <v>-0.96257350205937642</v>
      </c>
      <c r="AR113">
        <f>LOG(Table8_1[[#This Row],[FBSA]])</f>
        <v>-0.96257350205937642</v>
      </c>
      <c r="AS113">
        <f>LOG(Table8_1[[#This Row],[FHxSA]])</f>
        <v>-1.3595185630295781</v>
      </c>
      <c r="AT113">
        <f>LOG(Table8_1[[#This Row],[PFPrS]])</f>
        <v>-0.96257350205937642</v>
      </c>
      <c r="AU113">
        <f>LOG(Table8_1[[#This Row],[Cl-PFOS]])</f>
        <v>0.67024585307412399</v>
      </c>
      <c r="AV113">
        <f>LOG(Table8_1[[#This Row],[PFEtCHxS]])</f>
        <v>-0.96257350205937642</v>
      </c>
      <c r="AW113">
        <f>LOG(Table8_1[[#This Row],[8:2 diPAP]])</f>
        <v>-1.3595185630295781</v>
      </c>
      <c r="AX113">
        <f>LOG(Table8_1[[#This Row],[diSAmPAP]])</f>
        <v>-1.3595185630295781</v>
      </c>
      <c r="AY113" t="e">
        <f>LOG(Table8_1[[#This Row],[11cl-PF3OUdS2]])</f>
        <v>#NUM!</v>
      </c>
    </row>
    <row r="114" spans="1:51" x14ac:dyDescent="0.3">
      <c r="A114">
        <f>LOG(Table8_1[[#This Row],[PFBA]])</f>
        <v>-1.3736596326249577</v>
      </c>
      <c r="B114">
        <f>LOG(Table8_1[[#This Row],[PFPeA]])</f>
        <v>-1.3736596326249577</v>
      </c>
      <c r="C114">
        <f>LOG(Table8_1[[#This Row],[PFHxA]])</f>
        <v>-1.3736596326249577</v>
      </c>
      <c r="D114">
        <f>LOG(Table8_1[[#This Row],[PFHpA]])</f>
        <v>-1.3736596326249577</v>
      </c>
      <c r="E114">
        <f>LOG(Table8_1[[#This Row],[PFOA]])</f>
        <v>-1.3736596326249577</v>
      </c>
      <c r="F114">
        <f>LOG(Table8_1[[#This Row],[PFNA]])</f>
        <v>-1.3736596326249577</v>
      </c>
      <c r="G114">
        <f>LOG(Table8_1[[#This Row],[PFBS]])</f>
        <v>-1.3736596326249577</v>
      </c>
      <c r="H114">
        <f>LOG(Table8_1[[#This Row],[PFPeS]])</f>
        <v>-0.97469413473522981</v>
      </c>
      <c r="I114">
        <f>LOG(Table8_1[[#This Row],[PFHxS]])</f>
        <v>0.2380461031287954</v>
      </c>
      <c r="J114">
        <f>LOG(Table8_1[[#This Row],[PFHpS]])</f>
        <v>-0.97469413473522981</v>
      </c>
      <c r="K114">
        <f>LOG(Table8_1[[#This Row],[PFOS]])</f>
        <v>2.4756711883244296</v>
      </c>
      <c r="L114">
        <f>LOG(Table8_1[[#This Row],[6:2 FTS]])</f>
        <v>-1.3736596326249577</v>
      </c>
      <c r="M114">
        <f>LOG(Table8_1[[#This Row],[PFDA]])</f>
        <v>-0.25336580106242124</v>
      </c>
      <c r="N114">
        <f>LOG(Table8_1[[#This Row],[PFUnA]])</f>
        <v>0.23299611039215382</v>
      </c>
      <c r="O114">
        <f>LOG(Table8_1[[#This Row],[PFDoA]])</f>
        <v>0.3820170425748684</v>
      </c>
      <c r="P114">
        <f>LOG(Table8_1[[#This Row],[PFTrDA]])</f>
        <v>0.31386722036915343</v>
      </c>
      <c r="Q114">
        <f>LOG(Table8_1[[#This Row],[PFTeDA]])</f>
        <v>0.22788670461367352</v>
      </c>
      <c r="R114">
        <f>LOG(Table8_1[[#This Row],[PFHxDA]])</f>
        <v>-1.3736596326249577</v>
      </c>
      <c r="S114">
        <f>LOG(Table8_1[[#This Row],[PFNS]])</f>
        <v>0.28103336724772754</v>
      </c>
      <c r="T114">
        <f>LOG(Table8_1[[#This Row],[PFDS]])</f>
        <v>0.48713837547718647</v>
      </c>
      <c r="U114">
        <f>LOG(Table8_1[[#This Row],[PFDoS]])</f>
        <v>9.691001300805642E-2</v>
      </c>
      <c r="V114">
        <f>LOG(Table8_1[[#This Row],[4:2 FTS]])</f>
        <v>-0.97469413473522981</v>
      </c>
      <c r="W114">
        <f>LOG(Table8_1[[#This Row],[8:2 FTS]])</f>
        <v>-0.39361863488939502</v>
      </c>
      <c r="X114">
        <f>LOG(Table8_1[[#This Row],[10:2 FTS]])</f>
        <v>8.9905111439397931E-2</v>
      </c>
      <c r="Y114">
        <f>LOG(Table8_1[[#This Row],[N-MeFOSAA]])</f>
        <v>-1.3736596326249577</v>
      </c>
      <c r="Z114">
        <f>LOG(Table8_1[[#This Row],[N-EtFOSAA]])</f>
        <v>-1.3736596326249577</v>
      </c>
      <c r="AA114">
        <f>LOG(Table8_1[[#This Row],[FOSA]])</f>
        <v>-8.9909454405931857E-2</v>
      </c>
      <c r="AB114">
        <f>LOG(Table8_1[[#This Row],[FOSAA]])</f>
        <v>-1.3736596326249577</v>
      </c>
      <c r="AC114">
        <f>LOG(Table8_1[[#This Row],[N-MeFOSA]])</f>
        <v>-1.3736596326249577</v>
      </c>
      <c r="AD114">
        <f>LOG(Table8_1[[#This Row],[N-EtFOSA]])</f>
        <v>-1.3736596326249577</v>
      </c>
      <c r="AE114">
        <f>LOG(Table8_1[[#This Row],[HFPO-DA]])</f>
        <v>-1.3736596326249577</v>
      </c>
      <c r="AF114">
        <f>LOG(Table8_1[[#This Row],[ADONA]])</f>
        <v>-1.3736596326249577</v>
      </c>
      <c r="AG114">
        <f>LOG(Table8_1[[#This Row],[9Cl-PF3ONS]])</f>
        <v>-1.3736596326249577</v>
      </c>
      <c r="AH114">
        <f>LOG(Table8_1[[#This Row],[11Cl-PF3OUdS]])</f>
        <v>-1.3736596326249577</v>
      </c>
      <c r="AI114">
        <f>LOG(Table8_1[[#This Row],[3:3 FTCA]])</f>
        <v>-0.37365963262495766</v>
      </c>
      <c r="AJ114">
        <f>LOG(Table8_1[[#This Row],[5:3 FTCA]])</f>
        <v>-1.3736596326249577</v>
      </c>
      <c r="AK114">
        <f>LOG(Table8_1[[#This Row],[7:3 FTCA]])</f>
        <v>-1.3736596326249577</v>
      </c>
      <c r="AL114">
        <f>LOG(Table8_1[[#This Row],[6:2 FTCA]])</f>
        <v>-0.97469413473522981</v>
      </c>
      <c r="AM114">
        <f>LOG(Table8_1[[#This Row],[8:2 FTCA]])</f>
        <v>-0.97469413473522981</v>
      </c>
      <c r="AN114">
        <f>LOG(Table8_1[[#This Row],[10:2 FTCA]])</f>
        <v>-1.3736596326249577</v>
      </c>
      <c r="AO114">
        <f>LOG(Table8_1[[#This Row],[6:2 FTUCA]])</f>
        <v>-1.3736596326249577</v>
      </c>
      <c r="AP114">
        <f>LOG(Table8_1[[#This Row],[8:2 FTUCA]])</f>
        <v>-1.3736596326249577</v>
      </c>
      <c r="AQ114">
        <f>LOG(Table8_1[[#This Row],[6:2 diPAP]])</f>
        <v>-0.97469413473522981</v>
      </c>
      <c r="AR114">
        <f>LOG(Table8_1[[#This Row],[FBSA]])</f>
        <v>-0.22548303427145044</v>
      </c>
      <c r="AS114">
        <f>LOG(Table8_1[[#This Row],[FHxSA]])</f>
        <v>0.47129171105893858</v>
      </c>
      <c r="AT114">
        <f>LOG(Table8_1[[#This Row],[PFPrS]])</f>
        <v>-0.97469413473522981</v>
      </c>
      <c r="AU114">
        <f>LOG(Table8_1[[#This Row],[Cl-PFOS]])</f>
        <v>-0.37161106994968846</v>
      </c>
      <c r="AV114">
        <f>LOG(Table8_1[[#This Row],[PFEtCHxS]])</f>
        <v>-0.97469413473522981</v>
      </c>
      <c r="AW114">
        <f>LOG(Table8_1[[#This Row],[8:2 diPAP]])</f>
        <v>-1.3736596326249577</v>
      </c>
      <c r="AX114">
        <f>LOG(Table8_1[[#This Row],[diSAmPAP]])</f>
        <v>-1.3736596326249577</v>
      </c>
      <c r="AY114" t="e">
        <f>LOG(Table8_1[[#This Row],[11cl-PF3OUdS2]])</f>
        <v>#NUM!</v>
      </c>
    </row>
    <row r="115" spans="1:51" x14ac:dyDescent="0.3">
      <c r="A115">
        <f>LOG(Table8_1[[#This Row],[PFBA]])</f>
        <v>-1.3377144842778699</v>
      </c>
      <c r="B115">
        <f>LOG(Table8_1[[#This Row],[PFPeA]])</f>
        <v>-1.3377144842778699</v>
      </c>
      <c r="C115">
        <f>LOG(Table8_1[[#This Row],[PFHxA]])</f>
        <v>-1.3377144842778699</v>
      </c>
      <c r="D115">
        <f>LOG(Table8_1[[#This Row],[PFHpA]])</f>
        <v>-1.3377144842778699</v>
      </c>
      <c r="E115">
        <f>LOG(Table8_1[[#This Row],[PFOA]])</f>
        <v>-1.3377144842778699</v>
      </c>
      <c r="F115">
        <f>LOG(Table8_1[[#This Row],[PFNA]])</f>
        <v>-1.3377144842778699</v>
      </c>
      <c r="G115">
        <f>LOG(Table8_1[[#This Row],[PFBS]])</f>
        <v>-1.3377144842778699</v>
      </c>
      <c r="H115">
        <f>LOG(Table8_1[[#This Row],[PFPeS]])</f>
        <v>-0.9393021596463883</v>
      </c>
      <c r="I115">
        <f>LOG(Table8_1[[#This Row],[PFHxS]])</f>
        <v>0.43616264704075602</v>
      </c>
      <c r="J115">
        <f>LOG(Table8_1[[#This Row],[PFHpS]])</f>
        <v>-0.9393021596463883</v>
      </c>
      <c r="K115">
        <f>LOG(Table8_1[[#This Row],[PFOS]])</f>
        <v>2.5010592622177517</v>
      </c>
      <c r="L115">
        <f>LOG(Table8_1[[#This Row],[6:2 FTS]])</f>
        <v>-1.3377144842778699</v>
      </c>
      <c r="M115">
        <f>LOG(Table8_1[[#This Row],[PFDA]])</f>
        <v>-0.18641901143180803</v>
      </c>
      <c r="N115">
        <f>LOG(Table8_1[[#This Row],[PFUnA]])</f>
        <v>0.250420002308894</v>
      </c>
      <c r="O115">
        <f>LOG(Table8_1[[#This Row],[PFDoA]])</f>
        <v>0.42651126136457523</v>
      </c>
      <c r="P115">
        <f>LOG(Table8_1[[#This Row],[PFTrDA]])</f>
        <v>0.45331834004703764</v>
      </c>
      <c r="Q115">
        <f>LOG(Table8_1[[#This Row],[PFTeDA]])</f>
        <v>0.39093510710337914</v>
      </c>
      <c r="R115">
        <f>LOG(Table8_1[[#This Row],[PFHxDA]])</f>
        <v>-1.3377144842778699</v>
      </c>
      <c r="S115">
        <f>LOG(Table8_1[[#This Row],[PFNS]])</f>
        <v>0.29003461136251801</v>
      </c>
      <c r="T115">
        <f>LOG(Table8_1[[#This Row],[PFDS]])</f>
        <v>0.45788189673399232</v>
      </c>
      <c r="U115">
        <f>LOG(Table8_1[[#This Row],[PFDoS]])</f>
        <v>5.3078443483419682E-2</v>
      </c>
      <c r="V115">
        <f>LOG(Table8_1[[#This Row],[4:2 FTS]])</f>
        <v>-0.9393021596463883</v>
      </c>
      <c r="W115">
        <f>LOG(Table8_1[[#This Row],[8:2 FTS]])</f>
        <v>0.32428245529769262</v>
      </c>
      <c r="X115">
        <f>LOG(Table8_1[[#This Row],[10:2 FTS]])</f>
        <v>0.45178643552429026</v>
      </c>
      <c r="Y115">
        <f>LOG(Table8_1[[#This Row],[N-MeFOSAA]])</f>
        <v>-1.3377144842778699</v>
      </c>
      <c r="Z115">
        <f>LOG(Table8_1[[#This Row],[N-EtFOSAA]])</f>
        <v>-1.3377144842778699</v>
      </c>
      <c r="AA115">
        <f>LOG(Table8_1[[#This Row],[FOSA]])</f>
        <v>0.98452731334379262</v>
      </c>
      <c r="AB115">
        <f>LOG(Table8_1[[#This Row],[FOSAA]])</f>
        <v>-1.3377144842778699</v>
      </c>
      <c r="AC115">
        <f>LOG(Table8_1[[#This Row],[N-MeFOSA]])</f>
        <v>-1.3377144842778699</v>
      </c>
      <c r="AD115">
        <f>LOG(Table8_1[[#This Row],[N-EtFOSA]])</f>
        <v>-1.3377144842778699</v>
      </c>
      <c r="AE115">
        <f>LOG(Table8_1[[#This Row],[HFPO-DA]])</f>
        <v>-1.3377144842778699</v>
      </c>
      <c r="AF115">
        <f>LOG(Table8_1[[#This Row],[ADONA]])</f>
        <v>-1.3377144842778699</v>
      </c>
      <c r="AG115">
        <f>LOG(Table8_1[[#This Row],[9Cl-PF3ONS]])</f>
        <v>-1.3377144842778699</v>
      </c>
      <c r="AH115">
        <f>LOG(Table8_1[[#This Row],[11Cl-PF3OUdS]])</f>
        <v>-1.3377144842778699</v>
      </c>
      <c r="AI115">
        <f>LOG(Table8_1[[#This Row],[3:3 FTCA]])</f>
        <v>-0.33771448427786993</v>
      </c>
      <c r="AJ115">
        <f>LOG(Table8_1[[#This Row],[5:3 FTCA]])</f>
        <v>-1.3377144842778699</v>
      </c>
      <c r="AK115">
        <f>LOG(Table8_1[[#This Row],[7:3 FTCA]])</f>
        <v>-1.3377144842778699</v>
      </c>
      <c r="AL115">
        <f>LOG(Table8_1[[#This Row],[6:2 FTCA]])</f>
        <v>-0.9393021596463883</v>
      </c>
      <c r="AM115">
        <f>LOG(Table8_1[[#This Row],[8:2 FTCA]])</f>
        <v>-0.9393021596463883</v>
      </c>
      <c r="AN115">
        <f>LOG(Table8_1[[#This Row],[10:2 FTCA]])</f>
        <v>-1.3377144842778699</v>
      </c>
      <c r="AO115">
        <f>LOG(Table8_1[[#This Row],[6:2 FTUCA]])</f>
        <v>-1.3377144842778699</v>
      </c>
      <c r="AP115">
        <f>LOG(Table8_1[[#This Row],[8:2 FTUCA]])</f>
        <v>-1.3377144842778699</v>
      </c>
      <c r="AQ115">
        <f>LOG(Table8_1[[#This Row],[6:2 diPAP]])</f>
        <v>-0.9393021596463883</v>
      </c>
      <c r="AR115">
        <f>LOG(Table8_1[[#This Row],[FBSA]])</f>
        <v>-0.9393021596463883</v>
      </c>
      <c r="AS115">
        <f>LOG(Table8_1[[#This Row],[FHxSA]])</f>
        <v>2.1105897102992488</v>
      </c>
      <c r="AT115">
        <f>LOG(Table8_1[[#This Row],[PFPrS]])</f>
        <v>-0.9393021596463883</v>
      </c>
      <c r="AU115">
        <f>LOG(Table8_1[[#This Row],[Cl-PFOS]])</f>
        <v>-1.3377144842778699</v>
      </c>
      <c r="AV115">
        <f>LOG(Table8_1[[#This Row],[PFEtCHxS]])</f>
        <v>-0.9393021596463883</v>
      </c>
      <c r="AW115">
        <f>LOG(Table8_1[[#This Row],[8:2 diPAP]])</f>
        <v>-1.3377144842778699</v>
      </c>
      <c r="AX115">
        <f>LOG(Table8_1[[#This Row],[diSAmPAP]])</f>
        <v>-1.3377144842778699</v>
      </c>
      <c r="AY115" t="e">
        <f>LOG(Table8_1[[#This Row],[11cl-PF3OUdS2]])</f>
        <v>#NUM!</v>
      </c>
    </row>
    <row r="116" spans="1:51" x14ac:dyDescent="0.3">
      <c r="A116">
        <f>LOG(Table8_1[[#This Row],[PFBA]])</f>
        <v>0.21218760440395779</v>
      </c>
      <c r="B116">
        <f>LOG(Table8_1[[#This Row],[PFPeA]])</f>
        <v>-0.38987238692400461</v>
      </c>
      <c r="C116">
        <f>LOG(Table8_1[[#This Row],[PFHxA]])</f>
        <v>-0.78781239559604221</v>
      </c>
      <c r="D116">
        <f>LOG(Table8_1[[#This Row],[PFHpA]])</f>
        <v>-0.78781239559604221</v>
      </c>
      <c r="E116">
        <f>LOG(Table8_1[[#This Row],[PFOA]])</f>
        <v>-0.78781239559604221</v>
      </c>
      <c r="F116">
        <f>LOG(Table8_1[[#This Row],[PFNA]])</f>
        <v>-0.78781239559604221</v>
      </c>
      <c r="G116">
        <f>LOG(Table8_1[[#This Row],[PFBS]])</f>
        <v>-0.78781239559604221</v>
      </c>
      <c r="H116">
        <f>LOG(Table8_1[[#This Row],[PFPeS]])</f>
        <v>-0.38987238692400461</v>
      </c>
      <c r="I116">
        <f>LOG(Table8_1[[#This Row],[PFHxS]])</f>
        <v>0.91487181754005042</v>
      </c>
      <c r="J116">
        <f>LOG(Table8_1[[#This Row],[PFHpS]])</f>
        <v>0.17609125905568124</v>
      </c>
      <c r="K116">
        <f>LOG(Table8_1[[#This Row],[PFOS]])</f>
        <v>3.2966651902615309</v>
      </c>
      <c r="L116">
        <f>LOG(Table8_1[[#This Row],[6:2 FTS]])</f>
        <v>-0.78781239559604221</v>
      </c>
      <c r="M116">
        <f>LOG(Table8_1[[#This Row],[PFDA]])</f>
        <v>0.54157924394658097</v>
      </c>
      <c r="N116">
        <f>LOG(Table8_1[[#This Row],[PFUnA]])</f>
        <v>1.1522883443830565</v>
      </c>
      <c r="O116">
        <f>LOG(Table8_1[[#This Row],[PFDoA]])</f>
        <v>1.2764618041732441</v>
      </c>
      <c r="P116">
        <f>LOG(Table8_1[[#This Row],[PFTrDA]])</f>
        <v>1.2121876044039579</v>
      </c>
      <c r="Q116">
        <f>LOG(Table8_1[[#This Row],[PFTeDA]])</f>
        <v>1.0170333392987803</v>
      </c>
      <c r="R116">
        <f>LOG(Table8_1[[#This Row],[PFHxDA]])</f>
        <v>-0.78781239559604221</v>
      </c>
      <c r="S116">
        <f>LOG(Table8_1[[#This Row],[PFNS]])</f>
        <v>1.2741578492636798</v>
      </c>
      <c r="T116">
        <f>LOG(Table8_1[[#This Row],[PFDS]])</f>
        <v>1.4297522800024081</v>
      </c>
      <c r="U116">
        <f>LOG(Table8_1[[#This Row],[PFDoS]])</f>
        <v>1.0413926851582251</v>
      </c>
      <c r="V116">
        <f>LOG(Table8_1[[#This Row],[4:2 FTS]])</f>
        <v>-8.8842391260023412E-2</v>
      </c>
      <c r="W116">
        <f>LOG(Table8_1[[#This Row],[8:2 FTS]])</f>
        <v>0.41830129131974547</v>
      </c>
      <c r="X116">
        <f>LOG(Table8_1[[#This Row],[10:2 FTS]])</f>
        <v>0.90633504180509072</v>
      </c>
      <c r="Y116">
        <f>LOG(Table8_1[[#This Row],[N-MeFOSAA]])</f>
        <v>-0.78781239559604221</v>
      </c>
      <c r="Z116">
        <f>LOG(Table8_1[[#This Row],[N-EtFOSAA]])</f>
        <v>-0.78781239559604221</v>
      </c>
      <c r="AA116">
        <f>LOG(Table8_1[[#This Row],[FOSA]])</f>
        <v>0.65417654187796048</v>
      </c>
      <c r="AB116">
        <f>LOG(Table8_1[[#This Row],[FOSAA]])</f>
        <v>-0.38987238692400461</v>
      </c>
      <c r="AC116">
        <f>LOG(Table8_1[[#This Row],[N-MeFOSA]])</f>
        <v>-8.8842391260023412E-2</v>
      </c>
      <c r="AD116">
        <f>LOG(Table8_1[[#This Row],[N-EtFOSA]])</f>
        <v>-0.78781239559604221</v>
      </c>
      <c r="AE116">
        <f>LOG(Table8_1[[#This Row],[HFPO-DA]])</f>
        <v>-0.78781239559604221</v>
      </c>
      <c r="AF116">
        <f>LOG(Table8_1[[#This Row],[ADONA]])</f>
        <v>-0.78781239559604221</v>
      </c>
      <c r="AG116">
        <f>LOG(Table8_1[[#This Row],[9Cl-PF3ONS]])</f>
        <v>-8.8842391260023412E-2</v>
      </c>
      <c r="AH116">
        <f>LOG(Table8_1[[#This Row],[11Cl-PF3OUdS]])</f>
        <v>-8.8842391260023412E-2</v>
      </c>
      <c r="AI116">
        <f>LOG(Table8_1[[#This Row],[3:3 FTCA]])</f>
        <v>0.21218760440395779</v>
      </c>
      <c r="AJ116">
        <f>LOG(Table8_1[[#This Row],[5:3 FTCA]])</f>
        <v>-8.8842391260023412E-2</v>
      </c>
      <c r="AK116">
        <f>LOG(Table8_1[[#This Row],[7:3 FTCA]])</f>
        <v>-0.38987238692400461</v>
      </c>
      <c r="AL116">
        <f>LOG(Table8_1[[#This Row],[6:2 FTCA]])</f>
        <v>-0.38987238692400461</v>
      </c>
      <c r="AM116">
        <f>LOG(Table8_1[[#This Row],[8:2 FTCA]])</f>
        <v>0.21218760440395779</v>
      </c>
      <c r="AN116">
        <f>LOG(Table8_1[[#This Row],[10:2 FTCA]])</f>
        <v>0.21218760440395779</v>
      </c>
      <c r="AO116">
        <f>LOG(Table8_1[[#This Row],[6:2 FTUCA]])</f>
        <v>-0.78781239559604221</v>
      </c>
      <c r="AP116">
        <f>LOG(Table8_1[[#This Row],[8:2 FTUCA]])</f>
        <v>-0.78781239559604221</v>
      </c>
      <c r="AQ116">
        <f>LOG(Table8_1[[#This Row],[6:2 diPAP]])</f>
        <v>-0.78781239559604221</v>
      </c>
      <c r="AR116">
        <f>LOG(Table8_1[[#This Row],[FBSA]])</f>
        <v>0.55144999797287519</v>
      </c>
      <c r="AS116">
        <f>LOG(Table8_1[[#This Row],[FHxSA]])</f>
        <v>0.93601079571520962</v>
      </c>
      <c r="AT116">
        <f>LOG(Table8_1[[#This Row],[PFPrS]])</f>
        <v>-8.8842391260023412E-2</v>
      </c>
      <c r="AU116">
        <f>LOG(Table8_1[[#This Row],[Cl-PFOS]])</f>
        <v>0.5502283530550941</v>
      </c>
      <c r="AV116">
        <f>LOG(Table8_1[[#This Row],[PFEtCHxS]])</f>
        <v>-0.78781239559604221</v>
      </c>
      <c r="AW116">
        <f>LOG(Table8_1[[#This Row],[8:2 diPAP]])</f>
        <v>-0.78781239559604221</v>
      </c>
      <c r="AX116">
        <f>LOG(Table8_1[[#This Row],[diSAmPAP]])</f>
        <v>-0.78781239559604221</v>
      </c>
      <c r="AY116" t="e">
        <f>LOG(Table8_1[[#This Row],[11cl-PF3OUdS2]])</f>
        <v>#NUM!</v>
      </c>
    </row>
    <row r="117" spans="1:51" x14ac:dyDescent="0.3">
      <c r="A117">
        <f>LOG(Table8_1[[#This Row],[PFBA]])</f>
        <v>-8.3546051450074932E-2</v>
      </c>
      <c r="B117">
        <f>LOG(Table8_1[[#This Row],[PFPeA]])</f>
        <v>-0.68507994400758021</v>
      </c>
      <c r="C117">
        <f>LOG(Table8_1[[#This Row],[PFHxA]])</f>
        <v>-1.083546051450075</v>
      </c>
      <c r="D117">
        <f>LOG(Table8_1[[#This Row],[PFHpA]])</f>
        <v>-1.083546051450075</v>
      </c>
      <c r="E117">
        <f>LOG(Table8_1[[#This Row],[PFOA]])</f>
        <v>-1.083546051450075</v>
      </c>
      <c r="F117">
        <f>LOG(Table8_1[[#This Row],[PFNA]])</f>
        <v>-1.083546051450075</v>
      </c>
      <c r="G117">
        <f>LOG(Table8_1[[#This Row],[PFBS]])</f>
        <v>-1.083546051450075</v>
      </c>
      <c r="H117">
        <f>LOG(Table8_1[[#This Row],[PFPeS]])</f>
        <v>-0.68507994400758021</v>
      </c>
      <c r="I117">
        <f>LOG(Table8_1[[#This Row],[PFHxS]])</f>
        <v>1.1875207208364631</v>
      </c>
      <c r="J117">
        <f>LOG(Table8_1[[#This Row],[PFHpS]])</f>
        <v>0.66651798055488087</v>
      </c>
      <c r="K117">
        <f>LOG(Table8_1[[#This Row],[PFOS]])</f>
        <v>3.5211380837040362</v>
      </c>
      <c r="L117">
        <f>LOG(Table8_1[[#This Row],[6:2 FTS]])</f>
        <v>-1.083546051450075</v>
      </c>
      <c r="M117">
        <f>LOG(Table8_1[[#This Row],[PFDA]])</f>
        <v>0.78816837114116767</v>
      </c>
      <c r="N117">
        <f>LOG(Table8_1[[#This Row],[PFUnA]])</f>
        <v>1.3838153659804313</v>
      </c>
      <c r="O117">
        <f>LOG(Table8_1[[#This Row],[PFDoA]])</f>
        <v>1.5526682161121932</v>
      </c>
      <c r="P117">
        <f>LOG(Table8_1[[#This Row],[PFTrDA]])</f>
        <v>1.4941545940184429</v>
      </c>
      <c r="Q117">
        <f>LOG(Table8_1[[#This Row],[PFTeDA]])</f>
        <v>1.424881636631067</v>
      </c>
      <c r="R117">
        <f>LOG(Table8_1[[#This Row],[PFHxDA]])</f>
        <v>-6.4492734175287211E-2</v>
      </c>
      <c r="S117">
        <f>LOG(Table8_1[[#This Row],[PFNS]])</f>
        <v>1.8007170782823851</v>
      </c>
      <c r="T117">
        <f>LOG(Table8_1[[#This Row],[PFDS]])</f>
        <v>1.8715729355458788</v>
      </c>
      <c r="U117">
        <f>LOG(Table8_1[[#This Row],[PFDoS]])</f>
        <v>1.4578818967339924</v>
      </c>
      <c r="V117">
        <f>LOG(Table8_1[[#This Row],[4:2 FTS]])</f>
        <v>-0.38404994834359901</v>
      </c>
      <c r="W117">
        <f>LOG(Table8_1[[#This Row],[8:2 FTS]])</f>
        <v>0.74115159885178505</v>
      </c>
      <c r="X117">
        <f>LOG(Table8_1[[#This Row],[10:2 FTS]])</f>
        <v>0.9800033715837464</v>
      </c>
      <c r="Y117">
        <f>LOG(Table8_1[[#This Row],[N-MeFOSAA]])</f>
        <v>-1.083546051450075</v>
      </c>
      <c r="Z117">
        <f>LOG(Table8_1[[#This Row],[N-EtFOSAA]])</f>
        <v>-1.083546051450075</v>
      </c>
      <c r="AA117">
        <f>LOG(Table8_1[[#This Row],[FOSA]])</f>
        <v>1.1430148002540952</v>
      </c>
      <c r="AB117">
        <f>LOG(Table8_1[[#This Row],[FOSAA]])</f>
        <v>-0.68507994400758021</v>
      </c>
      <c r="AC117">
        <f>LOG(Table8_1[[#This Row],[N-MeFOSA]])</f>
        <v>-0.38404994834359901</v>
      </c>
      <c r="AD117">
        <f>LOG(Table8_1[[#This Row],[N-EtFOSA]])</f>
        <v>-1.083546051450075</v>
      </c>
      <c r="AE117">
        <f>LOG(Table8_1[[#This Row],[HFPO-DA]])</f>
        <v>-1.083546051450075</v>
      </c>
      <c r="AF117">
        <f>LOG(Table8_1[[#This Row],[ADONA]])</f>
        <v>-1.083546051450075</v>
      </c>
      <c r="AG117">
        <f>LOG(Table8_1[[#This Row],[9Cl-PF3ONS]])</f>
        <v>-0.38404994834359901</v>
      </c>
      <c r="AH117">
        <f>LOG(Table8_1[[#This Row],[11Cl-PF3OUdS]])</f>
        <v>-0.38404994834359901</v>
      </c>
      <c r="AI117">
        <f>LOG(Table8_1[[#This Row],[3:3 FTCA]])</f>
        <v>-8.3546051450074932E-2</v>
      </c>
      <c r="AJ117">
        <f>LOG(Table8_1[[#This Row],[5:3 FTCA]])</f>
        <v>-0.38404994834359901</v>
      </c>
      <c r="AK117">
        <f>LOG(Table8_1[[#This Row],[7:3 FTCA]])</f>
        <v>0.60959440922522001</v>
      </c>
      <c r="AL117">
        <f>LOG(Table8_1[[#This Row],[6:2 FTCA]])</f>
        <v>-0.68507994400758021</v>
      </c>
      <c r="AM117">
        <f>LOG(Table8_1[[#This Row],[8:2 FTCA]])</f>
        <v>-8.3546051450074932E-2</v>
      </c>
      <c r="AN117">
        <f>LOG(Table8_1[[#This Row],[10:2 FTCA]])</f>
        <v>-8.3546051450074932E-2</v>
      </c>
      <c r="AO117">
        <f>LOG(Table8_1[[#This Row],[6:2 FTUCA]])</f>
        <v>-1.083546051450075</v>
      </c>
      <c r="AP117">
        <f>LOG(Table8_1[[#This Row],[8:2 FTUCA]])</f>
        <v>-1.083546051450075</v>
      </c>
      <c r="AQ117">
        <f>LOG(Table8_1[[#This Row],[6:2 diPAP]])</f>
        <v>-1.083546051450075</v>
      </c>
      <c r="AR117">
        <f>LOG(Table8_1[[#This Row],[FBSA]])</f>
        <v>1.1238516409670858</v>
      </c>
      <c r="AS117">
        <f>LOG(Table8_1[[#This Row],[FHxSA]])</f>
        <v>1.6364878963533653</v>
      </c>
      <c r="AT117">
        <f>LOG(Table8_1[[#This Row],[PFPrS]])</f>
        <v>-0.38404994834359901</v>
      </c>
      <c r="AU117">
        <f>LOG(Table8_1[[#This Row],[Cl-PFOS]])</f>
        <v>1.0170333392987803</v>
      </c>
      <c r="AV117">
        <f>LOG(Table8_1[[#This Row],[PFEtCHxS]])</f>
        <v>-1.083546051450075</v>
      </c>
      <c r="AW117">
        <f>LOG(Table8_1[[#This Row],[8:2 diPAP]])</f>
        <v>-1.083546051450075</v>
      </c>
      <c r="AX117">
        <f>LOG(Table8_1[[#This Row],[diSAmPAP]])</f>
        <v>-1.083546051450075</v>
      </c>
      <c r="AY117" t="e">
        <f>LOG(Table8_1[[#This Row],[11cl-PF3OUdS2]])</f>
        <v>#NUM!</v>
      </c>
    </row>
    <row r="118" spans="1:51" x14ac:dyDescent="0.3">
      <c r="A118">
        <f>LOG(Table8_1[[#This Row],[PFBA]])</f>
        <v>-0.37212230542002855</v>
      </c>
      <c r="B118">
        <f>LOG(Table8_1[[#This Row],[PFPeA]])</f>
        <v>-0.97469413473522981</v>
      </c>
      <c r="C118">
        <f>LOG(Table8_1[[#This Row],[PFHxA]])</f>
        <v>-1.3721223054200284</v>
      </c>
      <c r="D118">
        <f>LOG(Table8_1[[#This Row],[PFHpA]])</f>
        <v>-1.3721223054200284</v>
      </c>
      <c r="E118">
        <f>LOG(Table8_1[[#This Row],[PFOA]])</f>
        <v>-1.3721223054200284</v>
      </c>
      <c r="F118">
        <f>LOG(Table8_1[[#This Row],[PFNA]])</f>
        <v>-1.3721223054200284</v>
      </c>
      <c r="G118">
        <f>LOG(Table8_1[[#This Row],[PFBS]])</f>
        <v>-1.3721223054200284</v>
      </c>
      <c r="H118">
        <f>LOG(Table8_1[[#This Row],[PFPeS]])</f>
        <v>-0.97469413473522981</v>
      </c>
      <c r="I118">
        <f>LOG(Table8_1[[#This Row],[PFHxS]])</f>
        <v>0.12710479836480765</v>
      </c>
      <c r="J118">
        <f>LOG(Table8_1[[#This Row],[PFHpS]])</f>
        <v>-0.63451201510910027</v>
      </c>
      <c r="K118">
        <f>LOG(Table8_1[[#This Row],[PFOS]])</f>
        <v>2.4683473304121573</v>
      </c>
      <c r="L118">
        <f>LOG(Table8_1[[#This Row],[6:2 FTS]])</f>
        <v>-1.3721223054200284</v>
      </c>
      <c r="M118">
        <f>LOG(Table8_1[[#This Row],[PFDA]])</f>
        <v>-0.21467016498923297</v>
      </c>
      <c r="N118">
        <f>LOG(Table8_1[[#This Row],[PFUnA]])</f>
        <v>0.33243845991560533</v>
      </c>
      <c r="O118">
        <f>LOG(Table8_1[[#This Row],[PFDoA]])</f>
        <v>0.43296929087440572</v>
      </c>
      <c r="P118">
        <f>LOG(Table8_1[[#This Row],[PFTrDA]])</f>
        <v>0.26951294421791633</v>
      </c>
      <c r="Q118">
        <f>LOG(Table8_1[[#This Row],[PFTeDA]])</f>
        <v>0.20951501454263097</v>
      </c>
      <c r="R118">
        <f>LOG(Table8_1[[#This Row],[PFHxDA]])</f>
        <v>-1.3721223054200284</v>
      </c>
      <c r="S118">
        <f>LOG(Table8_1[[#This Row],[PFNS]])</f>
        <v>0.46982201597816303</v>
      </c>
      <c r="T118">
        <f>LOG(Table8_1[[#This Row],[PFDS]])</f>
        <v>0.63245729218472424</v>
      </c>
      <c r="U118">
        <f>LOG(Table8_1[[#This Row],[PFDoS]])</f>
        <v>0.24054924828259971</v>
      </c>
      <c r="V118">
        <f>LOG(Table8_1[[#This Row],[4:2 FTS]])</f>
        <v>-0.67264106561366965</v>
      </c>
      <c r="W118">
        <f>LOG(Table8_1[[#This Row],[8:2 FTS]])</f>
        <v>-0.36957212497497616</v>
      </c>
      <c r="X118">
        <f>LOG(Table8_1[[#This Row],[10:2 FTS]])</f>
        <v>0.13033376849500614</v>
      </c>
      <c r="Y118">
        <f>LOG(Table8_1[[#This Row],[N-MeFOSAA]])</f>
        <v>-1.3721223054200284</v>
      </c>
      <c r="Z118">
        <f>LOG(Table8_1[[#This Row],[N-EtFOSAA]])</f>
        <v>-1.3721223054200284</v>
      </c>
      <c r="AA118">
        <f>LOG(Table8_1[[#This Row],[FOSA]])</f>
        <v>-0.20134935455473107</v>
      </c>
      <c r="AB118">
        <f>LOG(Table8_1[[#This Row],[FOSAA]])</f>
        <v>-0.97469413473522981</v>
      </c>
      <c r="AC118">
        <f>LOG(Table8_1[[#This Row],[N-MeFOSA]])</f>
        <v>-0.67264106561366965</v>
      </c>
      <c r="AD118">
        <f>LOG(Table8_1[[#This Row],[N-EtFOSA]])</f>
        <v>-1.3721223054200284</v>
      </c>
      <c r="AE118">
        <f>LOG(Table8_1[[#This Row],[HFPO-DA]])</f>
        <v>-1.3721223054200284</v>
      </c>
      <c r="AF118">
        <f>LOG(Table8_1[[#This Row],[ADONA]])</f>
        <v>-1.3721223054200284</v>
      </c>
      <c r="AG118">
        <f>LOG(Table8_1[[#This Row],[9Cl-PF3ONS]])</f>
        <v>-0.67264106561366965</v>
      </c>
      <c r="AH118">
        <f>LOG(Table8_1[[#This Row],[11Cl-PF3OUdS]])</f>
        <v>-0.67264106561366965</v>
      </c>
      <c r="AI118">
        <f>LOG(Table8_1[[#This Row],[3:3 FTCA]])</f>
        <v>-0.37212230542002855</v>
      </c>
      <c r="AJ118">
        <f>LOG(Table8_1[[#This Row],[5:3 FTCA]])</f>
        <v>-0.67264106561366965</v>
      </c>
      <c r="AK118">
        <f>LOG(Table8_1[[#This Row],[7:3 FTCA]])</f>
        <v>-0.97469413473522981</v>
      </c>
      <c r="AL118">
        <f>LOG(Table8_1[[#This Row],[6:2 FTCA]])</f>
        <v>-0.97469413473522981</v>
      </c>
      <c r="AM118">
        <f>LOG(Table8_1[[#This Row],[8:2 FTCA]])</f>
        <v>-0.37212230542002855</v>
      </c>
      <c r="AN118">
        <f>LOG(Table8_1[[#This Row],[10:2 FTCA]])</f>
        <v>-0.37212230542002855</v>
      </c>
      <c r="AO118">
        <f>LOG(Table8_1[[#This Row],[6:2 FTUCA]])</f>
        <v>-1.3721223054200284</v>
      </c>
      <c r="AP118">
        <f>LOG(Table8_1[[#This Row],[8:2 FTUCA]])</f>
        <v>-1.3721223054200284</v>
      </c>
      <c r="AQ118">
        <f>LOG(Table8_1[[#This Row],[6:2 diPAP]])</f>
        <v>-1.3721223054200284</v>
      </c>
      <c r="AR118">
        <f>LOG(Table8_1[[#This Row],[FBSA]])</f>
        <v>-0.17327747983100789</v>
      </c>
      <c r="AS118">
        <f>LOG(Table8_1[[#This Row],[FHxSA]])</f>
        <v>7.9181246047624818E-2</v>
      </c>
      <c r="AT118">
        <f>LOG(Table8_1[[#This Row],[PFPrS]])</f>
        <v>-0.67264106561366965</v>
      </c>
      <c r="AU118">
        <f>LOG(Table8_1[[#This Row],[Cl-PFOS]])</f>
        <v>-0.22988470521289839</v>
      </c>
      <c r="AV118">
        <f>LOG(Table8_1[[#This Row],[PFEtCHxS]])</f>
        <v>-1.3721223054200284</v>
      </c>
      <c r="AW118">
        <f>LOG(Table8_1[[#This Row],[8:2 diPAP]])</f>
        <v>-1.3721223054200284</v>
      </c>
      <c r="AX118">
        <f>LOG(Table8_1[[#This Row],[diSAmPAP]])</f>
        <v>-1.3721223054200284</v>
      </c>
      <c r="AY118" t="e">
        <f>LOG(Table8_1[[#This Row],[11cl-PF3OUdS2]])</f>
        <v>#NUM!</v>
      </c>
    </row>
    <row r="119" spans="1:51" x14ac:dyDescent="0.3">
      <c r="A119">
        <f>LOG(Table8_1[[#This Row],[PFBA]])</f>
        <v>4.5322978786657475E-2</v>
      </c>
      <c r="B119">
        <f>LOG(Table8_1[[#This Row],[PFPeA]])</f>
        <v>-0.55752023093555136</v>
      </c>
      <c r="C119">
        <f>LOG(Table8_1[[#This Row],[PFHxA]])</f>
        <v>0.18469143081759881</v>
      </c>
      <c r="D119">
        <f>LOG(Table8_1[[#This Row],[PFHpA]])</f>
        <v>-0.95467702121334252</v>
      </c>
      <c r="E119">
        <f>LOG(Table8_1[[#This Row],[PFOA]])</f>
        <v>-0.17327747983100789</v>
      </c>
      <c r="F119">
        <f>LOG(Table8_1[[#This Row],[PFNA]])</f>
        <v>-0.95467702121334252</v>
      </c>
      <c r="G119">
        <f>LOG(Table8_1[[#This Row],[PFBS]])</f>
        <v>0</v>
      </c>
      <c r="H119">
        <f>LOG(Table8_1[[#This Row],[PFPeS]])</f>
        <v>0.35793484700045375</v>
      </c>
      <c r="I119">
        <f>LOG(Table8_1[[#This Row],[PFHxS]])</f>
        <v>1.7323937598229686</v>
      </c>
      <c r="J119">
        <f>LOG(Table8_1[[#This Row],[PFHpS]])</f>
        <v>0.59988307207368785</v>
      </c>
      <c r="K119">
        <f>LOG(Table8_1[[#This Row],[PFOS]])</f>
        <v>2.7058637122839193</v>
      </c>
      <c r="L119">
        <f>LOG(Table8_1[[#This Row],[6:2 FTS]])</f>
        <v>-0.95467702121334252</v>
      </c>
      <c r="M119">
        <f>LOG(Table8_1[[#This Row],[PFDA]])</f>
        <v>5.3078443483419682E-2</v>
      </c>
      <c r="N119">
        <f>LOG(Table8_1[[#This Row],[PFUnA]])</f>
        <v>0.55630250076728727</v>
      </c>
      <c r="O119">
        <f>LOG(Table8_1[[#This Row],[PFDoA]])</f>
        <v>0.52374646681156445</v>
      </c>
      <c r="P119">
        <f>LOG(Table8_1[[#This Row],[PFTrDA]])</f>
        <v>0.45484486000851021</v>
      </c>
      <c r="Q119">
        <f>LOG(Table8_1[[#This Row],[PFTeDA]])</f>
        <v>0.54900326202578786</v>
      </c>
      <c r="R119">
        <f>LOG(Table8_1[[#This Row],[PFHxDA]])</f>
        <v>-0.95467702121334252</v>
      </c>
      <c r="S119">
        <f>LOG(Table8_1[[#This Row],[PFNS]])</f>
        <v>0.76117581315573135</v>
      </c>
      <c r="T119">
        <f>LOG(Table8_1[[#This Row],[PFDS]])</f>
        <v>1.1818435879447726</v>
      </c>
      <c r="U119">
        <f>LOG(Table8_1[[#This Row],[PFDoS]])</f>
        <v>0.25527250510330607</v>
      </c>
      <c r="V119">
        <f>LOG(Table8_1[[#This Row],[4:2 FTS]])</f>
        <v>-0.25570701687732372</v>
      </c>
      <c r="W119">
        <f>LOG(Table8_1[[#This Row],[8:2 FTS]])</f>
        <v>0.72509452108146899</v>
      </c>
      <c r="X119">
        <f>LOG(Table8_1[[#This Row],[10:2 FTS]])</f>
        <v>0.95472479097906293</v>
      </c>
      <c r="Y119">
        <f>LOG(Table8_1[[#This Row],[N-MeFOSAA]])</f>
        <v>-0.95467702121334252</v>
      </c>
      <c r="Z119">
        <f>LOG(Table8_1[[#This Row],[N-EtFOSAA]])</f>
        <v>-0.95467702121334252</v>
      </c>
      <c r="AA119">
        <f>LOG(Table8_1[[#This Row],[FOSA]])</f>
        <v>0.59439255037542671</v>
      </c>
      <c r="AB119">
        <f>LOG(Table8_1[[#This Row],[FOSAA]])</f>
        <v>-0.55752023093555136</v>
      </c>
      <c r="AC119">
        <f>LOG(Table8_1[[#This Row],[N-MeFOSA]])</f>
        <v>-0.25570701687732372</v>
      </c>
      <c r="AD119">
        <f>LOG(Table8_1[[#This Row],[N-EtFOSA]])</f>
        <v>0.64345267648618742</v>
      </c>
      <c r="AE119">
        <f>LOG(Table8_1[[#This Row],[HFPO-DA]])</f>
        <v>-0.95467702121334252</v>
      </c>
      <c r="AF119">
        <f>LOG(Table8_1[[#This Row],[ADONA]])</f>
        <v>-0.95467702121334252</v>
      </c>
      <c r="AG119">
        <f>LOG(Table8_1[[#This Row],[9Cl-PF3ONS]])</f>
        <v>-0.25570701687732372</v>
      </c>
      <c r="AH119">
        <f>LOG(Table8_1[[#This Row],[11Cl-PF3OUdS]])</f>
        <v>-0.25570701687732372</v>
      </c>
      <c r="AI119">
        <f>LOG(Table8_1[[#This Row],[3:3 FTCA]])</f>
        <v>4.5322978786657475E-2</v>
      </c>
      <c r="AJ119">
        <f>LOG(Table8_1[[#This Row],[5:3 FTCA]])</f>
        <v>-0.25570701687732372</v>
      </c>
      <c r="AK119">
        <f>LOG(Table8_1[[#This Row],[7:3 FTCA]])</f>
        <v>0.52374646681156445</v>
      </c>
      <c r="AL119">
        <f>LOG(Table8_1[[#This Row],[6:2 FTCA]])</f>
        <v>-0.55752023093555136</v>
      </c>
      <c r="AM119">
        <f>LOG(Table8_1[[#This Row],[8:2 FTCA]])</f>
        <v>4.5322978786657475E-2</v>
      </c>
      <c r="AN119">
        <f>LOG(Table8_1[[#This Row],[10:2 FTCA]])</f>
        <v>4.5322978786657475E-2</v>
      </c>
      <c r="AO119">
        <f>LOG(Table8_1[[#This Row],[6:2 FTUCA]])</f>
        <v>-0.95467702121334252</v>
      </c>
      <c r="AP119">
        <f>LOG(Table8_1[[#This Row],[8:2 FTUCA]])</f>
        <v>-0.95467702121334252</v>
      </c>
      <c r="AQ119">
        <f>LOG(Table8_1[[#This Row],[6:2 diPAP]])</f>
        <v>-0.95467702121334252</v>
      </c>
      <c r="AR119">
        <f>LOG(Table8_1[[#This Row],[FBSA]])</f>
        <v>0.33845649360460484</v>
      </c>
      <c r="AS119">
        <f>LOG(Table8_1[[#This Row],[FHxSA]])</f>
        <v>0.63144376901317201</v>
      </c>
      <c r="AT119">
        <f>LOG(Table8_1[[#This Row],[PFPrS]])</f>
        <v>-0.25570701687732372</v>
      </c>
      <c r="AU119">
        <f>LOG(Table8_1[[#This Row],[Cl-PFOS]])</f>
        <v>-0.19722627470802431</v>
      </c>
      <c r="AV119">
        <f>LOG(Table8_1[[#This Row],[PFEtCHxS]])</f>
        <v>-0.95467702121334252</v>
      </c>
      <c r="AW119">
        <f>LOG(Table8_1[[#This Row],[8:2 diPAP]])</f>
        <v>-0.95467702121334252</v>
      </c>
      <c r="AX119">
        <f>LOG(Table8_1[[#This Row],[diSAmPAP]])</f>
        <v>-0.95467702121334252</v>
      </c>
      <c r="AY119" t="e">
        <f>LOG(Table8_1[[#This Row],[11cl-PF3OUdS2]])</f>
        <v>#NUM!</v>
      </c>
    </row>
    <row r="120" spans="1:51" x14ac:dyDescent="0.3">
      <c r="A120">
        <f>LOG(Table8_1[[#This Row],[PFBA]])</f>
        <v>-6.2983892535185784E-2</v>
      </c>
      <c r="B120">
        <f>LOG(Table8_1[[#This Row],[PFPeA]])</f>
        <v>-0.66454209931061581</v>
      </c>
      <c r="C120">
        <f>LOG(Table8_1[[#This Row],[PFHxA]])</f>
        <v>-1.0629838925351858</v>
      </c>
      <c r="D120">
        <f>LOG(Table8_1[[#This Row],[PFHpA]])</f>
        <v>-1.0629838925351858</v>
      </c>
      <c r="E120">
        <f>LOG(Table8_1[[#This Row],[PFOA]])</f>
        <v>-1.0629838925351858</v>
      </c>
      <c r="F120">
        <f>LOG(Table8_1[[#This Row],[PFNA]])</f>
        <v>-1.0629838925351858</v>
      </c>
      <c r="G120">
        <f>LOG(Table8_1[[#This Row],[PFBS]])</f>
        <v>-1.0629838925351858</v>
      </c>
      <c r="H120">
        <f>LOG(Table8_1[[#This Row],[PFPeS]])</f>
        <v>-0.66454209931061581</v>
      </c>
      <c r="I120">
        <f>LOG(Table8_1[[#This Row],[PFHxS]])</f>
        <v>1.0969100130080565</v>
      </c>
      <c r="J120">
        <f>LOG(Table8_1[[#This Row],[PFHpS]])</f>
        <v>0.46089784275654788</v>
      </c>
      <c r="K120">
        <f>LOG(Table8_1[[#This Row],[PFOS]])</f>
        <v>3.3891660843645326</v>
      </c>
      <c r="L120">
        <f>LOG(Table8_1[[#This Row],[6:2 FTS]])</f>
        <v>-1.0629838925351858</v>
      </c>
      <c r="M120">
        <f>LOG(Table8_1[[#This Row],[PFDA]])</f>
        <v>0.77158748088125539</v>
      </c>
      <c r="N120">
        <f>LOG(Table8_1[[#This Row],[PFUnA]])</f>
        <v>1.3096301674258988</v>
      </c>
      <c r="O120">
        <f>LOG(Table8_1[[#This Row],[PFDoA]])</f>
        <v>1.4199557484897578</v>
      </c>
      <c r="P120">
        <f>LOG(Table8_1[[#This Row],[PFTrDA]])</f>
        <v>1.320146286111054</v>
      </c>
      <c r="Q120">
        <f>LOG(Table8_1[[#This Row],[PFTeDA]])</f>
        <v>1.3463529744506386</v>
      </c>
      <c r="R120">
        <f>LOG(Table8_1[[#This Row],[PFHxDA]])</f>
        <v>0.10720996964786837</v>
      </c>
      <c r="S120">
        <f>LOG(Table8_1[[#This Row],[PFNS]])</f>
        <v>1.3838153659804313</v>
      </c>
      <c r="T120">
        <f>LOG(Table8_1[[#This Row],[PFDS]])</f>
        <v>1.5797835966168101</v>
      </c>
      <c r="U120">
        <f>LOG(Table8_1[[#This Row],[PFDoS]])</f>
        <v>1.1172712956557642</v>
      </c>
      <c r="V120">
        <f>LOG(Table8_1[[#This Row],[4:2 FTS]])</f>
        <v>-0.36351210364663455</v>
      </c>
      <c r="W120">
        <f>LOG(Table8_1[[#This Row],[8:2 FTS]])</f>
        <v>0.71933128698372661</v>
      </c>
      <c r="X120">
        <f>LOG(Table8_1[[#This Row],[10:2 FTS]])</f>
        <v>0.76566855475901408</v>
      </c>
      <c r="Y120">
        <f>LOG(Table8_1[[#This Row],[N-MeFOSAA]])</f>
        <v>-1.0629838925351858</v>
      </c>
      <c r="Z120">
        <f>LOG(Table8_1[[#This Row],[N-EtFOSAA]])</f>
        <v>-1.0629838925351858</v>
      </c>
      <c r="AA120">
        <f>LOG(Table8_1[[#This Row],[FOSA]])</f>
        <v>0.67024585307412399</v>
      </c>
      <c r="AB120">
        <f>LOG(Table8_1[[#This Row],[FOSAA]])</f>
        <v>-0.66454209931061581</v>
      </c>
      <c r="AC120">
        <f>LOG(Table8_1[[#This Row],[N-MeFOSA]])</f>
        <v>-0.36351210364663455</v>
      </c>
      <c r="AD120">
        <f>LOG(Table8_1[[#This Row],[N-EtFOSA]])</f>
        <v>-1.0629838925351858</v>
      </c>
      <c r="AE120">
        <f>LOG(Table8_1[[#This Row],[HFPO-DA]])</f>
        <v>-1.0629838925351858</v>
      </c>
      <c r="AF120">
        <f>LOG(Table8_1[[#This Row],[ADONA]])</f>
        <v>-1.0629838925351858</v>
      </c>
      <c r="AG120">
        <f>LOG(Table8_1[[#This Row],[9Cl-PF3ONS]])</f>
        <v>-0.36351210364663455</v>
      </c>
      <c r="AH120">
        <f>LOG(Table8_1[[#This Row],[11Cl-PF3OUdS]])</f>
        <v>-0.36351210364663455</v>
      </c>
      <c r="AI120">
        <f>LOG(Table8_1[[#This Row],[3:3 FTCA]])</f>
        <v>-6.2983892535185784E-2</v>
      </c>
      <c r="AJ120">
        <f>LOG(Table8_1[[#This Row],[5:3 FTCA]])</f>
        <v>-0.36351210364663455</v>
      </c>
      <c r="AK120">
        <f>LOG(Table8_1[[#This Row],[7:3 FTCA]])</f>
        <v>0.47712125471966244</v>
      </c>
      <c r="AL120">
        <f>LOG(Table8_1[[#This Row],[6:2 FTCA]])</f>
        <v>-0.66454209931061581</v>
      </c>
      <c r="AM120">
        <f>LOG(Table8_1[[#This Row],[8:2 FTCA]])</f>
        <v>-6.2983892535185784E-2</v>
      </c>
      <c r="AN120">
        <f>LOG(Table8_1[[#This Row],[10:2 FTCA]])</f>
        <v>-6.2983892535185784E-2</v>
      </c>
      <c r="AO120">
        <f>LOG(Table8_1[[#This Row],[6:2 FTUCA]])</f>
        <v>-1.0629838925351858</v>
      </c>
      <c r="AP120">
        <f>LOG(Table8_1[[#This Row],[8:2 FTUCA]])</f>
        <v>-1.0629838925351858</v>
      </c>
      <c r="AQ120">
        <f>LOG(Table8_1[[#This Row],[6:2 diPAP]])</f>
        <v>-1.0629838925351858</v>
      </c>
      <c r="AR120">
        <f>LOG(Table8_1[[#This Row],[FBSA]])</f>
        <v>0.34635297445063867</v>
      </c>
      <c r="AS120">
        <f>LOG(Table8_1[[#This Row],[FHxSA]])</f>
        <v>0.93500315145365476</v>
      </c>
      <c r="AT120">
        <f>LOG(Table8_1[[#This Row],[PFPrS]])</f>
        <v>-0.36351210364663455</v>
      </c>
      <c r="AU120">
        <f>LOG(Table8_1[[#This Row],[Cl-PFOS]])</f>
        <v>0.69284691927722997</v>
      </c>
      <c r="AV120">
        <f>LOG(Table8_1[[#This Row],[PFEtCHxS]])</f>
        <v>-1.0629838925351858</v>
      </c>
      <c r="AW120">
        <f>LOG(Table8_1[[#This Row],[8:2 diPAP]])</f>
        <v>-1.0629838925351858</v>
      </c>
      <c r="AX120">
        <f>LOG(Table8_1[[#This Row],[diSAmPAP]])</f>
        <v>-1.0629838925351858</v>
      </c>
      <c r="AY120" t="e">
        <f>LOG(Table8_1[[#This Row],[11cl-PF3OUdS2]])</f>
        <v>#NUM!</v>
      </c>
    </row>
    <row r="121" spans="1:51" x14ac:dyDescent="0.3">
      <c r="A121">
        <f>LOG(Table8_1[[#This Row],[PFBA]])</f>
        <v>-0.35506929208641258</v>
      </c>
      <c r="B121">
        <f>LOG(Table8_1[[#This Row],[PFPeA]])</f>
        <v>-0.95663772197887054</v>
      </c>
      <c r="C121">
        <f>LOG(Table8_1[[#This Row],[PFHxA]])</f>
        <v>-1.3550692920864127</v>
      </c>
      <c r="D121">
        <f>LOG(Table8_1[[#This Row],[PFHpA]])</f>
        <v>-1.3550692920864127</v>
      </c>
      <c r="E121">
        <f>LOG(Table8_1[[#This Row],[PFOA]])</f>
        <v>-1.3550692920864127</v>
      </c>
      <c r="F121">
        <f>LOG(Table8_1[[#This Row],[PFNA]])</f>
        <v>-0.50584540598155725</v>
      </c>
      <c r="G121">
        <f>LOG(Table8_1[[#This Row],[PFBS]])</f>
        <v>-1.3550692920864127</v>
      </c>
      <c r="H121">
        <f>LOG(Table8_1[[#This Row],[PFPeS]])</f>
        <v>-0.95663772197887054</v>
      </c>
      <c r="I121">
        <f>LOG(Table8_1[[#This Row],[PFHxS]])</f>
        <v>1.1643528557844371</v>
      </c>
      <c r="J121">
        <f>LOG(Table8_1[[#This Row],[PFHpS]])</f>
        <v>0.69548167649019743</v>
      </c>
      <c r="K121">
        <f>LOG(Table8_1[[#This Row],[PFOS]])</f>
        <v>3.4517864355242902</v>
      </c>
      <c r="L121">
        <f>LOG(Table8_1[[#This Row],[6:2 FTS]])</f>
        <v>-1.3550692920864127</v>
      </c>
      <c r="M121">
        <f>LOG(Table8_1[[#This Row],[PFDA]])</f>
        <v>0.82412583391654892</v>
      </c>
      <c r="N121">
        <f>LOG(Table8_1[[#This Row],[PFUnA]])</f>
        <v>1.2787536009528289</v>
      </c>
      <c r="O121">
        <f>LOG(Table8_1[[#This Row],[PFDoA]])</f>
        <v>1.3909351071033791</v>
      </c>
      <c r="P121">
        <f>LOG(Table8_1[[#This Row],[PFTrDA]])</f>
        <v>1.2764618041732441</v>
      </c>
      <c r="Q121">
        <f>LOG(Table8_1[[#This Row],[PFTeDA]])</f>
        <v>1.3838153659804313</v>
      </c>
      <c r="R121">
        <f>LOG(Table8_1[[#This Row],[PFHxDA]])</f>
        <v>-3.4798298974087927E-2</v>
      </c>
      <c r="S121">
        <f>LOG(Table8_1[[#This Row],[PFNS]])</f>
        <v>1.6074550232146685</v>
      </c>
      <c r="T121">
        <f>LOG(Table8_1[[#This Row],[PFDS]])</f>
        <v>1.7193312869837267</v>
      </c>
      <c r="U121">
        <f>LOG(Table8_1[[#This Row],[PFDoS]])</f>
        <v>1.2041199826559248</v>
      </c>
      <c r="V121">
        <f>LOG(Table8_1[[#This Row],[4:2 FTS]])</f>
        <v>-0.65659140619614265</v>
      </c>
      <c r="W121">
        <f>LOG(Table8_1[[#This Row],[8:2 FTS]])</f>
        <v>0.73719264270473728</v>
      </c>
      <c r="X121">
        <f>LOG(Table8_1[[#This Row],[10:2 FTS]])</f>
        <v>0.61489721603313463</v>
      </c>
      <c r="Y121">
        <f>LOG(Table8_1[[#This Row],[N-MeFOSAA]])</f>
        <v>-1.3550692920864127</v>
      </c>
      <c r="Z121">
        <f>LOG(Table8_1[[#This Row],[N-EtFOSAA]])</f>
        <v>-1.3550692920864127</v>
      </c>
      <c r="AA121">
        <f>LOG(Table8_1[[#This Row],[FOSA]])</f>
        <v>0.80888586735981216</v>
      </c>
      <c r="AB121">
        <f>LOG(Table8_1[[#This Row],[FOSAA]])</f>
        <v>-0.95663772197887054</v>
      </c>
      <c r="AC121">
        <f>LOG(Table8_1[[#This Row],[N-MeFOSA]])</f>
        <v>-0.65659140619614265</v>
      </c>
      <c r="AD121">
        <f>LOG(Table8_1[[#This Row],[N-EtFOSA]])</f>
        <v>-1.3550692920864127</v>
      </c>
      <c r="AE121">
        <f>LOG(Table8_1[[#This Row],[HFPO-DA]])</f>
        <v>-1.3550692920864127</v>
      </c>
      <c r="AF121">
        <f>LOG(Table8_1[[#This Row],[ADONA]])</f>
        <v>-1.3550692920864127</v>
      </c>
      <c r="AG121">
        <f>LOG(Table8_1[[#This Row],[9Cl-PF3ONS]])</f>
        <v>-0.65659140619614265</v>
      </c>
      <c r="AH121">
        <f>LOG(Table8_1[[#This Row],[11Cl-PF3OUdS]])</f>
        <v>-0.65659140619614265</v>
      </c>
      <c r="AI121">
        <f>LOG(Table8_1[[#This Row],[3:3 FTCA]])</f>
        <v>-0.35506929208641258</v>
      </c>
      <c r="AJ121">
        <f>LOG(Table8_1[[#This Row],[5:3 FTCA]])</f>
        <v>-0.65659140619614265</v>
      </c>
      <c r="AK121">
        <f>LOG(Table8_1[[#This Row],[7:3 FTCA]])</f>
        <v>0.76267856372743625</v>
      </c>
      <c r="AL121">
        <f>LOG(Table8_1[[#This Row],[6:2 FTCA]])</f>
        <v>-0.95663772197887054</v>
      </c>
      <c r="AM121">
        <f>LOG(Table8_1[[#This Row],[8:2 FTCA]])</f>
        <v>-0.35506929208641258</v>
      </c>
      <c r="AN121">
        <f>LOG(Table8_1[[#This Row],[10:2 FTCA]])</f>
        <v>-0.35506929208641258</v>
      </c>
      <c r="AO121">
        <f>LOG(Table8_1[[#This Row],[6:2 FTUCA]])</f>
        <v>-1.3550692920864127</v>
      </c>
      <c r="AP121">
        <f>LOG(Table8_1[[#This Row],[8:2 FTUCA]])</f>
        <v>-1.3550692920864127</v>
      </c>
      <c r="AQ121">
        <f>LOG(Table8_1[[#This Row],[6:2 diPAP]])</f>
        <v>-1.3550692920864127</v>
      </c>
      <c r="AR121">
        <f>LOG(Table8_1[[#This Row],[FBSA]])</f>
        <v>0.6263403673750424</v>
      </c>
      <c r="AS121">
        <f>LOG(Table8_1[[#This Row],[FHxSA]])</f>
        <v>1.3263358609287514</v>
      </c>
      <c r="AT121">
        <f>LOG(Table8_1[[#This Row],[PFPrS]])</f>
        <v>-0.65659140619614265</v>
      </c>
      <c r="AU121">
        <f>LOG(Table8_1[[#This Row],[Cl-PFOS]])</f>
        <v>0.87390159786446142</v>
      </c>
      <c r="AV121">
        <f>LOG(Table8_1[[#This Row],[PFEtCHxS]])</f>
        <v>-0.71444269099222624</v>
      </c>
      <c r="AW121">
        <f>LOG(Table8_1[[#This Row],[8:2 diPAP]])</f>
        <v>-1.3550692920864127</v>
      </c>
      <c r="AX121">
        <f>LOG(Table8_1[[#This Row],[diSAmPAP]])</f>
        <v>-1.3550692920864127</v>
      </c>
      <c r="AY121" t="e">
        <f>LOG(Table8_1[[#This Row],[11cl-PF3OUdS2]])</f>
        <v>#NUM!</v>
      </c>
    </row>
    <row r="122" spans="1:51" x14ac:dyDescent="0.3">
      <c r="A122">
        <f>LOG(Table8_1[[#This Row],[PFBA]])</f>
        <v>-0.35359627377693043</v>
      </c>
      <c r="B122">
        <f>LOG(Table8_1[[#This Row],[PFPeA]])</f>
        <v>-0.95467702121334252</v>
      </c>
      <c r="C122">
        <f>LOG(Table8_1[[#This Row],[PFHxA]])</f>
        <v>-1.3535962737769305</v>
      </c>
      <c r="D122">
        <f>LOG(Table8_1[[#This Row],[PFHpA]])</f>
        <v>-1.3535962737769305</v>
      </c>
      <c r="E122">
        <f>LOG(Table8_1[[#This Row],[PFOA]])</f>
        <v>-1.3535962737769305</v>
      </c>
      <c r="F122">
        <f>LOG(Table8_1[[#This Row],[PFNA]])</f>
        <v>-1.3535962737769305</v>
      </c>
      <c r="G122">
        <f>LOG(Table8_1[[#This Row],[PFBS]])</f>
        <v>-1.3535962737769305</v>
      </c>
      <c r="H122">
        <f>LOG(Table8_1[[#This Row],[PFPeS]])</f>
        <v>-0.95467702121334252</v>
      </c>
      <c r="I122">
        <f>LOG(Table8_1[[#This Row],[PFHxS]])</f>
        <v>-2.2733787572707352E-2</v>
      </c>
      <c r="J122">
        <f>LOG(Table8_1[[#This Row],[PFHpS]])</f>
        <v>-0.61798295742513165</v>
      </c>
      <c r="K122">
        <f>LOG(Table8_1[[#This Row],[PFOS]])</f>
        <v>2.287801729930226</v>
      </c>
      <c r="L122">
        <f>LOG(Table8_1[[#This Row],[6:2 FTS]])</f>
        <v>-1.3535962737769305</v>
      </c>
      <c r="M122">
        <f>LOG(Table8_1[[#This Row],[PFDA]])</f>
        <v>-0.38827669199265824</v>
      </c>
      <c r="N122">
        <f>LOG(Table8_1[[#This Row],[PFUnA]])</f>
        <v>4.9218022670181653E-2</v>
      </c>
      <c r="O122">
        <f>LOG(Table8_1[[#This Row],[PFDoA]])</f>
        <v>0.1903316981702915</v>
      </c>
      <c r="P122">
        <f>LOG(Table8_1[[#This Row],[PFTrDA]])</f>
        <v>0.19589965240923377</v>
      </c>
      <c r="Q122">
        <f>LOG(Table8_1[[#This Row],[PFTeDA]])</f>
        <v>0.24303804868629444</v>
      </c>
      <c r="R122">
        <f>LOG(Table8_1[[#This Row],[PFHxDA]])</f>
        <v>-1.3535962737769305</v>
      </c>
      <c r="S122">
        <f>LOG(Table8_1[[#This Row],[PFNS]])</f>
        <v>0.27646180417324412</v>
      </c>
      <c r="T122">
        <f>LOG(Table8_1[[#This Row],[PFDS]])</f>
        <v>0.56348108539441066</v>
      </c>
      <c r="U122">
        <f>LOG(Table8_1[[#This Row],[PFDoS]])</f>
        <v>0.20139712432045151</v>
      </c>
      <c r="V122">
        <f>LOG(Table8_1[[#This Row],[4:2 FTS]])</f>
        <v>-0.65462626944091162</v>
      </c>
      <c r="W122">
        <f>LOG(Table8_1[[#This Row],[8:2 FTS]])</f>
        <v>-0.35951856302957819</v>
      </c>
      <c r="X122">
        <f>LOG(Table8_1[[#This Row],[10:2 FTS]])</f>
        <v>-0.11975822410451964</v>
      </c>
      <c r="Y122">
        <f>LOG(Table8_1[[#This Row],[N-MeFOSAA]])</f>
        <v>-1.3535962737769305</v>
      </c>
      <c r="Z122">
        <f>LOG(Table8_1[[#This Row],[N-EtFOSAA]])</f>
        <v>-1.3535962737769305</v>
      </c>
      <c r="AA122">
        <f>LOG(Table8_1[[#This Row],[FOSA]])</f>
        <v>-0.50031291738159622</v>
      </c>
      <c r="AB122">
        <f>LOG(Table8_1[[#This Row],[FOSAA]])</f>
        <v>-0.95467702121334252</v>
      </c>
      <c r="AC122">
        <f>LOG(Table8_1[[#This Row],[N-MeFOSA]])</f>
        <v>-0.65462626944091162</v>
      </c>
      <c r="AD122">
        <f>LOG(Table8_1[[#This Row],[N-EtFOSA]])</f>
        <v>-1.3535962737769305</v>
      </c>
      <c r="AE122">
        <f>LOG(Table8_1[[#This Row],[HFPO-DA]])</f>
        <v>-1.3535962737769305</v>
      </c>
      <c r="AF122">
        <f>LOG(Table8_1[[#This Row],[ADONA]])</f>
        <v>-1.3535962737769305</v>
      </c>
      <c r="AG122">
        <f>LOG(Table8_1[[#This Row],[9Cl-PF3ONS]])</f>
        <v>-0.65462626944091162</v>
      </c>
      <c r="AH122">
        <f>LOG(Table8_1[[#This Row],[11Cl-PF3OUdS]])</f>
        <v>-0.65462626944091162</v>
      </c>
      <c r="AI122">
        <f>LOG(Table8_1[[#This Row],[3:3 FTCA]])</f>
        <v>-0.35359627377693043</v>
      </c>
      <c r="AJ122">
        <f>LOG(Table8_1[[#This Row],[5:3 FTCA]])</f>
        <v>-0.65462626944091162</v>
      </c>
      <c r="AK122">
        <f>LOG(Table8_1[[#This Row],[7:3 FTCA]])</f>
        <v>-0.95467702121334252</v>
      </c>
      <c r="AL122">
        <f>LOG(Table8_1[[#This Row],[6:2 FTCA]])</f>
        <v>-0.95467702121334252</v>
      </c>
      <c r="AM122">
        <f>LOG(Table8_1[[#This Row],[8:2 FTCA]])</f>
        <v>-0.35359627377693043</v>
      </c>
      <c r="AN122">
        <f>LOG(Table8_1[[#This Row],[10:2 FTCA]])</f>
        <v>-0.35359627377693043</v>
      </c>
      <c r="AO122">
        <f>LOG(Table8_1[[#This Row],[6:2 FTUCA]])</f>
        <v>-1.3535962737769305</v>
      </c>
      <c r="AP122">
        <f>LOG(Table8_1[[#This Row],[8:2 FTUCA]])</f>
        <v>-1.3535962737769305</v>
      </c>
      <c r="AQ122">
        <f>LOG(Table8_1[[#This Row],[6:2 diPAP]])</f>
        <v>-1.3535962737769305</v>
      </c>
      <c r="AR122">
        <f>LOG(Table8_1[[#This Row],[FBSA]])</f>
        <v>-0.63827216398240705</v>
      </c>
      <c r="AS122">
        <f>LOG(Table8_1[[#This Row],[FHxSA]])</f>
        <v>-0.65462626944091162</v>
      </c>
      <c r="AT122">
        <f>LOG(Table8_1[[#This Row],[PFPrS]])</f>
        <v>-0.65462626944091162</v>
      </c>
      <c r="AU122">
        <f>LOG(Table8_1[[#This Row],[Cl-PFOS]])</f>
        <v>-0.38195190328790729</v>
      </c>
      <c r="AV122">
        <f>LOG(Table8_1[[#This Row],[PFEtCHxS]])</f>
        <v>-1.3535962737769305</v>
      </c>
      <c r="AW122">
        <f>LOG(Table8_1[[#This Row],[8:2 diPAP]])</f>
        <v>-1.3535962737769305</v>
      </c>
      <c r="AX122">
        <f>LOG(Table8_1[[#This Row],[diSAmPAP]])</f>
        <v>-1.3535962737769305</v>
      </c>
      <c r="AY122" t="e">
        <f>LOG(Table8_1[[#This Row],[11cl-PF3OUdS2]])</f>
        <v>#NUM!</v>
      </c>
    </row>
    <row r="123" spans="1:51" x14ac:dyDescent="0.3">
      <c r="A123">
        <f>LOG(Table8_1[[#This Row],[PFBA]])</f>
        <v>-8.8842391260023412E-2</v>
      </c>
      <c r="B123">
        <f>LOG(Table8_1[[#This Row],[PFPeA]])</f>
        <v>-0.69143558643876124</v>
      </c>
      <c r="C123">
        <f>LOG(Table8_1[[#This Row],[PFHxA]])</f>
        <v>-1.0888423912600234</v>
      </c>
      <c r="D123">
        <f>LOG(Table8_1[[#This Row],[PFHpA]])</f>
        <v>-1.0888423912600234</v>
      </c>
      <c r="E123">
        <f>LOG(Table8_1[[#This Row],[PFOA]])</f>
        <v>-1.0888423912600234</v>
      </c>
      <c r="F123">
        <f>LOG(Table8_1[[#This Row],[PFNA]])</f>
        <v>-1.0888423912600234</v>
      </c>
      <c r="G123">
        <f>LOG(Table8_1[[#This Row],[PFBS]])</f>
        <v>-1.0888423912600234</v>
      </c>
      <c r="H123">
        <f>LOG(Table8_1[[#This Row],[PFPeS]])</f>
        <v>-0.69143558643876124</v>
      </c>
      <c r="I123">
        <f>LOG(Table8_1[[#This Row],[PFHxS]])</f>
        <v>0.4132997640812518</v>
      </c>
      <c r="J123">
        <f>LOG(Table8_1[[#This Row],[PFHpS]])</f>
        <v>-0.11577123036739606</v>
      </c>
      <c r="K123">
        <f>LOG(Table8_1[[#This Row],[PFOS]])</f>
        <v>2.6875289612146345</v>
      </c>
      <c r="L123">
        <f>LOG(Table8_1[[#This Row],[6:2 FTS]])</f>
        <v>-1.0888423912600234</v>
      </c>
      <c r="M123">
        <f>LOG(Table8_1[[#This Row],[PFDA]])</f>
        <v>-1.0105436281226938E-2</v>
      </c>
      <c r="N123">
        <f>LOG(Table8_1[[#This Row],[PFUnA]])</f>
        <v>0.41995574848975786</v>
      </c>
      <c r="O123">
        <f>LOG(Table8_1[[#This Row],[PFDoA]])</f>
        <v>0.5428254269591799</v>
      </c>
      <c r="P123">
        <f>LOG(Table8_1[[#This Row],[PFTrDA]])</f>
        <v>0.59439255037542671</v>
      </c>
      <c r="Q123">
        <f>LOG(Table8_1[[#This Row],[PFTeDA]])</f>
        <v>0.56937390961504586</v>
      </c>
      <c r="R123">
        <f>LOG(Table8_1[[#This Row],[PFHxDA]])</f>
        <v>-1.0888423912600234</v>
      </c>
      <c r="S123">
        <f>LOG(Table8_1[[#This Row],[PFNS]])</f>
        <v>0.84260923961056211</v>
      </c>
      <c r="T123">
        <f>LOG(Table8_1[[#This Row],[PFDS]])</f>
        <v>1.110589710299249</v>
      </c>
      <c r="U123">
        <f>LOG(Table8_1[[#This Row],[PFDoS]])</f>
        <v>0.77524625974023642</v>
      </c>
      <c r="V123">
        <f>LOG(Table8_1[[#This Row],[4:2 FTS]])</f>
        <v>-0.39040559077477999</v>
      </c>
      <c r="W123">
        <f>LOG(Table8_1[[#This Row],[8:2 FTS]])</f>
        <v>0.43136376415898736</v>
      </c>
      <c r="X123">
        <f>LOG(Table8_1[[#This Row],[10:2 FTS]])</f>
        <v>0.26007138798507479</v>
      </c>
      <c r="Y123">
        <f>LOG(Table8_1[[#This Row],[N-MeFOSAA]])</f>
        <v>-1.0888423912600234</v>
      </c>
      <c r="Z123">
        <f>LOG(Table8_1[[#This Row],[N-EtFOSAA]])</f>
        <v>-1.0888423912600234</v>
      </c>
      <c r="AA123">
        <f>LOG(Table8_1[[#This Row],[FOSA]])</f>
        <v>1.0492180226701815</v>
      </c>
      <c r="AB123">
        <f>LOG(Table8_1[[#This Row],[FOSAA]])</f>
        <v>-0.69143558643876124</v>
      </c>
      <c r="AC123">
        <f>LOG(Table8_1[[#This Row],[N-MeFOSA]])</f>
        <v>-0.39040559077477999</v>
      </c>
      <c r="AD123">
        <f>LOG(Table8_1[[#This Row],[N-EtFOSA]])</f>
        <v>-1.0888423912600234</v>
      </c>
      <c r="AE123">
        <f>LOG(Table8_1[[#This Row],[HFPO-DA]])</f>
        <v>-1.0888423912600234</v>
      </c>
      <c r="AF123">
        <f>LOG(Table8_1[[#This Row],[ADONA]])</f>
        <v>-1.0888423912600234</v>
      </c>
      <c r="AG123">
        <f>LOG(Table8_1[[#This Row],[9Cl-PF3ONS]])</f>
        <v>-0.39040559077477999</v>
      </c>
      <c r="AH123">
        <f>LOG(Table8_1[[#This Row],[11Cl-PF3OUdS]])</f>
        <v>-0.39040559077477999</v>
      </c>
      <c r="AI123">
        <f>LOG(Table8_1[[#This Row],[3:3 FTCA]])</f>
        <v>-8.8842391260023412E-2</v>
      </c>
      <c r="AJ123">
        <f>LOG(Table8_1[[#This Row],[5:3 FTCA]])</f>
        <v>-0.39040559077477999</v>
      </c>
      <c r="AK123">
        <f>LOG(Table8_1[[#This Row],[7:3 FTCA]])</f>
        <v>-0.69143558643876124</v>
      </c>
      <c r="AL123">
        <f>LOG(Table8_1[[#This Row],[6:2 FTCA]])</f>
        <v>-0.69143558643876124</v>
      </c>
      <c r="AM123">
        <f>LOG(Table8_1[[#This Row],[8:2 FTCA]])</f>
        <v>-8.8842391260023412E-2</v>
      </c>
      <c r="AN123">
        <f>LOG(Table8_1[[#This Row],[10:2 FTCA]])</f>
        <v>-8.8842391260023412E-2</v>
      </c>
      <c r="AO123">
        <f>LOG(Table8_1[[#This Row],[6:2 FTUCA]])</f>
        <v>-1.0888423912600234</v>
      </c>
      <c r="AP123">
        <f>LOG(Table8_1[[#This Row],[8:2 FTUCA]])</f>
        <v>-1.0888423912600234</v>
      </c>
      <c r="AQ123">
        <f>LOG(Table8_1[[#This Row],[6:2 diPAP]])</f>
        <v>-1.0888423912600234</v>
      </c>
      <c r="AR123" t="e">
        <f>LOG(Table8_1[[#This Row],[FBSA]])</f>
        <v>#NUM!</v>
      </c>
      <c r="AS123" t="e">
        <f>LOG(Table8_1[[#This Row],[FHxSA]])</f>
        <v>#NUM!</v>
      </c>
      <c r="AT123">
        <f>LOG(Table8_1[[#This Row],[PFPrS]])</f>
        <v>-0.39040559077477999</v>
      </c>
      <c r="AU123">
        <f>LOG(Table8_1[[#This Row],[Cl-PFOS]])</f>
        <v>-0.41341269532824504</v>
      </c>
      <c r="AV123">
        <f>LOG(Table8_1[[#This Row],[PFEtCHxS]])</f>
        <v>-1.0888423912600234</v>
      </c>
      <c r="AW123">
        <f>LOG(Table8_1[[#This Row],[8:2 diPAP]])</f>
        <v>-1.0888423912600234</v>
      </c>
      <c r="AX123">
        <f>LOG(Table8_1[[#This Row],[diSAmPAP]])</f>
        <v>-1.0888423912600234</v>
      </c>
      <c r="AY123" t="e">
        <f>LOG(Table8_1[[#This Row],[11cl-PF3OUdS2]])</f>
        <v>#NUM!</v>
      </c>
    </row>
    <row r="124" spans="1:51" x14ac:dyDescent="0.3">
      <c r="A124">
        <f>LOG(Table8_1[[#This Row],[PFBA]])</f>
        <v>-0.16749108729376366</v>
      </c>
      <c r="B124">
        <f>LOG(Table8_1[[#This Row],[PFPeA]])</f>
        <v>-0.76827561667148347</v>
      </c>
      <c r="C124">
        <f>LOG(Table8_1[[#This Row],[PFHxA]])</f>
        <v>-0.47755576649368009</v>
      </c>
      <c r="D124">
        <f>LOG(Table8_1[[#This Row],[PFHpA]])</f>
        <v>-1.1674910872937636</v>
      </c>
      <c r="E124">
        <f>LOG(Table8_1[[#This Row],[PFOA]])</f>
        <v>-1.1674910872937636</v>
      </c>
      <c r="F124">
        <f>LOG(Table8_1[[#This Row],[PFNA]])</f>
        <v>-1.1674910872937636</v>
      </c>
      <c r="G124">
        <f>LOG(Table8_1[[#This Row],[PFBS]])</f>
        <v>-1.1674910872937636</v>
      </c>
      <c r="H124">
        <f>LOG(Table8_1[[#This Row],[PFPeS]])</f>
        <v>-0.76827561667148347</v>
      </c>
      <c r="I124">
        <f>LOG(Table8_1[[#This Row],[PFHxS]])</f>
        <v>0.75511226639507123</v>
      </c>
      <c r="J124">
        <f>LOG(Table8_1[[#This Row],[PFHpS]])</f>
        <v>0.1903316981702915</v>
      </c>
      <c r="K124">
        <f>LOG(Table8_1[[#This Row],[PFOS]])</f>
        <v>2.9722028383790646</v>
      </c>
      <c r="L124">
        <f>LOG(Table8_1[[#This Row],[6:2 FTS]])</f>
        <v>-1.1674910872937636</v>
      </c>
      <c r="M124">
        <f>LOG(Table8_1[[#This Row],[PFDA]])</f>
        <v>0.30963016742589877</v>
      </c>
      <c r="N124">
        <f>LOG(Table8_1[[#This Row],[PFUnA]])</f>
        <v>0.77887447200273952</v>
      </c>
      <c r="O124">
        <f>LOG(Table8_1[[#This Row],[PFDoA]])</f>
        <v>0.97220283837906452</v>
      </c>
      <c r="P124">
        <f>LOG(Table8_1[[#This Row],[PFTrDA]])</f>
        <v>0.89376176205794344</v>
      </c>
      <c r="Q124">
        <f>LOG(Table8_1[[#This Row],[PFTeDA]])</f>
        <v>1.0293837776852097</v>
      </c>
      <c r="R124">
        <f>LOG(Table8_1[[#This Row],[PFHxDA]])</f>
        <v>-0.48545224733971393</v>
      </c>
      <c r="S124">
        <f>LOG(Table8_1[[#This Row],[PFNS]])</f>
        <v>0.96047077753429899</v>
      </c>
      <c r="T124">
        <f>LOG(Table8_1[[#This Row],[PFDS]])</f>
        <v>1.2576785748691846</v>
      </c>
      <c r="U124">
        <f>LOG(Table8_1[[#This Row],[PFDoS]])</f>
        <v>0.83442070368153254</v>
      </c>
      <c r="V124">
        <f>LOG(Table8_1[[#This Row],[4:2 FTS]])</f>
        <v>-0.46788288375119602</v>
      </c>
      <c r="W124">
        <f>LOG(Table8_1[[#This Row],[8:2 FTS]])</f>
        <v>0.73158876518673865</v>
      </c>
      <c r="X124">
        <f>LOG(Table8_1[[#This Row],[10:2 FTS]])</f>
        <v>0.61172330800734176</v>
      </c>
      <c r="Y124">
        <f>LOG(Table8_1[[#This Row],[N-MeFOSAA]])</f>
        <v>-1.1674910872937636</v>
      </c>
      <c r="Z124">
        <f>LOG(Table8_1[[#This Row],[N-EtFOSAA]])</f>
        <v>-1.1674910872937636</v>
      </c>
      <c r="AA124">
        <f>LOG(Table8_1[[#This Row],[FOSA]])</f>
        <v>0.36172783601759284</v>
      </c>
      <c r="AB124">
        <f>LOG(Table8_1[[#This Row],[FOSAA]])</f>
        <v>-0.76827561667148347</v>
      </c>
      <c r="AC124">
        <f>LOG(Table8_1[[#This Row],[N-MeFOSA]])</f>
        <v>-0.46788288375119602</v>
      </c>
      <c r="AD124">
        <f>LOG(Table8_1[[#This Row],[N-EtFOSA]])</f>
        <v>-1.1674910872937636</v>
      </c>
      <c r="AE124">
        <f>LOG(Table8_1[[#This Row],[HFPO-DA]])</f>
        <v>-1.1674910872937636</v>
      </c>
      <c r="AF124">
        <f>LOG(Table8_1[[#This Row],[ADONA]])</f>
        <v>-1.1674910872937636</v>
      </c>
      <c r="AG124">
        <f>LOG(Table8_1[[#This Row],[9Cl-PF3ONS]])</f>
        <v>-0.46788288375119602</v>
      </c>
      <c r="AH124">
        <f>LOG(Table8_1[[#This Row],[11Cl-PF3OUdS]])</f>
        <v>-0.46788288375119602</v>
      </c>
      <c r="AI124">
        <f>LOG(Table8_1[[#This Row],[3:3 FTCA]])</f>
        <v>-0.16749108729376366</v>
      </c>
      <c r="AJ124">
        <f>LOG(Table8_1[[#This Row],[5:3 FTCA]])</f>
        <v>-0.46788288375119602</v>
      </c>
      <c r="AK124">
        <f>LOG(Table8_1[[#This Row],[7:3 FTCA]])</f>
        <v>4.9218022670181653E-2</v>
      </c>
      <c r="AL124">
        <f>LOG(Table8_1[[#This Row],[6:2 FTCA]])</f>
        <v>-0.76827561667148347</v>
      </c>
      <c r="AM124">
        <f>LOG(Table8_1[[#This Row],[8:2 FTCA]])</f>
        <v>-0.16749108729376366</v>
      </c>
      <c r="AN124">
        <f>LOG(Table8_1[[#This Row],[10:2 FTCA]])</f>
        <v>-0.16749108729376366</v>
      </c>
      <c r="AO124">
        <f>LOG(Table8_1[[#This Row],[6:2 FTUCA]])</f>
        <v>-1.1674910872937636</v>
      </c>
      <c r="AP124">
        <f>LOG(Table8_1[[#This Row],[8:2 FTUCA]])</f>
        <v>-1.1674910872937636</v>
      </c>
      <c r="AQ124">
        <f>LOG(Table8_1[[#This Row],[6:2 diPAP]])</f>
        <v>-1.1674910872937636</v>
      </c>
      <c r="AR124">
        <f>LOG(Table8_1[[#This Row],[FBSA]])</f>
        <v>0.29225607135647602</v>
      </c>
      <c r="AS124">
        <f>LOG(Table8_1[[#This Row],[FHxSA]])</f>
        <v>0.68394713075151214</v>
      </c>
      <c r="AT124">
        <f>LOG(Table8_1[[#This Row],[PFPrS]])</f>
        <v>-0.46788288375119602</v>
      </c>
      <c r="AU124">
        <f>LOG(Table8_1[[#This Row],[Cl-PFOS]])</f>
        <v>0.24303804868629444</v>
      </c>
      <c r="AV124">
        <f>LOG(Table8_1[[#This Row],[PFEtCHxS]])</f>
        <v>-1.1674910872937636</v>
      </c>
      <c r="AW124">
        <f>LOG(Table8_1[[#This Row],[8:2 diPAP]])</f>
        <v>-1.1674910872937636</v>
      </c>
      <c r="AX124">
        <f>LOG(Table8_1[[#This Row],[diSAmPAP]])</f>
        <v>-1.1674910872937636</v>
      </c>
      <c r="AY124" t="e">
        <f>LOG(Table8_1[[#This Row],[11cl-PF3OUdS2]])</f>
        <v>#NUM!</v>
      </c>
    </row>
    <row r="125" spans="1:51" x14ac:dyDescent="0.3">
      <c r="A125">
        <f>LOG(Table8_1[[#This Row],[PFBA]])</f>
        <v>-0.36051351073141397</v>
      </c>
      <c r="B125">
        <f>LOG(Table8_1[[#This Row],[PFPeA]])</f>
        <v>-0.96257350205937642</v>
      </c>
      <c r="C125">
        <f>LOG(Table8_1[[#This Row],[PFHxA]])</f>
        <v>-0.42136079003192767</v>
      </c>
      <c r="D125">
        <f>LOG(Table8_1[[#This Row],[PFHpA]])</f>
        <v>-1.3605135107314139</v>
      </c>
      <c r="E125">
        <f>LOG(Table8_1[[#This Row],[PFOA]])</f>
        <v>-1.3605135107314139</v>
      </c>
      <c r="F125">
        <f>LOG(Table8_1[[#This Row],[PFNA]])</f>
        <v>-0.62708799702989348</v>
      </c>
      <c r="G125">
        <f>LOG(Table8_1[[#This Row],[PFBS]])</f>
        <v>-0.543633966870957</v>
      </c>
      <c r="H125">
        <f>LOG(Table8_1[[#This Row],[PFPeS]])</f>
        <v>-4.672366333269562E-2</v>
      </c>
      <c r="I125">
        <f>LOG(Table8_1[[#This Row],[PFHxS]])</f>
        <v>1.1271047983648077</v>
      </c>
      <c r="J125">
        <f>LOG(Table8_1[[#This Row],[PFHpS]])</f>
        <v>0.69897000433601886</v>
      </c>
      <c r="K125">
        <f>LOG(Table8_1[[#This Row],[PFOS]])</f>
        <v>3.27415784926368</v>
      </c>
      <c r="L125">
        <f>LOG(Table8_1[[#This Row],[6:2 FTS]])</f>
        <v>-1.3605135107314139</v>
      </c>
      <c r="M125">
        <f>LOG(Table8_1[[#This Row],[PFDA]])</f>
        <v>0.64345267648618742</v>
      </c>
      <c r="N125">
        <f>LOG(Table8_1[[#This Row],[PFUnA]])</f>
        <v>1.1003705451175629</v>
      </c>
      <c r="O125">
        <f>LOG(Table8_1[[#This Row],[PFDoA]])</f>
        <v>1.1818435879447726</v>
      </c>
      <c r="P125">
        <f>LOG(Table8_1[[#This Row],[PFTrDA]])</f>
        <v>1.0755469613925308</v>
      </c>
      <c r="Q125">
        <f>LOG(Table8_1[[#This Row],[PFTeDA]])</f>
        <v>1.2810333672477277</v>
      </c>
      <c r="R125">
        <f>LOG(Table8_1[[#This Row],[PFHxDA]])</f>
        <v>-1.3605135107314139</v>
      </c>
      <c r="S125">
        <f>LOG(Table8_1[[#This Row],[PFNS]])</f>
        <v>1.4996870826184039</v>
      </c>
      <c r="T125">
        <f>LOG(Table8_1[[#This Row],[PFDS]])</f>
        <v>1.6693168805661123</v>
      </c>
      <c r="U125">
        <f>LOG(Table8_1[[#This Row],[PFDoS]])</f>
        <v>1.271841606536499</v>
      </c>
      <c r="V125">
        <f>LOG(Table8_1[[#This Row],[4:2 FTS]])</f>
        <v>-0.66154350639539516</v>
      </c>
      <c r="W125">
        <f>LOG(Table8_1[[#This Row],[8:2 FTS]])</f>
        <v>0.89320675305984798</v>
      </c>
      <c r="X125">
        <f>LOG(Table8_1[[#This Row],[10:2 FTS]])</f>
        <v>0.6273658565927327</v>
      </c>
      <c r="Y125">
        <f>LOG(Table8_1[[#This Row],[N-MeFOSAA]])</f>
        <v>-1.3605135107314139</v>
      </c>
      <c r="Z125">
        <f>LOG(Table8_1[[#This Row],[N-EtFOSAA]])</f>
        <v>-1.3605135107314139</v>
      </c>
      <c r="AA125">
        <f>LOG(Table8_1[[#This Row],[FOSA]])</f>
        <v>0.76937732607613851</v>
      </c>
      <c r="AB125">
        <f>LOG(Table8_1[[#This Row],[FOSAA]])</f>
        <v>-0.96257350205937642</v>
      </c>
      <c r="AC125">
        <f>LOG(Table8_1[[#This Row],[N-MeFOSA]])</f>
        <v>-0.66154350639539516</v>
      </c>
      <c r="AD125">
        <f>LOG(Table8_1[[#This Row],[N-EtFOSA]])</f>
        <v>-1.3605135107314139</v>
      </c>
      <c r="AE125">
        <f>LOG(Table8_1[[#This Row],[HFPO-DA]])</f>
        <v>-1.3605135107314139</v>
      </c>
      <c r="AF125">
        <f>LOG(Table8_1[[#This Row],[ADONA]])</f>
        <v>-1.3605135107314139</v>
      </c>
      <c r="AG125">
        <f>LOG(Table8_1[[#This Row],[9Cl-PF3ONS]])</f>
        <v>-0.66154350639539516</v>
      </c>
      <c r="AH125">
        <f>LOG(Table8_1[[#This Row],[11Cl-PF3OUdS]])</f>
        <v>-0.66154350639539516</v>
      </c>
      <c r="AI125">
        <f>LOG(Table8_1[[#This Row],[3:3 FTCA]])</f>
        <v>-0.36051351073141397</v>
      </c>
      <c r="AJ125">
        <f>LOG(Table8_1[[#This Row],[5:3 FTCA]])</f>
        <v>-0.66154350639539516</v>
      </c>
      <c r="AK125">
        <f>LOG(Table8_1[[#This Row],[7:3 FTCA]])</f>
        <v>0.72015930340595691</v>
      </c>
      <c r="AL125">
        <f>LOG(Table8_1[[#This Row],[6:2 FTCA]])</f>
        <v>-0.96257350205937642</v>
      </c>
      <c r="AM125">
        <f>LOG(Table8_1[[#This Row],[8:2 FTCA]])</f>
        <v>-0.36051351073141397</v>
      </c>
      <c r="AN125">
        <f>LOG(Table8_1[[#This Row],[10:2 FTCA]])</f>
        <v>-0.36051351073141397</v>
      </c>
      <c r="AO125">
        <f>LOG(Table8_1[[#This Row],[6:2 FTUCA]])</f>
        <v>-1.3605135107314139</v>
      </c>
      <c r="AP125">
        <f>LOG(Table8_1[[#This Row],[8:2 FTUCA]])</f>
        <v>-1.3605135107314139</v>
      </c>
      <c r="AQ125">
        <f>LOG(Table8_1[[#This Row],[6:2 diPAP]])</f>
        <v>-1.3605135107314139</v>
      </c>
      <c r="AR125">
        <f>LOG(Table8_1[[#This Row],[FBSA]])</f>
        <v>0.86687781433749889</v>
      </c>
      <c r="AS125">
        <f>LOG(Table8_1[[#This Row],[FHxSA]])</f>
        <v>1.2855573090077739</v>
      </c>
      <c r="AT125">
        <f>LOG(Table8_1[[#This Row],[PFPrS]])</f>
        <v>-0.66154350639539516</v>
      </c>
      <c r="AU125">
        <f>LOG(Table8_1[[#This Row],[Cl-PFOS]])</f>
        <v>0.73719264270473728</v>
      </c>
      <c r="AV125">
        <f>LOG(Table8_1[[#This Row],[PFEtCHxS]])</f>
        <v>-0.74957999769110606</v>
      </c>
      <c r="AW125">
        <f>LOG(Table8_1[[#This Row],[8:2 diPAP]])</f>
        <v>-1.3605135107314139</v>
      </c>
      <c r="AX125">
        <f>LOG(Table8_1[[#This Row],[diSAmPAP]])</f>
        <v>-1.3605135107314139</v>
      </c>
      <c r="AY125" t="e">
        <f>LOG(Table8_1[[#This Row],[11cl-PF3OUdS2]])</f>
        <v>#NUM!</v>
      </c>
    </row>
    <row r="126" spans="1:51" x14ac:dyDescent="0.3">
      <c r="A126">
        <f>LOG(Table8_1[[#This Row],[PFBA]])</f>
        <v>-0.3053948010664313</v>
      </c>
      <c r="B126">
        <f>LOG(Table8_1[[#This Row],[PFPeA]])</f>
        <v>-0.90657831483776496</v>
      </c>
      <c r="C126">
        <f>LOG(Table8_1[[#This Row],[PFHxA]])</f>
        <v>-1.3053948010664314</v>
      </c>
      <c r="D126">
        <f>LOG(Table8_1[[#This Row],[PFHpA]])</f>
        <v>-1.3053948010664314</v>
      </c>
      <c r="E126">
        <f>LOG(Table8_1[[#This Row],[PFOA]])</f>
        <v>-1.3053948010664314</v>
      </c>
      <c r="F126">
        <f>LOG(Table8_1[[#This Row],[PFNA]])</f>
        <v>-1.3053948010664314</v>
      </c>
      <c r="G126">
        <f>LOG(Table8_1[[#This Row],[PFBS]])</f>
        <v>-1.3053948010664314</v>
      </c>
      <c r="H126">
        <f>LOG(Table8_1[[#This Row],[PFPeS]])</f>
        <v>-0.90657831483776496</v>
      </c>
      <c r="I126">
        <f>LOG(Table8_1[[#This Row],[PFHxS]])</f>
        <v>0.28555730900777376</v>
      </c>
      <c r="J126">
        <f>LOG(Table8_1[[#This Row],[PFHpS]])</f>
        <v>-0.30891850787703151</v>
      </c>
      <c r="K126">
        <f>LOG(Table8_1[[#This Row],[PFOS]])</f>
        <v>2.3710678622717363</v>
      </c>
      <c r="L126">
        <f>LOG(Table8_1[[#This Row],[6:2 FTS]])</f>
        <v>-1.3053948010664314</v>
      </c>
      <c r="M126">
        <f>LOG(Table8_1[[#This Row],[PFDA]])</f>
        <v>-0.15058058620310061</v>
      </c>
      <c r="N126">
        <f>LOG(Table8_1[[#This Row],[PFUnA]])</f>
        <v>0.22010808804005508</v>
      </c>
      <c r="O126">
        <f>LOG(Table8_1[[#This Row],[PFDoA]])</f>
        <v>0.37106786227173627</v>
      </c>
      <c r="P126">
        <f>LOG(Table8_1[[#This Row],[PFTrDA]])</f>
        <v>0.26951294421791633</v>
      </c>
      <c r="Q126">
        <f>LOG(Table8_1[[#This Row],[PFTeDA]])</f>
        <v>0.20682587603184974</v>
      </c>
      <c r="R126">
        <f>LOG(Table8_1[[#This Row],[PFHxDA]])</f>
        <v>-1.3053948010664314</v>
      </c>
      <c r="S126">
        <f>LOG(Table8_1[[#This Row],[PFNS]])</f>
        <v>0.44090908206521767</v>
      </c>
      <c r="T126">
        <f>LOG(Table8_1[[#This Row],[PFDS]])</f>
        <v>0.70070371714501933</v>
      </c>
      <c r="U126">
        <f>LOG(Table8_1[[#This Row],[PFDoS]])</f>
        <v>0.27875360095282892</v>
      </c>
      <c r="V126">
        <f>LOG(Table8_1[[#This Row],[4:2 FTS]])</f>
        <v>-0.6064247967304125</v>
      </c>
      <c r="W126">
        <f>LOG(Table8_1[[#This Row],[8:2 FTS]])</f>
        <v>0.15228834438305647</v>
      </c>
      <c r="X126">
        <f>LOG(Table8_1[[#This Row],[10:2 FTS]])</f>
        <v>3.342375548694973E-2</v>
      </c>
      <c r="Y126">
        <f>LOG(Table8_1[[#This Row],[N-MeFOSAA]])</f>
        <v>-1.3053948010664314</v>
      </c>
      <c r="Z126">
        <f>LOG(Table8_1[[#This Row],[N-EtFOSAA]])</f>
        <v>-1.3053948010664314</v>
      </c>
      <c r="AA126">
        <f>LOG(Table8_1[[#This Row],[FOSA]])</f>
        <v>-0.30627305107635305</v>
      </c>
      <c r="AB126">
        <f>LOG(Table8_1[[#This Row],[FOSAA]])</f>
        <v>-0.90657831483776496</v>
      </c>
      <c r="AC126">
        <f>LOG(Table8_1[[#This Row],[N-MeFOSA]])</f>
        <v>-0.6064247967304125</v>
      </c>
      <c r="AD126">
        <f>LOG(Table8_1[[#This Row],[N-EtFOSA]])</f>
        <v>-1.3053948010664314</v>
      </c>
      <c r="AE126">
        <f>LOG(Table8_1[[#This Row],[HFPO-DA]])</f>
        <v>-1.3053948010664314</v>
      </c>
      <c r="AF126">
        <f>LOG(Table8_1[[#This Row],[ADONA]])</f>
        <v>-1.3053948010664314</v>
      </c>
      <c r="AG126">
        <f>LOG(Table8_1[[#This Row],[9Cl-PF3ONS]])</f>
        <v>-0.6064247967304125</v>
      </c>
      <c r="AH126">
        <f>LOG(Table8_1[[#This Row],[11Cl-PF3OUdS]])</f>
        <v>-0.6064247967304125</v>
      </c>
      <c r="AI126">
        <f>LOG(Table8_1[[#This Row],[3:3 FTCA]])</f>
        <v>-0.3053948010664313</v>
      </c>
      <c r="AJ126">
        <f>LOG(Table8_1[[#This Row],[5:3 FTCA]])</f>
        <v>-0.6064247967304125</v>
      </c>
      <c r="AK126">
        <f>LOG(Table8_1[[#This Row],[7:3 FTCA]])</f>
        <v>-0.90657831483776496</v>
      </c>
      <c r="AL126">
        <f>LOG(Table8_1[[#This Row],[6:2 FTCA]])</f>
        <v>-0.90657831483776496</v>
      </c>
      <c r="AM126">
        <f>LOG(Table8_1[[#This Row],[8:2 FTCA]])</f>
        <v>-0.3053948010664313</v>
      </c>
      <c r="AN126">
        <f>LOG(Table8_1[[#This Row],[10:2 FTCA]])</f>
        <v>-0.3053948010664313</v>
      </c>
      <c r="AO126">
        <f>LOG(Table8_1[[#This Row],[6:2 FTUCA]])</f>
        <v>-1.3053948010664314</v>
      </c>
      <c r="AP126">
        <f>LOG(Table8_1[[#This Row],[8:2 FTUCA]])</f>
        <v>-1.3053948010664314</v>
      </c>
      <c r="AQ126">
        <f>LOG(Table8_1[[#This Row],[6:2 diPAP]])</f>
        <v>-1.3053948010664314</v>
      </c>
      <c r="AR126">
        <f>LOG(Table8_1[[#This Row],[FBSA]])</f>
        <v>-0.51855737149769499</v>
      </c>
      <c r="AS126">
        <f>LOG(Table8_1[[#This Row],[FHxSA]])</f>
        <v>-0.6064247967304125</v>
      </c>
      <c r="AT126">
        <f>LOG(Table8_1[[#This Row],[PFPrS]])</f>
        <v>-0.6064247967304125</v>
      </c>
      <c r="AU126">
        <f>LOG(Table8_1[[#This Row],[Cl-PFOS]])</f>
        <v>-0.24872089601665776</v>
      </c>
      <c r="AV126">
        <f>LOG(Table8_1[[#This Row],[PFEtCHxS]])</f>
        <v>-1.3053948010664314</v>
      </c>
      <c r="AW126">
        <f>LOG(Table8_1[[#This Row],[8:2 diPAP]])</f>
        <v>-1.3053948010664314</v>
      </c>
      <c r="AX126">
        <f>LOG(Table8_1[[#This Row],[diSAmPAP]])</f>
        <v>-1.3053948010664314</v>
      </c>
      <c r="AY126" t="e">
        <f>LOG(Table8_1[[#This Row],[11cl-PF3OUdS2]])</f>
        <v>#NUM!</v>
      </c>
    </row>
    <row r="127" spans="1:51" x14ac:dyDescent="0.3">
      <c r="A127">
        <f>LOG(Table8_1[[#This Row],[PFBA]])</f>
        <v>-0.37059040089728107</v>
      </c>
      <c r="B127">
        <f>LOG(Table8_1[[#This Row],[PFPeA]])</f>
        <v>-0.97265039222524352</v>
      </c>
      <c r="C127">
        <f>LOG(Table8_1[[#This Row],[PFHxA]])</f>
        <v>1.167317334748176</v>
      </c>
      <c r="D127">
        <f>LOG(Table8_1[[#This Row],[PFHpA]])</f>
        <v>-0.2636034977233575</v>
      </c>
      <c r="E127">
        <f>LOG(Table8_1[[#This Row],[PFOA]])</f>
        <v>0.70156798505592743</v>
      </c>
      <c r="F127">
        <f>LOG(Table8_1[[#This Row],[PFNA]])</f>
        <v>0.51054501020661214</v>
      </c>
      <c r="G127">
        <f>LOG(Table8_1[[#This Row],[PFBS]])</f>
        <v>0.74272513130469831</v>
      </c>
      <c r="H127">
        <f>LOG(Table8_1[[#This Row],[PFPeS]])</f>
        <v>1.3031960574204888</v>
      </c>
      <c r="I127">
        <f>LOG(Table8_1[[#This Row],[PFHxS]])</f>
        <v>-1.3705904008972811</v>
      </c>
      <c r="J127">
        <f>LOG(Table8_1[[#This Row],[PFHpS]])</f>
        <v>1.2922560713564761</v>
      </c>
      <c r="K127">
        <f>LOG(Table8_1[[#This Row],[PFOS]])</f>
        <v>2.9289076902439528</v>
      </c>
      <c r="L127">
        <f>LOG(Table8_1[[#This Row],[6:2 FTS]])</f>
        <v>-1.3705904008972811</v>
      </c>
      <c r="M127">
        <f>LOG(Table8_1[[#This Row],[PFDA]])</f>
        <v>0.46389298898590731</v>
      </c>
      <c r="N127">
        <f>LOG(Table8_1[[#This Row],[PFUnA]])</f>
        <v>0.8394780473741984</v>
      </c>
      <c r="O127">
        <f>LOG(Table8_1[[#This Row],[PFDoA]])</f>
        <v>0.82542611776782315</v>
      </c>
      <c r="P127">
        <f>LOG(Table8_1[[#This Row],[PFTrDA]])</f>
        <v>1.1430148002540952</v>
      </c>
      <c r="Q127">
        <f>LOG(Table8_1[[#This Row],[PFTeDA]])</f>
        <v>1.1492191126553799</v>
      </c>
      <c r="R127">
        <f>LOG(Table8_1[[#This Row],[PFHxDA]])</f>
        <v>0.62117628177503514</v>
      </c>
      <c r="S127">
        <f>LOG(Table8_1[[#This Row],[PFNS]])</f>
        <v>1.2304489213782739</v>
      </c>
      <c r="T127">
        <f>LOG(Table8_1[[#This Row],[PFDS]])</f>
        <v>1.608526033577194</v>
      </c>
      <c r="U127">
        <f>LOG(Table8_1[[#This Row],[PFDoS]])</f>
        <v>0.71349054309394255</v>
      </c>
      <c r="V127">
        <f>LOG(Table8_1[[#This Row],[4:2 FTS]])</f>
        <v>-0.67162039656126227</v>
      </c>
      <c r="W127">
        <f>LOG(Table8_1[[#This Row],[8:2 FTS]])</f>
        <v>1.3283796034387378</v>
      </c>
      <c r="X127">
        <f>LOG(Table8_1[[#This Row],[10:2 FTS]])</f>
        <v>1.3838153659804313</v>
      </c>
      <c r="Y127">
        <f>LOG(Table8_1[[#This Row],[N-MeFOSAA]])</f>
        <v>-1.3705904008972811</v>
      </c>
      <c r="Z127">
        <f>LOG(Table8_1[[#This Row],[N-EtFOSAA]])</f>
        <v>-1.3705904008972811</v>
      </c>
      <c r="AA127">
        <f>LOG(Table8_1[[#This Row],[FOSA]])</f>
        <v>0.24797326636180664</v>
      </c>
      <c r="AB127">
        <f>LOG(Table8_1[[#This Row],[FOSAA]])</f>
        <v>-0.97265039222524352</v>
      </c>
      <c r="AC127">
        <f>LOG(Table8_1[[#This Row],[N-MeFOSA]])</f>
        <v>-0.67162039656126227</v>
      </c>
      <c r="AD127">
        <f>LOG(Table8_1[[#This Row],[N-EtFOSA]])</f>
        <v>-1.3705904008972811</v>
      </c>
      <c r="AE127">
        <f>LOG(Table8_1[[#This Row],[HFPO-DA]])</f>
        <v>-1.3705904008972811</v>
      </c>
      <c r="AF127">
        <f>LOG(Table8_1[[#This Row],[ADONA]])</f>
        <v>-1.3705904008972811</v>
      </c>
      <c r="AG127">
        <f>LOG(Table8_1[[#This Row],[9Cl-PF3ONS]])</f>
        <v>-0.67162039656126227</v>
      </c>
      <c r="AH127">
        <f>LOG(Table8_1[[#This Row],[11Cl-PF3OUdS]])</f>
        <v>-0.67162039656126227</v>
      </c>
      <c r="AI127">
        <f>LOG(Table8_1[[#This Row],[3:3 FTCA]])</f>
        <v>-0.37059040089728107</v>
      </c>
      <c r="AJ127">
        <f>LOG(Table8_1[[#This Row],[5:3 FTCA]])</f>
        <v>-0.67162039656126227</v>
      </c>
      <c r="AK127">
        <f>LOG(Table8_1[[#This Row],[7:3 FTCA]])</f>
        <v>-0.97265039222524352</v>
      </c>
      <c r="AL127">
        <f>LOG(Table8_1[[#This Row],[6:2 FTCA]])</f>
        <v>-0.97265039222524352</v>
      </c>
      <c r="AM127">
        <f>LOG(Table8_1[[#This Row],[8:2 FTCA]])</f>
        <v>-0.37059040089728107</v>
      </c>
      <c r="AN127">
        <f>LOG(Table8_1[[#This Row],[10:2 FTCA]])</f>
        <v>-0.37059040089728107</v>
      </c>
      <c r="AO127">
        <f>LOG(Table8_1[[#This Row],[6:2 FTUCA]])</f>
        <v>-1.3705904008972811</v>
      </c>
      <c r="AP127">
        <f>LOG(Table8_1[[#This Row],[8:2 FTUCA]])</f>
        <v>-1.3705904008972811</v>
      </c>
      <c r="AQ127">
        <f>LOG(Table8_1[[#This Row],[6:2 diPAP]])</f>
        <v>-1.3705904008972811</v>
      </c>
      <c r="AR127">
        <f>LOG(Table8_1[[#This Row],[FBSA]])</f>
        <v>-0.26042765554990804</v>
      </c>
      <c r="AS127">
        <f>LOG(Table8_1[[#This Row],[FHxSA]])</f>
        <v>-0.67162039656126227</v>
      </c>
      <c r="AT127">
        <f>LOG(Table8_1[[#This Row],[PFPrS]])</f>
        <v>-0.67162039656126227</v>
      </c>
      <c r="AU127">
        <f>LOG(Table8_1[[#This Row],[Cl-PFOS]])</f>
        <v>0.54032947479087379</v>
      </c>
      <c r="AV127">
        <f>LOG(Table8_1[[#This Row],[PFEtCHxS]])</f>
        <v>-1.3705904008972811</v>
      </c>
      <c r="AW127">
        <f>LOG(Table8_1[[#This Row],[8:2 diPAP]])</f>
        <v>-1.3705904008972811</v>
      </c>
      <c r="AX127">
        <f>LOG(Table8_1[[#This Row],[diSAmPAP]])</f>
        <v>-1.3705904008972811</v>
      </c>
      <c r="AY127" t="e">
        <f>LOG(Table8_1[[#This Row],[11cl-PF3OUdS2]])</f>
        <v>#NUM!</v>
      </c>
    </row>
    <row r="128" spans="1:51" x14ac:dyDescent="0.3">
      <c r="A128">
        <f>LOG(Table8_1[[#This Row],[PFBA]])</f>
        <v>-0.23657200643706275</v>
      </c>
      <c r="B128">
        <f>LOG(Table8_1[[#This Row],[PFPeA]])</f>
        <v>-0.63264407897398101</v>
      </c>
      <c r="C128">
        <f>LOG(Table8_1[[#This Row],[PFHxA]])</f>
        <v>-0.63264407897398101</v>
      </c>
      <c r="D128">
        <f>LOG(Table8_1[[#This Row],[PFHpA]])</f>
        <v>-0.63264407897398101</v>
      </c>
      <c r="E128">
        <f>LOG(Table8_1[[#This Row],[PFOA]])</f>
        <v>-0.63264407897398101</v>
      </c>
      <c r="F128">
        <f>LOG(Table8_1[[#This Row],[PFNA]])</f>
        <v>-0.63264407897398101</v>
      </c>
      <c r="G128">
        <f>LOG(Table8_1[[#This Row],[PFBS]])</f>
        <v>-0.63264407897398101</v>
      </c>
      <c r="H128">
        <f>LOG(Table8_1[[#This Row],[PFPeS]])</f>
        <v>-0.23657200643706275</v>
      </c>
      <c r="I128">
        <f>LOG(Table8_1[[#This Row],[PFHxS]])</f>
        <v>0.97127584873810524</v>
      </c>
      <c r="J128">
        <f>LOG(Table8_1[[#This Row],[PFHpS]])</f>
        <v>0.36172783601759284</v>
      </c>
      <c r="K128">
        <f>LOG(Table8_1[[#This Row],[PFOS]])</f>
        <v>3.0530784434834195</v>
      </c>
      <c r="L128">
        <f>LOG(Table8_1[[#This Row],[6:2 FTS]])</f>
        <v>-0.63264407897398101</v>
      </c>
      <c r="M128">
        <f>LOG(Table8_1[[#This Row],[PFDA]])</f>
        <v>0.50379068305718111</v>
      </c>
      <c r="N128">
        <f>LOG(Table8_1[[#This Row],[PFUnA]])</f>
        <v>0.93601079571520962</v>
      </c>
      <c r="O128">
        <f>LOG(Table8_1[[#This Row],[PFDoA]])</f>
        <v>1.0413926851582251</v>
      </c>
      <c r="P128">
        <f>LOG(Table8_1[[#This Row],[PFTrDA]])</f>
        <v>1.0827853703164501</v>
      </c>
      <c r="Q128">
        <f>LOG(Table8_1[[#This Row],[PFTeDA]])</f>
        <v>1.0043213737826426</v>
      </c>
      <c r="R128">
        <f>LOG(Table8_1[[#This Row],[PFHxDA]])</f>
        <v>-1.031517051446065</v>
      </c>
      <c r="S128">
        <f>LOG(Table8_1[[#This Row],[PFNS]])</f>
        <v>1.1172712956557642</v>
      </c>
      <c r="T128">
        <f>LOG(Table8_1[[#This Row],[PFDS]])</f>
        <v>1.3053513694466237</v>
      </c>
      <c r="U128">
        <f>LOG(Table8_1[[#This Row],[PFDoS]])</f>
        <v>0.97266559226611093</v>
      </c>
      <c r="V128">
        <f>LOG(Table8_1[[#This Row],[4:2 FTS]])</f>
        <v>6.6325925362037796E-2</v>
      </c>
      <c r="W128">
        <f>LOG(Table8_1[[#This Row],[8:2 FTS]])</f>
        <v>0.55144999797287519</v>
      </c>
      <c r="X128">
        <f>LOG(Table8_1[[#This Row],[10:2 FTS]])</f>
        <v>0.52891670027765469</v>
      </c>
      <c r="Y128">
        <f>LOG(Table8_1[[#This Row],[N-MeFOSAA]])</f>
        <v>-0.23657200643706275</v>
      </c>
      <c r="Z128">
        <f>LOG(Table8_1[[#This Row],[N-EtFOSAA]])</f>
        <v>-0.63264407897398101</v>
      </c>
      <c r="AA128">
        <f>LOG(Table8_1[[#This Row],[FOSA]])</f>
        <v>0.18469143081759881</v>
      </c>
      <c r="AB128">
        <f>LOG(Table8_1[[#This Row],[FOSAA]])</f>
        <v>-0.23657200643706275</v>
      </c>
      <c r="AC128">
        <f>LOG(Table8_1[[#This Row],[N-MeFOSA]])</f>
        <v>6.6325925362037796E-2</v>
      </c>
      <c r="AD128">
        <f>LOG(Table8_1[[#This Row],[N-EtFOSA]])</f>
        <v>-0.63264407897398101</v>
      </c>
      <c r="AE128">
        <f>LOG(Table8_1[[#This Row],[HFPO-DA]])</f>
        <v>-0.63264407897398101</v>
      </c>
      <c r="AF128">
        <f>LOG(Table8_1[[#This Row],[ADONA]])</f>
        <v>-0.63264407897398101</v>
      </c>
      <c r="AG128">
        <f>LOG(Table8_1[[#This Row],[9Cl-PF3ONS]])</f>
        <v>6.6325925362037796E-2</v>
      </c>
      <c r="AH128">
        <f>LOG(Table8_1[[#This Row],[11Cl-PF3OUdS]])</f>
        <v>6.6325925362037796E-2</v>
      </c>
      <c r="AI128">
        <f>LOG(Table8_1[[#This Row],[3:3 FTCA]])</f>
        <v>0.36735592102601899</v>
      </c>
      <c r="AJ128">
        <f>LOG(Table8_1[[#This Row],[5:3 FTCA]])</f>
        <v>6.6325925362037796E-2</v>
      </c>
      <c r="AK128">
        <f>LOG(Table8_1[[#This Row],[7:3 FTCA]])</f>
        <v>-0.23657200643706275</v>
      </c>
      <c r="AL128">
        <f>LOG(Table8_1[[#This Row],[6:2 FTCA]])</f>
        <v>-0.23657200643706275</v>
      </c>
      <c r="AM128">
        <f>LOG(Table8_1[[#This Row],[8:2 FTCA]])</f>
        <v>1.2455126678141499</v>
      </c>
      <c r="AN128">
        <f>LOG(Table8_1[[#This Row],[10:2 FTCA]])</f>
        <v>-3.1517051446064863E-2</v>
      </c>
      <c r="AO128">
        <f>LOG(Table8_1[[#This Row],[6:2 FTUCA]])</f>
        <v>-0.63264407897398101</v>
      </c>
      <c r="AP128">
        <f>LOG(Table8_1[[#This Row],[8:2 FTUCA]])</f>
        <v>-0.63264407897398101</v>
      </c>
      <c r="AQ128">
        <f>LOG(Table8_1[[#This Row],[6:2 diPAP]])</f>
        <v>-0.63264407897398101</v>
      </c>
      <c r="AR128">
        <f>LOG(Table8_1[[#This Row],[FBSA]])</f>
        <v>0.43456890403419873</v>
      </c>
      <c r="AS128">
        <f>LOG(Table8_1[[#This Row],[FHxSA]])</f>
        <v>0.73559889969817993</v>
      </c>
      <c r="AT128">
        <f>LOG(Table8_1[[#This Row],[PFPrS]])</f>
        <v>6.6325925362037796E-2</v>
      </c>
      <c r="AU128">
        <f>LOG(Table8_1[[#This Row],[Cl-PFOS]])</f>
        <v>0.4132997640812518</v>
      </c>
      <c r="AV128">
        <f>LOG(Table8_1[[#This Row],[PFEtCHxS]])</f>
        <v>-0.63264407897398101</v>
      </c>
      <c r="AW128">
        <f>LOG(Table8_1[[#This Row],[8:2 diPAP]])</f>
        <v>-0.63264407897398101</v>
      </c>
      <c r="AX128">
        <f>LOG(Table8_1[[#This Row],[diSAmPAP]])</f>
        <v>-0.63264407897398101</v>
      </c>
      <c r="AY128" t="e">
        <f>LOG(Table8_1[[#This Row],[11cl-PF3OUdS2]])</f>
        <v>#NUM!</v>
      </c>
    </row>
    <row r="129" spans="1:51" x14ac:dyDescent="0.3">
      <c r="A129">
        <f>LOG(Table8_1[[#This Row],[PFBA]])</f>
        <v>-0.93367407463796215</v>
      </c>
      <c r="B129">
        <f>LOG(Table8_1[[#This Row],[PFPeA]])</f>
        <v>-1.3320803146826385</v>
      </c>
      <c r="C129">
        <f>LOG(Table8_1[[#This Row],[PFHxA]])</f>
        <v>-1.3320803146826385</v>
      </c>
      <c r="D129">
        <f>LOG(Table8_1[[#This Row],[PFHpA]])</f>
        <v>-1.3320803146826385</v>
      </c>
      <c r="E129">
        <f>LOG(Table8_1[[#This Row],[PFOA]])</f>
        <v>-1.3320803146826385</v>
      </c>
      <c r="F129">
        <f>LOG(Table8_1[[#This Row],[PFNA]])</f>
        <v>-1.031517051446065</v>
      </c>
      <c r="G129">
        <f>LOG(Table8_1[[#This Row],[PFBS]])</f>
        <v>-1.3320803146826385</v>
      </c>
      <c r="H129">
        <f>LOG(Table8_1[[#This Row],[PFPeS]])</f>
        <v>-0.93367407463796215</v>
      </c>
      <c r="I129">
        <f>LOG(Table8_1[[#This Row],[PFHxS]])</f>
        <v>1.0644579892269184</v>
      </c>
      <c r="J129">
        <f>LOG(Table8_1[[#This Row],[PFHpS]])</f>
        <v>0.92479599579791216</v>
      </c>
      <c r="K129">
        <f>LOG(Table8_1[[#This Row],[PFOS]])</f>
        <v>3.0791812460476247</v>
      </c>
      <c r="L129">
        <f>LOG(Table8_1[[#This Row],[6:2 FTS]])</f>
        <v>-1.3320803146826385</v>
      </c>
      <c r="M129">
        <f>LOG(Table8_1[[#This Row],[PFDA]])</f>
        <v>0.48287358360875376</v>
      </c>
      <c r="N129">
        <f>LOG(Table8_1[[#This Row],[PFUnA]])</f>
        <v>0.92479599579791216</v>
      </c>
      <c r="O129">
        <f>LOG(Table8_1[[#This Row],[PFDoA]])</f>
        <v>1.1583624920952498</v>
      </c>
      <c r="P129">
        <f>LOG(Table8_1[[#This Row],[PFTrDA]])</f>
        <v>1.110589710299249</v>
      </c>
      <c r="Q129">
        <f>LOG(Table8_1[[#This Row],[PFTeDA]])</f>
        <v>1.1038037209559568</v>
      </c>
      <c r="R129">
        <f>LOG(Table8_1[[#This Row],[PFHxDA]])</f>
        <v>-0.4788619162959637</v>
      </c>
      <c r="S129">
        <f>LOG(Table8_1[[#This Row],[PFNS]])</f>
        <v>1.6627578316815741</v>
      </c>
      <c r="T129">
        <f>LOG(Table8_1[[#This Row],[PFDS]])</f>
        <v>1.7767011839884108</v>
      </c>
      <c r="U129">
        <f>LOG(Table8_1[[#This Row],[PFDoS]])</f>
        <v>1.320146286111054</v>
      </c>
      <c r="V129">
        <f>LOG(Table8_1[[#This Row],[4:2 FTS]])</f>
        <v>-0.63264407897398101</v>
      </c>
      <c r="W129">
        <f>LOG(Table8_1[[#This Row],[8:2 FTS]])</f>
        <v>0.63447727016073152</v>
      </c>
      <c r="X129">
        <f>LOG(Table8_1[[#This Row],[10:2 FTS]])</f>
        <v>0.51454775266028607</v>
      </c>
      <c r="Y129">
        <f>LOG(Table8_1[[#This Row],[N-MeFOSAA]])</f>
        <v>-0.93367407463796215</v>
      </c>
      <c r="Z129">
        <f>LOG(Table8_1[[#This Row],[N-EtFOSAA]])</f>
        <v>-1.3320803146826385</v>
      </c>
      <c r="AA129">
        <f>LOG(Table8_1[[#This Row],[FOSA]])</f>
        <v>0.93094903116752303</v>
      </c>
      <c r="AB129">
        <f>LOG(Table8_1[[#This Row],[FOSAA]])</f>
        <v>-0.93367407463796215</v>
      </c>
      <c r="AC129">
        <f>LOG(Table8_1[[#This Row],[N-MeFOSA]])</f>
        <v>-0.63264407897398101</v>
      </c>
      <c r="AD129">
        <f>LOG(Table8_1[[#This Row],[N-EtFOSA]])</f>
        <v>-0.30016227413275426</v>
      </c>
      <c r="AE129">
        <f>LOG(Table8_1[[#This Row],[HFPO-DA]])</f>
        <v>-1.3320803146826385</v>
      </c>
      <c r="AF129">
        <f>LOG(Table8_1[[#This Row],[ADONA]])</f>
        <v>-1.3320803146826385</v>
      </c>
      <c r="AG129">
        <f>LOG(Table8_1[[#This Row],[9Cl-PF3ONS]])</f>
        <v>-0.63264407897398101</v>
      </c>
      <c r="AH129">
        <f>LOG(Table8_1[[#This Row],[11Cl-PF3OUdS]])</f>
        <v>-0.63264407897398101</v>
      </c>
      <c r="AI129">
        <f>LOG(Table8_1[[#This Row],[3:3 FTCA]])</f>
        <v>-0.33208031468263854</v>
      </c>
      <c r="AJ129">
        <f>LOG(Table8_1[[#This Row],[5:3 FTCA]])</f>
        <v>-0.63264407897398101</v>
      </c>
      <c r="AK129">
        <f>LOG(Table8_1[[#This Row],[7:3 FTCA]])</f>
        <v>-0.93367407463796215</v>
      </c>
      <c r="AL129">
        <f>LOG(Table8_1[[#This Row],[6:2 FTCA]])</f>
        <v>-0.93367407463796215</v>
      </c>
      <c r="AM129">
        <f>LOG(Table8_1[[#This Row],[8:2 FTCA]])</f>
        <v>-0.33208031468263854</v>
      </c>
      <c r="AN129">
        <f>LOG(Table8_1[[#This Row],[10:2 FTCA]])</f>
        <v>-0.33208031468263854</v>
      </c>
      <c r="AO129">
        <f>LOG(Table8_1[[#This Row],[6:2 FTUCA]])</f>
        <v>-1.3320803146826385</v>
      </c>
      <c r="AP129">
        <f>LOG(Table8_1[[#This Row],[8:2 FTUCA]])</f>
        <v>-1.3320803146826385</v>
      </c>
      <c r="AQ129">
        <f>LOG(Table8_1[[#This Row],[6:2 diPAP]])</f>
        <v>-1.3320803146826385</v>
      </c>
      <c r="AR129">
        <f>LOG(Table8_1[[#This Row],[FBSA]])</f>
        <v>1.1522883443830565</v>
      </c>
      <c r="AS129">
        <f>LOG(Table8_1[[#This Row],[FHxSA]])</f>
        <v>1.6776069527204931</v>
      </c>
      <c r="AT129">
        <f>LOG(Table8_1[[#This Row],[PFPrS]])</f>
        <v>-0.63264407897398101</v>
      </c>
      <c r="AU129">
        <f>LOG(Table8_1[[#This Row],[Cl-PFOS]])</f>
        <v>1.0086001717619175</v>
      </c>
      <c r="AV129">
        <f>LOG(Table8_1[[#This Row],[PFEtCHxS]])</f>
        <v>-1.3320803146826385</v>
      </c>
      <c r="AW129">
        <f>LOG(Table8_1[[#This Row],[8:2 diPAP]])</f>
        <v>-1.3320803146826385</v>
      </c>
      <c r="AX129">
        <f>LOG(Table8_1[[#This Row],[diSAmPAP]])</f>
        <v>-1.3320803146826385</v>
      </c>
      <c r="AY129" t="e">
        <f>LOG(Table8_1[[#This Row],[11cl-PF3OUdS2]])</f>
        <v>#NUM!</v>
      </c>
    </row>
    <row r="130" spans="1:51" x14ac:dyDescent="0.3">
      <c r="A130">
        <f>LOG(Table8_1[[#This Row],[PFBA]])</f>
        <v>-0.94309514866352739</v>
      </c>
      <c r="B130">
        <f>LOG(Table8_1[[#This Row],[PFPeA]])</f>
        <v>-1.3405592181296822</v>
      </c>
      <c r="C130">
        <f>LOG(Table8_1[[#This Row],[PFHxA]])</f>
        <v>-1.3405592181296822</v>
      </c>
      <c r="D130">
        <f>LOG(Table8_1[[#This Row],[PFHpA]])</f>
        <v>-1.3405592181296822</v>
      </c>
      <c r="E130">
        <f>LOG(Table8_1[[#This Row],[PFOA]])</f>
        <v>-1.3405592181296822</v>
      </c>
      <c r="F130">
        <f>LOG(Table8_1[[#This Row],[PFNA]])</f>
        <v>-1.031517051446065</v>
      </c>
      <c r="G130">
        <f>LOG(Table8_1[[#This Row],[PFBS]])</f>
        <v>-1.031517051446065</v>
      </c>
      <c r="H130">
        <f>LOG(Table8_1[[#This Row],[PFPeS]])</f>
        <v>-0.63264407897398101</v>
      </c>
      <c r="I130">
        <f>LOG(Table8_1[[#This Row],[PFHxS]])</f>
        <v>0.24551266781414982</v>
      </c>
      <c r="J130">
        <f>LOG(Table8_1[[#This Row],[PFHpS]])</f>
        <v>-0.48545224733971393</v>
      </c>
      <c r="K130">
        <f>LOG(Table8_1[[#This Row],[PFOS]])</f>
        <v>2.419955748489758</v>
      </c>
      <c r="L130">
        <f>LOG(Table8_1[[#This Row],[6:2 FTS]])</f>
        <v>-1.3405592181296822</v>
      </c>
      <c r="M130">
        <f>LOG(Table8_1[[#This Row],[PFDA]])</f>
        <v>-0.16367588429324828</v>
      </c>
      <c r="N130">
        <f>LOG(Table8_1[[#This Row],[PFUnA]])</f>
        <v>0.20951501454263097</v>
      </c>
      <c r="O130">
        <f>LOG(Table8_1[[#This Row],[PFDoA]])</f>
        <v>0.31175386105575426</v>
      </c>
      <c r="P130">
        <f>LOG(Table8_1[[#This Row],[PFTrDA]])</f>
        <v>0.16136800223497488</v>
      </c>
      <c r="Q130">
        <f>LOG(Table8_1[[#This Row],[PFTeDA]])</f>
        <v>0.26717172840301384</v>
      </c>
      <c r="R130">
        <f>LOG(Table8_1[[#This Row],[PFHxDA]])</f>
        <v>-1.031517051446065</v>
      </c>
      <c r="S130">
        <f>LOG(Table8_1[[#This Row],[PFNS]])</f>
        <v>0.26007138798507479</v>
      </c>
      <c r="T130">
        <f>LOG(Table8_1[[#This Row],[PFDS]])</f>
        <v>0.50242711998443268</v>
      </c>
      <c r="U130">
        <f>LOG(Table8_1[[#This Row],[PFDoS]])</f>
        <v>8.6001717619175692E-3</v>
      </c>
      <c r="V130">
        <f>LOG(Table8_1[[#This Row],[4:2 FTS]])</f>
        <v>-0.64206515299954614</v>
      </c>
      <c r="W130">
        <f>LOG(Table8_1[[#This Row],[8:2 FTS]])</f>
        <v>-0.12147820449879346</v>
      </c>
      <c r="X130">
        <f>LOG(Table8_1[[#This Row],[10:2 FTS]])</f>
        <v>2.9383777685209667E-2</v>
      </c>
      <c r="Y130">
        <f>LOG(Table8_1[[#This Row],[N-MeFOSAA]])</f>
        <v>-0.94309514866352739</v>
      </c>
      <c r="Z130">
        <f>LOG(Table8_1[[#This Row],[N-EtFOSAA]])</f>
        <v>-1.3405592181296822</v>
      </c>
      <c r="AA130">
        <f>LOG(Table8_1[[#This Row],[FOSA]])</f>
        <v>-0.341035157335565</v>
      </c>
      <c r="AB130">
        <f>LOG(Table8_1[[#This Row],[FOSAA]])</f>
        <v>-0.94309514866352739</v>
      </c>
      <c r="AC130">
        <f>LOG(Table8_1[[#This Row],[N-MeFOSA]])</f>
        <v>-0.64206515299954614</v>
      </c>
      <c r="AD130">
        <f>LOG(Table8_1[[#This Row],[N-EtFOSA]])</f>
        <v>-1.3405592181296822</v>
      </c>
      <c r="AE130">
        <f>LOG(Table8_1[[#This Row],[HFPO-DA]])</f>
        <v>-1.3405592181296822</v>
      </c>
      <c r="AF130">
        <f>LOG(Table8_1[[#This Row],[ADONA]])</f>
        <v>-1.3405592181296822</v>
      </c>
      <c r="AG130">
        <f>LOG(Table8_1[[#This Row],[9Cl-PF3ONS]])</f>
        <v>-0.64206515299954614</v>
      </c>
      <c r="AH130">
        <f>LOG(Table8_1[[#This Row],[11Cl-PF3OUdS]])</f>
        <v>-0.64206515299954614</v>
      </c>
      <c r="AI130">
        <f>LOG(Table8_1[[#This Row],[3:3 FTCA]])</f>
        <v>-0.34055921812968226</v>
      </c>
      <c r="AJ130">
        <f>LOG(Table8_1[[#This Row],[5:3 FTCA]])</f>
        <v>-0.64206515299954614</v>
      </c>
      <c r="AK130">
        <f>LOG(Table8_1[[#This Row],[7:3 FTCA]])</f>
        <v>-0.63264407897398101</v>
      </c>
      <c r="AL130">
        <f>LOG(Table8_1[[#This Row],[6:2 FTCA]])</f>
        <v>-0.94309514866352739</v>
      </c>
      <c r="AM130">
        <f>LOG(Table8_1[[#This Row],[8:2 FTCA]])</f>
        <v>0.40312052117581787</v>
      </c>
      <c r="AN130">
        <f>LOG(Table8_1[[#This Row],[10:2 FTCA]])</f>
        <v>-3.1517051446064863E-2</v>
      </c>
      <c r="AO130">
        <f>LOG(Table8_1[[#This Row],[6:2 FTUCA]])</f>
        <v>-1.3405592181296822</v>
      </c>
      <c r="AP130">
        <f>LOG(Table8_1[[#This Row],[8:2 FTUCA]])</f>
        <v>-1.3405592181296822</v>
      </c>
      <c r="AQ130">
        <f>LOG(Table8_1[[#This Row],[6:2 diPAP]])</f>
        <v>-1.3405592181296822</v>
      </c>
      <c r="AR130">
        <f>LOG(Table8_1[[#This Row],[FBSA]])</f>
        <v>-0.25649023527157022</v>
      </c>
      <c r="AS130">
        <f>LOG(Table8_1[[#This Row],[FHxSA]])</f>
        <v>-0.33208031468263854</v>
      </c>
      <c r="AT130">
        <f>LOG(Table8_1[[#This Row],[PFPrS]])</f>
        <v>-0.64206515299954614</v>
      </c>
      <c r="AU130">
        <f>LOG(Table8_1[[#This Row],[Cl-PFOS]])</f>
        <v>-0.34390179798716813</v>
      </c>
      <c r="AV130">
        <f>LOG(Table8_1[[#This Row],[PFEtCHxS]])</f>
        <v>-1.3405592181296822</v>
      </c>
      <c r="AW130">
        <f>LOG(Table8_1[[#This Row],[8:2 diPAP]])</f>
        <v>-1.3405592181296822</v>
      </c>
      <c r="AX130">
        <f>LOG(Table8_1[[#This Row],[diSAmPAP]])</f>
        <v>-1.3405592181296822</v>
      </c>
      <c r="AY130" t="e">
        <f>LOG(Table8_1[[#This Row],[11cl-PF3OUdS2]])</f>
        <v>#NUM!</v>
      </c>
    </row>
    <row r="131" spans="1:51" x14ac:dyDescent="0.3">
      <c r="A131">
        <f>LOG(Table8_1[[#This Row],[PFBA]])</f>
        <v>-0.90483064856824491</v>
      </c>
      <c r="B131">
        <f>LOG(Table8_1[[#This Row],[PFPeA]])</f>
        <v>-1.3036436112666678</v>
      </c>
      <c r="C131">
        <f>LOG(Table8_1[[#This Row],[PFHxA]])</f>
        <v>-1.3036436112666678</v>
      </c>
      <c r="D131">
        <f>LOG(Table8_1[[#This Row],[PFHpA]])</f>
        <v>-1.3036436112666678</v>
      </c>
      <c r="E131">
        <f>LOG(Table8_1[[#This Row],[PFOA]])</f>
        <v>-1.3036436112666678</v>
      </c>
      <c r="F131">
        <f>LOG(Table8_1[[#This Row],[PFNA]])</f>
        <v>-1.3036436112666678</v>
      </c>
      <c r="G131">
        <f>LOG(Table8_1[[#This Row],[PFBS]])</f>
        <v>-1.3036436112666678</v>
      </c>
      <c r="H131">
        <f>LOG(Table8_1[[#This Row],[PFPeS]])</f>
        <v>-0.63264407897398101</v>
      </c>
      <c r="I131">
        <f>LOG(Table8_1[[#This Row],[PFHxS]])</f>
        <v>0.41161970596323016</v>
      </c>
      <c r="J131">
        <f>LOG(Table8_1[[#This Row],[PFHpS]])</f>
        <v>-0.11407366019856895</v>
      </c>
      <c r="K131">
        <f>LOG(Table8_1[[#This Row],[PFOS]])</f>
        <v>2.4424797690644486</v>
      </c>
      <c r="L131">
        <f>LOG(Table8_1[[#This Row],[6:2 FTS]])</f>
        <v>-1.3036436112666678</v>
      </c>
      <c r="M131">
        <f>LOG(Table8_1[[#This Row],[PFDA]])</f>
        <v>-0.22329881601158919</v>
      </c>
      <c r="N131">
        <f>LOG(Table8_1[[#This Row],[PFUnA]])</f>
        <v>0.17609125905568124</v>
      </c>
      <c r="O131">
        <f>LOG(Table8_1[[#This Row],[PFDoA]])</f>
        <v>0.34830486304816066</v>
      </c>
      <c r="P131">
        <f>LOG(Table8_1[[#This Row],[PFTrDA]])</f>
        <v>0.45484486000851021</v>
      </c>
      <c r="Q131">
        <f>LOG(Table8_1[[#This Row],[PFTeDA]])</f>
        <v>0.22010808804005508</v>
      </c>
      <c r="R131">
        <f>LOG(Table8_1[[#This Row],[PFHxDA]])</f>
        <v>-1.3036436112666678</v>
      </c>
      <c r="S131">
        <f>LOG(Table8_1[[#This Row],[PFNS]])</f>
        <v>0.60745502321466849</v>
      </c>
      <c r="T131">
        <f>LOG(Table8_1[[#This Row],[PFDS]])</f>
        <v>0.84757265914211222</v>
      </c>
      <c r="U131">
        <f>LOG(Table8_1[[#This Row],[PFDoS]])</f>
        <v>0.52244423350631986</v>
      </c>
      <c r="V131">
        <f>LOG(Table8_1[[#This Row],[4:2 FTS]])</f>
        <v>-0.60467360693064909</v>
      </c>
      <c r="W131">
        <f>LOG(Table8_1[[#This Row],[8:2 FTS]])</f>
        <v>0.29003461136251801</v>
      </c>
      <c r="X131">
        <f>LOG(Table8_1[[#This Row],[10:2 FTS]])</f>
        <v>0.10037054511756291</v>
      </c>
      <c r="Y131">
        <f>LOG(Table8_1[[#This Row],[N-MeFOSAA]])</f>
        <v>-0.90483064856824491</v>
      </c>
      <c r="Z131">
        <f>LOG(Table8_1[[#This Row],[N-EtFOSAA]])</f>
        <v>-1.3036436112666678</v>
      </c>
      <c r="AA131">
        <f>LOG(Table8_1[[#This Row],[FOSA]])</f>
        <v>0.77232170672291978</v>
      </c>
      <c r="AB131">
        <f>LOG(Table8_1[[#This Row],[FOSAA]])</f>
        <v>-0.90483064856824491</v>
      </c>
      <c r="AC131">
        <f>LOG(Table8_1[[#This Row],[N-MeFOSA]])</f>
        <v>-0.60467360693064909</v>
      </c>
      <c r="AD131">
        <f>LOG(Table8_1[[#This Row],[N-EtFOSA]])</f>
        <v>0.73399928653838686</v>
      </c>
      <c r="AE131">
        <f>LOG(Table8_1[[#This Row],[HFPO-DA]])</f>
        <v>-1.3036436112666678</v>
      </c>
      <c r="AF131">
        <f>LOG(Table8_1[[#This Row],[ADONA]])</f>
        <v>-1.3036436112666678</v>
      </c>
      <c r="AG131">
        <f>LOG(Table8_1[[#This Row],[9Cl-PF3ONS]])</f>
        <v>-0.60467360693064909</v>
      </c>
      <c r="AH131">
        <f>LOG(Table8_1[[#This Row],[11Cl-PF3OUdS]])</f>
        <v>-0.60467360693064909</v>
      </c>
      <c r="AI131">
        <f>LOG(Table8_1[[#This Row],[3:3 FTCA]])</f>
        <v>-0.30364361126666789</v>
      </c>
      <c r="AJ131">
        <f>LOG(Table8_1[[#This Row],[5:3 FTCA]])</f>
        <v>-0.60467360693064909</v>
      </c>
      <c r="AK131">
        <f>LOG(Table8_1[[#This Row],[7:3 FTCA]])</f>
        <v>-0.90483064856824491</v>
      </c>
      <c r="AL131">
        <f>LOG(Table8_1[[#This Row],[6:2 FTCA]])</f>
        <v>-0.90483064856824491</v>
      </c>
      <c r="AM131">
        <f>LOG(Table8_1[[#This Row],[8:2 FTCA]])</f>
        <v>0.76566855475901408</v>
      </c>
      <c r="AN131">
        <f>LOG(Table8_1[[#This Row],[10:2 FTCA]])</f>
        <v>-3.1517051446064863E-2</v>
      </c>
      <c r="AO131">
        <f>LOG(Table8_1[[#This Row],[6:2 FTUCA]])</f>
        <v>-1.3036436112666678</v>
      </c>
      <c r="AP131">
        <f>LOG(Table8_1[[#This Row],[8:2 FTUCA]])</f>
        <v>-1.3036436112666678</v>
      </c>
      <c r="AQ131">
        <f>LOG(Table8_1[[#This Row],[6:2 diPAP]])</f>
        <v>-1.3036436112666678</v>
      </c>
      <c r="AR131">
        <f>LOG(Table8_1[[#This Row],[FBSA]])</f>
        <v>1.5705429398818975</v>
      </c>
      <c r="AS131">
        <f>LOG(Table8_1[[#This Row],[FHxSA]])</f>
        <v>0.6020599913279624</v>
      </c>
      <c r="AT131">
        <f>LOG(Table8_1[[#This Row],[PFPrS]])</f>
        <v>-0.60467360693064909</v>
      </c>
      <c r="AU131">
        <f>LOG(Table8_1[[#This Row],[Cl-PFOS]])</f>
        <v>-0.53313237964589055</v>
      </c>
      <c r="AV131">
        <f>LOG(Table8_1[[#This Row],[PFEtCHxS]])</f>
        <v>-1.3036436112666678</v>
      </c>
      <c r="AW131">
        <f>LOG(Table8_1[[#This Row],[8:2 diPAP]])</f>
        <v>-1.3036436112666678</v>
      </c>
      <c r="AX131">
        <f>LOG(Table8_1[[#This Row],[diSAmPAP]])</f>
        <v>-1.3036436112666678</v>
      </c>
      <c r="AY131" t="e">
        <f>LOG(Table8_1[[#This Row],[11cl-PF3OUdS2]])</f>
        <v>#NUM!</v>
      </c>
    </row>
    <row r="132" spans="1:51" x14ac:dyDescent="0.3">
      <c r="A132">
        <f>LOG(Table8_1[[#This Row],[PFBA]])</f>
        <v>-0.59431221332722239</v>
      </c>
      <c r="B132">
        <f>LOG(Table8_1[[#This Row],[PFPeA]])</f>
        <v>-0.99139982823808248</v>
      </c>
      <c r="C132">
        <f>LOG(Table8_1[[#This Row],[PFHxA]])</f>
        <v>-0.99139982823808248</v>
      </c>
      <c r="D132">
        <f>LOG(Table8_1[[#This Row],[PFHpA]])</f>
        <v>-0.99139982823808248</v>
      </c>
      <c r="E132">
        <f>LOG(Table8_1[[#This Row],[PFOA]])</f>
        <v>-0.99139982823808248</v>
      </c>
      <c r="F132">
        <f>LOG(Table8_1[[#This Row],[PFNA]])</f>
        <v>-1.031517051446065</v>
      </c>
      <c r="G132">
        <f>LOG(Table8_1[[#This Row],[PFBS]])</f>
        <v>-0.99139982823808248</v>
      </c>
      <c r="H132">
        <f>LOG(Table8_1[[#This Row],[PFPeS]])</f>
        <v>-0.63264407897398101</v>
      </c>
      <c r="I132">
        <f>LOG(Table8_1[[#This Row],[PFHxS]])</f>
        <v>1.1335389083702174</v>
      </c>
      <c r="J132">
        <f>LOG(Table8_1[[#This Row],[PFHpS]])</f>
        <v>0.34635297445063867</v>
      </c>
      <c r="K132">
        <f>LOG(Table8_1[[#This Row],[PFOS]])</f>
        <v>3.12057393120585</v>
      </c>
      <c r="L132">
        <f>LOG(Table8_1[[#This Row],[6:2 FTS]])</f>
        <v>-0.99139982823808248</v>
      </c>
      <c r="M132">
        <f>LOG(Table8_1[[#This Row],[PFDA]])</f>
        <v>0.49554433754644844</v>
      </c>
      <c r="N132">
        <f>LOG(Table8_1[[#This Row],[PFUnA]])</f>
        <v>0.94743372188705077</v>
      </c>
      <c r="O132">
        <f>LOG(Table8_1[[#This Row],[PFDoA]])</f>
        <v>1.0791812460476249</v>
      </c>
      <c r="P132">
        <f>LOG(Table8_1[[#This Row],[PFTrDA]])</f>
        <v>0.92376196082870032</v>
      </c>
      <c r="Q132">
        <f>LOG(Table8_1[[#This Row],[PFTeDA]])</f>
        <v>1.0211892990699381</v>
      </c>
      <c r="R132">
        <f>LOG(Table8_1[[#This Row],[PFHxDA]])</f>
        <v>-1.031517051446065</v>
      </c>
      <c r="S132">
        <f>LOG(Table8_1[[#This Row],[PFNS]])</f>
        <v>1.0530784434834197</v>
      </c>
      <c r="T132">
        <f>LOG(Table8_1[[#This Row],[PFDS]])</f>
        <v>1.1903316981702914</v>
      </c>
      <c r="U132">
        <f>LOG(Table8_1[[#This Row],[PFDoS]])</f>
        <v>0.77959649125782449</v>
      </c>
      <c r="V132">
        <f>LOG(Table8_1[[#This Row],[4:2 FTS]])</f>
        <v>-0.29242982390206362</v>
      </c>
      <c r="W132">
        <f>LOG(Table8_1[[#This Row],[8:2 FTS]])</f>
        <v>0.91907809237607396</v>
      </c>
      <c r="X132">
        <f>LOG(Table8_1[[#This Row],[10:2 FTS]])</f>
        <v>0.68124123737558717</v>
      </c>
      <c r="Y132">
        <f>LOG(Table8_1[[#This Row],[N-MeFOSAA]])</f>
        <v>-0.59431221332722239</v>
      </c>
      <c r="Z132">
        <f>LOG(Table8_1[[#This Row],[N-EtFOSAA]])</f>
        <v>-0.99139982823808248</v>
      </c>
      <c r="AA132">
        <f>LOG(Table8_1[[#This Row],[FOSA]])</f>
        <v>0.60745502321466849</v>
      </c>
      <c r="AB132">
        <f>LOG(Table8_1[[#This Row],[FOSAA]])</f>
        <v>-0.59431221332722239</v>
      </c>
      <c r="AC132">
        <f>LOG(Table8_1[[#This Row],[N-MeFOSA]])</f>
        <v>-0.29242982390206362</v>
      </c>
      <c r="AD132">
        <f>LOG(Table8_1[[#This Row],[N-EtFOSA]])</f>
        <v>-0.99139982823808248</v>
      </c>
      <c r="AE132">
        <f>LOG(Table8_1[[#This Row],[HFPO-DA]])</f>
        <v>-0.99139982823808248</v>
      </c>
      <c r="AF132">
        <f>LOG(Table8_1[[#This Row],[ADONA]])</f>
        <v>-0.99139982823808248</v>
      </c>
      <c r="AG132">
        <f>LOG(Table8_1[[#This Row],[9Cl-PF3ONS]])</f>
        <v>-0.29242982390206362</v>
      </c>
      <c r="AH132">
        <f>LOG(Table8_1[[#This Row],[11Cl-PF3OUdS]])</f>
        <v>-0.29242982390206362</v>
      </c>
      <c r="AI132">
        <f>LOG(Table8_1[[#This Row],[3:3 FTCA]])</f>
        <v>8.6001717619175692E-3</v>
      </c>
      <c r="AJ132">
        <f>LOG(Table8_1[[#This Row],[5:3 FTCA]])</f>
        <v>-0.29242982390206362</v>
      </c>
      <c r="AK132">
        <f>LOG(Table8_1[[#This Row],[7:3 FTCA]])</f>
        <v>-0.63264407897398101</v>
      </c>
      <c r="AL132">
        <f>LOG(Table8_1[[#This Row],[6:2 FTCA]])</f>
        <v>-0.59431221332722239</v>
      </c>
      <c r="AM132">
        <f>LOG(Table8_1[[#This Row],[8:2 FTCA]])</f>
        <v>0.67024585307412399</v>
      </c>
      <c r="AN132">
        <f>LOG(Table8_1[[#This Row],[10:2 FTCA]])</f>
        <v>8.6001717619175692E-3</v>
      </c>
      <c r="AO132">
        <f>LOG(Table8_1[[#This Row],[6:2 FTUCA]])</f>
        <v>-0.99139982823808248</v>
      </c>
      <c r="AP132">
        <f>LOG(Table8_1[[#This Row],[8:2 FTUCA]])</f>
        <v>-0.99139982823808248</v>
      </c>
      <c r="AQ132">
        <f>LOG(Table8_1[[#This Row],[6:2 diPAP]])</f>
        <v>-0.99139982823808248</v>
      </c>
      <c r="AR132">
        <f>LOG(Table8_1[[#This Row],[FBSA]])</f>
        <v>0.84135947045485493</v>
      </c>
      <c r="AS132">
        <f>LOG(Table8_1[[#This Row],[FHxSA]])</f>
        <v>1.209515014542631</v>
      </c>
      <c r="AT132">
        <f>LOG(Table8_1[[#This Row],[PFPrS]])</f>
        <v>-0.29242982390206362</v>
      </c>
      <c r="AU132">
        <f>LOG(Table8_1[[#This Row],[Cl-PFOS]])</f>
        <v>0.38021124171160603</v>
      </c>
      <c r="AV132">
        <f>LOG(Table8_1[[#This Row],[PFEtCHxS]])</f>
        <v>-1.031517051446065</v>
      </c>
      <c r="AW132">
        <f>LOG(Table8_1[[#This Row],[8:2 diPAP]])</f>
        <v>-0.99139982823808248</v>
      </c>
      <c r="AX132">
        <f>LOG(Table8_1[[#This Row],[diSAmPAP]])</f>
        <v>-0.99139982823808248</v>
      </c>
      <c r="AY132" t="e">
        <f>LOG(Table8_1[[#This Row],[11cl-PF3OUdS2]])</f>
        <v>#NUM!</v>
      </c>
    </row>
    <row r="133" spans="1:51" x14ac:dyDescent="0.3">
      <c r="A133">
        <f>LOG(Table8_1[[#This Row],[PFBA]])</f>
        <v>-0.97674754036628852</v>
      </c>
      <c r="B133">
        <f>LOG(Table8_1[[#This Row],[PFPeA]])</f>
        <v>-1.3752024210392388</v>
      </c>
      <c r="C133">
        <f>LOG(Table8_1[[#This Row],[PFHxA]])</f>
        <v>-1.3752024210392388</v>
      </c>
      <c r="D133">
        <f>LOG(Table8_1[[#This Row],[PFHpA]])</f>
        <v>-1.3752024210392388</v>
      </c>
      <c r="E133">
        <f>LOG(Table8_1[[#This Row],[PFOA]])</f>
        <v>-0.69143558643876124</v>
      </c>
      <c r="F133">
        <f>LOG(Table8_1[[#This Row],[PFNA]])</f>
        <v>-0.53760200210104392</v>
      </c>
      <c r="G133">
        <f>LOG(Table8_1[[#This Row],[PFBS]])</f>
        <v>-1.3752024210392388</v>
      </c>
      <c r="H133">
        <f>LOG(Table8_1[[#This Row],[PFPeS]])</f>
        <v>-0.63264407897398101</v>
      </c>
      <c r="I133">
        <f>LOG(Table8_1[[#This Row],[PFHxS]])</f>
        <v>1.4281347940287887</v>
      </c>
      <c r="J133">
        <f>LOG(Table8_1[[#This Row],[PFHpS]])</f>
        <v>1.3010299956639813</v>
      </c>
      <c r="K133">
        <f>LOG(Table8_1[[#This Row],[PFOS]])</f>
        <v>3.4913616938342726</v>
      </c>
      <c r="L133">
        <f>LOG(Table8_1[[#This Row],[6:2 FTS]])</f>
        <v>-1.031517051446065</v>
      </c>
      <c r="M133">
        <f>LOG(Table8_1[[#This Row],[PFDA]])</f>
        <v>0.75739602879302415</v>
      </c>
      <c r="N133">
        <f>LOG(Table8_1[[#This Row],[PFUnA]])</f>
        <v>1.255272505103306</v>
      </c>
      <c r="O133">
        <f>LOG(Table8_1[[#This Row],[PFDoA]])</f>
        <v>1.3909351071033791</v>
      </c>
      <c r="P133">
        <f>LOG(Table8_1[[#This Row],[PFTrDA]])</f>
        <v>1.4116197059632303</v>
      </c>
      <c r="Q133">
        <f>LOG(Table8_1[[#This Row],[PFTeDA]])</f>
        <v>1.3117538610557542</v>
      </c>
      <c r="R133">
        <f>LOG(Table8_1[[#This Row],[PFHxDA]])</f>
        <v>0.22271647114758325</v>
      </c>
      <c r="S133">
        <f>LOG(Table8_1[[#This Row],[PFNS]])</f>
        <v>1.3636119798921444</v>
      </c>
      <c r="T133">
        <f>LOG(Table8_1[[#This Row],[PFDS]])</f>
        <v>1.5740312677277188</v>
      </c>
      <c r="U133">
        <f>LOG(Table8_1[[#This Row],[PFDoS]])</f>
        <v>1.3463529744506386</v>
      </c>
      <c r="V133">
        <f>LOG(Table8_1[[#This Row],[4:2 FTS]])</f>
        <v>-0.67674789982831285</v>
      </c>
      <c r="W133">
        <f>LOG(Table8_1[[#This Row],[8:2 FTS]])</f>
        <v>1.2380461031287955</v>
      </c>
      <c r="X133">
        <f>LOG(Table8_1[[#This Row],[10:2 FTS]])</f>
        <v>0.85612444424230028</v>
      </c>
      <c r="Y133">
        <f>LOG(Table8_1[[#This Row],[N-MeFOSAA]])</f>
        <v>-0.97674754036628852</v>
      </c>
      <c r="Z133">
        <f>LOG(Table8_1[[#This Row],[N-EtFOSAA]])</f>
        <v>-1.3752024210392388</v>
      </c>
      <c r="AA133">
        <f>LOG(Table8_1[[#This Row],[FOSA]])</f>
        <v>1.2576785748691846</v>
      </c>
      <c r="AB133">
        <f>LOG(Table8_1[[#This Row],[FOSAA]])</f>
        <v>-0.97674754036628852</v>
      </c>
      <c r="AC133">
        <f>LOG(Table8_1[[#This Row],[N-MeFOSA]])</f>
        <v>-0.67674789982831285</v>
      </c>
      <c r="AD133">
        <f>LOG(Table8_1[[#This Row],[N-EtFOSA]])</f>
        <v>-1.3752024210392388</v>
      </c>
      <c r="AE133">
        <f>LOG(Table8_1[[#This Row],[HFPO-DA]])</f>
        <v>-1.3752024210392388</v>
      </c>
      <c r="AF133">
        <f>LOG(Table8_1[[#This Row],[ADONA]])</f>
        <v>-1.3752024210392388</v>
      </c>
      <c r="AG133">
        <f>LOG(Table8_1[[#This Row],[9Cl-PF3ONS]])</f>
        <v>-0.67674789982831285</v>
      </c>
      <c r="AH133">
        <f>LOG(Table8_1[[#This Row],[11Cl-PF3OUdS]])</f>
        <v>-0.67674789982831285</v>
      </c>
      <c r="AI133">
        <f>LOG(Table8_1[[#This Row],[3:3 FTCA]])</f>
        <v>-0.3752024210392389</v>
      </c>
      <c r="AJ133">
        <f>LOG(Table8_1[[#This Row],[5:3 FTCA]])</f>
        <v>-0.67674789982831285</v>
      </c>
      <c r="AK133">
        <f>LOG(Table8_1[[#This Row],[7:3 FTCA]])</f>
        <v>0.6444385894678385</v>
      </c>
      <c r="AL133">
        <f>LOG(Table8_1[[#This Row],[6:2 FTCA]])</f>
        <v>-0.97674754036628852</v>
      </c>
      <c r="AM133">
        <f>LOG(Table8_1[[#This Row],[8:2 FTCA]])</f>
        <v>-0.3752024210392389</v>
      </c>
      <c r="AN133">
        <f>LOG(Table8_1[[#This Row],[10:2 FTCA]])</f>
        <v>-0.3752024210392389</v>
      </c>
      <c r="AO133">
        <f>LOG(Table8_1[[#This Row],[6:2 FTUCA]])</f>
        <v>-1.3752024210392388</v>
      </c>
      <c r="AP133">
        <f>LOG(Table8_1[[#This Row],[8:2 FTUCA]])</f>
        <v>-1.3752024210392388</v>
      </c>
      <c r="AQ133">
        <f>LOG(Table8_1[[#This Row],[6:2 diPAP]])</f>
        <v>-1.3752024210392388</v>
      </c>
      <c r="AR133">
        <f>LOG(Table8_1[[#This Row],[FBSA]])</f>
        <v>1.4014005407815442</v>
      </c>
      <c r="AS133">
        <f>LOG(Table8_1[[#This Row],[FHxSA]])</f>
        <v>1.546542663478131</v>
      </c>
      <c r="AT133">
        <f>LOG(Table8_1[[#This Row],[PFPrS]])</f>
        <v>-0.67674789982831285</v>
      </c>
      <c r="AU133">
        <f>LOG(Table8_1[[#This Row],[Cl-PFOS]])</f>
        <v>1.3344537511509309</v>
      </c>
      <c r="AV133">
        <f>LOG(Table8_1[[#This Row],[PFEtCHxS]])</f>
        <v>-0.25806092227080107</v>
      </c>
      <c r="AW133">
        <f>LOG(Table8_1[[#This Row],[8:2 diPAP]])</f>
        <v>-1.3752024210392388</v>
      </c>
      <c r="AX133">
        <f>LOG(Table8_1[[#This Row],[diSAmPAP]])</f>
        <v>-1.3752024210392388</v>
      </c>
      <c r="AY133" t="e">
        <f>LOG(Table8_1[[#This Row],[11cl-PF3OUdS2]])</f>
        <v>#NUM!</v>
      </c>
    </row>
    <row r="134" spans="1:51" x14ac:dyDescent="0.3">
      <c r="A134">
        <f>LOG(Table8_1[[#This Row],[PFBA]])</f>
        <v>-0.98296666070121963</v>
      </c>
      <c r="B134">
        <f>LOG(Table8_1[[#This Row],[PFPeA]])</f>
        <v>-1.3809066693732572</v>
      </c>
      <c r="C134">
        <f>LOG(Table8_1[[#This Row],[PFHxA]])</f>
        <v>-1.3809066693732572</v>
      </c>
      <c r="D134">
        <f>LOG(Table8_1[[#This Row],[PFHpA]])</f>
        <v>-1.3809066693732572</v>
      </c>
      <c r="E134">
        <f>LOG(Table8_1[[#This Row],[PFOA]])</f>
        <v>-1.3809066693732572</v>
      </c>
      <c r="F134">
        <f>LOG(Table8_1[[#This Row],[PFNA]])</f>
        <v>-1.031517051446065</v>
      </c>
      <c r="G134">
        <f>LOG(Table8_1[[#This Row],[PFBS]])</f>
        <v>-1.3809066693732572</v>
      </c>
      <c r="H134">
        <f>LOG(Table8_1[[#This Row],[PFPeS]])</f>
        <v>-0.63264407897398101</v>
      </c>
      <c r="I134">
        <f>LOG(Table8_1[[#This Row],[PFHxS]])</f>
        <v>0.44715803134221921</v>
      </c>
      <c r="J134">
        <f>LOG(Table8_1[[#This Row],[PFHpS]])</f>
        <v>-0.32975414692587596</v>
      </c>
      <c r="K134">
        <f>LOG(Table8_1[[#This Row],[PFOS]])</f>
        <v>2.5158738437116792</v>
      </c>
      <c r="L134">
        <f>LOG(Table8_1[[#This Row],[6:2 FTS]])</f>
        <v>-1.3809066693732572</v>
      </c>
      <c r="M134">
        <f>LOG(Table8_1[[#This Row],[PFDA]])</f>
        <v>-0.14026143380285311</v>
      </c>
      <c r="N134">
        <f>LOG(Table8_1[[#This Row],[PFUnA]])</f>
        <v>0.24797326636180664</v>
      </c>
      <c r="O134">
        <f>LOG(Table8_1[[#This Row],[PFDoA]])</f>
        <v>0.32837960343873768</v>
      </c>
      <c r="P134">
        <f>LOG(Table8_1[[#This Row],[PFTrDA]])</f>
        <v>0.14301480025409505</v>
      </c>
      <c r="Q134">
        <f>LOG(Table8_1[[#This Row],[PFTeDA]])</f>
        <v>0.12057393120584989</v>
      </c>
      <c r="R134">
        <f>LOG(Table8_1[[#This Row],[PFHxDA]])</f>
        <v>-1.031517051446065</v>
      </c>
      <c r="S134">
        <f>LOG(Table8_1[[#This Row],[PFNS]])</f>
        <v>0.39093510710337914</v>
      </c>
      <c r="T134">
        <f>LOG(Table8_1[[#This Row],[PFDS]])</f>
        <v>0.55266821611219319</v>
      </c>
      <c r="U134">
        <f>LOG(Table8_1[[#This Row],[PFDoS]])</f>
        <v>0.12710479836480765</v>
      </c>
      <c r="V134">
        <f>LOG(Table8_1[[#This Row],[4:2 FTS]])</f>
        <v>-0.68193666503723849</v>
      </c>
      <c r="W134">
        <f>LOG(Table8_1[[#This Row],[8:2 FTS]])</f>
        <v>0.2380461031287954</v>
      </c>
      <c r="X134">
        <f>LOG(Table8_1[[#This Row],[10:2 FTS]])</f>
        <v>-2.4568191490737076E-2</v>
      </c>
      <c r="Y134">
        <f>LOG(Table8_1[[#This Row],[N-MeFOSAA]])</f>
        <v>-0.98296666070121963</v>
      </c>
      <c r="Z134">
        <f>LOG(Table8_1[[#This Row],[N-EtFOSAA]])</f>
        <v>-1.3809066693732572</v>
      </c>
      <c r="AA134">
        <f>LOG(Table8_1[[#This Row],[FOSA]])</f>
        <v>-0.13135556160517428</v>
      </c>
      <c r="AB134">
        <f>LOG(Table8_1[[#This Row],[FOSAA]])</f>
        <v>-0.98296666070121963</v>
      </c>
      <c r="AC134">
        <f>LOG(Table8_1[[#This Row],[N-MeFOSA]])</f>
        <v>-0.68193666503723849</v>
      </c>
      <c r="AD134">
        <f>LOG(Table8_1[[#This Row],[N-EtFOSA]])</f>
        <v>-1.3809066693732572</v>
      </c>
      <c r="AE134">
        <f>LOG(Table8_1[[#This Row],[HFPO-DA]])</f>
        <v>-1.3809066693732572</v>
      </c>
      <c r="AF134">
        <f>LOG(Table8_1[[#This Row],[ADONA]])</f>
        <v>-1.3809066693732572</v>
      </c>
      <c r="AG134">
        <f>LOG(Table8_1[[#This Row],[9Cl-PF3ONS]])</f>
        <v>-0.68193666503723849</v>
      </c>
      <c r="AH134">
        <f>LOG(Table8_1[[#This Row],[11Cl-PF3OUdS]])</f>
        <v>-0.68193666503723849</v>
      </c>
      <c r="AI134">
        <f>LOG(Table8_1[[#This Row],[3:3 FTCA]])</f>
        <v>-0.38090666937325729</v>
      </c>
      <c r="AJ134">
        <f>LOG(Table8_1[[#This Row],[5:3 FTCA]])</f>
        <v>-0.68193666503723849</v>
      </c>
      <c r="AK134">
        <f>LOG(Table8_1[[#This Row],[7:3 FTCA]])</f>
        <v>-0.63264407897398101</v>
      </c>
      <c r="AL134">
        <f>LOG(Table8_1[[#This Row],[6:2 FTCA]])</f>
        <v>-0.98296666070121963</v>
      </c>
      <c r="AM134">
        <f>LOG(Table8_1[[#This Row],[8:2 FTCA]])</f>
        <v>0.2966651902615311</v>
      </c>
      <c r="AN134">
        <f>LOG(Table8_1[[#This Row],[10:2 FTCA]])</f>
        <v>-3.1517051446064863E-2</v>
      </c>
      <c r="AO134">
        <f>LOG(Table8_1[[#This Row],[6:2 FTUCA]])</f>
        <v>-1.3809066693732572</v>
      </c>
      <c r="AP134">
        <f>LOG(Table8_1[[#This Row],[8:2 FTUCA]])</f>
        <v>-1.3809066693732572</v>
      </c>
      <c r="AQ134">
        <f>LOG(Table8_1[[#This Row],[6:2 diPAP]])</f>
        <v>-1.3809066693732572</v>
      </c>
      <c r="AR134">
        <f>LOG(Table8_1[[#This Row],[FBSA]])</f>
        <v>-6.8033885271827368E-2</v>
      </c>
      <c r="AS134">
        <f>LOG(Table8_1[[#This Row],[FHxSA]])</f>
        <v>0.37291200297010657</v>
      </c>
      <c r="AT134">
        <f>LOG(Table8_1[[#This Row],[PFPrS]])</f>
        <v>-0.68193666503723849</v>
      </c>
      <c r="AU134">
        <f>LOG(Table8_1[[#This Row],[Cl-PFOS]])</f>
        <v>-0.26440110030182007</v>
      </c>
      <c r="AV134">
        <f>LOG(Table8_1[[#This Row],[PFEtCHxS]])</f>
        <v>-1.3809066693732572</v>
      </c>
      <c r="AW134">
        <f>LOG(Table8_1[[#This Row],[8:2 diPAP]])</f>
        <v>-1.3809066693732572</v>
      </c>
      <c r="AX134">
        <f>LOG(Table8_1[[#This Row],[diSAmPAP]])</f>
        <v>-1.3809066693732572</v>
      </c>
      <c r="AY134" t="e">
        <f>LOG(Table8_1[[#This Row],[11cl-PF3OUdS2]])</f>
        <v>#NUM!</v>
      </c>
    </row>
    <row r="135" spans="1:51" x14ac:dyDescent="0.3">
      <c r="A135">
        <f>LOG(Table8_1[[#This Row],[PFBA]])</f>
        <v>0.31281182621208803</v>
      </c>
      <c r="B135">
        <f>LOG(Table8_1[[#This Row],[PFPeA]])</f>
        <v>-8.6186147616283335E-2</v>
      </c>
      <c r="C135">
        <f>LOG(Table8_1[[#This Row],[PFHxA]])</f>
        <v>-8.6186147616283335E-2</v>
      </c>
      <c r="D135">
        <f>LOG(Table8_1[[#This Row],[PFHpA]])</f>
        <v>-8.6186147616283335E-2</v>
      </c>
      <c r="E135">
        <f>LOG(Table8_1[[#This Row],[PFOA]])</f>
        <v>-8.6186147616283335E-2</v>
      </c>
      <c r="F135">
        <f>LOG(Table8_1[[#This Row],[PFNA]])</f>
        <v>-8.6186147616283335E-2</v>
      </c>
      <c r="G135">
        <f>LOG(Table8_1[[#This Row],[PFBS]])</f>
        <v>-8.6186147616283335E-2</v>
      </c>
      <c r="H135">
        <f>LOG(Table8_1[[#This Row],[PFPeS]])</f>
        <v>0.31281182621208803</v>
      </c>
      <c r="I135">
        <f>LOG(Table8_1[[#This Row],[PFHxS]])</f>
        <v>-1.031517051446065</v>
      </c>
      <c r="J135">
        <f>LOG(Table8_1[[#This Row],[PFHpS]])</f>
        <v>-8.6186147616283335E-2</v>
      </c>
      <c r="K135">
        <f>LOG(Table8_1[[#This Row],[PFOS]])</f>
        <v>2.7693773260761385</v>
      </c>
      <c r="L135">
        <f>LOG(Table8_1[[#This Row],[6:2 FTS]])</f>
        <v>-8.6186147616283335E-2</v>
      </c>
      <c r="M135">
        <f>LOG(Table8_1[[#This Row],[PFDA]])</f>
        <v>-8.6186147616283335E-2</v>
      </c>
      <c r="N135">
        <f>LOG(Table8_1[[#This Row],[PFUnA]])</f>
        <v>-1.031517051446065</v>
      </c>
      <c r="O135">
        <f>LOG(Table8_1[[#This Row],[PFDoA]])</f>
        <v>-1.031517051446065</v>
      </c>
      <c r="P135">
        <f>LOG(Table8_1[[#This Row],[PFTrDA]])</f>
        <v>-1.031517051446065</v>
      </c>
      <c r="Q135">
        <f>LOG(Table8_1[[#This Row],[PFTeDA]])</f>
        <v>-1.031517051446065</v>
      </c>
      <c r="R135">
        <f>LOG(Table8_1[[#This Row],[PFHxDA]])</f>
        <v>-8.6186147616283335E-2</v>
      </c>
      <c r="S135">
        <f>LOG(Table8_1[[#This Row],[PFNS]])</f>
        <v>-1.031517051446065</v>
      </c>
      <c r="T135">
        <f>LOG(Table8_1[[#This Row],[PFDS]])</f>
        <v>-1.031517051446065</v>
      </c>
      <c r="U135">
        <f>LOG(Table8_1[[#This Row],[PFDoS]])</f>
        <v>-1.031517051446065</v>
      </c>
      <c r="V135">
        <f>LOG(Table8_1[[#This Row],[4:2 FTS]])</f>
        <v>0.61331316145545967</v>
      </c>
      <c r="W135">
        <f>LOG(Table8_1[[#This Row],[8:2 FTS]])</f>
        <v>-1.031517051446065</v>
      </c>
      <c r="X135">
        <f>LOG(Table8_1[[#This Row],[10:2 FTS]])</f>
        <v>-1.031517051446065</v>
      </c>
      <c r="Y135">
        <f>LOG(Table8_1[[#This Row],[N-MeFOSAA]])</f>
        <v>0.31281182621208803</v>
      </c>
      <c r="Z135">
        <f>LOG(Table8_1[[#This Row],[N-EtFOSAA]])</f>
        <v>-8.6186147616283335E-2</v>
      </c>
      <c r="AA135">
        <f>LOG(Table8_1[[#This Row],[FOSA]])</f>
        <v>0.60745502321466849</v>
      </c>
      <c r="AB135">
        <f>LOG(Table8_1[[#This Row],[FOSAA]])</f>
        <v>0.31281182621208803</v>
      </c>
      <c r="AC135">
        <f>LOG(Table8_1[[#This Row],[N-MeFOSA]])</f>
        <v>0.61331316145545967</v>
      </c>
      <c r="AD135">
        <f>LOG(Table8_1[[#This Row],[N-EtFOSA]])</f>
        <v>-8.6186147616283335E-2</v>
      </c>
      <c r="AE135">
        <f>LOG(Table8_1[[#This Row],[HFPO-DA]])</f>
        <v>-8.6186147616283335E-2</v>
      </c>
      <c r="AF135">
        <f>LOG(Table8_1[[#This Row],[ADONA]])</f>
        <v>-8.6186147616283335E-2</v>
      </c>
      <c r="AG135">
        <f>LOG(Table8_1[[#This Row],[9Cl-PF3ONS]])</f>
        <v>0.61331316145545967</v>
      </c>
      <c r="AH135">
        <f>LOG(Table8_1[[#This Row],[11Cl-PF3OUdS]])</f>
        <v>0.61331316145545967</v>
      </c>
      <c r="AI135">
        <f>LOG(Table8_1[[#This Row],[3:3 FTCA]])</f>
        <v>0.91381385238371671</v>
      </c>
      <c r="AJ135">
        <f>LOG(Table8_1[[#This Row],[5:3 FTCA]])</f>
        <v>0.61331316145545967</v>
      </c>
      <c r="AK135">
        <f>LOG(Table8_1[[#This Row],[7:3 FTCA]])</f>
        <v>0.31281182621208803</v>
      </c>
      <c r="AL135">
        <f>LOG(Table8_1[[#This Row],[6:2 FTCA]])</f>
        <v>0.31281182621208803</v>
      </c>
      <c r="AM135">
        <f>LOG(Table8_1[[#This Row],[8:2 FTCA]])</f>
        <v>1.7723217067229198</v>
      </c>
      <c r="AN135">
        <f>LOG(Table8_1[[#This Row],[10:2 FTCA]])</f>
        <v>-3.1517051446064863E-2</v>
      </c>
      <c r="AO135">
        <f>LOG(Table8_1[[#This Row],[6:2 FTUCA]])</f>
        <v>-8.6186147616283335E-2</v>
      </c>
      <c r="AP135">
        <f>LOG(Table8_1[[#This Row],[8:2 FTUCA]])</f>
        <v>-8.6186147616283335E-2</v>
      </c>
      <c r="AQ135">
        <f>LOG(Table8_1[[#This Row],[6:2 diPAP]])</f>
        <v>-8.6186147616283335E-2</v>
      </c>
      <c r="AR135">
        <f>LOG(Table8_1[[#This Row],[FBSA]])</f>
        <v>0.9956351945975499</v>
      </c>
      <c r="AS135">
        <f>LOG(Table8_1[[#This Row],[FHxSA]])</f>
        <v>1.4065401804339552</v>
      </c>
      <c r="AT135">
        <f>LOG(Table8_1[[#This Row],[PFPrS]])</f>
        <v>0.61331316145545967</v>
      </c>
      <c r="AU135">
        <f>LOG(Table8_1[[#This Row],[Cl-PFOS]])</f>
        <v>-8.6186147616283335E-2</v>
      </c>
      <c r="AV135">
        <f>LOG(Table8_1[[#This Row],[PFEtCHxS]])</f>
        <v>-8.6186147616283335E-2</v>
      </c>
      <c r="AW135">
        <f>LOG(Table8_1[[#This Row],[8:2 diPAP]])</f>
        <v>-8.6186147616283335E-2</v>
      </c>
      <c r="AX135">
        <f>LOG(Table8_1[[#This Row],[diSAmPAP]])</f>
        <v>-8.6186147616283335E-2</v>
      </c>
      <c r="AY135" t="e">
        <f>LOG(Table8_1[[#This Row],[11cl-PF3OUdS2]])</f>
        <v>#NUM!</v>
      </c>
    </row>
    <row r="136" spans="1:51" x14ac:dyDescent="0.3">
      <c r="A136">
        <f>LOG(Table8_1[[#This Row],[PFBA]])</f>
        <v>-1.391473966422806</v>
      </c>
      <c r="B136">
        <f>LOG(Table8_1[[#This Row],[PFPeA]])</f>
        <v>-1.391473966422806</v>
      </c>
      <c r="C136">
        <f>LOG(Table8_1[[#This Row],[PFHxA]])</f>
        <v>-1.391473966422806</v>
      </c>
      <c r="D136">
        <f>LOG(Table8_1[[#This Row],[PFHpA]])</f>
        <v>-0.8728952016351923</v>
      </c>
      <c r="E136">
        <f>LOG(Table8_1[[#This Row],[PFOA]])</f>
        <v>-1.391473966422806</v>
      </c>
      <c r="F136">
        <f>LOG(Table8_1[[#This Row],[PFNA]])</f>
        <v>-1.391473966422806</v>
      </c>
      <c r="G136">
        <f>LOG(Table8_1[[#This Row],[PFBS]])</f>
        <v>-1.391473966422806</v>
      </c>
      <c r="H136">
        <f>LOG(Table8_1[[#This Row],[PFPeS]])</f>
        <v>-1.391473966422806</v>
      </c>
      <c r="I136">
        <f>LOG(Table8_1[[#This Row],[PFHxS]])</f>
        <v>2.9383777685209667E-2</v>
      </c>
      <c r="J136">
        <f>LOG(Table8_1[[#This Row],[PFHpS]])</f>
        <v>-0.19859628998264489</v>
      </c>
      <c r="K136">
        <f>LOG(Table8_1[[#This Row],[PFOS]])</f>
        <v>3.2855573090077739</v>
      </c>
      <c r="L136">
        <f>LOG(Table8_1[[#This Row],[6:2 FTS]])</f>
        <v>-1.391473966422806</v>
      </c>
      <c r="M136" t="e">
        <f>LOG(Table8_1[[#This Row],[PFDA]])</f>
        <v>#NUM!</v>
      </c>
      <c r="N136" t="e">
        <f>LOG(Table8_1[[#This Row],[PFUnA]])</f>
        <v>#NUM!</v>
      </c>
      <c r="O136" t="e">
        <f>LOG(Table8_1[[#This Row],[PFDoA]])</f>
        <v>#NUM!</v>
      </c>
      <c r="P136" t="e">
        <f>LOG(Table8_1[[#This Row],[PFTrDA]])</f>
        <v>#NUM!</v>
      </c>
      <c r="Q136" t="e">
        <f>LOG(Table8_1[[#This Row],[PFTeDA]])</f>
        <v>#NUM!</v>
      </c>
      <c r="R136" t="e">
        <f>LOG(Table8_1[[#This Row],[PFHxDA]])</f>
        <v>#NUM!</v>
      </c>
      <c r="S136" t="e">
        <f>LOG(Table8_1[[#This Row],[PFNS]])</f>
        <v>#NUM!</v>
      </c>
      <c r="T136" t="e">
        <f>LOG(Table8_1[[#This Row],[PFDS]])</f>
        <v>#NUM!</v>
      </c>
      <c r="U136" t="e">
        <f>LOG(Table8_1[[#This Row],[PFDoS]])</f>
        <v>#NUM!</v>
      </c>
      <c r="V136" t="e">
        <f>LOG(Table8_1[[#This Row],[4:2 FTS]])</f>
        <v>#NUM!</v>
      </c>
      <c r="W136" t="e">
        <f>LOG(Table8_1[[#This Row],[8:2 FTS]])</f>
        <v>#NUM!</v>
      </c>
      <c r="X136" t="e">
        <f>LOG(Table8_1[[#This Row],[10:2 FTS]])</f>
        <v>#NUM!</v>
      </c>
      <c r="Y136" t="e">
        <f>LOG(Table8_1[[#This Row],[N-MeFOSAA]])</f>
        <v>#NUM!</v>
      </c>
      <c r="Z136" t="e">
        <f>LOG(Table8_1[[#This Row],[N-EtFOSAA]])</f>
        <v>#NUM!</v>
      </c>
      <c r="AA136" t="e">
        <f>LOG(Table8_1[[#This Row],[FOSA]])</f>
        <v>#NUM!</v>
      </c>
      <c r="AB136" t="e">
        <f>LOG(Table8_1[[#This Row],[FOSAA]])</f>
        <v>#NUM!</v>
      </c>
      <c r="AC136" t="e">
        <f>LOG(Table8_1[[#This Row],[N-MeFOSA]])</f>
        <v>#NUM!</v>
      </c>
      <c r="AD136" t="e">
        <f>LOG(Table8_1[[#This Row],[N-EtFOSA]])</f>
        <v>#NUM!</v>
      </c>
      <c r="AE136" t="e">
        <f>LOG(Table8_1[[#This Row],[HFPO-DA]])</f>
        <v>#NUM!</v>
      </c>
      <c r="AF136" t="e">
        <f>LOG(Table8_1[[#This Row],[ADONA]])</f>
        <v>#NUM!</v>
      </c>
      <c r="AG136" t="e">
        <f>LOG(Table8_1[[#This Row],[9Cl-PF3ONS]])</f>
        <v>#NUM!</v>
      </c>
      <c r="AH136" t="e">
        <f>LOG(Table8_1[[#This Row],[11Cl-PF3OUdS]])</f>
        <v>#NUM!</v>
      </c>
      <c r="AI136" t="e">
        <f>LOG(Table8_1[[#This Row],[3:3 FTCA]])</f>
        <v>#NUM!</v>
      </c>
      <c r="AJ136" t="e">
        <f>LOG(Table8_1[[#This Row],[5:3 FTCA]])</f>
        <v>#NUM!</v>
      </c>
      <c r="AK136" t="e">
        <f>LOG(Table8_1[[#This Row],[7:3 FTCA]])</f>
        <v>#NUM!</v>
      </c>
      <c r="AL136" t="e">
        <f>LOG(Table8_1[[#This Row],[6:2 FTCA]])</f>
        <v>#NUM!</v>
      </c>
      <c r="AM136" t="e">
        <f>LOG(Table8_1[[#This Row],[8:2 FTCA]])</f>
        <v>#NUM!</v>
      </c>
      <c r="AN136" t="e">
        <f>LOG(Table8_1[[#This Row],[10:2 FTCA]])</f>
        <v>#NUM!</v>
      </c>
      <c r="AO136" t="e">
        <f>LOG(Table8_1[[#This Row],[6:2 FTUCA]])</f>
        <v>#NUM!</v>
      </c>
      <c r="AP136" t="e">
        <f>LOG(Table8_1[[#This Row],[8:2 FTUCA]])</f>
        <v>#NUM!</v>
      </c>
      <c r="AQ136" t="e">
        <f>LOG(Table8_1[[#This Row],[6:2 diPAP]])</f>
        <v>#NUM!</v>
      </c>
      <c r="AR136" t="e">
        <f>LOG(Table8_1[[#This Row],[FBSA]])</f>
        <v>#NUM!</v>
      </c>
      <c r="AS136" t="e">
        <f>LOG(Table8_1[[#This Row],[FHxSA]])</f>
        <v>#NUM!</v>
      </c>
      <c r="AT136" t="e">
        <f>LOG(Table8_1[[#This Row],[PFPrS]])</f>
        <v>#NUM!</v>
      </c>
      <c r="AU136" t="e">
        <f>LOG(Table8_1[[#This Row],[Cl-PFOS]])</f>
        <v>#NUM!</v>
      </c>
      <c r="AV136" t="e">
        <f>LOG(Table8_1[[#This Row],[PFEtCHxS]])</f>
        <v>#NUM!</v>
      </c>
      <c r="AW136" t="e">
        <f>LOG(Table8_1[[#This Row],[8:2 diPAP]])</f>
        <v>#NUM!</v>
      </c>
      <c r="AX136" t="e">
        <f>LOG(Table8_1[[#This Row],[diSAmPAP]])</f>
        <v>#NUM!</v>
      </c>
      <c r="AY136" t="e">
        <f>LOG(Table8_1[[#This Row],[11cl-PF3OUdS2]])</f>
        <v>#NUM!</v>
      </c>
    </row>
    <row r="137" spans="1:51" x14ac:dyDescent="0.3">
      <c r="A137">
        <f>LOG(Table8_1[[#This Row],[PFBA]])</f>
        <v>-1.4400933749638876</v>
      </c>
      <c r="B137">
        <f>LOG(Table8_1[[#This Row],[PFPeA]])</f>
        <v>-1.4400933749638876</v>
      </c>
      <c r="C137">
        <f>LOG(Table8_1[[#This Row],[PFHxA]])</f>
        <v>-1.4400933749638876</v>
      </c>
      <c r="D137">
        <f>LOG(Table8_1[[#This Row],[PFHpA]])</f>
        <v>-1.4400933749638876</v>
      </c>
      <c r="E137">
        <f>LOG(Table8_1[[#This Row],[PFOA]])</f>
        <v>-1.4400933749638876</v>
      </c>
      <c r="F137">
        <f>LOG(Table8_1[[#This Row],[PFNA]])</f>
        <v>-1.4400933749638876</v>
      </c>
      <c r="G137">
        <f>LOG(Table8_1[[#This Row],[PFBS]])</f>
        <v>-1.4400933749638876</v>
      </c>
      <c r="H137">
        <f>LOG(Table8_1[[#This Row],[PFPeS]])</f>
        <v>-1.4400933749638876</v>
      </c>
      <c r="I137">
        <f>LOG(Table8_1[[#This Row],[PFHxS]])</f>
        <v>2.0969100130080562</v>
      </c>
      <c r="J137">
        <f>LOG(Table8_1[[#This Row],[PFHpS]])</f>
        <v>0.62324929039790045</v>
      </c>
      <c r="K137">
        <f>LOG(Table8_1[[#This Row],[PFOS]])</f>
        <v>3.8457180179666586</v>
      </c>
      <c r="L137">
        <f>LOG(Table8_1[[#This Row],[6:2 FTS]])</f>
        <v>-1.4400933749638876</v>
      </c>
      <c r="M137" t="e">
        <f>LOG(Table8_1[[#This Row],[PFDA]])</f>
        <v>#NUM!</v>
      </c>
      <c r="N137" t="e">
        <f>LOG(Table8_1[[#This Row],[PFUnA]])</f>
        <v>#NUM!</v>
      </c>
      <c r="O137" t="e">
        <f>LOG(Table8_1[[#This Row],[PFDoA]])</f>
        <v>#NUM!</v>
      </c>
      <c r="P137" t="e">
        <f>LOG(Table8_1[[#This Row],[PFTrDA]])</f>
        <v>#NUM!</v>
      </c>
      <c r="Q137" t="e">
        <f>LOG(Table8_1[[#This Row],[PFTeDA]])</f>
        <v>#NUM!</v>
      </c>
      <c r="R137" t="e">
        <f>LOG(Table8_1[[#This Row],[PFHxDA]])</f>
        <v>#NUM!</v>
      </c>
      <c r="S137" t="e">
        <f>LOG(Table8_1[[#This Row],[PFNS]])</f>
        <v>#NUM!</v>
      </c>
      <c r="T137" t="e">
        <f>LOG(Table8_1[[#This Row],[PFDS]])</f>
        <v>#NUM!</v>
      </c>
      <c r="U137" t="e">
        <f>LOG(Table8_1[[#This Row],[PFDoS]])</f>
        <v>#NUM!</v>
      </c>
      <c r="V137" t="e">
        <f>LOG(Table8_1[[#This Row],[4:2 FTS]])</f>
        <v>#NUM!</v>
      </c>
      <c r="W137" t="e">
        <f>LOG(Table8_1[[#This Row],[8:2 FTS]])</f>
        <v>#NUM!</v>
      </c>
      <c r="X137" t="e">
        <f>LOG(Table8_1[[#This Row],[10:2 FTS]])</f>
        <v>#NUM!</v>
      </c>
      <c r="Y137" t="e">
        <f>LOG(Table8_1[[#This Row],[N-MeFOSAA]])</f>
        <v>#NUM!</v>
      </c>
      <c r="Z137" t="e">
        <f>LOG(Table8_1[[#This Row],[N-EtFOSAA]])</f>
        <v>#NUM!</v>
      </c>
      <c r="AA137" t="e">
        <f>LOG(Table8_1[[#This Row],[FOSA]])</f>
        <v>#NUM!</v>
      </c>
      <c r="AB137" t="e">
        <f>LOG(Table8_1[[#This Row],[FOSAA]])</f>
        <v>#NUM!</v>
      </c>
      <c r="AC137" t="e">
        <f>LOG(Table8_1[[#This Row],[N-MeFOSA]])</f>
        <v>#NUM!</v>
      </c>
      <c r="AD137" t="e">
        <f>LOG(Table8_1[[#This Row],[N-EtFOSA]])</f>
        <v>#NUM!</v>
      </c>
      <c r="AE137" t="e">
        <f>LOG(Table8_1[[#This Row],[HFPO-DA]])</f>
        <v>#NUM!</v>
      </c>
      <c r="AF137" t="e">
        <f>LOG(Table8_1[[#This Row],[ADONA]])</f>
        <v>#NUM!</v>
      </c>
      <c r="AG137" t="e">
        <f>LOG(Table8_1[[#This Row],[9Cl-PF3ONS]])</f>
        <v>#NUM!</v>
      </c>
      <c r="AH137" t="e">
        <f>LOG(Table8_1[[#This Row],[11Cl-PF3OUdS]])</f>
        <v>#NUM!</v>
      </c>
      <c r="AI137" t="e">
        <f>LOG(Table8_1[[#This Row],[3:3 FTCA]])</f>
        <v>#NUM!</v>
      </c>
      <c r="AJ137" t="e">
        <f>LOG(Table8_1[[#This Row],[5:3 FTCA]])</f>
        <v>#NUM!</v>
      </c>
      <c r="AK137" t="e">
        <f>LOG(Table8_1[[#This Row],[7:3 FTCA]])</f>
        <v>#NUM!</v>
      </c>
      <c r="AL137" t="e">
        <f>LOG(Table8_1[[#This Row],[6:2 FTCA]])</f>
        <v>#NUM!</v>
      </c>
      <c r="AM137" t="e">
        <f>LOG(Table8_1[[#This Row],[8:2 FTCA]])</f>
        <v>#NUM!</v>
      </c>
      <c r="AN137" t="e">
        <f>LOG(Table8_1[[#This Row],[10:2 FTCA]])</f>
        <v>#NUM!</v>
      </c>
      <c r="AO137" t="e">
        <f>LOG(Table8_1[[#This Row],[6:2 FTUCA]])</f>
        <v>#NUM!</v>
      </c>
      <c r="AP137" t="e">
        <f>LOG(Table8_1[[#This Row],[8:2 FTUCA]])</f>
        <v>#NUM!</v>
      </c>
      <c r="AQ137" t="e">
        <f>LOG(Table8_1[[#This Row],[6:2 diPAP]])</f>
        <v>#NUM!</v>
      </c>
      <c r="AR137" t="e">
        <f>LOG(Table8_1[[#This Row],[FBSA]])</f>
        <v>#NUM!</v>
      </c>
      <c r="AS137" t="e">
        <f>LOG(Table8_1[[#This Row],[FHxSA]])</f>
        <v>#NUM!</v>
      </c>
      <c r="AT137" t="e">
        <f>LOG(Table8_1[[#This Row],[PFPrS]])</f>
        <v>#NUM!</v>
      </c>
      <c r="AU137" t="e">
        <f>LOG(Table8_1[[#This Row],[Cl-PFOS]])</f>
        <v>#NUM!</v>
      </c>
      <c r="AV137" t="e">
        <f>LOG(Table8_1[[#This Row],[PFEtCHxS]])</f>
        <v>#NUM!</v>
      </c>
      <c r="AW137" t="e">
        <f>LOG(Table8_1[[#This Row],[8:2 diPAP]])</f>
        <v>#NUM!</v>
      </c>
      <c r="AX137" t="e">
        <f>LOG(Table8_1[[#This Row],[diSAmPAP]])</f>
        <v>#NUM!</v>
      </c>
      <c r="AY137" t="e">
        <f>LOG(Table8_1[[#This Row],[11cl-PF3OUdS2]])</f>
        <v>#NUM!</v>
      </c>
    </row>
    <row r="138" spans="1:51" x14ac:dyDescent="0.3">
      <c r="A138">
        <f>LOG(Table8_1[[#This Row],[PFBA]])</f>
        <v>-1.5058454059815571</v>
      </c>
      <c r="B138">
        <f>LOG(Table8_1[[#This Row],[PFPeA]])</f>
        <v>-1.5058454059815571</v>
      </c>
      <c r="C138">
        <f>LOG(Table8_1[[#This Row],[PFHxA]])</f>
        <v>-1.5058454059815571</v>
      </c>
      <c r="D138">
        <f>LOG(Table8_1[[#This Row],[PFHpA]])</f>
        <v>-0.98716277529482777</v>
      </c>
      <c r="E138">
        <f>LOG(Table8_1[[#This Row],[PFOA]])</f>
        <v>-1.5058454059815571</v>
      </c>
      <c r="F138">
        <f>LOG(Table8_1[[#This Row],[PFNA]])</f>
        <v>-1.5058454059815571</v>
      </c>
      <c r="G138">
        <f>LOG(Table8_1[[#This Row],[PFBS]])</f>
        <v>-1.5058454059815571</v>
      </c>
      <c r="H138">
        <f>LOG(Table8_1[[#This Row],[PFPeS]])</f>
        <v>-1.5058454059815571</v>
      </c>
      <c r="I138">
        <f>LOG(Table8_1[[#This Row],[PFHxS]])</f>
        <v>0.42813479402878885</v>
      </c>
      <c r="J138">
        <f>LOG(Table8_1[[#This Row],[PFHpS]])</f>
        <v>-0.20481541031757602</v>
      </c>
      <c r="K138">
        <f>LOG(Table8_1[[#This Row],[PFOS]])</f>
        <v>3.6937269489236471</v>
      </c>
      <c r="L138">
        <f>LOG(Table8_1[[#This Row],[6:2 FTS]])</f>
        <v>-1.5058454059815571</v>
      </c>
      <c r="M138" t="e">
        <f>LOG(Table8_1[[#This Row],[PFDA]])</f>
        <v>#NUM!</v>
      </c>
      <c r="N138" t="e">
        <f>LOG(Table8_1[[#This Row],[PFUnA]])</f>
        <v>#NUM!</v>
      </c>
      <c r="O138" t="e">
        <f>LOG(Table8_1[[#This Row],[PFDoA]])</f>
        <v>#NUM!</v>
      </c>
      <c r="P138" t="e">
        <f>LOG(Table8_1[[#This Row],[PFTrDA]])</f>
        <v>#NUM!</v>
      </c>
      <c r="Q138" t="e">
        <f>LOG(Table8_1[[#This Row],[PFTeDA]])</f>
        <v>#NUM!</v>
      </c>
      <c r="R138" t="e">
        <f>LOG(Table8_1[[#This Row],[PFHxDA]])</f>
        <v>#NUM!</v>
      </c>
      <c r="S138" t="e">
        <f>LOG(Table8_1[[#This Row],[PFNS]])</f>
        <v>#NUM!</v>
      </c>
      <c r="T138" t="e">
        <f>LOG(Table8_1[[#This Row],[PFDS]])</f>
        <v>#NUM!</v>
      </c>
      <c r="U138" t="e">
        <f>LOG(Table8_1[[#This Row],[PFDoS]])</f>
        <v>#NUM!</v>
      </c>
      <c r="V138" t="e">
        <f>LOG(Table8_1[[#This Row],[4:2 FTS]])</f>
        <v>#NUM!</v>
      </c>
      <c r="W138" t="e">
        <f>LOG(Table8_1[[#This Row],[8:2 FTS]])</f>
        <v>#NUM!</v>
      </c>
      <c r="X138" t="e">
        <f>LOG(Table8_1[[#This Row],[10:2 FTS]])</f>
        <v>#NUM!</v>
      </c>
      <c r="Y138" t="e">
        <f>LOG(Table8_1[[#This Row],[N-MeFOSAA]])</f>
        <v>#NUM!</v>
      </c>
      <c r="Z138" t="e">
        <f>LOG(Table8_1[[#This Row],[N-EtFOSAA]])</f>
        <v>#NUM!</v>
      </c>
      <c r="AA138" t="e">
        <f>LOG(Table8_1[[#This Row],[FOSA]])</f>
        <v>#NUM!</v>
      </c>
      <c r="AB138" t="e">
        <f>LOG(Table8_1[[#This Row],[FOSAA]])</f>
        <v>#NUM!</v>
      </c>
      <c r="AC138" t="e">
        <f>LOG(Table8_1[[#This Row],[N-MeFOSA]])</f>
        <v>#NUM!</v>
      </c>
      <c r="AD138" t="e">
        <f>LOG(Table8_1[[#This Row],[N-EtFOSA]])</f>
        <v>#NUM!</v>
      </c>
      <c r="AE138" t="e">
        <f>LOG(Table8_1[[#This Row],[HFPO-DA]])</f>
        <v>#NUM!</v>
      </c>
      <c r="AF138" t="e">
        <f>LOG(Table8_1[[#This Row],[ADONA]])</f>
        <v>#NUM!</v>
      </c>
      <c r="AG138" t="e">
        <f>LOG(Table8_1[[#This Row],[9Cl-PF3ONS]])</f>
        <v>#NUM!</v>
      </c>
      <c r="AH138" t="e">
        <f>LOG(Table8_1[[#This Row],[11Cl-PF3OUdS]])</f>
        <v>#NUM!</v>
      </c>
      <c r="AI138" t="e">
        <f>LOG(Table8_1[[#This Row],[3:3 FTCA]])</f>
        <v>#NUM!</v>
      </c>
      <c r="AJ138" t="e">
        <f>LOG(Table8_1[[#This Row],[5:3 FTCA]])</f>
        <v>#NUM!</v>
      </c>
      <c r="AK138" t="e">
        <f>LOG(Table8_1[[#This Row],[7:3 FTCA]])</f>
        <v>#NUM!</v>
      </c>
      <c r="AL138" t="e">
        <f>LOG(Table8_1[[#This Row],[6:2 FTCA]])</f>
        <v>#NUM!</v>
      </c>
      <c r="AM138" t="e">
        <f>LOG(Table8_1[[#This Row],[8:2 FTCA]])</f>
        <v>#NUM!</v>
      </c>
      <c r="AN138" t="e">
        <f>LOG(Table8_1[[#This Row],[10:2 FTCA]])</f>
        <v>#NUM!</v>
      </c>
      <c r="AO138" t="e">
        <f>LOG(Table8_1[[#This Row],[6:2 FTUCA]])</f>
        <v>#NUM!</v>
      </c>
      <c r="AP138" t="e">
        <f>LOG(Table8_1[[#This Row],[8:2 FTUCA]])</f>
        <v>#NUM!</v>
      </c>
      <c r="AQ138" t="e">
        <f>LOG(Table8_1[[#This Row],[6:2 diPAP]])</f>
        <v>#NUM!</v>
      </c>
      <c r="AR138" t="e">
        <f>LOG(Table8_1[[#This Row],[FBSA]])</f>
        <v>#NUM!</v>
      </c>
      <c r="AS138" t="e">
        <f>LOG(Table8_1[[#This Row],[FHxSA]])</f>
        <v>#NUM!</v>
      </c>
      <c r="AT138" t="e">
        <f>LOG(Table8_1[[#This Row],[PFPrS]])</f>
        <v>#NUM!</v>
      </c>
      <c r="AU138" t="e">
        <f>LOG(Table8_1[[#This Row],[Cl-PFOS]])</f>
        <v>#NUM!</v>
      </c>
      <c r="AV138" t="e">
        <f>LOG(Table8_1[[#This Row],[PFEtCHxS]])</f>
        <v>#NUM!</v>
      </c>
      <c r="AW138" t="e">
        <f>LOG(Table8_1[[#This Row],[8:2 diPAP]])</f>
        <v>#NUM!</v>
      </c>
      <c r="AX138" t="e">
        <f>LOG(Table8_1[[#This Row],[diSAmPAP]])</f>
        <v>#NUM!</v>
      </c>
      <c r="AY138" t="e">
        <f>LOG(Table8_1[[#This Row],[11cl-PF3OUdS2]])</f>
        <v>#NUM!</v>
      </c>
    </row>
    <row r="139" spans="1:51" x14ac:dyDescent="0.3">
      <c r="A139">
        <f>LOG(Table8_1[[#This Row],[PFBA]])</f>
        <v>-1.431798275933005</v>
      </c>
      <c r="B139">
        <f>LOG(Table8_1[[#This Row],[PFPeA]])</f>
        <v>-1.431798275933005</v>
      </c>
      <c r="C139">
        <f>LOG(Table8_1[[#This Row],[PFHxA]])</f>
        <v>-1.431798275933005</v>
      </c>
      <c r="D139">
        <f>LOG(Table8_1[[#This Row],[PFHpA]])</f>
        <v>-1.431798275933005</v>
      </c>
      <c r="E139">
        <f>LOG(Table8_1[[#This Row],[PFOA]])</f>
        <v>-1.431798275933005</v>
      </c>
      <c r="F139">
        <f>LOG(Table8_1[[#This Row],[PFNA]])</f>
        <v>-1.431798275933005</v>
      </c>
      <c r="G139">
        <f>LOG(Table8_1[[#This Row],[PFBS]])</f>
        <v>-1.431798275933005</v>
      </c>
      <c r="H139">
        <f>LOG(Table8_1[[#This Row],[PFPeS]])</f>
        <v>-1.431798275933005</v>
      </c>
      <c r="I139">
        <f>LOG(Table8_1[[#This Row],[PFHxS]])</f>
        <v>0.75739602879302415</v>
      </c>
      <c r="J139">
        <f>LOG(Table8_1[[#This Row],[PFHpS]])</f>
        <v>0.21218760440395779</v>
      </c>
      <c r="K139">
        <f>LOG(Table8_1[[#This Row],[PFOS]])</f>
        <v>2.4393326938302629</v>
      </c>
      <c r="L139">
        <f>LOG(Table8_1[[#This Row],[6:2 FTS]])</f>
        <v>-1.431798275933005</v>
      </c>
      <c r="M139" t="e">
        <f>LOG(Table8_1[[#This Row],[PFDA]])</f>
        <v>#NUM!</v>
      </c>
      <c r="N139" t="e">
        <f>LOG(Table8_1[[#This Row],[PFUnA]])</f>
        <v>#NUM!</v>
      </c>
      <c r="O139" t="e">
        <f>LOG(Table8_1[[#This Row],[PFDoA]])</f>
        <v>#NUM!</v>
      </c>
      <c r="P139" t="e">
        <f>LOG(Table8_1[[#This Row],[PFTrDA]])</f>
        <v>#NUM!</v>
      </c>
      <c r="Q139" t="e">
        <f>LOG(Table8_1[[#This Row],[PFTeDA]])</f>
        <v>#NUM!</v>
      </c>
      <c r="R139" t="e">
        <f>LOG(Table8_1[[#This Row],[PFHxDA]])</f>
        <v>#NUM!</v>
      </c>
      <c r="S139" t="e">
        <f>LOG(Table8_1[[#This Row],[PFNS]])</f>
        <v>#NUM!</v>
      </c>
      <c r="T139" t="e">
        <f>LOG(Table8_1[[#This Row],[PFDS]])</f>
        <v>#NUM!</v>
      </c>
      <c r="U139" t="e">
        <f>LOG(Table8_1[[#This Row],[PFDoS]])</f>
        <v>#NUM!</v>
      </c>
      <c r="V139" t="e">
        <f>LOG(Table8_1[[#This Row],[4:2 FTS]])</f>
        <v>#NUM!</v>
      </c>
      <c r="W139" t="e">
        <f>LOG(Table8_1[[#This Row],[8:2 FTS]])</f>
        <v>#NUM!</v>
      </c>
      <c r="X139" t="e">
        <f>LOG(Table8_1[[#This Row],[10:2 FTS]])</f>
        <v>#NUM!</v>
      </c>
      <c r="Y139" t="e">
        <f>LOG(Table8_1[[#This Row],[N-MeFOSAA]])</f>
        <v>#NUM!</v>
      </c>
      <c r="Z139" t="e">
        <f>LOG(Table8_1[[#This Row],[N-EtFOSAA]])</f>
        <v>#NUM!</v>
      </c>
      <c r="AA139" t="e">
        <f>LOG(Table8_1[[#This Row],[FOSA]])</f>
        <v>#NUM!</v>
      </c>
      <c r="AB139" t="e">
        <f>LOG(Table8_1[[#This Row],[FOSAA]])</f>
        <v>#NUM!</v>
      </c>
      <c r="AC139" t="e">
        <f>LOG(Table8_1[[#This Row],[N-MeFOSA]])</f>
        <v>#NUM!</v>
      </c>
      <c r="AD139" t="e">
        <f>LOG(Table8_1[[#This Row],[N-EtFOSA]])</f>
        <v>#NUM!</v>
      </c>
      <c r="AE139" t="e">
        <f>LOG(Table8_1[[#This Row],[HFPO-DA]])</f>
        <v>#NUM!</v>
      </c>
      <c r="AF139" t="e">
        <f>LOG(Table8_1[[#This Row],[ADONA]])</f>
        <v>#NUM!</v>
      </c>
      <c r="AG139" t="e">
        <f>LOG(Table8_1[[#This Row],[9Cl-PF3ONS]])</f>
        <v>#NUM!</v>
      </c>
      <c r="AH139" t="e">
        <f>LOG(Table8_1[[#This Row],[11Cl-PF3OUdS]])</f>
        <v>#NUM!</v>
      </c>
      <c r="AI139" t="e">
        <f>LOG(Table8_1[[#This Row],[3:3 FTCA]])</f>
        <v>#NUM!</v>
      </c>
      <c r="AJ139" t="e">
        <f>LOG(Table8_1[[#This Row],[5:3 FTCA]])</f>
        <v>#NUM!</v>
      </c>
      <c r="AK139" t="e">
        <f>LOG(Table8_1[[#This Row],[7:3 FTCA]])</f>
        <v>#NUM!</v>
      </c>
      <c r="AL139" t="e">
        <f>LOG(Table8_1[[#This Row],[6:2 FTCA]])</f>
        <v>#NUM!</v>
      </c>
      <c r="AM139" t="e">
        <f>LOG(Table8_1[[#This Row],[8:2 FTCA]])</f>
        <v>#NUM!</v>
      </c>
      <c r="AN139" t="e">
        <f>LOG(Table8_1[[#This Row],[10:2 FTCA]])</f>
        <v>#NUM!</v>
      </c>
      <c r="AO139" t="e">
        <f>LOG(Table8_1[[#This Row],[6:2 FTUCA]])</f>
        <v>#NUM!</v>
      </c>
      <c r="AP139" t="e">
        <f>LOG(Table8_1[[#This Row],[8:2 FTUCA]])</f>
        <v>#NUM!</v>
      </c>
      <c r="AQ139" t="e">
        <f>LOG(Table8_1[[#This Row],[6:2 diPAP]])</f>
        <v>#NUM!</v>
      </c>
      <c r="AR139" t="e">
        <f>LOG(Table8_1[[#This Row],[FBSA]])</f>
        <v>#NUM!</v>
      </c>
      <c r="AS139" t="e">
        <f>LOG(Table8_1[[#This Row],[FHxSA]])</f>
        <v>#NUM!</v>
      </c>
      <c r="AT139" t="e">
        <f>LOG(Table8_1[[#This Row],[PFPrS]])</f>
        <v>#NUM!</v>
      </c>
      <c r="AU139" t="e">
        <f>LOG(Table8_1[[#This Row],[Cl-PFOS]])</f>
        <v>#NUM!</v>
      </c>
      <c r="AV139" t="e">
        <f>LOG(Table8_1[[#This Row],[PFEtCHxS]])</f>
        <v>#NUM!</v>
      </c>
      <c r="AW139" t="e">
        <f>LOG(Table8_1[[#This Row],[8:2 diPAP]])</f>
        <v>#NUM!</v>
      </c>
      <c r="AX139" t="e">
        <f>LOG(Table8_1[[#This Row],[diSAmPAP]])</f>
        <v>#NUM!</v>
      </c>
      <c r="AY139" t="e">
        <f>LOG(Table8_1[[#This Row],[11cl-PF3OUdS2]])</f>
        <v>#NUM!</v>
      </c>
    </row>
    <row r="140" spans="1:51" x14ac:dyDescent="0.3">
      <c r="A140">
        <f>LOG(Table8_1[[#This Row],[PFBA]])</f>
        <v>-1.4841261562883208</v>
      </c>
      <c r="B140">
        <f>LOG(Table8_1[[#This Row],[PFPeA]])</f>
        <v>-1.4841261562883208</v>
      </c>
      <c r="C140">
        <f>LOG(Table8_1[[#This Row],[PFHxA]])</f>
        <v>-1.4841261562883208</v>
      </c>
      <c r="D140">
        <f>LOG(Table8_1[[#This Row],[PFHpA]])</f>
        <v>-1.4841261562883208</v>
      </c>
      <c r="E140">
        <f>LOG(Table8_1[[#This Row],[PFOA]])</f>
        <v>-1.4841261562883208</v>
      </c>
      <c r="F140">
        <f>LOG(Table8_1[[#This Row],[PFNA]])</f>
        <v>-0.55284196865778079</v>
      </c>
      <c r="G140">
        <f>LOG(Table8_1[[#This Row],[PFBS]])</f>
        <v>-1.4841261562883208</v>
      </c>
      <c r="H140">
        <f>LOG(Table8_1[[#This Row],[PFPeS]])</f>
        <v>-1.4841261562883208</v>
      </c>
      <c r="I140">
        <f>LOG(Table8_1[[#This Row],[PFHxS]])</f>
        <v>-9.0443970758824668E-2</v>
      </c>
      <c r="J140">
        <f>LOG(Table8_1[[#This Row],[PFHpS]])</f>
        <v>-1.4841261562883208</v>
      </c>
      <c r="K140">
        <f>LOG(Table8_1[[#This Row],[PFOS]])</f>
        <v>3.1553360374650619</v>
      </c>
      <c r="L140">
        <f>LOG(Table8_1[[#This Row],[6:2 FTS]])</f>
        <v>-1.4841261562883208</v>
      </c>
      <c r="M140" t="e">
        <f>LOG(Table8_1[[#This Row],[PFDA]])</f>
        <v>#NUM!</v>
      </c>
      <c r="N140" t="e">
        <f>LOG(Table8_1[[#This Row],[PFUnA]])</f>
        <v>#NUM!</v>
      </c>
      <c r="O140" t="e">
        <f>LOG(Table8_1[[#This Row],[PFDoA]])</f>
        <v>#NUM!</v>
      </c>
      <c r="P140" t="e">
        <f>LOG(Table8_1[[#This Row],[PFTrDA]])</f>
        <v>#NUM!</v>
      </c>
      <c r="Q140" t="e">
        <f>LOG(Table8_1[[#This Row],[PFTeDA]])</f>
        <v>#NUM!</v>
      </c>
      <c r="R140" t="e">
        <f>LOG(Table8_1[[#This Row],[PFHxDA]])</f>
        <v>#NUM!</v>
      </c>
      <c r="S140" t="e">
        <f>LOG(Table8_1[[#This Row],[PFNS]])</f>
        <v>#NUM!</v>
      </c>
      <c r="T140" t="e">
        <f>LOG(Table8_1[[#This Row],[PFDS]])</f>
        <v>#NUM!</v>
      </c>
      <c r="U140" t="e">
        <f>LOG(Table8_1[[#This Row],[PFDoS]])</f>
        <v>#NUM!</v>
      </c>
      <c r="V140" t="e">
        <f>LOG(Table8_1[[#This Row],[4:2 FTS]])</f>
        <v>#NUM!</v>
      </c>
      <c r="W140" t="e">
        <f>LOG(Table8_1[[#This Row],[8:2 FTS]])</f>
        <v>#NUM!</v>
      </c>
      <c r="X140" t="e">
        <f>LOG(Table8_1[[#This Row],[10:2 FTS]])</f>
        <v>#NUM!</v>
      </c>
      <c r="Y140" t="e">
        <f>LOG(Table8_1[[#This Row],[N-MeFOSAA]])</f>
        <v>#NUM!</v>
      </c>
      <c r="Z140" t="e">
        <f>LOG(Table8_1[[#This Row],[N-EtFOSAA]])</f>
        <v>#NUM!</v>
      </c>
      <c r="AA140" t="e">
        <f>LOG(Table8_1[[#This Row],[FOSA]])</f>
        <v>#NUM!</v>
      </c>
      <c r="AB140" t="e">
        <f>LOG(Table8_1[[#This Row],[FOSAA]])</f>
        <v>#NUM!</v>
      </c>
      <c r="AC140" t="e">
        <f>LOG(Table8_1[[#This Row],[N-MeFOSA]])</f>
        <v>#NUM!</v>
      </c>
      <c r="AD140" t="e">
        <f>LOG(Table8_1[[#This Row],[N-EtFOSA]])</f>
        <v>#NUM!</v>
      </c>
      <c r="AE140" t="e">
        <f>LOG(Table8_1[[#This Row],[HFPO-DA]])</f>
        <v>#NUM!</v>
      </c>
      <c r="AF140" t="e">
        <f>LOG(Table8_1[[#This Row],[ADONA]])</f>
        <v>#NUM!</v>
      </c>
      <c r="AG140" t="e">
        <f>LOG(Table8_1[[#This Row],[9Cl-PF3ONS]])</f>
        <v>#NUM!</v>
      </c>
      <c r="AH140" t="e">
        <f>LOG(Table8_1[[#This Row],[11Cl-PF3OUdS]])</f>
        <v>#NUM!</v>
      </c>
      <c r="AI140" t="e">
        <f>LOG(Table8_1[[#This Row],[3:3 FTCA]])</f>
        <v>#NUM!</v>
      </c>
      <c r="AJ140" t="e">
        <f>LOG(Table8_1[[#This Row],[5:3 FTCA]])</f>
        <v>#NUM!</v>
      </c>
      <c r="AK140" t="e">
        <f>LOG(Table8_1[[#This Row],[7:3 FTCA]])</f>
        <v>#NUM!</v>
      </c>
      <c r="AL140" t="e">
        <f>LOG(Table8_1[[#This Row],[6:2 FTCA]])</f>
        <v>#NUM!</v>
      </c>
      <c r="AM140" t="e">
        <f>LOG(Table8_1[[#This Row],[8:2 FTCA]])</f>
        <v>#NUM!</v>
      </c>
      <c r="AN140" t="e">
        <f>LOG(Table8_1[[#This Row],[10:2 FTCA]])</f>
        <v>#NUM!</v>
      </c>
      <c r="AO140" t="e">
        <f>LOG(Table8_1[[#This Row],[6:2 FTUCA]])</f>
        <v>#NUM!</v>
      </c>
      <c r="AP140" t="e">
        <f>LOG(Table8_1[[#This Row],[8:2 FTUCA]])</f>
        <v>#NUM!</v>
      </c>
      <c r="AQ140" t="e">
        <f>LOG(Table8_1[[#This Row],[6:2 diPAP]])</f>
        <v>#NUM!</v>
      </c>
      <c r="AR140" t="e">
        <f>LOG(Table8_1[[#This Row],[FBSA]])</f>
        <v>#NUM!</v>
      </c>
      <c r="AS140" t="e">
        <f>LOG(Table8_1[[#This Row],[FHxSA]])</f>
        <v>#NUM!</v>
      </c>
      <c r="AT140" t="e">
        <f>LOG(Table8_1[[#This Row],[PFPrS]])</f>
        <v>#NUM!</v>
      </c>
      <c r="AU140" t="e">
        <f>LOG(Table8_1[[#This Row],[Cl-PFOS]])</f>
        <v>#NUM!</v>
      </c>
      <c r="AV140" t="e">
        <f>LOG(Table8_1[[#This Row],[PFEtCHxS]])</f>
        <v>#NUM!</v>
      </c>
      <c r="AW140" t="e">
        <f>LOG(Table8_1[[#This Row],[8:2 diPAP]])</f>
        <v>#NUM!</v>
      </c>
      <c r="AX140" t="e">
        <f>LOG(Table8_1[[#This Row],[diSAmPAP]])</f>
        <v>#NUM!</v>
      </c>
      <c r="AY140" t="e">
        <f>LOG(Table8_1[[#This Row],[11cl-PF3OUdS2]])</f>
        <v>#NUM!</v>
      </c>
    </row>
    <row r="141" spans="1:51" x14ac:dyDescent="0.3">
      <c r="A141">
        <f>LOG(Table8_1[[#This Row],[PFBA]])</f>
        <v>-0.67182433856167745</v>
      </c>
      <c r="B141">
        <f>LOG(Table8_1[[#This Row],[PFPeA]])</f>
        <v>-0.67182433856167745</v>
      </c>
      <c r="C141">
        <f>LOG(Table8_1[[#This Row],[PFHxA]])</f>
        <v>-0.67182433856167745</v>
      </c>
      <c r="D141">
        <f>LOG(Table8_1[[#This Row],[PFHpA]])</f>
        <v>-0.67182433856167745</v>
      </c>
      <c r="E141">
        <f>LOG(Table8_1[[#This Row],[PFOA]])</f>
        <v>-0.67182433856167745</v>
      </c>
      <c r="F141">
        <f>LOG(Table8_1[[#This Row],[PFNA]])</f>
        <v>-0.67182433856167745</v>
      </c>
      <c r="G141">
        <f>LOG(Table8_1[[#This Row],[PFBS]])</f>
        <v>-0.67182433856167745</v>
      </c>
      <c r="H141">
        <f>LOG(Table8_1[[#This Row],[PFPeS]])</f>
        <v>-0.67182433856167745</v>
      </c>
      <c r="I141">
        <f>LOG(Table8_1[[#This Row],[PFHxS]])</f>
        <v>0.37657695705651195</v>
      </c>
      <c r="J141">
        <f>LOG(Table8_1[[#This Row],[PFHpS]])</f>
        <v>0.11727129565576427</v>
      </c>
      <c r="K141">
        <f>LOG(Table8_1[[#This Row],[PFOS]])</f>
        <v>3.399673721481038</v>
      </c>
      <c r="L141">
        <f>LOG(Table8_1[[#This Row],[6:2 FTS]])</f>
        <v>-0.67182433856167745</v>
      </c>
      <c r="M141" t="e">
        <f>LOG(Table8_1[[#This Row],[PFDA]])</f>
        <v>#NUM!</v>
      </c>
      <c r="N141" t="e">
        <f>LOG(Table8_1[[#This Row],[PFUnA]])</f>
        <v>#NUM!</v>
      </c>
      <c r="O141" t="e">
        <f>LOG(Table8_1[[#This Row],[PFDoA]])</f>
        <v>#NUM!</v>
      </c>
      <c r="P141" t="e">
        <f>LOG(Table8_1[[#This Row],[PFTrDA]])</f>
        <v>#NUM!</v>
      </c>
      <c r="Q141" t="e">
        <f>LOG(Table8_1[[#This Row],[PFTeDA]])</f>
        <v>#NUM!</v>
      </c>
      <c r="R141" t="e">
        <f>LOG(Table8_1[[#This Row],[PFHxDA]])</f>
        <v>#NUM!</v>
      </c>
      <c r="S141" t="e">
        <f>LOG(Table8_1[[#This Row],[PFNS]])</f>
        <v>#NUM!</v>
      </c>
      <c r="T141" t="e">
        <f>LOG(Table8_1[[#This Row],[PFDS]])</f>
        <v>#NUM!</v>
      </c>
      <c r="U141" t="e">
        <f>LOG(Table8_1[[#This Row],[PFDoS]])</f>
        <v>#NUM!</v>
      </c>
      <c r="V141" t="e">
        <f>LOG(Table8_1[[#This Row],[4:2 FTS]])</f>
        <v>#NUM!</v>
      </c>
      <c r="W141" t="e">
        <f>LOG(Table8_1[[#This Row],[8:2 FTS]])</f>
        <v>#NUM!</v>
      </c>
      <c r="X141" t="e">
        <f>LOG(Table8_1[[#This Row],[10:2 FTS]])</f>
        <v>#NUM!</v>
      </c>
      <c r="Y141" t="e">
        <f>LOG(Table8_1[[#This Row],[N-MeFOSAA]])</f>
        <v>#NUM!</v>
      </c>
      <c r="Z141" t="e">
        <f>LOG(Table8_1[[#This Row],[N-EtFOSAA]])</f>
        <v>#NUM!</v>
      </c>
      <c r="AA141" t="e">
        <f>LOG(Table8_1[[#This Row],[FOSA]])</f>
        <v>#NUM!</v>
      </c>
      <c r="AB141" t="e">
        <f>LOG(Table8_1[[#This Row],[FOSAA]])</f>
        <v>#NUM!</v>
      </c>
      <c r="AC141" t="e">
        <f>LOG(Table8_1[[#This Row],[N-MeFOSA]])</f>
        <v>#NUM!</v>
      </c>
      <c r="AD141" t="e">
        <f>LOG(Table8_1[[#This Row],[N-EtFOSA]])</f>
        <v>#NUM!</v>
      </c>
      <c r="AE141" t="e">
        <f>LOG(Table8_1[[#This Row],[HFPO-DA]])</f>
        <v>#NUM!</v>
      </c>
      <c r="AF141" t="e">
        <f>LOG(Table8_1[[#This Row],[ADONA]])</f>
        <v>#NUM!</v>
      </c>
      <c r="AG141" t="e">
        <f>LOG(Table8_1[[#This Row],[9Cl-PF3ONS]])</f>
        <v>#NUM!</v>
      </c>
      <c r="AH141" t="e">
        <f>LOG(Table8_1[[#This Row],[11Cl-PF3OUdS]])</f>
        <v>#NUM!</v>
      </c>
      <c r="AI141" t="e">
        <f>LOG(Table8_1[[#This Row],[3:3 FTCA]])</f>
        <v>#NUM!</v>
      </c>
      <c r="AJ141" t="e">
        <f>LOG(Table8_1[[#This Row],[5:3 FTCA]])</f>
        <v>#NUM!</v>
      </c>
      <c r="AK141" t="e">
        <f>LOG(Table8_1[[#This Row],[7:3 FTCA]])</f>
        <v>#NUM!</v>
      </c>
      <c r="AL141" t="e">
        <f>LOG(Table8_1[[#This Row],[6:2 FTCA]])</f>
        <v>#NUM!</v>
      </c>
      <c r="AM141" t="e">
        <f>LOG(Table8_1[[#This Row],[8:2 FTCA]])</f>
        <v>#NUM!</v>
      </c>
      <c r="AN141" t="e">
        <f>LOG(Table8_1[[#This Row],[10:2 FTCA]])</f>
        <v>#NUM!</v>
      </c>
      <c r="AO141" t="e">
        <f>LOG(Table8_1[[#This Row],[6:2 FTUCA]])</f>
        <v>#NUM!</v>
      </c>
      <c r="AP141" t="e">
        <f>LOG(Table8_1[[#This Row],[8:2 FTUCA]])</f>
        <v>#NUM!</v>
      </c>
      <c r="AQ141" t="e">
        <f>LOG(Table8_1[[#This Row],[6:2 diPAP]])</f>
        <v>#NUM!</v>
      </c>
      <c r="AR141" t="e">
        <f>LOG(Table8_1[[#This Row],[FBSA]])</f>
        <v>#NUM!</v>
      </c>
      <c r="AS141" t="e">
        <f>LOG(Table8_1[[#This Row],[FHxSA]])</f>
        <v>#NUM!</v>
      </c>
      <c r="AT141" t="e">
        <f>LOG(Table8_1[[#This Row],[PFPrS]])</f>
        <v>#NUM!</v>
      </c>
      <c r="AU141" t="e">
        <f>LOG(Table8_1[[#This Row],[Cl-PFOS]])</f>
        <v>#NUM!</v>
      </c>
      <c r="AV141" t="e">
        <f>LOG(Table8_1[[#This Row],[PFEtCHxS]])</f>
        <v>#NUM!</v>
      </c>
      <c r="AW141" t="e">
        <f>LOG(Table8_1[[#This Row],[8:2 diPAP]])</f>
        <v>#NUM!</v>
      </c>
      <c r="AX141" t="e">
        <f>LOG(Table8_1[[#This Row],[diSAmPAP]])</f>
        <v>#NUM!</v>
      </c>
      <c r="AY141" t="e">
        <f>LOG(Table8_1[[#This Row],[11cl-PF3OUdS2]])</f>
        <v>#NUM!</v>
      </c>
    </row>
    <row r="142" spans="1:51" x14ac:dyDescent="0.3">
      <c r="A142">
        <f>LOG(Table8_1[[#This Row],[PFBA]])</f>
        <v>-0.98296666070121963</v>
      </c>
      <c r="B142">
        <f>LOG(Table8_1[[#This Row],[PFPeA]])</f>
        <v>-1.2839966563652008</v>
      </c>
      <c r="C142">
        <f>LOG(Table8_1[[#This Row],[PFHxA]])</f>
        <v>-1.2839966563652008</v>
      </c>
      <c r="D142">
        <f>LOG(Table8_1[[#This Row],[PFHpA]])</f>
        <v>-6.2983892535185784E-2</v>
      </c>
      <c r="E142">
        <f>LOG(Table8_1[[#This Row],[PFOA]])</f>
        <v>-1.2839966563652008</v>
      </c>
      <c r="F142">
        <f>LOG(Table8_1[[#This Row],[PFNA]])</f>
        <v>-1.2839966563652008</v>
      </c>
      <c r="G142">
        <f>LOG(Table8_1[[#This Row],[PFBS]])</f>
        <v>-1.2839966563652008</v>
      </c>
      <c r="H142">
        <f>LOG(Table8_1[[#This Row],[PFPeS]])</f>
        <v>-1.2839966563652008</v>
      </c>
      <c r="I142">
        <f>LOG(Table8_1[[#This Row],[PFHxS]])</f>
        <v>0.73639650227664244</v>
      </c>
      <c r="J142">
        <f>LOG(Table8_1[[#This Row],[PFHpS]])</f>
        <v>1.0086001717619175</v>
      </c>
      <c r="K142">
        <f>LOG(Table8_1[[#This Row],[PFOS]])</f>
        <v>3.7505083948513462</v>
      </c>
      <c r="L142">
        <f>LOG(Table8_1[[#This Row],[6:2 FTS]])</f>
        <v>-1.2839966563652008</v>
      </c>
      <c r="M142" t="e">
        <f>LOG(Table8_1[[#This Row],[PFDA]])</f>
        <v>#NUM!</v>
      </c>
      <c r="N142" t="e">
        <f>LOG(Table8_1[[#This Row],[PFUnA]])</f>
        <v>#NUM!</v>
      </c>
      <c r="O142" t="e">
        <f>LOG(Table8_1[[#This Row],[PFDoA]])</f>
        <v>#NUM!</v>
      </c>
      <c r="P142" t="e">
        <f>LOG(Table8_1[[#This Row],[PFTrDA]])</f>
        <v>#NUM!</v>
      </c>
      <c r="Q142" t="e">
        <f>LOG(Table8_1[[#This Row],[PFTeDA]])</f>
        <v>#NUM!</v>
      </c>
      <c r="R142" t="e">
        <f>LOG(Table8_1[[#This Row],[PFHxDA]])</f>
        <v>#NUM!</v>
      </c>
      <c r="S142" t="e">
        <f>LOG(Table8_1[[#This Row],[PFNS]])</f>
        <v>#NUM!</v>
      </c>
      <c r="T142" t="e">
        <f>LOG(Table8_1[[#This Row],[PFDS]])</f>
        <v>#NUM!</v>
      </c>
      <c r="U142" t="e">
        <f>LOG(Table8_1[[#This Row],[PFDoS]])</f>
        <v>#NUM!</v>
      </c>
      <c r="V142" t="e">
        <f>LOG(Table8_1[[#This Row],[4:2 FTS]])</f>
        <v>#NUM!</v>
      </c>
      <c r="W142" t="e">
        <f>LOG(Table8_1[[#This Row],[8:2 FTS]])</f>
        <v>#NUM!</v>
      </c>
      <c r="X142" t="e">
        <f>LOG(Table8_1[[#This Row],[10:2 FTS]])</f>
        <v>#NUM!</v>
      </c>
      <c r="Y142" t="e">
        <f>LOG(Table8_1[[#This Row],[N-MeFOSAA]])</f>
        <v>#NUM!</v>
      </c>
      <c r="Z142" t="e">
        <f>LOG(Table8_1[[#This Row],[N-EtFOSAA]])</f>
        <v>#NUM!</v>
      </c>
      <c r="AA142" t="e">
        <f>LOG(Table8_1[[#This Row],[FOSA]])</f>
        <v>#NUM!</v>
      </c>
      <c r="AB142" t="e">
        <f>LOG(Table8_1[[#This Row],[FOSAA]])</f>
        <v>#NUM!</v>
      </c>
      <c r="AC142" t="e">
        <f>LOG(Table8_1[[#This Row],[N-MeFOSA]])</f>
        <v>#NUM!</v>
      </c>
      <c r="AD142" t="e">
        <f>LOG(Table8_1[[#This Row],[N-EtFOSA]])</f>
        <v>#NUM!</v>
      </c>
      <c r="AE142" t="e">
        <f>LOG(Table8_1[[#This Row],[HFPO-DA]])</f>
        <v>#NUM!</v>
      </c>
      <c r="AF142" t="e">
        <f>LOG(Table8_1[[#This Row],[ADONA]])</f>
        <v>#NUM!</v>
      </c>
      <c r="AG142" t="e">
        <f>LOG(Table8_1[[#This Row],[9Cl-PF3ONS]])</f>
        <v>#NUM!</v>
      </c>
      <c r="AH142" t="e">
        <f>LOG(Table8_1[[#This Row],[11Cl-PF3OUdS]])</f>
        <v>#NUM!</v>
      </c>
      <c r="AI142" t="e">
        <f>LOG(Table8_1[[#This Row],[3:3 FTCA]])</f>
        <v>#NUM!</v>
      </c>
      <c r="AJ142" t="e">
        <f>LOG(Table8_1[[#This Row],[5:3 FTCA]])</f>
        <v>#NUM!</v>
      </c>
      <c r="AK142" t="e">
        <f>LOG(Table8_1[[#This Row],[7:3 FTCA]])</f>
        <v>#NUM!</v>
      </c>
      <c r="AL142" t="e">
        <f>LOG(Table8_1[[#This Row],[6:2 FTCA]])</f>
        <v>#NUM!</v>
      </c>
      <c r="AM142" t="e">
        <f>LOG(Table8_1[[#This Row],[8:2 FTCA]])</f>
        <v>#NUM!</v>
      </c>
      <c r="AN142" t="e">
        <f>LOG(Table8_1[[#This Row],[10:2 FTCA]])</f>
        <v>#NUM!</v>
      </c>
      <c r="AO142" t="e">
        <f>LOG(Table8_1[[#This Row],[6:2 FTUCA]])</f>
        <v>#NUM!</v>
      </c>
      <c r="AP142" t="e">
        <f>LOG(Table8_1[[#This Row],[8:2 FTUCA]])</f>
        <v>#NUM!</v>
      </c>
      <c r="AQ142" t="e">
        <f>LOG(Table8_1[[#This Row],[6:2 diPAP]])</f>
        <v>#NUM!</v>
      </c>
      <c r="AR142" t="e">
        <f>LOG(Table8_1[[#This Row],[FBSA]])</f>
        <v>#NUM!</v>
      </c>
      <c r="AS142" t="e">
        <f>LOG(Table8_1[[#This Row],[FHxSA]])</f>
        <v>#NUM!</v>
      </c>
      <c r="AT142" t="e">
        <f>LOG(Table8_1[[#This Row],[PFPrS]])</f>
        <v>#NUM!</v>
      </c>
      <c r="AU142" t="e">
        <f>LOG(Table8_1[[#This Row],[Cl-PFOS]])</f>
        <v>#NUM!</v>
      </c>
      <c r="AV142" t="e">
        <f>LOG(Table8_1[[#This Row],[PFEtCHxS]])</f>
        <v>#NUM!</v>
      </c>
      <c r="AW142" t="e">
        <f>LOG(Table8_1[[#This Row],[8:2 diPAP]])</f>
        <v>#NUM!</v>
      </c>
      <c r="AX142" t="e">
        <f>LOG(Table8_1[[#This Row],[diSAmPAP]])</f>
        <v>#NUM!</v>
      </c>
      <c r="AY142" t="e">
        <f>LOG(Table8_1[[#This Row],[11cl-PF3OUdS2]])</f>
        <v>#NUM!</v>
      </c>
    </row>
    <row r="143" spans="1:51" x14ac:dyDescent="0.3">
      <c r="A143">
        <f>LOG(Table8_1[[#This Row],[PFBA]])</f>
        <v>-1.3196644865854368</v>
      </c>
      <c r="B143">
        <f>LOG(Table8_1[[#This Row],[PFPeA]])</f>
        <v>-1.0186344909214555</v>
      </c>
      <c r="C143">
        <f>LOG(Table8_1[[#This Row],[PFHxA]])</f>
        <v>-1.0186344909214555</v>
      </c>
      <c r="D143">
        <f>LOG(Table8_1[[#This Row],[PFHpA]])</f>
        <v>-1.0186344909214555</v>
      </c>
      <c r="E143">
        <f>LOG(Table8_1[[#This Row],[PFOA]])</f>
        <v>-1.0186344909214555</v>
      </c>
      <c r="F143">
        <f>LOG(Table8_1[[#This Row],[PFNA]])</f>
        <v>0.66838591669000014</v>
      </c>
      <c r="G143">
        <f>LOG(Table8_1[[#This Row],[PFBS]])</f>
        <v>-1.3196644865854368</v>
      </c>
      <c r="H143">
        <f>LOG(Table8_1[[#This Row],[PFPeS]])</f>
        <v>-1.3196644865854368</v>
      </c>
      <c r="I143">
        <f>LOG(Table8_1[[#This Row],[PFHxS]])</f>
        <v>8.6359830674748214E-2</v>
      </c>
      <c r="J143">
        <f>LOG(Table8_1[[#This Row],[PFHpS]])</f>
        <v>-0.31158017799728938</v>
      </c>
      <c r="K143">
        <f>LOG(Table8_1[[#This Row],[PFOS]])</f>
        <v>2.436162647040756</v>
      </c>
      <c r="L143">
        <f>LOG(Table8_1[[#This Row],[6:2 FTS]])</f>
        <v>-1.3196644865854368</v>
      </c>
      <c r="M143" t="e">
        <f>LOG(Table8_1[[#This Row],[PFDA]])</f>
        <v>#NUM!</v>
      </c>
      <c r="N143" t="e">
        <f>LOG(Table8_1[[#This Row],[PFUnA]])</f>
        <v>#NUM!</v>
      </c>
      <c r="O143" t="e">
        <f>LOG(Table8_1[[#This Row],[PFDoA]])</f>
        <v>#NUM!</v>
      </c>
      <c r="P143" t="e">
        <f>LOG(Table8_1[[#This Row],[PFTrDA]])</f>
        <v>#NUM!</v>
      </c>
      <c r="Q143" t="e">
        <f>LOG(Table8_1[[#This Row],[PFTeDA]])</f>
        <v>#NUM!</v>
      </c>
      <c r="R143" t="e">
        <f>LOG(Table8_1[[#This Row],[PFHxDA]])</f>
        <v>#NUM!</v>
      </c>
      <c r="S143" t="e">
        <f>LOG(Table8_1[[#This Row],[PFNS]])</f>
        <v>#NUM!</v>
      </c>
      <c r="T143" t="e">
        <f>LOG(Table8_1[[#This Row],[PFDS]])</f>
        <v>#NUM!</v>
      </c>
      <c r="U143" t="e">
        <f>LOG(Table8_1[[#This Row],[PFDoS]])</f>
        <v>#NUM!</v>
      </c>
      <c r="V143" t="e">
        <f>LOG(Table8_1[[#This Row],[4:2 FTS]])</f>
        <v>#NUM!</v>
      </c>
      <c r="W143" t="e">
        <f>LOG(Table8_1[[#This Row],[8:2 FTS]])</f>
        <v>#NUM!</v>
      </c>
      <c r="X143" t="e">
        <f>LOG(Table8_1[[#This Row],[10:2 FTS]])</f>
        <v>#NUM!</v>
      </c>
      <c r="Y143" t="e">
        <f>LOG(Table8_1[[#This Row],[N-MeFOSAA]])</f>
        <v>#NUM!</v>
      </c>
      <c r="Z143" t="e">
        <f>LOG(Table8_1[[#This Row],[N-EtFOSAA]])</f>
        <v>#NUM!</v>
      </c>
      <c r="AA143" t="e">
        <f>LOG(Table8_1[[#This Row],[FOSA]])</f>
        <v>#NUM!</v>
      </c>
      <c r="AB143" t="e">
        <f>LOG(Table8_1[[#This Row],[FOSAA]])</f>
        <v>#NUM!</v>
      </c>
      <c r="AC143" t="e">
        <f>LOG(Table8_1[[#This Row],[N-MeFOSA]])</f>
        <v>#NUM!</v>
      </c>
      <c r="AD143" t="e">
        <f>LOG(Table8_1[[#This Row],[N-EtFOSA]])</f>
        <v>#NUM!</v>
      </c>
      <c r="AE143" t="e">
        <f>LOG(Table8_1[[#This Row],[HFPO-DA]])</f>
        <v>#NUM!</v>
      </c>
      <c r="AF143" t="e">
        <f>LOG(Table8_1[[#This Row],[ADONA]])</f>
        <v>#NUM!</v>
      </c>
      <c r="AG143" t="e">
        <f>LOG(Table8_1[[#This Row],[9Cl-PF3ONS]])</f>
        <v>#NUM!</v>
      </c>
      <c r="AH143" t="e">
        <f>LOG(Table8_1[[#This Row],[11Cl-PF3OUdS]])</f>
        <v>#NUM!</v>
      </c>
      <c r="AI143" t="e">
        <f>LOG(Table8_1[[#This Row],[3:3 FTCA]])</f>
        <v>#NUM!</v>
      </c>
      <c r="AJ143" t="e">
        <f>LOG(Table8_1[[#This Row],[5:3 FTCA]])</f>
        <v>#NUM!</v>
      </c>
      <c r="AK143" t="e">
        <f>LOG(Table8_1[[#This Row],[7:3 FTCA]])</f>
        <v>#NUM!</v>
      </c>
      <c r="AL143" t="e">
        <f>LOG(Table8_1[[#This Row],[6:2 FTCA]])</f>
        <v>#NUM!</v>
      </c>
      <c r="AM143" t="e">
        <f>LOG(Table8_1[[#This Row],[8:2 FTCA]])</f>
        <v>#NUM!</v>
      </c>
      <c r="AN143" t="e">
        <f>LOG(Table8_1[[#This Row],[10:2 FTCA]])</f>
        <v>#NUM!</v>
      </c>
      <c r="AO143" t="e">
        <f>LOG(Table8_1[[#This Row],[6:2 FTUCA]])</f>
        <v>#NUM!</v>
      </c>
      <c r="AP143" t="e">
        <f>LOG(Table8_1[[#This Row],[8:2 FTUCA]])</f>
        <v>#NUM!</v>
      </c>
      <c r="AQ143" t="e">
        <f>LOG(Table8_1[[#This Row],[6:2 diPAP]])</f>
        <v>#NUM!</v>
      </c>
      <c r="AR143" t="e">
        <f>LOG(Table8_1[[#This Row],[FBSA]])</f>
        <v>#NUM!</v>
      </c>
      <c r="AS143" t="e">
        <f>LOG(Table8_1[[#This Row],[FHxSA]])</f>
        <v>#NUM!</v>
      </c>
      <c r="AT143" t="e">
        <f>LOG(Table8_1[[#This Row],[PFPrS]])</f>
        <v>#NUM!</v>
      </c>
      <c r="AU143" t="e">
        <f>LOG(Table8_1[[#This Row],[Cl-PFOS]])</f>
        <v>#NUM!</v>
      </c>
      <c r="AV143" t="e">
        <f>LOG(Table8_1[[#This Row],[PFEtCHxS]])</f>
        <v>#NUM!</v>
      </c>
      <c r="AW143" t="e">
        <f>LOG(Table8_1[[#This Row],[8:2 diPAP]])</f>
        <v>#NUM!</v>
      </c>
      <c r="AX143" t="e">
        <f>LOG(Table8_1[[#This Row],[diSAmPAP]])</f>
        <v>#NUM!</v>
      </c>
      <c r="AY143" t="e">
        <f>LOG(Table8_1[[#This Row],[11cl-PF3OUdS2]])</f>
        <v>#NUM!</v>
      </c>
    </row>
    <row r="144" spans="1:51" x14ac:dyDescent="0.3">
      <c r="A144">
        <f>LOG(Table8_1[[#This Row],[PFBA]])</f>
        <v>-1.3809066693732572</v>
      </c>
      <c r="B144">
        <f>LOG(Table8_1[[#This Row],[PFPeA]])</f>
        <v>-1.3809066693732572</v>
      </c>
      <c r="C144">
        <f>LOG(Table8_1[[#This Row],[PFHxA]])</f>
        <v>-1.3809066693732572</v>
      </c>
      <c r="D144">
        <f>LOG(Table8_1[[#This Row],[PFHpA]])</f>
        <v>-1.0793549985932125</v>
      </c>
      <c r="E144">
        <f>LOG(Table8_1[[#This Row],[PFOA]])</f>
        <v>-1.3809066693732572</v>
      </c>
      <c r="F144">
        <f>LOG(Table8_1[[#This Row],[PFNA]])</f>
        <v>-1.3809066693732572</v>
      </c>
      <c r="G144">
        <f>LOG(Table8_1[[#This Row],[PFBS]])</f>
        <v>-1.3809066693732572</v>
      </c>
      <c r="H144">
        <f>LOG(Table8_1[[#This Row],[PFPeS]])</f>
        <v>-1.3809066693732572</v>
      </c>
      <c r="I144">
        <f>LOG(Table8_1[[#This Row],[PFHxS]])</f>
        <v>-0.41680122603137726</v>
      </c>
      <c r="J144">
        <f>LOG(Table8_1[[#This Row],[PFHpS]])</f>
        <v>-0.36552272983926842</v>
      </c>
      <c r="K144">
        <f>LOG(Table8_1[[#This Row],[PFOS]])</f>
        <v>3.4653828514484184</v>
      </c>
      <c r="L144">
        <f>LOG(Table8_1[[#This Row],[6:2 FTS]])</f>
        <v>-1.3809066693732572</v>
      </c>
      <c r="M144" t="e">
        <f>LOG(Table8_1[[#This Row],[PFDA]])</f>
        <v>#NUM!</v>
      </c>
      <c r="N144" t="e">
        <f>LOG(Table8_1[[#This Row],[PFUnA]])</f>
        <v>#NUM!</v>
      </c>
      <c r="O144" t="e">
        <f>LOG(Table8_1[[#This Row],[PFDoA]])</f>
        <v>#NUM!</v>
      </c>
      <c r="P144" t="e">
        <f>LOG(Table8_1[[#This Row],[PFTrDA]])</f>
        <v>#NUM!</v>
      </c>
      <c r="Q144" t="e">
        <f>LOG(Table8_1[[#This Row],[PFTeDA]])</f>
        <v>#NUM!</v>
      </c>
      <c r="R144" t="e">
        <f>LOG(Table8_1[[#This Row],[PFHxDA]])</f>
        <v>#NUM!</v>
      </c>
      <c r="S144" t="e">
        <f>LOG(Table8_1[[#This Row],[PFNS]])</f>
        <v>#NUM!</v>
      </c>
      <c r="T144" t="e">
        <f>LOG(Table8_1[[#This Row],[PFDS]])</f>
        <v>#NUM!</v>
      </c>
      <c r="U144" t="e">
        <f>LOG(Table8_1[[#This Row],[PFDoS]])</f>
        <v>#NUM!</v>
      </c>
      <c r="V144" t="e">
        <f>LOG(Table8_1[[#This Row],[4:2 FTS]])</f>
        <v>#NUM!</v>
      </c>
      <c r="W144" t="e">
        <f>LOG(Table8_1[[#This Row],[8:2 FTS]])</f>
        <v>#NUM!</v>
      </c>
      <c r="X144" t="e">
        <f>LOG(Table8_1[[#This Row],[10:2 FTS]])</f>
        <v>#NUM!</v>
      </c>
      <c r="Y144" t="e">
        <f>LOG(Table8_1[[#This Row],[N-MeFOSAA]])</f>
        <v>#NUM!</v>
      </c>
      <c r="Z144" t="e">
        <f>LOG(Table8_1[[#This Row],[N-EtFOSAA]])</f>
        <v>#NUM!</v>
      </c>
      <c r="AA144" t="e">
        <f>LOG(Table8_1[[#This Row],[FOSA]])</f>
        <v>#NUM!</v>
      </c>
      <c r="AB144" t="e">
        <f>LOG(Table8_1[[#This Row],[FOSAA]])</f>
        <v>#NUM!</v>
      </c>
      <c r="AC144" t="e">
        <f>LOG(Table8_1[[#This Row],[N-MeFOSA]])</f>
        <v>#NUM!</v>
      </c>
      <c r="AD144" t="e">
        <f>LOG(Table8_1[[#This Row],[N-EtFOSA]])</f>
        <v>#NUM!</v>
      </c>
      <c r="AE144" t="e">
        <f>LOG(Table8_1[[#This Row],[HFPO-DA]])</f>
        <v>#NUM!</v>
      </c>
      <c r="AF144" t="e">
        <f>LOG(Table8_1[[#This Row],[ADONA]])</f>
        <v>#NUM!</v>
      </c>
      <c r="AG144" t="e">
        <f>LOG(Table8_1[[#This Row],[9Cl-PF3ONS]])</f>
        <v>#NUM!</v>
      </c>
      <c r="AH144" t="e">
        <f>LOG(Table8_1[[#This Row],[11Cl-PF3OUdS]])</f>
        <v>#NUM!</v>
      </c>
      <c r="AI144" t="e">
        <f>LOG(Table8_1[[#This Row],[3:3 FTCA]])</f>
        <v>#NUM!</v>
      </c>
      <c r="AJ144" t="e">
        <f>LOG(Table8_1[[#This Row],[5:3 FTCA]])</f>
        <v>#NUM!</v>
      </c>
      <c r="AK144" t="e">
        <f>LOG(Table8_1[[#This Row],[7:3 FTCA]])</f>
        <v>#NUM!</v>
      </c>
      <c r="AL144" t="e">
        <f>LOG(Table8_1[[#This Row],[6:2 FTCA]])</f>
        <v>#NUM!</v>
      </c>
      <c r="AM144" t="e">
        <f>LOG(Table8_1[[#This Row],[8:2 FTCA]])</f>
        <v>#NUM!</v>
      </c>
      <c r="AN144" t="e">
        <f>LOG(Table8_1[[#This Row],[10:2 FTCA]])</f>
        <v>#NUM!</v>
      </c>
      <c r="AO144" t="e">
        <f>LOG(Table8_1[[#This Row],[6:2 FTUCA]])</f>
        <v>#NUM!</v>
      </c>
      <c r="AP144" t="e">
        <f>LOG(Table8_1[[#This Row],[8:2 FTUCA]])</f>
        <v>#NUM!</v>
      </c>
      <c r="AQ144" t="e">
        <f>LOG(Table8_1[[#This Row],[6:2 diPAP]])</f>
        <v>#NUM!</v>
      </c>
      <c r="AR144" t="e">
        <f>LOG(Table8_1[[#This Row],[FBSA]])</f>
        <v>#NUM!</v>
      </c>
      <c r="AS144" t="e">
        <f>LOG(Table8_1[[#This Row],[FHxSA]])</f>
        <v>#NUM!</v>
      </c>
      <c r="AT144" t="e">
        <f>LOG(Table8_1[[#This Row],[PFPrS]])</f>
        <v>#NUM!</v>
      </c>
      <c r="AU144" t="e">
        <f>LOG(Table8_1[[#This Row],[Cl-PFOS]])</f>
        <v>#NUM!</v>
      </c>
      <c r="AV144" t="e">
        <f>LOG(Table8_1[[#This Row],[PFEtCHxS]])</f>
        <v>#NUM!</v>
      </c>
      <c r="AW144" t="e">
        <f>LOG(Table8_1[[#This Row],[8:2 diPAP]])</f>
        <v>#NUM!</v>
      </c>
      <c r="AX144" t="e">
        <f>LOG(Table8_1[[#This Row],[diSAmPAP]])</f>
        <v>#NUM!</v>
      </c>
      <c r="AY144" t="e">
        <f>LOG(Table8_1[[#This Row],[11cl-PF3OUdS2]])</f>
        <v>#NUM!</v>
      </c>
    </row>
    <row r="145" spans="1:51" x14ac:dyDescent="0.3">
      <c r="A145">
        <f>LOG(Table8_1[[#This Row],[PFBA]])</f>
        <v>-1.0065637695023884</v>
      </c>
      <c r="B145">
        <f>LOG(Table8_1[[#This Row],[PFPeA]])</f>
        <v>-1.30715308072277</v>
      </c>
      <c r="C145">
        <f>LOG(Table8_1[[#This Row],[PFHxA]])</f>
        <v>-1.30715308072277</v>
      </c>
      <c r="D145">
        <f>LOG(Table8_1[[#This Row],[PFHpA]])</f>
        <v>-0.32790214206428259</v>
      </c>
      <c r="E145">
        <f>LOG(Table8_1[[#This Row],[PFOA]])</f>
        <v>-1.30715308072277</v>
      </c>
      <c r="F145">
        <f>LOG(Table8_1[[#This Row],[PFNA]])</f>
        <v>-1.30715308072277</v>
      </c>
      <c r="G145">
        <f>LOG(Table8_1[[#This Row],[PFBS]])</f>
        <v>-1.30715308072277</v>
      </c>
      <c r="H145">
        <f>LOG(Table8_1[[#This Row],[PFPeS]])</f>
        <v>-1.30715308072277</v>
      </c>
      <c r="I145">
        <f>LOG(Table8_1[[#This Row],[PFHxS]])</f>
        <v>-0.25649023527157022</v>
      </c>
      <c r="J145">
        <f>LOG(Table8_1[[#This Row],[PFHpS]])</f>
        <v>1.703333929878037E-2</v>
      </c>
      <c r="K145">
        <f>LOG(Table8_1[[#This Row],[PFOS]])</f>
        <v>3.8041394323353503</v>
      </c>
      <c r="L145">
        <f>LOG(Table8_1[[#This Row],[6:2 FTS]])</f>
        <v>-1.30715308072277</v>
      </c>
      <c r="M145" t="e">
        <f>LOG(Table8_1[[#This Row],[PFDA]])</f>
        <v>#NUM!</v>
      </c>
      <c r="N145" t="e">
        <f>LOG(Table8_1[[#This Row],[PFUnA]])</f>
        <v>#NUM!</v>
      </c>
      <c r="O145" t="e">
        <f>LOG(Table8_1[[#This Row],[PFDoA]])</f>
        <v>#NUM!</v>
      </c>
      <c r="P145" t="e">
        <f>LOG(Table8_1[[#This Row],[PFTrDA]])</f>
        <v>#NUM!</v>
      </c>
      <c r="Q145" t="e">
        <f>LOG(Table8_1[[#This Row],[PFTeDA]])</f>
        <v>#NUM!</v>
      </c>
      <c r="R145" t="e">
        <f>LOG(Table8_1[[#This Row],[PFHxDA]])</f>
        <v>#NUM!</v>
      </c>
      <c r="S145" t="e">
        <f>LOG(Table8_1[[#This Row],[PFNS]])</f>
        <v>#NUM!</v>
      </c>
      <c r="T145" t="e">
        <f>LOG(Table8_1[[#This Row],[PFDS]])</f>
        <v>#NUM!</v>
      </c>
      <c r="U145" t="e">
        <f>LOG(Table8_1[[#This Row],[PFDoS]])</f>
        <v>#NUM!</v>
      </c>
      <c r="V145" t="e">
        <f>LOG(Table8_1[[#This Row],[4:2 FTS]])</f>
        <v>#NUM!</v>
      </c>
      <c r="W145" t="e">
        <f>LOG(Table8_1[[#This Row],[8:2 FTS]])</f>
        <v>#NUM!</v>
      </c>
      <c r="X145" t="e">
        <f>LOG(Table8_1[[#This Row],[10:2 FTS]])</f>
        <v>#NUM!</v>
      </c>
      <c r="Y145" t="e">
        <f>LOG(Table8_1[[#This Row],[N-MeFOSAA]])</f>
        <v>#NUM!</v>
      </c>
      <c r="Z145" t="e">
        <f>LOG(Table8_1[[#This Row],[N-EtFOSAA]])</f>
        <v>#NUM!</v>
      </c>
      <c r="AA145" t="e">
        <f>LOG(Table8_1[[#This Row],[FOSA]])</f>
        <v>#NUM!</v>
      </c>
      <c r="AB145" t="e">
        <f>LOG(Table8_1[[#This Row],[FOSAA]])</f>
        <v>#NUM!</v>
      </c>
      <c r="AC145" t="e">
        <f>LOG(Table8_1[[#This Row],[N-MeFOSA]])</f>
        <v>#NUM!</v>
      </c>
      <c r="AD145" t="e">
        <f>LOG(Table8_1[[#This Row],[N-EtFOSA]])</f>
        <v>#NUM!</v>
      </c>
      <c r="AE145" t="e">
        <f>LOG(Table8_1[[#This Row],[HFPO-DA]])</f>
        <v>#NUM!</v>
      </c>
      <c r="AF145" t="e">
        <f>LOG(Table8_1[[#This Row],[ADONA]])</f>
        <v>#NUM!</v>
      </c>
      <c r="AG145" t="e">
        <f>LOG(Table8_1[[#This Row],[9Cl-PF3ONS]])</f>
        <v>#NUM!</v>
      </c>
      <c r="AH145" t="e">
        <f>LOG(Table8_1[[#This Row],[11Cl-PF3OUdS]])</f>
        <v>#NUM!</v>
      </c>
      <c r="AI145" t="e">
        <f>LOG(Table8_1[[#This Row],[3:3 FTCA]])</f>
        <v>#NUM!</v>
      </c>
      <c r="AJ145" t="e">
        <f>LOG(Table8_1[[#This Row],[5:3 FTCA]])</f>
        <v>#NUM!</v>
      </c>
      <c r="AK145" t="e">
        <f>LOG(Table8_1[[#This Row],[7:3 FTCA]])</f>
        <v>#NUM!</v>
      </c>
      <c r="AL145" t="e">
        <f>LOG(Table8_1[[#This Row],[6:2 FTCA]])</f>
        <v>#NUM!</v>
      </c>
      <c r="AM145" t="e">
        <f>LOG(Table8_1[[#This Row],[8:2 FTCA]])</f>
        <v>#NUM!</v>
      </c>
      <c r="AN145" t="e">
        <f>LOG(Table8_1[[#This Row],[10:2 FTCA]])</f>
        <v>#NUM!</v>
      </c>
      <c r="AO145" t="e">
        <f>LOG(Table8_1[[#This Row],[6:2 FTUCA]])</f>
        <v>#NUM!</v>
      </c>
      <c r="AP145" t="e">
        <f>LOG(Table8_1[[#This Row],[8:2 FTUCA]])</f>
        <v>#NUM!</v>
      </c>
      <c r="AQ145" t="e">
        <f>LOG(Table8_1[[#This Row],[6:2 diPAP]])</f>
        <v>#NUM!</v>
      </c>
      <c r="AR145" t="e">
        <f>LOG(Table8_1[[#This Row],[FBSA]])</f>
        <v>#NUM!</v>
      </c>
      <c r="AS145" t="e">
        <f>LOG(Table8_1[[#This Row],[FHxSA]])</f>
        <v>#NUM!</v>
      </c>
      <c r="AT145" t="e">
        <f>LOG(Table8_1[[#This Row],[PFPrS]])</f>
        <v>#NUM!</v>
      </c>
      <c r="AU145" t="e">
        <f>LOG(Table8_1[[#This Row],[Cl-PFOS]])</f>
        <v>#NUM!</v>
      </c>
      <c r="AV145" t="e">
        <f>LOG(Table8_1[[#This Row],[PFEtCHxS]])</f>
        <v>#NUM!</v>
      </c>
      <c r="AW145" t="e">
        <f>LOG(Table8_1[[#This Row],[8:2 diPAP]])</f>
        <v>#NUM!</v>
      </c>
      <c r="AX145" t="e">
        <f>LOG(Table8_1[[#This Row],[diSAmPAP]])</f>
        <v>#NUM!</v>
      </c>
      <c r="AY145" t="e">
        <f>LOG(Table8_1[[#This Row],[11cl-PF3OUdS2]])</f>
        <v>#NUM!</v>
      </c>
    </row>
    <row r="146" spans="1:51" x14ac:dyDescent="0.3">
      <c r="A146">
        <f>LOG(Table8_1[[#This Row],[PFBA]])</f>
        <v>-1.3788237182249647</v>
      </c>
      <c r="B146">
        <f>LOG(Table8_1[[#This Row],[PFPeA]])</f>
        <v>-1.3788237182249647</v>
      </c>
      <c r="C146">
        <f>LOG(Table8_1[[#This Row],[PFHxA]])</f>
        <v>-1.3788237182249647</v>
      </c>
      <c r="D146">
        <f>LOG(Table8_1[[#This Row],[PFHpA]])</f>
        <v>-1.0777937225609837</v>
      </c>
      <c r="E146">
        <f>LOG(Table8_1[[#This Row],[PFOA]])</f>
        <v>-1.3788237182249647</v>
      </c>
      <c r="F146">
        <f>LOG(Table8_1[[#This Row],[PFNA]])</f>
        <v>-1.3788237182249647</v>
      </c>
      <c r="G146">
        <f>LOG(Table8_1[[#This Row],[PFBS]])</f>
        <v>-1.3788237182249647</v>
      </c>
      <c r="H146">
        <f>LOG(Table8_1[[#This Row],[PFPeS]])</f>
        <v>-1.3788237182249647</v>
      </c>
      <c r="I146">
        <f>LOG(Table8_1[[#This Row],[PFHxS]])</f>
        <v>-1.0777937225609837</v>
      </c>
      <c r="J146">
        <f>LOG(Table8_1[[#This Row],[PFHpS]])</f>
        <v>-1.0777937225609837</v>
      </c>
      <c r="K146">
        <f>LOG(Table8_1[[#This Row],[PFOS]])</f>
        <v>2.8293037728310249</v>
      </c>
      <c r="L146">
        <f>LOG(Table8_1[[#This Row],[6:2 FTS]])</f>
        <v>-1.3788237182249647</v>
      </c>
      <c r="M146" t="e">
        <f>LOG(Table8_1[[#This Row],[PFDA]])</f>
        <v>#NUM!</v>
      </c>
      <c r="N146" t="e">
        <f>LOG(Table8_1[[#This Row],[PFUnA]])</f>
        <v>#NUM!</v>
      </c>
      <c r="O146" t="e">
        <f>LOG(Table8_1[[#This Row],[PFDoA]])</f>
        <v>#NUM!</v>
      </c>
      <c r="P146" t="e">
        <f>LOG(Table8_1[[#This Row],[PFTrDA]])</f>
        <v>#NUM!</v>
      </c>
      <c r="Q146" t="e">
        <f>LOG(Table8_1[[#This Row],[PFTeDA]])</f>
        <v>#NUM!</v>
      </c>
      <c r="R146" t="e">
        <f>LOG(Table8_1[[#This Row],[PFHxDA]])</f>
        <v>#NUM!</v>
      </c>
      <c r="S146" t="e">
        <f>LOG(Table8_1[[#This Row],[PFNS]])</f>
        <v>#NUM!</v>
      </c>
      <c r="T146" t="e">
        <f>LOG(Table8_1[[#This Row],[PFDS]])</f>
        <v>#NUM!</v>
      </c>
      <c r="U146" t="e">
        <f>LOG(Table8_1[[#This Row],[PFDoS]])</f>
        <v>#NUM!</v>
      </c>
      <c r="V146" t="e">
        <f>LOG(Table8_1[[#This Row],[4:2 FTS]])</f>
        <v>#NUM!</v>
      </c>
      <c r="W146" t="e">
        <f>LOG(Table8_1[[#This Row],[8:2 FTS]])</f>
        <v>#NUM!</v>
      </c>
      <c r="X146" t="e">
        <f>LOG(Table8_1[[#This Row],[10:2 FTS]])</f>
        <v>#NUM!</v>
      </c>
      <c r="Y146" t="e">
        <f>LOG(Table8_1[[#This Row],[N-MeFOSAA]])</f>
        <v>#NUM!</v>
      </c>
      <c r="Z146" t="e">
        <f>LOG(Table8_1[[#This Row],[N-EtFOSAA]])</f>
        <v>#NUM!</v>
      </c>
      <c r="AA146" t="e">
        <f>LOG(Table8_1[[#This Row],[FOSA]])</f>
        <v>#NUM!</v>
      </c>
      <c r="AB146" t="e">
        <f>LOG(Table8_1[[#This Row],[FOSAA]])</f>
        <v>#NUM!</v>
      </c>
      <c r="AC146" t="e">
        <f>LOG(Table8_1[[#This Row],[N-MeFOSA]])</f>
        <v>#NUM!</v>
      </c>
      <c r="AD146" t="e">
        <f>LOG(Table8_1[[#This Row],[N-EtFOSA]])</f>
        <v>#NUM!</v>
      </c>
      <c r="AE146" t="e">
        <f>LOG(Table8_1[[#This Row],[HFPO-DA]])</f>
        <v>#NUM!</v>
      </c>
      <c r="AF146" t="e">
        <f>LOG(Table8_1[[#This Row],[ADONA]])</f>
        <v>#NUM!</v>
      </c>
      <c r="AG146" t="e">
        <f>LOG(Table8_1[[#This Row],[9Cl-PF3ONS]])</f>
        <v>#NUM!</v>
      </c>
      <c r="AH146" t="e">
        <f>LOG(Table8_1[[#This Row],[11Cl-PF3OUdS]])</f>
        <v>#NUM!</v>
      </c>
      <c r="AI146" t="e">
        <f>LOG(Table8_1[[#This Row],[3:3 FTCA]])</f>
        <v>#NUM!</v>
      </c>
      <c r="AJ146" t="e">
        <f>LOG(Table8_1[[#This Row],[5:3 FTCA]])</f>
        <v>#NUM!</v>
      </c>
      <c r="AK146" t="e">
        <f>LOG(Table8_1[[#This Row],[7:3 FTCA]])</f>
        <v>#NUM!</v>
      </c>
      <c r="AL146" t="e">
        <f>LOG(Table8_1[[#This Row],[6:2 FTCA]])</f>
        <v>#NUM!</v>
      </c>
      <c r="AM146" t="e">
        <f>LOG(Table8_1[[#This Row],[8:2 FTCA]])</f>
        <v>#NUM!</v>
      </c>
      <c r="AN146" t="e">
        <f>LOG(Table8_1[[#This Row],[10:2 FTCA]])</f>
        <v>#NUM!</v>
      </c>
      <c r="AO146" t="e">
        <f>LOG(Table8_1[[#This Row],[6:2 FTUCA]])</f>
        <v>#NUM!</v>
      </c>
      <c r="AP146" t="e">
        <f>LOG(Table8_1[[#This Row],[8:2 FTUCA]])</f>
        <v>#NUM!</v>
      </c>
      <c r="AQ146" t="e">
        <f>LOG(Table8_1[[#This Row],[6:2 diPAP]])</f>
        <v>#NUM!</v>
      </c>
      <c r="AR146" t="e">
        <f>LOG(Table8_1[[#This Row],[FBSA]])</f>
        <v>#NUM!</v>
      </c>
      <c r="AS146" t="e">
        <f>LOG(Table8_1[[#This Row],[FHxSA]])</f>
        <v>#NUM!</v>
      </c>
      <c r="AT146" t="e">
        <f>LOG(Table8_1[[#This Row],[PFPrS]])</f>
        <v>#NUM!</v>
      </c>
      <c r="AU146" t="e">
        <f>LOG(Table8_1[[#This Row],[Cl-PFOS]])</f>
        <v>#NUM!</v>
      </c>
      <c r="AV146" t="e">
        <f>LOG(Table8_1[[#This Row],[PFEtCHxS]])</f>
        <v>#NUM!</v>
      </c>
      <c r="AW146" t="e">
        <f>LOG(Table8_1[[#This Row],[8:2 diPAP]])</f>
        <v>#NUM!</v>
      </c>
      <c r="AX146" t="e">
        <f>LOG(Table8_1[[#This Row],[diSAmPAP]])</f>
        <v>#NUM!</v>
      </c>
      <c r="AY146" t="e">
        <f>LOG(Table8_1[[#This Row],[11cl-PF3OUdS2]])</f>
        <v>#NUM!</v>
      </c>
    </row>
    <row r="147" spans="1:51" x14ac:dyDescent="0.3">
      <c r="A147">
        <f>LOG(Table8_1[[#This Row],[PFBA]])</f>
        <v>-0.71421772622060531</v>
      </c>
      <c r="B147">
        <f>LOG(Table8_1[[#This Row],[PFPeA]])</f>
        <v>-0.71421772622060531</v>
      </c>
      <c r="C147">
        <f>LOG(Table8_1[[#This Row],[PFHxA]])</f>
        <v>-0.71421772622060531</v>
      </c>
      <c r="D147">
        <f>LOG(Table8_1[[#This Row],[PFHpA]])</f>
        <v>-0.71421772622060531</v>
      </c>
      <c r="E147">
        <f>LOG(Table8_1[[#This Row],[PFOA]])</f>
        <v>-0.71421772622060531</v>
      </c>
      <c r="F147">
        <f>LOG(Table8_1[[#This Row],[PFNA]])</f>
        <v>-0.71421772622060531</v>
      </c>
      <c r="G147">
        <f>LOG(Table8_1[[#This Row],[PFBS]])</f>
        <v>-0.71421772622060531</v>
      </c>
      <c r="H147">
        <f>LOG(Table8_1[[#This Row],[PFPeS]])</f>
        <v>-0.71421772622060531</v>
      </c>
      <c r="I147">
        <f>LOG(Table8_1[[#This Row],[PFHxS]])</f>
        <v>0.44715803134221921</v>
      </c>
      <c r="J147">
        <f>LOG(Table8_1[[#This Row],[PFHpS]])</f>
        <v>-2.176919254274547E-3</v>
      </c>
      <c r="K147">
        <f>LOG(Table8_1[[#This Row],[PFOS]])</f>
        <v>3.5132176000679389</v>
      </c>
      <c r="L147">
        <f>LOG(Table8_1[[#This Row],[6:2 FTS]])</f>
        <v>-0.71421772622060531</v>
      </c>
      <c r="M147" t="e">
        <f>LOG(Table8_1[[#This Row],[PFDA]])</f>
        <v>#NUM!</v>
      </c>
      <c r="N147" t="e">
        <f>LOG(Table8_1[[#This Row],[PFUnA]])</f>
        <v>#NUM!</v>
      </c>
      <c r="O147" t="e">
        <f>LOG(Table8_1[[#This Row],[PFDoA]])</f>
        <v>#NUM!</v>
      </c>
      <c r="P147" t="e">
        <f>LOG(Table8_1[[#This Row],[PFTrDA]])</f>
        <v>#NUM!</v>
      </c>
      <c r="Q147" t="e">
        <f>LOG(Table8_1[[#This Row],[PFTeDA]])</f>
        <v>#NUM!</v>
      </c>
      <c r="R147" t="e">
        <f>LOG(Table8_1[[#This Row],[PFHxDA]])</f>
        <v>#NUM!</v>
      </c>
      <c r="S147" t="e">
        <f>LOG(Table8_1[[#This Row],[PFNS]])</f>
        <v>#NUM!</v>
      </c>
      <c r="T147" t="e">
        <f>LOG(Table8_1[[#This Row],[PFDS]])</f>
        <v>#NUM!</v>
      </c>
      <c r="U147" t="e">
        <f>LOG(Table8_1[[#This Row],[PFDoS]])</f>
        <v>#NUM!</v>
      </c>
      <c r="V147" t="e">
        <f>LOG(Table8_1[[#This Row],[4:2 FTS]])</f>
        <v>#NUM!</v>
      </c>
      <c r="W147" t="e">
        <f>LOG(Table8_1[[#This Row],[8:2 FTS]])</f>
        <v>#NUM!</v>
      </c>
      <c r="X147" t="e">
        <f>LOG(Table8_1[[#This Row],[10:2 FTS]])</f>
        <v>#NUM!</v>
      </c>
      <c r="Y147" t="e">
        <f>LOG(Table8_1[[#This Row],[N-MeFOSAA]])</f>
        <v>#NUM!</v>
      </c>
      <c r="Z147" t="e">
        <f>LOG(Table8_1[[#This Row],[N-EtFOSAA]])</f>
        <v>#NUM!</v>
      </c>
      <c r="AA147" t="e">
        <f>LOG(Table8_1[[#This Row],[FOSA]])</f>
        <v>#NUM!</v>
      </c>
      <c r="AB147" t="e">
        <f>LOG(Table8_1[[#This Row],[FOSAA]])</f>
        <v>#NUM!</v>
      </c>
      <c r="AC147" t="e">
        <f>LOG(Table8_1[[#This Row],[N-MeFOSA]])</f>
        <v>#NUM!</v>
      </c>
      <c r="AD147" t="e">
        <f>LOG(Table8_1[[#This Row],[N-EtFOSA]])</f>
        <v>#NUM!</v>
      </c>
      <c r="AE147" t="e">
        <f>LOG(Table8_1[[#This Row],[HFPO-DA]])</f>
        <v>#NUM!</v>
      </c>
      <c r="AF147" t="e">
        <f>LOG(Table8_1[[#This Row],[ADONA]])</f>
        <v>#NUM!</v>
      </c>
      <c r="AG147" t="e">
        <f>LOG(Table8_1[[#This Row],[9Cl-PF3ONS]])</f>
        <v>#NUM!</v>
      </c>
      <c r="AH147" t="e">
        <f>LOG(Table8_1[[#This Row],[11Cl-PF3OUdS]])</f>
        <v>#NUM!</v>
      </c>
      <c r="AI147" t="e">
        <f>LOG(Table8_1[[#This Row],[3:3 FTCA]])</f>
        <v>#NUM!</v>
      </c>
      <c r="AJ147" t="e">
        <f>LOG(Table8_1[[#This Row],[5:3 FTCA]])</f>
        <v>#NUM!</v>
      </c>
      <c r="AK147" t="e">
        <f>LOG(Table8_1[[#This Row],[7:3 FTCA]])</f>
        <v>#NUM!</v>
      </c>
      <c r="AL147" t="e">
        <f>LOG(Table8_1[[#This Row],[6:2 FTCA]])</f>
        <v>#NUM!</v>
      </c>
      <c r="AM147" t="e">
        <f>LOG(Table8_1[[#This Row],[8:2 FTCA]])</f>
        <v>#NUM!</v>
      </c>
      <c r="AN147" t="e">
        <f>LOG(Table8_1[[#This Row],[10:2 FTCA]])</f>
        <v>#NUM!</v>
      </c>
      <c r="AO147" t="e">
        <f>LOG(Table8_1[[#This Row],[6:2 FTUCA]])</f>
        <v>#NUM!</v>
      </c>
      <c r="AP147" t="e">
        <f>LOG(Table8_1[[#This Row],[8:2 FTUCA]])</f>
        <v>#NUM!</v>
      </c>
      <c r="AQ147" t="e">
        <f>LOG(Table8_1[[#This Row],[6:2 diPAP]])</f>
        <v>#NUM!</v>
      </c>
      <c r="AR147" t="e">
        <f>LOG(Table8_1[[#This Row],[FBSA]])</f>
        <v>#NUM!</v>
      </c>
      <c r="AS147" t="e">
        <f>LOG(Table8_1[[#This Row],[FHxSA]])</f>
        <v>#NUM!</v>
      </c>
      <c r="AT147" t="e">
        <f>LOG(Table8_1[[#This Row],[PFPrS]])</f>
        <v>#NUM!</v>
      </c>
      <c r="AU147" t="e">
        <f>LOG(Table8_1[[#This Row],[Cl-PFOS]])</f>
        <v>#NUM!</v>
      </c>
      <c r="AV147" t="e">
        <f>LOG(Table8_1[[#This Row],[PFEtCHxS]])</f>
        <v>#NUM!</v>
      </c>
      <c r="AW147" t="e">
        <f>LOG(Table8_1[[#This Row],[8:2 diPAP]])</f>
        <v>#NUM!</v>
      </c>
      <c r="AX147" t="e">
        <f>LOG(Table8_1[[#This Row],[diSAmPAP]])</f>
        <v>#NUM!</v>
      </c>
      <c r="AY147" t="e">
        <f>LOG(Table8_1[[#This Row],[11cl-PF3OUdS2]])</f>
        <v>#NUM!</v>
      </c>
    </row>
    <row r="148" spans="1:51" x14ac:dyDescent="0.3">
      <c r="A148">
        <f>LOG(Table8_1[[#This Row],[PFBA]])</f>
        <v>-1.0883098412461387</v>
      </c>
      <c r="B148">
        <f>LOG(Table8_1[[#This Row],[PFPeA]])</f>
        <v>-1.38933983691012</v>
      </c>
      <c r="C148">
        <f>LOG(Table8_1[[#This Row],[PFHxA]])</f>
        <v>-1.38933983691012</v>
      </c>
      <c r="D148">
        <f>LOG(Table8_1[[#This Row],[PFHpA]])</f>
        <v>-0.33161408330999981</v>
      </c>
      <c r="E148">
        <f>LOG(Table8_1[[#This Row],[PFOA]])</f>
        <v>-1.38933983691012</v>
      </c>
      <c r="F148">
        <f>LOG(Table8_1[[#This Row],[PFNA]])</f>
        <v>-1.38933983691012</v>
      </c>
      <c r="G148">
        <f>LOG(Table8_1[[#This Row],[PFBS]])</f>
        <v>-1.38933983691012</v>
      </c>
      <c r="H148">
        <f>LOG(Table8_1[[#This Row],[PFPeS]])</f>
        <v>-1.0883098412461387</v>
      </c>
      <c r="I148">
        <f>LOG(Table8_1[[#This Row],[PFHxS]])</f>
        <v>0.52633927738984398</v>
      </c>
      <c r="J148">
        <f>LOG(Table8_1[[#This Row],[PFHpS]])</f>
        <v>0.50920252233110286</v>
      </c>
      <c r="K148">
        <f>LOG(Table8_1[[#This Row],[PFOS]])</f>
        <v>3.5921767573958667</v>
      </c>
      <c r="L148">
        <f>LOG(Table8_1[[#This Row],[6:2 FTS]])</f>
        <v>-1.38933983691012</v>
      </c>
      <c r="M148" t="e">
        <f>LOG(Table8_1[[#This Row],[PFDA]])</f>
        <v>#NUM!</v>
      </c>
      <c r="N148" t="e">
        <f>LOG(Table8_1[[#This Row],[PFUnA]])</f>
        <v>#NUM!</v>
      </c>
      <c r="O148" t="e">
        <f>LOG(Table8_1[[#This Row],[PFDoA]])</f>
        <v>#NUM!</v>
      </c>
      <c r="P148" t="e">
        <f>LOG(Table8_1[[#This Row],[PFTrDA]])</f>
        <v>#NUM!</v>
      </c>
      <c r="Q148" t="e">
        <f>LOG(Table8_1[[#This Row],[PFTeDA]])</f>
        <v>#NUM!</v>
      </c>
      <c r="R148" t="e">
        <f>LOG(Table8_1[[#This Row],[PFHxDA]])</f>
        <v>#NUM!</v>
      </c>
      <c r="S148" t="e">
        <f>LOG(Table8_1[[#This Row],[PFNS]])</f>
        <v>#NUM!</v>
      </c>
      <c r="T148" t="e">
        <f>LOG(Table8_1[[#This Row],[PFDS]])</f>
        <v>#NUM!</v>
      </c>
      <c r="U148" t="e">
        <f>LOG(Table8_1[[#This Row],[PFDoS]])</f>
        <v>#NUM!</v>
      </c>
      <c r="V148" t="e">
        <f>LOG(Table8_1[[#This Row],[4:2 FTS]])</f>
        <v>#NUM!</v>
      </c>
      <c r="W148" t="e">
        <f>LOG(Table8_1[[#This Row],[8:2 FTS]])</f>
        <v>#NUM!</v>
      </c>
      <c r="X148" t="e">
        <f>LOG(Table8_1[[#This Row],[10:2 FTS]])</f>
        <v>#NUM!</v>
      </c>
      <c r="Y148" t="e">
        <f>LOG(Table8_1[[#This Row],[N-MeFOSAA]])</f>
        <v>#NUM!</v>
      </c>
      <c r="Z148" t="e">
        <f>LOG(Table8_1[[#This Row],[N-EtFOSAA]])</f>
        <v>#NUM!</v>
      </c>
      <c r="AA148" t="e">
        <f>LOG(Table8_1[[#This Row],[FOSA]])</f>
        <v>#NUM!</v>
      </c>
      <c r="AB148" t="e">
        <f>LOG(Table8_1[[#This Row],[FOSAA]])</f>
        <v>#NUM!</v>
      </c>
      <c r="AC148" t="e">
        <f>LOG(Table8_1[[#This Row],[N-MeFOSA]])</f>
        <v>#NUM!</v>
      </c>
      <c r="AD148" t="e">
        <f>LOG(Table8_1[[#This Row],[N-EtFOSA]])</f>
        <v>#NUM!</v>
      </c>
      <c r="AE148" t="e">
        <f>LOG(Table8_1[[#This Row],[HFPO-DA]])</f>
        <v>#NUM!</v>
      </c>
      <c r="AF148" t="e">
        <f>LOG(Table8_1[[#This Row],[ADONA]])</f>
        <v>#NUM!</v>
      </c>
      <c r="AG148" t="e">
        <f>LOG(Table8_1[[#This Row],[9Cl-PF3ONS]])</f>
        <v>#NUM!</v>
      </c>
      <c r="AH148" t="e">
        <f>LOG(Table8_1[[#This Row],[11Cl-PF3OUdS]])</f>
        <v>#NUM!</v>
      </c>
      <c r="AI148" t="e">
        <f>LOG(Table8_1[[#This Row],[3:3 FTCA]])</f>
        <v>#NUM!</v>
      </c>
      <c r="AJ148" t="e">
        <f>LOG(Table8_1[[#This Row],[5:3 FTCA]])</f>
        <v>#NUM!</v>
      </c>
      <c r="AK148" t="e">
        <f>LOG(Table8_1[[#This Row],[7:3 FTCA]])</f>
        <v>#NUM!</v>
      </c>
      <c r="AL148" t="e">
        <f>LOG(Table8_1[[#This Row],[6:2 FTCA]])</f>
        <v>#NUM!</v>
      </c>
      <c r="AM148" t="e">
        <f>LOG(Table8_1[[#This Row],[8:2 FTCA]])</f>
        <v>#NUM!</v>
      </c>
      <c r="AN148" t="e">
        <f>LOG(Table8_1[[#This Row],[10:2 FTCA]])</f>
        <v>#NUM!</v>
      </c>
      <c r="AO148" t="e">
        <f>LOG(Table8_1[[#This Row],[6:2 FTUCA]])</f>
        <v>#NUM!</v>
      </c>
      <c r="AP148" t="e">
        <f>LOG(Table8_1[[#This Row],[8:2 FTUCA]])</f>
        <v>#NUM!</v>
      </c>
      <c r="AQ148" t="e">
        <f>LOG(Table8_1[[#This Row],[6:2 diPAP]])</f>
        <v>#NUM!</v>
      </c>
      <c r="AR148" t="e">
        <f>LOG(Table8_1[[#This Row],[FBSA]])</f>
        <v>#NUM!</v>
      </c>
      <c r="AS148" t="e">
        <f>LOG(Table8_1[[#This Row],[FHxSA]])</f>
        <v>#NUM!</v>
      </c>
      <c r="AT148" t="e">
        <f>LOG(Table8_1[[#This Row],[PFPrS]])</f>
        <v>#NUM!</v>
      </c>
      <c r="AU148" t="e">
        <f>LOG(Table8_1[[#This Row],[Cl-PFOS]])</f>
        <v>#NUM!</v>
      </c>
      <c r="AV148" t="e">
        <f>LOG(Table8_1[[#This Row],[PFEtCHxS]])</f>
        <v>#NUM!</v>
      </c>
      <c r="AW148" t="e">
        <f>LOG(Table8_1[[#This Row],[8:2 diPAP]])</f>
        <v>#NUM!</v>
      </c>
      <c r="AX148" t="e">
        <f>LOG(Table8_1[[#This Row],[diSAmPAP]])</f>
        <v>#NUM!</v>
      </c>
      <c r="AY148" t="e">
        <f>LOG(Table8_1[[#This Row],[11cl-PF3OUdS2]])</f>
        <v>#NUM!</v>
      </c>
    </row>
    <row r="149" spans="1:51" x14ac:dyDescent="0.3">
      <c r="A149">
        <f>LOG(Table8_1[[#This Row],[PFBA]])</f>
        <v>-1.3233063903751334</v>
      </c>
      <c r="B149">
        <f>LOG(Table8_1[[#This Row],[PFPeA]])</f>
        <v>-1.3233063903751334</v>
      </c>
      <c r="C149">
        <f>LOG(Table8_1[[#This Row],[PFHxA]])</f>
        <v>-1.0222763947111522</v>
      </c>
      <c r="D149">
        <f>LOG(Table8_1[[#This Row],[PFHpA]])</f>
        <v>-1.3233063903751334</v>
      </c>
      <c r="E149">
        <f>LOG(Table8_1[[#This Row],[PFOA]])</f>
        <v>-1.3233063903751334</v>
      </c>
      <c r="F149">
        <f>LOG(Table8_1[[#This Row],[PFNA]])</f>
        <v>-1.0222763947111522</v>
      </c>
      <c r="G149">
        <f>LOG(Table8_1[[#This Row],[PFBS]])</f>
        <v>-1.3233063903751334</v>
      </c>
      <c r="H149">
        <f>LOG(Table8_1[[#This Row],[PFPeS]])</f>
        <v>-1.3233063903751334</v>
      </c>
      <c r="I149">
        <f>LOG(Table8_1[[#This Row],[PFHxS]])</f>
        <v>8.6001717619175692E-3</v>
      </c>
      <c r="J149">
        <f>LOG(Table8_1[[#This Row],[PFHpS]])</f>
        <v>-0.26600071346161303</v>
      </c>
      <c r="K149">
        <f>LOG(Table8_1[[#This Row],[PFOS]])</f>
        <v>2.9867717342662448</v>
      </c>
      <c r="L149">
        <f>LOG(Table8_1[[#This Row],[6:2 FTS]])</f>
        <v>-1.3233063903751334</v>
      </c>
      <c r="M149" t="e">
        <f>LOG(Table8_1[[#This Row],[PFDA]])</f>
        <v>#NUM!</v>
      </c>
      <c r="N149" t="e">
        <f>LOG(Table8_1[[#This Row],[PFUnA]])</f>
        <v>#NUM!</v>
      </c>
      <c r="O149" t="e">
        <f>LOG(Table8_1[[#This Row],[PFDoA]])</f>
        <v>#NUM!</v>
      </c>
      <c r="P149" t="e">
        <f>LOG(Table8_1[[#This Row],[PFTrDA]])</f>
        <v>#NUM!</v>
      </c>
      <c r="Q149" t="e">
        <f>LOG(Table8_1[[#This Row],[PFTeDA]])</f>
        <v>#NUM!</v>
      </c>
      <c r="R149" t="e">
        <f>LOG(Table8_1[[#This Row],[PFHxDA]])</f>
        <v>#NUM!</v>
      </c>
      <c r="S149" t="e">
        <f>LOG(Table8_1[[#This Row],[PFNS]])</f>
        <v>#NUM!</v>
      </c>
      <c r="T149" t="e">
        <f>LOG(Table8_1[[#This Row],[PFDS]])</f>
        <v>#NUM!</v>
      </c>
      <c r="U149" t="e">
        <f>LOG(Table8_1[[#This Row],[PFDoS]])</f>
        <v>#NUM!</v>
      </c>
      <c r="V149" t="e">
        <f>LOG(Table8_1[[#This Row],[4:2 FTS]])</f>
        <v>#NUM!</v>
      </c>
      <c r="W149" t="e">
        <f>LOG(Table8_1[[#This Row],[8:2 FTS]])</f>
        <v>#NUM!</v>
      </c>
      <c r="X149" t="e">
        <f>LOG(Table8_1[[#This Row],[10:2 FTS]])</f>
        <v>#NUM!</v>
      </c>
      <c r="Y149" t="e">
        <f>LOG(Table8_1[[#This Row],[N-MeFOSAA]])</f>
        <v>#NUM!</v>
      </c>
      <c r="Z149" t="e">
        <f>LOG(Table8_1[[#This Row],[N-EtFOSAA]])</f>
        <v>#NUM!</v>
      </c>
      <c r="AA149" t="e">
        <f>LOG(Table8_1[[#This Row],[FOSA]])</f>
        <v>#NUM!</v>
      </c>
      <c r="AB149" t="e">
        <f>LOG(Table8_1[[#This Row],[FOSAA]])</f>
        <v>#NUM!</v>
      </c>
      <c r="AC149" t="e">
        <f>LOG(Table8_1[[#This Row],[N-MeFOSA]])</f>
        <v>#NUM!</v>
      </c>
      <c r="AD149" t="e">
        <f>LOG(Table8_1[[#This Row],[N-EtFOSA]])</f>
        <v>#NUM!</v>
      </c>
      <c r="AE149" t="e">
        <f>LOG(Table8_1[[#This Row],[HFPO-DA]])</f>
        <v>#NUM!</v>
      </c>
      <c r="AF149" t="e">
        <f>LOG(Table8_1[[#This Row],[ADONA]])</f>
        <v>#NUM!</v>
      </c>
      <c r="AG149" t="e">
        <f>LOG(Table8_1[[#This Row],[9Cl-PF3ONS]])</f>
        <v>#NUM!</v>
      </c>
      <c r="AH149" t="e">
        <f>LOG(Table8_1[[#This Row],[11Cl-PF3OUdS]])</f>
        <v>#NUM!</v>
      </c>
      <c r="AI149" t="e">
        <f>LOG(Table8_1[[#This Row],[3:3 FTCA]])</f>
        <v>#NUM!</v>
      </c>
      <c r="AJ149" t="e">
        <f>LOG(Table8_1[[#This Row],[5:3 FTCA]])</f>
        <v>#NUM!</v>
      </c>
      <c r="AK149" t="e">
        <f>LOG(Table8_1[[#This Row],[7:3 FTCA]])</f>
        <v>#NUM!</v>
      </c>
      <c r="AL149" t="e">
        <f>LOG(Table8_1[[#This Row],[6:2 FTCA]])</f>
        <v>#NUM!</v>
      </c>
      <c r="AM149" t="e">
        <f>LOG(Table8_1[[#This Row],[8:2 FTCA]])</f>
        <v>#NUM!</v>
      </c>
      <c r="AN149" t="e">
        <f>LOG(Table8_1[[#This Row],[10:2 FTCA]])</f>
        <v>#NUM!</v>
      </c>
      <c r="AO149" t="e">
        <f>LOG(Table8_1[[#This Row],[6:2 FTUCA]])</f>
        <v>#NUM!</v>
      </c>
      <c r="AP149" t="e">
        <f>LOG(Table8_1[[#This Row],[8:2 FTUCA]])</f>
        <v>#NUM!</v>
      </c>
      <c r="AQ149" t="e">
        <f>LOG(Table8_1[[#This Row],[6:2 diPAP]])</f>
        <v>#NUM!</v>
      </c>
      <c r="AR149" t="e">
        <f>LOG(Table8_1[[#This Row],[FBSA]])</f>
        <v>#NUM!</v>
      </c>
      <c r="AS149" t="e">
        <f>LOG(Table8_1[[#This Row],[FHxSA]])</f>
        <v>#NUM!</v>
      </c>
      <c r="AT149" t="e">
        <f>LOG(Table8_1[[#This Row],[PFPrS]])</f>
        <v>#NUM!</v>
      </c>
      <c r="AU149" t="e">
        <f>LOG(Table8_1[[#This Row],[Cl-PFOS]])</f>
        <v>#NUM!</v>
      </c>
      <c r="AV149" t="e">
        <f>LOG(Table8_1[[#This Row],[PFEtCHxS]])</f>
        <v>#NUM!</v>
      </c>
      <c r="AW149" t="e">
        <f>LOG(Table8_1[[#This Row],[8:2 diPAP]])</f>
        <v>#NUM!</v>
      </c>
      <c r="AX149" t="e">
        <f>LOG(Table8_1[[#This Row],[diSAmPAP]])</f>
        <v>#NUM!</v>
      </c>
      <c r="AY149" t="e">
        <f>LOG(Table8_1[[#This Row],[11cl-PF3OUdS2]])</f>
        <v>#NUM!</v>
      </c>
    </row>
    <row r="150" spans="1:51" x14ac:dyDescent="0.3">
      <c r="A150">
        <f>LOG(Table8_1[[#This Row],[PFBA]])</f>
        <v>-1.2225731776106885</v>
      </c>
      <c r="B150">
        <f>LOG(Table8_1[[#This Row],[PFPeA]])</f>
        <v>-1.2225731776106885</v>
      </c>
      <c r="C150">
        <f>LOG(Table8_1[[#This Row],[PFHxA]])</f>
        <v>-1.2225731776106885</v>
      </c>
      <c r="D150">
        <f>LOG(Table8_1[[#This Row],[PFHpA]])</f>
        <v>-0.42945706011810247</v>
      </c>
      <c r="E150">
        <f>LOG(Table8_1[[#This Row],[PFOA]])</f>
        <v>-0.92154318194670737</v>
      </c>
      <c r="F150">
        <f>LOG(Table8_1[[#This Row],[PFNA]])</f>
        <v>-1.2225731776106885</v>
      </c>
      <c r="G150">
        <f>LOG(Table8_1[[#This Row],[PFBS]])</f>
        <v>-1.2225731776106885</v>
      </c>
      <c r="H150">
        <f>LOG(Table8_1[[#This Row],[PFPeS]])</f>
        <v>-1.2225731776106885</v>
      </c>
      <c r="I150">
        <f>LOG(Table8_1[[#This Row],[PFHxS]])</f>
        <v>0.41664050733828095</v>
      </c>
      <c r="J150">
        <f>LOG(Table8_1[[#This Row],[PFHpS]])</f>
        <v>0.41664050733828095</v>
      </c>
      <c r="K150">
        <f>LOG(Table8_1[[#This Row],[PFOS]])</f>
        <v>3.7275412570285562</v>
      </c>
      <c r="L150">
        <f>LOG(Table8_1[[#This Row],[6:2 FTS]])</f>
        <v>-1.2225731776106885</v>
      </c>
      <c r="M150" t="e">
        <f>LOG(Table8_1[[#This Row],[PFDA]])</f>
        <v>#NUM!</v>
      </c>
      <c r="N150" t="e">
        <f>LOG(Table8_1[[#This Row],[PFUnA]])</f>
        <v>#NUM!</v>
      </c>
      <c r="O150" t="e">
        <f>LOG(Table8_1[[#This Row],[PFDoA]])</f>
        <v>#NUM!</v>
      </c>
      <c r="P150" t="e">
        <f>LOG(Table8_1[[#This Row],[PFTrDA]])</f>
        <v>#NUM!</v>
      </c>
      <c r="Q150" t="e">
        <f>LOG(Table8_1[[#This Row],[PFTeDA]])</f>
        <v>#NUM!</v>
      </c>
      <c r="R150" t="e">
        <f>LOG(Table8_1[[#This Row],[PFHxDA]])</f>
        <v>#NUM!</v>
      </c>
      <c r="S150" t="e">
        <f>LOG(Table8_1[[#This Row],[PFNS]])</f>
        <v>#NUM!</v>
      </c>
      <c r="T150" t="e">
        <f>LOG(Table8_1[[#This Row],[PFDS]])</f>
        <v>#NUM!</v>
      </c>
      <c r="U150" t="e">
        <f>LOG(Table8_1[[#This Row],[PFDoS]])</f>
        <v>#NUM!</v>
      </c>
      <c r="V150" t="e">
        <f>LOG(Table8_1[[#This Row],[4:2 FTS]])</f>
        <v>#NUM!</v>
      </c>
      <c r="W150" t="e">
        <f>LOG(Table8_1[[#This Row],[8:2 FTS]])</f>
        <v>#NUM!</v>
      </c>
      <c r="X150" t="e">
        <f>LOG(Table8_1[[#This Row],[10:2 FTS]])</f>
        <v>#NUM!</v>
      </c>
      <c r="Y150" t="e">
        <f>LOG(Table8_1[[#This Row],[N-MeFOSAA]])</f>
        <v>#NUM!</v>
      </c>
      <c r="Z150" t="e">
        <f>LOG(Table8_1[[#This Row],[N-EtFOSAA]])</f>
        <v>#NUM!</v>
      </c>
      <c r="AA150" t="e">
        <f>LOG(Table8_1[[#This Row],[FOSA]])</f>
        <v>#NUM!</v>
      </c>
      <c r="AB150" t="e">
        <f>LOG(Table8_1[[#This Row],[FOSAA]])</f>
        <v>#NUM!</v>
      </c>
      <c r="AC150" t="e">
        <f>LOG(Table8_1[[#This Row],[N-MeFOSA]])</f>
        <v>#NUM!</v>
      </c>
      <c r="AD150" t="e">
        <f>LOG(Table8_1[[#This Row],[N-EtFOSA]])</f>
        <v>#NUM!</v>
      </c>
      <c r="AE150" t="e">
        <f>LOG(Table8_1[[#This Row],[HFPO-DA]])</f>
        <v>#NUM!</v>
      </c>
      <c r="AF150" t="e">
        <f>LOG(Table8_1[[#This Row],[ADONA]])</f>
        <v>#NUM!</v>
      </c>
      <c r="AG150" t="e">
        <f>LOG(Table8_1[[#This Row],[9Cl-PF3ONS]])</f>
        <v>#NUM!</v>
      </c>
      <c r="AH150" t="e">
        <f>LOG(Table8_1[[#This Row],[11Cl-PF3OUdS]])</f>
        <v>#NUM!</v>
      </c>
      <c r="AI150" t="e">
        <f>LOG(Table8_1[[#This Row],[3:3 FTCA]])</f>
        <v>#NUM!</v>
      </c>
      <c r="AJ150" t="e">
        <f>LOG(Table8_1[[#This Row],[5:3 FTCA]])</f>
        <v>#NUM!</v>
      </c>
      <c r="AK150" t="e">
        <f>LOG(Table8_1[[#This Row],[7:3 FTCA]])</f>
        <v>#NUM!</v>
      </c>
      <c r="AL150" t="e">
        <f>LOG(Table8_1[[#This Row],[6:2 FTCA]])</f>
        <v>#NUM!</v>
      </c>
      <c r="AM150" t="e">
        <f>LOG(Table8_1[[#This Row],[8:2 FTCA]])</f>
        <v>#NUM!</v>
      </c>
      <c r="AN150" t="e">
        <f>LOG(Table8_1[[#This Row],[10:2 FTCA]])</f>
        <v>#NUM!</v>
      </c>
      <c r="AO150" t="e">
        <f>LOG(Table8_1[[#This Row],[6:2 FTUCA]])</f>
        <v>#NUM!</v>
      </c>
      <c r="AP150" t="e">
        <f>LOG(Table8_1[[#This Row],[8:2 FTUCA]])</f>
        <v>#NUM!</v>
      </c>
      <c r="AQ150" t="e">
        <f>LOG(Table8_1[[#This Row],[6:2 diPAP]])</f>
        <v>#NUM!</v>
      </c>
      <c r="AR150" t="e">
        <f>LOG(Table8_1[[#This Row],[FBSA]])</f>
        <v>#NUM!</v>
      </c>
      <c r="AS150" t="e">
        <f>LOG(Table8_1[[#This Row],[FHxSA]])</f>
        <v>#NUM!</v>
      </c>
      <c r="AT150" t="e">
        <f>LOG(Table8_1[[#This Row],[PFPrS]])</f>
        <v>#NUM!</v>
      </c>
      <c r="AU150" t="e">
        <f>LOG(Table8_1[[#This Row],[Cl-PFOS]])</f>
        <v>#NUM!</v>
      </c>
      <c r="AV150" t="e">
        <f>LOG(Table8_1[[#This Row],[PFEtCHxS]])</f>
        <v>#NUM!</v>
      </c>
      <c r="AW150" t="e">
        <f>LOG(Table8_1[[#This Row],[8:2 diPAP]])</f>
        <v>#NUM!</v>
      </c>
      <c r="AX150" t="e">
        <f>LOG(Table8_1[[#This Row],[diSAmPAP]])</f>
        <v>#NUM!</v>
      </c>
      <c r="AY150" t="e">
        <f>LOG(Table8_1[[#This Row],[11cl-PF3OUdS2]])</f>
        <v>#NUM!</v>
      </c>
    </row>
    <row r="151" spans="1:51" x14ac:dyDescent="0.3">
      <c r="A151">
        <f>LOG(Table8_1[[#This Row],[PFBA]])</f>
        <v>-1.3196644865854368</v>
      </c>
      <c r="B151">
        <f>LOG(Table8_1[[#This Row],[PFPeA]])</f>
        <v>-1.3196644865854368</v>
      </c>
      <c r="C151">
        <f>LOG(Table8_1[[#This Row],[PFHxA]])</f>
        <v>-1.0186344909214555</v>
      </c>
      <c r="D151">
        <f>LOG(Table8_1[[#This Row],[PFHpA]])</f>
        <v>-1.0186344909214555</v>
      </c>
      <c r="E151">
        <f>LOG(Table8_1[[#This Row],[PFOA]])</f>
        <v>-1.3196644865854368</v>
      </c>
      <c r="F151">
        <f>LOG(Table8_1[[#This Row],[PFNA]])</f>
        <v>-1.3196644865854368</v>
      </c>
      <c r="G151">
        <f>LOG(Table8_1[[#This Row],[PFBS]])</f>
        <v>-1.3196644865854368</v>
      </c>
      <c r="H151">
        <f>LOG(Table8_1[[#This Row],[PFPeS]])</f>
        <v>-1.3196644865854368</v>
      </c>
      <c r="I151">
        <f>LOG(Table8_1[[#This Row],[PFHxS]])</f>
        <v>0.13353890837021754</v>
      </c>
      <c r="J151">
        <f>LOG(Table8_1[[#This Row],[PFHpS]])</f>
        <v>-0.52724355068278772</v>
      </c>
      <c r="K151">
        <f>LOG(Table8_1[[#This Row],[PFOS]])</f>
        <v>2.8756399370041685</v>
      </c>
      <c r="L151">
        <f>LOG(Table8_1[[#This Row],[6:2 FTS]])</f>
        <v>-1.3196644865854368</v>
      </c>
      <c r="M151" t="e">
        <f>LOG(Table8_1[[#This Row],[PFDA]])</f>
        <v>#NUM!</v>
      </c>
      <c r="N151" t="e">
        <f>LOG(Table8_1[[#This Row],[PFUnA]])</f>
        <v>#NUM!</v>
      </c>
      <c r="O151" t="e">
        <f>LOG(Table8_1[[#This Row],[PFDoA]])</f>
        <v>#NUM!</v>
      </c>
      <c r="P151" t="e">
        <f>LOG(Table8_1[[#This Row],[PFTrDA]])</f>
        <v>#NUM!</v>
      </c>
      <c r="Q151" t="e">
        <f>LOG(Table8_1[[#This Row],[PFTeDA]])</f>
        <v>#NUM!</v>
      </c>
      <c r="R151" t="e">
        <f>LOG(Table8_1[[#This Row],[PFHxDA]])</f>
        <v>#NUM!</v>
      </c>
      <c r="S151" t="e">
        <f>LOG(Table8_1[[#This Row],[PFNS]])</f>
        <v>#NUM!</v>
      </c>
      <c r="T151" t="e">
        <f>LOG(Table8_1[[#This Row],[PFDS]])</f>
        <v>#NUM!</v>
      </c>
      <c r="U151" t="e">
        <f>LOG(Table8_1[[#This Row],[PFDoS]])</f>
        <v>#NUM!</v>
      </c>
      <c r="V151" t="e">
        <f>LOG(Table8_1[[#This Row],[4:2 FTS]])</f>
        <v>#NUM!</v>
      </c>
      <c r="W151" t="e">
        <f>LOG(Table8_1[[#This Row],[8:2 FTS]])</f>
        <v>#NUM!</v>
      </c>
      <c r="X151" t="e">
        <f>LOG(Table8_1[[#This Row],[10:2 FTS]])</f>
        <v>#NUM!</v>
      </c>
      <c r="Y151" t="e">
        <f>LOG(Table8_1[[#This Row],[N-MeFOSAA]])</f>
        <v>#NUM!</v>
      </c>
      <c r="Z151" t="e">
        <f>LOG(Table8_1[[#This Row],[N-EtFOSAA]])</f>
        <v>#NUM!</v>
      </c>
      <c r="AA151" t="e">
        <f>LOG(Table8_1[[#This Row],[FOSA]])</f>
        <v>#NUM!</v>
      </c>
      <c r="AB151" t="e">
        <f>LOG(Table8_1[[#This Row],[FOSAA]])</f>
        <v>#NUM!</v>
      </c>
      <c r="AC151" t="e">
        <f>LOG(Table8_1[[#This Row],[N-MeFOSA]])</f>
        <v>#NUM!</v>
      </c>
      <c r="AD151" t="e">
        <f>LOG(Table8_1[[#This Row],[N-EtFOSA]])</f>
        <v>#NUM!</v>
      </c>
      <c r="AE151" t="e">
        <f>LOG(Table8_1[[#This Row],[HFPO-DA]])</f>
        <v>#NUM!</v>
      </c>
      <c r="AF151" t="e">
        <f>LOG(Table8_1[[#This Row],[ADONA]])</f>
        <v>#NUM!</v>
      </c>
      <c r="AG151" t="e">
        <f>LOG(Table8_1[[#This Row],[9Cl-PF3ONS]])</f>
        <v>#NUM!</v>
      </c>
      <c r="AH151" t="e">
        <f>LOG(Table8_1[[#This Row],[11Cl-PF3OUdS]])</f>
        <v>#NUM!</v>
      </c>
      <c r="AI151" t="e">
        <f>LOG(Table8_1[[#This Row],[3:3 FTCA]])</f>
        <v>#NUM!</v>
      </c>
      <c r="AJ151" t="e">
        <f>LOG(Table8_1[[#This Row],[5:3 FTCA]])</f>
        <v>#NUM!</v>
      </c>
      <c r="AK151" t="e">
        <f>LOG(Table8_1[[#This Row],[7:3 FTCA]])</f>
        <v>#NUM!</v>
      </c>
      <c r="AL151" t="e">
        <f>LOG(Table8_1[[#This Row],[6:2 FTCA]])</f>
        <v>#NUM!</v>
      </c>
      <c r="AM151" t="e">
        <f>LOG(Table8_1[[#This Row],[8:2 FTCA]])</f>
        <v>#NUM!</v>
      </c>
      <c r="AN151" t="e">
        <f>LOG(Table8_1[[#This Row],[10:2 FTCA]])</f>
        <v>#NUM!</v>
      </c>
      <c r="AO151" t="e">
        <f>LOG(Table8_1[[#This Row],[6:2 FTUCA]])</f>
        <v>#NUM!</v>
      </c>
      <c r="AP151" t="e">
        <f>LOG(Table8_1[[#This Row],[8:2 FTUCA]])</f>
        <v>#NUM!</v>
      </c>
      <c r="AQ151" t="e">
        <f>LOG(Table8_1[[#This Row],[6:2 diPAP]])</f>
        <v>#NUM!</v>
      </c>
      <c r="AR151" t="e">
        <f>LOG(Table8_1[[#This Row],[FBSA]])</f>
        <v>#NUM!</v>
      </c>
      <c r="AS151" t="e">
        <f>LOG(Table8_1[[#This Row],[FHxSA]])</f>
        <v>#NUM!</v>
      </c>
      <c r="AT151" t="e">
        <f>LOG(Table8_1[[#This Row],[PFPrS]])</f>
        <v>#NUM!</v>
      </c>
      <c r="AU151" t="e">
        <f>LOG(Table8_1[[#This Row],[Cl-PFOS]])</f>
        <v>#NUM!</v>
      </c>
      <c r="AV151" t="e">
        <f>LOG(Table8_1[[#This Row],[PFEtCHxS]])</f>
        <v>#NUM!</v>
      </c>
      <c r="AW151" t="e">
        <f>LOG(Table8_1[[#This Row],[8:2 diPAP]])</f>
        <v>#NUM!</v>
      </c>
      <c r="AX151" t="e">
        <f>LOG(Table8_1[[#This Row],[diSAmPAP]])</f>
        <v>#NUM!</v>
      </c>
      <c r="AY151" t="e">
        <f>LOG(Table8_1[[#This Row],[11cl-PF3OUdS2]])</f>
        <v>#NUM!</v>
      </c>
    </row>
    <row r="152" spans="1:51" x14ac:dyDescent="0.3">
      <c r="A152">
        <f>LOG(Table8_1[[#This Row],[PFBA]])</f>
        <v>-1.3477536589966768</v>
      </c>
      <c r="B152">
        <f>LOG(Table8_1[[#This Row],[PFPeA]])</f>
        <v>-1.0472075569559078</v>
      </c>
      <c r="C152">
        <f>LOG(Table8_1[[#This Row],[PFHxA]])</f>
        <v>-1.3477536589966768</v>
      </c>
      <c r="D152">
        <f>LOG(Table8_1[[#This Row],[PFHpA]])</f>
        <v>-1.0472075569559078</v>
      </c>
      <c r="E152">
        <f>LOG(Table8_1[[#This Row],[PFOA]])</f>
        <v>-1.3477536589966768</v>
      </c>
      <c r="F152">
        <f>LOG(Table8_1[[#This Row],[PFNA]])</f>
        <v>-1.3477536589966768</v>
      </c>
      <c r="G152">
        <f>LOG(Table8_1[[#This Row],[PFBS]])</f>
        <v>-1.3477536589966768</v>
      </c>
      <c r="H152">
        <f>LOG(Table8_1[[#This Row],[PFPeS]])</f>
        <v>-1.3477536589966768</v>
      </c>
      <c r="I152">
        <f>LOG(Table8_1[[#This Row],[PFHxS]])</f>
        <v>4.5322978786657475E-2</v>
      </c>
      <c r="J152">
        <f>LOG(Table8_1[[#This Row],[PFHpS]])</f>
        <v>0</v>
      </c>
      <c r="K152">
        <f>LOG(Table8_1[[#This Row],[PFOS]])</f>
        <v>3.3483048630481607</v>
      </c>
      <c r="L152">
        <f>LOG(Table8_1[[#This Row],[6:2 FTS]])</f>
        <v>-1.3477536589966768</v>
      </c>
      <c r="M152" t="e">
        <f>LOG(Table8_1[[#This Row],[PFDA]])</f>
        <v>#NUM!</v>
      </c>
      <c r="N152" t="e">
        <f>LOG(Table8_1[[#This Row],[PFUnA]])</f>
        <v>#NUM!</v>
      </c>
      <c r="O152" t="e">
        <f>LOG(Table8_1[[#This Row],[PFDoA]])</f>
        <v>#NUM!</v>
      </c>
      <c r="P152" t="e">
        <f>LOG(Table8_1[[#This Row],[PFTrDA]])</f>
        <v>#NUM!</v>
      </c>
      <c r="Q152" t="e">
        <f>LOG(Table8_1[[#This Row],[PFTeDA]])</f>
        <v>#NUM!</v>
      </c>
      <c r="R152" t="e">
        <f>LOG(Table8_1[[#This Row],[PFHxDA]])</f>
        <v>#NUM!</v>
      </c>
      <c r="S152" t="e">
        <f>LOG(Table8_1[[#This Row],[PFNS]])</f>
        <v>#NUM!</v>
      </c>
      <c r="T152" t="e">
        <f>LOG(Table8_1[[#This Row],[PFDS]])</f>
        <v>#NUM!</v>
      </c>
      <c r="U152" t="e">
        <f>LOG(Table8_1[[#This Row],[PFDoS]])</f>
        <v>#NUM!</v>
      </c>
      <c r="V152" t="e">
        <f>LOG(Table8_1[[#This Row],[4:2 FTS]])</f>
        <v>#NUM!</v>
      </c>
      <c r="W152" t="e">
        <f>LOG(Table8_1[[#This Row],[8:2 FTS]])</f>
        <v>#NUM!</v>
      </c>
      <c r="X152" t="e">
        <f>LOG(Table8_1[[#This Row],[10:2 FTS]])</f>
        <v>#NUM!</v>
      </c>
      <c r="Y152" t="e">
        <f>LOG(Table8_1[[#This Row],[N-MeFOSAA]])</f>
        <v>#NUM!</v>
      </c>
      <c r="Z152" t="e">
        <f>LOG(Table8_1[[#This Row],[N-EtFOSAA]])</f>
        <v>#NUM!</v>
      </c>
      <c r="AA152" t="e">
        <f>LOG(Table8_1[[#This Row],[FOSA]])</f>
        <v>#NUM!</v>
      </c>
      <c r="AB152" t="e">
        <f>LOG(Table8_1[[#This Row],[FOSAA]])</f>
        <v>#NUM!</v>
      </c>
      <c r="AC152" t="e">
        <f>LOG(Table8_1[[#This Row],[N-MeFOSA]])</f>
        <v>#NUM!</v>
      </c>
      <c r="AD152" t="e">
        <f>LOG(Table8_1[[#This Row],[N-EtFOSA]])</f>
        <v>#NUM!</v>
      </c>
      <c r="AE152" t="e">
        <f>LOG(Table8_1[[#This Row],[HFPO-DA]])</f>
        <v>#NUM!</v>
      </c>
      <c r="AF152" t="e">
        <f>LOG(Table8_1[[#This Row],[ADONA]])</f>
        <v>#NUM!</v>
      </c>
      <c r="AG152" t="e">
        <f>LOG(Table8_1[[#This Row],[9Cl-PF3ONS]])</f>
        <v>#NUM!</v>
      </c>
      <c r="AH152" t="e">
        <f>LOG(Table8_1[[#This Row],[11Cl-PF3OUdS]])</f>
        <v>#NUM!</v>
      </c>
      <c r="AI152" t="e">
        <f>LOG(Table8_1[[#This Row],[3:3 FTCA]])</f>
        <v>#NUM!</v>
      </c>
      <c r="AJ152" t="e">
        <f>LOG(Table8_1[[#This Row],[5:3 FTCA]])</f>
        <v>#NUM!</v>
      </c>
      <c r="AK152" t="e">
        <f>LOG(Table8_1[[#This Row],[7:3 FTCA]])</f>
        <v>#NUM!</v>
      </c>
      <c r="AL152" t="e">
        <f>LOG(Table8_1[[#This Row],[6:2 FTCA]])</f>
        <v>#NUM!</v>
      </c>
      <c r="AM152" t="e">
        <f>LOG(Table8_1[[#This Row],[8:2 FTCA]])</f>
        <v>#NUM!</v>
      </c>
      <c r="AN152" t="e">
        <f>LOG(Table8_1[[#This Row],[10:2 FTCA]])</f>
        <v>#NUM!</v>
      </c>
      <c r="AO152" t="e">
        <f>LOG(Table8_1[[#This Row],[6:2 FTUCA]])</f>
        <v>#NUM!</v>
      </c>
      <c r="AP152" t="e">
        <f>LOG(Table8_1[[#This Row],[8:2 FTUCA]])</f>
        <v>#NUM!</v>
      </c>
      <c r="AQ152" t="e">
        <f>LOG(Table8_1[[#This Row],[6:2 diPAP]])</f>
        <v>#NUM!</v>
      </c>
      <c r="AR152" t="e">
        <f>LOG(Table8_1[[#This Row],[FBSA]])</f>
        <v>#NUM!</v>
      </c>
      <c r="AS152" t="e">
        <f>LOG(Table8_1[[#This Row],[FHxSA]])</f>
        <v>#NUM!</v>
      </c>
      <c r="AT152" t="e">
        <f>LOG(Table8_1[[#This Row],[PFPrS]])</f>
        <v>#NUM!</v>
      </c>
      <c r="AU152" t="e">
        <f>LOG(Table8_1[[#This Row],[Cl-PFOS]])</f>
        <v>#NUM!</v>
      </c>
      <c r="AV152" t="e">
        <f>LOG(Table8_1[[#This Row],[PFEtCHxS]])</f>
        <v>#NUM!</v>
      </c>
      <c r="AW152" t="e">
        <f>LOG(Table8_1[[#This Row],[8:2 diPAP]])</f>
        <v>#NUM!</v>
      </c>
      <c r="AX152" t="e">
        <f>LOG(Table8_1[[#This Row],[diSAmPAP]])</f>
        <v>#NUM!</v>
      </c>
      <c r="AY152" t="e">
        <f>LOG(Table8_1[[#This Row],[11cl-PF3OUdS2]])</f>
        <v>#NUM!</v>
      </c>
    </row>
    <row r="153" spans="1:51" x14ac:dyDescent="0.3">
      <c r="A153">
        <f>LOG(Table8_1[[#This Row],[PFBA]])</f>
        <v>-1.505764430849249</v>
      </c>
      <c r="B153">
        <f>LOG(Table8_1[[#This Row],[PFPeA]])</f>
        <v>-1.258727140193272</v>
      </c>
      <c r="C153">
        <f>LOG(Table8_1[[#This Row],[PFHxA]])</f>
        <v>-1.3756579864132674</v>
      </c>
      <c r="D153">
        <f>LOG(Table8_1[[#This Row],[PFHpA]])</f>
        <v>-1.1732398263266619</v>
      </c>
      <c r="E153">
        <f>LOG(Table8_1[[#This Row],[PFOA]])</f>
        <v>-1.1732398263266619</v>
      </c>
      <c r="F153">
        <f>LOG(Table8_1[[#This Row],[PFNA]])</f>
        <v>-1.2676075869119938</v>
      </c>
      <c r="G153">
        <f>LOG(Table8_1[[#This Row],[PFBS]])</f>
        <v>-1.2748755237605909</v>
      </c>
      <c r="H153">
        <f>LOG(Table8_1[[#This Row],[PFPeS]])</f>
        <v>-1.0512939130868681</v>
      </c>
      <c r="I153">
        <f>LOG(Table8_1[[#This Row],[PFHxS]])</f>
        <v>0.71683772329952444</v>
      </c>
      <c r="J153">
        <f>LOG(Table8_1[[#This Row],[PFHpS]])</f>
        <v>0.24054924828259971</v>
      </c>
      <c r="K153">
        <f>LOG(Table8_1[[#This Row],[PFOS]])</f>
        <v>3.8394780473741985</v>
      </c>
      <c r="L153">
        <f>LOG(Table8_1[[#This Row],[6:2 FTS]])</f>
        <v>-1.3269375005537241</v>
      </c>
      <c r="M153">
        <f>LOG(Table8_1[[#This Row],[PFDA]])</f>
        <v>1.1553360374650619</v>
      </c>
      <c r="N153">
        <f>LOG(Table8_1[[#This Row],[PFUnA]])</f>
        <v>1.3838153659804313</v>
      </c>
      <c r="O153">
        <f>LOG(Table8_1[[#This Row],[PFDoA]])</f>
        <v>2.0969100130080562</v>
      </c>
      <c r="P153">
        <f>LOG(Table8_1[[#This Row],[PFTrDA]])</f>
        <v>1.1398790864012365</v>
      </c>
      <c r="Q153">
        <f>LOG(Table8_1[[#This Row],[PFTeDA]])</f>
        <v>1.287801729930226</v>
      </c>
      <c r="R153">
        <f>LOG(Table8_1[[#This Row],[PFHxDA]])</f>
        <v>-1.0315400294767447</v>
      </c>
      <c r="S153">
        <f>LOG(Table8_1[[#This Row],[PFNS]])</f>
        <v>1.0644579892269184</v>
      </c>
      <c r="T153">
        <f>LOG(Table8_1[[#This Row],[PFDS]])</f>
        <v>1.1038037209559568</v>
      </c>
      <c r="U153">
        <f>LOG(Table8_1[[#This Row],[PFDoS]])</f>
        <v>0.6263403673750424</v>
      </c>
      <c r="V153">
        <f>LOG(Table8_1[[#This Row],[4:2 FTS]])</f>
        <v>-1.1931948376840655</v>
      </c>
      <c r="W153">
        <f>LOG(Table8_1[[#This Row],[8:2 FTS]])</f>
        <v>-1.3121362613392038</v>
      </c>
      <c r="X153">
        <f>LOG(Table8_1[[#This Row],[10:2 FTS]])</f>
        <v>0.57863920996807239</v>
      </c>
      <c r="Y153">
        <f>LOG(Table8_1[[#This Row],[N-MeFOSAA]])</f>
        <v>-1.1051237554617543</v>
      </c>
      <c r="Z153">
        <f>LOG(Table8_1[[#This Row],[N-EtFOSAA]])</f>
        <v>-1.1692285075535589</v>
      </c>
      <c r="AA153">
        <f>LOG(Table8_1[[#This Row],[FOSA]])</f>
        <v>1.1038037209559568</v>
      </c>
      <c r="AB153">
        <f>LOG(Table8_1[[#This Row],[FOSAA]])</f>
        <v>-1.2110876305279827</v>
      </c>
      <c r="AC153">
        <f>LOG(Table8_1[[#This Row],[N-MeFOSA]])</f>
        <v>-1.2210366420273666</v>
      </c>
      <c r="AD153">
        <f>LOG(Table8_1[[#This Row],[N-EtFOSA]])</f>
        <v>-1.0406881745939121</v>
      </c>
      <c r="AE153">
        <f>LOG(Table8_1[[#This Row],[HFPO-DA]])</f>
        <v>-0.95088291613251918</v>
      </c>
      <c r="AF153">
        <f>LOG(Table8_1[[#This Row],[ADONA]])</f>
        <v>-1.1077434621400748</v>
      </c>
      <c r="AG153">
        <f>LOG(Table8_1[[#This Row],[9Cl-PF3ONS]])</f>
        <v>-1.2663172636310651</v>
      </c>
      <c r="AH153">
        <f>LOG(Table8_1[[#This Row],[11Cl-PF3OUdS]])</f>
        <v>-1.2112224554759394</v>
      </c>
      <c r="AI153">
        <f>LOG(Table8_1[[#This Row],[3:3 FTCA]])</f>
        <v>-1.0457300626089958</v>
      </c>
      <c r="AJ153">
        <f>LOG(Table8_1[[#This Row],[5:3 FTCA]])</f>
        <v>-1.2299948671194907</v>
      </c>
      <c r="AK153">
        <f>LOG(Table8_1[[#This Row],[7:3 FTCA]])</f>
        <v>1.0718820073061255</v>
      </c>
      <c r="AL153">
        <f>LOG(Table8_1[[#This Row],[6:2 FTCA]])</f>
        <v>0.28330122870354957</v>
      </c>
      <c r="AM153">
        <f>LOG(Table8_1[[#This Row],[8:2 FTCA]])</f>
        <v>0.48995847942483461</v>
      </c>
      <c r="AN153">
        <f>LOG(Table8_1[[#This Row],[10:2 FTCA]])</f>
        <v>-0.93391860704317653</v>
      </c>
      <c r="AO153">
        <f>LOG(Table8_1[[#This Row],[6:2 FTUCA]])</f>
        <v>-1.2127650804438721</v>
      </c>
      <c r="AP153">
        <f>LOG(Table8_1[[#This Row],[8:2 FTUCA]])</f>
        <v>-1.3264876130106238</v>
      </c>
      <c r="AQ153">
        <f>LOG(Table8_1[[#This Row],[6:2 diPAP]])</f>
        <v>-1.0805859914393243</v>
      </c>
      <c r="AR153">
        <f>LOG(Table8_1[[#This Row],[FBSA]])</f>
        <v>1.6637009253896482</v>
      </c>
      <c r="AS153">
        <f>LOG(Table8_1[[#This Row],[FHxSA]])</f>
        <v>1.5263392773898441</v>
      </c>
      <c r="AT153">
        <f>LOG(Table8_1[[#This Row],[PFPrS]])</f>
        <v>-1.225245542160625</v>
      </c>
      <c r="AU153">
        <f>LOG(Table8_1[[#This Row],[Cl-PFOS]])</f>
        <v>4.3213737826425782E-3</v>
      </c>
      <c r="AV153">
        <f>LOG(Table8_1[[#This Row],[PFEtCHxS]])</f>
        <v>-1.5056834708121123</v>
      </c>
      <c r="AW153">
        <f>LOG(Table8_1[[#This Row],[8:2 diPAP]])</f>
        <v>-0.98526085901714211</v>
      </c>
      <c r="AX153">
        <f>LOG(Table8_1[[#This Row],[diSAmPAP]])</f>
        <v>-0.86223079432592487</v>
      </c>
      <c r="AY153" t="e">
        <f>LOG(Table8_1[[#This Row],[11cl-PF3OUdS2]])</f>
        <v>#NUM!</v>
      </c>
    </row>
    <row r="154" spans="1:51" x14ac:dyDescent="0.3">
      <c r="A154">
        <f>LOG(Table8_1[[#This Row],[PFBA]])</f>
        <v>-1.3133637307377066</v>
      </c>
      <c r="B154">
        <f>LOG(Table8_1[[#This Row],[PFPeA]])</f>
        <v>-1.3133637307377066</v>
      </c>
      <c r="C154">
        <f>LOG(Table8_1[[#This Row],[PFHxA]])</f>
        <v>-1.3133637307377066</v>
      </c>
      <c r="D154">
        <f>LOG(Table8_1[[#This Row],[PFHpA]])</f>
        <v>-1.0127807700919951</v>
      </c>
      <c r="E154">
        <f>LOG(Table8_1[[#This Row],[PFOA]])</f>
        <v>-1.3133637307377066</v>
      </c>
      <c r="F154">
        <f>LOG(Table8_1[[#This Row],[PFNA]])</f>
        <v>-1.0127807700919951</v>
      </c>
      <c r="G154">
        <f>LOG(Table8_1[[#This Row],[PFBS]])</f>
        <v>-1.3133637307377066</v>
      </c>
      <c r="H154">
        <f>LOG(Table8_1[[#This Row],[PFPeS]])</f>
        <v>-1.3133637307377066</v>
      </c>
      <c r="I154">
        <f>LOG(Table8_1[[#This Row],[PFHxS]])</f>
        <v>-0.44855000202712486</v>
      </c>
      <c r="J154">
        <f>LOG(Table8_1[[#This Row],[PFHpS]])</f>
        <v>-1.0127807700919951</v>
      </c>
      <c r="K154">
        <f>LOG(Table8_1[[#This Row],[PFOS]])</f>
        <v>2.6803355134145632</v>
      </c>
      <c r="L154">
        <f>LOG(Table8_1[[#This Row],[6:2 FTS]])</f>
        <v>-1.3133637307377066</v>
      </c>
      <c r="M154" t="e">
        <f>LOG(Table8_1[[#This Row],[PFDA]])</f>
        <v>#NUM!</v>
      </c>
      <c r="N154" t="e">
        <f>LOG(Table8_1[[#This Row],[PFUnA]])</f>
        <v>#NUM!</v>
      </c>
      <c r="O154" t="e">
        <f>LOG(Table8_1[[#This Row],[PFDoA]])</f>
        <v>#NUM!</v>
      </c>
      <c r="P154" t="e">
        <f>LOG(Table8_1[[#This Row],[PFTrDA]])</f>
        <v>#NUM!</v>
      </c>
      <c r="Q154" t="e">
        <f>LOG(Table8_1[[#This Row],[PFTeDA]])</f>
        <v>#NUM!</v>
      </c>
      <c r="R154" t="e">
        <f>LOG(Table8_1[[#This Row],[PFHxDA]])</f>
        <v>#NUM!</v>
      </c>
      <c r="S154" t="e">
        <f>LOG(Table8_1[[#This Row],[PFNS]])</f>
        <v>#NUM!</v>
      </c>
      <c r="T154" t="e">
        <f>LOG(Table8_1[[#This Row],[PFDS]])</f>
        <v>#NUM!</v>
      </c>
      <c r="U154" t="e">
        <f>LOG(Table8_1[[#This Row],[PFDoS]])</f>
        <v>#NUM!</v>
      </c>
      <c r="V154" t="e">
        <f>LOG(Table8_1[[#This Row],[4:2 FTS]])</f>
        <v>#NUM!</v>
      </c>
      <c r="W154" t="e">
        <f>LOG(Table8_1[[#This Row],[8:2 FTS]])</f>
        <v>#NUM!</v>
      </c>
      <c r="X154" t="e">
        <f>LOG(Table8_1[[#This Row],[10:2 FTS]])</f>
        <v>#NUM!</v>
      </c>
      <c r="Y154" t="e">
        <f>LOG(Table8_1[[#This Row],[N-MeFOSAA]])</f>
        <v>#NUM!</v>
      </c>
      <c r="Z154" t="e">
        <f>LOG(Table8_1[[#This Row],[N-EtFOSAA]])</f>
        <v>#NUM!</v>
      </c>
      <c r="AA154" t="e">
        <f>LOG(Table8_1[[#This Row],[FOSA]])</f>
        <v>#NUM!</v>
      </c>
      <c r="AB154" t="e">
        <f>LOG(Table8_1[[#This Row],[FOSAA]])</f>
        <v>#NUM!</v>
      </c>
      <c r="AC154" t="e">
        <f>LOG(Table8_1[[#This Row],[N-MeFOSA]])</f>
        <v>#NUM!</v>
      </c>
      <c r="AD154" t="e">
        <f>LOG(Table8_1[[#This Row],[N-EtFOSA]])</f>
        <v>#NUM!</v>
      </c>
      <c r="AE154" t="e">
        <f>LOG(Table8_1[[#This Row],[HFPO-DA]])</f>
        <v>#NUM!</v>
      </c>
      <c r="AF154" t="e">
        <f>LOG(Table8_1[[#This Row],[ADONA]])</f>
        <v>#NUM!</v>
      </c>
      <c r="AG154" t="e">
        <f>LOG(Table8_1[[#This Row],[9Cl-PF3ONS]])</f>
        <v>#NUM!</v>
      </c>
      <c r="AH154" t="e">
        <f>LOG(Table8_1[[#This Row],[11Cl-PF3OUdS]])</f>
        <v>#NUM!</v>
      </c>
      <c r="AI154" t="e">
        <f>LOG(Table8_1[[#This Row],[3:3 FTCA]])</f>
        <v>#NUM!</v>
      </c>
      <c r="AJ154" t="e">
        <f>LOG(Table8_1[[#This Row],[5:3 FTCA]])</f>
        <v>#NUM!</v>
      </c>
      <c r="AK154" t="e">
        <f>LOG(Table8_1[[#This Row],[7:3 FTCA]])</f>
        <v>#NUM!</v>
      </c>
      <c r="AL154" t="e">
        <f>LOG(Table8_1[[#This Row],[6:2 FTCA]])</f>
        <v>#NUM!</v>
      </c>
      <c r="AM154" t="e">
        <f>LOG(Table8_1[[#This Row],[8:2 FTCA]])</f>
        <v>#NUM!</v>
      </c>
      <c r="AN154" t="e">
        <f>LOG(Table8_1[[#This Row],[10:2 FTCA]])</f>
        <v>#NUM!</v>
      </c>
      <c r="AO154" t="e">
        <f>LOG(Table8_1[[#This Row],[6:2 FTUCA]])</f>
        <v>#NUM!</v>
      </c>
      <c r="AP154" t="e">
        <f>LOG(Table8_1[[#This Row],[8:2 FTUCA]])</f>
        <v>#NUM!</v>
      </c>
      <c r="AQ154" t="e">
        <f>LOG(Table8_1[[#This Row],[6:2 diPAP]])</f>
        <v>#NUM!</v>
      </c>
      <c r="AR154" t="e">
        <f>LOG(Table8_1[[#This Row],[FBSA]])</f>
        <v>#NUM!</v>
      </c>
      <c r="AS154" t="e">
        <f>LOG(Table8_1[[#This Row],[FHxSA]])</f>
        <v>#NUM!</v>
      </c>
      <c r="AT154" t="e">
        <f>LOG(Table8_1[[#This Row],[PFPrS]])</f>
        <v>#NUM!</v>
      </c>
      <c r="AU154" t="e">
        <f>LOG(Table8_1[[#This Row],[Cl-PFOS]])</f>
        <v>#NUM!</v>
      </c>
      <c r="AV154" t="e">
        <f>LOG(Table8_1[[#This Row],[PFEtCHxS]])</f>
        <v>#NUM!</v>
      </c>
      <c r="AW154" t="e">
        <f>LOG(Table8_1[[#This Row],[8:2 diPAP]])</f>
        <v>#NUM!</v>
      </c>
      <c r="AX154" t="e">
        <f>LOG(Table8_1[[#This Row],[diSAmPAP]])</f>
        <v>#NUM!</v>
      </c>
      <c r="AY154" t="e">
        <f>LOG(Table8_1[[#This Row],[11cl-PF3OUdS2]])</f>
        <v>#NUM!</v>
      </c>
    </row>
    <row r="155" spans="1:51" x14ac:dyDescent="0.3">
      <c r="A155">
        <f>LOG(Table8_1[[#This Row],[PFBA]])</f>
        <v>-0.36875921976449078</v>
      </c>
      <c r="B155">
        <f>LOG(Table8_1[[#This Row],[PFPeA]])</f>
        <v>-0.36875921976449078</v>
      </c>
      <c r="C155">
        <f>LOG(Table8_1[[#This Row],[PFHxA]])</f>
        <v>-0.36875921976449078</v>
      </c>
      <c r="D155">
        <f>LOG(Table8_1[[#This Row],[PFHpA]])</f>
        <v>-0.66756154008439472</v>
      </c>
      <c r="E155">
        <f>LOG(Table8_1[[#This Row],[PFOA]])</f>
        <v>-0.36875921976449078</v>
      </c>
      <c r="F155">
        <f>LOG(Table8_1[[#This Row],[PFNA]])</f>
        <v>-0.36875921976449078</v>
      </c>
      <c r="G155">
        <f>LOG(Table8_1[[#This Row],[PFBS]])</f>
        <v>-0.36875921976449078</v>
      </c>
      <c r="H155">
        <f>LOG(Table8_1[[#This Row],[PFPeS]])</f>
        <v>-0.36875921976449078</v>
      </c>
      <c r="I155">
        <f>LOG(Table8_1[[#This Row],[PFHxS]])</f>
        <v>0.36172783601759284</v>
      </c>
      <c r="J155">
        <f>LOG(Table8_1[[#This Row],[PFHpS]])</f>
        <v>6.069784035361165E-2</v>
      </c>
      <c r="K155">
        <f>LOG(Table8_1[[#This Row],[PFOS]])</f>
        <v>3.2671717284030137</v>
      </c>
      <c r="L155">
        <f>LOG(Table8_1[[#This Row],[6:2 FTS]])</f>
        <v>-0.36875921976449078</v>
      </c>
      <c r="M155" t="e">
        <f>LOG(Table8_1[[#This Row],[PFDA]])</f>
        <v>#NUM!</v>
      </c>
      <c r="N155" t="e">
        <f>LOG(Table8_1[[#This Row],[PFUnA]])</f>
        <v>#NUM!</v>
      </c>
      <c r="O155" t="e">
        <f>LOG(Table8_1[[#This Row],[PFDoA]])</f>
        <v>#NUM!</v>
      </c>
      <c r="P155" t="e">
        <f>LOG(Table8_1[[#This Row],[PFTrDA]])</f>
        <v>#NUM!</v>
      </c>
      <c r="Q155" t="e">
        <f>LOG(Table8_1[[#This Row],[PFTeDA]])</f>
        <v>#NUM!</v>
      </c>
      <c r="R155" t="e">
        <f>LOG(Table8_1[[#This Row],[PFHxDA]])</f>
        <v>#NUM!</v>
      </c>
      <c r="S155" t="e">
        <f>LOG(Table8_1[[#This Row],[PFNS]])</f>
        <v>#NUM!</v>
      </c>
      <c r="T155" t="e">
        <f>LOG(Table8_1[[#This Row],[PFDS]])</f>
        <v>#NUM!</v>
      </c>
      <c r="U155" t="e">
        <f>LOG(Table8_1[[#This Row],[PFDoS]])</f>
        <v>#NUM!</v>
      </c>
      <c r="V155" t="e">
        <f>LOG(Table8_1[[#This Row],[4:2 FTS]])</f>
        <v>#NUM!</v>
      </c>
      <c r="W155" t="e">
        <f>LOG(Table8_1[[#This Row],[8:2 FTS]])</f>
        <v>#NUM!</v>
      </c>
      <c r="X155" t="e">
        <f>LOG(Table8_1[[#This Row],[10:2 FTS]])</f>
        <v>#NUM!</v>
      </c>
      <c r="Y155" t="e">
        <f>LOG(Table8_1[[#This Row],[N-MeFOSAA]])</f>
        <v>#NUM!</v>
      </c>
      <c r="Z155" t="e">
        <f>LOG(Table8_1[[#This Row],[N-EtFOSAA]])</f>
        <v>#NUM!</v>
      </c>
      <c r="AA155" t="e">
        <f>LOG(Table8_1[[#This Row],[FOSA]])</f>
        <v>#NUM!</v>
      </c>
      <c r="AB155" t="e">
        <f>LOG(Table8_1[[#This Row],[FOSAA]])</f>
        <v>#NUM!</v>
      </c>
      <c r="AC155" t="e">
        <f>LOG(Table8_1[[#This Row],[N-MeFOSA]])</f>
        <v>#NUM!</v>
      </c>
      <c r="AD155" t="e">
        <f>LOG(Table8_1[[#This Row],[N-EtFOSA]])</f>
        <v>#NUM!</v>
      </c>
      <c r="AE155" t="e">
        <f>LOG(Table8_1[[#This Row],[HFPO-DA]])</f>
        <v>#NUM!</v>
      </c>
      <c r="AF155" t="e">
        <f>LOG(Table8_1[[#This Row],[ADONA]])</f>
        <v>#NUM!</v>
      </c>
      <c r="AG155" t="e">
        <f>LOG(Table8_1[[#This Row],[9Cl-PF3ONS]])</f>
        <v>#NUM!</v>
      </c>
      <c r="AH155" t="e">
        <f>LOG(Table8_1[[#This Row],[11Cl-PF3OUdS]])</f>
        <v>#NUM!</v>
      </c>
      <c r="AI155" t="e">
        <f>LOG(Table8_1[[#This Row],[3:3 FTCA]])</f>
        <v>#NUM!</v>
      </c>
      <c r="AJ155" t="e">
        <f>LOG(Table8_1[[#This Row],[5:3 FTCA]])</f>
        <v>#NUM!</v>
      </c>
      <c r="AK155" t="e">
        <f>LOG(Table8_1[[#This Row],[7:3 FTCA]])</f>
        <v>#NUM!</v>
      </c>
      <c r="AL155" t="e">
        <f>LOG(Table8_1[[#This Row],[6:2 FTCA]])</f>
        <v>#NUM!</v>
      </c>
      <c r="AM155" t="e">
        <f>LOG(Table8_1[[#This Row],[8:2 FTCA]])</f>
        <v>#NUM!</v>
      </c>
      <c r="AN155" t="e">
        <f>LOG(Table8_1[[#This Row],[10:2 FTCA]])</f>
        <v>#NUM!</v>
      </c>
      <c r="AO155" t="e">
        <f>LOG(Table8_1[[#This Row],[6:2 FTUCA]])</f>
        <v>#NUM!</v>
      </c>
      <c r="AP155" t="e">
        <f>LOG(Table8_1[[#This Row],[8:2 FTUCA]])</f>
        <v>#NUM!</v>
      </c>
      <c r="AQ155" t="e">
        <f>LOG(Table8_1[[#This Row],[6:2 diPAP]])</f>
        <v>#NUM!</v>
      </c>
      <c r="AR155" t="e">
        <f>LOG(Table8_1[[#This Row],[FBSA]])</f>
        <v>#NUM!</v>
      </c>
      <c r="AS155" t="e">
        <f>LOG(Table8_1[[#This Row],[FHxSA]])</f>
        <v>#NUM!</v>
      </c>
      <c r="AT155" t="e">
        <f>LOG(Table8_1[[#This Row],[PFPrS]])</f>
        <v>#NUM!</v>
      </c>
      <c r="AU155" t="e">
        <f>LOG(Table8_1[[#This Row],[Cl-PFOS]])</f>
        <v>#NUM!</v>
      </c>
      <c r="AV155" t="e">
        <f>LOG(Table8_1[[#This Row],[PFEtCHxS]])</f>
        <v>#NUM!</v>
      </c>
      <c r="AW155" t="e">
        <f>LOG(Table8_1[[#This Row],[8:2 diPAP]])</f>
        <v>#NUM!</v>
      </c>
      <c r="AX155" t="e">
        <f>LOG(Table8_1[[#This Row],[diSAmPAP]])</f>
        <v>#NUM!</v>
      </c>
      <c r="AY155" t="e">
        <f>LOG(Table8_1[[#This Row],[11cl-PF3OUdS2]])</f>
        <v>#NUM!</v>
      </c>
    </row>
    <row r="156" spans="1:51" x14ac:dyDescent="0.3">
      <c r="A156">
        <f>LOG(Table8_1[[#This Row],[PFBA]])</f>
        <v>-1.2199780572519698</v>
      </c>
      <c r="B156">
        <f>LOG(Table8_1[[#This Row],[PFPeA]])</f>
        <v>-1.3054400054906397</v>
      </c>
      <c r="C156">
        <f>LOG(Table8_1[[#This Row],[PFHxA]])</f>
        <v>-1.42249278903876</v>
      </c>
      <c r="D156">
        <f>LOG(Table8_1[[#This Row],[PFHpA]])</f>
        <v>-1.2199780572519698</v>
      </c>
      <c r="E156">
        <f>LOG(Table8_1[[#This Row],[PFOA]])</f>
        <v>-1.5527023480659352</v>
      </c>
      <c r="F156">
        <f>LOG(Table8_1[[#This Row],[PFNA]])</f>
        <v>-1.3143732330690299</v>
      </c>
      <c r="G156">
        <f>LOG(Table8_1[[#This Row],[PFBS]])</f>
        <v>-1.3216032295504037</v>
      </c>
      <c r="H156">
        <f>LOG(Table8_1[[#This Row],[PFPeS]])</f>
        <v>-1.0982911368689738</v>
      </c>
      <c r="I156">
        <f>LOG(Table8_1[[#This Row],[PFHxS]])</f>
        <v>0.87448181769946653</v>
      </c>
      <c r="J156">
        <f>LOG(Table8_1[[#This Row],[PFHpS]])</f>
        <v>-5.305672930217456E-2</v>
      </c>
      <c r="K156">
        <f>LOG(Table8_1[[#This Row],[PFOS]])</f>
        <v>3.6599162000698504</v>
      </c>
      <c r="L156">
        <f>LOG(Table8_1[[#This Row],[6:2 FTS]])</f>
        <v>-1.3737174193440458</v>
      </c>
      <c r="M156">
        <f>LOG(Table8_1[[#This Row],[PFDA]])</f>
        <v>0.94051648493256723</v>
      </c>
      <c r="N156">
        <f>LOG(Table8_1[[#This Row],[PFUnA]])</f>
        <v>1.2013971243204515</v>
      </c>
      <c r="O156">
        <f>LOG(Table8_1[[#This Row],[PFDoA]])</f>
        <v>1.887054378050957</v>
      </c>
      <c r="P156">
        <f>LOG(Table8_1[[#This Row],[PFTrDA]])</f>
        <v>0.91960102378411102</v>
      </c>
      <c r="Q156">
        <f>LOG(Table8_1[[#This Row],[PFTeDA]])</f>
        <v>1.3483048630481607</v>
      </c>
      <c r="R156">
        <f>LOG(Table8_1[[#This Row],[PFHxDA]])</f>
        <v>-1.0784193310106827</v>
      </c>
      <c r="S156">
        <f>LOG(Table8_1[[#This Row],[PFNS]])</f>
        <v>0.89817648349767654</v>
      </c>
      <c r="T156">
        <f>LOG(Table8_1[[#This Row],[PFDS]])</f>
        <v>0.88422876963260399</v>
      </c>
      <c r="U156">
        <f>LOG(Table8_1[[#This Row],[PFDoS]])</f>
        <v>0.49554433754644844</v>
      </c>
      <c r="V156">
        <f>LOG(Table8_1[[#This Row],[4:2 FTS]])</f>
        <v>-1.2400741392180035</v>
      </c>
      <c r="W156">
        <f>LOG(Table8_1[[#This Row],[8:2 FTS]])</f>
        <v>-0.23210238398190938</v>
      </c>
      <c r="X156">
        <f>LOG(Table8_1[[#This Row],[10:2 FTS]])</f>
        <v>0.68033551341456322</v>
      </c>
      <c r="Y156">
        <f>LOG(Table8_1[[#This Row],[N-MeFOSAA]])</f>
        <v>-1.1520030569956923</v>
      </c>
      <c r="Z156">
        <f>LOG(Table8_1[[#This Row],[N-EtFOSAA]])</f>
        <v>-1.2161078090874968</v>
      </c>
      <c r="AA156">
        <f>LOG(Table8_1[[#This Row],[FOSA]])</f>
        <v>0.93348728784870549</v>
      </c>
      <c r="AB156">
        <f>LOG(Table8_1[[#This Row],[FOSAA]])</f>
        <v>-1.2579669320619205</v>
      </c>
      <c r="AC156">
        <f>LOG(Table8_1[[#This Row],[N-MeFOSA]])</f>
        <v>-1.2679159435613048</v>
      </c>
      <c r="AD156">
        <f>LOG(Table8_1[[#This Row],[N-EtFOSA]])</f>
        <v>-1.08756747612785</v>
      </c>
      <c r="AE156">
        <f>LOG(Table8_1[[#This Row],[HFPO-DA]])</f>
        <v>-0.99776221766645723</v>
      </c>
      <c r="AF156">
        <f>LOG(Table8_1[[#This Row],[ADONA]])</f>
        <v>-1.1546227636740127</v>
      </c>
      <c r="AG156">
        <f>LOG(Table8_1[[#This Row],[9Cl-PF3ONS]])</f>
        <v>-1.313196565165003</v>
      </c>
      <c r="AH156">
        <f>LOG(Table8_1[[#This Row],[11Cl-PF3OUdS]])</f>
        <v>-1.2581017570098774</v>
      </c>
      <c r="AI156">
        <f>LOG(Table8_1[[#This Row],[3:3 FTCA]])</f>
        <v>-1.0926093641429337</v>
      </c>
      <c r="AJ156">
        <f>LOG(Table8_1[[#This Row],[5:3 FTCA]])</f>
        <v>-1.2768741686534286</v>
      </c>
      <c r="AK156">
        <f>LOG(Table8_1[[#This Row],[7:3 FTCA]])</f>
        <v>1.5301996982030821</v>
      </c>
      <c r="AL156">
        <f>LOG(Table8_1[[#This Row],[6:2 FTCA]])</f>
        <v>-1.3473132225075874</v>
      </c>
      <c r="AM156">
        <f>LOG(Table8_1[[#This Row],[8:2 FTCA]])</f>
        <v>0.66086547800386919</v>
      </c>
      <c r="AN156">
        <f>LOG(Table8_1[[#This Row],[10:2 FTCA]])</f>
        <v>-0.98079790857711446</v>
      </c>
      <c r="AO156">
        <f>LOG(Table8_1[[#This Row],[6:2 FTUCA]])</f>
        <v>-1.25964438197781</v>
      </c>
      <c r="AP156">
        <f>LOG(Table8_1[[#This Row],[8:2 FTUCA]])</f>
        <v>-1.3733669145445617</v>
      </c>
      <c r="AQ156">
        <f>LOG(Table8_1[[#This Row],[6:2 diPAP]])</f>
        <v>-1.127465292973262</v>
      </c>
      <c r="AR156">
        <f>LOG(Table8_1[[#This Row],[FBSA]])</f>
        <v>1.5943925503754266</v>
      </c>
      <c r="AS156">
        <f>LOG(Table8_1[[#This Row],[FHxSA]])</f>
        <v>1.2201080880400552</v>
      </c>
      <c r="AT156">
        <f>LOG(Table8_1[[#This Row],[PFPrS]])</f>
        <v>-1.2721248436945629</v>
      </c>
      <c r="AU156">
        <f>LOG(Table8_1[[#This Row],[Cl-PFOS]])</f>
        <v>-0.19517932127883766</v>
      </c>
      <c r="AV156">
        <f>LOG(Table8_1[[#This Row],[PFEtCHxS]])</f>
        <v>-1.5525627723460502</v>
      </c>
      <c r="AW156">
        <f>LOG(Table8_1[[#This Row],[8:2 diPAP]])</f>
        <v>-1.03214016055108</v>
      </c>
      <c r="AX156">
        <f>LOG(Table8_1[[#This Row],[diSAmPAP]])</f>
        <v>-0.9091100958598628</v>
      </c>
      <c r="AY156" t="e">
        <f>LOG(Table8_1[[#This Row],[11cl-PF3OUdS2]])</f>
        <v>#NUM!</v>
      </c>
    </row>
    <row r="157" spans="1:51" x14ac:dyDescent="0.3">
      <c r="A157">
        <f>LOG(Table8_1[[#This Row],[PFBA]])</f>
        <v>-1.3151546383555874</v>
      </c>
      <c r="B157">
        <f>LOG(Table8_1[[#This Row],[PFPeA]])</f>
        <v>-1.3151546383555874</v>
      </c>
      <c r="C157">
        <f>LOG(Table8_1[[#This Row],[PFHxA]])</f>
        <v>-1.3151546383555874</v>
      </c>
      <c r="D157">
        <f>LOG(Table8_1[[#This Row],[PFHpA]])</f>
        <v>-1.0136762229492347</v>
      </c>
      <c r="E157">
        <f>LOG(Table8_1[[#This Row],[PFOA]])</f>
        <v>-1.3151546383555874</v>
      </c>
      <c r="F157">
        <f>LOG(Table8_1[[#This Row],[PFNA]])</f>
        <v>-1.3151546383555874</v>
      </c>
      <c r="G157">
        <f>LOG(Table8_1[[#This Row],[PFBS]])</f>
        <v>-1.3151546383555874</v>
      </c>
      <c r="H157">
        <f>LOG(Table8_1[[#This Row],[PFPeS]])</f>
        <v>-1.3151546383555874</v>
      </c>
      <c r="I157">
        <f>LOG(Table8_1[[#This Row],[PFHxS]])</f>
        <v>-0.14569395819891939</v>
      </c>
      <c r="J157">
        <f>LOG(Table8_1[[#This Row],[PFHpS]])</f>
        <v>-0.60032627851896181</v>
      </c>
      <c r="K157">
        <f>LOG(Table8_1[[#This Row],[PFOS]])</f>
        <v>2.6190933306267428</v>
      </c>
      <c r="L157">
        <f>LOG(Table8_1[[#This Row],[6:2 FTS]])</f>
        <v>-1.3151546383555874</v>
      </c>
      <c r="M157" t="e">
        <f>LOG(Table8_1[[#This Row],[PFDA]])</f>
        <v>#NUM!</v>
      </c>
      <c r="N157" t="e">
        <f>LOG(Table8_1[[#This Row],[PFUnA]])</f>
        <v>#NUM!</v>
      </c>
      <c r="O157" t="e">
        <f>LOG(Table8_1[[#This Row],[PFDoA]])</f>
        <v>#NUM!</v>
      </c>
      <c r="P157" t="e">
        <f>LOG(Table8_1[[#This Row],[PFTrDA]])</f>
        <v>#NUM!</v>
      </c>
      <c r="Q157" t="e">
        <f>LOG(Table8_1[[#This Row],[PFTeDA]])</f>
        <v>#NUM!</v>
      </c>
      <c r="R157" t="e">
        <f>LOG(Table8_1[[#This Row],[PFHxDA]])</f>
        <v>#NUM!</v>
      </c>
      <c r="S157" t="e">
        <f>LOG(Table8_1[[#This Row],[PFNS]])</f>
        <v>#NUM!</v>
      </c>
      <c r="T157" t="e">
        <f>LOG(Table8_1[[#This Row],[PFDS]])</f>
        <v>#NUM!</v>
      </c>
      <c r="U157" t="e">
        <f>LOG(Table8_1[[#This Row],[PFDoS]])</f>
        <v>#NUM!</v>
      </c>
      <c r="V157" t="e">
        <f>LOG(Table8_1[[#This Row],[4:2 FTS]])</f>
        <v>#NUM!</v>
      </c>
      <c r="W157" t="e">
        <f>LOG(Table8_1[[#This Row],[8:2 FTS]])</f>
        <v>#NUM!</v>
      </c>
      <c r="X157" t="e">
        <f>LOG(Table8_1[[#This Row],[10:2 FTS]])</f>
        <v>#NUM!</v>
      </c>
      <c r="Y157" t="e">
        <f>LOG(Table8_1[[#This Row],[N-MeFOSAA]])</f>
        <v>#NUM!</v>
      </c>
      <c r="Z157" t="e">
        <f>LOG(Table8_1[[#This Row],[N-EtFOSAA]])</f>
        <v>#NUM!</v>
      </c>
      <c r="AA157" t="e">
        <f>LOG(Table8_1[[#This Row],[FOSA]])</f>
        <v>#NUM!</v>
      </c>
      <c r="AB157" t="e">
        <f>LOG(Table8_1[[#This Row],[FOSAA]])</f>
        <v>#NUM!</v>
      </c>
      <c r="AC157" t="e">
        <f>LOG(Table8_1[[#This Row],[N-MeFOSA]])</f>
        <v>#NUM!</v>
      </c>
      <c r="AD157" t="e">
        <f>LOG(Table8_1[[#This Row],[N-EtFOSA]])</f>
        <v>#NUM!</v>
      </c>
      <c r="AE157" t="e">
        <f>LOG(Table8_1[[#This Row],[HFPO-DA]])</f>
        <v>#NUM!</v>
      </c>
      <c r="AF157" t="e">
        <f>LOG(Table8_1[[#This Row],[ADONA]])</f>
        <v>#NUM!</v>
      </c>
      <c r="AG157" t="e">
        <f>LOG(Table8_1[[#This Row],[9Cl-PF3ONS]])</f>
        <v>#NUM!</v>
      </c>
      <c r="AH157" t="e">
        <f>LOG(Table8_1[[#This Row],[11Cl-PF3OUdS]])</f>
        <v>#NUM!</v>
      </c>
      <c r="AI157" t="e">
        <f>LOG(Table8_1[[#This Row],[3:3 FTCA]])</f>
        <v>#NUM!</v>
      </c>
      <c r="AJ157" t="e">
        <f>LOG(Table8_1[[#This Row],[5:3 FTCA]])</f>
        <v>#NUM!</v>
      </c>
      <c r="AK157" t="e">
        <f>LOG(Table8_1[[#This Row],[7:3 FTCA]])</f>
        <v>#NUM!</v>
      </c>
      <c r="AL157" t="e">
        <f>LOG(Table8_1[[#This Row],[6:2 FTCA]])</f>
        <v>#NUM!</v>
      </c>
      <c r="AM157" t="e">
        <f>LOG(Table8_1[[#This Row],[8:2 FTCA]])</f>
        <v>#NUM!</v>
      </c>
      <c r="AN157" t="e">
        <f>LOG(Table8_1[[#This Row],[10:2 FTCA]])</f>
        <v>#NUM!</v>
      </c>
      <c r="AO157" t="e">
        <f>LOG(Table8_1[[#This Row],[6:2 FTUCA]])</f>
        <v>#NUM!</v>
      </c>
      <c r="AP157" t="e">
        <f>LOG(Table8_1[[#This Row],[8:2 FTUCA]])</f>
        <v>#NUM!</v>
      </c>
      <c r="AQ157" t="e">
        <f>LOG(Table8_1[[#This Row],[6:2 diPAP]])</f>
        <v>#NUM!</v>
      </c>
      <c r="AR157" t="e">
        <f>LOG(Table8_1[[#This Row],[FBSA]])</f>
        <v>#NUM!</v>
      </c>
      <c r="AS157" t="e">
        <f>LOG(Table8_1[[#This Row],[FHxSA]])</f>
        <v>#NUM!</v>
      </c>
      <c r="AT157" t="e">
        <f>LOG(Table8_1[[#This Row],[PFPrS]])</f>
        <v>#NUM!</v>
      </c>
      <c r="AU157" t="e">
        <f>LOG(Table8_1[[#This Row],[Cl-PFOS]])</f>
        <v>#NUM!</v>
      </c>
      <c r="AV157" t="e">
        <f>LOG(Table8_1[[#This Row],[PFEtCHxS]])</f>
        <v>#NUM!</v>
      </c>
      <c r="AW157" t="e">
        <f>LOG(Table8_1[[#This Row],[8:2 diPAP]])</f>
        <v>#NUM!</v>
      </c>
      <c r="AX157" t="e">
        <f>LOG(Table8_1[[#This Row],[diSAmPAP]])</f>
        <v>#NUM!</v>
      </c>
      <c r="AY157" t="e">
        <f>LOG(Table8_1[[#This Row],[11cl-PF3OUdS2]])</f>
        <v>#NUM!</v>
      </c>
    </row>
    <row r="158" spans="1:51" x14ac:dyDescent="0.3">
      <c r="A158">
        <f>LOG(Table8_1[[#This Row],[PFBA]])</f>
        <v>-1.0969100130080565</v>
      </c>
      <c r="B158">
        <f>LOG(Table8_1[[#This Row],[PFPeA]])</f>
        <v>-1.0969100130080565</v>
      </c>
      <c r="C158">
        <f>LOG(Table8_1[[#This Row],[PFHxA]])</f>
        <v>-1.0969100130080565</v>
      </c>
      <c r="D158">
        <f>LOG(Table8_1[[#This Row],[PFHpA]])</f>
        <v>-1.0969100130080565</v>
      </c>
      <c r="E158">
        <f>LOG(Table8_1[[#This Row],[PFOA]])</f>
        <v>-1.0969100130080565</v>
      </c>
      <c r="F158">
        <f>LOG(Table8_1[[#This Row],[PFNA]])</f>
        <v>-0.53760200210104392</v>
      </c>
      <c r="G158">
        <f>LOG(Table8_1[[#This Row],[PFBS]])</f>
        <v>-1.0969100130080565</v>
      </c>
      <c r="H158">
        <f>LOG(Table8_1[[#This Row],[PFPeS]])</f>
        <v>-1.0969100130080565</v>
      </c>
      <c r="I158">
        <f>LOG(Table8_1[[#This Row],[PFHxS]])</f>
        <v>0.38381536598043126</v>
      </c>
      <c r="J158">
        <f>LOG(Table8_1[[#This Row],[PFHpS]])</f>
        <v>-2.0451625295904902E-2</v>
      </c>
      <c r="K158">
        <f>LOG(Table8_1[[#This Row],[PFOS]])</f>
        <v>3.255272505103306</v>
      </c>
      <c r="L158">
        <f>LOG(Table8_1[[#This Row],[6:2 FTS]])</f>
        <v>-1.0969100130080565</v>
      </c>
      <c r="M158">
        <f>LOG(Table8_1[[#This Row],[PFDA]])</f>
        <v>1.0606978403536116</v>
      </c>
      <c r="N158">
        <f>LOG(Table8_1[[#This Row],[PFUnA]])</f>
        <v>1.3560258571931227</v>
      </c>
      <c r="O158">
        <f>LOG(Table8_1[[#This Row],[PFDoA]])</f>
        <v>1.4785664955938433</v>
      </c>
      <c r="P158">
        <f>LOG(Table8_1[[#This Row],[PFTrDA]])</f>
        <v>1.354108439147401</v>
      </c>
      <c r="Q158">
        <f>LOG(Table8_1[[#This Row],[PFTeDA]])</f>
        <v>1.3617278360175928</v>
      </c>
      <c r="R158">
        <f>LOG(Table8_1[[#This Row],[PFHxDA]])</f>
        <v>-0.18177410638604449</v>
      </c>
      <c r="S158">
        <f>LOG(Table8_1[[#This Row],[PFNS]])</f>
        <v>1.167317334748176</v>
      </c>
      <c r="T158">
        <f>LOG(Table8_1[[#This Row],[PFDS]])</f>
        <v>1.255272505103306</v>
      </c>
      <c r="U158">
        <f>LOG(Table8_1[[#This Row],[PFDoS]])</f>
        <v>0.7307822756663892</v>
      </c>
      <c r="V158">
        <f>LOG(Table8_1[[#This Row],[4:2 FTS]])</f>
        <v>-0.69897000433601875</v>
      </c>
      <c r="W158">
        <f>LOG(Table8_1[[#This Row],[8:2 FTS]])</f>
        <v>0.50379068305718111</v>
      </c>
      <c r="X158">
        <f>LOG(Table8_1[[#This Row],[10:2 FTS]])</f>
        <v>1.0681858617461617</v>
      </c>
      <c r="Y158">
        <f>LOG(Table8_1[[#This Row],[N-MeFOSAA]])</f>
        <v>-1.0969100130080565</v>
      </c>
      <c r="Z158">
        <f>LOG(Table8_1[[#This Row],[N-EtFOSAA]])</f>
        <v>-1.0969100130080565</v>
      </c>
      <c r="AA158">
        <f>LOG(Table8_1[[#This Row],[FOSA]])</f>
        <v>0.71683772329952444</v>
      </c>
      <c r="AB158">
        <f>LOG(Table8_1[[#This Row],[FOSAA]])</f>
        <v>-1.0969100130080565</v>
      </c>
      <c r="AC158">
        <f>LOG(Table8_1[[#This Row],[N-MeFOSA]])</f>
        <v>-1.0969100130080565</v>
      </c>
      <c r="AD158">
        <f>LOG(Table8_1[[#This Row],[N-EtFOSA]])</f>
        <v>-1.0969100130080565</v>
      </c>
      <c r="AE158">
        <f>LOG(Table8_1[[#This Row],[HFPO-DA]])</f>
        <v>-1.0969100130080565</v>
      </c>
      <c r="AF158">
        <f>LOG(Table8_1[[#This Row],[ADONA]])</f>
        <v>-1.0969100130080565</v>
      </c>
      <c r="AG158">
        <f>LOG(Table8_1[[#This Row],[9Cl-PF3ONS]])</f>
        <v>-1.0969100130080565</v>
      </c>
      <c r="AH158">
        <f>LOG(Table8_1[[#This Row],[11Cl-PF3OUdS]])</f>
        <v>-1.0969100130080565</v>
      </c>
      <c r="AI158">
        <f>LOG(Table8_1[[#This Row],[3:3 FTCA]])</f>
        <v>-9.6910013008056392E-2</v>
      </c>
      <c r="AJ158">
        <f>LOG(Table8_1[[#This Row],[5:3 FTCA]])</f>
        <v>-0.21183162885883233</v>
      </c>
      <c r="AK158">
        <f>LOG(Table8_1[[#This Row],[7:3 FTCA]])</f>
        <v>0.17897694729316943</v>
      </c>
      <c r="AL158">
        <f>LOG(Table8_1[[#This Row],[6:2 FTCA]])</f>
        <v>-1.0969100130080565</v>
      </c>
      <c r="AM158">
        <f>LOG(Table8_1[[#This Row],[8:2 FTCA]])</f>
        <v>-1.0969100130080565</v>
      </c>
      <c r="AN158">
        <f>LOG(Table8_1[[#This Row],[10:2 FTCA]])</f>
        <v>-1.0969100130080565</v>
      </c>
      <c r="AO158">
        <f>LOG(Table8_1[[#This Row],[6:2 FTUCA]])</f>
        <v>-1.0969100130080565</v>
      </c>
      <c r="AP158">
        <f>LOG(Table8_1[[#This Row],[8:2 FTUCA]])</f>
        <v>-1.0969100130080565</v>
      </c>
      <c r="AQ158">
        <f>LOG(Table8_1[[#This Row],[6:2 diPAP]])</f>
        <v>-0.69897000433601875</v>
      </c>
      <c r="AR158">
        <f>LOG(Table8_1[[#This Row],[FBSA]])</f>
        <v>0.92376196082870032</v>
      </c>
      <c r="AS158">
        <f>LOG(Table8_1[[#This Row],[FHxSA]])</f>
        <v>1.4232458739368079</v>
      </c>
      <c r="AT158">
        <f>LOG(Table8_1[[#This Row],[PFPrS]])</f>
        <v>-0.69897000433601875</v>
      </c>
      <c r="AU158">
        <f>LOG(Table8_1[[#This Row],[Cl-PFOS]])</f>
        <v>0.35602585719312274</v>
      </c>
      <c r="AV158">
        <f>LOG(Table8_1[[#This Row],[PFEtCHxS]])</f>
        <v>-1.0969100130080565</v>
      </c>
      <c r="AW158">
        <f>LOG(Table8_1[[#This Row],[8:2 diPAP]])</f>
        <v>-1.0969100130080565</v>
      </c>
      <c r="AX158">
        <f>LOG(Table8_1[[#This Row],[diSAmPAP]])</f>
        <v>-1.0969100130080565</v>
      </c>
      <c r="AY158" t="e">
        <f>LOG(Table8_1[[#This Row],[11cl-PF3OUdS2]])</f>
        <v>#NUM!</v>
      </c>
    </row>
    <row r="159" spans="1:51" x14ac:dyDescent="0.3">
      <c r="A159">
        <f>LOG(Table8_1[[#This Row],[PFBA]])</f>
        <v>-1.0109953843014632</v>
      </c>
      <c r="B159">
        <f>LOG(Table8_1[[#This Row],[PFPeA]])</f>
        <v>-1.0109953843014632</v>
      </c>
      <c r="C159">
        <f>LOG(Table8_1[[#This Row],[PFHxA]])</f>
        <v>-1.0109953843014632</v>
      </c>
      <c r="D159">
        <f>LOG(Table8_1[[#This Row],[PFHpA]])</f>
        <v>-1.0109953843014632</v>
      </c>
      <c r="E159">
        <f>LOG(Table8_1[[#This Row],[PFOA]])</f>
        <v>-1.0109953843014632</v>
      </c>
      <c r="F159">
        <f>LOG(Table8_1[[#This Row],[PFNA]])</f>
        <v>-1.0109953843014632</v>
      </c>
      <c r="G159">
        <f>LOG(Table8_1[[#This Row],[PFBS]])</f>
        <v>-1.0109953843014632</v>
      </c>
      <c r="H159">
        <f>LOG(Table8_1[[#This Row],[PFPeS]])</f>
        <v>-1.0109953843014632</v>
      </c>
      <c r="I159">
        <f>LOG(Table8_1[[#This Row],[PFHxS]])</f>
        <v>0.65321251377534373</v>
      </c>
      <c r="J159">
        <f>LOG(Table8_1[[#This Row],[PFHpS]])</f>
        <v>0.7678976160180907</v>
      </c>
      <c r="K159">
        <f>LOG(Table8_1[[#This Row],[PFOS]])</f>
        <v>3.5831987739686229</v>
      </c>
      <c r="L159">
        <f>LOG(Table8_1[[#This Row],[6:2 FTS]])</f>
        <v>-1.0109953843014632</v>
      </c>
      <c r="M159">
        <f>LOG(Table8_1[[#This Row],[PFDA]])</f>
        <v>0.96047077753429899</v>
      </c>
      <c r="N159">
        <f>LOG(Table8_1[[#This Row],[PFUnA]])</f>
        <v>-1.0109953843014632</v>
      </c>
      <c r="O159">
        <f>LOG(Table8_1[[#This Row],[PFDoA]])</f>
        <v>1.4608978427565478</v>
      </c>
      <c r="P159">
        <f>LOG(Table8_1[[#This Row],[PFTrDA]])</f>
        <v>1.4313637641589874</v>
      </c>
      <c r="Q159">
        <f>LOG(Table8_1[[#This Row],[PFTeDA]])</f>
        <v>1.1238516409670858</v>
      </c>
      <c r="R159">
        <f>LOG(Table8_1[[#This Row],[PFHxDA]])</f>
        <v>-0.55439579672640238</v>
      </c>
      <c r="S159">
        <f>LOG(Table8_1[[#This Row],[PFNS]])</f>
        <v>1.888179493918325</v>
      </c>
      <c r="T159">
        <f>LOG(Table8_1[[#This Row],[PFDS]])</f>
        <v>1.5670263661590604</v>
      </c>
      <c r="U159">
        <f>LOG(Table8_1[[#This Row],[PFDoS]])</f>
        <v>1.3765769570565121</v>
      </c>
      <c r="V159">
        <f>LOG(Table8_1[[#This Row],[4:2 FTS]])</f>
        <v>-0.61261017366127057</v>
      </c>
      <c r="W159">
        <f>LOG(Table8_1[[#This Row],[8:2 FTS]])</f>
        <v>0.42488163663106698</v>
      </c>
      <c r="X159">
        <f>LOG(Table8_1[[#This Row],[10:2 FTS]])</f>
        <v>0.86746748785905148</v>
      </c>
      <c r="Y159">
        <f>LOG(Table8_1[[#This Row],[N-MeFOSAA]])</f>
        <v>-1.0109953843014632</v>
      </c>
      <c r="Z159">
        <f>LOG(Table8_1[[#This Row],[N-EtFOSAA]])</f>
        <v>-1.0109953843014632</v>
      </c>
      <c r="AA159">
        <f>LOG(Table8_1[[#This Row],[FOSA]])</f>
        <v>1.0569048513364727</v>
      </c>
      <c r="AB159">
        <f>LOG(Table8_1[[#This Row],[FOSAA]])</f>
        <v>-1.0109953843014632</v>
      </c>
      <c r="AC159">
        <f>LOG(Table8_1[[#This Row],[N-MeFOSA]])</f>
        <v>-0.20204035626280387</v>
      </c>
      <c r="AD159">
        <f>LOG(Table8_1[[#This Row],[N-EtFOSA]])</f>
        <v>-1.0109953843014632</v>
      </c>
      <c r="AE159">
        <f>LOG(Table8_1[[#This Row],[HFPO-DA]])</f>
        <v>-1.0109953843014632</v>
      </c>
      <c r="AF159">
        <f>LOG(Table8_1[[#This Row],[ADONA]])</f>
        <v>-1.0109953843014632</v>
      </c>
      <c r="AG159">
        <f>LOG(Table8_1[[#This Row],[9Cl-PF3ONS]])</f>
        <v>-1.0109953843014632</v>
      </c>
      <c r="AH159">
        <f>LOG(Table8_1[[#This Row],[11Cl-PF3OUdS]])</f>
        <v>-1.0109953843014632</v>
      </c>
      <c r="AI159">
        <f>LOG(Table8_1[[#This Row],[3:3 FTCA]])</f>
        <v>-1.0995384301463193E-2</v>
      </c>
      <c r="AJ159">
        <f>LOG(Table8_1[[#This Row],[5:3 FTCA]])</f>
        <v>-1.0109953843014632</v>
      </c>
      <c r="AK159">
        <f>LOG(Table8_1[[#This Row],[7:3 FTCA]])</f>
        <v>0.50785587169583091</v>
      </c>
      <c r="AL159">
        <f>LOG(Table8_1[[#This Row],[6:2 FTCA]])</f>
        <v>-1.0109953843014632</v>
      </c>
      <c r="AM159">
        <f>LOG(Table8_1[[#This Row],[8:2 FTCA]])</f>
        <v>-1.0109953843014632</v>
      </c>
      <c r="AN159">
        <f>LOG(Table8_1[[#This Row],[10:2 FTCA]])</f>
        <v>-1.0109953843014632</v>
      </c>
      <c r="AO159">
        <f>LOG(Table8_1[[#This Row],[6:2 FTUCA]])</f>
        <v>-1.0109953843014632</v>
      </c>
      <c r="AP159">
        <f>LOG(Table8_1[[#This Row],[8:2 FTUCA]])</f>
        <v>-1.0109953843014632</v>
      </c>
      <c r="AQ159">
        <f>LOG(Table8_1[[#This Row],[6:2 diPAP]])</f>
        <v>-0.61261017366127057</v>
      </c>
      <c r="AR159">
        <f>LOG(Table8_1[[#This Row],[FBSA]])</f>
        <v>1.1038037209559568</v>
      </c>
      <c r="AS159">
        <f>LOG(Table8_1[[#This Row],[FHxSA]])</f>
        <v>1.5809249756756194</v>
      </c>
      <c r="AT159">
        <f>LOG(Table8_1[[#This Row],[PFPrS]])</f>
        <v>-0.61261017366127057</v>
      </c>
      <c r="AU159">
        <f>LOG(Table8_1[[#This Row],[Cl-PFOS]])</f>
        <v>1.0969100130080565</v>
      </c>
      <c r="AV159">
        <f>LOG(Table8_1[[#This Row],[PFEtCHxS]])</f>
        <v>-1.0109953843014632</v>
      </c>
      <c r="AW159">
        <f>LOG(Table8_1[[#This Row],[8:2 diPAP]])</f>
        <v>-1.0109953843014632</v>
      </c>
      <c r="AX159">
        <f>LOG(Table8_1[[#This Row],[diSAmPAP]])</f>
        <v>-1.0109953843014632</v>
      </c>
      <c r="AY159" t="e">
        <f>LOG(Table8_1[[#This Row],[11cl-PF3OUdS2]])</f>
        <v>#NUM!</v>
      </c>
    </row>
    <row r="160" spans="1:51" x14ac:dyDescent="0.3">
      <c r="A160">
        <f>LOG(Table8_1[[#This Row],[PFBA]])</f>
        <v>-1.1249387366082999</v>
      </c>
      <c r="B160">
        <f>LOG(Table8_1[[#This Row],[PFPeA]])</f>
        <v>-1.1249387366082999</v>
      </c>
      <c r="C160">
        <f>LOG(Table8_1[[#This Row],[PFHxA]])</f>
        <v>-1.1249387366082999</v>
      </c>
      <c r="D160">
        <f>LOG(Table8_1[[#This Row],[PFHpA]])</f>
        <v>-1.1249387366082999</v>
      </c>
      <c r="E160">
        <f>LOG(Table8_1[[#This Row],[PFOA]])</f>
        <v>-1.1249387366082999</v>
      </c>
      <c r="F160">
        <f>LOG(Table8_1[[#This Row],[PFNA]])</f>
        <v>-1.1249387366082999</v>
      </c>
      <c r="G160">
        <f>LOG(Table8_1[[#This Row],[PFBS]])</f>
        <v>-1.1249387366082999</v>
      </c>
      <c r="H160">
        <f>LOG(Table8_1[[#This Row],[PFPeS]])</f>
        <v>-1.1249387366082999</v>
      </c>
      <c r="I160">
        <f>LOG(Table8_1[[#This Row],[PFHxS]])</f>
        <v>-0.12959609472097294</v>
      </c>
      <c r="J160">
        <f>LOG(Table8_1[[#This Row],[PFHpS]])</f>
        <v>-0.48678239993206096</v>
      </c>
      <c r="K160">
        <f>LOG(Table8_1[[#This Row],[PFOS]])</f>
        <v>2.5224442335063197</v>
      </c>
      <c r="L160">
        <f>LOG(Table8_1[[#This Row],[6:2 FTS]])</f>
        <v>-1.1249387366082999</v>
      </c>
      <c r="M160">
        <f>LOG(Table8_1[[#This Row],[PFDA]])</f>
        <v>0.40483371661993806</v>
      </c>
      <c r="N160">
        <f>LOG(Table8_1[[#This Row],[PFUnA]])</f>
        <v>0.67669360962486658</v>
      </c>
      <c r="O160">
        <f>LOG(Table8_1[[#This Row],[PFDoA]])</f>
        <v>0.72427586960078905</v>
      </c>
      <c r="P160">
        <f>LOG(Table8_1[[#This Row],[PFTrDA]])</f>
        <v>0.48995847942483461</v>
      </c>
      <c r="Q160">
        <f>LOG(Table8_1[[#This Row],[PFTeDA]])</f>
        <v>0.43775056282038799</v>
      </c>
      <c r="R160">
        <f>LOG(Table8_1[[#This Row],[PFHxDA]])</f>
        <v>-1.1249387366082999</v>
      </c>
      <c r="S160">
        <f>LOG(Table8_1[[#This Row],[PFNS]])</f>
        <v>0.66181268553726125</v>
      </c>
      <c r="T160">
        <f>LOG(Table8_1[[#This Row],[PFDS]])</f>
        <v>0.83122969386706336</v>
      </c>
      <c r="U160">
        <f>LOG(Table8_1[[#This Row],[PFDoS]])</f>
        <v>0.21484384804769785</v>
      </c>
      <c r="V160">
        <f>LOG(Table8_1[[#This Row],[4:2 FTS]])</f>
        <v>-0.72584215073632019</v>
      </c>
      <c r="W160">
        <f>LOG(Table8_1[[#This Row],[8:2 FTS]])</f>
        <v>-0.37365963262495766</v>
      </c>
      <c r="X160">
        <f>LOG(Table8_1[[#This Row],[10:2 FTS]])</f>
        <v>0.22271647114758325</v>
      </c>
      <c r="Y160">
        <f>LOG(Table8_1[[#This Row],[N-MeFOSAA]])</f>
        <v>-1.1249387366082999</v>
      </c>
      <c r="Z160">
        <f>LOG(Table8_1[[#This Row],[N-EtFOSAA]])</f>
        <v>-1.1249387366082999</v>
      </c>
      <c r="AA160">
        <f>LOG(Table8_1[[#This Row],[FOSA]])</f>
        <v>-8.4072788302884227E-2</v>
      </c>
      <c r="AB160">
        <f>LOG(Table8_1[[#This Row],[FOSAA]])</f>
        <v>-1.1249387366082999</v>
      </c>
      <c r="AC160">
        <f>LOG(Table8_1[[#This Row],[N-MeFOSA]])</f>
        <v>-1.1249387366082999</v>
      </c>
      <c r="AD160">
        <f>LOG(Table8_1[[#This Row],[N-EtFOSA]])</f>
        <v>-1.1249387366082999</v>
      </c>
      <c r="AE160">
        <f>LOG(Table8_1[[#This Row],[HFPO-DA]])</f>
        <v>-1.1249387366082999</v>
      </c>
      <c r="AF160">
        <f>LOG(Table8_1[[#This Row],[ADONA]])</f>
        <v>-1.1249387366082999</v>
      </c>
      <c r="AG160">
        <f>LOG(Table8_1[[#This Row],[9Cl-PF3ONS]])</f>
        <v>-1.1249387366082999</v>
      </c>
      <c r="AH160">
        <f>LOG(Table8_1[[#This Row],[11Cl-PF3OUdS]])</f>
        <v>-1.1249387366082999</v>
      </c>
      <c r="AI160">
        <f>LOG(Table8_1[[#This Row],[3:3 FTCA]])</f>
        <v>-0.12493873660829995</v>
      </c>
      <c r="AJ160">
        <f>LOG(Table8_1[[#This Row],[5:3 FTCA]])</f>
        <v>-1.1249387366082999</v>
      </c>
      <c r="AK160">
        <f>LOG(Table8_1[[#This Row],[7:3 FTCA]])</f>
        <v>-0.80134291304557737</v>
      </c>
      <c r="AL160">
        <f>LOG(Table8_1[[#This Row],[6:2 FTCA]])</f>
        <v>-1.1249387366082999</v>
      </c>
      <c r="AM160">
        <f>LOG(Table8_1[[#This Row],[8:2 FTCA]])</f>
        <v>-1.1249387366082999</v>
      </c>
      <c r="AN160">
        <f>LOG(Table8_1[[#This Row],[10:2 FTCA]])</f>
        <v>-1.1249387366082999</v>
      </c>
      <c r="AO160">
        <f>LOG(Table8_1[[#This Row],[6:2 FTUCA]])</f>
        <v>-1.1249387366082999</v>
      </c>
      <c r="AP160">
        <f>LOG(Table8_1[[#This Row],[8:2 FTUCA]])</f>
        <v>-1.1249387366082999</v>
      </c>
      <c r="AQ160">
        <f>LOG(Table8_1[[#This Row],[6:2 diPAP]])</f>
        <v>-0.72584215073632019</v>
      </c>
      <c r="AR160">
        <f>LOG(Table8_1[[#This Row],[FBSA]])</f>
        <v>0</v>
      </c>
      <c r="AS160">
        <f>LOG(Table8_1[[#This Row],[FHxSA]])</f>
        <v>0.40823996531184958</v>
      </c>
      <c r="AT160">
        <f>LOG(Table8_1[[#This Row],[PFPrS]])</f>
        <v>-0.72584215073632019</v>
      </c>
      <c r="AU160">
        <f>LOG(Table8_1[[#This Row],[Cl-PFOS]])</f>
        <v>-2.3650020996726601E-2</v>
      </c>
      <c r="AV160">
        <f>LOG(Table8_1[[#This Row],[PFEtCHxS]])</f>
        <v>-1.1249387366082999</v>
      </c>
      <c r="AW160">
        <f>LOG(Table8_1[[#This Row],[8:2 diPAP]])</f>
        <v>-1.1249387366082999</v>
      </c>
      <c r="AX160">
        <f>LOG(Table8_1[[#This Row],[diSAmPAP]])</f>
        <v>-1.1249387366082999</v>
      </c>
      <c r="AY160" t="e">
        <f>LOG(Table8_1[[#This Row],[11cl-PF3OUdS2]])</f>
        <v>#NUM!</v>
      </c>
    </row>
    <row r="161" spans="1:51" x14ac:dyDescent="0.3">
      <c r="A161">
        <f>LOG(Table8_1[[#This Row],[PFBA]])</f>
        <v>-0.94500413847085851</v>
      </c>
      <c r="B161">
        <f>LOG(Table8_1[[#This Row],[PFPeA]])</f>
        <v>-0.94500413847085851</v>
      </c>
      <c r="C161">
        <f>LOG(Table8_1[[#This Row],[PFHxA]])</f>
        <v>-0.94500413847085851</v>
      </c>
      <c r="D161">
        <f>LOG(Table8_1[[#This Row],[PFHpA]])</f>
        <v>-0.94500413847085851</v>
      </c>
      <c r="E161">
        <f>LOG(Table8_1[[#This Row],[PFOA]])</f>
        <v>-0.94500413847085851</v>
      </c>
      <c r="F161">
        <f>LOG(Table8_1[[#This Row],[PFNA]])</f>
        <v>-0.94500413847085851</v>
      </c>
      <c r="G161">
        <f>LOG(Table8_1[[#This Row],[PFBS]])</f>
        <v>-0.94500413847085851</v>
      </c>
      <c r="H161">
        <f>LOG(Table8_1[[#This Row],[PFPeS]])</f>
        <v>-0.94500413847085851</v>
      </c>
      <c r="I161">
        <f>LOG(Table8_1[[#This Row],[PFHxS]])</f>
        <v>0.80071707828238503</v>
      </c>
      <c r="J161">
        <f>LOG(Table8_1[[#This Row],[PFHpS]])</f>
        <v>0.50242711998443268</v>
      </c>
      <c r="K161">
        <f>LOG(Table8_1[[#This Row],[PFOS]])</f>
        <v>3.5526682161121932</v>
      </c>
      <c r="L161">
        <f>LOG(Table8_1[[#This Row],[6:2 FTS]])</f>
        <v>-0.94500413847085851</v>
      </c>
      <c r="M161">
        <f>LOG(Table8_1[[#This Row],[PFDA]])</f>
        <v>1.271841606536499</v>
      </c>
      <c r="N161">
        <f>LOG(Table8_1[[#This Row],[PFUnA]])</f>
        <v>1.4955443375464486</v>
      </c>
      <c r="O161">
        <f>LOG(Table8_1[[#This Row],[PFDoA]])</f>
        <v>1.5877109650189114</v>
      </c>
      <c r="P161">
        <f>LOG(Table8_1[[#This Row],[PFTrDA]])</f>
        <v>1.4183012913197455</v>
      </c>
      <c r="Q161">
        <f>LOG(Table8_1[[#This Row],[PFTeDA]])</f>
        <v>1.3598354823398879</v>
      </c>
      <c r="R161">
        <f>LOG(Table8_1[[#This Row],[PFHxDA]])</f>
        <v>-0.24336389175415199</v>
      </c>
      <c r="S161">
        <f>LOG(Table8_1[[#This Row],[PFNS]])</f>
        <v>1.6283889300503116</v>
      </c>
      <c r="T161">
        <f>LOG(Table8_1[[#This Row],[PFDS]])</f>
        <v>1.7535830588929067</v>
      </c>
      <c r="U161">
        <f>LOG(Table8_1[[#This Row],[PFDoS]])</f>
        <v>1.1553360374650619</v>
      </c>
      <c r="V161">
        <f>LOG(Table8_1[[#This Row],[4:2 FTS]])</f>
        <v>-0.5474469367710747</v>
      </c>
      <c r="W161">
        <f>LOG(Table8_1[[#This Row],[8:2 FTS]])</f>
        <v>0.71767050300226209</v>
      </c>
      <c r="X161">
        <f>LOG(Table8_1[[#This Row],[10:2 FTS]])</f>
        <v>0.9689496809813426</v>
      </c>
      <c r="Y161">
        <f>LOG(Table8_1[[#This Row],[N-MeFOSAA]])</f>
        <v>-0.94500413847085851</v>
      </c>
      <c r="Z161">
        <f>LOG(Table8_1[[#This Row],[N-EtFOSAA]])</f>
        <v>-0.94500413847085851</v>
      </c>
      <c r="AA161">
        <f>LOG(Table8_1[[#This Row],[FOSA]])</f>
        <v>1.2329961103921538</v>
      </c>
      <c r="AB161">
        <f>LOG(Table8_1[[#This Row],[FOSAA]])</f>
        <v>-0.94500413847085851</v>
      </c>
      <c r="AC161">
        <f>LOG(Table8_1[[#This Row],[N-MeFOSA]])</f>
        <v>-0.94500413847085851</v>
      </c>
      <c r="AD161">
        <f>LOG(Table8_1[[#This Row],[N-EtFOSA]])</f>
        <v>-0.94500413847085851</v>
      </c>
      <c r="AE161">
        <f>LOG(Table8_1[[#This Row],[HFPO-DA]])</f>
        <v>-0.94500413847085851</v>
      </c>
      <c r="AF161">
        <f>LOG(Table8_1[[#This Row],[ADONA]])</f>
        <v>-0.94500413847085851</v>
      </c>
      <c r="AG161">
        <f>LOG(Table8_1[[#This Row],[9Cl-PF3ONS]])</f>
        <v>-0.94500413847085851</v>
      </c>
      <c r="AH161">
        <f>LOG(Table8_1[[#This Row],[11Cl-PF3OUdS]])</f>
        <v>-0.94500413847085851</v>
      </c>
      <c r="AI161">
        <f>LOG(Table8_1[[#This Row],[3:3 FTCA]])</f>
        <v>5.4995861529141529E-2</v>
      </c>
      <c r="AJ161">
        <f>LOG(Table8_1[[#This Row],[5:3 FTCA]])</f>
        <v>-0.26760624017703144</v>
      </c>
      <c r="AK161">
        <f>LOG(Table8_1[[#This Row],[7:3 FTCA]])</f>
        <v>7.9181246047624818E-2</v>
      </c>
      <c r="AL161">
        <f>LOG(Table8_1[[#This Row],[6:2 FTCA]])</f>
        <v>-0.94500413847085851</v>
      </c>
      <c r="AM161">
        <f>LOG(Table8_1[[#This Row],[8:2 FTCA]])</f>
        <v>-0.94500413847085851</v>
      </c>
      <c r="AN161">
        <f>LOG(Table8_1[[#This Row],[10:2 FTCA]])</f>
        <v>-0.94500413847085851</v>
      </c>
      <c r="AO161">
        <f>LOG(Table8_1[[#This Row],[6:2 FTUCA]])</f>
        <v>-0.94500413847085851</v>
      </c>
      <c r="AP161">
        <f>LOG(Table8_1[[#This Row],[8:2 FTUCA]])</f>
        <v>-0.94500413847085851</v>
      </c>
      <c r="AQ161">
        <f>LOG(Table8_1[[#This Row],[6:2 diPAP]])</f>
        <v>-0.5474469367710747</v>
      </c>
      <c r="AR161">
        <f>LOG(Table8_1[[#This Row],[FBSA]])</f>
        <v>1.4608978427565478</v>
      </c>
      <c r="AS161">
        <f>LOG(Table8_1[[#This Row],[FHxSA]])</f>
        <v>-0.94500413847085851</v>
      </c>
      <c r="AT161">
        <f>LOG(Table8_1[[#This Row],[PFPrS]])</f>
        <v>-0.5474469367710747</v>
      </c>
      <c r="AU161">
        <f>LOG(Table8_1[[#This Row],[Cl-PFOS]])</f>
        <v>0.86153441085903781</v>
      </c>
      <c r="AV161">
        <f>LOG(Table8_1[[#This Row],[PFEtCHxS]])</f>
        <v>-0.94500413847085851</v>
      </c>
      <c r="AW161">
        <f>LOG(Table8_1[[#This Row],[8:2 diPAP]])</f>
        <v>-0.94500413847085851</v>
      </c>
      <c r="AX161">
        <f>LOG(Table8_1[[#This Row],[diSAmPAP]])</f>
        <v>-0.94500413847085851</v>
      </c>
      <c r="AY161" t="e">
        <f>LOG(Table8_1[[#This Row],[11cl-PF3OUdS2]])</f>
        <v>#NUM!</v>
      </c>
    </row>
    <row r="162" spans="1:51" x14ac:dyDescent="0.3">
      <c r="A162">
        <f>LOG(Table8_1[[#This Row],[PFBA]])</f>
        <v>-1.1051303432547475</v>
      </c>
      <c r="B162">
        <f>LOG(Table8_1[[#This Row],[PFPeA]])</f>
        <v>-1.1051303432547475</v>
      </c>
      <c r="C162">
        <f>LOG(Table8_1[[#This Row],[PFHxA]])</f>
        <v>-1.1051303432547475</v>
      </c>
      <c r="D162">
        <f>LOG(Table8_1[[#This Row],[PFHpA]])</f>
        <v>-1.1051303432547475</v>
      </c>
      <c r="E162">
        <f>LOG(Table8_1[[#This Row],[PFOA]])</f>
        <v>-1.1051303432547475</v>
      </c>
      <c r="F162">
        <f>LOG(Table8_1[[#This Row],[PFNA]])</f>
        <v>-0.45345733652186898</v>
      </c>
      <c r="G162">
        <f>LOG(Table8_1[[#This Row],[PFBS]])</f>
        <v>-1.1051303432547475</v>
      </c>
      <c r="H162">
        <f>LOG(Table8_1[[#This Row],[PFPeS]])</f>
        <v>-1.1051303432547475</v>
      </c>
      <c r="I162">
        <f>LOG(Table8_1[[#This Row],[PFHxS]])</f>
        <v>0.70671778233675875</v>
      </c>
      <c r="J162">
        <f>LOG(Table8_1[[#This Row],[PFHpS]])</f>
        <v>0.7395723444500919</v>
      </c>
      <c r="K162">
        <f>LOG(Table8_1[[#This Row],[PFOS]])</f>
        <v>3.621176281775035</v>
      </c>
      <c r="L162">
        <f>LOG(Table8_1[[#This Row],[6:2 FTS]])</f>
        <v>-1.1051303432547475</v>
      </c>
      <c r="M162">
        <f>LOG(Table8_1[[#This Row],[PFDA]])</f>
        <v>1.2201080880400552</v>
      </c>
      <c r="N162">
        <f>LOG(Table8_1[[#This Row],[PFUnA]])</f>
        <v>-1.1051303432547475</v>
      </c>
      <c r="O162">
        <f>LOG(Table8_1[[#This Row],[PFDoA]])</f>
        <v>1.6354837468149122</v>
      </c>
      <c r="P162">
        <f>LOG(Table8_1[[#This Row],[PFTrDA]])</f>
        <v>1.6063813651106049</v>
      </c>
      <c r="Q162">
        <f>LOG(Table8_1[[#This Row],[PFTeDA]])</f>
        <v>1.4941545940184429</v>
      </c>
      <c r="R162">
        <f>LOG(Table8_1[[#This Row],[PFHxDA]])</f>
        <v>0.33243845991560533</v>
      </c>
      <c r="S162">
        <f>LOG(Table8_1[[#This Row],[PFNS]])</f>
        <v>1.825426117767823</v>
      </c>
      <c r="T162">
        <f>LOG(Table8_1[[#This Row],[PFDS]])</f>
        <v>1.6665179805548809</v>
      </c>
      <c r="U162">
        <f>LOG(Table8_1[[#This Row],[PFDoS]])</f>
        <v>1.5010592622177514</v>
      </c>
      <c r="V162">
        <f>LOG(Table8_1[[#This Row],[4:2 FTS]])</f>
        <v>-0.70774392864352398</v>
      </c>
      <c r="W162">
        <f>LOG(Table8_1[[#This Row],[8:2 FTS]])</f>
        <v>0.41161970596323016</v>
      </c>
      <c r="X162">
        <f>LOG(Table8_1[[#This Row],[10:2 FTS]])</f>
        <v>0.87621784059164221</v>
      </c>
      <c r="Y162">
        <f>LOG(Table8_1[[#This Row],[N-MeFOSAA]])</f>
        <v>-1.1051303432547475</v>
      </c>
      <c r="Z162">
        <f>LOG(Table8_1[[#This Row],[N-EtFOSAA]])</f>
        <v>-1.1051303432547475</v>
      </c>
      <c r="AA162">
        <f>LOG(Table8_1[[#This Row],[FOSA]])</f>
        <v>0.76342799356293722</v>
      </c>
      <c r="AB162">
        <f>LOG(Table8_1[[#This Row],[FOSAA]])</f>
        <v>-1.1051303432547475</v>
      </c>
      <c r="AC162">
        <f>LOG(Table8_1[[#This Row],[N-MeFOSA]])</f>
        <v>-1.1051303432547475</v>
      </c>
      <c r="AD162">
        <f>LOG(Table8_1[[#This Row],[N-EtFOSA]])</f>
        <v>-1.1051303432547475</v>
      </c>
      <c r="AE162">
        <f>LOG(Table8_1[[#This Row],[HFPO-DA]])</f>
        <v>-1.1051303432547475</v>
      </c>
      <c r="AF162">
        <f>LOG(Table8_1[[#This Row],[ADONA]])</f>
        <v>-1.1051303432547475</v>
      </c>
      <c r="AG162">
        <f>LOG(Table8_1[[#This Row],[9Cl-PF3ONS]])</f>
        <v>-1.1051303432547475</v>
      </c>
      <c r="AH162">
        <f>LOG(Table8_1[[#This Row],[11Cl-PF3OUdS]])</f>
        <v>-1.1051303432547475</v>
      </c>
      <c r="AI162">
        <f>LOG(Table8_1[[#This Row],[3:3 FTCA]])</f>
        <v>-0.10513034325474745</v>
      </c>
      <c r="AJ162">
        <f>LOG(Table8_1[[#This Row],[5:3 FTCA]])</f>
        <v>-1.1051303432547475</v>
      </c>
      <c r="AK162">
        <f>LOG(Table8_1[[#This Row],[7:3 FTCA]])</f>
        <v>0.15836249209524964</v>
      </c>
      <c r="AL162">
        <f>LOG(Table8_1[[#This Row],[6:2 FTCA]])</f>
        <v>-1.1051303432547475</v>
      </c>
      <c r="AM162">
        <f>LOG(Table8_1[[#This Row],[8:2 FTCA]])</f>
        <v>-1.1051303432547475</v>
      </c>
      <c r="AN162">
        <f>LOG(Table8_1[[#This Row],[10:2 FTCA]])</f>
        <v>-1.1051303432547475</v>
      </c>
      <c r="AO162">
        <f>LOG(Table8_1[[#This Row],[6:2 FTUCA]])</f>
        <v>-1.1051303432547475</v>
      </c>
      <c r="AP162">
        <f>LOG(Table8_1[[#This Row],[8:2 FTUCA]])</f>
        <v>-1.1051303432547475</v>
      </c>
      <c r="AQ162">
        <f>LOG(Table8_1[[#This Row],[6:2 diPAP]])</f>
        <v>-0.70774392864352398</v>
      </c>
      <c r="AR162">
        <f>LOG(Table8_1[[#This Row],[FBSA]])</f>
        <v>0.58433122436753082</v>
      </c>
      <c r="AS162">
        <f>LOG(Table8_1[[#This Row],[FHxSA]])</f>
        <v>1.3344537511509309</v>
      </c>
      <c r="AT162">
        <f>LOG(Table8_1[[#This Row],[PFPrS]])</f>
        <v>-0.70774392864352398</v>
      </c>
      <c r="AU162">
        <f>LOG(Table8_1[[#This Row],[Cl-PFOS]])</f>
        <v>1.0128372247051722</v>
      </c>
      <c r="AV162">
        <f>LOG(Table8_1[[#This Row],[PFEtCHxS]])</f>
        <v>-1.1051303432547475</v>
      </c>
      <c r="AW162">
        <f>LOG(Table8_1[[#This Row],[8:2 diPAP]])</f>
        <v>-1.1051303432547475</v>
      </c>
      <c r="AX162">
        <f>LOG(Table8_1[[#This Row],[diSAmPAP]])</f>
        <v>-1.1051303432547475</v>
      </c>
      <c r="AY162" t="e">
        <f>LOG(Table8_1[[#This Row],[11cl-PF3OUdS2]])</f>
        <v>#NUM!</v>
      </c>
    </row>
    <row r="163" spans="1:51" x14ac:dyDescent="0.3">
      <c r="A163">
        <f>LOG(Table8_1[[#This Row],[PFBA]])</f>
        <v>-1.0731432910503076</v>
      </c>
      <c r="B163">
        <f>LOG(Table8_1[[#This Row],[PFPeA]])</f>
        <v>-1.0731432910503076</v>
      </c>
      <c r="C163">
        <f>LOG(Table8_1[[#This Row],[PFHxA]])</f>
        <v>-1.0731432910503076</v>
      </c>
      <c r="D163">
        <f>LOG(Table8_1[[#This Row],[PFHpA]])</f>
        <v>-1.0731432910503076</v>
      </c>
      <c r="E163">
        <f>LOG(Table8_1[[#This Row],[PFOA]])</f>
        <v>-1.0731432910503076</v>
      </c>
      <c r="F163">
        <f>LOG(Table8_1[[#This Row],[PFNA]])</f>
        <v>-1.0731432910503076</v>
      </c>
      <c r="G163">
        <f>LOG(Table8_1[[#This Row],[PFBS]])</f>
        <v>-1.0731432910503076</v>
      </c>
      <c r="H163">
        <f>LOG(Table8_1[[#This Row],[PFPeS]])</f>
        <v>-1.0731432910503076</v>
      </c>
      <c r="I163">
        <f>LOG(Table8_1[[#This Row],[PFHxS]])</f>
        <v>0.85369821177617433</v>
      </c>
      <c r="J163">
        <f>LOG(Table8_1[[#This Row],[PFHpS]])</f>
        <v>1.0086001717619175</v>
      </c>
      <c r="K163">
        <f>LOG(Table8_1[[#This Row],[PFOS]])</f>
        <v>3.6893088591236203</v>
      </c>
      <c r="L163">
        <f>LOG(Table8_1[[#This Row],[6:2 FTS]])</f>
        <v>-1.0731432910503076</v>
      </c>
      <c r="M163">
        <f>LOG(Table8_1[[#This Row],[PFDA]])</f>
        <v>1.2479732663618066</v>
      </c>
      <c r="N163">
        <f>LOG(Table8_1[[#This Row],[PFUnA]])</f>
        <v>-1.0731432910503076</v>
      </c>
      <c r="O163">
        <f>LOG(Table8_1[[#This Row],[PFDoA]])</f>
        <v>1.6866362692622934</v>
      </c>
      <c r="P163">
        <f>LOG(Table8_1[[#This Row],[PFTrDA]])</f>
        <v>1.5854607295085006</v>
      </c>
      <c r="Q163">
        <f>LOG(Table8_1[[#This Row],[PFTeDA]])</f>
        <v>1.4281347940287887</v>
      </c>
      <c r="R163">
        <f>LOG(Table8_1[[#This Row],[PFHxDA]])</f>
        <v>4.5322978786657475E-2</v>
      </c>
      <c r="S163">
        <f>LOG(Table8_1[[#This Row],[PFNS]])</f>
        <v>2.0374264979406238</v>
      </c>
      <c r="T163">
        <f>LOG(Table8_1[[#This Row],[PFDS]])</f>
        <v>1.6720978579357175</v>
      </c>
      <c r="U163">
        <f>LOG(Table8_1[[#This Row],[PFDoS]])</f>
        <v>1.5943925503754266</v>
      </c>
      <c r="V163">
        <f>LOG(Table8_1[[#This Row],[4:2 FTS]])</f>
        <v>-0.67468962828893886</v>
      </c>
      <c r="W163">
        <f>LOG(Table8_1[[#This Row],[8:2 FTS]])</f>
        <v>0.51982799377571876</v>
      </c>
      <c r="X163">
        <f>LOG(Table8_1[[#This Row],[10:2 FTS]])</f>
        <v>0.99738638439731331</v>
      </c>
      <c r="Y163">
        <f>LOG(Table8_1[[#This Row],[N-MeFOSAA]])</f>
        <v>-1.0731432910503076</v>
      </c>
      <c r="Z163">
        <f>LOG(Table8_1[[#This Row],[N-EtFOSAA]])</f>
        <v>-1.0731432910503076</v>
      </c>
      <c r="AA163">
        <f>LOG(Table8_1[[#This Row],[FOSA]])</f>
        <v>1.2121876044039579</v>
      </c>
      <c r="AB163">
        <f>LOG(Table8_1[[#This Row],[FOSAA]])</f>
        <v>-1.0731432910503076</v>
      </c>
      <c r="AC163">
        <f>LOG(Table8_1[[#This Row],[N-MeFOSA]])</f>
        <v>-1.0731432910503076</v>
      </c>
      <c r="AD163">
        <f>LOG(Table8_1[[#This Row],[N-EtFOSA]])</f>
        <v>0.13033376849500614</v>
      </c>
      <c r="AE163">
        <f>LOG(Table8_1[[#This Row],[HFPO-DA]])</f>
        <v>-1.0731432910503076</v>
      </c>
      <c r="AF163">
        <f>LOG(Table8_1[[#This Row],[ADONA]])</f>
        <v>-1.0731432910503076</v>
      </c>
      <c r="AG163">
        <f>LOG(Table8_1[[#This Row],[9Cl-PF3ONS]])</f>
        <v>-1.0731432910503076</v>
      </c>
      <c r="AH163">
        <f>LOG(Table8_1[[#This Row],[11Cl-PF3OUdS]])</f>
        <v>-1.0731432910503076</v>
      </c>
      <c r="AI163">
        <f>LOG(Table8_1[[#This Row],[3:3 FTCA]])</f>
        <v>0.72345567203518579</v>
      </c>
      <c r="AJ163">
        <f>LOG(Table8_1[[#This Row],[5:3 FTCA]])</f>
        <v>-1.0731432910503076</v>
      </c>
      <c r="AK163">
        <f>LOG(Table8_1[[#This Row],[7:3 FTCA]])</f>
        <v>0.67851837904011392</v>
      </c>
      <c r="AL163">
        <f>LOG(Table8_1[[#This Row],[6:2 FTCA]])</f>
        <v>-1.0731432910503076</v>
      </c>
      <c r="AM163">
        <f>LOG(Table8_1[[#This Row],[8:2 FTCA]])</f>
        <v>-1.0731432910503076</v>
      </c>
      <c r="AN163">
        <f>LOG(Table8_1[[#This Row],[10:2 FTCA]])</f>
        <v>-1.0731432910503076</v>
      </c>
      <c r="AO163">
        <f>LOG(Table8_1[[#This Row],[6:2 FTUCA]])</f>
        <v>-1.0731432910503076</v>
      </c>
      <c r="AP163">
        <f>LOG(Table8_1[[#This Row],[8:2 FTUCA]])</f>
        <v>-1.0731432910503076</v>
      </c>
      <c r="AQ163">
        <f>LOG(Table8_1[[#This Row],[6:2 diPAP]])</f>
        <v>-0.67468962828893886</v>
      </c>
      <c r="AR163">
        <f>LOG(Table8_1[[#This Row],[FBSA]])</f>
        <v>1.2329961103921538</v>
      </c>
      <c r="AS163">
        <f>LOG(Table8_1[[#This Row],[FHxSA]])</f>
        <v>1.6117233080073419</v>
      </c>
      <c r="AT163">
        <f>LOG(Table8_1[[#This Row],[PFPrS]])</f>
        <v>-0.67468962828893886</v>
      </c>
      <c r="AU163">
        <f>LOG(Table8_1[[#This Row],[Cl-PFOS]])</f>
        <v>1.2504200023088941</v>
      </c>
      <c r="AV163">
        <f>LOG(Table8_1[[#This Row],[PFEtCHxS]])</f>
        <v>-1.0731432910503076</v>
      </c>
      <c r="AW163">
        <f>LOG(Table8_1[[#This Row],[8:2 diPAP]])</f>
        <v>-1.0731432910503076</v>
      </c>
      <c r="AX163">
        <f>LOG(Table8_1[[#This Row],[diSAmPAP]])</f>
        <v>-1.0731432910503076</v>
      </c>
      <c r="AY163" t="e">
        <f>LOG(Table8_1[[#This Row],[11cl-PF3OUdS2]])</f>
        <v>#NUM!</v>
      </c>
    </row>
    <row r="164" spans="1:51" x14ac:dyDescent="0.3">
      <c r="A164">
        <f>LOG(Table8_1[[#This Row],[PFBA]])</f>
        <v>-1.0530567293021746</v>
      </c>
      <c r="B164">
        <f>LOG(Table8_1[[#This Row],[PFPeA]])</f>
        <v>-1.0530567293021746</v>
      </c>
      <c r="C164">
        <f>LOG(Table8_1[[#This Row],[PFHxA]])</f>
        <v>-1.0530567293021746</v>
      </c>
      <c r="D164">
        <f>LOG(Table8_1[[#This Row],[PFHpA]])</f>
        <v>-1.0530567293021746</v>
      </c>
      <c r="E164">
        <f>LOG(Table8_1[[#This Row],[PFOA]])</f>
        <v>-1.0530567293021746</v>
      </c>
      <c r="F164">
        <f>LOG(Table8_1[[#This Row],[PFNA]])</f>
        <v>-0.43297363384093962</v>
      </c>
      <c r="G164">
        <f>LOG(Table8_1[[#This Row],[PFBS]])</f>
        <v>-1.0530567293021746</v>
      </c>
      <c r="H164">
        <f>LOG(Table8_1[[#This Row],[PFPeS]])</f>
        <v>-1.0530567293021746</v>
      </c>
      <c r="I164">
        <f>LOG(Table8_1[[#This Row],[PFHxS]])</f>
        <v>-0.14813039927023372</v>
      </c>
      <c r="J164">
        <f>LOG(Table8_1[[#This Row],[PFHpS]])</f>
        <v>-0.52578373592374483</v>
      </c>
      <c r="K164">
        <f>LOG(Table8_1[[#This Row],[PFOS]])</f>
        <v>2.5634810853944106</v>
      </c>
      <c r="L164">
        <f>LOG(Table8_1[[#This Row],[6:2 FTS]])</f>
        <v>-1.0530567293021746</v>
      </c>
      <c r="M164">
        <f>LOG(Table8_1[[#This Row],[PFDA]])</f>
        <v>0.2355284469075489</v>
      </c>
      <c r="N164">
        <f>LOG(Table8_1[[#This Row],[PFUnA]])</f>
        <v>0.55509444857831913</v>
      </c>
      <c r="O164">
        <f>LOG(Table8_1[[#This Row],[PFDoA]])</f>
        <v>0.69196510276736034</v>
      </c>
      <c r="P164">
        <f>LOG(Table8_1[[#This Row],[PFTrDA]])</f>
        <v>0.54406804435027567</v>
      </c>
      <c r="Q164">
        <f>LOG(Table8_1[[#This Row],[PFTeDA]])</f>
        <v>0.44090908206521767</v>
      </c>
      <c r="R164">
        <f>LOG(Table8_1[[#This Row],[PFHxDA]])</f>
        <v>-1.0530567293021746</v>
      </c>
      <c r="S164">
        <f>LOG(Table8_1[[#This Row],[PFNS]])</f>
        <v>0.55630250076728727</v>
      </c>
      <c r="T164">
        <f>LOG(Table8_1[[#This Row],[PFDS]])</f>
        <v>0.7395723444500919</v>
      </c>
      <c r="U164">
        <f>LOG(Table8_1[[#This Row],[PFDoS]])</f>
        <v>0.17897694729316943</v>
      </c>
      <c r="V164">
        <f>LOG(Table8_1[[#This Row],[4:2 FTS]])</f>
        <v>-0.65560772631488928</v>
      </c>
      <c r="W164">
        <f>LOG(Table8_1[[#This Row],[8:2 FTS]])</f>
        <v>-0.5767541260631921</v>
      </c>
      <c r="X164">
        <f>LOG(Table8_1[[#This Row],[10:2 FTS]])</f>
        <v>0.18184358794477254</v>
      </c>
      <c r="Y164">
        <f>LOG(Table8_1[[#This Row],[N-MeFOSAA]])</f>
        <v>-1.0530567293021746</v>
      </c>
      <c r="Z164">
        <f>LOG(Table8_1[[#This Row],[N-EtFOSAA]])</f>
        <v>-1.0530567293021746</v>
      </c>
      <c r="AA164">
        <f>LOG(Table8_1[[#This Row],[FOSA]])</f>
        <v>-0.1778319206319825</v>
      </c>
      <c r="AB164">
        <f>LOG(Table8_1[[#This Row],[FOSAA]])</f>
        <v>-1.0530567293021746</v>
      </c>
      <c r="AC164">
        <f>LOG(Table8_1[[#This Row],[N-MeFOSA]])</f>
        <v>-1.0530567293021746</v>
      </c>
      <c r="AD164">
        <f>LOG(Table8_1[[#This Row],[N-EtFOSA]])</f>
        <v>-1.0530567293021746</v>
      </c>
      <c r="AE164">
        <f>LOG(Table8_1[[#This Row],[HFPO-DA]])</f>
        <v>-1.0530567293021746</v>
      </c>
      <c r="AF164">
        <f>LOG(Table8_1[[#This Row],[ADONA]])</f>
        <v>-1.0530567293021746</v>
      </c>
      <c r="AG164">
        <f>LOG(Table8_1[[#This Row],[9Cl-PF3ONS]])</f>
        <v>-1.0530567293021746</v>
      </c>
      <c r="AH164">
        <f>LOG(Table8_1[[#This Row],[11Cl-PF3OUdS]])</f>
        <v>-1.0530567293021746</v>
      </c>
      <c r="AI164">
        <f>LOG(Table8_1[[#This Row],[3:3 FTCA]])</f>
        <v>-5.305672930217456E-2</v>
      </c>
      <c r="AJ164">
        <f>LOG(Table8_1[[#This Row],[5:3 FTCA]])</f>
        <v>-1.0530567293021746</v>
      </c>
      <c r="AK164">
        <f>LOG(Table8_1[[#This Row],[7:3 FTCA]])</f>
        <v>-0.59687947882418213</v>
      </c>
      <c r="AL164">
        <f>LOG(Table8_1[[#This Row],[6:2 FTCA]])</f>
        <v>-1.0530567293021746</v>
      </c>
      <c r="AM164">
        <f>LOG(Table8_1[[#This Row],[8:2 FTCA]])</f>
        <v>-1.0530567293021746</v>
      </c>
      <c r="AN164">
        <f>LOG(Table8_1[[#This Row],[10:2 FTCA]])</f>
        <v>-1.0530567293021746</v>
      </c>
      <c r="AO164">
        <f>LOG(Table8_1[[#This Row],[6:2 FTUCA]])</f>
        <v>-1.0530567293021746</v>
      </c>
      <c r="AP164">
        <f>LOG(Table8_1[[#This Row],[8:2 FTUCA]])</f>
        <v>-1.0530567293021746</v>
      </c>
      <c r="AQ164">
        <f>LOG(Table8_1[[#This Row],[6:2 diPAP]])</f>
        <v>-0.65560772631488928</v>
      </c>
      <c r="AR164">
        <f>LOG(Table8_1[[#This Row],[FBSA]])</f>
        <v>-0.15181088300860132</v>
      </c>
      <c r="AS164">
        <f>LOG(Table8_1[[#This Row],[FHxSA]])</f>
        <v>0.26245108973042947</v>
      </c>
      <c r="AT164">
        <f>LOG(Table8_1[[#This Row],[PFPrS]])</f>
        <v>-0.65560772631488928</v>
      </c>
      <c r="AU164">
        <f>LOG(Table8_1[[#This Row],[Cl-PFOS]])</f>
        <v>-0.15926676538819329</v>
      </c>
      <c r="AV164">
        <f>LOG(Table8_1[[#This Row],[PFEtCHxS]])</f>
        <v>-1.0530567293021746</v>
      </c>
      <c r="AW164">
        <f>LOG(Table8_1[[#This Row],[8:2 diPAP]])</f>
        <v>-1.0530567293021746</v>
      </c>
      <c r="AX164">
        <f>LOG(Table8_1[[#This Row],[diSAmPAP]])</f>
        <v>-1.0530567293021746</v>
      </c>
      <c r="AY164" t="e">
        <f>LOG(Table8_1[[#This Row],[11cl-PF3OUdS2]])</f>
        <v>#NUM!</v>
      </c>
    </row>
    <row r="165" spans="1:51" x14ac:dyDescent="0.3">
      <c r="A165">
        <f>LOG(Table8_1[[#This Row],[PFBA]])</f>
        <v>-0.98716277529482777</v>
      </c>
      <c r="B165">
        <f>LOG(Table8_1[[#This Row],[PFPeA]])</f>
        <v>-0.98716277529482777</v>
      </c>
      <c r="C165">
        <f>LOG(Table8_1[[#This Row],[PFHxA]])</f>
        <v>-0.98716277529482777</v>
      </c>
      <c r="D165">
        <f>LOG(Table8_1[[#This Row],[PFHpA]])</f>
        <v>-0.98716277529482777</v>
      </c>
      <c r="E165">
        <f>LOG(Table8_1[[#This Row],[PFOA]])</f>
        <v>-0.98716277529482777</v>
      </c>
      <c r="F165">
        <f>LOG(Table8_1[[#This Row],[PFNA]])</f>
        <v>-0.98716277529482777</v>
      </c>
      <c r="G165">
        <f>LOG(Table8_1[[#This Row],[PFBS]])</f>
        <v>-0.98716277529482777</v>
      </c>
      <c r="H165">
        <f>LOG(Table8_1[[#This Row],[PFPeS]])</f>
        <v>-0.98716277529482777</v>
      </c>
      <c r="I165">
        <f>LOG(Table8_1[[#This Row],[PFHxS]])</f>
        <v>1.0644579892269184</v>
      </c>
      <c r="J165">
        <f>LOG(Table8_1[[#This Row],[PFHpS]])</f>
        <v>1</v>
      </c>
      <c r="K165">
        <f>LOG(Table8_1[[#This Row],[PFOS]])</f>
        <v>3.6785183790401139</v>
      </c>
      <c r="L165">
        <f>LOG(Table8_1[[#This Row],[6:2 FTS]])</f>
        <v>-0.98716277529482777</v>
      </c>
      <c r="M165">
        <f>LOG(Table8_1[[#This Row],[PFDA]])</f>
        <v>1.3283796034387378</v>
      </c>
      <c r="N165">
        <f>LOG(Table8_1[[#This Row],[PFUnA]])</f>
        <v>-0.98716277529482777</v>
      </c>
      <c r="O165">
        <f>LOG(Table8_1[[#This Row],[PFDoA]])</f>
        <v>1.7331972651065695</v>
      </c>
      <c r="P165">
        <f>LOG(Table8_1[[#This Row],[PFTrDA]])</f>
        <v>1.5563025007672873</v>
      </c>
      <c r="Q165">
        <f>LOG(Table8_1[[#This Row],[PFTeDA]])</f>
        <v>1.5774917998372253</v>
      </c>
      <c r="R165">
        <f>LOG(Table8_1[[#This Row],[PFHxDA]])</f>
        <v>0.2528530309798932</v>
      </c>
      <c r="S165">
        <f>LOG(Table8_1[[#This Row],[PFNS]])</f>
        <v>1.9822712330395684</v>
      </c>
      <c r="T165">
        <f>LOG(Table8_1[[#This Row],[PFDS]])</f>
        <v>1.6989700043360187</v>
      </c>
      <c r="U165">
        <f>LOG(Table8_1[[#This Row],[PFDoS]])</f>
        <v>1.481442628502305</v>
      </c>
      <c r="V165">
        <f>LOG(Table8_1[[#This Row],[4:2 FTS]])</f>
        <v>-0.58922276662279016</v>
      </c>
      <c r="W165">
        <f>LOG(Table8_1[[#This Row],[8:2 FTS]])</f>
        <v>0.95951837697299824</v>
      </c>
      <c r="X165">
        <f>LOG(Table8_1[[#This Row],[10:2 FTS]])</f>
        <v>-0.98716277529482777</v>
      </c>
      <c r="Y165">
        <f>LOG(Table8_1[[#This Row],[N-MeFOSAA]])</f>
        <v>-0.98716277529482777</v>
      </c>
      <c r="Z165">
        <f>LOG(Table8_1[[#This Row],[N-EtFOSAA]])</f>
        <v>-0.98716277529482777</v>
      </c>
      <c r="AA165">
        <f>LOG(Table8_1[[#This Row],[FOSA]])</f>
        <v>1.2174839442139063</v>
      </c>
      <c r="AB165">
        <f>LOG(Table8_1[[#This Row],[FOSAA]])</f>
        <v>-0.98716277529482777</v>
      </c>
      <c r="AC165">
        <f>LOG(Table8_1[[#This Row],[N-MeFOSA]])</f>
        <v>-0.98716277529482777</v>
      </c>
      <c r="AD165">
        <f>LOG(Table8_1[[#This Row],[N-EtFOSA]])</f>
        <v>-0.98716277529482777</v>
      </c>
      <c r="AE165">
        <f>LOG(Table8_1[[#This Row],[HFPO-DA]])</f>
        <v>-0.98716277529482777</v>
      </c>
      <c r="AF165">
        <f>LOG(Table8_1[[#This Row],[ADONA]])</f>
        <v>-0.98716277529482777</v>
      </c>
      <c r="AG165">
        <f>LOG(Table8_1[[#This Row],[9Cl-PF3ONS]])</f>
        <v>-0.98716277529482777</v>
      </c>
      <c r="AH165">
        <f>LOG(Table8_1[[#This Row],[11Cl-PF3OUdS]])</f>
        <v>-0.98716277529482777</v>
      </c>
      <c r="AI165">
        <f>LOG(Table8_1[[#This Row],[3:3 FTCA]])</f>
        <v>1.2837224705172217E-2</v>
      </c>
      <c r="AJ165">
        <f>LOG(Table8_1[[#This Row],[5:3 FTCA]])</f>
        <v>-0.98716277529482777</v>
      </c>
      <c r="AK165">
        <f>LOG(Table8_1[[#This Row],[7:3 FTCA]])</f>
        <v>0.67024585307412399</v>
      </c>
      <c r="AL165">
        <f>LOG(Table8_1[[#This Row],[6:2 FTCA]])</f>
        <v>-0.98716277529482777</v>
      </c>
      <c r="AM165">
        <f>LOG(Table8_1[[#This Row],[8:2 FTCA]])</f>
        <v>-0.98716277529482777</v>
      </c>
      <c r="AN165">
        <f>LOG(Table8_1[[#This Row],[10:2 FTCA]])</f>
        <v>-0.98716277529482777</v>
      </c>
      <c r="AO165">
        <f>LOG(Table8_1[[#This Row],[6:2 FTUCA]])</f>
        <v>-0.98716277529482777</v>
      </c>
      <c r="AP165">
        <f>LOG(Table8_1[[#This Row],[8:2 FTUCA]])</f>
        <v>-0.98716277529482777</v>
      </c>
      <c r="AQ165">
        <f>LOG(Table8_1[[#This Row],[6:2 diPAP]])</f>
        <v>-0.58922276662279016</v>
      </c>
      <c r="AR165">
        <f>LOG(Table8_1[[#This Row],[FBSA]])</f>
        <v>1.3283796034387378</v>
      </c>
      <c r="AS165">
        <f>LOG(Table8_1[[#This Row],[FHxSA]])</f>
        <v>1.6821450763738317</v>
      </c>
      <c r="AT165">
        <f>LOG(Table8_1[[#This Row],[PFPrS]])</f>
        <v>-0.58922276662279016</v>
      </c>
      <c r="AU165">
        <f>LOG(Table8_1[[#This Row],[Cl-PFOS]])</f>
        <v>1.2013971243204515</v>
      </c>
      <c r="AV165">
        <f>LOG(Table8_1[[#This Row],[PFEtCHxS]])</f>
        <v>-0.98716277529482777</v>
      </c>
      <c r="AW165">
        <f>LOG(Table8_1[[#This Row],[8:2 diPAP]])</f>
        <v>-0.98716277529482777</v>
      </c>
      <c r="AX165">
        <f>LOG(Table8_1[[#This Row],[diSAmPAP]])</f>
        <v>-0.98716277529482777</v>
      </c>
      <c r="AY165" t="e">
        <f>LOG(Table8_1[[#This Row],[11cl-PF3OUdS2]])</f>
        <v>#NUM!</v>
      </c>
    </row>
    <row r="166" spans="1:51" x14ac:dyDescent="0.3">
      <c r="A166">
        <f>LOG(Table8_1[[#This Row],[PFBA]])</f>
        <v>-1.0604807473813815</v>
      </c>
      <c r="B166">
        <f>LOG(Table8_1[[#This Row],[PFPeA]])</f>
        <v>-1.0604807473813815</v>
      </c>
      <c r="C166">
        <f>LOG(Table8_1[[#This Row],[PFHxA]])</f>
        <v>-1.0604807473813815</v>
      </c>
      <c r="D166">
        <f>LOG(Table8_1[[#This Row],[PFHpA]])</f>
        <v>-1.0604807473813815</v>
      </c>
      <c r="E166">
        <f>LOG(Table8_1[[#This Row],[PFOA]])</f>
        <v>-1.0604807473813815</v>
      </c>
      <c r="F166">
        <f>LOG(Table8_1[[#This Row],[PFNA]])</f>
        <v>-1.0604807473813815</v>
      </c>
      <c r="G166">
        <f>LOG(Table8_1[[#This Row],[PFBS]])</f>
        <v>-1.0604807473813815</v>
      </c>
      <c r="H166">
        <f>LOG(Table8_1[[#This Row],[PFPeS]])</f>
        <v>-1.0604807473813815</v>
      </c>
      <c r="I166">
        <f>LOG(Table8_1[[#This Row],[PFHxS]])</f>
        <v>0.62531245096167387</v>
      </c>
      <c r="J166">
        <f>LOG(Table8_1[[#This Row],[PFHpS]])</f>
        <v>6.069784035361165E-2</v>
      </c>
      <c r="K166">
        <f>LOG(Table8_1[[#This Row],[PFOS]])</f>
        <v>3.2944662261615929</v>
      </c>
      <c r="L166">
        <f>LOG(Table8_1[[#This Row],[6:2 FTS]])</f>
        <v>-1.0604807473813815</v>
      </c>
      <c r="M166">
        <f>LOG(Table8_1[[#This Row],[PFDA]])</f>
        <v>0.95375969173322883</v>
      </c>
      <c r="N166">
        <f>LOG(Table8_1[[#This Row],[PFUnA]])</f>
        <v>-1.0604807473813815</v>
      </c>
      <c r="O166">
        <f>LOG(Table8_1[[#This Row],[PFDoA]])</f>
        <v>1.4578818967339924</v>
      </c>
      <c r="P166">
        <f>LOG(Table8_1[[#This Row],[PFTrDA]])</f>
        <v>1.354108439147401</v>
      </c>
      <c r="Q166">
        <f>LOG(Table8_1[[#This Row],[PFTeDA]])</f>
        <v>1.4471580313422192</v>
      </c>
      <c r="R166">
        <f>LOG(Table8_1[[#This Row],[PFHxDA]])</f>
        <v>1.2837224705172217E-2</v>
      </c>
      <c r="S166">
        <f>LOG(Table8_1[[#This Row],[PFNS]])</f>
        <v>1.2355284469075489</v>
      </c>
      <c r="T166">
        <f>LOG(Table8_1[[#This Row],[PFDS]])</f>
        <v>1.3521825181113625</v>
      </c>
      <c r="U166">
        <f>LOG(Table8_1[[#This Row],[PFDoS]])</f>
        <v>0.87448181769946653</v>
      </c>
      <c r="V166">
        <f>LOG(Table8_1[[#This Row],[4:2 FTS]])</f>
        <v>-0.66354026615147055</v>
      </c>
      <c r="W166">
        <f>LOG(Table8_1[[#This Row],[8:2 FTS]])</f>
        <v>0.43296929087440572</v>
      </c>
      <c r="X166">
        <f>LOG(Table8_1[[#This Row],[10:2 FTS]])</f>
        <v>1.0413926851582251</v>
      </c>
      <c r="Y166">
        <f>LOG(Table8_1[[#This Row],[N-MeFOSAA]])</f>
        <v>-1.0604807473813815</v>
      </c>
      <c r="Z166">
        <f>LOG(Table8_1[[#This Row],[N-EtFOSAA]])</f>
        <v>-1.0604807473813815</v>
      </c>
      <c r="AA166">
        <f>LOG(Table8_1[[#This Row],[FOSA]])</f>
        <v>0.48000694295715063</v>
      </c>
      <c r="AB166">
        <f>LOG(Table8_1[[#This Row],[FOSAA]])</f>
        <v>-1.0604807473813815</v>
      </c>
      <c r="AC166">
        <f>LOG(Table8_1[[#This Row],[N-MeFOSA]])</f>
        <v>-1.0604807473813815</v>
      </c>
      <c r="AD166">
        <f>LOG(Table8_1[[#This Row],[N-EtFOSA]])</f>
        <v>-1.0604807473813815</v>
      </c>
      <c r="AE166">
        <f>LOG(Table8_1[[#This Row],[HFPO-DA]])</f>
        <v>-1.0604807473813815</v>
      </c>
      <c r="AF166">
        <f>LOG(Table8_1[[#This Row],[ADONA]])</f>
        <v>-1.0604807473813815</v>
      </c>
      <c r="AG166">
        <f>LOG(Table8_1[[#This Row],[9Cl-PF3ONS]])</f>
        <v>-1.0604807473813815</v>
      </c>
      <c r="AH166">
        <f>LOG(Table8_1[[#This Row],[11Cl-PF3OUdS]])</f>
        <v>-1.0604807473813815</v>
      </c>
      <c r="AI166">
        <f>LOG(Table8_1[[#This Row],[3:3 FTCA]])</f>
        <v>-6.0480747381381476E-2</v>
      </c>
      <c r="AJ166">
        <f>LOG(Table8_1[[#This Row],[5:3 FTCA]])</f>
        <v>-0.13846558914096219</v>
      </c>
      <c r="AK166">
        <f>LOG(Table8_1[[#This Row],[7:3 FTCA]])</f>
        <v>0.26245108973042947</v>
      </c>
      <c r="AL166">
        <f>LOG(Table8_1[[#This Row],[6:2 FTCA]])</f>
        <v>-1.0604807473813815</v>
      </c>
      <c r="AM166">
        <f>LOG(Table8_1[[#This Row],[8:2 FTCA]])</f>
        <v>-1.0604807473813815</v>
      </c>
      <c r="AN166">
        <f>LOG(Table8_1[[#This Row],[10:2 FTCA]])</f>
        <v>-1.0604807473813815</v>
      </c>
      <c r="AO166">
        <f>LOG(Table8_1[[#This Row],[6:2 FTUCA]])</f>
        <v>-1.0604807473813815</v>
      </c>
      <c r="AP166">
        <f>LOG(Table8_1[[#This Row],[8:2 FTUCA]])</f>
        <v>-1.0604807473813815</v>
      </c>
      <c r="AQ166">
        <f>LOG(Table8_1[[#This Row],[6:2 diPAP]])</f>
        <v>-0.66354026615147055</v>
      </c>
      <c r="AR166">
        <f>LOG(Table8_1[[#This Row],[FBSA]])</f>
        <v>0.59659709562646024</v>
      </c>
      <c r="AS166">
        <f>LOG(Table8_1[[#This Row],[FHxSA]])</f>
        <v>1.167317334748176</v>
      </c>
      <c r="AT166">
        <f>LOG(Table8_1[[#This Row],[PFPrS]])</f>
        <v>-0.66354026615147055</v>
      </c>
      <c r="AU166">
        <f>LOG(Table8_1[[#This Row],[Cl-PFOS]])</f>
        <v>0.46239799789895608</v>
      </c>
      <c r="AV166">
        <f>LOG(Table8_1[[#This Row],[PFEtCHxS]])</f>
        <v>-1.0604807473813815</v>
      </c>
      <c r="AW166">
        <f>LOG(Table8_1[[#This Row],[8:2 diPAP]])</f>
        <v>-1.0604807473813815</v>
      </c>
      <c r="AX166">
        <f>LOG(Table8_1[[#This Row],[diSAmPAP]])</f>
        <v>-1.0604807473813815</v>
      </c>
      <c r="AY166" t="e">
        <f>LOG(Table8_1[[#This Row],[11cl-PF3OUdS2]])</f>
        <v>#NUM!</v>
      </c>
    </row>
    <row r="167" spans="1:51" x14ac:dyDescent="0.3">
      <c r="A167">
        <f>LOG(Table8_1[[#This Row],[PFBA]])</f>
        <v>-0.65169513695183934</v>
      </c>
      <c r="B167">
        <f>LOG(Table8_1[[#This Row],[PFPeA]])</f>
        <v>-1.0629838925351858</v>
      </c>
      <c r="C167">
        <f>LOG(Table8_1[[#This Row],[PFHxA]])</f>
        <v>-1.0629838925351858</v>
      </c>
      <c r="D167">
        <f>LOG(Table8_1[[#This Row],[PFHpA]])</f>
        <v>-1.0629838925351858</v>
      </c>
      <c r="E167">
        <f>LOG(Table8_1[[#This Row],[PFOA]])</f>
        <v>-1.0629838925351858</v>
      </c>
      <c r="F167">
        <f>LOG(Table8_1[[#This Row],[PFNA]])</f>
        <v>-1.0629838925351858</v>
      </c>
      <c r="G167">
        <f>LOG(Table8_1[[#This Row],[PFBS]])</f>
        <v>-1.0629838925351858</v>
      </c>
      <c r="H167">
        <f>LOG(Table8_1[[#This Row],[PFPeS]])</f>
        <v>-1.0629838925351858</v>
      </c>
      <c r="I167">
        <f>LOG(Table8_1[[#This Row],[PFHxS]])</f>
        <v>1.0253058652647702</v>
      </c>
      <c r="J167">
        <f>LOG(Table8_1[[#This Row],[PFHpS]])</f>
        <v>0.76267856372743625</v>
      </c>
      <c r="K167">
        <f>LOG(Table8_1[[#This Row],[PFOS]])</f>
        <v>3.5877109650189114</v>
      </c>
      <c r="L167">
        <f>LOG(Table8_1[[#This Row],[6:2 FTS]])</f>
        <v>-1.0629838925351858</v>
      </c>
      <c r="M167">
        <f>LOG(Table8_1[[#This Row],[PFDA]])</f>
        <v>1.1303337684950061</v>
      </c>
      <c r="N167">
        <f>LOG(Table8_1[[#This Row],[PFUnA]])</f>
        <v>-1.0629838925351858</v>
      </c>
      <c r="O167">
        <f>LOG(Table8_1[[#This Row],[PFDoA]])</f>
        <v>1.6148972160331345</v>
      </c>
      <c r="P167">
        <f>LOG(Table8_1[[#This Row],[PFTrDA]])</f>
        <v>1.5575072019056579</v>
      </c>
      <c r="Q167">
        <f>LOG(Table8_1[[#This Row],[PFTeDA]])</f>
        <v>1.424881636631067</v>
      </c>
      <c r="R167">
        <f>LOG(Table8_1[[#This Row],[PFHxDA]])</f>
        <v>-9.5825631715836468E-2</v>
      </c>
      <c r="S167">
        <f>LOG(Table8_1[[#This Row],[PFNS]])</f>
        <v>1.7730546933642626</v>
      </c>
      <c r="T167">
        <f>LOG(Table8_1[[#This Row],[PFDS]])</f>
        <v>1.5854607295085006</v>
      </c>
      <c r="U167">
        <f>LOG(Table8_1[[#This Row],[PFDoS]])</f>
        <v>1.3222192947339193</v>
      </c>
      <c r="V167">
        <f>LOG(Table8_1[[#This Row],[4:2 FTS]])</f>
        <v>-0.6655462488490691</v>
      </c>
      <c r="W167">
        <f>LOG(Table8_1[[#This Row],[8:2 FTS]])</f>
        <v>0.41830129131974547</v>
      </c>
      <c r="X167">
        <f>LOG(Table8_1[[#This Row],[10:2 FTS]])</f>
        <v>0.8286598965353198</v>
      </c>
      <c r="Y167">
        <f>LOG(Table8_1[[#This Row],[N-MeFOSAA]])</f>
        <v>-1.0629838925351858</v>
      </c>
      <c r="Z167">
        <f>LOG(Table8_1[[#This Row],[N-EtFOSAA]])</f>
        <v>-1.0629838925351858</v>
      </c>
      <c r="AA167">
        <f>LOG(Table8_1[[#This Row],[FOSA]])</f>
        <v>1.0086001717619175</v>
      </c>
      <c r="AB167">
        <f>LOG(Table8_1[[#This Row],[FOSAA]])</f>
        <v>-1.0629838925351858</v>
      </c>
      <c r="AC167">
        <f>LOG(Table8_1[[#This Row],[N-MeFOSA]])</f>
        <v>-1.0629838925351858</v>
      </c>
      <c r="AD167">
        <f>LOG(Table8_1[[#This Row],[N-EtFOSA]])</f>
        <v>-1.0629838925351858</v>
      </c>
      <c r="AE167">
        <f>LOG(Table8_1[[#This Row],[HFPO-DA]])</f>
        <v>-1.0629838925351858</v>
      </c>
      <c r="AF167">
        <f>LOG(Table8_1[[#This Row],[ADONA]])</f>
        <v>-1.0629838925351858</v>
      </c>
      <c r="AG167">
        <f>LOG(Table8_1[[#This Row],[9Cl-PF3ONS]])</f>
        <v>-1.0629838925351858</v>
      </c>
      <c r="AH167">
        <f>LOG(Table8_1[[#This Row],[11Cl-PF3OUdS]])</f>
        <v>-1.0629838925351858</v>
      </c>
      <c r="AI167">
        <f>LOG(Table8_1[[#This Row],[3:3 FTCA]])</f>
        <v>-6.2983892535185784E-2</v>
      </c>
      <c r="AJ167">
        <f>LOG(Table8_1[[#This Row],[5:3 FTCA]])</f>
        <v>-1.0629838925351858</v>
      </c>
      <c r="AK167">
        <f>LOG(Table8_1[[#This Row],[7:3 FTCA]])</f>
        <v>0.84818911699139865</v>
      </c>
      <c r="AL167">
        <f>LOG(Table8_1[[#This Row],[6:2 FTCA]])</f>
        <v>-1.0629838925351858</v>
      </c>
      <c r="AM167">
        <f>LOG(Table8_1[[#This Row],[8:2 FTCA]])</f>
        <v>-1.0629838925351858</v>
      </c>
      <c r="AN167">
        <f>LOG(Table8_1[[#This Row],[10:2 FTCA]])</f>
        <v>-1.0629838925351858</v>
      </c>
      <c r="AO167">
        <f>LOG(Table8_1[[#This Row],[6:2 FTUCA]])</f>
        <v>-1.0629838925351858</v>
      </c>
      <c r="AP167">
        <f>LOG(Table8_1[[#This Row],[8:2 FTUCA]])</f>
        <v>-1.0629838925351858</v>
      </c>
      <c r="AQ167">
        <f>LOG(Table8_1[[#This Row],[6:2 diPAP]])</f>
        <v>-0.6655462488490691</v>
      </c>
      <c r="AR167">
        <f>LOG(Table8_1[[#This Row],[FBSA]])</f>
        <v>1.0413926851582251</v>
      </c>
      <c r="AS167">
        <f>LOG(Table8_1[[#This Row],[FHxSA]])</f>
        <v>1.7895807121644254</v>
      </c>
      <c r="AT167">
        <f>LOG(Table8_1[[#This Row],[PFPrS]])</f>
        <v>-0.6655462488490691</v>
      </c>
      <c r="AU167">
        <f>LOG(Table8_1[[#This Row],[Cl-PFOS]])</f>
        <v>1.0293837776852097</v>
      </c>
      <c r="AV167">
        <f>LOG(Table8_1[[#This Row],[PFEtCHxS]])</f>
        <v>-1.0629838925351858</v>
      </c>
      <c r="AW167">
        <f>LOG(Table8_1[[#This Row],[8:2 diPAP]])</f>
        <v>-1.0629838925351858</v>
      </c>
      <c r="AX167">
        <f>LOG(Table8_1[[#This Row],[diSAmPAP]])</f>
        <v>-1.0629838925351858</v>
      </c>
      <c r="AY167" t="e">
        <f>LOG(Table8_1[[#This Row],[11cl-PF3OUdS2]])</f>
        <v>#NUM!</v>
      </c>
    </row>
    <row r="168" spans="1:51" x14ac:dyDescent="0.3">
      <c r="A168">
        <f>LOG(Table8_1[[#This Row],[PFBA]])</f>
        <v>-1.0915149811213503</v>
      </c>
      <c r="B168">
        <f>LOG(Table8_1[[#This Row],[PFPeA]])</f>
        <v>-1.0915149811213503</v>
      </c>
      <c r="C168">
        <f>LOG(Table8_1[[#This Row],[PFHxA]])</f>
        <v>-1.0915149811213503</v>
      </c>
      <c r="D168">
        <f>LOG(Table8_1[[#This Row],[PFHpA]])</f>
        <v>-1.0915149811213503</v>
      </c>
      <c r="E168">
        <f>LOG(Table8_1[[#This Row],[PFOA]])</f>
        <v>-1.0915149811213503</v>
      </c>
      <c r="F168">
        <f>LOG(Table8_1[[#This Row],[PFNA]])</f>
        <v>-1.0915149811213503</v>
      </c>
      <c r="G168">
        <f>LOG(Table8_1[[#This Row],[PFBS]])</f>
        <v>-1.0915149811213503</v>
      </c>
      <c r="H168">
        <f>LOG(Table8_1[[#This Row],[PFPeS]])</f>
        <v>-1.0915149811213503</v>
      </c>
      <c r="I168">
        <f>LOG(Table8_1[[#This Row],[PFHxS]])</f>
        <v>0.30963016742589877</v>
      </c>
      <c r="J168">
        <f>LOG(Table8_1[[#This Row],[PFHpS]])</f>
        <v>-0.4122890349810886</v>
      </c>
      <c r="K168">
        <f>LOG(Table8_1[[#This Row],[PFOS]])</f>
        <v>2.720159303405957</v>
      </c>
      <c r="L168">
        <f>LOG(Table8_1[[#This Row],[6:2 FTS]])</f>
        <v>-1.0915149811213503</v>
      </c>
      <c r="M168">
        <f>LOG(Table8_1[[#This Row],[PFDA]])</f>
        <v>0.41161970596323016</v>
      </c>
      <c r="N168">
        <f>LOG(Table8_1[[#This Row],[PFUnA]])</f>
        <v>0.69108149212296843</v>
      </c>
      <c r="O168">
        <f>LOG(Table8_1[[#This Row],[PFDoA]])</f>
        <v>0.76863810124761445</v>
      </c>
      <c r="P168">
        <f>LOG(Table8_1[[#This Row],[PFTrDA]])</f>
        <v>0.5428254269591799</v>
      </c>
      <c r="Q168">
        <f>LOG(Table8_1[[#This Row],[PFTeDA]])</f>
        <v>0.56937390961504586</v>
      </c>
      <c r="R168">
        <f>LOG(Table8_1[[#This Row],[PFHxDA]])</f>
        <v>-1.0915149811213503</v>
      </c>
      <c r="S168">
        <f>LOG(Table8_1[[#This Row],[PFNS]])</f>
        <v>0.68484536164441245</v>
      </c>
      <c r="T168">
        <f>LOG(Table8_1[[#This Row],[PFDS]])</f>
        <v>0.84941941379689945</v>
      </c>
      <c r="U168">
        <f>LOG(Table8_1[[#This Row],[PFDoS]])</f>
        <v>0.2355284469075489</v>
      </c>
      <c r="V168">
        <f>LOG(Table8_1[[#This Row],[4:2 FTS]])</f>
        <v>-0.69464863055337622</v>
      </c>
      <c r="W168">
        <f>LOG(Table8_1[[#This Row],[8:2 FTS]])</f>
        <v>-0.4788619162959637</v>
      </c>
      <c r="X168">
        <f>LOG(Table8_1[[#This Row],[10:2 FTS]])</f>
        <v>0.2380461031287954</v>
      </c>
      <c r="Y168">
        <f>LOG(Table8_1[[#This Row],[N-MeFOSAA]])</f>
        <v>-1.0915149811213503</v>
      </c>
      <c r="Z168">
        <f>LOG(Table8_1[[#This Row],[N-EtFOSAA]])</f>
        <v>-1.0915149811213503</v>
      </c>
      <c r="AA168">
        <f>LOG(Table8_1[[#This Row],[FOSA]])</f>
        <v>-0.11690664142431006</v>
      </c>
      <c r="AB168">
        <f>LOG(Table8_1[[#This Row],[FOSAA]])</f>
        <v>-1.0915149811213503</v>
      </c>
      <c r="AC168">
        <f>LOG(Table8_1[[#This Row],[N-MeFOSA]])</f>
        <v>-1.0915149811213503</v>
      </c>
      <c r="AD168">
        <f>LOG(Table8_1[[#This Row],[N-EtFOSA]])</f>
        <v>-1.0915149811213503</v>
      </c>
      <c r="AE168">
        <f>LOG(Table8_1[[#This Row],[HFPO-DA]])</f>
        <v>-1.0915149811213503</v>
      </c>
      <c r="AF168">
        <f>LOG(Table8_1[[#This Row],[ADONA]])</f>
        <v>-1.0915149811213503</v>
      </c>
      <c r="AG168">
        <f>LOG(Table8_1[[#This Row],[9Cl-PF3ONS]])</f>
        <v>-1.0915149811213503</v>
      </c>
      <c r="AH168">
        <f>LOG(Table8_1[[#This Row],[11Cl-PF3OUdS]])</f>
        <v>-1.0915149811213503</v>
      </c>
      <c r="AI168">
        <f>LOG(Table8_1[[#This Row],[3:3 FTCA]])</f>
        <v>-9.1514981121350217E-2</v>
      </c>
      <c r="AJ168">
        <f>LOG(Table8_1[[#This Row],[5:3 FTCA]])</f>
        <v>-1.0915149811213503</v>
      </c>
      <c r="AK168">
        <f>LOG(Table8_1[[#This Row],[7:3 FTCA]])</f>
        <v>-0.31515463835558755</v>
      </c>
      <c r="AL168">
        <f>LOG(Table8_1[[#This Row],[6:2 FTCA]])</f>
        <v>-1.0915149811213503</v>
      </c>
      <c r="AM168">
        <f>LOG(Table8_1[[#This Row],[8:2 FTCA]])</f>
        <v>-1.0915149811213503</v>
      </c>
      <c r="AN168">
        <f>LOG(Table8_1[[#This Row],[10:2 FTCA]])</f>
        <v>-1.0915149811213503</v>
      </c>
      <c r="AO168">
        <f>LOG(Table8_1[[#This Row],[6:2 FTUCA]])</f>
        <v>-1.0915149811213503</v>
      </c>
      <c r="AP168">
        <f>LOG(Table8_1[[#This Row],[8:2 FTUCA]])</f>
        <v>-1.0915149811213503</v>
      </c>
      <c r="AQ168">
        <f>LOG(Table8_1[[#This Row],[6:2 diPAP]])</f>
        <v>-0.69464863055337622</v>
      </c>
      <c r="AR168">
        <f>LOG(Table8_1[[#This Row],[FBSA]])</f>
        <v>1.703333929878037E-2</v>
      </c>
      <c r="AS168">
        <f>LOG(Table8_1[[#This Row],[FHxSA]])</f>
        <v>0.44090908206521767</v>
      </c>
      <c r="AT168">
        <f>LOG(Table8_1[[#This Row],[PFPrS]])</f>
        <v>-0.69464863055337622</v>
      </c>
      <c r="AU168">
        <f>LOG(Table8_1[[#This Row],[Cl-PFOS]])</f>
        <v>1.2837224705172217E-2</v>
      </c>
      <c r="AV168">
        <f>LOG(Table8_1[[#This Row],[PFEtCHxS]])</f>
        <v>-1.0915149811213503</v>
      </c>
      <c r="AW168">
        <f>LOG(Table8_1[[#This Row],[8:2 diPAP]])</f>
        <v>-1.0915149811213503</v>
      </c>
      <c r="AX168">
        <f>LOG(Table8_1[[#This Row],[diSAmPAP]])</f>
        <v>-1.0915149811213503</v>
      </c>
      <c r="AY168" t="e">
        <f>LOG(Table8_1[[#This Row],[11cl-PF3OUdS2]])</f>
        <v>#NUM!</v>
      </c>
    </row>
    <row r="169" spans="1:51" x14ac:dyDescent="0.3">
      <c r="A169">
        <f>LOG(Table8_1[[#This Row],[PFBA]])</f>
        <v>-0.42539005865981283</v>
      </c>
      <c r="B169">
        <f>LOG(Table8_1[[#This Row],[PFPeA]])</f>
        <v>-0.42539005865981283</v>
      </c>
      <c r="C169">
        <f>LOG(Table8_1[[#This Row],[PFHxA]])</f>
        <v>-0.42539005865981283</v>
      </c>
      <c r="D169">
        <f>LOG(Table8_1[[#This Row],[PFHpA]])</f>
        <v>-0.42539005865981283</v>
      </c>
      <c r="E169">
        <f>LOG(Table8_1[[#This Row],[PFOA]])</f>
        <v>-0.42539005865981283</v>
      </c>
      <c r="F169">
        <f>LOG(Table8_1[[#This Row],[PFNA]])</f>
        <v>-0.40011692792631215</v>
      </c>
      <c r="G169">
        <f>LOG(Table8_1[[#This Row],[PFBS]])</f>
        <v>-0.42539005865981283</v>
      </c>
      <c r="H169">
        <f>LOG(Table8_1[[#This Row],[PFPeS]])</f>
        <v>-2.6872146400301365E-2</v>
      </c>
      <c r="I169">
        <f>LOG(Table8_1[[#This Row],[PFHxS]])</f>
        <v>0.99651167215417868</v>
      </c>
      <c r="J169">
        <f>LOG(Table8_1[[#This Row],[PFHpS]])</f>
        <v>0.52762990087133865</v>
      </c>
      <c r="K169">
        <f>LOG(Table8_1[[#This Row],[PFOS]])</f>
        <v>3.8773713458697738</v>
      </c>
      <c r="L169">
        <f>LOG(Table8_1[[#This Row],[6:2 FTS]])</f>
        <v>-0.42539005865981283</v>
      </c>
      <c r="M169">
        <f>LOG(Table8_1[[#This Row],[PFDA]])</f>
        <v>1.307496037913213</v>
      </c>
      <c r="N169">
        <f>LOG(Table8_1[[#This Row],[PFUnA]])</f>
        <v>1.5820633629117087</v>
      </c>
      <c r="O169">
        <f>LOG(Table8_1[[#This Row],[PFDoA]])</f>
        <v>1.6364878963533653</v>
      </c>
      <c r="P169">
        <f>LOG(Table8_1[[#This Row],[PFTrDA]])</f>
        <v>1.6117233080073419</v>
      </c>
      <c r="Q169">
        <f>LOG(Table8_1[[#This Row],[PFTeDA]])</f>
        <v>1.505149978319906</v>
      </c>
      <c r="R169">
        <f>LOG(Table8_1[[#This Row],[PFHxDA]])</f>
        <v>0.18469143081759881</v>
      </c>
      <c r="S169">
        <f>LOG(Table8_1[[#This Row],[PFNS]])</f>
        <v>1.6394864892685861</v>
      </c>
      <c r="T169">
        <f>LOG(Table8_1[[#This Row],[PFDS]])</f>
        <v>1.7176705030022621</v>
      </c>
      <c r="U169">
        <f>LOG(Table8_1[[#This Row],[PFDoS]])</f>
        <v>1.2455126678141499</v>
      </c>
      <c r="V169">
        <f>LOG(Table8_1[[#This Row],[4:2 FTS]])</f>
        <v>-2.6872146400301365E-2</v>
      </c>
      <c r="W169">
        <f>LOG(Table8_1[[#This Row],[8:2 FTS]])</f>
        <v>0.29885307640970665</v>
      </c>
      <c r="X169">
        <f>LOG(Table8_1[[#This Row],[10:2 FTS]])</f>
        <v>1.0086001717619175</v>
      </c>
      <c r="Y169">
        <f>LOG(Table8_1[[#This Row],[N-MeFOSAA]])</f>
        <v>-0.42539005865981283</v>
      </c>
      <c r="Z169">
        <f>LOG(Table8_1[[#This Row],[N-EtFOSAA]])</f>
        <v>-0.42539005865981283</v>
      </c>
      <c r="AA169">
        <f>LOG(Table8_1[[#This Row],[FOSA]])</f>
        <v>0.72509452108146899</v>
      </c>
      <c r="AB169">
        <f>LOG(Table8_1[[#This Row],[FOSAA]])</f>
        <v>-0.42539005865981283</v>
      </c>
      <c r="AC169">
        <f>LOG(Table8_1[[#This Row],[N-MeFOSA]])</f>
        <v>-0.42539005865981283</v>
      </c>
      <c r="AD169">
        <f>LOG(Table8_1[[#This Row],[N-EtFOSA]])</f>
        <v>-0.42539005865981283</v>
      </c>
      <c r="AE169">
        <f>LOG(Table8_1[[#This Row],[HFPO-DA]])</f>
        <v>-0.42539005865981283</v>
      </c>
      <c r="AF169">
        <f>LOG(Table8_1[[#This Row],[ADONA]])</f>
        <v>-0.42539005865981283</v>
      </c>
      <c r="AG169">
        <f>LOG(Table8_1[[#This Row],[9Cl-PF3ONS]])</f>
        <v>-0.42539005865981283</v>
      </c>
      <c r="AH169">
        <f>LOG(Table8_1[[#This Row],[11Cl-PF3OUdS]])</f>
        <v>-0.42539005865981283</v>
      </c>
      <c r="AI169">
        <f>LOG(Table8_1[[#This Row],[3:3 FTCA]])</f>
        <v>0.57460994134018717</v>
      </c>
      <c r="AJ169">
        <f>LOG(Table8_1[[#This Row],[5:3 FTCA]])</f>
        <v>-0.42539005865981283</v>
      </c>
      <c r="AK169">
        <f>LOG(Table8_1[[#This Row],[7:3 FTCA]])</f>
        <v>-0.42539005865981283</v>
      </c>
      <c r="AL169">
        <f>LOG(Table8_1[[#This Row],[6:2 FTCA]])</f>
        <v>-2.6872146400301365E-2</v>
      </c>
      <c r="AM169">
        <f>LOG(Table8_1[[#This Row],[8:2 FTCA]])</f>
        <v>-2.6872146400301365E-2</v>
      </c>
      <c r="AN169">
        <f>LOG(Table8_1[[#This Row],[10:2 FTCA]])</f>
        <v>-0.42539005865981283</v>
      </c>
      <c r="AO169">
        <f>LOG(Table8_1[[#This Row],[6:2 FTUCA]])</f>
        <v>-0.42539005865981283</v>
      </c>
      <c r="AP169">
        <f>LOG(Table8_1[[#This Row],[8:2 FTUCA]])</f>
        <v>-0.42539005865981283</v>
      </c>
      <c r="AQ169">
        <f>LOG(Table8_1[[#This Row],[6:2 diPAP]])</f>
        <v>-2.6872146400301365E-2</v>
      </c>
      <c r="AR169">
        <f>LOG(Table8_1[[#This Row],[FBSA]])</f>
        <v>1.0718820073061255</v>
      </c>
      <c r="AS169">
        <f>LOG(Table8_1[[#This Row],[FHxSA]])</f>
        <v>1.2068258760318498</v>
      </c>
      <c r="AT169">
        <f>LOG(Table8_1[[#This Row],[PFPrS]])</f>
        <v>-2.6872146400301365E-2</v>
      </c>
      <c r="AU169">
        <f>LOG(Table8_1[[#This Row],[Cl-PFOS]])</f>
        <v>0.92839585225671384</v>
      </c>
      <c r="AV169">
        <f>LOG(Table8_1[[#This Row],[PFEtCHxS]])</f>
        <v>-2.6872146400301365E-2</v>
      </c>
      <c r="AW169">
        <f>LOG(Table8_1[[#This Row],[8:2 diPAP]])</f>
        <v>-0.42539005865981283</v>
      </c>
      <c r="AX169">
        <f>LOG(Table8_1[[#This Row],[diSAmPAP]])</f>
        <v>-0.42539005865981283</v>
      </c>
      <c r="AY169" t="e">
        <f>LOG(Table8_1[[#This Row],[11cl-PF3OUdS2]])</f>
        <v>#NUM!</v>
      </c>
    </row>
    <row r="170" spans="1:51" x14ac:dyDescent="0.3">
      <c r="A170">
        <f>LOG(Table8_1[[#This Row],[PFBA]])</f>
        <v>-1.348721986001856</v>
      </c>
      <c r="B170">
        <f>LOG(Table8_1[[#This Row],[PFPeA]])</f>
        <v>-1.348721986001856</v>
      </c>
      <c r="C170">
        <f>LOG(Table8_1[[#This Row],[PFHxA]])</f>
        <v>-1.348721986001856</v>
      </c>
      <c r="D170">
        <f>LOG(Table8_1[[#This Row],[PFHpA]])</f>
        <v>-1.348721986001856</v>
      </c>
      <c r="E170">
        <f>LOG(Table8_1[[#This Row],[PFOA]])</f>
        <v>-1.348721986001856</v>
      </c>
      <c r="F170">
        <f>LOG(Table8_1[[#This Row],[PFNA]])</f>
        <v>-1.348721986001856</v>
      </c>
      <c r="G170">
        <f>LOG(Table8_1[[#This Row],[PFBS]])</f>
        <v>-1.348721986001856</v>
      </c>
      <c r="H170">
        <f>LOG(Table8_1[[#This Row],[PFPeS]])</f>
        <v>-0.9507819773298184</v>
      </c>
      <c r="I170">
        <f>LOG(Table8_1[[#This Row],[PFHxS]])</f>
        <v>1</v>
      </c>
      <c r="J170">
        <f>LOG(Table8_1[[#This Row],[PFHpS]])</f>
        <v>0.57749179983722532</v>
      </c>
      <c r="K170">
        <f>LOG(Table8_1[[#This Row],[PFOS]])</f>
        <v>3.8790958795000727</v>
      </c>
      <c r="L170">
        <f>LOG(Table8_1[[#This Row],[6:2 FTS]])</f>
        <v>-1.348721986001856</v>
      </c>
      <c r="M170">
        <f>LOG(Table8_1[[#This Row],[PFDA]])</f>
        <v>1.1522883443830565</v>
      </c>
      <c r="N170">
        <f>LOG(Table8_1[[#This Row],[PFUnA]])</f>
        <v>1.4116197059632303</v>
      </c>
      <c r="O170">
        <f>LOG(Table8_1[[#This Row],[PFDoA]])</f>
        <v>1.4668676203541096</v>
      </c>
      <c r="P170">
        <f>LOG(Table8_1[[#This Row],[PFTrDA]])</f>
        <v>1.3502480183341627</v>
      </c>
      <c r="Q170">
        <f>LOG(Table8_1[[#This Row],[PFTeDA]])</f>
        <v>1.1789769472931695</v>
      </c>
      <c r="R170">
        <f>LOG(Table8_1[[#This Row],[PFHxDA]])</f>
        <v>-0.23657200643706275</v>
      </c>
      <c r="S170">
        <f>LOG(Table8_1[[#This Row],[PFNS]])</f>
        <v>1.5132176000679389</v>
      </c>
      <c r="T170">
        <f>LOG(Table8_1[[#This Row],[PFDS]])</f>
        <v>1.6063813651106049</v>
      </c>
      <c r="U170">
        <f>LOG(Table8_1[[#This Row],[PFDoS]])</f>
        <v>1.1238516409670858</v>
      </c>
      <c r="V170">
        <f>LOG(Table8_1[[#This Row],[4:2 FTS]])</f>
        <v>-0.9507819773298184</v>
      </c>
      <c r="W170">
        <f>LOG(Table8_1[[#This Row],[8:2 FTS]])</f>
        <v>0.29885307640970665</v>
      </c>
      <c r="X170">
        <f>LOG(Table8_1[[#This Row],[10:2 FTS]])</f>
        <v>0.92376196082870032</v>
      </c>
      <c r="Y170">
        <f>LOG(Table8_1[[#This Row],[N-MeFOSAA]])</f>
        <v>-1.348721986001856</v>
      </c>
      <c r="Z170">
        <f>LOG(Table8_1[[#This Row],[N-EtFOSAA]])</f>
        <v>-1.348721986001856</v>
      </c>
      <c r="AA170">
        <f>LOG(Table8_1[[#This Row],[FOSA]])</f>
        <v>1.4440447959180762</v>
      </c>
      <c r="AB170">
        <f>LOG(Table8_1[[#This Row],[FOSAA]])</f>
        <v>-1.348721986001856</v>
      </c>
      <c r="AC170">
        <f>LOG(Table8_1[[#This Row],[N-MeFOSA]])</f>
        <v>-1.348721986001856</v>
      </c>
      <c r="AD170">
        <f>LOG(Table8_1[[#This Row],[N-EtFOSA]])</f>
        <v>-1.348721986001856</v>
      </c>
      <c r="AE170">
        <f>LOG(Table8_1[[#This Row],[HFPO-DA]])</f>
        <v>-1.348721986001856</v>
      </c>
      <c r="AF170">
        <f>LOG(Table8_1[[#This Row],[ADONA]])</f>
        <v>-1.348721986001856</v>
      </c>
      <c r="AG170">
        <f>LOG(Table8_1[[#This Row],[9Cl-PF3ONS]])</f>
        <v>-1.348721986001856</v>
      </c>
      <c r="AH170">
        <f>LOG(Table8_1[[#This Row],[11Cl-PF3OUdS]])</f>
        <v>-1.348721986001856</v>
      </c>
      <c r="AI170">
        <f>LOG(Table8_1[[#This Row],[3:3 FTCA]])</f>
        <v>-0.348721986001856</v>
      </c>
      <c r="AJ170">
        <f>LOG(Table8_1[[#This Row],[5:3 FTCA]])</f>
        <v>-1.348721986001856</v>
      </c>
      <c r="AK170">
        <f>LOG(Table8_1[[#This Row],[7:3 FTCA]])</f>
        <v>-1.348721986001856</v>
      </c>
      <c r="AL170">
        <f>LOG(Table8_1[[#This Row],[6:2 FTCA]])</f>
        <v>-0.9507819773298184</v>
      </c>
      <c r="AM170">
        <f>LOG(Table8_1[[#This Row],[8:2 FTCA]])</f>
        <v>-0.9507819773298184</v>
      </c>
      <c r="AN170">
        <f>LOG(Table8_1[[#This Row],[10:2 FTCA]])</f>
        <v>-1.348721986001856</v>
      </c>
      <c r="AO170">
        <f>LOG(Table8_1[[#This Row],[6:2 FTUCA]])</f>
        <v>-1.348721986001856</v>
      </c>
      <c r="AP170">
        <f>LOG(Table8_1[[#This Row],[8:2 FTUCA]])</f>
        <v>-1.348721986001856</v>
      </c>
      <c r="AQ170">
        <f>LOG(Table8_1[[#This Row],[6:2 diPAP]])</f>
        <v>-0.9507819773298184</v>
      </c>
      <c r="AR170">
        <f>LOG(Table8_1[[#This Row],[FBSA]])</f>
        <v>-0.9507819773298184</v>
      </c>
      <c r="AS170">
        <f>LOG(Table8_1[[#This Row],[FHxSA]])</f>
        <v>1.6159500516564009</v>
      </c>
      <c r="AT170">
        <f>LOG(Table8_1[[#This Row],[PFPrS]])</f>
        <v>-0.9507819773298184</v>
      </c>
      <c r="AU170">
        <f>LOG(Table8_1[[#This Row],[Cl-PFOS]])</f>
        <v>0.68484536164441245</v>
      </c>
      <c r="AV170">
        <f>LOG(Table8_1[[#This Row],[PFEtCHxS]])</f>
        <v>-0.9507819773298184</v>
      </c>
      <c r="AW170">
        <f>LOG(Table8_1[[#This Row],[8:2 diPAP]])</f>
        <v>-1.348721986001856</v>
      </c>
      <c r="AX170">
        <f>LOG(Table8_1[[#This Row],[diSAmPAP]])</f>
        <v>-1.348721986001856</v>
      </c>
      <c r="AY170" t="e">
        <f>LOG(Table8_1[[#This Row],[11cl-PF3OUdS2]])</f>
        <v>#NUM!</v>
      </c>
    </row>
    <row r="171" spans="1:51" x14ac:dyDescent="0.3">
      <c r="A171">
        <f>LOG(Table8_1[[#This Row],[PFBA]])</f>
        <v>-1.3372421683184259</v>
      </c>
      <c r="B171">
        <f>LOG(Table8_1[[#This Row],[PFPeA]])</f>
        <v>-1.3372421683184259</v>
      </c>
      <c r="C171">
        <f>LOG(Table8_1[[#This Row],[PFHxA]])</f>
        <v>-1.3372421683184259</v>
      </c>
      <c r="D171">
        <f>LOG(Table8_1[[#This Row],[PFHpA]])</f>
        <v>-1.3372421683184259</v>
      </c>
      <c r="E171">
        <f>LOG(Table8_1[[#This Row],[PFOA]])</f>
        <v>-1.3372421683184259</v>
      </c>
      <c r="F171">
        <f>LOG(Table8_1[[#This Row],[PFNA]])</f>
        <v>-1.3372421683184259</v>
      </c>
      <c r="G171">
        <f>LOG(Table8_1[[#This Row],[PFBS]])</f>
        <v>-1.3372421683184259</v>
      </c>
      <c r="H171">
        <f>LOG(Table8_1[[#This Row],[PFPeS]])</f>
        <v>-0.9393021596463883</v>
      </c>
      <c r="I171">
        <f>LOG(Table8_1[[#This Row],[PFHxS]])</f>
        <v>3.342375548694973E-2</v>
      </c>
      <c r="J171">
        <f>LOG(Table8_1[[#This Row],[PFHpS]])</f>
        <v>-0.36351210364663455</v>
      </c>
      <c r="K171">
        <f>LOG(Table8_1[[#This Row],[PFOS]])</f>
        <v>2.9609461957338312</v>
      </c>
      <c r="L171">
        <f>LOG(Table8_1[[#This Row],[6:2 FTS]])</f>
        <v>-1.3372421683184259</v>
      </c>
      <c r="M171">
        <f>LOG(Table8_1[[#This Row],[PFDA]])</f>
        <v>0.32428245529769262</v>
      </c>
      <c r="N171">
        <f>LOG(Table8_1[[#This Row],[PFUnA]])</f>
        <v>0.64147411050409953</v>
      </c>
      <c r="O171">
        <f>LOG(Table8_1[[#This Row],[PFDoA]])</f>
        <v>0.70500795933333604</v>
      </c>
      <c r="P171">
        <f>LOG(Table8_1[[#This Row],[PFTrDA]])</f>
        <v>0.658964842664435</v>
      </c>
      <c r="Q171">
        <f>LOG(Table8_1[[#This Row],[PFTeDA]])</f>
        <v>0.52374646681156445</v>
      </c>
      <c r="R171">
        <f>LOG(Table8_1[[#This Row],[PFHxDA]])</f>
        <v>-1.3372421683184259</v>
      </c>
      <c r="S171">
        <f>LOG(Table8_1[[#This Row],[PFNS]])</f>
        <v>0.70757017609793638</v>
      </c>
      <c r="T171">
        <f>LOG(Table8_1[[#This Row],[PFDS]])</f>
        <v>0.8394780473741984</v>
      </c>
      <c r="U171">
        <f>LOG(Table8_1[[#This Row],[PFDoS]])</f>
        <v>0.26245108973042947</v>
      </c>
      <c r="V171">
        <f>LOG(Table8_1[[#This Row],[4:2 FTS]])</f>
        <v>-0.9393021596463883</v>
      </c>
      <c r="W171">
        <f>LOG(Table8_1[[#This Row],[8:2 FTS]])</f>
        <v>-0.72584215073632019</v>
      </c>
      <c r="X171">
        <f>LOG(Table8_1[[#This Row],[10:2 FTS]])</f>
        <v>0.10720996964786837</v>
      </c>
      <c r="Y171">
        <f>LOG(Table8_1[[#This Row],[N-MeFOSAA]])</f>
        <v>-1.3372421683184259</v>
      </c>
      <c r="Z171">
        <f>LOG(Table8_1[[#This Row],[N-EtFOSAA]])</f>
        <v>-1.3372421683184259</v>
      </c>
      <c r="AA171">
        <f>LOG(Table8_1[[#This Row],[FOSA]])</f>
        <v>-0.35066514128785814</v>
      </c>
      <c r="AB171">
        <f>LOG(Table8_1[[#This Row],[FOSAA]])</f>
        <v>-1.3372421683184259</v>
      </c>
      <c r="AC171">
        <f>LOG(Table8_1[[#This Row],[N-MeFOSA]])</f>
        <v>-1.3372421683184259</v>
      </c>
      <c r="AD171">
        <f>LOG(Table8_1[[#This Row],[N-EtFOSA]])</f>
        <v>-1.3372421683184259</v>
      </c>
      <c r="AE171">
        <f>LOG(Table8_1[[#This Row],[HFPO-DA]])</f>
        <v>-1.3372421683184259</v>
      </c>
      <c r="AF171">
        <f>LOG(Table8_1[[#This Row],[ADONA]])</f>
        <v>-1.3372421683184259</v>
      </c>
      <c r="AG171">
        <f>LOG(Table8_1[[#This Row],[9Cl-PF3ONS]])</f>
        <v>-1.3372421683184259</v>
      </c>
      <c r="AH171">
        <f>LOG(Table8_1[[#This Row],[11Cl-PF3OUdS]])</f>
        <v>-1.3372421683184259</v>
      </c>
      <c r="AI171">
        <f>LOG(Table8_1[[#This Row],[3:3 FTCA]])</f>
        <v>-0.33724216831842591</v>
      </c>
      <c r="AJ171">
        <f>LOG(Table8_1[[#This Row],[5:3 FTCA]])</f>
        <v>-1.3372421683184259</v>
      </c>
      <c r="AK171">
        <f>LOG(Table8_1[[#This Row],[7:3 FTCA]])</f>
        <v>-1.3372421683184259</v>
      </c>
      <c r="AL171">
        <f>LOG(Table8_1[[#This Row],[6:2 FTCA]])</f>
        <v>-0.9393021596463883</v>
      </c>
      <c r="AM171">
        <f>LOG(Table8_1[[#This Row],[8:2 FTCA]])</f>
        <v>-0.9393021596463883</v>
      </c>
      <c r="AN171">
        <f>LOG(Table8_1[[#This Row],[10:2 FTCA]])</f>
        <v>-1.3372421683184259</v>
      </c>
      <c r="AO171">
        <f>LOG(Table8_1[[#This Row],[6:2 FTUCA]])</f>
        <v>-1.3372421683184259</v>
      </c>
      <c r="AP171">
        <f>LOG(Table8_1[[#This Row],[8:2 FTUCA]])</f>
        <v>-1.3372421683184259</v>
      </c>
      <c r="AQ171">
        <f>LOG(Table8_1[[#This Row],[6:2 diPAP]])</f>
        <v>-0.9393021596463883</v>
      </c>
      <c r="AR171">
        <f>LOG(Table8_1[[#This Row],[FBSA]])</f>
        <v>3.342375548694973E-2</v>
      </c>
      <c r="AS171">
        <f>LOG(Table8_1[[#This Row],[FHxSA]])</f>
        <v>0.16435285578443709</v>
      </c>
      <c r="AT171">
        <f>LOG(Table8_1[[#This Row],[PFPrS]])</f>
        <v>-0.9393021596463883</v>
      </c>
      <c r="AU171">
        <f>LOG(Table8_1[[#This Row],[Cl-PFOS]])</f>
        <v>6.069784035361165E-2</v>
      </c>
      <c r="AV171">
        <f>LOG(Table8_1[[#This Row],[PFEtCHxS]])</f>
        <v>-0.9393021596463883</v>
      </c>
      <c r="AW171">
        <f>LOG(Table8_1[[#This Row],[8:2 diPAP]])</f>
        <v>-1.3372421683184259</v>
      </c>
      <c r="AX171">
        <f>LOG(Table8_1[[#This Row],[diSAmPAP]])</f>
        <v>-1.3372421683184259</v>
      </c>
      <c r="AY171" t="e">
        <f>LOG(Table8_1[[#This Row],[11cl-PF3OUdS2]])</f>
        <v>#NUM!</v>
      </c>
    </row>
    <row r="172" spans="1:51" x14ac:dyDescent="0.3">
      <c r="A172">
        <f>LOG(Table8_1[[#This Row],[PFBA]])</f>
        <v>-0.87127771566157319</v>
      </c>
      <c r="B172">
        <f>LOG(Table8_1[[#This Row],[PFPeA]])</f>
        <v>-0.87127771566157319</v>
      </c>
      <c r="C172">
        <f>LOG(Table8_1[[#This Row],[PFHxA]])</f>
        <v>-0.87127771566157319</v>
      </c>
      <c r="D172">
        <f>LOG(Table8_1[[#This Row],[PFHpA]])</f>
        <v>-0.87127771566157319</v>
      </c>
      <c r="E172">
        <f>LOG(Table8_1[[#This Row],[PFOA]])</f>
        <v>-0.87127771566157319</v>
      </c>
      <c r="F172">
        <f>LOG(Table8_1[[#This Row],[PFNA]])</f>
        <v>-0.87127771566157319</v>
      </c>
      <c r="G172">
        <f>LOG(Table8_1[[#This Row],[PFBS]])</f>
        <v>-0.87127771566157319</v>
      </c>
      <c r="H172">
        <f>LOG(Table8_1[[#This Row],[PFPeS]])</f>
        <v>-0.4736607226101559</v>
      </c>
      <c r="I172">
        <f>LOG(Table8_1[[#This Row],[PFHxS]])</f>
        <v>0.61384182187606928</v>
      </c>
      <c r="J172">
        <f>LOG(Table8_1[[#This Row],[PFHpS]])</f>
        <v>0.22010808804005508</v>
      </c>
      <c r="K172">
        <f>LOG(Table8_1[[#This Row],[PFOS]])</f>
        <v>3.5943925503754266</v>
      </c>
      <c r="L172">
        <f>LOG(Table8_1[[#This Row],[6:2 FTS]])</f>
        <v>-0.87127771566157319</v>
      </c>
      <c r="M172">
        <f>LOG(Table8_1[[#This Row],[PFDA]])</f>
        <v>0.88479536394898095</v>
      </c>
      <c r="N172">
        <f>LOG(Table8_1[[#This Row],[PFUnA]])</f>
        <v>1.1789769472931695</v>
      </c>
      <c r="O172">
        <f>LOG(Table8_1[[#This Row],[PFDoA]])</f>
        <v>1.2278867046136734</v>
      </c>
      <c r="P172">
        <f>LOG(Table8_1[[#This Row],[PFTrDA]])</f>
        <v>1.1613680022349748</v>
      </c>
      <c r="Q172">
        <f>LOG(Table8_1[[#This Row],[PFTeDA]])</f>
        <v>1.1903316981702914</v>
      </c>
      <c r="R172">
        <f>LOG(Table8_1[[#This Row],[PFHxDA]])</f>
        <v>-0.87127771566157319</v>
      </c>
      <c r="S172">
        <f>LOG(Table8_1[[#This Row],[PFNS]])</f>
        <v>1.3710678622717363</v>
      </c>
      <c r="T172">
        <f>LOG(Table8_1[[#This Row],[PFDS]])</f>
        <v>1.5820633629117087</v>
      </c>
      <c r="U172">
        <f>LOG(Table8_1[[#This Row],[PFDoS]])</f>
        <v>0.99166900737994856</v>
      </c>
      <c r="V172">
        <f>LOG(Table8_1[[#This Row],[4:2 FTS]])</f>
        <v>-0.4736607226101559</v>
      </c>
      <c r="W172">
        <f>LOG(Table8_1[[#This Row],[8:2 FTS]])</f>
        <v>9.3421685162235063E-2</v>
      </c>
      <c r="X172">
        <f>LOG(Table8_1[[#This Row],[10:2 FTS]])</f>
        <v>0.95375969173322883</v>
      </c>
      <c r="Y172">
        <f>LOG(Table8_1[[#This Row],[N-MeFOSAA]])</f>
        <v>-0.87127771566157319</v>
      </c>
      <c r="Z172">
        <f>LOG(Table8_1[[#This Row],[N-EtFOSAA]])</f>
        <v>-0.87127771566157319</v>
      </c>
      <c r="AA172">
        <f>LOG(Table8_1[[#This Row],[FOSA]])</f>
        <v>1</v>
      </c>
      <c r="AB172">
        <f>LOG(Table8_1[[#This Row],[FOSAA]])</f>
        <v>-0.87127771566157319</v>
      </c>
      <c r="AC172">
        <f>LOG(Table8_1[[#This Row],[N-MeFOSA]])</f>
        <v>-0.87127771566157319</v>
      </c>
      <c r="AD172">
        <f>LOG(Table8_1[[#This Row],[N-EtFOSA]])</f>
        <v>-0.87127771566157319</v>
      </c>
      <c r="AE172">
        <f>LOG(Table8_1[[#This Row],[HFPO-DA]])</f>
        <v>-0.87127771566157319</v>
      </c>
      <c r="AF172">
        <f>LOG(Table8_1[[#This Row],[ADONA]])</f>
        <v>-0.87127771566157319</v>
      </c>
      <c r="AG172">
        <f>LOG(Table8_1[[#This Row],[9Cl-PF3ONS]])</f>
        <v>-0.87127771566157319</v>
      </c>
      <c r="AH172">
        <f>LOG(Table8_1[[#This Row],[11Cl-PF3OUdS]])</f>
        <v>-0.87127771566157319</v>
      </c>
      <c r="AI172">
        <f>LOG(Table8_1[[#This Row],[3:3 FTCA]])</f>
        <v>0.12872228433842678</v>
      </c>
      <c r="AJ172">
        <f>LOG(Table8_1[[#This Row],[5:3 FTCA]])</f>
        <v>-0.87127771566157319</v>
      </c>
      <c r="AK172">
        <f>LOG(Table8_1[[#This Row],[7:3 FTCA]])</f>
        <v>0.45331834004703764</v>
      </c>
      <c r="AL172">
        <f>LOG(Table8_1[[#This Row],[6:2 FTCA]])</f>
        <v>-0.4736607226101559</v>
      </c>
      <c r="AM172">
        <f>LOG(Table8_1[[#This Row],[8:2 FTCA]])</f>
        <v>-0.4736607226101559</v>
      </c>
      <c r="AN172">
        <f>LOG(Table8_1[[#This Row],[10:2 FTCA]])</f>
        <v>-0.87127771566157319</v>
      </c>
      <c r="AO172">
        <f>LOG(Table8_1[[#This Row],[6:2 FTUCA]])</f>
        <v>-0.87127771566157319</v>
      </c>
      <c r="AP172">
        <f>LOG(Table8_1[[#This Row],[8:2 FTUCA]])</f>
        <v>-0.87127771566157319</v>
      </c>
      <c r="AQ172">
        <f>LOG(Table8_1[[#This Row],[6:2 diPAP]])</f>
        <v>-0.4736607226101559</v>
      </c>
      <c r="AR172">
        <f>LOG(Table8_1[[#This Row],[FBSA]])</f>
        <v>-0.4736607226101559</v>
      </c>
      <c r="AS172">
        <f>LOG(Table8_1[[#This Row],[FHxSA]])</f>
        <v>1.6009728956867482</v>
      </c>
      <c r="AT172">
        <f>LOG(Table8_1[[#This Row],[PFPrS]])</f>
        <v>-0.4736607226101559</v>
      </c>
      <c r="AU172">
        <f>LOG(Table8_1[[#This Row],[Cl-PFOS]])</f>
        <v>0.54530711646582408</v>
      </c>
      <c r="AV172">
        <f>LOG(Table8_1[[#This Row],[PFEtCHxS]])</f>
        <v>-0.4736607226101559</v>
      </c>
      <c r="AW172">
        <f>LOG(Table8_1[[#This Row],[8:2 diPAP]])</f>
        <v>-0.87127771566157319</v>
      </c>
      <c r="AX172">
        <f>LOG(Table8_1[[#This Row],[diSAmPAP]])</f>
        <v>-0.87127771566157319</v>
      </c>
      <c r="AY172" t="e">
        <f>LOG(Table8_1[[#This Row],[11cl-PF3OUdS2]])</f>
        <v>#NUM!</v>
      </c>
    </row>
    <row r="173" spans="1:51" x14ac:dyDescent="0.3">
      <c r="A173">
        <f>LOG(Table8_1[[#This Row],[PFBA]])</f>
        <v>-1.4128505017456563</v>
      </c>
      <c r="B173">
        <f>LOG(Table8_1[[#This Row],[PFPeA]])</f>
        <v>-1.4128505017456563</v>
      </c>
      <c r="C173">
        <f>LOG(Table8_1[[#This Row],[PFHxA]])</f>
        <v>-1.4128505017456563</v>
      </c>
      <c r="D173">
        <f>LOG(Table8_1[[#This Row],[PFHpA]])</f>
        <v>-1.4128505017456563</v>
      </c>
      <c r="E173">
        <f>LOG(Table8_1[[#This Row],[PFOA]])</f>
        <v>-1.4128505017456563</v>
      </c>
      <c r="F173">
        <f>LOG(Table8_1[[#This Row],[PFNA]])</f>
        <v>-1.4128505017456563</v>
      </c>
      <c r="G173">
        <f>LOG(Table8_1[[#This Row],[PFBS]])</f>
        <v>-1.4128505017456563</v>
      </c>
      <c r="H173">
        <f>LOG(Table8_1[[#This Row],[PFPeS]])</f>
        <v>-1.0154726866562074</v>
      </c>
      <c r="I173">
        <f>LOG(Table8_1[[#This Row],[PFHxS]])</f>
        <v>1.1003705451175629</v>
      </c>
      <c r="J173">
        <f>LOG(Table8_1[[#This Row],[PFHpS]])</f>
        <v>0.56937390961504586</v>
      </c>
      <c r="K173">
        <f>LOG(Table8_1[[#This Row],[PFOS]])</f>
        <v>3.8926510338773004</v>
      </c>
      <c r="L173">
        <f>LOG(Table8_1[[#This Row],[6:2 FTS]])</f>
        <v>-1.4128505017456563</v>
      </c>
      <c r="M173">
        <f>LOG(Table8_1[[#This Row],[PFDA]])</f>
        <v>1.3344537511509309</v>
      </c>
      <c r="N173">
        <f>LOG(Table8_1[[#This Row],[PFUnA]])</f>
        <v>1.6020599913279623</v>
      </c>
      <c r="O173">
        <f>LOG(Table8_1[[#This Row],[PFDoA]])</f>
        <v>1.6170003411208989</v>
      </c>
      <c r="P173">
        <f>LOG(Table8_1[[#This Row],[PFTrDA]])</f>
        <v>1.5276299008713388</v>
      </c>
      <c r="Q173">
        <f>LOG(Table8_1[[#This Row],[PFTeDA]])</f>
        <v>1.3802112417116059</v>
      </c>
      <c r="R173">
        <f>LOG(Table8_1[[#This Row],[PFHxDA]])</f>
        <v>-1.7728766960431602E-2</v>
      </c>
      <c r="S173">
        <f>LOG(Table8_1[[#This Row],[PFNS]])</f>
        <v>1.6180480967120927</v>
      </c>
      <c r="T173">
        <f>LOG(Table8_1[[#This Row],[PFDS]])</f>
        <v>1.6946051989335686</v>
      </c>
      <c r="U173">
        <f>LOG(Table8_1[[#This Row],[PFDoS]])</f>
        <v>1.167317334748176</v>
      </c>
      <c r="V173">
        <f>LOG(Table8_1[[#This Row],[4:2 FTS]])</f>
        <v>-1.0154726866562074</v>
      </c>
      <c r="W173">
        <f>LOG(Table8_1[[#This Row],[8:2 FTS]])</f>
        <v>0.17318626841227402</v>
      </c>
      <c r="X173">
        <f>LOG(Table8_1[[#This Row],[10:2 FTS]])</f>
        <v>0.81557774832426722</v>
      </c>
      <c r="Y173">
        <f>LOG(Table8_1[[#This Row],[N-MeFOSAA]])</f>
        <v>-1.4128505017456563</v>
      </c>
      <c r="Z173">
        <f>LOG(Table8_1[[#This Row],[N-EtFOSAA]])</f>
        <v>-1.4128505017456563</v>
      </c>
      <c r="AA173">
        <f>LOG(Table8_1[[#This Row],[FOSA]])</f>
        <v>0.74115159885178505</v>
      </c>
      <c r="AB173">
        <f>LOG(Table8_1[[#This Row],[FOSAA]])</f>
        <v>-1.4128505017456563</v>
      </c>
      <c r="AC173">
        <f>LOG(Table8_1[[#This Row],[N-MeFOSA]])</f>
        <v>-1.4128505017456563</v>
      </c>
      <c r="AD173">
        <f>LOG(Table8_1[[#This Row],[N-EtFOSA]])</f>
        <v>-1.4128505017456563</v>
      </c>
      <c r="AE173">
        <f>LOG(Table8_1[[#This Row],[HFPO-DA]])</f>
        <v>-1.4128505017456563</v>
      </c>
      <c r="AF173">
        <f>LOG(Table8_1[[#This Row],[ADONA]])</f>
        <v>-1.4128505017456563</v>
      </c>
      <c r="AG173">
        <f>LOG(Table8_1[[#This Row],[9Cl-PF3ONS]])</f>
        <v>-1.4128505017456563</v>
      </c>
      <c r="AH173">
        <f>LOG(Table8_1[[#This Row],[11Cl-PF3OUdS]])</f>
        <v>-1.4128505017456563</v>
      </c>
      <c r="AI173">
        <f>LOG(Table8_1[[#This Row],[3:3 FTCA]])</f>
        <v>-0.4128505017456563</v>
      </c>
      <c r="AJ173">
        <f>LOG(Table8_1[[#This Row],[5:3 FTCA]])</f>
        <v>-1.4128505017456563</v>
      </c>
      <c r="AK173">
        <f>LOG(Table8_1[[#This Row],[7:3 FTCA]])</f>
        <v>-1.4128505017456563</v>
      </c>
      <c r="AL173">
        <f>LOG(Table8_1[[#This Row],[6:2 FTCA]])</f>
        <v>-1.0154726866562074</v>
      </c>
      <c r="AM173">
        <f>LOG(Table8_1[[#This Row],[8:2 FTCA]])</f>
        <v>-1.0154726866562074</v>
      </c>
      <c r="AN173">
        <f>LOG(Table8_1[[#This Row],[10:2 FTCA]])</f>
        <v>-1.4128505017456563</v>
      </c>
      <c r="AO173">
        <f>LOG(Table8_1[[#This Row],[6:2 FTUCA]])</f>
        <v>-1.4128505017456563</v>
      </c>
      <c r="AP173">
        <f>LOG(Table8_1[[#This Row],[8:2 FTUCA]])</f>
        <v>-1.4128505017456563</v>
      </c>
      <c r="AQ173">
        <f>LOG(Table8_1[[#This Row],[6:2 diPAP]])</f>
        <v>-1.0154726866562074</v>
      </c>
      <c r="AR173">
        <f>LOG(Table8_1[[#This Row],[FBSA]])</f>
        <v>0.9800033715837464</v>
      </c>
      <c r="AS173">
        <f>LOG(Table8_1[[#This Row],[FHxSA]])</f>
        <v>1.173186268412274</v>
      </c>
      <c r="AT173">
        <f>LOG(Table8_1[[#This Row],[PFPrS]])</f>
        <v>-1.0154726866562074</v>
      </c>
      <c r="AU173">
        <f>LOG(Table8_1[[#This Row],[Cl-PFOS]])</f>
        <v>0.91434315711944081</v>
      </c>
      <c r="AV173">
        <f>LOG(Table8_1[[#This Row],[PFEtCHxS]])</f>
        <v>-1.0154726866562074</v>
      </c>
      <c r="AW173">
        <f>LOG(Table8_1[[#This Row],[8:2 diPAP]])</f>
        <v>-1.4128505017456563</v>
      </c>
      <c r="AX173">
        <f>LOG(Table8_1[[#This Row],[diSAmPAP]])</f>
        <v>-1.4128505017456563</v>
      </c>
      <c r="AY173" t="e">
        <f>LOG(Table8_1[[#This Row],[11cl-PF3OUdS2]])</f>
        <v>#NUM!</v>
      </c>
    </row>
    <row r="174" spans="1:51" x14ac:dyDescent="0.3">
      <c r="A174">
        <f>LOG(Table8_1[[#This Row],[PFBA]])</f>
        <v>-1.3741732867142888</v>
      </c>
      <c r="B174">
        <f>LOG(Table8_1[[#This Row],[PFPeA]])</f>
        <v>-1.3741732867142888</v>
      </c>
      <c r="C174">
        <f>LOG(Table8_1[[#This Row],[PFHxA]])</f>
        <v>-1.3741732867142888</v>
      </c>
      <c r="D174">
        <f>LOG(Table8_1[[#This Row],[PFHpA]])</f>
        <v>-1.3741732867142888</v>
      </c>
      <c r="E174">
        <f>LOG(Table8_1[[#This Row],[PFOA]])</f>
        <v>-1.3741732867142888</v>
      </c>
      <c r="F174">
        <f>LOG(Table8_1[[#This Row],[PFNA]])</f>
        <v>-0.65955588515988162</v>
      </c>
      <c r="G174">
        <f>LOG(Table8_1[[#This Row],[PFBS]])</f>
        <v>-1.3741732867142888</v>
      </c>
      <c r="H174">
        <f>LOG(Table8_1[[#This Row],[PFPeS]])</f>
        <v>-0.97674754036628852</v>
      </c>
      <c r="I174">
        <f>LOG(Table8_1[[#This Row],[PFHxS]])</f>
        <v>1.0969100130080565</v>
      </c>
      <c r="J174">
        <f>LOG(Table8_1[[#This Row],[PFHpS]])</f>
        <v>0.651278013998144</v>
      </c>
      <c r="K174">
        <f>LOG(Table8_1[[#This Row],[PFOS]])</f>
        <v>3.7664128471123997</v>
      </c>
      <c r="L174">
        <f>LOG(Table8_1[[#This Row],[6:2 FTS]])</f>
        <v>-1.3741732867142888</v>
      </c>
      <c r="M174">
        <f>LOG(Table8_1[[#This Row],[PFDA]])</f>
        <v>1.1931245983544616</v>
      </c>
      <c r="N174">
        <f>LOG(Table8_1[[#This Row],[PFUnA]])</f>
        <v>1.4313637641589874</v>
      </c>
      <c r="O174">
        <f>LOG(Table8_1[[#This Row],[PFDoA]])</f>
        <v>1.5263392773898441</v>
      </c>
      <c r="P174">
        <f>LOG(Table8_1[[#This Row],[PFTrDA]])</f>
        <v>1.4116197059632303</v>
      </c>
      <c r="Q174">
        <f>LOG(Table8_1[[#This Row],[PFTeDA]])</f>
        <v>1.1875207208364631</v>
      </c>
      <c r="R174">
        <f>LOG(Table8_1[[#This Row],[PFHxDA]])</f>
        <v>4.5322978786657475E-2</v>
      </c>
      <c r="S174">
        <f>LOG(Table8_1[[#This Row],[PFNS]])</f>
        <v>1.4471580313422192</v>
      </c>
      <c r="T174">
        <f>LOG(Table8_1[[#This Row],[PFDS]])</f>
        <v>1.4941545940184429</v>
      </c>
      <c r="U174">
        <f>LOG(Table8_1[[#This Row],[PFDoS]])</f>
        <v>1.1271047983648077</v>
      </c>
      <c r="V174">
        <f>LOG(Table8_1[[#This Row],[4:2 FTS]])</f>
        <v>-0.97674754036628852</v>
      </c>
      <c r="W174">
        <f>LOG(Table8_1[[#This Row],[8:2 FTS]])</f>
        <v>0.24054924828259971</v>
      </c>
      <c r="X174">
        <f>LOG(Table8_1[[#This Row],[10:2 FTS]])</f>
        <v>0.88366143515361761</v>
      </c>
      <c r="Y174">
        <f>LOG(Table8_1[[#This Row],[N-MeFOSAA]])</f>
        <v>-1.3741732867142888</v>
      </c>
      <c r="Z174">
        <f>LOG(Table8_1[[#This Row],[N-EtFOSAA]])</f>
        <v>-1.3741732867142888</v>
      </c>
      <c r="AA174">
        <f>LOG(Table8_1[[#This Row],[FOSA]])</f>
        <v>1.0128372247051722</v>
      </c>
      <c r="AB174">
        <f>LOG(Table8_1[[#This Row],[FOSAA]])</f>
        <v>-1.3741732867142888</v>
      </c>
      <c r="AC174">
        <f>LOG(Table8_1[[#This Row],[N-MeFOSA]])</f>
        <v>-1.3741732867142888</v>
      </c>
      <c r="AD174">
        <f>LOG(Table8_1[[#This Row],[N-EtFOSA]])</f>
        <v>-1.3741732867142888</v>
      </c>
      <c r="AE174">
        <f>LOG(Table8_1[[#This Row],[HFPO-DA]])</f>
        <v>-1.3741732867142888</v>
      </c>
      <c r="AF174">
        <f>LOG(Table8_1[[#This Row],[ADONA]])</f>
        <v>-1.3741732867142888</v>
      </c>
      <c r="AG174">
        <f>LOG(Table8_1[[#This Row],[9Cl-PF3ONS]])</f>
        <v>-1.3741732867142888</v>
      </c>
      <c r="AH174">
        <f>LOG(Table8_1[[#This Row],[11Cl-PF3OUdS]])</f>
        <v>-1.3741732867142888</v>
      </c>
      <c r="AI174">
        <f>LOG(Table8_1[[#This Row],[3:3 FTCA]])</f>
        <v>-0.37417328671428884</v>
      </c>
      <c r="AJ174">
        <f>LOG(Table8_1[[#This Row],[5:3 FTCA]])</f>
        <v>-1.3741732867142888</v>
      </c>
      <c r="AK174">
        <f>LOG(Table8_1[[#This Row],[7:3 FTCA]])</f>
        <v>0.12710479836480765</v>
      </c>
      <c r="AL174">
        <f>LOG(Table8_1[[#This Row],[6:2 FTCA]])</f>
        <v>-0.97674754036628852</v>
      </c>
      <c r="AM174">
        <f>LOG(Table8_1[[#This Row],[8:2 FTCA]])</f>
        <v>-0.97674754036628852</v>
      </c>
      <c r="AN174">
        <f>LOG(Table8_1[[#This Row],[10:2 FTCA]])</f>
        <v>-1.3741732867142888</v>
      </c>
      <c r="AO174">
        <f>LOG(Table8_1[[#This Row],[6:2 FTUCA]])</f>
        <v>-1.3741732867142888</v>
      </c>
      <c r="AP174">
        <f>LOG(Table8_1[[#This Row],[8:2 FTUCA]])</f>
        <v>-1.3741732867142888</v>
      </c>
      <c r="AQ174">
        <f>LOG(Table8_1[[#This Row],[6:2 diPAP]])</f>
        <v>-0.97674754036628852</v>
      </c>
      <c r="AR174">
        <f>LOG(Table8_1[[#This Row],[FBSA]])</f>
        <v>-0.97674754036628852</v>
      </c>
      <c r="AS174">
        <f>LOG(Table8_1[[#This Row],[FHxSA]])</f>
        <v>1.481442628502305</v>
      </c>
      <c r="AT174">
        <f>LOG(Table8_1[[#This Row],[PFPrS]])</f>
        <v>-0.97674754036628852</v>
      </c>
      <c r="AU174">
        <f>LOG(Table8_1[[#This Row],[Cl-PFOS]])</f>
        <v>1.0128372247051722</v>
      </c>
      <c r="AV174">
        <f>LOG(Table8_1[[#This Row],[PFEtCHxS]])</f>
        <v>-0.97674754036628852</v>
      </c>
      <c r="AW174">
        <f>LOG(Table8_1[[#This Row],[8:2 diPAP]])</f>
        <v>-1.3741732867142888</v>
      </c>
      <c r="AX174">
        <f>LOG(Table8_1[[#This Row],[diSAmPAP]])</f>
        <v>-1.3741732867142888</v>
      </c>
      <c r="AY174" t="e">
        <f>LOG(Table8_1[[#This Row],[11cl-PF3OUdS2]])</f>
        <v>#NUM!</v>
      </c>
    </row>
    <row r="175" spans="1:51" x14ac:dyDescent="0.3">
      <c r="A175">
        <f>LOG(Table8_1[[#This Row],[PFBA]])</f>
        <v>-1.4117282931576709</v>
      </c>
      <c r="B175">
        <f>LOG(Table8_1[[#This Row],[PFPeA]])</f>
        <v>-1.4117282931576709</v>
      </c>
      <c r="C175">
        <f>LOG(Table8_1[[#This Row],[PFHxA]])</f>
        <v>-1.4117282931576709</v>
      </c>
      <c r="D175">
        <f>LOG(Table8_1[[#This Row],[PFHpA]])</f>
        <v>-1.4117282931576709</v>
      </c>
      <c r="E175">
        <f>LOG(Table8_1[[#This Row],[PFOA]])</f>
        <v>-1.4117282931576709</v>
      </c>
      <c r="F175">
        <f>LOG(Table8_1[[#This Row],[PFNA]])</f>
        <v>-1.4117282931576709</v>
      </c>
      <c r="G175">
        <f>LOG(Table8_1[[#This Row],[PFBS]])</f>
        <v>-1.4117282931576709</v>
      </c>
      <c r="H175">
        <f>LOG(Table8_1[[#This Row],[PFPeS]])</f>
        <v>-1.0132282657337552</v>
      </c>
      <c r="I175">
        <f>LOG(Table8_1[[#This Row],[PFHxS]])</f>
        <v>7.9181246047624818E-2</v>
      </c>
      <c r="J175">
        <f>LOG(Table8_1[[#This Row],[PFHpS]])</f>
        <v>-1.0132282657337552</v>
      </c>
      <c r="K175">
        <f>LOG(Table8_1[[#This Row],[PFOS]])</f>
        <v>2.9232440186302764</v>
      </c>
      <c r="L175">
        <f>LOG(Table8_1[[#This Row],[6:2 FTS]])</f>
        <v>-1.4117282931576709</v>
      </c>
      <c r="M175">
        <f>LOG(Table8_1[[#This Row],[PFDA]])</f>
        <v>0.28330122870354957</v>
      </c>
      <c r="N175">
        <f>LOG(Table8_1[[#This Row],[PFUnA]])</f>
        <v>0.55870857053316569</v>
      </c>
      <c r="O175">
        <f>LOG(Table8_1[[#This Row],[PFDoA]])</f>
        <v>0.64836001098093166</v>
      </c>
      <c r="P175">
        <f>LOG(Table8_1[[#This Row],[PFTrDA]])</f>
        <v>0.58206336291170868</v>
      </c>
      <c r="Q175">
        <f>LOG(Table8_1[[#This Row],[PFTeDA]])</f>
        <v>0.45331834004703764</v>
      </c>
      <c r="R175">
        <f>LOG(Table8_1[[#This Row],[PFHxDA]])</f>
        <v>-1.4117282931576709</v>
      </c>
      <c r="S175">
        <f>LOG(Table8_1[[#This Row],[PFNS]])</f>
        <v>0.5976951859255123</v>
      </c>
      <c r="T175">
        <f>LOG(Table8_1[[#This Row],[PFDS]])</f>
        <v>0.74193907772919887</v>
      </c>
      <c r="U175">
        <f>LOG(Table8_1[[#This Row],[PFDoS]])</f>
        <v>0.19312459835446161</v>
      </c>
      <c r="V175">
        <f>LOG(Table8_1[[#This Row],[4:2 FTS]])</f>
        <v>-1.0132282657337552</v>
      </c>
      <c r="W175">
        <f>LOG(Table8_1[[#This Row],[8:2 FTS]])</f>
        <v>-0.70333480973846885</v>
      </c>
      <c r="X175">
        <f>LOG(Table8_1[[#This Row],[10:2 FTS]])</f>
        <v>0.14921911265537988</v>
      </c>
      <c r="Y175">
        <f>LOG(Table8_1[[#This Row],[N-MeFOSAA]])</f>
        <v>-1.4117282931576709</v>
      </c>
      <c r="Z175">
        <f>LOG(Table8_1[[#This Row],[N-EtFOSAA]])</f>
        <v>-1.4117282931576709</v>
      </c>
      <c r="AA175">
        <f>LOG(Table8_1[[#This Row],[FOSA]])</f>
        <v>-0.48280410205002566</v>
      </c>
      <c r="AB175">
        <f>LOG(Table8_1[[#This Row],[FOSAA]])</f>
        <v>-1.4117282931576709</v>
      </c>
      <c r="AC175">
        <f>LOG(Table8_1[[#This Row],[N-MeFOSA]])</f>
        <v>-1.4117282931576709</v>
      </c>
      <c r="AD175">
        <f>LOG(Table8_1[[#This Row],[N-EtFOSA]])</f>
        <v>-1.4117282931576709</v>
      </c>
      <c r="AE175">
        <f>LOG(Table8_1[[#This Row],[HFPO-DA]])</f>
        <v>-1.4117282931576709</v>
      </c>
      <c r="AF175">
        <f>LOG(Table8_1[[#This Row],[ADONA]])</f>
        <v>-1.4117282931576709</v>
      </c>
      <c r="AG175">
        <f>LOG(Table8_1[[#This Row],[9Cl-PF3ONS]])</f>
        <v>-1.4117282931576709</v>
      </c>
      <c r="AH175">
        <f>LOG(Table8_1[[#This Row],[11Cl-PF3OUdS]])</f>
        <v>-1.4117282931576709</v>
      </c>
      <c r="AI175">
        <f>LOG(Table8_1[[#This Row],[3:3 FTCA]])</f>
        <v>-0.4117282931576709</v>
      </c>
      <c r="AJ175">
        <f>LOG(Table8_1[[#This Row],[5:3 FTCA]])</f>
        <v>-1.4117282931576709</v>
      </c>
      <c r="AK175">
        <f>LOG(Table8_1[[#This Row],[7:3 FTCA]])</f>
        <v>-1.4117282931576709</v>
      </c>
      <c r="AL175">
        <f>LOG(Table8_1[[#This Row],[6:2 FTCA]])</f>
        <v>-1.0132282657337552</v>
      </c>
      <c r="AM175">
        <f>LOG(Table8_1[[#This Row],[8:2 FTCA]])</f>
        <v>-1.0132282657337552</v>
      </c>
      <c r="AN175">
        <f>LOG(Table8_1[[#This Row],[10:2 FTCA]])</f>
        <v>-1.4117282931576709</v>
      </c>
      <c r="AO175">
        <f>LOG(Table8_1[[#This Row],[6:2 FTUCA]])</f>
        <v>-1.4117282931576709</v>
      </c>
      <c r="AP175">
        <f>LOG(Table8_1[[#This Row],[8:2 FTUCA]])</f>
        <v>-1.4117282931576709</v>
      </c>
      <c r="AQ175">
        <f>LOG(Table8_1[[#This Row],[6:2 diPAP]])</f>
        <v>-1.0132282657337552</v>
      </c>
      <c r="AR175">
        <f>LOG(Table8_1[[#This Row],[FBSA]])</f>
        <v>-0.10017949757290372</v>
      </c>
      <c r="AS175">
        <f>LOG(Table8_1[[#This Row],[FHxSA]])</f>
        <v>7.1882007306125359E-2</v>
      </c>
      <c r="AT175">
        <f>LOG(Table8_1[[#This Row],[PFPrS]])</f>
        <v>-1.0132282657337552</v>
      </c>
      <c r="AU175">
        <f>LOG(Table8_1[[#This Row],[Cl-PFOS]])</f>
        <v>-2.4108863598207259E-2</v>
      </c>
      <c r="AV175">
        <f>LOG(Table8_1[[#This Row],[PFEtCHxS]])</f>
        <v>-1.0132282657337552</v>
      </c>
      <c r="AW175">
        <f>LOG(Table8_1[[#This Row],[8:2 diPAP]])</f>
        <v>-1.4117282931576709</v>
      </c>
      <c r="AX175">
        <f>LOG(Table8_1[[#This Row],[diSAmPAP]])</f>
        <v>-1.4117282931576709</v>
      </c>
      <c r="AY175" t="e">
        <f>LOG(Table8_1[[#This Row],[11cl-PF3OUdS2]])</f>
        <v>#NUM!</v>
      </c>
    </row>
    <row r="176" spans="1:51" x14ac:dyDescent="0.3">
      <c r="A176">
        <f>LOG(Table8_1[[#This Row],[PFBA]])</f>
        <v>-1.1163385648463824</v>
      </c>
      <c r="B176">
        <f>LOG(Table8_1[[#This Row],[PFPeA]])</f>
        <v>-1.1163385648463824</v>
      </c>
      <c r="C176">
        <f>LOG(Table8_1[[#This Row],[PFHxA]])</f>
        <v>-1.1163385648463824</v>
      </c>
      <c r="D176">
        <f>LOG(Table8_1[[#This Row],[PFHpA]])</f>
        <v>-1.1163385648463824</v>
      </c>
      <c r="E176">
        <f>LOG(Table8_1[[#This Row],[PFOA]])</f>
        <v>-1.1163385648463824</v>
      </c>
      <c r="F176">
        <f>LOG(Table8_1[[#This Row],[PFNA]])</f>
        <v>-1.1163385648463824</v>
      </c>
      <c r="G176">
        <f>LOG(Table8_1[[#This Row],[PFBS]])</f>
        <v>-1.1163385648463824</v>
      </c>
      <c r="H176">
        <f>LOG(Table8_1[[#This Row],[PFPeS]])</f>
        <v>-0.71896663275227246</v>
      </c>
      <c r="I176">
        <f>LOG(Table8_1[[#This Row],[PFHxS]])</f>
        <v>0.5428254269591799</v>
      </c>
      <c r="J176">
        <f>LOG(Table8_1[[#This Row],[PFHpS]])</f>
        <v>0.1903316981702915</v>
      </c>
      <c r="K176">
        <f>LOG(Table8_1[[#This Row],[PFOS]])</f>
        <v>3.2833012287035497</v>
      </c>
      <c r="L176">
        <f>LOG(Table8_1[[#This Row],[6:2 FTS]])</f>
        <v>-1.1163385648463824</v>
      </c>
      <c r="M176">
        <f>LOG(Table8_1[[#This Row],[PFDA]])</f>
        <v>0.55388302664387434</v>
      </c>
      <c r="N176">
        <f>LOG(Table8_1[[#This Row],[PFUnA]])</f>
        <v>0.87737134586977406</v>
      </c>
      <c r="O176">
        <f>LOG(Table8_1[[#This Row],[PFDoA]])</f>
        <v>0.94497590841204793</v>
      </c>
      <c r="P176">
        <f>LOG(Table8_1[[#This Row],[PFTrDA]])</f>
        <v>0.90471554527868092</v>
      </c>
      <c r="Q176">
        <f>LOG(Table8_1[[#This Row],[PFTeDA]])</f>
        <v>0.97220283837906452</v>
      </c>
      <c r="R176">
        <f>LOG(Table8_1[[#This Row],[PFHxDA]])</f>
        <v>-0.56066730616973737</v>
      </c>
      <c r="S176">
        <f>LOG(Table8_1[[#This Row],[PFNS]])</f>
        <v>1.1875207208364631</v>
      </c>
      <c r="T176">
        <f>LOG(Table8_1[[#This Row],[PFDS]])</f>
        <v>1.2810333672477277</v>
      </c>
      <c r="U176">
        <f>LOG(Table8_1[[#This Row],[PFDoS]])</f>
        <v>0.73399928653838686</v>
      </c>
      <c r="V176">
        <f>LOG(Table8_1[[#This Row],[4:2 FTS]])</f>
        <v>-0.71896663275227246</v>
      </c>
      <c r="W176">
        <f>LOG(Table8_1[[#This Row],[8:2 FTS]])</f>
        <v>0.12385164096708581</v>
      </c>
      <c r="X176">
        <f>LOG(Table8_1[[#This Row],[10:2 FTS]])</f>
        <v>0.61489721603313463</v>
      </c>
      <c r="Y176">
        <f>LOG(Table8_1[[#This Row],[N-MeFOSAA]])</f>
        <v>-1.1163385648463824</v>
      </c>
      <c r="Z176">
        <f>LOG(Table8_1[[#This Row],[N-EtFOSAA]])</f>
        <v>-1.1163385648463824</v>
      </c>
      <c r="AA176">
        <f>LOG(Table8_1[[#This Row],[FOSA]])</f>
        <v>0.74193907772919887</v>
      </c>
      <c r="AB176">
        <f>LOG(Table8_1[[#This Row],[FOSAA]])</f>
        <v>-1.1163385648463824</v>
      </c>
      <c r="AC176">
        <f>LOG(Table8_1[[#This Row],[N-MeFOSA]])</f>
        <v>-1.1163385648463824</v>
      </c>
      <c r="AD176">
        <f>LOG(Table8_1[[#This Row],[N-EtFOSA]])</f>
        <v>-1.1163385648463824</v>
      </c>
      <c r="AE176">
        <f>LOG(Table8_1[[#This Row],[HFPO-DA]])</f>
        <v>-1.1163385648463824</v>
      </c>
      <c r="AF176">
        <f>LOG(Table8_1[[#This Row],[ADONA]])</f>
        <v>-1.1163385648463824</v>
      </c>
      <c r="AG176">
        <f>LOG(Table8_1[[#This Row],[9Cl-PF3ONS]])</f>
        <v>-1.1163385648463824</v>
      </c>
      <c r="AH176">
        <f>LOG(Table8_1[[#This Row],[11Cl-PF3OUdS]])</f>
        <v>-1.1163385648463824</v>
      </c>
      <c r="AI176">
        <f>LOG(Table8_1[[#This Row],[3:3 FTCA]])</f>
        <v>-0.11633856484638239</v>
      </c>
      <c r="AJ176">
        <f>LOG(Table8_1[[#This Row],[5:3 FTCA]])</f>
        <v>-1.1163385648463824</v>
      </c>
      <c r="AK176">
        <f>LOG(Table8_1[[#This Row],[7:3 FTCA]])</f>
        <v>0.18752072083646307</v>
      </c>
      <c r="AL176">
        <f>LOG(Table8_1[[#This Row],[6:2 FTCA]])</f>
        <v>-0.71896663275227246</v>
      </c>
      <c r="AM176">
        <f>LOG(Table8_1[[#This Row],[8:2 FTCA]])</f>
        <v>-0.71896663275227246</v>
      </c>
      <c r="AN176">
        <f>LOG(Table8_1[[#This Row],[10:2 FTCA]])</f>
        <v>-1.1163385648463824</v>
      </c>
      <c r="AO176">
        <f>LOG(Table8_1[[#This Row],[6:2 FTUCA]])</f>
        <v>-1.1163385648463824</v>
      </c>
      <c r="AP176">
        <f>LOG(Table8_1[[#This Row],[8:2 FTUCA]])</f>
        <v>-1.1163385648463824</v>
      </c>
      <c r="AQ176">
        <f>LOG(Table8_1[[#This Row],[6:2 diPAP]])</f>
        <v>-0.71896663275227246</v>
      </c>
      <c r="AR176">
        <f>LOG(Table8_1[[#This Row],[FBSA]])</f>
        <v>1.0863598306747482</v>
      </c>
      <c r="AS176">
        <f>LOG(Table8_1[[#This Row],[FHxSA]])</f>
        <v>1.4048337166199381</v>
      </c>
      <c r="AT176">
        <f>LOG(Table8_1[[#This Row],[PFPrS]])</f>
        <v>-0.71896663275227246</v>
      </c>
      <c r="AU176">
        <f>LOG(Table8_1[[#This Row],[Cl-PFOS]])</f>
        <v>0.48429983934678583</v>
      </c>
      <c r="AV176">
        <f>LOG(Table8_1[[#This Row],[PFEtCHxS]])</f>
        <v>-0.71896663275227246</v>
      </c>
      <c r="AW176">
        <f>LOG(Table8_1[[#This Row],[8:2 diPAP]])</f>
        <v>-1.1163385648463824</v>
      </c>
      <c r="AX176">
        <f>LOG(Table8_1[[#This Row],[diSAmPAP]])</f>
        <v>-1.1163385648463824</v>
      </c>
      <c r="AY176" t="e">
        <f>LOG(Table8_1[[#This Row],[11cl-PF3OUdS2]])</f>
        <v>#NUM!</v>
      </c>
    </row>
    <row r="177" spans="1:51" x14ac:dyDescent="0.3">
      <c r="A177">
        <f>LOG(Table8_1[[#This Row],[PFBA]])</f>
        <v>-0.35261702988538018</v>
      </c>
      <c r="B177">
        <f>LOG(Table8_1[[#This Row],[PFPeA]])</f>
        <v>-0.95467702121334252</v>
      </c>
      <c r="C177">
        <f>LOG(Table8_1[[#This Row],[PFHxA]])</f>
        <v>-1.3526170298853801</v>
      </c>
      <c r="D177">
        <f>LOG(Table8_1[[#This Row],[PFHpA]])</f>
        <v>-1.3526170298853801</v>
      </c>
      <c r="E177">
        <f>LOG(Table8_1[[#This Row],[PFOA]])</f>
        <v>-1.3526170298853801</v>
      </c>
      <c r="F177">
        <f>LOG(Table8_1[[#This Row],[PFNA]])</f>
        <v>-0.53313237964589055</v>
      </c>
      <c r="G177">
        <f>LOG(Table8_1[[#This Row],[PFBS]])</f>
        <v>-1.3526170298853801</v>
      </c>
      <c r="H177">
        <f>LOG(Table8_1[[#This Row],[PFPeS]])</f>
        <v>-0.95467702121334252</v>
      </c>
      <c r="I177">
        <f>LOG(Table8_1[[#This Row],[PFHxS]])</f>
        <v>1.1789769472931695</v>
      </c>
      <c r="J177">
        <f>LOG(Table8_1[[#This Row],[PFHpS]])</f>
        <v>0.71933128698372661</v>
      </c>
      <c r="K177">
        <f>LOG(Table8_1[[#This Row],[PFOS]])</f>
        <v>3.7505083948513462</v>
      </c>
      <c r="L177">
        <f>LOG(Table8_1[[#This Row],[6:2 FTS]])</f>
        <v>-1.3526170298853801</v>
      </c>
      <c r="M177">
        <f>LOG(Table8_1[[#This Row],[PFDA]])</f>
        <v>1.2148438480476977</v>
      </c>
      <c r="N177">
        <f>LOG(Table8_1[[#This Row],[PFUnA]])</f>
        <v>1.5352941200427705</v>
      </c>
      <c r="O177">
        <f>LOG(Table8_1[[#This Row],[PFDoA]])</f>
        <v>1.5751878449276611</v>
      </c>
      <c r="P177">
        <f>LOG(Table8_1[[#This Row],[PFTrDA]])</f>
        <v>1.4377505628203879</v>
      </c>
      <c r="Q177">
        <f>LOG(Table8_1[[#This Row],[PFTeDA]])</f>
        <v>1.436162647040756</v>
      </c>
      <c r="R177">
        <f>LOG(Table8_1[[#This Row],[PFHxDA]])</f>
        <v>-7.7274542006740027E-2</v>
      </c>
      <c r="S177">
        <f>LOG(Table8_1[[#This Row],[PFNS]])</f>
        <v>1.8715729355458788</v>
      </c>
      <c r="T177">
        <f>LOG(Table8_1[[#This Row],[PFDS]])</f>
        <v>1.9595183769729982</v>
      </c>
      <c r="U177">
        <f>LOG(Table8_1[[#This Row],[PFDoS]])</f>
        <v>1.4424797690644486</v>
      </c>
      <c r="V177">
        <f>LOG(Table8_1[[#This Row],[4:2 FTS]])</f>
        <v>-0.65364702554936138</v>
      </c>
      <c r="W177">
        <f>LOG(Table8_1[[#This Row],[8:2 FTS]])</f>
        <v>6.445798922691845E-2</v>
      </c>
      <c r="X177">
        <f>LOG(Table8_1[[#This Row],[10:2 FTS]])</f>
        <v>0.8221680793680175</v>
      </c>
      <c r="Y177">
        <f>LOG(Table8_1[[#This Row],[N-MeFOSAA]])</f>
        <v>-1.3526170298853801</v>
      </c>
      <c r="Z177">
        <f>LOG(Table8_1[[#This Row],[N-EtFOSAA]])</f>
        <v>-1.3526170298853801</v>
      </c>
      <c r="AA177">
        <f>LOG(Table8_1[[#This Row],[FOSA]])</f>
        <v>0.8208579894396999</v>
      </c>
      <c r="AB177">
        <f>LOG(Table8_1[[#This Row],[FOSAA]])</f>
        <v>-0.95467702121334252</v>
      </c>
      <c r="AC177">
        <f>LOG(Table8_1[[#This Row],[N-MeFOSA]])</f>
        <v>-0.65364702554936138</v>
      </c>
      <c r="AD177">
        <f>LOG(Table8_1[[#This Row],[N-EtFOSA]])</f>
        <v>-1.3526170298853801</v>
      </c>
      <c r="AE177">
        <f>LOG(Table8_1[[#This Row],[HFPO-DA]])</f>
        <v>-1.3526170298853801</v>
      </c>
      <c r="AF177">
        <f>LOG(Table8_1[[#This Row],[ADONA]])</f>
        <v>-1.3526170298853801</v>
      </c>
      <c r="AG177">
        <f>LOG(Table8_1[[#This Row],[9Cl-PF3ONS]])</f>
        <v>-0.65364702554936138</v>
      </c>
      <c r="AH177">
        <f>LOG(Table8_1[[#This Row],[11Cl-PF3OUdS]])</f>
        <v>-0.65364702554936138</v>
      </c>
      <c r="AI177">
        <f>LOG(Table8_1[[#This Row],[3:3 FTCA]])</f>
        <v>-0.35261702988538018</v>
      </c>
      <c r="AJ177">
        <f>LOG(Table8_1[[#This Row],[5:3 FTCA]])</f>
        <v>-0.65364702554936138</v>
      </c>
      <c r="AK177">
        <f>LOG(Table8_1[[#This Row],[7:3 FTCA]])</f>
        <v>-0.95467702121334252</v>
      </c>
      <c r="AL177">
        <f>LOG(Table8_1[[#This Row],[6:2 FTCA]])</f>
        <v>-0.95467702121334252</v>
      </c>
      <c r="AM177">
        <f>LOG(Table8_1[[#This Row],[8:2 FTCA]])</f>
        <v>-0.35261702988538018</v>
      </c>
      <c r="AN177">
        <f>LOG(Table8_1[[#This Row],[10:2 FTCA]])</f>
        <v>-0.35261702988538018</v>
      </c>
      <c r="AO177">
        <f>LOG(Table8_1[[#This Row],[6:2 FTUCA]])</f>
        <v>-1.3526170298853801</v>
      </c>
      <c r="AP177">
        <f>LOG(Table8_1[[#This Row],[8:2 FTUCA]])</f>
        <v>-1.3526170298853801</v>
      </c>
      <c r="AQ177">
        <f>LOG(Table8_1[[#This Row],[6:2 diPAP]])</f>
        <v>-1.3526170298853801</v>
      </c>
      <c r="AR177">
        <f>LOG(Table8_1[[#This Row],[FBSA]])</f>
        <v>1.3838153659804313</v>
      </c>
      <c r="AS177">
        <f>LOG(Table8_1[[#This Row],[FHxSA]])</f>
        <v>1.1492191126553799</v>
      </c>
      <c r="AT177">
        <f>LOG(Table8_1[[#This Row],[PFPrS]])</f>
        <v>-0.65364702554936138</v>
      </c>
      <c r="AU177">
        <f>LOG(Table8_1[[#This Row],[Cl-PFOS]])</f>
        <v>1.0863598306747482</v>
      </c>
      <c r="AV177">
        <f>LOG(Table8_1[[#This Row],[PFEtCHxS]])</f>
        <v>-1.3526170298853801</v>
      </c>
      <c r="AW177">
        <f>LOG(Table8_1[[#This Row],[8:2 diPAP]])</f>
        <v>-1.3526170298853801</v>
      </c>
      <c r="AX177">
        <f>LOG(Table8_1[[#This Row],[diSAmPAP]])</f>
        <v>-1.3526170298853801</v>
      </c>
      <c r="AY177" t="e">
        <f>LOG(Table8_1[[#This Row],[11cl-PF3OUdS2]])</f>
        <v>#NUM!</v>
      </c>
    </row>
    <row r="178" spans="1:51" x14ac:dyDescent="0.3">
      <c r="A178">
        <f>LOG(Table8_1[[#This Row],[PFBA]])</f>
        <v>-0.36754270781527576</v>
      </c>
      <c r="B178">
        <f>LOG(Table8_1[[#This Row],[PFPeA]])</f>
        <v>-0.96859153574837586</v>
      </c>
      <c r="C178">
        <f>LOG(Table8_1[[#This Row],[PFHxA]])</f>
        <v>-1.3675427078152758</v>
      </c>
      <c r="D178">
        <f>LOG(Table8_1[[#This Row],[PFHpA]])</f>
        <v>-1.3675427078152758</v>
      </c>
      <c r="E178">
        <f>LOG(Table8_1[[#This Row],[PFOA]])</f>
        <v>-1.3675427078152758</v>
      </c>
      <c r="F178">
        <f>LOG(Table8_1[[#This Row],[PFNA]])</f>
        <v>-1.3675427078152758</v>
      </c>
      <c r="G178">
        <f>LOG(Table8_1[[#This Row],[PFBS]])</f>
        <v>-1.3675427078152758</v>
      </c>
      <c r="H178">
        <f>LOG(Table8_1[[#This Row],[PFPeS]])</f>
        <v>-0.96859153574837586</v>
      </c>
      <c r="I178">
        <f>LOG(Table8_1[[#This Row],[PFHxS]])</f>
        <v>1.2068258760318498</v>
      </c>
      <c r="J178">
        <f>LOG(Table8_1[[#This Row],[PFHpS]])</f>
        <v>0.95760728706009524</v>
      </c>
      <c r="K178">
        <f>LOG(Table8_1[[#This Row],[PFOS]])</f>
        <v>3.8419848045901137</v>
      </c>
      <c r="L178">
        <f>LOG(Table8_1[[#This Row],[6:2 FTS]])</f>
        <v>-1.3675427078152758</v>
      </c>
      <c r="M178">
        <f>LOG(Table8_1[[#This Row],[PFDA]])</f>
        <v>1.1903316981702914</v>
      </c>
      <c r="N178">
        <f>LOG(Table8_1[[#This Row],[PFUnA]])</f>
        <v>1.4377505628203879</v>
      </c>
      <c r="O178">
        <f>LOG(Table8_1[[#This Row],[PFDoA]])</f>
        <v>1.4913616938342726</v>
      </c>
      <c r="P178">
        <f>LOG(Table8_1[[#This Row],[PFTrDA]])</f>
        <v>1.3096301674258988</v>
      </c>
      <c r="Q178">
        <f>LOG(Table8_1[[#This Row],[PFTeDA]])</f>
        <v>1.2013971243204515</v>
      </c>
      <c r="R178">
        <f>LOG(Table8_1[[#This Row],[PFHxDA]])</f>
        <v>-0.18111458540599013</v>
      </c>
      <c r="S178">
        <f>LOG(Table8_1[[#This Row],[PFNS]])</f>
        <v>2.0934216851622351</v>
      </c>
      <c r="T178">
        <f>LOG(Table8_1[[#This Row],[PFDS]])</f>
        <v>2.1583624920952498</v>
      </c>
      <c r="U178">
        <f>LOG(Table8_1[[#This Row],[PFDoS]])</f>
        <v>1.5634810853944108</v>
      </c>
      <c r="V178">
        <f>LOG(Table8_1[[#This Row],[4:2 FTS]])</f>
        <v>-0.6685727034792569</v>
      </c>
      <c r="W178">
        <f>LOG(Table8_1[[#This Row],[8:2 FTS]])</f>
        <v>0.22271647114758325</v>
      </c>
      <c r="X178">
        <f>LOG(Table8_1[[#This Row],[10:2 FTS]])</f>
        <v>0.84695532501982396</v>
      </c>
      <c r="Y178">
        <f>LOG(Table8_1[[#This Row],[N-MeFOSAA]])</f>
        <v>-1.3675427078152758</v>
      </c>
      <c r="Z178">
        <f>LOG(Table8_1[[#This Row],[N-EtFOSAA]])</f>
        <v>-1.3675427078152758</v>
      </c>
      <c r="AA178">
        <f>LOG(Table8_1[[#This Row],[FOSA]])</f>
        <v>1.4424797690644486</v>
      </c>
      <c r="AB178">
        <f>LOG(Table8_1[[#This Row],[FOSAA]])</f>
        <v>-0.96859153574837586</v>
      </c>
      <c r="AC178">
        <f>LOG(Table8_1[[#This Row],[N-MeFOSA]])</f>
        <v>-0.6685727034792569</v>
      </c>
      <c r="AD178">
        <f>LOG(Table8_1[[#This Row],[N-EtFOSA]])</f>
        <v>-1.3675427078152758</v>
      </c>
      <c r="AE178">
        <f>LOG(Table8_1[[#This Row],[HFPO-DA]])</f>
        <v>-1.3675427078152758</v>
      </c>
      <c r="AF178">
        <f>LOG(Table8_1[[#This Row],[ADONA]])</f>
        <v>-1.3675427078152758</v>
      </c>
      <c r="AG178">
        <f>LOG(Table8_1[[#This Row],[9Cl-PF3ONS]])</f>
        <v>-0.6685727034792569</v>
      </c>
      <c r="AH178">
        <f>LOG(Table8_1[[#This Row],[11Cl-PF3OUdS]])</f>
        <v>-0.6685727034792569</v>
      </c>
      <c r="AI178">
        <f>LOG(Table8_1[[#This Row],[3:3 FTCA]])</f>
        <v>-0.36754270781527576</v>
      </c>
      <c r="AJ178">
        <f>LOG(Table8_1[[#This Row],[5:3 FTCA]])</f>
        <v>-0.6685727034792569</v>
      </c>
      <c r="AK178">
        <f>LOG(Table8_1[[#This Row],[7:3 FTCA]])</f>
        <v>-0.96859153574837586</v>
      </c>
      <c r="AL178">
        <f>LOG(Table8_1[[#This Row],[6:2 FTCA]])</f>
        <v>-0.96859153574837586</v>
      </c>
      <c r="AM178">
        <f>LOG(Table8_1[[#This Row],[8:2 FTCA]])</f>
        <v>-0.36754270781527576</v>
      </c>
      <c r="AN178">
        <f>LOG(Table8_1[[#This Row],[10:2 FTCA]])</f>
        <v>-0.36754270781527576</v>
      </c>
      <c r="AO178">
        <f>LOG(Table8_1[[#This Row],[6:2 FTUCA]])</f>
        <v>-1.3675427078152758</v>
      </c>
      <c r="AP178">
        <f>LOG(Table8_1[[#This Row],[8:2 FTUCA]])</f>
        <v>-1.3675427078152758</v>
      </c>
      <c r="AQ178">
        <f>LOG(Table8_1[[#This Row],[6:2 diPAP]])</f>
        <v>-1.3675427078152758</v>
      </c>
      <c r="AR178" t="e">
        <f>LOG(Table8_1[[#This Row],[FBSA]])</f>
        <v>#NUM!</v>
      </c>
      <c r="AS178" t="e">
        <f>LOG(Table8_1[[#This Row],[FHxSA]])</f>
        <v>#NUM!</v>
      </c>
      <c r="AT178">
        <f>LOG(Table8_1[[#This Row],[PFPrS]])</f>
        <v>-0.6685727034792569</v>
      </c>
      <c r="AU178">
        <f>LOG(Table8_1[[#This Row],[Cl-PFOS]])</f>
        <v>1.3159703454569178</v>
      </c>
      <c r="AV178">
        <f>LOG(Table8_1[[#This Row],[PFEtCHxS]])</f>
        <v>-1.3675427078152758</v>
      </c>
      <c r="AW178">
        <f>LOG(Table8_1[[#This Row],[8:2 diPAP]])</f>
        <v>-1.3675427078152758</v>
      </c>
      <c r="AX178">
        <f>LOG(Table8_1[[#This Row],[diSAmPAP]])</f>
        <v>-1.3675427078152758</v>
      </c>
      <c r="AY178" t="e">
        <f>LOG(Table8_1[[#This Row],[11cl-PF3OUdS2]])</f>
        <v>#NUM!</v>
      </c>
    </row>
    <row r="179" spans="1:51" x14ac:dyDescent="0.3">
      <c r="A179">
        <f>LOG(Table8_1[[#This Row],[PFBA]])</f>
        <v>-0.38038499425719363</v>
      </c>
      <c r="B179">
        <f>LOG(Table8_1[[#This Row],[PFPeA]])</f>
        <v>-0.98296666070121963</v>
      </c>
      <c r="C179">
        <f>LOG(Table8_1[[#This Row],[PFHxA]])</f>
        <v>-1.3803849942571935</v>
      </c>
      <c r="D179">
        <f>LOG(Table8_1[[#This Row],[PFHpA]])</f>
        <v>-1.3803849942571935</v>
      </c>
      <c r="E179">
        <f>LOG(Table8_1[[#This Row],[PFOA]])</f>
        <v>-1.3803849942571935</v>
      </c>
      <c r="F179">
        <f>LOG(Table8_1[[#This Row],[PFNA]])</f>
        <v>-1.3803849942571935</v>
      </c>
      <c r="G179">
        <f>LOG(Table8_1[[#This Row],[PFBS]])</f>
        <v>-1.3803849942571935</v>
      </c>
      <c r="H179">
        <f>LOG(Table8_1[[#This Row],[PFPeS]])</f>
        <v>-0.98296666070121963</v>
      </c>
      <c r="I179">
        <f>LOG(Table8_1[[#This Row],[PFHxS]])</f>
        <v>0.26481782300953649</v>
      </c>
      <c r="J179">
        <f>LOG(Table8_1[[#This Row],[PFHpS]])</f>
        <v>-0.31425826139773638</v>
      </c>
      <c r="K179">
        <f>LOG(Table8_1[[#This Row],[PFOS]])</f>
        <v>2.8767949762007006</v>
      </c>
      <c r="L179">
        <f>LOG(Table8_1[[#This Row],[6:2 FTS]])</f>
        <v>-1.3803849942571935</v>
      </c>
      <c r="M179">
        <f>LOG(Table8_1[[#This Row],[PFDA]])</f>
        <v>0.36548798489089962</v>
      </c>
      <c r="N179">
        <f>LOG(Table8_1[[#This Row],[PFUnA]])</f>
        <v>0.68841982200271057</v>
      </c>
      <c r="O179">
        <f>LOG(Table8_1[[#This Row],[PFDoA]])</f>
        <v>0.73479982958884693</v>
      </c>
      <c r="P179">
        <f>LOG(Table8_1[[#This Row],[PFTrDA]])</f>
        <v>0.60314437262018228</v>
      </c>
      <c r="Q179">
        <f>LOG(Table8_1[[#This Row],[PFTeDA]])</f>
        <v>0.50105926221775143</v>
      </c>
      <c r="R179">
        <f>LOG(Table8_1[[#This Row],[PFHxDA]])</f>
        <v>-1.3803849942571935</v>
      </c>
      <c r="S179">
        <f>LOG(Table8_1[[#This Row],[PFNS]])</f>
        <v>0.85551915566780012</v>
      </c>
      <c r="T179">
        <f>LOG(Table8_1[[#This Row],[PFDS]])</f>
        <v>1.0043213737826426</v>
      </c>
      <c r="U179">
        <f>LOG(Table8_1[[#This Row],[PFDoS]])</f>
        <v>0.53019969820308221</v>
      </c>
      <c r="V179">
        <f>LOG(Table8_1[[#This Row],[4:2 FTS]])</f>
        <v>-0.68193666503723849</v>
      </c>
      <c r="W179">
        <f>LOG(Table8_1[[#This Row],[8:2 FTS]])</f>
        <v>-1.3803849942571935</v>
      </c>
      <c r="X179">
        <f>LOG(Table8_1[[#This Row],[10:2 FTS]])</f>
        <v>0.2380461031287954</v>
      </c>
      <c r="Y179">
        <f>LOG(Table8_1[[#This Row],[N-MeFOSAA]])</f>
        <v>-1.3803849942571935</v>
      </c>
      <c r="Z179">
        <f>LOG(Table8_1[[#This Row],[N-EtFOSAA]])</f>
        <v>-1.3803849942571935</v>
      </c>
      <c r="AA179">
        <f>LOG(Table8_1[[#This Row],[FOSA]])</f>
        <v>-0.50445566245355156</v>
      </c>
      <c r="AB179">
        <f>LOG(Table8_1[[#This Row],[FOSAA]])</f>
        <v>-0.98296666070121963</v>
      </c>
      <c r="AC179">
        <f>LOG(Table8_1[[#This Row],[N-MeFOSA]])</f>
        <v>-0.68193666503723849</v>
      </c>
      <c r="AD179">
        <f>LOG(Table8_1[[#This Row],[N-EtFOSA]])</f>
        <v>-3.8104526332149599E-2</v>
      </c>
      <c r="AE179">
        <f>LOG(Table8_1[[#This Row],[HFPO-DA]])</f>
        <v>-1.3803849942571935</v>
      </c>
      <c r="AF179">
        <f>LOG(Table8_1[[#This Row],[ADONA]])</f>
        <v>-1.3803849942571935</v>
      </c>
      <c r="AG179">
        <f>LOG(Table8_1[[#This Row],[9Cl-PF3ONS]])</f>
        <v>-0.68193666503723849</v>
      </c>
      <c r="AH179">
        <f>LOG(Table8_1[[#This Row],[11Cl-PF3OUdS]])</f>
        <v>-0.68193666503723849</v>
      </c>
      <c r="AI179">
        <f>LOG(Table8_1[[#This Row],[3:3 FTCA]])</f>
        <v>-0.38038499425719363</v>
      </c>
      <c r="AJ179">
        <f>LOG(Table8_1[[#This Row],[5:3 FTCA]])</f>
        <v>-0.68193666503723849</v>
      </c>
      <c r="AK179">
        <f>LOG(Table8_1[[#This Row],[7:3 FTCA]])</f>
        <v>-0.98296666070121963</v>
      </c>
      <c r="AL179">
        <f>LOG(Table8_1[[#This Row],[6:2 FTCA]])</f>
        <v>-0.98296666070121963</v>
      </c>
      <c r="AM179">
        <f>LOG(Table8_1[[#This Row],[8:2 FTCA]])</f>
        <v>-0.38038499425719363</v>
      </c>
      <c r="AN179">
        <f>LOG(Table8_1[[#This Row],[10:2 FTCA]])</f>
        <v>-0.38038499425719363</v>
      </c>
      <c r="AO179">
        <f>LOG(Table8_1[[#This Row],[6:2 FTUCA]])</f>
        <v>-1.3803849942571935</v>
      </c>
      <c r="AP179">
        <f>LOG(Table8_1[[#This Row],[8:2 FTUCA]])</f>
        <v>-1.3803849942571935</v>
      </c>
      <c r="AQ179">
        <f>LOG(Table8_1[[#This Row],[6:2 diPAP]])</f>
        <v>-1.3803849942571935</v>
      </c>
      <c r="AR179">
        <f>LOG(Table8_1[[#This Row],[FBSA]])</f>
        <v>0.13987908640123647</v>
      </c>
      <c r="AS179">
        <f>LOG(Table8_1[[#This Row],[FHxSA]])</f>
        <v>-0.68193666503723849</v>
      </c>
      <c r="AT179">
        <f>LOG(Table8_1[[#This Row],[PFPrS]])</f>
        <v>-0.68193666503723849</v>
      </c>
      <c r="AU179">
        <f>LOG(Table8_1[[#This Row],[Cl-PFOS]])</f>
        <v>0.16731733474817609</v>
      </c>
      <c r="AV179">
        <f>LOG(Table8_1[[#This Row],[PFEtCHxS]])</f>
        <v>-1.3803849942571935</v>
      </c>
      <c r="AW179">
        <f>LOG(Table8_1[[#This Row],[8:2 diPAP]])</f>
        <v>-1.3803849942571935</v>
      </c>
      <c r="AX179">
        <f>LOG(Table8_1[[#This Row],[diSAmPAP]])</f>
        <v>-1.3803849942571935</v>
      </c>
      <c r="AY179" t="e">
        <f>LOG(Table8_1[[#This Row],[11cl-PF3OUdS2]])</f>
        <v>#NUM!</v>
      </c>
    </row>
    <row r="180" spans="1:51" x14ac:dyDescent="0.3">
      <c r="A180">
        <f>LOG(Table8_1[[#This Row],[PFBA]])</f>
        <v>0.15075643986030904</v>
      </c>
      <c r="B180">
        <f>LOG(Table8_1[[#This Row],[PFPeA]])</f>
        <v>-0.45161058186708181</v>
      </c>
      <c r="C180">
        <f>LOG(Table8_1[[#This Row],[PFHxA]])</f>
        <v>-0.84924356013969104</v>
      </c>
      <c r="D180">
        <f>LOG(Table8_1[[#This Row],[PFHpA]])</f>
        <v>-0.84924356013969104</v>
      </c>
      <c r="E180">
        <f>LOG(Table8_1[[#This Row],[PFOA]])</f>
        <v>-0.84924356013969104</v>
      </c>
      <c r="F180">
        <f>LOG(Table8_1[[#This Row],[PFNA]])</f>
        <v>-0.84924356013969104</v>
      </c>
      <c r="G180">
        <f>LOG(Table8_1[[#This Row],[PFBS]])</f>
        <v>-0.84924356013969104</v>
      </c>
      <c r="H180">
        <f>LOG(Table8_1[[#This Row],[PFPeS]])</f>
        <v>-0.45161058186708181</v>
      </c>
      <c r="I180">
        <f>LOG(Table8_1[[#This Row],[PFHxS]])</f>
        <v>0.87157293554587878</v>
      </c>
      <c r="J180">
        <f>LOG(Table8_1[[#This Row],[PFHpS]])</f>
        <v>0.5065050324048721</v>
      </c>
      <c r="K180">
        <f>LOG(Table8_1[[#This Row],[PFOS]])</f>
        <v>3.6334684555795866</v>
      </c>
      <c r="L180">
        <f>LOG(Table8_1[[#This Row],[6:2 FTS]])</f>
        <v>-0.84924356013969104</v>
      </c>
      <c r="M180">
        <f>LOG(Table8_1[[#This Row],[PFDA]])</f>
        <v>0.98136550907854447</v>
      </c>
      <c r="N180">
        <f>LOG(Table8_1[[#This Row],[PFUnA]])</f>
        <v>1.2528530309798931</v>
      </c>
      <c r="O180">
        <f>LOG(Table8_1[[#This Row],[PFDoA]])</f>
        <v>1.287801729930226</v>
      </c>
      <c r="P180">
        <f>LOG(Table8_1[[#This Row],[PFTrDA]])</f>
        <v>1.173186268412274</v>
      </c>
      <c r="Q180">
        <f>LOG(Table8_1[[#This Row],[PFTeDA]])</f>
        <v>1.0253058652647702</v>
      </c>
      <c r="R180">
        <f>LOG(Table8_1[[#This Row],[PFHxDA]])</f>
        <v>-0.84924356013969104</v>
      </c>
      <c r="S180">
        <f>LOG(Table8_1[[#This Row],[PFNS]])</f>
        <v>1.6304278750250238</v>
      </c>
      <c r="T180">
        <f>LOG(Table8_1[[#This Row],[PFDS]])</f>
        <v>1.7752462597402365</v>
      </c>
      <c r="U180">
        <f>LOG(Table8_1[[#This Row],[PFDoS]])</f>
        <v>1.255272505103306</v>
      </c>
      <c r="V180">
        <f>LOG(Table8_1[[#This Row],[4:2 FTS]])</f>
        <v>-0.15181088300860132</v>
      </c>
      <c r="W180">
        <f>LOG(Table8_1[[#This Row],[8:2 FTS]])</f>
        <v>0.18469143081759881</v>
      </c>
      <c r="X180">
        <f>LOG(Table8_1[[#This Row],[10:2 FTS]])</f>
        <v>0.83122969386706336</v>
      </c>
      <c r="Y180">
        <f>LOG(Table8_1[[#This Row],[N-MeFOSAA]])</f>
        <v>-0.84924356013969104</v>
      </c>
      <c r="Z180">
        <f>LOG(Table8_1[[#This Row],[N-EtFOSAA]])</f>
        <v>-0.84924356013969104</v>
      </c>
      <c r="AA180">
        <f>LOG(Table8_1[[#This Row],[FOSA]])</f>
        <v>0.74272513130469831</v>
      </c>
      <c r="AB180">
        <f>LOG(Table8_1[[#This Row],[FOSAA]])</f>
        <v>-0.45161058186708181</v>
      </c>
      <c r="AC180">
        <f>LOG(Table8_1[[#This Row],[N-MeFOSA]])</f>
        <v>-0.15181088300860132</v>
      </c>
      <c r="AD180">
        <f>LOG(Table8_1[[#This Row],[N-EtFOSA]])</f>
        <v>2.5305865264770262E-2</v>
      </c>
      <c r="AE180">
        <f>LOG(Table8_1[[#This Row],[HFPO-DA]])</f>
        <v>-0.84924356013969104</v>
      </c>
      <c r="AF180">
        <f>LOG(Table8_1[[#This Row],[ADONA]])</f>
        <v>-0.84924356013969104</v>
      </c>
      <c r="AG180">
        <f>LOG(Table8_1[[#This Row],[9Cl-PF3ONS]])</f>
        <v>-0.15181088300860132</v>
      </c>
      <c r="AH180">
        <f>LOG(Table8_1[[#This Row],[11Cl-PF3OUdS]])</f>
        <v>-0.15181088300860132</v>
      </c>
      <c r="AI180">
        <f>LOG(Table8_1[[#This Row],[3:3 FTCA]])</f>
        <v>0.15075643986030904</v>
      </c>
      <c r="AJ180">
        <f>LOG(Table8_1[[#This Row],[5:3 FTCA]])</f>
        <v>-0.15181088300860132</v>
      </c>
      <c r="AK180">
        <f>LOG(Table8_1[[#This Row],[7:3 FTCA]])</f>
        <v>-0.45161058186708181</v>
      </c>
      <c r="AL180">
        <f>LOG(Table8_1[[#This Row],[6:2 FTCA]])</f>
        <v>-0.45161058186708181</v>
      </c>
      <c r="AM180">
        <f>LOG(Table8_1[[#This Row],[8:2 FTCA]])</f>
        <v>0.15075643986030904</v>
      </c>
      <c r="AN180">
        <f>LOG(Table8_1[[#This Row],[10:2 FTCA]])</f>
        <v>0.15075643986030904</v>
      </c>
      <c r="AO180">
        <f>LOG(Table8_1[[#This Row],[6:2 FTUCA]])</f>
        <v>-0.84924356013969104</v>
      </c>
      <c r="AP180">
        <f>LOG(Table8_1[[#This Row],[8:2 FTUCA]])</f>
        <v>-0.84924356013969104</v>
      </c>
      <c r="AQ180">
        <f>LOG(Table8_1[[#This Row],[6:2 diPAP]])</f>
        <v>-0.84924356013969104</v>
      </c>
      <c r="AR180">
        <f>LOG(Table8_1[[#This Row],[FBSA]])</f>
        <v>1.3802112417116059</v>
      </c>
      <c r="AS180">
        <f>LOG(Table8_1[[#This Row],[FHxSA]])</f>
        <v>1.167317334748176</v>
      </c>
      <c r="AT180">
        <f>LOG(Table8_1[[#This Row],[PFPrS]])</f>
        <v>-0.15181088300860132</v>
      </c>
      <c r="AU180">
        <f>LOG(Table8_1[[#This Row],[Cl-PFOS]])</f>
        <v>0.90848501887864974</v>
      </c>
      <c r="AV180">
        <f>LOG(Table8_1[[#This Row],[PFEtCHxS]])</f>
        <v>-0.84924356013969104</v>
      </c>
      <c r="AW180">
        <f>LOG(Table8_1[[#This Row],[8:2 diPAP]])</f>
        <v>-0.84924356013969104</v>
      </c>
      <c r="AX180">
        <f>LOG(Table8_1[[#This Row],[diSAmPAP]])</f>
        <v>-0.84924356013969104</v>
      </c>
      <c r="AY180" t="e">
        <f>LOG(Table8_1[[#This Row],[11cl-PF3OUdS2]])</f>
        <v>#NUM!</v>
      </c>
    </row>
    <row r="181" spans="1:51" x14ac:dyDescent="0.3">
      <c r="A181">
        <f>LOG(Table8_1[[#This Row],[PFBA]])</f>
        <v>0.4132997640812518</v>
      </c>
      <c r="B181">
        <f>LOG(Table8_1[[#This Row],[PFPeA]])</f>
        <v>-0.18708664335714442</v>
      </c>
      <c r="C181">
        <f>LOG(Table8_1[[#This Row],[PFHxA]])</f>
        <v>-0.5867002359187482</v>
      </c>
      <c r="D181">
        <f>LOG(Table8_1[[#This Row],[PFHpA]])</f>
        <v>-0.5867002359187482</v>
      </c>
      <c r="E181">
        <f>LOG(Table8_1[[#This Row],[PFOA]])</f>
        <v>-0.5867002359187482</v>
      </c>
      <c r="F181">
        <f>LOG(Table8_1[[#This Row],[PFNA]])</f>
        <v>-0.5867002359187482</v>
      </c>
      <c r="G181">
        <f>LOG(Table8_1[[#This Row],[PFBS]])</f>
        <v>-0.5867002359187482</v>
      </c>
      <c r="H181">
        <f>LOG(Table8_1[[#This Row],[PFPeS]])</f>
        <v>-0.18708664335714442</v>
      </c>
      <c r="I181">
        <f>LOG(Table8_1[[#This Row],[PFHxS]])</f>
        <v>1.1398790864012365</v>
      </c>
      <c r="J181">
        <f>LOG(Table8_1[[#This Row],[PFHpS]])</f>
        <v>0.63548374681491215</v>
      </c>
      <c r="K181">
        <f>LOG(Table8_1[[#This Row],[PFOS]])</f>
        <v>3.7965743332104296</v>
      </c>
      <c r="L181">
        <f>LOG(Table8_1[[#This Row],[6:2 FTS]])</f>
        <v>-0.5867002359187482</v>
      </c>
      <c r="M181">
        <f>LOG(Table8_1[[#This Row],[PFDA]])</f>
        <v>1.2041199826559248</v>
      </c>
      <c r="N181">
        <f>LOG(Table8_1[[#This Row],[PFUnA]])</f>
        <v>1.4623979978989561</v>
      </c>
      <c r="O181">
        <f>LOG(Table8_1[[#This Row],[PFDoA]])</f>
        <v>1.5185139398778875</v>
      </c>
      <c r="P181">
        <f>LOG(Table8_1[[#This Row],[PFTrDA]])</f>
        <v>1.4393326938302626</v>
      </c>
      <c r="Q181">
        <f>LOG(Table8_1[[#This Row],[PFTeDA]])</f>
        <v>1.3364597338485296</v>
      </c>
      <c r="R181">
        <f>LOG(Table8_1[[#This Row],[PFHxDA]])</f>
        <v>-0.5867002359187482</v>
      </c>
      <c r="S181">
        <f>LOG(Table8_1[[#This Row],[PFNS]])</f>
        <v>1.6665179805548809</v>
      </c>
      <c r="T181">
        <f>LOG(Table8_1[[#This Row],[PFDS]])</f>
        <v>1.7774268223893113</v>
      </c>
      <c r="U181">
        <f>LOG(Table8_1[[#This Row],[PFDoS]])</f>
        <v>1.3673559210260189</v>
      </c>
      <c r="V181">
        <f>LOG(Table8_1[[#This Row],[4:2 FTS]])</f>
        <v>0.11226976841727061</v>
      </c>
      <c r="W181">
        <f>LOG(Table8_1[[#This Row],[8:2 FTS]])</f>
        <v>0.34830486304816066</v>
      </c>
      <c r="X181">
        <f>LOG(Table8_1[[#This Row],[10:2 FTS]])</f>
        <v>0.77959649125782449</v>
      </c>
      <c r="Y181">
        <f>LOG(Table8_1[[#This Row],[N-MeFOSAA]])</f>
        <v>-0.5867002359187482</v>
      </c>
      <c r="Z181">
        <f>LOG(Table8_1[[#This Row],[N-EtFOSAA]])</f>
        <v>-0.5867002359187482</v>
      </c>
      <c r="AA181">
        <f>LOG(Table8_1[[#This Row],[FOSA]])</f>
        <v>0.8215135284047731</v>
      </c>
      <c r="AB181">
        <f>LOG(Table8_1[[#This Row],[FOSAA]])</f>
        <v>-0.18708664335714442</v>
      </c>
      <c r="AC181">
        <f>LOG(Table8_1[[#This Row],[N-MeFOSA]])</f>
        <v>0.11226976841727061</v>
      </c>
      <c r="AD181">
        <f>LOG(Table8_1[[#This Row],[N-EtFOSA]])</f>
        <v>-0.5867002359187482</v>
      </c>
      <c r="AE181">
        <f>LOG(Table8_1[[#This Row],[HFPO-DA]])</f>
        <v>-0.5867002359187482</v>
      </c>
      <c r="AF181">
        <f>LOG(Table8_1[[#This Row],[ADONA]])</f>
        <v>-0.5867002359187482</v>
      </c>
      <c r="AG181">
        <f>LOG(Table8_1[[#This Row],[9Cl-PF3ONS]])</f>
        <v>0.11226976841727061</v>
      </c>
      <c r="AH181">
        <f>LOG(Table8_1[[#This Row],[11Cl-PF3OUdS]])</f>
        <v>0.11226976841727061</v>
      </c>
      <c r="AI181">
        <f>LOG(Table8_1[[#This Row],[3:3 FTCA]])</f>
        <v>0.4132997640812518</v>
      </c>
      <c r="AJ181">
        <f>LOG(Table8_1[[#This Row],[5:3 FTCA]])</f>
        <v>0.11226976841727061</v>
      </c>
      <c r="AK181">
        <f>LOG(Table8_1[[#This Row],[7:3 FTCA]])</f>
        <v>-0.18708664335714442</v>
      </c>
      <c r="AL181">
        <f>LOG(Table8_1[[#This Row],[6:2 FTCA]])</f>
        <v>-0.18708664335714442</v>
      </c>
      <c r="AM181">
        <f>LOG(Table8_1[[#This Row],[8:2 FTCA]])</f>
        <v>0.4132997640812518</v>
      </c>
      <c r="AN181">
        <f>LOG(Table8_1[[#This Row],[10:2 FTCA]])</f>
        <v>0.4132997640812518</v>
      </c>
      <c r="AO181">
        <f>LOG(Table8_1[[#This Row],[6:2 FTUCA]])</f>
        <v>-0.5867002359187482</v>
      </c>
      <c r="AP181">
        <f>LOG(Table8_1[[#This Row],[8:2 FTUCA]])</f>
        <v>-0.5867002359187482</v>
      </c>
      <c r="AQ181">
        <f>LOG(Table8_1[[#This Row],[6:2 diPAP]])</f>
        <v>-0.5867002359187482</v>
      </c>
      <c r="AR181">
        <f>LOG(Table8_1[[#This Row],[FBSA]])</f>
        <v>1.3384564936046048</v>
      </c>
      <c r="AS181">
        <f>LOG(Table8_1[[#This Row],[FHxSA]])</f>
        <v>1.0863598306747482</v>
      </c>
      <c r="AT181">
        <f>LOG(Table8_1[[#This Row],[PFPrS]])</f>
        <v>0.11226976841727061</v>
      </c>
      <c r="AU181">
        <f>LOG(Table8_1[[#This Row],[Cl-PFOS]])</f>
        <v>0.96142109406644827</v>
      </c>
      <c r="AV181">
        <f>LOG(Table8_1[[#This Row],[PFEtCHxS]])</f>
        <v>-0.5867002359187482</v>
      </c>
      <c r="AW181">
        <f>LOG(Table8_1[[#This Row],[8:2 diPAP]])</f>
        <v>-0.5867002359187482</v>
      </c>
      <c r="AX181">
        <f>LOG(Table8_1[[#This Row],[diSAmPAP]])</f>
        <v>-0.5867002359187482</v>
      </c>
      <c r="AY181" t="e">
        <f>LOG(Table8_1[[#This Row],[11cl-PF3OUdS2]])</f>
        <v>#NUM!</v>
      </c>
    </row>
    <row r="182" spans="1:51" x14ac:dyDescent="0.3">
      <c r="A182">
        <f>LOG(Table8_1[[#This Row],[PFBA]])</f>
        <v>-0.34198860334288755</v>
      </c>
      <c r="B182">
        <f>LOG(Table8_1[[#This Row],[PFPeA]])</f>
        <v>-0.94500413847085851</v>
      </c>
      <c r="C182">
        <f>LOG(Table8_1[[#This Row],[PFHxA]])</f>
        <v>-1.3419886033428876</v>
      </c>
      <c r="D182">
        <f>LOG(Table8_1[[#This Row],[PFHpA]])</f>
        <v>-1.3419886033428876</v>
      </c>
      <c r="E182">
        <f>LOG(Table8_1[[#This Row],[PFOA]])</f>
        <v>-1.3419886033428876</v>
      </c>
      <c r="F182">
        <f>LOG(Table8_1[[#This Row],[PFNA]])</f>
        <v>-1.3419886033428876</v>
      </c>
      <c r="G182">
        <f>LOG(Table8_1[[#This Row],[PFBS]])</f>
        <v>-1.3419886033428876</v>
      </c>
      <c r="H182">
        <f>LOG(Table8_1[[#This Row],[PFPeS]])</f>
        <v>-0.94500413847085851</v>
      </c>
      <c r="I182">
        <f>LOG(Table8_1[[#This Row],[PFHxS]])</f>
        <v>1.2624510897304295</v>
      </c>
      <c r="J182">
        <f>LOG(Table8_1[[#This Row],[PFHpS]])</f>
        <v>1.0128372247051722</v>
      </c>
      <c r="K182">
        <f>LOG(Table8_1[[#This Row],[PFOS]])</f>
        <v>3.8419848045901137</v>
      </c>
      <c r="L182">
        <f>LOG(Table8_1[[#This Row],[6:2 FTS]])</f>
        <v>-1.3419886033428876</v>
      </c>
      <c r="M182">
        <f>LOG(Table8_1[[#This Row],[PFDA]])</f>
        <v>1.2013971243204515</v>
      </c>
      <c r="N182">
        <f>LOG(Table8_1[[#This Row],[PFUnA]])</f>
        <v>1.4842998393467859</v>
      </c>
      <c r="O182">
        <f>LOG(Table8_1[[#This Row],[PFDoA]])</f>
        <v>1.4800069429571505</v>
      </c>
      <c r="P182">
        <f>LOG(Table8_1[[#This Row],[PFTrDA]])</f>
        <v>1.3560258571931227</v>
      </c>
      <c r="Q182">
        <f>LOG(Table8_1[[#This Row],[PFTeDA]])</f>
        <v>1.4297522800024081</v>
      </c>
      <c r="R182">
        <f>LOG(Table8_1[[#This Row],[PFHxDA]])</f>
        <v>-0.29756946355447472</v>
      </c>
      <c r="S182">
        <f>LOG(Table8_1[[#This Row],[PFNS]])</f>
        <v>2.0530784434834195</v>
      </c>
      <c r="T182">
        <f>LOG(Table8_1[[#This Row],[PFDS]])</f>
        <v>2.0934216851622351</v>
      </c>
      <c r="U182">
        <f>LOG(Table8_1[[#This Row],[PFDoS]])</f>
        <v>1.550228353055094</v>
      </c>
      <c r="V182">
        <f>LOG(Table8_1[[#This Row],[4:2 FTS]])</f>
        <v>-0.64301859900686875</v>
      </c>
      <c r="W182">
        <f>LOG(Table8_1[[#This Row],[8:2 FTS]])</f>
        <v>0.3979400086720376</v>
      </c>
      <c r="X182">
        <f>LOG(Table8_1[[#This Row],[10:2 FTS]])</f>
        <v>0.78604121024255424</v>
      </c>
      <c r="Y182">
        <f>LOG(Table8_1[[#This Row],[N-MeFOSAA]])</f>
        <v>-1.3419886033428876</v>
      </c>
      <c r="Z182">
        <f>LOG(Table8_1[[#This Row],[N-EtFOSAA]])</f>
        <v>-1.3419886033428876</v>
      </c>
      <c r="AA182">
        <f>LOG(Table8_1[[#This Row],[FOSA]])</f>
        <v>1.6190933306267428</v>
      </c>
      <c r="AB182">
        <f>LOG(Table8_1[[#This Row],[FOSAA]])</f>
        <v>-0.94500413847085851</v>
      </c>
      <c r="AC182">
        <f>LOG(Table8_1[[#This Row],[N-MeFOSA]])</f>
        <v>-0.64301859900686875</v>
      </c>
      <c r="AD182">
        <f>LOG(Table8_1[[#This Row],[N-EtFOSA]])</f>
        <v>0.5250448070368452</v>
      </c>
      <c r="AE182">
        <f>LOG(Table8_1[[#This Row],[HFPO-DA]])</f>
        <v>-1.3419886033428876</v>
      </c>
      <c r="AF182">
        <f>LOG(Table8_1[[#This Row],[ADONA]])</f>
        <v>-1.3419886033428876</v>
      </c>
      <c r="AG182">
        <f>LOG(Table8_1[[#This Row],[9Cl-PF3ONS]])</f>
        <v>-0.64301859900686875</v>
      </c>
      <c r="AH182">
        <f>LOG(Table8_1[[#This Row],[11Cl-PF3OUdS]])</f>
        <v>-0.64301859900686875</v>
      </c>
      <c r="AI182">
        <f>LOG(Table8_1[[#This Row],[3:3 FTCA]])</f>
        <v>-0.34198860334288755</v>
      </c>
      <c r="AJ182">
        <f>LOG(Table8_1[[#This Row],[5:3 FTCA]])</f>
        <v>-0.64301859900686875</v>
      </c>
      <c r="AK182">
        <f>LOG(Table8_1[[#This Row],[7:3 FTCA]])</f>
        <v>-0.94500413847085851</v>
      </c>
      <c r="AL182">
        <f>LOG(Table8_1[[#This Row],[6:2 FTCA]])</f>
        <v>-0.94500413847085851</v>
      </c>
      <c r="AM182">
        <f>LOG(Table8_1[[#This Row],[8:2 FTCA]])</f>
        <v>-0.34198860334288755</v>
      </c>
      <c r="AN182">
        <f>LOG(Table8_1[[#This Row],[10:2 FTCA]])</f>
        <v>-0.34198860334288755</v>
      </c>
      <c r="AO182">
        <f>LOG(Table8_1[[#This Row],[6:2 FTUCA]])</f>
        <v>-1.3419886033428876</v>
      </c>
      <c r="AP182">
        <f>LOG(Table8_1[[#This Row],[8:2 FTUCA]])</f>
        <v>-1.3419886033428876</v>
      </c>
      <c r="AQ182">
        <f>LOG(Table8_1[[#This Row],[6:2 diPAP]])</f>
        <v>-1.3419886033428876</v>
      </c>
      <c r="AR182" t="e">
        <f>LOG(Table8_1[[#This Row],[FBSA]])</f>
        <v>#NUM!</v>
      </c>
      <c r="AS182" t="e">
        <f>LOG(Table8_1[[#This Row],[FHxSA]])</f>
        <v>#NUM!</v>
      </c>
      <c r="AT182">
        <f>LOG(Table8_1[[#This Row],[PFPrS]])</f>
        <v>-0.64301859900686875</v>
      </c>
      <c r="AU182">
        <f>LOG(Table8_1[[#This Row],[Cl-PFOS]])</f>
        <v>1.2944662261615929</v>
      </c>
      <c r="AV182">
        <f>LOG(Table8_1[[#This Row],[PFEtCHxS]])</f>
        <v>-0.68193666503723849</v>
      </c>
      <c r="AW182">
        <f>LOG(Table8_1[[#This Row],[8:2 diPAP]])</f>
        <v>-1.3419886033428876</v>
      </c>
      <c r="AX182">
        <f>LOG(Table8_1[[#This Row],[diSAmPAP]])</f>
        <v>-1.3419886033428876</v>
      </c>
      <c r="AY182" t="e">
        <f>LOG(Table8_1[[#This Row],[11cl-PF3OUdS2]])</f>
        <v>#NUM!</v>
      </c>
    </row>
    <row r="183" spans="1:51" x14ac:dyDescent="0.3">
      <c r="A183">
        <f>LOG(Table8_1[[#This Row],[PFBA]])</f>
        <v>-0.36602684421032644</v>
      </c>
      <c r="B183">
        <f>LOG(Table8_1[[#This Row],[PFPeA]])</f>
        <v>-0.96859153574837586</v>
      </c>
      <c r="C183">
        <f>LOG(Table8_1[[#This Row],[PFHxA]])</f>
        <v>-1.3660268442103265</v>
      </c>
      <c r="D183">
        <f>LOG(Table8_1[[#This Row],[PFHpA]])</f>
        <v>-1.3660268442103265</v>
      </c>
      <c r="E183">
        <f>LOG(Table8_1[[#This Row],[PFOA]])</f>
        <v>-1.3660268442103265</v>
      </c>
      <c r="F183">
        <f>LOG(Table8_1[[#This Row],[PFNA]])</f>
        <v>-1.3660268442103265</v>
      </c>
      <c r="G183">
        <f>LOG(Table8_1[[#This Row],[PFBS]])</f>
        <v>-1.3660268442103265</v>
      </c>
      <c r="H183">
        <f>LOG(Table8_1[[#This Row],[PFPeS]])</f>
        <v>-0.96859153574837586</v>
      </c>
      <c r="I183">
        <f>LOG(Table8_1[[#This Row],[PFHxS]])</f>
        <v>0.32428245529769262</v>
      </c>
      <c r="J183">
        <f>LOG(Table8_1[[#This Row],[PFHpS]])</f>
        <v>-0.18641901143180803</v>
      </c>
      <c r="K183">
        <f>LOG(Table8_1[[#This Row],[PFOS]])</f>
        <v>2.9180303367848803</v>
      </c>
      <c r="L183">
        <f>LOG(Table8_1[[#This Row],[6:2 FTS]])</f>
        <v>-1.3660268442103265</v>
      </c>
      <c r="M183">
        <f>LOG(Table8_1[[#This Row],[PFDA]])</f>
        <v>0.34439227368511072</v>
      </c>
      <c r="N183">
        <f>LOG(Table8_1[[#This Row],[PFUnA]])</f>
        <v>0.62531245096167387</v>
      </c>
      <c r="O183">
        <f>LOG(Table8_1[[#This Row],[PFDoA]])</f>
        <v>0.65609820201283187</v>
      </c>
      <c r="P183">
        <f>LOG(Table8_1[[#This Row],[PFTrDA]])</f>
        <v>0.54777470538782258</v>
      </c>
      <c r="Q183">
        <f>LOG(Table8_1[[#This Row],[PFTeDA]])</f>
        <v>0.46389298898590731</v>
      </c>
      <c r="R183">
        <f>LOG(Table8_1[[#This Row],[PFHxDA]])</f>
        <v>-1.3660268442103265</v>
      </c>
      <c r="S183">
        <f>LOG(Table8_1[[#This Row],[PFNS]])</f>
        <v>0.85551915566780012</v>
      </c>
      <c r="T183">
        <f>LOG(Table8_1[[#This Row],[PFDS]])</f>
        <v>1.0211892990699381</v>
      </c>
      <c r="U183">
        <f>LOG(Table8_1[[#This Row],[PFDoS]])</f>
        <v>0.56348108539441066</v>
      </c>
      <c r="V183">
        <f>LOG(Table8_1[[#This Row],[4:2 FTS]])</f>
        <v>-0.66756154008439472</v>
      </c>
      <c r="W183">
        <f>LOG(Table8_1[[#This Row],[8:2 FTS]])</f>
        <v>-0.63078414258985716</v>
      </c>
      <c r="X183">
        <f>LOG(Table8_1[[#This Row],[10:2 FTS]])</f>
        <v>0.17897694729316943</v>
      </c>
      <c r="Y183">
        <f>LOG(Table8_1[[#This Row],[N-MeFOSAA]])</f>
        <v>-1.3660268442103265</v>
      </c>
      <c r="Z183">
        <f>LOG(Table8_1[[#This Row],[N-EtFOSAA]])</f>
        <v>-1.3660268442103265</v>
      </c>
      <c r="AA183">
        <f>LOG(Table8_1[[#This Row],[FOSA]])</f>
        <v>-0.33348201944511913</v>
      </c>
      <c r="AB183">
        <f>LOG(Table8_1[[#This Row],[FOSAA]])</f>
        <v>-0.96859153574837586</v>
      </c>
      <c r="AC183">
        <f>LOG(Table8_1[[#This Row],[N-MeFOSA]])</f>
        <v>-0.66756154008439472</v>
      </c>
      <c r="AD183">
        <f>LOG(Table8_1[[#This Row],[N-EtFOSA]])</f>
        <v>0.18184358794477254</v>
      </c>
      <c r="AE183">
        <f>LOG(Table8_1[[#This Row],[HFPO-DA]])</f>
        <v>-1.3660268442103265</v>
      </c>
      <c r="AF183">
        <f>LOG(Table8_1[[#This Row],[ADONA]])</f>
        <v>-1.3660268442103265</v>
      </c>
      <c r="AG183">
        <f>LOG(Table8_1[[#This Row],[9Cl-PF3ONS]])</f>
        <v>-0.66756154008439472</v>
      </c>
      <c r="AH183">
        <f>LOG(Table8_1[[#This Row],[11Cl-PF3OUdS]])</f>
        <v>-0.66756154008439472</v>
      </c>
      <c r="AI183">
        <f>LOG(Table8_1[[#This Row],[3:3 FTCA]])</f>
        <v>-0.36602684421032644</v>
      </c>
      <c r="AJ183">
        <f>LOG(Table8_1[[#This Row],[5:3 FTCA]])</f>
        <v>-0.66756154008439472</v>
      </c>
      <c r="AK183">
        <f>LOG(Table8_1[[#This Row],[7:3 FTCA]])</f>
        <v>-0.96859153574837586</v>
      </c>
      <c r="AL183">
        <f>LOG(Table8_1[[#This Row],[6:2 FTCA]])</f>
        <v>-0.96859153574837586</v>
      </c>
      <c r="AM183">
        <f>LOG(Table8_1[[#This Row],[8:2 FTCA]])</f>
        <v>-0.36602684421032644</v>
      </c>
      <c r="AN183">
        <f>LOG(Table8_1[[#This Row],[10:2 FTCA]])</f>
        <v>-0.36602684421032644</v>
      </c>
      <c r="AO183">
        <f>LOG(Table8_1[[#This Row],[6:2 FTUCA]])</f>
        <v>-1.3660268442103265</v>
      </c>
      <c r="AP183">
        <f>LOG(Table8_1[[#This Row],[8:2 FTUCA]])</f>
        <v>-1.3660268442103265</v>
      </c>
      <c r="AQ183">
        <f>LOG(Table8_1[[#This Row],[6:2 diPAP]])</f>
        <v>-1.3660268442103265</v>
      </c>
      <c r="AR183">
        <f>LOG(Table8_1[[#This Row],[FBSA]])</f>
        <v>0.12385164096708581</v>
      </c>
      <c r="AS183">
        <f>LOG(Table8_1[[#This Row],[FHxSA]])</f>
        <v>-0.66756154008439472</v>
      </c>
      <c r="AT183">
        <f>LOG(Table8_1[[#This Row],[PFPrS]])</f>
        <v>-0.66756154008439472</v>
      </c>
      <c r="AU183">
        <f>LOG(Table8_1[[#This Row],[Cl-PFOS]])</f>
        <v>0.13987908640123647</v>
      </c>
      <c r="AV183">
        <f>LOG(Table8_1[[#This Row],[PFEtCHxS]])</f>
        <v>-1.3660268442103265</v>
      </c>
      <c r="AW183">
        <f>LOG(Table8_1[[#This Row],[8:2 diPAP]])</f>
        <v>-1.3660268442103265</v>
      </c>
      <c r="AX183">
        <f>LOG(Table8_1[[#This Row],[diSAmPAP]])</f>
        <v>-1.3660268442103265</v>
      </c>
      <c r="AY183" t="e">
        <f>LOG(Table8_1[[#This Row],[11cl-PF3OUdS2]])</f>
        <v>#NUM!</v>
      </c>
    </row>
    <row r="184" spans="1:51" x14ac:dyDescent="0.3">
      <c r="A184">
        <f>LOG(Table8_1[[#This Row],[PFBA]])</f>
        <v>-0.10790539730951958</v>
      </c>
      <c r="B184">
        <f>LOG(Table8_1[[#This Row],[PFPeA]])</f>
        <v>-0.71108039433827341</v>
      </c>
      <c r="C184">
        <f>LOG(Table8_1[[#This Row],[PFHxA]])</f>
        <v>-1.1079053973095196</v>
      </c>
      <c r="D184">
        <f>LOG(Table8_1[[#This Row],[PFHpA]])</f>
        <v>-1.1079053973095196</v>
      </c>
      <c r="E184">
        <f>LOG(Table8_1[[#This Row],[PFOA]])</f>
        <v>-1.1079053973095196</v>
      </c>
      <c r="F184">
        <f>LOG(Table8_1[[#This Row],[PFNA]])</f>
        <v>-1.1079053973095196</v>
      </c>
      <c r="G184">
        <f>LOG(Table8_1[[#This Row],[PFBS]])</f>
        <v>-1.1079053973095196</v>
      </c>
      <c r="H184">
        <f>LOG(Table8_1[[#This Row],[PFPeS]])</f>
        <v>-0.71108039433827341</v>
      </c>
      <c r="I184">
        <f>LOG(Table8_1[[#This Row],[PFHxS]])</f>
        <v>0.96331551138611127</v>
      </c>
      <c r="J184">
        <f>LOG(Table8_1[[#This Row],[PFHpS]])</f>
        <v>0.51454775266028607</v>
      </c>
      <c r="K184">
        <f>LOG(Table8_1[[#This Row],[PFOS]])</f>
        <v>3.6646419755561257</v>
      </c>
      <c r="L184">
        <f>LOG(Table8_1[[#This Row],[6:2 FTS]])</f>
        <v>-1.1079053973095196</v>
      </c>
      <c r="M184">
        <f>LOG(Table8_1[[#This Row],[PFDA]])</f>
        <v>0.93851972517649185</v>
      </c>
      <c r="N184">
        <f>LOG(Table8_1[[#This Row],[PFUnA]])</f>
        <v>1.2041199826559248</v>
      </c>
      <c r="O184">
        <f>LOG(Table8_1[[#This Row],[PFDoA]])</f>
        <v>1.2764618041732441</v>
      </c>
      <c r="P184">
        <f>LOG(Table8_1[[#This Row],[PFTrDA]])</f>
        <v>1.1702617153949575</v>
      </c>
      <c r="Q184">
        <f>LOG(Table8_1[[#This Row],[PFTeDA]])</f>
        <v>1.1430148002540952</v>
      </c>
      <c r="R184">
        <f>LOG(Table8_1[[#This Row],[PFHxDA]])</f>
        <v>-0.28988263488818372</v>
      </c>
      <c r="S184">
        <f>LOG(Table8_1[[#This Row],[PFNS]])</f>
        <v>1.6414741105040995</v>
      </c>
      <c r="T184">
        <f>LOG(Table8_1[[#This Row],[PFDS]])</f>
        <v>1.8350561017201164</v>
      </c>
      <c r="U184">
        <f>LOG(Table8_1[[#This Row],[PFDoS]])</f>
        <v>1.354108439147401</v>
      </c>
      <c r="V184">
        <f>LOG(Table8_1[[#This Row],[4:2 FTS]])</f>
        <v>-0.41005039867429227</v>
      </c>
      <c r="W184">
        <f>LOG(Table8_1[[#This Row],[8:2 FTS]])</f>
        <v>0.18752072083646307</v>
      </c>
      <c r="X184">
        <f>LOG(Table8_1[[#This Row],[10:2 FTS]])</f>
        <v>0.86272752831797461</v>
      </c>
      <c r="Y184">
        <f>LOG(Table8_1[[#This Row],[N-MeFOSAA]])</f>
        <v>-1.1079053973095196</v>
      </c>
      <c r="Z184">
        <f>LOG(Table8_1[[#This Row],[N-EtFOSAA]])</f>
        <v>-1.1079053973095196</v>
      </c>
      <c r="AA184">
        <f>LOG(Table8_1[[#This Row],[FOSA]])</f>
        <v>1.0827853703164501</v>
      </c>
      <c r="AB184">
        <f>LOG(Table8_1[[#This Row],[FOSAA]])</f>
        <v>-0.71108039433827341</v>
      </c>
      <c r="AC184">
        <f>LOG(Table8_1[[#This Row],[N-MeFOSA]])</f>
        <v>-0.41005039867429227</v>
      </c>
      <c r="AD184">
        <f>LOG(Table8_1[[#This Row],[N-EtFOSA]])</f>
        <v>0.75815462196739003</v>
      </c>
      <c r="AE184">
        <f>LOG(Table8_1[[#This Row],[HFPO-DA]])</f>
        <v>-1.1079053973095196</v>
      </c>
      <c r="AF184">
        <f>LOG(Table8_1[[#This Row],[ADONA]])</f>
        <v>-1.1079053973095196</v>
      </c>
      <c r="AG184">
        <f>LOG(Table8_1[[#This Row],[9Cl-PF3ONS]])</f>
        <v>-0.41005039867429227</v>
      </c>
      <c r="AH184">
        <f>LOG(Table8_1[[#This Row],[11Cl-PF3OUdS]])</f>
        <v>-0.41005039867429227</v>
      </c>
      <c r="AI184">
        <f>LOG(Table8_1[[#This Row],[3:3 FTCA]])</f>
        <v>-0.10790539730951958</v>
      </c>
      <c r="AJ184">
        <f>LOG(Table8_1[[#This Row],[5:3 FTCA]])</f>
        <v>-0.41005039867429227</v>
      </c>
      <c r="AK184">
        <f>LOG(Table8_1[[#This Row],[7:3 FTCA]])</f>
        <v>-0.71108039433827341</v>
      </c>
      <c r="AL184">
        <f>LOG(Table8_1[[#This Row],[6:2 FTCA]])</f>
        <v>-0.71108039433827341</v>
      </c>
      <c r="AM184">
        <f>LOG(Table8_1[[#This Row],[8:2 FTCA]])</f>
        <v>-0.10790539730951958</v>
      </c>
      <c r="AN184">
        <f>LOG(Table8_1[[#This Row],[10:2 FTCA]])</f>
        <v>-0.10790539730951958</v>
      </c>
      <c r="AO184">
        <f>LOG(Table8_1[[#This Row],[6:2 FTUCA]])</f>
        <v>-1.1079053973095196</v>
      </c>
      <c r="AP184">
        <f>LOG(Table8_1[[#This Row],[8:2 FTUCA]])</f>
        <v>-1.1079053973095196</v>
      </c>
      <c r="AQ184">
        <f>LOG(Table8_1[[#This Row],[6:2 diPAP]])</f>
        <v>-1.1079053973095196</v>
      </c>
      <c r="AR184">
        <f>LOG(Table8_1[[#This Row],[FBSA]])</f>
        <v>1.6263403673750423</v>
      </c>
      <c r="AS184">
        <f>LOG(Table8_1[[#This Row],[FHxSA]])</f>
        <v>1.4471580313422192</v>
      </c>
      <c r="AT184">
        <f>LOG(Table8_1[[#This Row],[PFPrS]])</f>
        <v>-0.41005039867429227</v>
      </c>
      <c r="AU184">
        <f>LOG(Table8_1[[#This Row],[Cl-PFOS]])</f>
        <v>0.86391737695786042</v>
      </c>
      <c r="AV184">
        <f>LOG(Table8_1[[#This Row],[PFEtCHxS]])</f>
        <v>-1.1079053973095196</v>
      </c>
      <c r="AW184">
        <f>LOG(Table8_1[[#This Row],[8:2 diPAP]])</f>
        <v>-1.1079053973095196</v>
      </c>
      <c r="AX184">
        <f>LOG(Table8_1[[#This Row],[diSAmPAP]])</f>
        <v>-1.1079053973095196</v>
      </c>
      <c r="AY184" t="e">
        <f>LOG(Table8_1[[#This Row],[11cl-PF3OUdS2]])</f>
        <v>#NUM!</v>
      </c>
    </row>
    <row r="185" spans="1:51" x14ac:dyDescent="0.3">
      <c r="A185">
        <f>LOG(Table8_1[[#This Row],[PFBA]])</f>
        <v>-0.20065945054641829</v>
      </c>
      <c r="B185">
        <f>LOG(Table8_1[[#This Row],[PFPeA]])</f>
        <v>-0.80271944187438071</v>
      </c>
      <c r="C185">
        <f>LOG(Table8_1[[#This Row],[PFHxA]])</f>
        <v>-1.2006594505464183</v>
      </c>
      <c r="D185">
        <f>LOG(Table8_1[[#This Row],[PFHpA]])</f>
        <v>-1.2006594505464183</v>
      </c>
      <c r="E185">
        <f>LOG(Table8_1[[#This Row],[PFOA]])</f>
        <v>-1.2006594505464183</v>
      </c>
      <c r="F185">
        <f>LOG(Table8_1[[#This Row],[PFNA]])</f>
        <v>-1.2006594505464183</v>
      </c>
      <c r="G185">
        <f>LOG(Table8_1[[#This Row],[PFBS]])</f>
        <v>-1.2006594505464183</v>
      </c>
      <c r="H185">
        <f>LOG(Table8_1[[#This Row],[PFPeS]])</f>
        <v>-0.80271944187438071</v>
      </c>
      <c r="I185">
        <f>LOG(Table8_1[[#This Row],[PFHxS]])</f>
        <v>0.96142109406644827</v>
      </c>
      <c r="J185">
        <f>LOG(Table8_1[[#This Row],[PFHpS]])</f>
        <v>0.55388302664387434</v>
      </c>
      <c r="K185">
        <f>LOG(Table8_1[[#This Row],[PFOS]])</f>
        <v>3.5965970956264601</v>
      </c>
      <c r="L185">
        <f>LOG(Table8_1[[#This Row],[6:2 FTS]])</f>
        <v>-1.2006594505464183</v>
      </c>
      <c r="M185">
        <f>LOG(Table8_1[[#This Row],[PFDA]])</f>
        <v>0.99913054128737111</v>
      </c>
      <c r="N185">
        <f>LOG(Table8_1[[#This Row],[PFUnA]])</f>
        <v>1.3138672203691535</v>
      </c>
      <c r="O185">
        <f>LOG(Table8_1[[#This Row],[PFDoA]])</f>
        <v>1.3891660843645324</v>
      </c>
      <c r="P185">
        <f>LOG(Table8_1[[#This Row],[PFTrDA]])</f>
        <v>1.3324384599156054</v>
      </c>
      <c r="Q185">
        <f>LOG(Table8_1[[#This Row],[PFTeDA]])</f>
        <v>1.2148438480476977</v>
      </c>
      <c r="R185">
        <f>LOG(Table8_1[[#This Row],[PFHxDA]])</f>
        <v>-0.19246497193114673</v>
      </c>
      <c r="S185">
        <f>LOG(Table8_1[[#This Row],[PFNS]])</f>
        <v>1.6374897295125106</v>
      </c>
      <c r="T185">
        <f>LOG(Table8_1[[#This Row],[PFDS]])</f>
        <v>1.7387805584843692</v>
      </c>
      <c r="U185">
        <f>LOG(Table8_1[[#This Row],[PFDoS]])</f>
        <v>1.2966651902615312</v>
      </c>
      <c r="V185">
        <f>LOG(Table8_1[[#This Row],[4:2 FTS]])</f>
        <v>-0.50168944621039946</v>
      </c>
      <c r="W185">
        <f>LOG(Table8_1[[#This Row],[8:2 FTS]])</f>
        <v>3.7426497940623665E-2</v>
      </c>
      <c r="X185">
        <f>LOG(Table8_1[[#This Row],[10:2 FTS]])</f>
        <v>0.62531245096167387</v>
      </c>
      <c r="Y185">
        <f>LOG(Table8_1[[#This Row],[N-MeFOSAA]])</f>
        <v>-1.2006594505464183</v>
      </c>
      <c r="Z185">
        <f>LOG(Table8_1[[#This Row],[N-EtFOSAA]])</f>
        <v>-1.2006594505464183</v>
      </c>
      <c r="AA185">
        <f>LOG(Table8_1[[#This Row],[FOSA]])</f>
        <v>0.84260923961056211</v>
      </c>
      <c r="AB185">
        <f>LOG(Table8_1[[#This Row],[FOSAA]])</f>
        <v>-0.80271944187438071</v>
      </c>
      <c r="AC185">
        <f>LOG(Table8_1[[#This Row],[N-MeFOSA]])</f>
        <v>-0.50168944621039946</v>
      </c>
      <c r="AD185">
        <f>LOG(Table8_1[[#This Row],[N-EtFOSA]])</f>
        <v>-2.090709936167361E-2</v>
      </c>
      <c r="AE185">
        <f>LOG(Table8_1[[#This Row],[HFPO-DA]])</f>
        <v>-1.2006594505464183</v>
      </c>
      <c r="AF185">
        <f>LOG(Table8_1[[#This Row],[ADONA]])</f>
        <v>-1.2006594505464183</v>
      </c>
      <c r="AG185">
        <f>LOG(Table8_1[[#This Row],[9Cl-PF3ONS]])</f>
        <v>-0.50168944621039946</v>
      </c>
      <c r="AH185">
        <f>LOG(Table8_1[[#This Row],[11Cl-PF3OUdS]])</f>
        <v>-0.50168944621039946</v>
      </c>
      <c r="AI185">
        <f>LOG(Table8_1[[#This Row],[3:3 FTCA]])</f>
        <v>-0.20065945054641829</v>
      </c>
      <c r="AJ185">
        <f>LOG(Table8_1[[#This Row],[5:3 FTCA]])</f>
        <v>-0.50168944621039946</v>
      </c>
      <c r="AK185">
        <f>LOG(Table8_1[[#This Row],[7:3 FTCA]])</f>
        <v>-0.80271944187438071</v>
      </c>
      <c r="AL185">
        <f>LOG(Table8_1[[#This Row],[6:2 FTCA]])</f>
        <v>-0.80271944187438071</v>
      </c>
      <c r="AM185">
        <f>LOG(Table8_1[[#This Row],[8:2 FTCA]])</f>
        <v>-0.20065945054641829</v>
      </c>
      <c r="AN185">
        <f>LOG(Table8_1[[#This Row],[10:2 FTCA]])</f>
        <v>-0.20065945054641829</v>
      </c>
      <c r="AO185">
        <f>LOG(Table8_1[[#This Row],[6:2 FTUCA]])</f>
        <v>-1.2006594505464183</v>
      </c>
      <c r="AP185">
        <f>LOG(Table8_1[[#This Row],[8:2 FTUCA]])</f>
        <v>-1.2006594505464183</v>
      </c>
      <c r="AQ185">
        <f>LOG(Table8_1[[#This Row],[6:2 diPAP]])</f>
        <v>-1.2006594505464183</v>
      </c>
      <c r="AR185">
        <f>LOG(Table8_1[[#This Row],[FBSA]])</f>
        <v>1.1522883443830565</v>
      </c>
      <c r="AS185">
        <f>LOG(Table8_1[[#This Row],[FHxSA]])</f>
        <v>1.1172712956557642</v>
      </c>
      <c r="AT185">
        <f>LOG(Table8_1[[#This Row],[PFPrS]])</f>
        <v>-0.50168944621039946</v>
      </c>
      <c r="AU185">
        <f>LOG(Table8_1[[#This Row],[Cl-PFOS]])</f>
        <v>0.87098881376057524</v>
      </c>
      <c r="AV185">
        <f>LOG(Table8_1[[#This Row],[PFEtCHxS]])</f>
        <v>-1.2006594505464183</v>
      </c>
      <c r="AW185">
        <f>LOG(Table8_1[[#This Row],[8:2 diPAP]])</f>
        <v>-1.2006594505464183</v>
      </c>
      <c r="AX185">
        <f>LOG(Table8_1[[#This Row],[diSAmPAP]])</f>
        <v>-1.2006594505464183</v>
      </c>
      <c r="AY185" t="e">
        <f>LOG(Table8_1[[#This Row],[11cl-PF3OUdS2]])</f>
        <v>#NUM!</v>
      </c>
    </row>
    <row r="186" spans="1:51" x14ac:dyDescent="0.3">
      <c r="A186">
        <f>LOG(Table8_1[[#This Row],[PFBA]])</f>
        <v>-0.34008379993014975</v>
      </c>
      <c r="B186">
        <f>LOG(Table8_1[[#This Row],[PFPeA]])</f>
        <v>-0.94309514866352739</v>
      </c>
      <c r="C186">
        <f>LOG(Table8_1[[#This Row],[PFHxA]])</f>
        <v>-1.3400837999301498</v>
      </c>
      <c r="D186">
        <f>LOG(Table8_1[[#This Row],[PFHpA]])</f>
        <v>-1.3400837999301498</v>
      </c>
      <c r="E186">
        <f>LOG(Table8_1[[#This Row],[PFOA]])</f>
        <v>-1.3400837999301498</v>
      </c>
      <c r="F186">
        <f>LOG(Table8_1[[#This Row],[PFNA]])</f>
        <v>-1.3400837999301498</v>
      </c>
      <c r="G186">
        <f>LOG(Table8_1[[#This Row],[PFBS]])</f>
        <v>-1.3400837999301498</v>
      </c>
      <c r="H186">
        <f>LOG(Table8_1[[#This Row],[PFPeS]])</f>
        <v>-0.94309514866352739</v>
      </c>
      <c r="I186">
        <f>LOG(Table8_1[[#This Row],[PFHxS]])</f>
        <v>1.1238516409670858</v>
      </c>
      <c r="J186">
        <f>LOG(Table8_1[[#This Row],[PFHpS]])</f>
        <v>0.88138465677057287</v>
      </c>
      <c r="K186">
        <f>LOG(Table8_1[[#This Row],[PFOS]])</f>
        <v>3.8142475957319202</v>
      </c>
      <c r="L186">
        <f>LOG(Table8_1[[#This Row],[6:2 FTS]])</f>
        <v>-1.3400837999301498</v>
      </c>
      <c r="M186">
        <f>LOG(Table8_1[[#This Row],[PFDA]])</f>
        <v>1.0530784434834197</v>
      </c>
      <c r="N186">
        <f>LOG(Table8_1[[#This Row],[PFUnA]])</f>
        <v>1.3180633349627615</v>
      </c>
      <c r="O186">
        <f>LOG(Table8_1[[#This Row],[PFDoA]])</f>
        <v>1.3979400086720377</v>
      </c>
      <c r="P186">
        <f>LOG(Table8_1[[#This Row],[PFTrDA]])</f>
        <v>1.2148438480476977</v>
      </c>
      <c r="Q186">
        <f>LOG(Table8_1[[#This Row],[PFTeDA]])</f>
        <v>1.436162647040756</v>
      </c>
      <c r="R186">
        <f>LOG(Table8_1[[#This Row],[PFHxDA]])</f>
        <v>-0.25727486869530169</v>
      </c>
      <c r="S186">
        <f>LOG(Table8_1[[#This Row],[PFNS]])</f>
        <v>1.9425041061680808</v>
      </c>
      <c r="T186">
        <f>LOG(Table8_1[[#This Row],[PFDS]])</f>
        <v>2.012837224705172</v>
      </c>
      <c r="U186">
        <f>LOG(Table8_1[[#This Row],[PFDoS]])</f>
        <v>1.4638929889859074</v>
      </c>
      <c r="V186">
        <f>LOG(Table8_1[[#This Row],[4:2 FTS]])</f>
        <v>-0.64111379559413095</v>
      </c>
      <c r="W186">
        <f>LOG(Table8_1[[#This Row],[8:2 FTS]])</f>
        <v>0.23044892137827391</v>
      </c>
      <c r="X186">
        <f>LOG(Table8_1[[#This Row],[10:2 FTS]])</f>
        <v>0.72835378202122847</v>
      </c>
      <c r="Y186">
        <f>LOG(Table8_1[[#This Row],[N-MeFOSAA]])</f>
        <v>-1.3400837999301498</v>
      </c>
      <c r="Z186">
        <f>LOG(Table8_1[[#This Row],[N-EtFOSAA]])</f>
        <v>-1.3400837999301498</v>
      </c>
      <c r="AA186">
        <f>LOG(Table8_1[[#This Row],[FOSA]])</f>
        <v>1.3180633349627615</v>
      </c>
      <c r="AB186">
        <f>LOG(Table8_1[[#This Row],[FOSAA]])</f>
        <v>-0.94309514866352739</v>
      </c>
      <c r="AC186">
        <f>LOG(Table8_1[[#This Row],[N-MeFOSA]])</f>
        <v>-0.64111379559413095</v>
      </c>
      <c r="AD186">
        <f>LOG(Table8_1[[#This Row],[N-EtFOSA]])</f>
        <v>-1.3400837999301498</v>
      </c>
      <c r="AE186">
        <f>LOG(Table8_1[[#This Row],[HFPO-DA]])</f>
        <v>-1.3400837999301498</v>
      </c>
      <c r="AF186">
        <f>LOG(Table8_1[[#This Row],[ADONA]])</f>
        <v>-1.3400837999301498</v>
      </c>
      <c r="AG186">
        <f>LOG(Table8_1[[#This Row],[9Cl-PF3ONS]])</f>
        <v>-0.64111379559413095</v>
      </c>
      <c r="AH186">
        <f>LOG(Table8_1[[#This Row],[11Cl-PF3OUdS]])</f>
        <v>-0.64111379559413095</v>
      </c>
      <c r="AI186">
        <f>LOG(Table8_1[[#This Row],[3:3 FTCA]])</f>
        <v>-0.34008379993014975</v>
      </c>
      <c r="AJ186">
        <f>LOG(Table8_1[[#This Row],[5:3 FTCA]])</f>
        <v>-0.64111379559413095</v>
      </c>
      <c r="AK186">
        <f>LOG(Table8_1[[#This Row],[7:3 FTCA]])</f>
        <v>0.13033376849500614</v>
      </c>
      <c r="AL186">
        <f>LOG(Table8_1[[#This Row],[6:2 FTCA]])</f>
        <v>-0.94309514866352739</v>
      </c>
      <c r="AM186">
        <f>LOG(Table8_1[[#This Row],[8:2 FTCA]])</f>
        <v>-0.34008379993014975</v>
      </c>
      <c r="AN186">
        <f>LOG(Table8_1[[#This Row],[10:2 FTCA]])</f>
        <v>-0.34008379993014975</v>
      </c>
      <c r="AO186">
        <f>LOG(Table8_1[[#This Row],[6:2 FTUCA]])</f>
        <v>-1.3400837999301498</v>
      </c>
      <c r="AP186">
        <f>LOG(Table8_1[[#This Row],[8:2 FTUCA]])</f>
        <v>-1.3400837999301498</v>
      </c>
      <c r="AQ186">
        <f>LOG(Table8_1[[#This Row],[6:2 diPAP]])</f>
        <v>-1.3400837999301498</v>
      </c>
      <c r="AR186" t="e">
        <f>LOG(Table8_1[[#This Row],[FBSA]])</f>
        <v>#NUM!</v>
      </c>
      <c r="AS186">
        <f>LOG(Table8_1[[#This Row],[FHxSA]])</f>
        <v>1.6551384348113822</v>
      </c>
      <c r="AT186">
        <f>LOG(Table8_1[[#This Row],[PFPrS]])</f>
        <v>-0.64111379559413095</v>
      </c>
      <c r="AU186">
        <f>LOG(Table8_1[[#This Row],[Cl-PFOS]])</f>
        <v>1.1931245983544616</v>
      </c>
      <c r="AV186">
        <f>LOG(Table8_1[[#This Row],[PFEtCHxS]])</f>
        <v>-0.72124639904717103</v>
      </c>
      <c r="AW186">
        <f>LOG(Table8_1[[#This Row],[8:2 diPAP]])</f>
        <v>-1.3400837999301498</v>
      </c>
      <c r="AX186">
        <f>LOG(Table8_1[[#This Row],[diSAmPAP]])</f>
        <v>-1.3400837999301498</v>
      </c>
      <c r="AY186" t="e">
        <f>LOG(Table8_1[[#This Row],[11cl-PF3OUdS2]])</f>
        <v>#NUM!</v>
      </c>
    </row>
    <row r="187" spans="1:51" x14ac:dyDescent="0.3">
      <c r="A187">
        <f>LOG(Table8_1[[#This Row],[PFBA]])</f>
        <v>-0.348721986001856</v>
      </c>
      <c r="B187">
        <f>LOG(Table8_1[[#This Row],[PFPeA]])</f>
        <v>-0.9507819773298184</v>
      </c>
      <c r="C187">
        <f>LOG(Table8_1[[#This Row],[PFHxA]])</f>
        <v>-1.348721986001856</v>
      </c>
      <c r="D187">
        <f>LOG(Table8_1[[#This Row],[PFHpA]])</f>
        <v>-1.348721986001856</v>
      </c>
      <c r="E187">
        <f>LOG(Table8_1[[#This Row],[PFOA]])</f>
        <v>-1.348721986001856</v>
      </c>
      <c r="F187">
        <f>LOG(Table8_1[[#This Row],[PFNA]])</f>
        <v>-1.348721986001856</v>
      </c>
      <c r="G187">
        <f>LOG(Table8_1[[#This Row],[PFBS]])</f>
        <v>-1.348721986001856</v>
      </c>
      <c r="H187">
        <f>LOG(Table8_1[[#This Row],[PFPeS]])</f>
        <v>-0.9507819773298184</v>
      </c>
      <c r="I187">
        <f>LOG(Table8_1[[#This Row],[PFHxS]])</f>
        <v>0.21218760440395779</v>
      </c>
      <c r="J187">
        <f>LOG(Table8_1[[#This Row],[PFHpS]])</f>
        <v>-0.25336580106242124</v>
      </c>
      <c r="K187">
        <f>LOG(Table8_1[[#This Row],[PFOS]])</f>
        <v>2.8573324964312685</v>
      </c>
      <c r="L187">
        <f>LOG(Table8_1[[#This Row],[6:2 FTS]])</f>
        <v>-1.348721986001856</v>
      </c>
      <c r="M187">
        <f>LOG(Table8_1[[#This Row],[PFDA]])</f>
        <v>0.29885307640970665</v>
      </c>
      <c r="N187">
        <f>LOG(Table8_1[[#This Row],[PFUnA]])</f>
        <v>0.59439255037542671</v>
      </c>
      <c r="O187">
        <f>LOG(Table8_1[[#This Row],[PFDoA]])</f>
        <v>0.64640372622306952</v>
      </c>
      <c r="P187">
        <f>LOG(Table8_1[[#This Row],[PFTrDA]])</f>
        <v>0.47421626407625522</v>
      </c>
      <c r="Q187">
        <f>LOG(Table8_1[[#This Row],[PFTeDA]])</f>
        <v>0.46982201597816303</v>
      </c>
      <c r="R187">
        <f>LOG(Table8_1[[#This Row],[PFHxDA]])</f>
        <v>-1.348721986001856</v>
      </c>
      <c r="S187">
        <f>LOG(Table8_1[[#This Row],[PFNS]])</f>
        <v>0.78247262416628616</v>
      </c>
      <c r="T187">
        <f>LOG(Table8_1[[#This Row],[PFDS]])</f>
        <v>0.94101424370556974</v>
      </c>
      <c r="U187">
        <f>LOG(Table8_1[[#This Row],[PFDoS]])</f>
        <v>0.4668676203541095</v>
      </c>
      <c r="V187">
        <f>LOG(Table8_1[[#This Row],[4:2 FTS]])</f>
        <v>-0.64975198166583714</v>
      </c>
      <c r="W187">
        <f>LOG(Table8_1[[#This Row],[8:2 FTS]])</f>
        <v>-0.60730304674033431</v>
      </c>
      <c r="X187">
        <f>LOG(Table8_1[[#This Row],[10:2 FTS]])</f>
        <v>0.10380372095595687</v>
      </c>
      <c r="Y187">
        <f>LOG(Table8_1[[#This Row],[N-MeFOSAA]])</f>
        <v>-1.348721986001856</v>
      </c>
      <c r="Z187">
        <f>LOG(Table8_1[[#This Row],[N-EtFOSAA]])</f>
        <v>-1.348721986001856</v>
      </c>
      <c r="AA187">
        <f>LOG(Table8_1[[#This Row],[FOSA]])</f>
        <v>-0.27818938478745336</v>
      </c>
      <c r="AB187">
        <f>LOG(Table8_1[[#This Row],[FOSAA]])</f>
        <v>-0.9507819773298184</v>
      </c>
      <c r="AC187">
        <f>LOG(Table8_1[[#This Row],[N-MeFOSA]])</f>
        <v>-0.64975198166583714</v>
      </c>
      <c r="AD187">
        <f>LOG(Table8_1[[#This Row],[N-EtFOSA]])</f>
        <v>-1.348721986001856</v>
      </c>
      <c r="AE187">
        <f>LOG(Table8_1[[#This Row],[HFPO-DA]])</f>
        <v>-1.348721986001856</v>
      </c>
      <c r="AF187">
        <f>LOG(Table8_1[[#This Row],[ADONA]])</f>
        <v>-1.348721986001856</v>
      </c>
      <c r="AG187">
        <f>LOG(Table8_1[[#This Row],[9Cl-PF3ONS]])</f>
        <v>-0.64975198166583714</v>
      </c>
      <c r="AH187">
        <f>LOG(Table8_1[[#This Row],[11Cl-PF3OUdS]])</f>
        <v>-0.64975198166583714</v>
      </c>
      <c r="AI187">
        <f>LOG(Table8_1[[#This Row],[3:3 FTCA]])</f>
        <v>-0.348721986001856</v>
      </c>
      <c r="AJ187">
        <f>LOG(Table8_1[[#This Row],[5:3 FTCA]])</f>
        <v>-0.64975198166583714</v>
      </c>
      <c r="AK187">
        <f>LOG(Table8_1[[#This Row],[7:3 FTCA]])</f>
        <v>-0.9507819773298184</v>
      </c>
      <c r="AL187">
        <f>LOG(Table8_1[[#This Row],[6:2 FTCA]])</f>
        <v>-0.9507819773298184</v>
      </c>
      <c r="AM187">
        <f>LOG(Table8_1[[#This Row],[8:2 FTCA]])</f>
        <v>-0.348721986001856</v>
      </c>
      <c r="AN187">
        <f>LOG(Table8_1[[#This Row],[10:2 FTCA]])</f>
        <v>-0.348721986001856</v>
      </c>
      <c r="AO187">
        <f>LOG(Table8_1[[#This Row],[6:2 FTUCA]])</f>
        <v>-1.348721986001856</v>
      </c>
      <c r="AP187">
        <f>LOG(Table8_1[[#This Row],[8:2 FTUCA]])</f>
        <v>-1.348721986001856</v>
      </c>
      <c r="AQ187">
        <f>LOG(Table8_1[[#This Row],[6:2 diPAP]])</f>
        <v>-1.348721986001856</v>
      </c>
      <c r="AR187">
        <f>LOG(Table8_1[[#This Row],[FBSA]])</f>
        <v>0.10037054511756291</v>
      </c>
      <c r="AS187">
        <f>LOG(Table8_1[[#This Row],[FHxSA]])</f>
        <v>-0.64975198166583714</v>
      </c>
      <c r="AT187">
        <f>LOG(Table8_1[[#This Row],[PFPrS]])</f>
        <v>-0.64975198166583714</v>
      </c>
      <c r="AU187">
        <f>LOG(Table8_1[[#This Row],[Cl-PFOS]])</f>
        <v>9.3421685162235063E-2</v>
      </c>
      <c r="AV187">
        <f>LOG(Table8_1[[#This Row],[PFEtCHxS]])</f>
        <v>-1.348721986001856</v>
      </c>
      <c r="AW187">
        <f>LOG(Table8_1[[#This Row],[8:2 diPAP]])</f>
        <v>-1.348721986001856</v>
      </c>
      <c r="AX187">
        <f>LOG(Table8_1[[#This Row],[diSAmPAP]])</f>
        <v>-1.348721986001856</v>
      </c>
      <c r="AY187" t="e">
        <f>LOG(Table8_1[[#This Row],[11cl-PF3OUdS2]])</f>
        <v>#NUM!</v>
      </c>
    </row>
    <row r="188" spans="1:51" x14ac:dyDescent="0.3">
      <c r="A188">
        <f>LOG(Table8_1[[#This Row],[PFBA]])</f>
        <v>-0.34727030393075242</v>
      </c>
      <c r="B188">
        <f>LOG(Table8_1[[#This Row],[PFPeA]])</f>
        <v>-0.94884747755261867</v>
      </c>
      <c r="C188">
        <f>LOG(Table8_1[[#This Row],[PFHxA]])</f>
        <v>-1.3472703039307525</v>
      </c>
      <c r="D188">
        <f>LOG(Table8_1[[#This Row],[PFHpA]])</f>
        <v>-1.3472703039307525</v>
      </c>
      <c r="E188">
        <f>LOG(Table8_1[[#This Row],[PFOA]])</f>
        <v>-1.3472703039307525</v>
      </c>
      <c r="F188">
        <f>LOG(Table8_1[[#This Row],[PFNA]])</f>
        <v>-1.3472703039307525</v>
      </c>
      <c r="G188">
        <f>LOG(Table8_1[[#This Row],[PFBS]])</f>
        <v>-1.3472703039307525</v>
      </c>
      <c r="H188">
        <f>LOG(Table8_1[[#This Row],[PFPeS]])</f>
        <v>-0.94884747755261867</v>
      </c>
      <c r="I188">
        <f>LOG(Table8_1[[#This Row],[PFHxS]])</f>
        <v>0.76117581315573135</v>
      </c>
      <c r="J188">
        <f>LOG(Table8_1[[#This Row],[PFHpS]])</f>
        <v>0.64542226934909186</v>
      </c>
      <c r="K188">
        <f>LOG(Table8_1[[#This Row],[PFOS]])</f>
        <v>3.3263358609287512</v>
      </c>
      <c r="L188">
        <f>LOG(Table8_1[[#This Row],[6:2 FTS]])</f>
        <v>-1.3472703039307525</v>
      </c>
      <c r="M188">
        <f>LOG(Table8_1[[#This Row],[PFDA]])</f>
        <v>0.66651798055488087</v>
      </c>
      <c r="N188">
        <f>LOG(Table8_1[[#This Row],[PFUnA]])</f>
        <v>0.92839585225671384</v>
      </c>
      <c r="O188">
        <f>LOG(Table8_1[[#This Row],[PFDoA]])</f>
        <v>1.1335389083702174</v>
      </c>
      <c r="P188">
        <f>LOG(Table8_1[[#This Row],[PFTrDA]])</f>
        <v>0.93901977644866641</v>
      </c>
      <c r="Q188">
        <f>LOG(Table8_1[[#This Row],[PFTeDA]])</f>
        <v>0.98317507203781296</v>
      </c>
      <c r="R188">
        <f>LOG(Table8_1[[#This Row],[PFHxDA]])</f>
        <v>-0.52143350440615666</v>
      </c>
      <c r="S188">
        <f>LOG(Table8_1[[#This Row],[PFNS]])</f>
        <v>1.7092699609758308</v>
      </c>
      <c r="T188">
        <f>LOG(Table8_1[[#This Row],[PFDS]])</f>
        <v>1.8182258936139555</v>
      </c>
      <c r="U188">
        <f>LOG(Table8_1[[#This Row],[PFDoS]])</f>
        <v>1.2988530764097066</v>
      </c>
      <c r="V188">
        <f>LOG(Table8_1[[#This Row],[4:2 FTS]])</f>
        <v>-0.64878365466065802</v>
      </c>
      <c r="W188">
        <f>LOG(Table8_1[[#This Row],[8:2 FTS]])</f>
        <v>0.48000694295715063</v>
      </c>
      <c r="X188">
        <f>LOG(Table8_1[[#This Row],[10:2 FTS]])</f>
        <v>0.71432975974523305</v>
      </c>
      <c r="Y188">
        <f>LOG(Table8_1[[#This Row],[N-MeFOSAA]])</f>
        <v>-1.3472703039307525</v>
      </c>
      <c r="Z188">
        <f>LOG(Table8_1[[#This Row],[N-EtFOSAA]])</f>
        <v>-1.3472703039307525</v>
      </c>
      <c r="AA188">
        <f>LOG(Table8_1[[#This Row],[FOSA]])</f>
        <v>2.1553360374650619</v>
      </c>
      <c r="AB188">
        <f>LOG(Table8_1[[#This Row],[FOSAA]])</f>
        <v>-0.94884747755261867</v>
      </c>
      <c r="AC188">
        <f>LOG(Table8_1[[#This Row],[N-MeFOSA]])</f>
        <v>-0.64878365466065802</v>
      </c>
      <c r="AD188">
        <f>LOG(Table8_1[[#This Row],[N-EtFOSA]])</f>
        <v>-1.3472703039307525</v>
      </c>
      <c r="AE188">
        <f>LOG(Table8_1[[#This Row],[HFPO-DA]])</f>
        <v>-1.3472703039307525</v>
      </c>
      <c r="AF188">
        <f>LOG(Table8_1[[#This Row],[ADONA]])</f>
        <v>-1.3472703039307525</v>
      </c>
      <c r="AG188">
        <f>LOG(Table8_1[[#This Row],[9Cl-PF3ONS]])</f>
        <v>-0.64878365466065802</v>
      </c>
      <c r="AH188">
        <f>LOG(Table8_1[[#This Row],[11Cl-PF3OUdS]])</f>
        <v>-0.64878365466065802</v>
      </c>
      <c r="AI188">
        <f>LOG(Table8_1[[#This Row],[3:3 FTCA]])</f>
        <v>-0.34727030393075242</v>
      </c>
      <c r="AJ188">
        <f>LOG(Table8_1[[#This Row],[5:3 FTCA]])</f>
        <v>-0.64878365466065802</v>
      </c>
      <c r="AK188">
        <f>LOG(Table8_1[[#This Row],[7:3 FTCA]])</f>
        <v>-0.94884747755261867</v>
      </c>
      <c r="AL188">
        <f>LOG(Table8_1[[#This Row],[6:2 FTCA]])</f>
        <v>-0.94884747755261867</v>
      </c>
      <c r="AM188">
        <f>LOG(Table8_1[[#This Row],[8:2 FTCA]])</f>
        <v>-0.34727030393075242</v>
      </c>
      <c r="AN188">
        <f>LOG(Table8_1[[#This Row],[10:2 FTCA]])</f>
        <v>-0.34727030393075242</v>
      </c>
      <c r="AO188">
        <f>LOG(Table8_1[[#This Row],[6:2 FTUCA]])</f>
        <v>-1.3472703039307525</v>
      </c>
      <c r="AP188">
        <f>LOG(Table8_1[[#This Row],[8:2 FTUCA]])</f>
        <v>-1.3472703039307525</v>
      </c>
      <c r="AQ188">
        <f>LOG(Table8_1[[#This Row],[6:2 diPAP]])</f>
        <v>-1.3472703039307525</v>
      </c>
      <c r="AR188">
        <f>LOG(Table8_1[[#This Row],[FBSA]])</f>
        <v>2.9365137424788932</v>
      </c>
      <c r="AS188">
        <f>LOG(Table8_1[[#This Row],[FHxSA]])</f>
        <v>2.8463371121298051</v>
      </c>
      <c r="AT188">
        <f>LOG(Table8_1[[#This Row],[PFPrS]])</f>
        <v>-0.64878365466065802</v>
      </c>
      <c r="AU188">
        <f>LOG(Table8_1[[#This Row],[Cl-PFOS]])</f>
        <v>0.9319661147281727</v>
      </c>
      <c r="AV188">
        <f>LOG(Table8_1[[#This Row],[PFEtCHxS]])</f>
        <v>-1.3472703039307525</v>
      </c>
      <c r="AW188">
        <f>LOG(Table8_1[[#This Row],[8:2 diPAP]])</f>
        <v>-1.3472703039307525</v>
      </c>
      <c r="AX188">
        <f>LOG(Table8_1[[#This Row],[diSAmPAP]])</f>
        <v>-1.3472703039307525</v>
      </c>
      <c r="AY188" t="e">
        <f>LOG(Table8_1[[#This Row],[11cl-PF3OUdS2]])</f>
        <v>#NUM!</v>
      </c>
    </row>
    <row r="189" spans="1:51" x14ac:dyDescent="0.3">
      <c r="A189">
        <f>LOG(Table8_1[[#This Row],[PFBA]])</f>
        <v>-0.89109687233268664</v>
      </c>
      <c r="B189">
        <f>LOG(Table8_1[[#This Row],[PFPeA]])</f>
        <v>-1.288192770958809</v>
      </c>
      <c r="C189">
        <f>LOG(Table8_1[[#This Row],[PFHxA]])</f>
        <v>-1.288192770958809</v>
      </c>
      <c r="D189">
        <f>LOG(Table8_1[[#This Row],[PFHpA]])</f>
        <v>-1.288192770958809</v>
      </c>
      <c r="E189">
        <f>LOG(Table8_1[[#This Row],[PFOA]])</f>
        <v>-1.288192770958809</v>
      </c>
      <c r="F189">
        <f>LOG(Table8_1[[#This Row],[PFNA]])</f>
        <v>-0.39361863488939502</v>
      </c>
      <c r="G189">
        <f>LOG(Table8_1[[#This Row],[PFBS]])</f>
        <v>-1.288192770958809</v>
      </c>
      <c r="H189">
        <f>LOG(Table8_1[[#This Row],[PFPeS]])</f>
        <v>-0.63264407897398101</v>
      </c>
      <c r="I189">
        <f>LOG(Table8_1[[#This Row],[PFHxS]])</f>
        <v>1.0755469613925308</v>
      </c>
      <c r="J189">
        <f>LOG(Table8_1[[#This Row],[PFHpS]])</f>
        <v>0.76192783842052902</v>
      </c>
      <c r="K189">
        <f>LOG(Table8_1[[#This Row],[PFOS]])</f>
        <v>3.8363241157067516</v>
      </c>
      <c r="L189">
        <f>LOG(Table8_1[[#This Row],[6:2 FTS]])</f>
        <v>-1.288192770958809</v>
      </c>
      <c r="M189">
        <f>LOG(Table8_1[[#This Row],[PFDA]])</f>
        <v>1.2479732663618066</v>
      </c>
      <c r="N189">
        <f>LOG(Table8_1[[#This Row],[PFUnA]])</f>
        <v>1.3873898263387294</v>
      </c>
      <c r="O189">
        <f>LOG(Table8_1[[#This Row],[PFDoA]])</f>
        <v>1.503790683057181</v>
      </c>
      <c r="P189">
        <f>LOG(Table8_1[[#This Row],[PFTrDA]])</f>
        <v>1.5010592622177514</v>
      </c>
      <c r="Q189">
        <f>LOG(Table8_1[[#This Row],[PFTeDA]])</f>
        <v>1.4329692908744058</v>
      </c>
      <c r="R189">
        <f>LOG(Table8_1[[#This Row],[PFHxDA]])</f>
        <v>7.1882007306125359E-2</v>
      </c>
      <c r="S189">
        <f>LOG(Table8_1[[#This Row],[PFNS]])</f>
        <v>1.5611013836490559</v>
      </c>
      <c r="T189">
        <f>LOG(Table8_1[[#This Row],[PFDS]])</f>
        <v>1.6866362692622934</v>
      </c>
      <c r="U189">
        <f>LOG(Table8_1[[#This Row],[PFDoS]])</f>
        <v>1.4099331233312946</v>
      </c>
      <c r="V189">
        <f>LOG(Table8_1[[#This Row],[4:2 FTS]])</f>
        <v>-0.59091263055216492</v>
      </c>
      <c r="W189">
        <f>LOG(Table8_1[[#This Row],[8:2 FTS]])</f>
        <v>4.9218022670181653E-2</v>
      </c>
      <c r="X189">
        <f>LOG(Table8_1[[#This Row],[10:2 FTS]])</f>
        <v>0.7930916001765802</v>
      </c>
      <c r="Y189">
        <f>LOG(Table8_1[[#This Row],[N-MeFOSAA]])</f>
        <v>-0.89109687233268664</v>
      </c>
      <c r="Z189">
        <f>LOG(Table8_1[[#This Row],[N-EtFOSAA]])</f>
        <v>-1.288192770958809</v>
      </c>
      <c r="AA189">
        <f>LOG(Table8_1[[#This Row],[FOSA]])</f>
        <v>0.42324587393680785</v>
      </c>
      <c r="AB189">
        <f>LOG(Table8_1[[#This Row],[FOSAA]])</f>
        <v>-0.89109687233268664</v>
      </c>
      <c r="AC189">
        <f>LOG(Table8_1[[#This Row],[N-MeFOSA]])</f>
        <v>-0.59091263055216492</v>
      </c>
      <c r="AD189">
        <f>LOG(Table8_1[[#This Row],[N-EtFOSA]])</f>
        <v>-5.305672930217456E-2</v>
      </c>
      <c r="AE189">
        <f>LOG(Table8_1[[#This Row],[HFPO-DA]])</f>
        <v>-1.288192770958809</v>
      </c>
      <c r="AF189">
        <f>LOG(Table8_1[[#This Row],[ADONA]])</f>
        <v>-1.288192770958809</v>
      </c>
      <c r="AG189">
        <f>LOG(Table8_1[[#This Row],[9Cl-PF3ONS]])</f>
        <v>-0.59091263055216492</v>
      </c>
      <c r="AH189">
        <f>LOG(Table8_1[[#This Row],[11Cl-PF3OUdS]])</f>
        <v>-0.33208031468263854</v>
      </c>
      <c r="AI189">
        <f>LOG(Table8_1[[#This Row],[3:3 FTCA]])</f>
        <v>-0.28819277095880896</v>
      </c>
      <c r="AJ189">
        <f>LOG(Table8_1[[#This Row],[5:3 FTCA]])</f>
        <v>-0.59091263055216492</v>
      </c>
      <c r="AK189">
        <f>LOG(Table8_1[[#This Row],[7:3 FTCA]])</f>
        <v>-0.63264407897398101</v>
      </c>
      <c r="AL189">
        <f>LOG(Table8_1[[#This Row],[6:2 FTCA]])</f>
        <v>-0.89109687233268664</v>
      </c>
      <c r="AM189">
        <f>LOG(Table8_1[[#This Row],[8:2 FTCA]])</f>
        <v>0.456366033129043</v>
      </c>
      <c r="AN189">
        <f>LOG(Table8_1[[#This Row],[10:2 FTCA]])</f>
        <v>-3.1517051446064863E-2</v>
      </c>
      <c r="AO189">
        <f>LOG(Table8_1[[#This Row],[6:2 FTUCA]])</f>
        <v>-1.288192770958809</v>
      </c>
      <c r="AP189">
        <f>LOG(Table8_1[[#This Row],[8:2 FTUCA]])</f>
        <v>-1.288192770958809</v>
      </c>
      <c r="AQ189">
        <f>LOG(Table8_1[[#This Row],[6:2 diPAP]])</f>
        <v>-1.288192770958809</v>
      </c>
      <c r="AR189">
        <f>LOG(Table8_1[[#This Row],[FBSA]])</f>
        <v>0.90794852161227224</v>
      </c>
      <c r="AS189">
        <f>LOG(Table8_1[[#This Row],[FHxSA]])</f>
        <v>0.85186960072976636</v>
      </c>
      <c r="AT189">
        <f>LOG(Table8_1[[#This Row],[PFPrS]])</f>
        <v>-0.59091263055216492</v>
      </c>
      <c r="AU189">
        <f>LOG(Table8_1[[#This Row],[Cl-PFOS]])</f>
        <v>1.1303337684950061</v>
      </c>
      <c r="AV189">
        <f>LOG(Table8_1[[#This Row],[PFEtCHxS]])</f>
        <v>-1.031517051446065</v>
      </c>
      <c r="AW189">
        <f>LOG(Table8_1[[#This Row],[8:2 diPAP]])</f>
        <v>-1.288192770958809</v>
      </c>
      <c r="AX189">
        <f>LOG(Table8_1[[#This Row],[diSAmPAP]])</f>
        <v>-1.288192770958809</v>
      </c>
      <c r="AY189" t="e">
        <f>LOG(Table8_1[[#This Row],[11cl-PF3OUdS2]])</f>
        <v>#NUM!</v>
      </c>
    </row>
    <row r="190" spans="1:51" x14ac:dyDescent="0.3">
      <c r="A190">
        <f>LOG(Table8_1[[#This Row],[PFBA]])</f>
        <v>-0.95860731484177497</v>
      </c>
      <c r="B190">
        <f>LOG(Table8_1[[#This Row],[PFPeA]])</f>
        <v>-1.3575354797578787</v>
      </c>
      <c r="C190">
        <f>LOG(Table8_1[[#This Row],[PFHxA]])</f>
        <v>-1.3575354797578787</v>
      </c>
      <c r="D190">
        <f>LOG(Table8_1[[#This Row],[PFHpA]])</f>
        <v>-1.3575354797578787</v>
      </c>
      <c r="E190">
        <f>LOG(Table8_1[[#This Row],[PFOA]])</f>
        <v>-1.3575354797578787</v>
      </c>
      <c r="F190">
        <f>LOG(Table8_1[[#This Row],[PFNA]])</f>
        <v>-0.61618463401956869</v>
      </c>
      <c r="G190">
        <f>LOG(Table8_1[[#This Row],[PFBS]])</f>
        <v>-1.3575354797578787</v>
      </c>
      <c r="H190">
        <f>LOG(Table8_1[[#This Row],[PFPeS]])</f>
        <v>-0.63264407897398101</v>
      </c>
      <c r="I190">
        <f>LOG(Table8_1[[#This Row],[PFHxS]])</f>
        <v>1.2405492482825997</v>
      </c>
      <c r="J190">
        <f>LOG(Table8_1[[#This Row],[PFHpS]])</f>
        <v>1.0934216851622351</v>
      </c>
      <c r="K190">
        <f>LOG(Table8_1[[#This Row],[PFOS]])</f>
        <v>3.9694159123539814</v>
      </c>
      <c r="L190">
        <f>LOG(Table8_1[[#This Row],[6:2 FTS]])</f>
        <v>-1.3575354797578787</v>
      </c>
      <c r="M190">
        <f>LOG(Table8_1[[#This Row],[PFDA]])</f>
        <v>1.271841606536499</v>
      </c>
      <c r="N190">
        <f>LOG(Table8_1[[#This Row],[PFUnA]])</f>
        <v>1.5340261060561351</v>
      </c>
      <c r="O190">
        <f>LOG(Table8_1[[#This Row],[PFDoA]])</f>
        <v>1.5910646070264991</v>
      </c>
      <c r="P190">
        <f>LOG(Table8_1[[#This Row],[PFTrDA]])</f>
        <v>1.5118833609788744</v>
      </c>
      <c r="Q190">
        <f>LOG(Table8_1[[#This Row],[PFTeDA]])</f>
        <v>1.6138418218760693</v>
      </c>
      <c r="R190">
        <f>LOG(Table8_1[[#This Row],[PFHxDA]])</f>
        <v>1.2837224705172217E-2</v>
      </c>
      <c r="S190">
        <f>LOG(Table8_1[[#This Row],[PFNS]])</f>
        <v>1.7693773260761385</v>
      </c>
      <c r="T190">
        <f>LOG(Table8_1[[#This Row],[PFDS]])</f>
        <v>1.8893017025063104</v>
      </c>
      <c r="U190">
        <f>LOG(Table8_1[[#This Row],[PFDoS]])</f>
        <v>1.5390760987927767</v>
      </c>
      <c r="V190">
        <f>LOG(Table8_1[[#This Row],[4:2 FTS]])</f>
        <v>-0.65856547542185984</v>
      </c>
      <c r="W190">
        <f>LOG(Table8_1[[#This Row],[8:2 FTS]])</f>
        <v>0.27415784926367981</v>
      </c>
      <c r="X190">
        <f>LOG(Table8_1[[#This Row],[10:2 FTS]])</f>
        <v>0.90308998699194354</v>
      </c>
      <c r="Y190">
        <f>LOG(Table8_1[[#This Row],[N-MeFOSAA]])</f>
        <v>-0.95860731484177497</v>
      </c>
      <c r="Z190">
        <f>LOG(Table8_1[[#This Row],[N-EtFOSAA]])</f>
        <v>-1.3575354797578787</v>
      </c>
      <c r="AA190">
        <f>LOG(Table8_1[[#This Row],[FOSA]])</f>
        <v>0.87737134586977406</v>
      </c>
      <c r="AB190">
        <f>LOG(Table8_1[[#This Row],[FOSAA]])</f>
        <v>-0.95860731484177497</v>
      </c>
      <c r="AC190">
        <f>LOG(Table8_1[[#This Row],[N-MeFOSA]])</f>
        <v>-0.65856547542185984</v>
      </c>
      <c r="AD190">
        <f>LOG(Table8_1[[#This Row],[N-EtFOSA]])</f>
        <v>-8.4600164787730178E-2</v>
      </c>
      <c r="AE190">
        <f>LOG(Table8_1[[#This Row],[HFPO-DA]])</f>
        <v>-1.3575354797578787</v>
      </c>
      <c r="AF190">
        <f>LOG(Table8_1[[#This Row],[ADONA]])</f>
        <v>-1.3575354797578787</v>
      </c>
      <c r="AG190">
        <f>LOG(Table8_1[[#This Row],[9Cl-PF3ONS]])</f>
        <v>-0.65856547542185984</v>
      </c>
      <c r="AH190">
        <f>LOG(Table8_1[[#This Row],[11Cl-PF3OUdS]])</f>
        <v>-0.65856547542185984</v>
      </c>
      <c r="AI190">
        <f>LOG(Table8_1[[#This Row],[3:3 FTCA]])</f>
        <v>-0.35753547975787864</v>
      </c>
      <c r="AJ190">
        <f>LOG(Table8_1[[#This Row],[5:3 FTCA]])</f>
        <v>-0.65856547542185984</v>
      </c>
      <c r="AK190">
        <f>LOG(Table8_1[[#This Row],[7:3 FTCA]])</f>
        <v>0.35024801833416286</v>
      </c>
      <c r="AL190">
        <f>LOG(Table8_1[[#This Row],[6:2 FTCA]])</f>
        <v>-0.95860731484177497</v>
      </c>
      <c r="AM190">
        <f>LOG(Table8_1[[#This Row],[8:2 FTCA]])</f>
        <v>-0.35753547975787864</v>
      </c>
      <c r="AN190">
        <f>LOG(Table8_1[[#This Row],[10:2 FTCA]])</f>
        <v>-3.1517051446064863E-2</v>
      </c>
      <c r="AO190">
        <f>LOG(Table8_1[[#This Row],[6:2 FTUCA]])</f>
        <v>-1.3575354797578787</v>
      </c>
      <c r="AP190">
        <f>LOG(Table8_1[[#This Row],[8:2 FTUCA]])</f>
        <v>-1.3575354797578787</v>
      </c>
      <c r="AQ190">
        <f>LOG(Table8_1[[#This Row],[6:2 diPAP]])</f>
        <v>-1.3575354797578787</v>
      </c>
      <c r="AR190" t="e">
        <f>LOG(Table8_1[[#This Row],[FBSA]])</f>
        <v>#NUM!</v>
      </c>
      <c r="AS190">
        <f>LOG(Table8_1[[#This Row],[FHxSA]])</f>
        <v>1.4683473304121573</v>
      </c>
      <c r="AT190">
        <f>LOG(Table8_1[[#This Row],[PFPrS]])</f>
        <v>-0.65856547542185984</v>
      </c>
      <c r="AU190">
        <f>LOG(Table8_1[[#This Row],[Cl-PFOS]])</f>
        <v>1.4297522800024081</v>
      </c>
      <c r="AV190">
        <f>LOG(Table8_1[[#This Row],[PFEtCHxS]])</f>
        <v>-0.62160209905186237</v>
      </c>
      <c r="AW190">
        <f>LOG(Table8_1[[#This Row],[8:2 diPAP]])</f>
        <v>-1.3575354797578787</v>
      </c>
      <c r="AX190">
        <f>LOG(Table8_1[[#This Row],[diSAmPAP]])</f>
        <v>-1.3575354797578787</v>
      </c>
      <c r="AY190" t="e">
        <f>LOG(Table8_1[[#This Row],[11cl-PF3OUdS2]])</f>
        <v>#NUM!</v>
      </c>
    </row>
    <row r="191" spans="1:51" x14ac:dyDescent="0.3">
      <c r="A191">
        <f>LOG(Table8_1[[#This Row],[PFBA]])</f>
        <v>-0.98716277529482777</v>
      </c>
      <c r="B191">
        <f>LOG(Table8_1[[#This Row],[PFPeA]])</f>
        <v>-1.384576047114056</v>
      </c>
      <c r="C191">
        <f>LOG(Table8_1[[#This Row],[PFHxA]])</f>
        <v>-1.384576047114056</v>
      </c>
      <c r="D191">
        <f>LOG(Table8_1[[#This Row],[PFHpA]])</f>
        <v>-1.384576047114056</v>
      </c>
      <c r="E191">
        <f>LOG(Table8_1[[#This Row],[PFOA]])</f>
        <v>-1.384576047114056</v>
      </c>
      <c r="F191">
        <f>LOG(Table8_1[[#This Row],[PFNA]])</f>
        <v>-1.031517051446065</v>
      </c>
      <c r="G191">
        <f>LOG(Table8_1[[#This Row],[PFBS]])</f>
        <v>-1.384576047114056</v>
      </c>
      <c r="H191">
        <f>LOG(Table8_1[[#This Row],[PFPeS]])</f>
        <v>-0.63264407897398101</v>
      </c>
      <c r="I191">
        <f>LOG(Table8_1[[#This Row],[PFHxS]])</f>
        <v>0.14301480025409505</v>
      </c>
      <c r="J191">
        <f>LOG(Table8_1[[#This Row],[PFHpS]])</f>
        <v>-0.40120949323688493</v>
      </c>
      <c r="K191">
        <f>LOG(Table8_1[[#This Row],[PFOS]])</f>
        <v>2.9489017609702137</v>
      </c>
      <c r="L191">
        <f>LOG(Table8_1[[#This Row],[6:2 FTS]])</f>
        <v>-1.384576047114056</v>
      </c>
      <c r="M191">
        <f>LOG(Table8_1[[#This Row],[PFDA]])</f>
        <v>0.3222192947339193</v>
      </c>
      <c r="N191">
        <f>LOG(Table8_1[[#This Row],[PFUnA]])</f>
        <v>0.63548374681491215</v>
      </c>
      <c r="O191">
        <f>LOG(Table8_1[[#This Row],[PFDoA]])</f>
        <v>0.76863810124761445</v>
      </c>
      <c r="P191">
        <f>LOG(Table8_1[[#This Row],[PFTrDA]])</f>
        <v>0.61172330800734176</v>
      </c>
      <c r="Q191">
        <f>LOG(Table8_1[[#This Row],[PFTeDA]])</f>
        <v>0.53781909507327419</v>
      </c>
      <c r="R191">
        <f>LOG(Table8_1[[#This Row],[PFHxDA]])</f>
        <v>-1.031517051446065</v>
      </c>
      <c r="S191">
        <f>LOG(Table8_1[[#This Row],[PFNS]])</f>
        <v>0.78604121024255424</v>
      </c>
      <c r="T191">
        <f>LOG(Table8_1[[#This Row],[PFDS]])</f>
        <v>0.99343623049761176</v>
      </c>
      <c r="U191">
        <f>LOG(Table8_1[[#This Row],[PFDoS]])</f>
        <v>0.48995847942483461</v>
      </c>
      <c r="V191">
        <f>LOG(Table8_1[[#This Row],[4:2 FTS]])</f>
        <v>-0.68507994400758021</v>
      </c>
      <c r="W191">
        <f>LOG(Table8_1[[#This Row],[8:2 FTS]])</f>
        <v>-1.031517051446065</v>
      </c>
      <c r="X191">
        <f>LOG(Table8_1[[#This Row],[10:2 FTS]])</f>
        <v>0.24797326636180664</v>
      </c>
      <c r="Y191">
        <f>LOG(Table8_1[[#This Row],[N-MeFOSAA]])</f>
        <v>-0.98716277529482777</v>
      </c>
      <c r="Z191">
        <f>LOG(Table8_1[[#This Row],[N-EtFOSAA]])</f>
        <v>-1.384576047114056</v>
      </c>
      <c r="AA191">
        <f>LOG(Table8_1[[#This Row],[FOSA]])</f>
        <v>-0.61798295742513165</v>
      </c>
      <c r="AB191">
        <f>LOG(Table8_1[[#This Row],[FOSAA]])</f>
        <v>-0.98716277529482777</v>
      </c>
      <c r="AC191">
        <f>LOG(Table8_1[[#This Row],[N-MeFOSA]])</f>
        <v>-0.68507994400758021</v>
      </c>
      <c r="AD191">
        <f>LOG(Table8_1[[#This Row],[N-EtFOSA]])</f>
        <v>-5.2076380168273602E-2</v>
      </c>
      <c r="AE191">
        <f>LOG(Table8_1[[#This Row],[HFPO-DA]])</f>
        <v>-1.384576047114056</v>
      </c>
      <c r="AF191">
        <f>LOG(Table8_1[[#This Row],[ADONA]])</f>
        <v>-1.384576047114056</v>
      </c>
      <c r="AG191">
        <f>LOG(Table8_1[[#This Row],[9Cl-PF3ONS]])</f>
        <v>-0.68507994400758021</v>
      </c>
      <c r="AH191">
        <f>LOG(Table8_1[[#This Row],[11Cl-PF3OUdS]])</f>
        <v>-0.68507994400758021</v>
      </c>
      <c r="AI191">
        <f>LOG(Table8_1[[#This Row],[3:3 FTCA]])</f>
        <v>-0.38457604711405613</v>
      </c>
      <c r="AJ191">
        <f>LOG(Table8_1[[#This Row],[5:3 FTCA]])</f>
        <v>-0.68507994400758021</v>
      </c>
      <c r="AK191">
        <f>LOG(Table8_1[[#This Row],[7:3 FTCA]])</f>
        <v>-0.63264407897398101</v>
      </c>
      <c r="AL191">
        <f>LOG(Table8_1[[#This Row],[6:2 FTCA]])</f>
        <v>-0.98716277529482777</v>
      </c>
      <c r="AM191">
        <f>LOG(Table8_1[[#This Row],[8:2 FTCA]])</f>
        <v>0.35793484700045375</v>
      </c>
      <c r="AN191">
        <f>LOG(Table8_1[[#This Row],[10:2 FTCA]])</f>
        <v>-3.1517051446064863E-2</v>
      </c>
      <c r="AO191">
        <f>LOG(Table8_1[[#This Row],[6:2 FTUCA]])</f>
        <v>-1.384576047114056</v>
      </c>
      <c r="AP191">
        <f>LOG(Table8_1[[#This Row],[8:2 FTUCA]])</f>
        <v>-1.384576047114056</v>
      </c>
      <c r="AQ191">
        <f>LOG(Table8_1[[#This Row],[6:2 diPAP]])</f>
        <v>-1.384576047114056</v>
      </c>
      <c r="AR191">
        <f>LOG(Table8_1[[#This Row],[FBSA]])</f>
        <v>-6.9560405233299899E-2</v>
      </c>
      <c r="AS191">
        <f>LOG(Table8_1[[#This Row],[FHxSA]])</f>
        <v>-0.33208031468263854</v>
      </c>
      <c r="AT191">
        <f>LOG(Table8_1[[#This Row],[PFPrS]])</f>
        <v>-0.68507994400758021</v>
      </c>
      <c r="AU191">
        <f>LOG(Table8_1[[#This Row],[Cl-PFOS]])</f>
        <v>6.445798922691845E-2</v>
      </c>
      <c r="AV191">
        <f>LOG(Table8_1[[#This Row],[PFEtCHxS]])</f>
        <v>-1.384576047114056</v>
      </c>
      <c r="AW191">
        <f>LOG(Table8_1[[#This Row],[8:2 diPAP]])</f>
        <v>-1.384576047114056</v>
      </c>
      <c r="AX191">
        <f>LOG(Table8_1[[#This Row],[diSAmPAP]])</f>
        <v>-1.384576047114056</v>
      </c>
      <c r="AY191" t="e">
        <f>LOG(Table8_1[[#This Row],[11cl-PF3OUdS2]])</f>
        <v>#NUM!</v>
      </c>
    </row>
    <row r="192" spans="1:51" x14ac:dyDescent="0.3">
      <c r="A192">
        <f>LOG(Table8_1[[#This Row],[PFBA]])</f>
        <v>-0.77469071827413716</v>
      </c>
      <c r="B192">
        <f>LOG(Table8_1[[#This Row],[PFPeA]])</f>
        <v>-1.1739251972991736</v>
      </c>
      <c r="C192">
        <f>LOG(Table8_1[[#This Row],[PFHxA]])</f>
        <v>-1.1739251972991736</v>
      </c>
      <c r="D192">
        <f>LOG(Table8_1[[#This Row],[PFHpA]])</f>
        <v>-1.1739251972991736</v>
      </c>
      <c r="E192">
        <f>LOG(Table8_1[[#This Row],[PFOA]])</f>
        <v>-1.1739251972991736</v>
      </c>
      <c r="F192">
        <f>LOG(Table8_1[[#This Row],[PFNA]])</f>
        <v>-1.1739251972991736</v>
      </c>
      <c r="G192">
        <f>LOG(Table8_1[[#This Row],[PFBS]])</f>
        <v>-1.1739251972991736</v>
      </c>
      <c r="H192">
        <f>LOG(Table8_1[[#This Row],[PFPeS]])</f>
        <v>-0.77469071827413716</v>
      </c>
      <c r="I192">
        <f>LOG(Table8_1[[#This Row],[PFHxS]])</f>
        <v>0.73399928653838686</v>
      </c>
      <c r="J192">
        <f>LOG(Table8_1[[#This Row],[PFHpS]])</f>
        <v>0.74272513130469831</v>
      </c>
      <c r="K192">
        <f>LOG(Table8_1[[#This Row],[PFOS]])</f>
        <v>3.5158738437116792</v>
      </c>
      <c r="L192">
        <f>LOG(Table8_1[[#This Row],[6:2 FTS]])</f>
        <v>-1.1739251972991736</v>
      </c>
      <c r="M192">
        <f>LOG(Table8_1[[#This Row],[PFDA]])</f>
        <v>0.79795964373719619</v>
      </c>
      <c r="N192">
        <f>LOG(Table8_1[[#This Row],[PFUnA]])</f>
        <v>1.1643528557844371</v>
      </c>
      <c r="O192">
        <f>LOG(Table8_1[[#This Row],[PFDoA]])</f>
        <v>1.2253092817258628</v>
      </c>
      <c r="P192">
        <f>LOG(Table8_1[[#This Row],[PFTrDA]])</f>
        <v>1.110589710299249</v>
      </c>
      <c r="Q192">
        <f>LOG(Table8_1[[#This Row],[PFTeDA]])</f>
        <v>1.1875207208364631</v>
      </c>
      <c r="R192">
        <f>LOG(Table8_1[[#This Row],[PFHxDA]])</f>
        <v>-1.031517051446065</v>
      </c>
      <c r="S192">
        <f>LOG(Table8_1[[#This Row],[PFNS]])</f>
        <v>1.4065401804339552</v>
      </c>
      <c r="T192">
        <f>LOG(Table8_1[[#This Row],[PFDS]])</f>
        <v>1.6748611407378116</v>
      </c>
      <c r="U192">
        <f>LOG(Table8_1[[#This Row],[PFDoS]])</f>
        <v>1.3283796034387378</v>
      </c>
      <c r="V192">
        <f>LOG(Table8_1[[#This Row],[4:2 FTS]])</f>
        <v>-0.47430747549498908</v>
      </c>
      <c r="W192">
        <f>LOG(Table8_1[[#This Row],[8:2 FTS]])</f>
        <v>1.703333929878037E-2</v>
      </c>
      <c r="X192">
        <f>LOG(Table8_1[[#This Row],[10:2 FTS]])</f>
        <v>1.0293837776852097</v>
      </c>
      <c r="Y192">
        <f>LOG(Table8_1[[#This Row],[N-MeFOSAA]])</f>
        <v>-0.77469071827413716</v>
      </c>
      <c r="Z192">
        <f>LOG(Table8_1[[#This Row],[N-EtFOSAA]])</f>
        <v>-1.1739251972991736</v>
      </c>
      <c r="AA192">
        <f>LOG(Table8_1[[#This Row],[FOSA]])</f>
        <v>1.0453229787866574</v>
      </c>
      <c r="AB192">
        <f>LOG(Table8_1[[#This Row],[FOSAA]])</f>
        <v>-0.77469071827413716</v>
      </c>
      <c r="AC192">
        <f>LOG(Table8_1[[#This Row],[N-MeFOSA]])</f>
        <v>-0.47430747549498908</v>
      </c>
      <c r="AD192">
        <f>LOG(Table8_1[[#This Row],[N-EtFOSA]])</f>
        <v>-1.1739251972991736</v>
      </c>
      <c r="AE192">
        <f>LOG(Table8_1[[#This Row],[HFPO-DA]])</f>
        <v>-1.1739251972991736</v>
      </c>
      <c r="AF192">
        <f>LOG(Table8_1[[#This Row],[ADONA]])</f>
        <v>-1.1739251972991736</v>
      </c>
      <c r="AG192">
        <f>LOG(Table8_1[[#This Row],[9Cl-PF3ONS]])</f>
        <v>-0.47430747549498908</v>
      </c>
      <c r="AH192">
        <f>LOG(Table8_1[[#This Row],[11Cl-PF3OUdS]])</f>
        <v>-0.47430747549498908</v>
      </c>
      <c r="AI192">
        <f>LOG(Table8_1[[#This Row],[3:3 FTCA]])</f>
        <v>-0.17392519729917355</v>
      </c>
      <c r="AJ192">
        <f>LOG(Table8_1[[#This Row],[5:3 FTCA]])</f>
        <v>-0.47430747549498908</v>
      </c>
      <c r="AK192">
        <f>LOG(Table8_1[[#This Row],[7:3 FTCA]])</f>
        <v>-0.77469071827413716</v>
      </c>
      <c r="AL192">
        <f>LOG(Table8_1[[#This Row],[6:2 FTCA]])</f>
        <v>-0.77469071827413716</v>
      </c>
      <c r="AM192">
        <f>LOG(Table8_1[[#This Row],[8:2 FTCA]])</f>
        <v>-0.17392519729917355</v>
      </c>
      <c r="AN192">
        <f>LOG(Table8_1[[#This Row],[10:2 FTCA]])</f>
        <v>-3.1517051446064863E-2</v>
      </c>
      <c r="AO192">
        <f>LOG(Table8_1[[#This Row],[6:2 FTUCA]])</f>
        <v>-1.1739251972991736</v>
      </c>
      <c r="AP192">
        <f>LOG(Table8_1[[#This Row],[8:2 FTUCA]])</f>
        <v>-1.1739251972991736</v>
      </c>
      <c r="AQ192">
        <f>LOG(Table8_1[[#This Row],[6:2 diPAP]])</f>
        <v>-1.1739251972991736</v>
      </c>
      <c r="AR192">
        <f>LOG(Table8_1[[#This Row],[FBSA]])</f>
        <v>0.59549622182557416</v>
      </c>
      <c r="AS192" t="e">
        <f>LOG(Table8_1[[#This Row],[FHxSA]])</f>
        <v>#NUM!</v>
      </c>
      <c r="AT192">
        <f>LOG(Table8_1[[#This Row],[PFPrS]])</f>
        <v>-0.47430747549498908</v>
      </c>
      <c r="AU192">
        <f>LOG(Table8_1[[#This Row],[Cl-PFOS]])</f>
        <v>1.1760912590556813</v>
      </c>
      <c r="AV192">
        <f>LOG(Table8_1[[#This Row],[PFEtCHxS]])</f>
        <v>-1.1739251972991736</v>
      </c>
      <c r="AW192">
        <f>LOG(Table8_1[[#This Row],[8:2 diPAP]])</f>
        <v>-1.1739251972991736</v>
      </c>
      <c r="AX192">
        <f>LOG(Table8_1[[#This Row],[diSAmPAP]])</f>
        <v>-1.1739251972991736</v>
      </c>
      <c r="AY192" t="e">
        <f>LOG(Table8_1[[#This Row],[11cl-PF3OUdS2]])</f>
        <v>#NUM!</v>
      </c>
    </row>
    <row r="193" spans="1:51" x14ac:dyDescent="0.3">
      <c r="A193">
        <f>LOG(Table8_1[[#This Row],[PFBA]])</f>
        <v>-0.97469413473522981</v>
      </c>
      <c r="B193">
        <f>LOG(Table8_1[[#This Row],[PFPeA]])</f>
        <v>-1.3716110699496884</v>
      </c>
      <c r="C193">
        <f>LOG(Table8_1[[#This Row],[PFHxA]])</f>
        <v>-1.3716110699496884</v>
      </c>
      <c r="D193">
        <f>LOG(Table8_1[[#This Row],[PFHpA]])</f>
        <v>-1.3716110699496884</v>
      </c>
      <c r="E193">
        <f>LOG(Table8_1[[#This Row],[PFOA]])</f>
        <v>-1.3716110699496884</v>
      </c>
      <c r="F193">
        <f>LOG(Table8_1[[#This Row],[PFNA]])</f>
        <v>-0.73754891026957059</v>
      </c>
      <c r="G193">
        <f>LOG(Table8_1[[#This Row],[PFBS]])</f>
        <v>-1.3716110699496884</v>
      </c>
      <c r="H193">
        <f>LOG(Table8_1[[#This Row],[PFPeS]])</f>
        <v>-0.63264407897398101</v>
      </c>
      <c r="I193">
        <f>LOG(Table8_1[[#This Row],[PFHxS]])</f>
        <v>0.91381385238371671</v>
      </c>
      <c r="J193">
        <f>LOG(Table8_1[[#This Row],[PFHpS]])</f>
        <v>0.40654018043395512</v>
      </c>
      <c r="K193">
        <f>LOG(Table8_1[[#This Row],[PFOS]])</f>
        <v>3.762678563727436</v>
      </c>
      <c r="L193">
        <f>LOG(Table8_1[[#This Row],[6:2 FTS]])</f>
        <v>-1.3716110699496884</v>
      </c>
      <c r="M193">
        <f>LOG(Table8_1[[#This Row],[PFDA]])</f>
        <v>1.1271047983648077</v>
      </c>
      <c r="N193">
        <f>LOG(Table8_1[[#This Row],[PFUnA]])</f>
        <v>1.3384564936046048</v>
      </c>
      <c r="O193">
        <f>LOG(Table8_1[[#This Row],[PFDoA]])</f>
        <v>1.5538830266438743</v>
      </c>
      <c r="P193">
        <f>LOG(Table8_1[[#This Row],[PFTrDA]])</f>
        <v>1.3579348470004537</v>
      </c>
      <c r="Q193">
        <f>LOG(Table8_1[[#This Row],[PFTeDA]])</f>
        <v>1.3424226808222062</v>
      </c>
      <c r="R193">
        <f>LOG(Table8_1[[#This Row],[PFHxDA]])</f>
        <v>-6.3989204284790407E-2</v>
      </c>
      <c r="S193">
        <f>LOG(Table8_1[[#This Row],[PFNS]])</f>
        <v>1.6009728956867482</v>
      </c>
      <c r="T193">
        <f>LOG(Table8_1[[#This Row],[PFDS]])</f>
        <v>1.705007959333336</v>
      </c>
      <c r="U193">
        <f>LOG(Table8_1[[#This Row],[PFDoS]])</f>
        <v>1.2253092817258628</v>
      </c>
      <c r="V193">
        <f>LOG(Table8_1[[#This Row],[4:2 FTS]])</f>
        <v>-0.67264106561366965</v>
      </c>
      <c r="W193">
        <f>LOG(Table8_1[[#This Row],[8:2 FTS]])</f>
        <v>-0.23657200643706275</v>
      </c>
      <c r="X193">
        <f>LOG(Table8_1[[#This Row],[10:2 FTS]])</f>
        <v>0.70671778233675875</v>
      </c>
      <c r="Y193">
        <f>LOG(Table8_1[[#This Row],[N-MeFOSAA]])</f>
        <v>-0.97469413473522981</v>
      </c>
      <c r="Z193">
        <f>LOG(Table8_1[[#This Row],[N-EtFOSAA]])</f>
        <v>-1.3716110699496884</v>
      </c>
      <c r="AA193">
        <f>LOG(Table8_1[[#This Row],[FOSA]])</f>
        <v>0.40483371661993806</v>
      </c>
      <c r="AB193">
        <f>LOG(Table8_1[[#This Row],[FOSAA]])</f>
        <v>-0.97469413473522981</v>
      </c>
      <c r="AC193">
        <f>LOG(Table8_1[[#This Row],[N-MeFOSA]])</f>
        <v>-0.67264106561366965</v>
      </c>
      <c r="AD193">
        <f>LOG(Table8_1[[#This Row],[N-EtFOSA]])</f>
        <v>-1.3716110699496884</v>
      </c>
      <c r="AE193">
        <f>LOG(Table8_1[[#This Row],[HFPO-DA]])</f>
        <v>-1.3716110699496884</v>
      </c>
      <c r="AF193">
        <f>LOG(Table8_1[[#This Row],[ADONA]])</f>
        <v>-1.3716110699496884</v>
      </c>
      <c r="AG193">
        <f>LOG(Table8_1[[#This Row],[9Cl-PF3ONS]])</f>
        <v>-0.67264106561366965</v>
      </c>
      <c r="AH193">
        <f>LOG(Table8_1[[#This Row],[11Cl-PF3OUdS]])</f>
        <v>-0.67264106561366965</v>
      </c>
      <c r="AI193">
        <f>LOG(Table8_1[[#This Row],[3:3 FTCA]])</f>
        <v>-0.37161106994968846</v>
      </c>
      <c r="AJ193">
        <f>LOG(Table8_1[[#This Row],[5:3 FTCA]])</f>
        <v>-0.67264106561366965</v>
      </c>
      <c r="AK193">
        <f>LOG(Table8_1[[#This Row],[7:3 FTCA]])</f>
        <v>-0.63264407897398101</v>
      </c>
      <c r="AL193">
        <f>LOG(Table8_1[[#This Row],[6:2 FTCA]])</f>
        <v>-0.97469413473522981</v>
      </c>
      <c r="AM193">
        <f>LOG(Table8_1[[#This Row],[8:2 FTCA]])</f>
        <v>0.27646180417324412</v>
      </c>
      <c r="AN193">
        <f>LOG(Table8_1[[#This Row],[10:2 FTCA]])</f>
        <v>-0.37161106994968846</v>
      </c>
      <c r="AO193">
        <f>LOG(Table8_1[[#This Row],[6:2 FTUCA]])</f>
        <v>-1.3716110699496884</v>
      </c>
      <c r="AP193">
        <f>LOG(Table8_1[[#This Row],[8:2 FTUCA]])</f>
        <v>-1.3716110699496884</v>
      </c>
      <c r="AQ193">
        <f>LOG(Table8_1[[#This Row],[6:2 diPAP]])</f>
        <v>-1.3716110699496884</v>
      </c>
      <c r="AR193">
        <f>LOG(Table8_1[[#This Row],[FBSA]])</f>
        <v>1.2504200023088941</v>
      </c>
      <c r="AS193">
        <f>LOG(Table8_1[[#This Row],[FHxSA]])</f>
        <v>0.80140371001735511</v>
      </c>
      <c r="AT193">
        <f>LOG(Table8_1[[#This Row],[PFPrS]])</f>
        <v>-0.67264106561366965</v>
      </c>
      <c r="AU193">
        <f>LOG(Table8_1[[#This Row],[Cl-PFOS]])</f>
        <v>0.79169064902011799</v>
      </c>
      <c r="AV193">
        <f>LOG(Table8_1[[#This Row],[PFEtCHxS]])</f>
        <v>-1.031517051446065</v>
      </c>
      <c r="AW193">
        <f>LOG(Table8_1[[#This Row],[8:2 diPAP]])</f>
        <v>-1.3716110699496884</v>
      </c>
      <c r="AX193">
        <f>LOG(Table8_1[[#This Row],[diSAmPAP]])</f>
        <v>-1.3716110699496884</v>
      </c>
      <c r="AY193" t="e">
        <f>LOG(Table8_1[[#This Row],[11cl-PF3OUdS2]])</f>
        <v>#NUM!</v>
      </c>
    </row>
    <row r="194" spans="1:51" x14ac:dyDescent="0.3">
      <c r="A194">
        <f>LOG(Table8_1[[#This Row],[PFBA]])</f>
        <v>-0.98296666070121963</v>
      </c>
      <c r="B194">
        <f>LOG(Table8_1[[#This Row],[PFPeA]])</f>
        <v>-1.3819519032879073</v>
      </c>
      <c r="C194">
        <f>LOG(Table8_1[[#This Row],[PFHxA]])</f>
        <v>-1.3819519032879073</v>
      </c>
      <c r="D194">
        <f>LOG(Table8_1[[#This Row],[PFHpA]])</f>
        <v>-1.3819519032879073</v>
      </c>
      <c r="E194">
        <f>LOG(Table8_1[[#This Row],[PFOA]])</f>
        <v>-1.3819519032879073</v>
      </c>
      <c r="F194">
        <f>LOG(Table8_1[[#This Row],[PFNA]])</f>
        <v>-1.031517051446065</v>
      </c>
      <c r="G194">
        <f>LOG(Table8_1[[#This Row],[PFBS]])</f>
        <v>-1.3819519032879073</v>
      </c>
      <c r="H194">
        <f>LOG(Table8_1[[#This Row],[PFPeS]])</f>
        <v>-0.63264407897398101</v>
      </c>
      <c r="I194">
        <f>LOG(Table8_1[[#This Row],[PFHxS]])</f>
        <v>1.1335389083702174</v>
      </c>
      <c r="J194">
        <f>LOG(Table8_1[[#This Row],[PFHpS]])</f>
        <v>0.94398887507377183</v>
      </c>
      <c r="K194">
        <f>LOG(Table8_1[[#This Row],[PFOS]])</f>
        <v>3.9063350418050908</v>
      </c>
      <c r="L194">
        <f>LOG(Table8_1[[#This Row],[6:2 FTS]])</f>
        <v>-1.3819519032879073</v>
      </c>
      <c r="M194">
        <f>LOG(Table8_1[[#This Row],[PFDA]])</f>
        <v>1.2504200023088941</v>
      </c>
      <c r="N194">
        <f>LOG(Table8_1[[#This Row],[PFUnA]])</f>
        <v>1.4800069429571505</v>
      </c>
      <c r="O194">
        <f>LOG(Table8_1[[#This Row],[PFDoA]])</f>
        <v>1.5263392773898441</v>
      </c>
      <c r="P194">
        <f>LOG(Table8_1[[#This Row],[PFTrDA]])</f>
        <v>1.4048337166199381</v>
      </c>
      <c r="Q194">
        <f>LOG(Table8_1[[#This Row],[PFTeDA]])</f>
        <v>1.5145477526602862</v>
      </c>
      <c r="R194">
        <f>LOG(Table8_1[[#This Row],[PFHxDA]])</f>
        <v>0.14301480025409505</v>
      </c>
      <c r="S194">
        <f>LOG(Table8_1[[#This Row],[PFNS]])</f>
        <v>1.6324572921847242</v>
      </c>
      <c r="T194">
        <f>LOG(Table8_1[[#This Row],[PFDS]])</f>
        <v>1.7442929831226763</v>
      </c>
      <c r="U194">
        <f>LOG(Table8_1[[#This Row],[PFDoS]])</f>
        <v>1.4440447959180762</v>
      </c>
      <c r="V194">
        <f>LOG(Table8_1[[#This Row],[4:2 FTS]])</f>
        <v>-0.68298189895188854</v>
      </c>
      <c r="W194">
        <f>LOG(Table8_1[[#This Row],[8:2 FTS]])</f>
        <v>0.11727129565576427</v>
      </c>
      <c r="X194">
        <f>LOG(Table8_1[[#This Row],[10:2 FTS]])</f>
        <v>0.94448267215016868</v>
      </c>
      <c r="Y194">
        <f>LOG(Table8_1[[#This Row],[N-MeFOSAA]])</f>
        <v>-0.98296666070121963</v>
      </c>
      <c r="Z194">
        <f>LOG(Table8_1[[#This Row],[N-EtFOSAA]])</f>
        <v>-1.3819519032879073</v>
      </c>
      <c r="AA194">
        <f>LOG(Table8_1[[#This Row],[FOSA]])</f>
        <v>1.3560258571931227</v>
      </c>
      <c r="AB194">
        <f>LOG(Table8_1[[#This Row],[FOSAA]])</f>
        <v>-0.98296666070121963</v>
      </c>
      <c r="AC194">
        <f>LOG(Table8_1[[#This Row],[N-MeFOSA]])</f>
        <v>-0.68298189895188854</v>
      </c>
      <c r="AD194">
        <f>LOG(Table8_1[[#This Row],[N-EtFOSA]])</f>
        <v>-1.3819519032879073</v>
      </c>
      <c r="AE194">
        <f>LOG(Table8_1[[#This Row],[HFPO-DA]])</f>
        <v>-1.031517051446065</v>
      </c>
      <c r="AF194">
        <f>LOG(Table8_1[[#This Row],[ADONA]])</f>
        <v>-1.3819519032879073</v>
      </c>
      <c r="AG194">
        <f>LOG(Table8_1[[#This Row],[9Cl-PF3ONS]])</f>
        <v>-0.68298189895188854</v>
      </c>
      <c r="AH194">
        <f>LOG(Table8_1[[#This Row],[11Cl-PF3OUdS]])</f>
        <v>-0.68298189895188854</v>
      </c>
      <c r="AI194">
        <f>LOG(Table8_1[[#This Row],[3:3 FTCA]])</f>
        <v>-0.38195190328790729</v>
      </c>
      <c r="AJ194">
        <f>LOG(Table8_1[[#This Row],[5:3 FTCA]])</f>
        <v>-0.68298189895188854</v>
      </c>
      <c r="AK194">
        <f>LOG(Table8_1[[#This Row],[7:3 FTCA]])</f>
        <v>0.26951294421791633</v>
      </c>
      <c r="AL194">
        <f>LOG(Table8_1[[#This Row],[6:2 FTCA]])</f>
        <v>-0.98296666070121963</v>
      </c>
      <c r="AM194">
        <f>LOG(Table8_1[[#This Row],[8:2 FTCA]])</f>
        <v>0.22530928172586284</v>
      </c>
      <c r="AN194">
        <f>LOG(Table8_1[[#This Row],[10:2 FTCA]])</f>
        <v>-0.38195190328790729</v>
      </c>
      <c r="AO194">
        <f>LOG(Table8_1[[#This Row],[6:2 FTUCA]])</f>
        <v>-1.3819519032879073</v>
      </c>
      <c r="AP194">
        <f>LOG(Table8_1[[#This Row],[8:2 FTUCA]])</f>
        <v>-1.3819519032879073</v>
      </c>
      <c r="AQ194">
        <f>LOG(Table8_1[[#This Row],[6:2 diPAP]])</f>
        <v>-1.3819519032879073</v>
      </c>
      <c r="AR194">
        <f>LOG(Table8_1[[#This Row],[FBSA]])</f>
        <v>1.3560258571931227</v>
      </c>
      <c r="AS194">
        <f>LOG(Table8_1[[#This Row],[FHxSA]])</f>
        <v>0.72263392253381231</v>
      </c>
      <c r="AT194">
        <f>LOG(Table8_1[[#This Row],[PFPrS]])</f>
        <v>-0.68298189895188854</v>
      </c>
      <c r="AU194">
        <f>LOG(Table8_1[[#This Row],[Cl-PFOS]])</f>
        <v>1.3463529744506386</v>
      </c>
      <c r="AV194">
        <f>LOG(Table8_1[[#This Row],[PFEtCHxS]])</f>
        <v>-0.60906489289662091</v>
      </c>
      <c r="AW194">
        <f>LOG(Table8_1[[#This Row],[8:2 diPAP]])</f>
        <v>-1.3819519032879073</v>
      </c>
      <c r="AX194">
        <f>LOG(Table8_1[[#This Row],[diSAmPAP]])</f>
        <v>-1.3819519032879073</v>
      </c>
      <c r="AY194" t="e">
        <f>LOG(Table8_1[[#This Row],[11cl-PF3OUdS2]])</f>
        <v>#NUM!</v>
      </c>
    </row>
    <row r="195" spans="1:51" x14ac:dyDescent="0.3">
      <c r="A195">
        <f>LOG(Table8_1[[#This Row],[PFBA]])</f>
        <v>-0.9507819773298184</v>
      </c>
      <c r="B195">
        <f>LOG(Table8_1[[#This Row],[PFPeA]])</f>
        <v>-1.3482375526198891</v>
      </c>
      <c r="C195">
        <f>LOG(Table8_1[[#This Row],[PFHxA]])</f>
        <v>-1.3482375526198891</v>
      </c>
      <c r="D195">
        <f>LOG(Table8_1[[#This Row],[PFHpA]])</f>
        <v>-1.3482375526198891</v>
      </c>
      <c r="E195">
        <f>LOG(Table8_1[[#This Row],[PFOA]])</f>
        <v>-1.3482375526198891</v>
      </c>
      <c r="F195">
        <f>LOG(Table8_1[[#This Row],[PFNA]])</f>
        <v>-1.3482375526198891</v>
      </c>
      <c r="G195">
        <f>LOG(Table8_1[[#This Row],[PFBS]])</f>
        <v>-1.3482375526198891</v>
      </c>
      <c r="H195">
        <f>LOG(Table8_1[[#This Row],[PFPeS]])</f>
        <v>-0.9507819773298184</v>
      </c>
      <c r="I195">
        <f>LOG(Table8_1[[#This Row],[PFHxS]])</f>
        <v>0.11058971029924898</v>
      </c>
      <c r="J195">
        <f>LOG(Table8_1[[#This Row],[PFHpS]])</f>
        <v>-0.42365864979420714</v>
      </c>
      <c r="K195">
        <f>LOG(Table8_1[[#This Row],[PFOS]])</f>
        <v>2.9190780923760737</v>
      </c>
      <c r="L195">
        <f>LOG(Table8_1[[#This Row],[6:2 FTS]])</f>
        <v>-1.3482375526198891</v>
      </c>
      <c r="M195">
        <f>LOG(Table8_1[[#This Row],[PFDA]])</f>
        <v>0.32837960343873768</v>
      </c>
      <c r="N195">
        <f>LOG(Table8_1[[#This Row],[PFUnA]])</f>
        <v>0.6599162000698503</v>
      </c>
      <c r="O195">
        <f>LOG(Table8_1[[#This Row],[PFDoA]])</f>
        <v>0.72098574415373906</v>
      </c>
      <c r="P195">
        <f>LOG(Table8_1[[#This Row],[PFTrDA]])</f>
        <v>0.60852603357719404</v>
      </c>
      <c r="Q195">
        <f>LOG(Table8_1[[#This Row],[PFTeDA]])</f>
        <v>0.55388302664387434</v>
      </c>
      <c r="R195">
        <f>LOG(Table8_1[[#This Row],[PFHxDA]])</f>
        <v>-1.031517051446065</v>
      </c>
      <c r="S195">
        <f>LOG(Table8_1[[#This Row],[PFNS]])</f>
        <v>0.80685802951881747</v>
      </c>
      <c r="T195">
        <f>LOG(Table8_1[[#This Row],[PFDS]])</f>
        <v>1.0086001717619175</v>
      </c>
      <c r="U195">
        <f>LOG(Table8_1[[#This Row],[PFDoS]])</f>
        <v>0.50242711998443268</v>
      </c>
      <c r="V195">
        <f>LOG(Table8_1[[#This Row],[4:2 FTS]])</f>
        <v>-0.64975198166583714</v>
      </c>
      <c r="W195">
        <f>LOG(Table8_1[[#This Row],[8:2 FTS]])</f>
        <v>-1.031517051446065</v>
      </c>
      <c r="X195">
        <f>LOG(Table8_1[[#This Row],[10:2 FTS]])</f>
        <v>0.22010808804005508</v>
      </c>
      <c r="Y195">
        <f>LOG(Table8_1[[#This Row],[N-MeFOSAA]])</f>
        <v>-0.9507819773298184</v>
      </c>
      <c r="Z195">
        <f>LOG(Table8_1[[#This Row],[N-EtFOSAA]])</f>
        <v>-1.3482375526198891</v>
      </c>
      <c r="AA195">
        <f>LOG(Table8_1[[#This Row],[FOSA]])</f>
        <v>-0.5900668766687055</v>
      </c>
      <c r="AB195">
        <f>LOG(Table8_1[[#This Row],[FOSAA]])</f>
        <v>-0.9507819773298184</v>
      </c>
      <c r="AC195">
        <f>LOG(Table8_1[[#This Row],[N-MeFOSA]])</f>
        <v>-0.64975198166583714</v>
      </c>
      <c r="AD195">
        <f>LOG(Table8_1[[#This Row],[N-EtFOSA]])</f>
        <v>-1.3482375526198891</v>
      </c>
      <c r="AE195">
        <f>LOG(Table8_1[[#This Row],[HFPO-DA]])</f>
        <v>-1.3482375526198891</v>
      </c>
      <c r="AF195">
        <f>LOG(Table8_1[[#This Row],[ADONA]])</f>
        <v>-1.3482375526198891</v>
      </c>
      <c r="AG195">
        <f>LOG(Table8_1[[#This Row],[9Cl-PF3ONS]])</f>
        <v>-0.64975198166583714</v>
      </c>
      <c r="AH195">
        <f>LOG(Table8_1[[#This Row],[11Cl-PF3OUdS]])</f>
        <v>-0.64975198166583714</v>
      </c>
      <c r="AI195">
        <f>LOG(Table8_1[[#This Row],[3:3 FTCA]])</f>
        <v>-0.34823755261988909</v>
      </c>
      <c r="AJ195">
        <f>LOG(Table8_1[[#This Row],[5:3 FTCA]])</f>
        <v>-0.64975198166583714</v>
      </c>
      <c r="AK195">
        <f>LOG(Table8_1[[#This Row],[7:3 FTCA]])</f>
        <v>-0.63264407897398101</v>
      </c>
      <c r="AL195">
        <f>LOG(Table8_1[[#This Row],[6:2 FTCA]])</f>
        <v>-0.9507819773298184</v>
      </c>
      <c r="AM195">
        <f>LOG(Table8_1[[#This Row],[8:2 FTCA]])</f>
        <v>0.34439227368511072</v>
      </c>
      <c r="AN195">
        <f>LOG(Table8_1[[#This Row],[10:2 FTCA]])</f>
        <v>-3.1517051446064863E-2</v>
      </c>
      <c r="AO195">
        <f>LOG(Table8_1[[#This Row],[6:2 FTUCA]])</f>
        <v>-1.3482375526198891</v>
      </c>
      <c r="AP195">
        <f>LOG(Table8_1[[#This Row],[8:2 FTUCA]])</f>
        <v>-1.3482375526198891</v>
      </c>
      <c r="AQ195">
        <f>LOG(Table8_1[[#This Row],[6:2 diPAP]])</f>
        <v>-1.3482375526198891</v>
      </c>
      <c r="AR195">
        <f>LOG(Table8_1[[#This Row],[FBSA]])</f>
        <v>-6.8542129310994945E-2</v>
      </c>
      <c r="AS195">
        <f>LOG(Table8_1[[#This Row],[FHxSA]])</f>
        <v>-0.33208031468263854</v>
      </c>
      <c r="AT195">
        <f>LOG(Table8_1[[#This Row],[PFPrS]])</f>
        <v>-0.64975198166583714</v>
      </c>
      <c r="AU195">
        <f>LOG(Table8_1[[#This Row],[Cl-PFOS]])</f>
        <v>0.10380372095595687</v>
      </c>
      <c r="AV195">
        <f>LOG(Table8_1[[#This Row],[PFEtCHxS]])</f>
        <v>-1.3482375526198891</v>
      </c>
      <c r="AW195">
        <f>LOG(Table8_1[[#This Row],[8:2 diPAP]])</f>
        <v>-1.3482375526198891</v>
      </c>
      <c r="AX195">
        <f>LOG(Table8_1[[#This Row],[diSAmPAP]])</f>
        <v>-1.3482375526198891</v>
      </c>
      <c r="AY195" t="e">
        <f>LOG(Table8_1[[#This Row],[11cl-PF3OUdS2]])</f>
        <v>#NUM!</v>
      </c>
    </row>
    <row r="196" spans="1:51" x14ac:dyDescent="0.3">
      <c r="A196">
        <f>LOG(Table8_1[[#This Row],[PFBA]])</f>
        <v>-0.76447155309245107</v>
      </c>
      <c r="B196">
        <f>LOG(Table8_1[[#This Row],[PFPeA]])</f>
        <v>-1.1611509092627446</v>
      </c>
      <c r="C196">
        <f>LOG(Table8_1[[#This Row],[PFHxA]])</f>
        <v>-1.1611509092627446</v>
      </c>
      <c r="D196">
        <f>LOG(Table8_1[[#This Row],[PFHpA]])</f>
        <v>-1.1611509092627446</v>
      </c>
      <c r="E196">
        <f>LOG(Table8_1[[#This Row],[PFOA]])</f>
        <v>-1.1611509092627446</v>
      </c>
      <c r="F196">
        <f>LOG(Table8_1[[#This Row],[PFNA]])</f>
        <v>-1.1611509092627446</v>
      </c>
      <c r="G196">
        <f>LOG(Table8_1[[#This Row],[PFBS]])</f>
        <v>-1.1611509092627446</v>
      </c>
      <c r="H196">
        <f>LOG(Table8_1[[#This Row],[PFPeS]])</f>
        <v>-0.63264407897398101</v>
      </c>
      <c r="I196">
        <f>LOG(Table8_1[[#This Row],[PFHxS]])</f>
        <v>0.81756536955978076</v>
      </c>
      <c r="J196">
        <f>LOG(Table8_1[[#This Row],[PFHpS]])</f>
        <v>0.45024910831936105</v>
      </c>
      <c r="K196">
        <f>LOG(Table8_1[[#This Row],[PFOS]])</f>
        <v>3.6919651027673601</v>
      </c>
      <c r="L196">
        <f>LOG(Table8_1[[#This Row],[6:2 FTS]])</f>
        <v>-1.1611509092627446</v>
      </c>
      <c r="M196">
        <f>LOG(Table8_1[[#This Row],[PFDA]])</f>
        <v>0.91698004732038219</v>
      </c>
      <c r="N196">
        <f>LOG(Table8_1[[#This Row],[PFUnA]])</f>
        <v>1.2764618041732441</v>
      </c>
      <c r="O196">
        <f>LOG(Table8_1[[#This Row],[PFDoA]])</f>
        <v>1.403120521175818</v>
      </c>
      <c r="P196">
        <f>LOG(Table8_1[[#This Row],[PFTrDA]])</f>
        <v>1.2528530309798931</v>
      </c>
      <c r="Q196">
        <f>LOG(Table8_1[[#This Row],[PFTeDA]])</f>
        <v>1.2068258760318498</v>
      </c>
      <c r="R196">
        <f>LOG(Table8_1[[#This Row],[PFHxDA]])</f>
        <v>-1.1611509092627446</v>
      </c>
      <c r="S196">
        <f>LOG(Table8_1[[#This Row],[PFNS]])</f>
        <v>1.5453071164658241</v>
      </c>
      <c r="T196">
        <f>LOG(Table8_1[[#This Row],[PFDS]])</f>
        <v>1.7752462597402365</v>
      </c>
      <c r="U196">
        <f>LOG(Table8_1[[#This Row],[PFDoS]])</f>
        <v>1.4099331233312946</v>
      </c>
      <c r="V196">
        <f>LOG(Table8_1[[#This Row],[4:2 FTS]])</f>
        <v>-0.46281077375635543</v>
      </c>
      <c r="W196">
        <f>LOG(Table8_1[[#This Row],[8:2 FTS]])</f>
        <v>-9.312646527792956E-2</v>
      </c>
      <c r="X196">
        <f>LOG(Table8_1[[#This Row],[10:2 FTS]])</f>
        <v>1.0791812460476249</v>
      </c>
      <c r="Y196">
        <f>LOG(Table8_1[[#This Row],[N-MeFOSAA]])</f>
        <v>-0.76447155309245107</v>
      </c>
      <c r="Z196">
        <f>LOG(Table8_1[[#This Row],[N-EtFOSAA]])</f>
        <v>-1.1611509092627446</v>
      </c>
      <c r="AA196">
        <f>LOG(Table8_1[[#This Row],[FOSA]])</f>
        <v>0.88195497133960055</v>
      </c>
      <c r="AB196">
        <f>LOG(Table8_1[[#This Row],[FOSAA]])</f>
        <v>-0.76447155309245107</v>
      </c>
      <c r="AC196">
        <f>LOG(Table8_1[[#This Row],[N-MeFOSA]])</f>
        <v>-0.46281077375635543</v>
      </c>
      <c r="AD196">
        <f>LOG(Table8_1[[#This Row],[N-EtFOSA]])</f>
        <v>-1.1611509092627446</v>
      </c>
      <c r="AE196">
        <f>LOG(Table8_1[[#This Row],[HFPO-DA]])</f>
        <v>-1.1611509092627446</v>
      </c>
      <c r="AF196">
        <f>LOG(Table8_1[[#This Row],[ADONA]])</f>
        <v>-1.1611509092627446</v>
      </c>
      <c r="AG196">
        <f>LOG(Table8_1[[#This Row],[9Cl-PF3ONS]])</f>
        <v>-0.46281077375635543</v>
      </c>
      <c r="AH196">
        <f>LOG(Table8_1[[#This Row],[11Cl-PF3OUdS]])</f>
        <v>-0.46281077375635543</v>
      </c>
      <c r="AI196">
        <f>LOG(Table8_1[[#This Row],[3:3 FTCA]])</f>
        <v>-0.16115090926274472</v>
      </c>
      <c r="AJ196">
        <f>LOG(Table8_1[[#This Row],[5:3 FTCA]])</f>
        <v>-0.46281077375635543</v>
      </c>
      <c r="AK196">
        <f>LOG(Table8_1[[#This Row],[7:3 FTCA]])</f>
        <v>-0.63264407897398101</v>
      </c>
      <c r="AL196">
        <f>LOG(Table8_1[[#This Row],[6:2 FTCA]])</f>
        <v>-0.76447155309245107</v>
      </c>
      <c r="AM196">
        <f>LOG(Table8_1[[#This Row],[8:2 FTCA]])</f>
        <v>1.0969100130080565</v>
      </c>
      <c r="AN196">
        <f>LOG(Table8_1[[#This Row],[10:2 FTCA]])</f>
        <v>-0.16115090926274472</v>
      </c>
      <c r="AO196">
        <f>LOG(Table8_1[[#This Row],[6:2 FTUCA]])</f>
        <v>-1.1611509092627446</v>
      </c>
      <c r="AP196">
        <f>LOG(Table8_1[[#This Row],[8:2 FTUCA]])</f>
        <v>-1.1611509092627446</v>
      </c>
      <c r="AQ196">
        <f>LOG(Table8_1[[#This Row],[6:2 diPAP]])</f>
        <v>-1.1611509092627446</v>
      </c>
      <c r="AR196">
        <f>LOG(Table8_1[[#This Row],[FBSA]])</f>
        <v>1.5575072019056579</v>
      </c>
      <c r="AS196">
        <f>LOG(Table8_1[[#This Row],[FHxSA]])</f>
        <v>1.1789769472931695</v>
      </c>
      <c r="AT196">
        <f>LOG(Table8_1[[#This Row],[PFPrS]])</f>
        <v>-0.46281077375635543</v>
      </c>
      <c r="AU196">
        <f>LOG(Table8_1[[#This Row],[Cl-PFOS]])</f>
        <v>0.94792361983172635</v>
      </c>
      <c r="AV196">
        <f>LOG(Table8_1[[#This Row],[PFEtCHxS]])</f>
        <v>-1.1611509092627446</v>
      </c>
      <c r="AW196">
        <f>LOG(Table8_1[[#This Row],[8:2 diPAP]])</f>
        <v>-1.1611509092627446</v>
      </c>
      <c r="AX196">
        <f>LOG(Table8_1[[#This Row],[diSAmPAP]])</f>
        <v>-1.1611509092627446</v>
      </c>
      <c r="AY196" t="e">
        <f>LOG(Table8_1[[#This Row],[11cl-PF3OUdS2]])</f>
        <v>#NUM!</v>
      </c>
    </row>
    <row r="197" spans="1:51" x14ac:dyDescent="0.3">
      <c r="A197">
        <f>LOG(Table8_1[[#This Row],[PFBA]])</f>
        <v>-0.98716277529482777</v>
      </c>
      <c r="B197">
        <f>LOG(Table8_1[[#This Row],[PFPeA]])</f>
        <v>-1.384576047114056</v>
      </c>
      <c r="C197">
        <f>LOG(Table8_1[[#This Row],[PFHxA]])</f>
        <v>-1.384576047114056</v>
      </c>
      <c r="D197">
        <f>LOG(Table8_1[[#This Row],[PFHpA]])</f>
        <v>-1.384576047114056</v>
      </c>
      <c r="E197">
        <f>LOG(Table8_1[[#This Row],[PFOA]])</f>
        <v>-1.384576047114056</v>
      </c>
      <c r="F197">
        <f>LOG(Table8_1[[#This Row],[PFNA]])</f>
        <v>-0.4145392704914993</v>
      </c>
      <c r="G197">
        <f>LOG(Table8_1[[#This Row],[PFBS]])</f>
        <v>-1.031517051446065</v>
      </c>
      <c r="H197">
        <f>LOG(Table8_1[[#This Row],[PFPeS]])</f>
        <v>-0.63264407897398101</v>
      </c>
      <c r="I197">
        <f>LOG(Table8_1[[#This Row],[PFHxS]])</f>
        <v>1.3180633349627615</v>
      </c>
      <c r="J197">
        <f>LOG(Table8_1[[#This Row],[PFHpS]])</f>
        <v>0.92839585225671384</v>
      </c>
      <c r="K197">
        <f>LOG(Table8_1[[#This Row],[PFOS]])</f>
        <v>3.8115750058705933</v>
      </c>
      <c r="L197">
        <f>LOG(Table8_1[[#This Row],[6:2 FTS]])</f>
        <v>-1.384576047114056</v>
      </c>
      <c r="M197">
        <f>LOG(Table8_1[[#This Row],[PFDA]])</f>
        <v>1.4082399653118496</v>
      </c>
      <c r="N197">
        <f>LOG(Table8_1[[#This Row],[PFUnA]])</f>
        <v>1.4785664955938433</v>
      </c>
      <c r="O197">
        <f>LOG(Table8_1[[#This Row],[PFDoA]])</f>
        <v>1.5611013836490559</v>
      </c>
      <c r="P197">
        <f>LOG(Table8_1[[#This Row],[PFTrDA]])</f>
        <v>1.4683473304121573</v>
      </c>
      <c r="Q197">
        <f>LOG(Table8_1[[#This Row],[PFTeDA]])</f>
        <v>1.5453071164658241</v>
      </c>
      <c r="R197">
        <f>LOG(Table8_1[[#This Row],[PFHxDA]])</f>
        <v>0.18469143081759881</v>
      </c>
      <c r="S197">
        <f>LOG(Table8_1[[#This Row],[PFNS]])</f>
        <v>1.5622928644564746</v>
      </c>
      <c r="T197">
        <f>LOG(Table8_1[[#This Row],[PFDS]])</f>
        <v>1.7176705030022621</v>
      </c>
      <c r="U197">
        <f>LOG(Table8_1[[#This Row],[PFDoS]])</f>
        <v>1.4409090820652177</v>
      </c>
      <c r="V197">
        <f>LOG(Table8_1[[#This Row],[4:2 FTS]])</f>
        <v>-0.68613277963084662</v>
      </c>
      <c r="W197">
        <f>LOG(Table8_1[[#This Row],[8:2 FTS]])</f>
        <v>0.37106786227173627</v>
      </c>
      <c r="X197">
        <f>LOG(Table8_1[[#This Row],[10:2 FTS]])</f>
        <v>0.9375178920173467</v>
      </c>
      <c r="Y197">
        <f>LOG(Table8_1[[#This Row],[N-MeFOSAA]])</f>
        <v>-0.98716277529482777</v>
      </c>
      <c r="Z197">
        <f>LOG(Table8_1[[#This Row],[N-EtFOSAA]])</f>
        <v>-1.384576047114056</v>
      </c>
      <c r="AA197">
        <f>LOG(Table8_1[[#This Row],[FOSA]])</f>
        <v>0.89817648349767654</v>
      </c>
      <c r="AB197">
        <f>LOG(Table8_1[[#This Row],[FOSAA]])</f>
        <v>-0.98716277529482777</v>
      </c>
      <c r="AC197">
        <f>LOG(Table8_1[[#This Row],[N-MeFOSA]])</f>
        <v>-0.68613277963084662</v>
      </c>
      <c r="AD197">
        <f>LOG(Table8_1[[#This Row],[N-EtFOSA]])</f>
        <v>-1.384576047114056</v>
      </c>
      <c r="AE197">
        <f>LOG(Table8_1[[#This Row],[HFPO-DA]])</f>
        <v>-1.384576047114056</v>
      </c>
      <c r="AF197">
        <f>LOG(Table8_1[[#This Row],[ADONA]])</f>
        <v>-1.384576047114056</v>
      </c>
      <c r="AG197">
        <f>LOG(Table8_1[[#This Row],[9Cl-PF3ONS]])</f>
        <v>-0.68613277963084662</v>
      </c>
      <c r="AH197">
        <f>LOG(Table8_1[[#This Row],[11Cl-PF3OUdS]])</f>
        <v>-0.33208031468263854</v>
      </c>
      <c r="AI197">
        <f>LOG(Table8_1[[#This Row],[3:3 FTCA]])</f>
        <v>-0.38457604711405613</v>
      </c>
      <c r="AJ197">
        <f>LOG(Table8_1[[#This Row],[5:3 FTCA]])</f>
        <v>-0.68613277963084662</v>
      </c>
      <c r="AK197">
        <f>LOG(Table8_1[[#This Row],[7:3 FTCA]])</f>
        <v>-0.63264407897398101</v>
      </c>
      <c r="AL197">
        <f>LOG(Table8_1[[#This Row],[6:2 FTCA]])</f>
        <v>-0.98716277529482777</v>
      </c>
      <c r="AM197">
        <f>LOG(Table8_1[[#This Row],[8:2 FTCA]])</f>
        <v>-3.1517051446064863E-2</v>
      </c>
      <c r="AN197">
        <f>LOG(Table8_1[[#This Row],[10:2 FTCA]])</f>
        <v>-0.38457604711405613</v>
      </c>
      <c r="AO197">
        <f>LOG(Table8_1[[#This Row],[6:2 FTUCA]])</f>
        <v>-1.384576047114056</v>
      </c>
      <c r="AP197">
        <f>LOG(Table8_1[[#This Row],[8:2 FTUCA]])</f>
        <v>-1.384576047114056</v>
      </c>
      <c r="AQ197">
        <f>LOG(Table8_1[[#This Row],[6:2 diPAP]])</f>
        <v>-1.384576047114056</v>
      </c>
      <c r="AR197">
        <f>LOG(Table8_1[[#This Row],[FBSA]])</f>
        <v>1.4533183400470377</v>
      </c>
      <c r="AS197">
        <f>LOG(Table8_1[[#This Row],[FHxSA]])</f>
        <v>1.1818435879447726</v>
      </c>
      <c r="AT197">
        <f>LOG(Table8_1[[#This Row],[PFPrS]])</f>
        <v>-0.68613277963084662</v>
      </c>
      <c r="AU197">
        <f>LOG(Table8_1[[#This Row],[Cl-PFOS]])</f>
        <v>1.1818435879447726</v>
      </c>
      <c r="AV197">
        <f>LOG(Table8_1[[#This Row],[PFEtCHxS]])</f>
        <v>-0.68613277963084662</v>
      </c>
      <c r="AW197">
        <f>LOG(Table8_1[[#This Row],[8:2 diPAP]])</f>
        <v>-1.384576047114056</v>
      </c>
      <c r="AX197">
        <f>LOG(Table8_1[[#This Row],[diSAmPAP]])</f>
        <v>-1.384576047114056</v>
      </c>
      <c r="AY197" t="e">
        <f>LOG(Table8_1[[#This Row],[11cl-PF3OUdS2]])</f>
        <v>#NUM!</v>
      </c>
    </row>
    <row r="198" spans="1:51" x14ac:dyDescent="0.3">
      <c r="A198">
        <f>LOG(Table8_1[[#This Row],[PFBA]])</f>
        <v>-0.97674754036628852</v>
      </c>
      <c r="B198">
        <f>LOG(Table8_1[[#This Row],[PFPeA]])</f>
        <v>-1.3741732867142888</v>
      </c>
      <c r="C198">
        <f>LOG(Table8_1[[#This Row],[PFHxA]])</f>
        <v>-1.3741732867142888</v>
      </c>
      <c r="D198">
        <f>LOG(Table8_1[[#This Row],[PFHpA]])</f>
        <v>-1.3741732867142888</v>
      </c>
      <c r="E198">
        <f>LOG(Table8_1[[#This Row],[PFOA]])</f>
        <v>-1.3741732867142888</v>
      </c>
      <c r="F198">
        <f>LOG(Table8_1[[#This Row],[PFNA]])</f>
        <v>-1.3741732867142888</v>
      </c>
      <c r="G198">
        <f>LOG(Table8_1[[#This Row],[PFBS]])</f>
        <v>-1.3741732867142888</v>
      </c>
      <c r="H198">
        <f>LOG(Table8_1[[#This Row],[PFPeS]])</f>
        <v>-0.63264407897398101</v>
      </c>
      <c r="I198">
        <f>LOG(Table8_1[[#This Row],[PFHxS]])</f>
        <v>1.2810333672477277</v>
      </c>
      <c r="J198">
        <f>LOG(Table8_1[[#This Row],[PFHpS]])</f>
        <v>0.97680833733806627</v>
      </c>
      <c r="K198">
        <f>LOG(Table8_1[[#This Row],[PFOS]])</f>
        <v>3.7566361082458481</v>
      </c>
      <c r="L198">
        <f>LOG(Table8_1[[#This Row],[6:2 FTS]])</f>
        <v>-1.3741732867142888</v>
      </c>
      <c r="M198">
        <f>LOG(Table8_1[[#This Row],[PFDA]])</f>
        <v>1.2455126678141499</v>
      </c>
      <c r="N198">
        <f>LOG(Table8_1[[#This Row],[PFUnA]])</f>
        <v>1.1789769472931695</v>
      </c>
      <c r="O198">
        <f>LOG(Table8_1[[#This Row],[PFDoA]])</f>
        <v>1.3783979009481377</v>
      </c>
      <c r="P198">
        <f>LOG(Table8_1[[#This Row],[PFTrDA]])</f>
        <v>1.3654879848908996</v>
      </c>
      <c r="Q198">
        <f>LOG(Table8_1[[#This Row],[PFTeDA]])</f>
        <v>1.6551384348113822</v>
      </c>
      <c r="R198">
        <f>LOG(Table8_1[[#This Row],[PFHxDA]])</f>
        <v>1.2837224705172217E-2</v>
      </c>
      <c r="S198">
        <f>LOG(Table8_1[[#This Row],[PFNS]])</f>
        <v>1.5010592622177514</v>
      </c>
      <c r="T198">
        <f>LOG(Table8_1[[#This Row],[PFDS]])</f>
        <v>1.6541765418779606</v>
      </c>
      <c r="U198">
        <f>LOG(Table8_1[[#This Row],[PFDoS]])</f>
        <v>1.3783979009481377</v>
      </c>
      <c r="V198">
        <f>LOG(Table8_1[[#This Row],[4:2 FTS]])</f>
        <v>-0.67571754470230738</v>
      </c>
      <c r="W198">
        <f>LOG(Table8_1[[#This Row],[8:2 FTS]])</f>
        <v>0.23044892137827391</v>
      </c>
      <c r="X198">
        <f>LOG(Table8_1[[#This Row],[10:2 FTS]])</f>
        <v>0.80002935924413432</v>
      </c>
      <c r="Y198">
        <f>LOG(Table8_1[[#This Row],[N-MeFOSAA]])</f>
        <v>-0.97674754036628852</v>
      </c>
      <c r="Z198">
        <f>LOG(Table8_1[[#This Row],[N-EtFOSAA]])</f>
        <v>-1.3741732867142888</v>
      </c>
      <c r="AA198">
        <f>LOG(Table8_1[[#This Row],[FOSA]])</f>
        <v>0.91960102378411102</v>
      </c>
      <c r="AB198">
        <f>LOG(Table8_1[[#This Row],[FOSAA]])</f>
        <v>-0.97674754036628852</v>
      </c>
      <c r="AC198">
        <f>LOG(Table8_1[[#This Row],[N-MeFOSA]])</f>
        <v>-0.67571754470230738</v>
      </c>
      <c r="AD198">
        <f>LOG(Table8_1[[#This Row],[N-EtFOSA]])</f>
        <v>-1.3741732867142888</v>
      </c>
      <c r="AE198">
        <f>LOG(Table8_1[[#This Row],[HFPO-DA]])</f>
        <v>-1.3741732867142888</v>
      </c>
      <c r="AF198">
        <f>LOG(Table8_1[[#This Row],[ADONA]])</f>
        <v>-1.3741732867142888</v>
      </c>
      <c r="AG198">
        <f>LOG(Table8_1[[#This Row],[9Cl-PF3ONS]])</f>
        <v>-0.67571754470230738</v>
      </c>
      <c r="AH198">
        <f>LOG(Table8_1[[#This Row],[11Cl-PF3OUdS]])</f>
        <v>-0.67571754470230738</v>
      </c>
      <c r="AI198">
        <f>LOG(Table8_1[[#This Row],[3:3 FTCA]])</f>
        <v>-0.37417328671428884</v>
      </c>
      <c r="AJ198">
        <f>LOG(Table8_1[[#This Row],[5:3 FTCA]])</f>
        <v>-0.67571754470230738</v>
      </c>
      <c r="AK198">
        <f>LOG(Table8_1[[#This Row],[7:3 FTCA]])</f>
        <v>-0.97674754036628852</v>
      </c>
      <c r="AL198">
        <f>LOG(Table8_1[[#This Row],[6:2 FTCA]])</f>
        <v>-0.97674754036628852</v>
      </c>
      <c r="AM198">
        <f>LOG(Table8_1[[#This Row],[8:2 FTCA]])</f>
        <v>-0.37417328671428884</v>
      </c>
      <c r="AN198">
        <f>LOG(Table8_1[[#This Row],[10:2 FTCA]])</f>
        <v>-0.37417328671428884</v>
      </c>
      <c r="AO198">
        <f>LOG(Table8_1[[#This Row],[6:2 FTUCA]])</f>
        <v>-1.3741732867142888</v>
      </c>
      <c r="AP198">
        <f>LOG(Table8_1[[#This Row],[8:2 FTUCA]])</f>
        <v>-1.3741732867142888</v>
      </c>
      <c r="AQ198">
        <f>LOG(Table8_1[[#This Row],[6:2 diPAP]])</f>
        <v>-1.3741732867142888</v>
      </c>
      <c r="AR198">
        <f>LOG(Table8_1[[#This Row],[FBSA]])</f>
        <v>0.8970770032094203</v>
      </c>
      <c r="AS198">
        <f>LOG(Table8_1[[#This Row],[FHxSA]])</f>
        <v>0.85913829729453084</v>
      </c>
      <c r="AT198">
        <f>LOG(Table8_1[[#This Row],[PFPrS]])</f>
        <v>-0.67571754470230738</v>
      </c>
      <c r="AU198">
        <f>LOG(Table8_1[[#This Row],[Cl-PFOS]])</f>
        <v>1.2741578492636798</v>
      </c>
      <c r="AV198">
        <f>LOG(Table8_1[[#This Row],[PFEtCHxS]])</f>
        <v>-0.70774392864352398</v>
      </c>
      <c r="AW198">
        <f>LOG(Table8_1[[#This Row],[8:2 diPAP]])</f>
        <v>-1.3741732867142888</v>
      </c>
      <c r="AX198">
        <f>LOG(Table8_1[[#This Row],[diSAmPAP]])</f>
        <v>-1.3741732867142888</v>
      </c>
      <c r="AY198" t="e">
        <f>LOG(Table8_1[[#This Row],[11cl-PF3OUdS2]])</f>
        <v>#NUM!</v>
      </c>
    </row>
    <row r="199" spans="1:51" x14ac:dyDescent="0.3">
      <c r="A199">
        <f>LOG(Table8_1[[#This Row],[PFBA]])</f>
        <v>-0.98716277529482777</v>
      </c>
      <c r="B199">
        <f>LOG(Table8_1[[#This Row],[PFPeA]])</f>
        <v>-1.3851027839668655</v>
      </c>
      <c r="C199">
        <f>LOG(Table8_1[[#This Row],[PFHxA]])</f>
        <v>-1.3851027839668655</v>
      </c>
      <c r="D199">
        <f>LOG(Table8_1[[#This Row],[PFHpA]])</f>
        <v>-1.3851027839668655</v>
      </c>
      <c r="E199">
        <f>LOG(Table8_1[[#This Row],[PFOA]])</f>
        <v>-1.3851027839668655</v>
      </c>
      <c r="F199">
        <f>LOG(Table8_1[[#This Row],[PFNA]])</f>
        <v>-1.3851027839668655</v>
      </c>
      <c r="G199">
        <f>LOG(Table8_1[[#This Row],[PFBS]])</f>
        <v>-1.3851027839668655</v>
      </c>
      <c r="H199">
        <f>LOG(Table8_1[[#This Row],[PFPeS]])</f>
        <v>-0.63264407897398101</v>
      </c>
      <c r="I199">
        <f>LOG(Table8_1[[#This Row],[PFHxS]])</f>
        <v>0.24551266781414982</v>
      </c>
      <c r="J199">
        <f>LOG(Table8_1[[#This Row],[PFHpS]])</f>
        <v>-0.31158017799728938</v>
      </c>
      <c r="K199">
        <f>LOG(Table8_1[[#This Row],[PFOS]])</f>
        <v>2.842609239610562</v>
      </c>
      <c r="L199">
        <f>LOG(Table8_1[[#This Row],[6:2 FTS]])</f>
        <v>-1.3851027839668655</v>
      </c>
      <c r="M199">
        <f>LOG(Table8_1[[#This Row],[PFDA]])</f>
        <v>0.30535136944662378</v>
      </c>
      <c r="N199">
        <f>LOG(Table8_1[[#This Row],[PFUnA]])</f>
        <v>0.58092497567561929</v>
      </c>
      <c r="O199">
        <f>LOG(Table8_1[[#This Row],[PFDoA]])</f>
        <v>0.65801139665711239</v>
      </c>
      <c r="P199">
        <f>LOG(Table8_1[[#This Row],[PFTrDA]])</f>
        <v>0.46089784275654788</v>
      </c>
      <c r="Q199">
        <f>LOG(Table8_1[[#This Row],[PFTeDA]])</f>
        <v>0.50785587169583091</v>
      </c>
      <c r="R199">
        <f>LOG(Table8_1[[#This Row],[PFHxDA]])</f>
        <v>-1.031517051446065</v>
      </c>
      <c r="S199">
        <f>LOG(Table8_1[[#This Row],[PFNS]])</f>
        <v>0.73798732633343078</v>
      </c>
      <c r="T199">
        <f>LOG(Table8_1[[#This Row],[PFDS]])</f>
        <v>0.94792361983172635</v>
      </c>
      <c r="U199">
        <f>LOG(Table8_1[[#This Row],[PFDoS]])</f>
        <v>0.43456890403419873</v>
      </c>
      <c r="V199">
        <f>LOG(Table8_1[[#This Row],[4:2 FTS]])</f>
        <v>-0.68613277963084662</v>
      </c>
      <c r="W199">
        <f>LOG(Table8_1[[#This Row],[8:2 FTS]])</f>
        <v>-1.031517051446065</v>
      </c>
      <c r="X199">
        <f>LOG(Table8_1[[#This Row],[10:2 FTS]])</f>
        <v>0.12710479836480765</v>
      </c>
      <c r="Y199">
        <f>LOG(Table8_1[[#This Row],[N-MeFOSAA]])</f>
        <v>-0.98716277529482777</v>
      </c>
      <c r="Z199">
        <f>LOG(Table8_1[[#This Row],[N-EtFOSAA]])</f>
        <v>-1.3851027839668655</v>
      </c>
      <c r="AA199">
        <f>LOG(Table8_1[[#This Row],[FOSA]])</f>
        <v>-0.4736607226101559</v>
      </c>
      <c r="AB199">
        <f>LOG(Table8_1[[#This Row],[FOSAA]])</f>
        <v>-0.98716277529482777</v>
      </c>
      <c r="AC199">
        <f>LOG(Table8_1[[#This Row],[N-MeFOSA]])</f>
        <v>-0.68613277963084662</v>
      </c>
      <c r="AD199">
        <f>LOG(Table8_1[[#This Row],[N-EtFOSA]])</f>
        <v>-1.3851027839668655</v>
      </c>
      <c r="AE199">
        <f>LOG(Table8_1[[#This Row],[HFPO-DA]])</f>
        <v>-1.3851027839668655</v>
      </c>
      <c r="AF199">
        <f>LOG(Table8_1[[#This Row],[ADONA]])</f>
        <v>-1.3851027839668655</v>
      </c>
      <c r="AG199">
        <f>LOG(Table8_1[[#This Row],[9Cl-PF3ONS]])</f>
        <v>-0.68613277963084662</v>
      </c>
      <c r="AH199">
        <f>LOG(Table8_1[[#This Row],[11Cl-PF3OUdS]])</f>
        <v>-0.68613277963084662</v>
      </c>
      <c r="AI199">
        <f>LOG(Table8_1[[#This Row],[3:3 FTCA]])</f>
        <v>-0.38510278396686543</v>
      </c>
      <c r="AJ199">
        <f>LOG(Table8_1[[#This Row],[5:3 FTCA]])</f>
        <v>-0.68613277963084662</v>
      </c>
      <c r="AK199">
        <f>LOG(Table8_1[[#This Row],[7:3 FTCA]])</f>
        <v>-0.63264407897398101</v>
      </c>
      <c r="AL199">
        <f>LOG(Table8_1[[#This Row],[6:2 FTCA]])</f>
        <v>-0.98716277529482777</v>
      </c>
      <c r="AM199">
        <f>LOG(Table8_1[[#This Row],[8:2 FTCA]])</f>
        <v>0.28330122870354957</v>
      </c>
      <c r="AN199">
        <f>LOG(Table8_1[[#This Row],[10:2 FTCA]])</f>
        <v>-3.1517051446064863E-2</v>
      </c>
      <c r="AO199">
        <f>LOG(Table8_1[[#This Row],[6:2 FTUCA]])</f>
        <v>-1.3851027839668655</v>
      </c>
      <c r="AP199">
        <f>LOG(Table8_1[[#This Row],[8:2 FTUCA]])</f>
        <v>-1.3851027839668655</v>
      </c>
      <c r="AQ199">
        <f>LOG(Table8_1[[#This Row],[6:2 diPAP]])</f>
        <v>-1.3851027839668655</v>
      </c>
      <c r="AR199">
        <f>LOG(Table8_1[[#This Row],[FBSA]])</f>
        <v>-0.17652577082969892</v>
      </c>
      <c r="AS199">
        <f>LOG(Table8_1[[#This Row],[FHxSA]])</f>
        <v>-0.33208031468263854</v>
      </c>
      <c r="AT199">
        <f>LOG(Table8_1[[#This Row],[PFPrS]])</f>
        <v>-0.68613277963084662</v>
      </c>
      <c r="AU199">
        <f>LOG(Table8_1[[#This Row],[Cl-PFOS]])</f>
        <v>6.069784035361165E-2</v>
      </c>
      <c r="AV199">
        <f>LOG(Table8_1[[#This Row],[PFEtCHxS]])</f>
        <v>-1.3851027839668655</v>
      </c>
      <c r="AW199">
        <f>LOG(Table8_1[[#This Row],[8:2 diPAP]])</f>
        <v>-1.3851027839668655</v>
      </c>
      <c r="AX199">
        <f>LOG(Table8_1[[#This Row],[diSAmPAP]])</f>
        <v>-1.3851027839668655</v>
      </c>
      <c r="AY199" t="e">
        <f>LOG(Table8_1[[#This Row],[11cl-PF3OUdS2]])</f>
        <v>#NUM!</v>
      </c>
    </row>
    <row r="200" spans="1:51" x14ac:dyDescent="0.3">
      <c r="A200">
        <f>LOG(Table8_1[[#This Row],[PFBA]])</f>
        <v>-0.3010299956639812</v>
      </c>
      <c r="B200">
        <f>LOG(Table8_1[[#This Row],[PFPeA]])</f>
        <v>-0.69897000433601875</v>
      </c>
      <c r="C200">
        <f>LOG(Table8_1[[#This Row],[PFHxA]])</f>
        <v>-0.69897000433601875</v>
      </c>
      <c r="D200">
        <f>LOG(Table8_1[[#This Row],[PFHpA]])</f>
        <v>-0.69897000433601875</v>
      </c>
      <c r="E200">
        <f>LOG(Table8_1[[#This Row],[PFOA]])</f>
        <v>-0.69897000433601875</v>
      </c>
      <c r="F200">
        <f>LOG(Table8_1[[#This Row],[PFNA]])</f>
        <v>-0.69897000433601875</v>
      </c>
      <c r="G200">
        <f>LOG(Table8_1[[#This Row],[PFBS]])</f>
        <v>-0.69897000433601875</v>
      </c>
      <c r="H200">
        <f>LOG(Table8_1[[#This Row],[PFPeS]])</f>
        <v>-0.3010299956639812</v>
      </c>
      <c r="I200">
        <f>LOG(Table8_1[[#This Row],[PFHxS]])</f>
        <v>0.75587485567249146</v>
      </c>
      <c r="J200">
        <f>LOG(Table8_1[[#This Row],[PFHpS]])</f>
        <v>0.30963016742589877</v>
      </c>
      <c r="K200">
        <f>LOG(Table8_1[[#This Row],[PFOS]])</f>
        <v>3.4014005407815442</v>
      </c>
      <c r="L200">
        <f>LOG(Table8_1[[#This Row],[6:2 FTS]])</f>
        <v>-0.69897000433601875</v>
      </c>
      <c r="M200">
        <f>LOG(Table8_1[[#This Row],[PFDA]])</f>
        <v>0.74115159885178505</v>
      </c>
      <c r="N200">
        <f>LOG(Table8_1[[#This Row],[PFUnA]])</f>
        <v>1</v>
      </c>
      <c r="O200">
        <f>LOG(Table8_1[[#This Row],[PFDoA]])</f>
        <v>1.1172712956557642</v>
      </c>
      <c r="P200">
        <f>LOG(Table8_1[[#This Row],[PFTrDA]])</f>
        <v>1.0863598306747482</v>
      </c>
      <c r="Q200">
        <f>LOG(Table8_1[[#This Row],[PFTeDA]])</f>
        <v>1.0569048513364727</v>
      </c>
      <c r="R200">
        <f>LOG(Table8_1[[#This Row],[PFHxDA]])</f>
        <v>-1.031517051446065</v>
      </c>
      <c r="S200">
        <f>LOG(Table8_1[[#This Row],[PFNS]])</f>
        <v>1.4265112613645752</v>
      </c>
      <c r="T200">
        <f>LOG(Table8_1[[#This Row],[PFDS]])</f>
        <v>1.7015679850559273</v>
      </c>
      <c r="U200">
        <f>LOG(Table8_1[[#This Row],[PFDoS]])</f>
        <v>1.2922560713564761</v>
      </c>
      <c r="V200">
        <f>LOG(Table8_1[[#This Row],[4:2 FTS]])</f>
        <v>0</v>
      </c>
      <c r="W200">
        <f>LOG(Table8_1[[#This Row],[8:2 FTS]])</f>
        <v>-6.1480274823508103E-2</v>
      </c>
      <c r="X200">
        <f>LOG(Table8_1[[#This Row],[10:2 FTS]])</f>
        <v>0.80140371001735511</v>
      </c>
      <c r="Y200">
        <f>LOG(Table8_1[[#This Row],[N-MeFOSAA]])</f>
        <v>-0.3010299956639812</v>
      </c>
      <c r="Z200">
        <f>LOG(Table8_1[[#This Row],[N-EtFOSAA]])</f>
        <v>-0.69897000433601875</v>
      </c>
      <c r="AA200">
        <f>LOG(Table8_1[[#This Row],[FOSA]])</f>
        <v>0.8221680793680175</v>
      </c>
      <c r="AB200">
        <f>LOG(Table8_1[[#This Row],[FOSAA]])</f>
        <v>-0.3010299956639812</v>
      </c>
      <c r="AC200">
        <f>LOG(Table8_1[[#This Row],[N-MeFOSA]])</f>
        <v>0</v>
      </c>
      <c r="AD200">
        <f>LOG(Table8_1[[#This Row],[N-EtFOSA]])</f>
        <v>-0.69897000433601875</v>
      </c>
      <c r="AE200">
        <f>LOG(Table8_1[[#This Row],[HFPO-DA]])</f>
        <v>-0.69897000433601875</v>
      </c>
      <c r="AF200">
        <f>LOG(Table8_1[[#This Row],[ADONA]])</f>
        <v>-0.69897000433601875</v>
      </c>
      <c r="AG200">
        <f>LOG(Table8_1[[#This Row],[9Cl-PF3ONS]])</f>
        <v>0</v>
      </c>
      <c r="AH200">
        <f>LOG(Table8_1[[#This Row],[11Cl-PF3OUdS]])</f>
        <v>0</v>
      </c>
      <c r="AI200">
        <f>LOG(Table8_1[[#This Row],[3:3 FTCA]])</f>
        <v>0.3010299956639812</v>
      </c>
      <c r="AJ200">
        <f>LOG(Table8_1[[#This Row],[5:3 FTCA]])</f>
        <v>0</v>
      </c>
      <c r="AK200">
        <f>LOG(Table8_1[[#This Row],[7:3 FTCA]])</f>
        <v>-0.3010299956639812</v>
      </c>
      <c r="AL200">
        <f>LOG(Table8_1[[#This Row],[6:2 FTCA]])</f>
        <v>-0.3010299956639812</v>
      </c>
      <c r="AM200">
        <f>LOG(Table8_1[[#This Row],[8:2 FTCA]])</f>
        <v>1.167317334748176</v>
      </c>
      <c r="AN200">
        <f>LOG(Table8_1[[#This Row],[10:2 FTCA]])</f>
        <v>-3.1517051446064863E-2</v>
      </c>
      <c r="AO200">
        <f>LOG(Table8_1[[#This Row],[6:2 FTUCA]])</f>
        <v>-0.69897000433601875</v>
      </c>
      <c r="AP200">
        <f>LOG(Table8_1[[#This Row],[8:2 FTUCA]])</f>
        <v>-0.69897000433601875</v>
      </c>
      <c r="AQ200">
        <f>LOG(Table8_1[[#This Row],[6:2 diPAP]])</f>
        <v>-0.69897000433601875</v>
      </c>
      <c r="AR200">
        <f>LOG(Table8_1[[#This Row],[FBSA]])</f>
        <v>1.4132997640812519</v>
      </c>
      <c r="AS200">
        <f>LOG(Table8_1[[#This Row],[FHxSA]])</f>
        <v>0.97405090279287732</v>
      </c>
      <c r="AT200">
        <f>LOG(Table8_1[[#This Row],[PFPrS]])</f>
        <v>0</v>
      </c>
      <c r="AU200">
        <f>LOG(Table8_1[[#This Row],[Cl-PFOS]])</f>
        <v>0.71011736511181622</v>
      </c>
      <c r="AV200">
        <f>LOG(Table8_1[[#This Row],[PFEtCHxS]])</f>
        <v>-0.69897000433601875</v>
      </c>
      <c r="AW200">
        <f>LOG(Table8_1[[#This Row],[8:2 diPAP]])</f>
        <v>-0.69897000433601875</v>
      </c>
      <c r="AX200">
        <f>LOG(Table8_1[[#This Row],[diSAmPAP]])</f>
        <v>-0.69897000433601875</v>
      </c>
      <c r="AY200" t="e">
        <f>LOG(Table8_1[[#This Row],[11cl-PF3OUdS2]])</f>
        <v>#NUM!</v>
      </c>
    </row>
    <row r="201" spans="1:51" x14ac:dyDescent="0.3">
      <c r="A201">
        <f>LOG(Table8_1[[#This Row],[PFBA]])</f>
        <v>-0.40837896178668087</v>
      </c>
      <c r="B201">
        <f>LOG(Table8_1[[#This Row],[PFPeA]])</f>
        <v>-0.8054856581175327</v>
      </c>
      <c r="C201">
        <f>LOG(Table8_1[[#This Row],[PFHxA]])</f>
        <v>-0.8054856581175327</v>
      </c>
      <c r="D201">
        <f>LOG(Table8_1[[#This Row],[PFHpA]])</f>
        <v>-0.8054856581175327</v>
      </c>
      <c r="E201">
        <f>LOG(Table8_1[[#This Row],[PFOA]])</f>
        <v>-0.8054856581175327</v>
      </c>
      <c r="F201">
        <f>LOG(Table8_1[[#This Row],[PFNA]])</f>
        <v>-1.031517051446065</v>
      </c>
      <c r="G201">
        <f>LOG(Table8_1[[#This Row],[PFBS]])</f>
        <v>-0.8054856581175327</v>
      </c>
      <c r="H201">
        <f>LOG(Table8_1[[#This Row],[PFPeS]])</f>
        <v>-0.63264407897398101</v>
      </c>
      <c r="I201">
        <f>LOG(Table8_1[[#This Row],[PFHxS]])</f>
        <v>1.2041199826559248</v>
      </c>
      <c r="J201">
        <f>LOG(Table8_1[[#This Row],[PFHpS]])</f>
        <v>0.71516735784845786</v>
      </c>
      <c r="K201">
        <f>LOG(Table8_1[[#This Row],[PFOS]])</f>
        <v>3.7411515988517849</v>
      </c>
      <c r="L201">
        <f>LOG(Table8_1[[#This Row],[6:2 FTS]])</f>
        <v>-0.8054856581175327</v>
      </c>
      <c r="M201">
        <f>LOG(Table8_1[[#This Row],[PFDA]])</f>
        <v>1.1875207208364631</v>
      </c>
      <c r="N201">
        <f>LOG(Table8_1[[#This Row],[PFUnA]])</f>
        <v>1.4785664955938433</v>
      </c>
      <c r="O201">
        <f>LOG(Table8_1[[#This Row],[PFDoA]])</f>
        <v>1.5943925503754266</v>
      </c>
      <c r="P201">
        <f>LOG(Table8_1[[#This Row],[PFTrDA]])</f>
        <v>1.5314789170422551</v>
      </c>
      <c r="Q201">
        <f>LOG(Table8_1[[#This Row],[PFTeDA]])</f>
        <v>1.4969296480732148</v>
      </c>
      <c r="R201">
        <f>LOG(Table8_1[[#This Row],[PFHxDA]])</f>
        <v>5.6904851336472557E-2</v>
      </c>
      <c r="S201">
        <f>LOG(Table8_1[[#This Row],[PFNS]])</f>
        <v>1.7041505168397992</v>
      </c>
      <c r="T201">
        <f>LOG(Table8_1[[#This Row],[PFDS]])</f>
        <v>1.8488047010518038</v>
      </c>
      <c r="U201">
        <f>LOG(Table8_1[[#This Row],[PFDoS]])</f>
        <v>1.4712917110589385</v>
      </c>
      <c r="V201">
        <f>LOG(Table8_1[[#This Row],[4:2 FTS]])</f>
        <v>-0.10790539730951958</v>
      </c>
      <c r="W201">
        <f>LOG(Table8_1[[#This Row],[8:2 FTS]])</f>
        <v>0.37291200297010657</v>
      </c>
      <c r="X201">
        <f>LOG(Table8_1[[#This Row],[10:2 FTS]])</f>
        <v>0.93145787068900499</v>
      </c>
      <c r="Y201">
        <f>LOG(Table8_1[[#This Row],[N-MeFOSAA]])</f>
        <v>-0.40837896178668087</v>
      </c>
      <c r="Z201">
        <f>LOG(Table8_1[[#This Row],[N-EtFOSAA]])</f>
        <v>-0.8054856581175327</v>
      </c>
      <c r="AA201">
        <f>LOG(Table8_1[[#This Row],[FOSA]])</f>
        <v>0.6830470382388496</v>
      </c>
      <c r="AB201">
        <f>LOG(Table8_1[[#This Row],[FOSAA]])</f>
        <v>-0.40837896178668087</v>
      </c>
      <c r="AC201">
        <f>LOG(Table8_1[[#This Row],[N-MeFOSA]])</f>
        <v>-0.10790539730951958</v>
      </c>
      <c r="AD201">
        <f>LOG(Table8_1[[#This Row],[N-EtFOSA]])</f>
        <v>-0.8054856581175327</v>
      </c>
      <c r="AE201">
        <f>LOG(Table8_1[[#This Row],[HFPO-DA]])</f>
        <v>-0.8054856581175327</v>
      </c>
      <c r="AF201">
        <f>LOG(Table8_1[[#This Row],[ADONA]])</f>
        <v>-0.8054856581175327</v>
      </c>
      <c r="AG201">
        <f>LOG(Table8_1[[#This Row],[9Cl-PF3ONS]])</f>
        <v>-0.10790539730951958</v>
      </c>
      <c r="AH201">
        <f>LOG(Table8_1[[#This Row],[11Cl-PF3OUdS]])</f>
        <v>-0.10790539730951958</v>
      </c>
      <c r="AI201">
        <f>LOG(Table8_1[[#This Row],[3:3 FTCA]])</f>
        <v>0.19451434188246727</v>
      </c>
      <c r="AJ201">
        <f>LOG(Table8_1[[#This Row],[5:3 FTCA]])</f>
        <v>-0.10790539730951958</v>
      </c>
      <c r="AK201">
        <f>LOG(Table8_1[[#This Row],[7:3 FTCA]])</f>
        <v>-0.40837896178668087</v>
      </c>
      <c r="AL201">
        <f>LOG(Table8_1[[#This Row],[6:2 FTCA]])</f>
        <v>-0.40837896178668087</v>
      </c>
      <c r="AM201">
        <f>LOG(Table8_1[[#This Row],[8:2 FTCA]])</f>
        <v>0.81690383937566025</v>
      </c>
      <c r="AN201">
        <f>LOG(Table8_1[[#This Row],[10:2 FTCA]])</f>
        <v>-3.1517051446064863E-2</v>
      </c>
      <c r="AO201">
        <f>LOG(Table8_1[[#This Row],[6:2 FTUCA]])</f>
        <v>-0.8054856581175327</v>
      </c>
      <c r="AP201">
        <f>LOG(Table8_1[[#This Row],[8:2 FTUCA]])</f>
        <v>-0.8054856581175327</v>
      </c>
      <c r="AQ201">
        <f>LOG(Table8_1[[#This Row],[6:2 diPAP]])</f>
        <v>-0.8054856581175327</v>
      </c>
      <c r="AR201">
        <f>LOG(Table8_1[[#This Row],[FBSA]])</f>
        <v>1.1238516409670858</v>
      </c>
      <c r="AS201">
        <f>LOG(Table8_1[[#This Row],[FHxSA]])</f>
        <v>0.75204844781943858</v>
      </c>
      <c r="AT201">
        <f>LOG(Table8_1[[#This Row],[PFPrS]])</f>
        <v>-0.10790539730951958</v>
      </c>
      <c r="AU201">
        <f>LOG(Table8_1[[#This Row],[Cl-PFOS]])</f>
        <v>0.98317507203781296</v>
      </c>
      <c r="AV201">
        <f>LOG(Table8_1[[#This Row],[PFEtCHxS]])</f>
        <v>-0.8054856581175327</v>
      </c>
      <c r="AW201">
        <f>LOG(Table8_1[[#This Row],[8:2 diPAP]])</f>
        <v>-0.8054856581175327</v>
      </c>
      <c r="AX201">
        <f>LOG(Table8_1[[#This Row],[diSAmPAP]])</f>
        <v>-0.8054856581175327</v>
      </c>
      <c r="AY201" t="e">
        <f>LOG(Table8_1[[#This Row],[11cl-PF3OUdS2]])</f>
        <v>#NUM!</v>
      </c>
    </row>
    <row r="202" spans="1:51" x14ac:dyDescent="0.3">
      <c r="A202">
        <f>LOG(Table8_1[[#This Row],[PFBA]])</f>
        <v>-0.97265039222524352</v>
      </c>
      <c r="B202">
        <f>LOG(Table8_1[[#This Row],[PFPeA]])</f>
        <v>-1.3716110699496884</v>
      </c>
      <c r="C202">
        <f>LOG(Table8_1[[#This Row],[PFHxA]])</f>
        <v>-1.3716110699496884</v>
      </c>
      <c r="D202">
        <f>LOG(Table8_1[[#This Row],[PFHpA]])</f>
        <v>-1.3716110699496884</v>
      </c>
      <c r="E202">
        <f>LOG(Table8_1[[#This Row],[PFOA]])</f>
        <v>-1.3716110699496884</v>
      </c>
      <c r="F202">
        <f>LOG(Table8_1[[#This Row],[PFNA]])</f>
        <v>-1.3716110699496884</v>
      </c>
      <c r="G202">
        <f>LOG(Table8_1[[#This Row],[PFBS]])</f>
        <v>-1.3716110699496884</v>
      </c>
      <c r="H202">
        <f>LOG(Table8_1[[#This Row],[PFPeS]])</f>
        <v>-0.63264407897398101</v>
      </c>
      <c r="I202">
        <f>LOG(Table8_1[[#This Row],[PFHxS]])</f>
        <v>1.4313637641589874</v>
      </c>
      <c r="J202">
        <f>LOG(Table8_1[[#This Row],[PFHpS]])</f>
        <v>1.1875207208364631</v>
      </c>
      <c r="K202">
        <f>LOG(Table8_1[[#This Row],[PFOS]])</f>
        <v>3.8704039052790269</v>
      </c>
      <c r="L202">
        <f>LOG(Table8_1[[#This Row],[6:2 FTS]])</f>
        <v>-1.3716110699496884</v>
      </c>
      <c r="M202">
        <f>LOG(Table8_1[[#This Row],[PFDA]])</f>
        <v>1.2013971243204515</v>
      </c>
      <c r="N202">
        <f>LOG(Table8_1[[#This Row],[PFUnA]])</f>
        <v>1.3031960574204888</v>
      </c>
      <c r="O202">
        <f>LOG(Table8_1[[#This Row],[PFDoA]])</f>
        <v>1.4502491083193612</v>
      </c>
      <c r="P202">
        <f>LOG(Table8_1[[#This Row],[PFTrDA]])</f>
        <v>1.354108439147401</v>
      </c>
      <c r="Q202">
        <f>LOG(Table8_1[[#This Row],[PFTeDA]])</f>
        <v>1.5263392773898441</v>
      </c>
      <c r="R202">
        <f>LOG(Table8_1[[#This Row],[PFHxDA]])</f>
        <v>-9.5825631715836468E-2</v>
      </c>
      <c r="S202">
        <f>LOG(Table8_1[[#This Row],[PFNS]])</f>
        <v>1.6354837468149122</v>
      </c>
      <c r="T202">
        <f>LOG(Table8_1[[#This Row],[PFDS]])</f>
        <v>1.7701152947871017</v>
      </c>
      <c r="U202">
        <f>LOG(Table8_1[[#This Row],[PFDoS]])</f>
        <v>1.4885507165004443</v>
      </c>
      <c r="V202">
        <f>LOG(Table8_1[[#This Row],[4:2 FTS]])</f>
        <v>-0.67264106561366965</v>
      </c>
      <c r="W202">
        <f>LOG(Table8_1[[#This Row],[8:2 FTS]])</f>
        <v>0.43136376415898736</v>
      </c>
      <c r="X202">
        <f>LOG(Table8_1[[#This Row],[10:2 FTS]])</f>
        <v>0.84757265914211222</v>
      </c>
      <c r="Y202">
        <f>LOG(Table8_1[[#This Row],[N-MeFOSAA]])</f>
        <v>-0.97265039222524352</v>
      </c>
      <c r="Z202">
        <f>LOG(Table8_1[[#This Row],[N-EtFOSAA]])</f>
        <v>-1.3716110699496884</v>
      </c>
      <c r="AA202">
        <f>LOG(Table8_1[[#This Row],[FOSA]])</f>
        <v>1.110589710299249</v>
      </c>
      <c r="AB202">
        <f>LOG(Table8_1[[#This Row],[FOSAA]])</f>
        <v>-0.97265039222524352</v>
      </c>
      <c r="AC202">
        <f>LOG(Table8_1[[#This Row],[N-MeFOSA]])</f>
        <v>-0.67264106561366965</v>
      </c>
      <c r="AD202">
        <f>LOG(Table8_1[[#This Row],[N-EtFOSA]])</f>
        <v>-1.3716110699496884</v>
      </c>
      <c r="AE202">
        <f>LOG(Table8_1[[#This Row],[HFPO-DA]])</f>
        <v>-1.3716110699496884</v>
      </c>
      <c r="AF202">
        <f>LOG(Table8_1[[#This Row],[ADONA]])</f>
        <v>-1.3716110699496884</v>
      </c>
      <c r="AG202">
        <f>LOG(Table8_1[[#This Row],[9Cl-PF3ONS]])</f>
        <v>-0.67264106561366965</v>
      </c>
      <c r="AH202">
        <f>LOG(Table8_1[[#This Row],[11Cl-PF3OUdS]])</f>
        <v>-0.67264106561366965</v>
      </c>
      <c r="AI202">
        <f>LOG(Table8_1[[#This Row],[3:3 FTCA]])</f>
        <v>-0.37161106994968846</v>
      </c>
      <c r="AJ202">
        <f>LOG(Table8_1[[#This Row],[5:3 FTCA]])</f>
        <v>-0.67264106561366965</v>
      </c>
      <c r="AK202">
        <f>LOG(Table8_1[[#This Row],[7:3 FTCA]])</f>
        <v>-0.97265039222524352</v>
      </c>
      <c r="AL202">
        <f>LOG(Table8_1[[#This Row],[6:2 FTCA]])</f>
        <v>-0.97265039222524352</v>
      </c>
      <c r="AM202">
        <f>LOG(Table8_1[[#This Row],[8:2 FTCA]])</f>
        <v>-0.37161106994968846</v>
      </c>
      <c r="AN202">
        <f>LOG(Table8_1[[#This Row],[10:2 FTCA]])</f>
        <v>-0.37161106994968846</v>
      </c>
      <c r="AO202">
        <f>LOG(Table8_1[[#This Row],[6:2 FTUCA]])</f>
        <v>-1.3716110699496884</v>
      </c>
      <c r="AP202">
        <f>LOG(Table8_1[[#This Row],[8:2 FTUCA]])</f>
        <v>-1.3716110699496884</v>
      </c>
      <c r="AQ202">
        <f>LOG(Table8_1[[#This Row],[6:2 diPAP]])</f>
        <v>-1.3716110699496884</v>
      </c>
      <c r="AR202">
        <f>LOG(Table8_1[[#This Row],[FBSA]])</f>
        <v>1.2355284469075489</v>
      </c>
      <c r="AS202">
        <f>LOG(Table8_1[[#This Row],[FHxSA]])</f>
        <v>0.95230800966212525</v>
      </c>
      <c r="AT202">
        <f>LOG(Table8_1[[#This Row],[PFPrS]])</f>
        <v>-0.67264106561366965</v>
      </c>
      <c r="AU202">
        <f>LOG(Table8_1[[#This Row],[Cl-PFOS]])</f>
        <v>1.3838153659804313</v>
      </c>
      <c r="AV202">
        <f>LOG(Table8_1[[#This Row],[PFEtCHxS]])</f>
        <v>-0.58004425151024208</v>
      </c>
      <c r="AW202">
        <f>LOG(Table8_1[[#This Row],[8:2 diPAP]])</f>
        <v>-1.3716110699496884</v>
      </c>
      <c r="AX202">
        <f>LOG(Table8_1[[#This Row],[diSAmPAP]])</f>
        <v>-1.3716110699496884</v>
      </c>
      <c r="AY202" t="e">
        <f>LOG(Table8_1[[#This Row],[11cl-PF3OUdS2]])</f>
        <v>#NUM!</v>
      </c>
    </row>
    <row r="203" spans="1:51" x14ac:dyDescent="0.3">
      <c r="A203">
        <f>LOG(Table8_1[[#This Row],[PFBA]])</f>
        <v>-0.94309514866352739</v>
      </c>
      <c r="B203">
        <f>LOG(Table8_1[[#This Row],[PFPeA]])</f>
        <v>-1.341511618690983</v>
      </c>
      <c r="C203">
        <f>LOG(Table8_1[[#This Row],[PFHxA]])</f>
        <v>-1.341511618690983</v>
      </c>
      <c r="D203">
        <f>LOG(Table8_1[[#This Row],[PFHpA]])</f>
        <v>-1.341511618690983</v>
      </c>
      <c r="E203">
        <f>LOG(Table8_1[[#This Row],[PFOA]])</f>
        <v>-1.341511618690983</v>
      </c>
      <c r="F203">
        <f>LOG(Table8_1[[#This Row],[PFNA]])</f>
        <v>-1.031517051446065</v>
      </c>
      <c r="G203">
        <f>LOG(Table8_1[[#This Row],[PFBS]])</f>
        <v>-1.341511618690983</v>
      </c>
      <c r="H203">
        <f>LOG(Table8_1[[#This Row],[PFPeS]])</f>
        <v>-0.63264407897398101</v>
      </c>
      <c r="I203">
        <f>LOG(Table8_1[[#This Row],[PFHxS]])</f>
        <v>0.40312052117581787</v>
      </c>
      <c r="J203">
        <f>LOG(Table8_1[[#This Row],[PFHpS]])</f>
        <v>-0.12436006299583161</v>
      </c>
      <c r="K203">
        <f>LOG(Table8_1[[#This Row],[PFOS]])</f>
        <v>2.9609461957338312</v>
      </c>
      <c r="L203">
        <f>LOG(Table8_1[[#This Row],[6:2 FTS]])</f>
        <v>-1.341511618690983</v>
      </c>
      <c r="M203">
        <f>LOG(Table8_1[[#This Row],[PFDA]])</f>
        <v>0.36172783601759284</v>
      </c>
      <c r="N203">
        <f>LOG(Table8_1[[#This Row],[PFUnA]])</f>
        <v>0.63748972951251071</v>
      </c>
      <c r="O203">
        <f>LOG(Table8_1[[#This Row],[PFDoA]])</f>
        <v>0.71516735784845786</v>
      </c>
      <c r="P203">
        <f>LOG(Table8_1[[#This Row],[PFTrDA]])</f>
        <v>0.53402610605613499</v>
      </c>
      <c r="Q203">
        <f>LOG(Table8_1[[#This Row],[PFTeDA]])</f>
        <v>0.52891670027765469</v>
      </c>
      <c r="R203">
        <f>LOG(Table8_1[[#This Row],[PFHxDA]])</f>
        <v>-1.031517051446065</v>
      </c>
      <c r="S203">
        <f>LOG(Table8_1[[#This Row],[PFNS]])</f>
        <v>0.84073323461180671</v>
      </c>
      <c r="T203">
        <f>LOG(Table8_1[[#This Row],[PFDS]])</f>
        <v>1.0086001717619175</v>
      </c>
      <c r="U203">
        <f>LOG(Table8_1[[#This Row],[PFDoS]])</f>
        <v>0.53147891704225514</v>
      </c>
      <c r="V203">
        <f>LOG(Table8_1[[#This Row],[4:2 FTS]])</f>
        <v>-0.64206515299954614</v>
      </c>
      <c r="W203">
        <f>LOG(Table8_1[[#This Row],[8:2 FTS]])</f>
        <v>-0.48678239993206096</v>
      </c>
      <c r="X203">
        <f>LOG(Table8_1[[#This Row],[10:2 FTS]])</f>
        <v>0.23299611039215382</v>
      </c>
      <c r="Y203">
        <f>LOG(Table8_1[[#This Row],[N-MeFOSAA]])</f>
        <v>-0.94309514866352739</v>
      </c>
      <c r="Z203">
        <f>LOG(Table8_1[[#This Row],[N-EtFOSAA]])</f>
        <v>-1.341511618690983</v>
      </c>
      <c r="AA203">
        <f>LOG(Table8_1[[#This Row],[FOSA]])</f>
        <v>-0.3010299956639812</v>
      </c>
      <c r="AB203">
        <f>LOG(Table8_1[[#This Row],[FOSAA]])</f>
        <v>-0.94309514866352739</v>
      </c>
      <c r="AC203">
        <f>LOG(Table8_1[[#This Row],[N-MeFOSA]])</f>
        <v>-0.64206515299954614</v>
      </c>
      <c r="AD203">
        <f>LOG(Table8_1[[#This Row],[N-EtFOSA]])</f>
        <v>-1.341511618690983</v>
      </c>
      <c r="AE203">
        <f>LOG(Table8_1[[#This Row],[HFPO-DA]])</f>
        <v>-1.341511618690983</v>
      </c>
      <c r="AF203">
        <f>LOG(Table8_1[[#This Row],[ADONA]])</f>
        <v>-1.341511618690983</v>
      </c>
      <c r="AG203">
        <f>LOG(Table8_1[[#This Row],[9Cl-PF3ONS]])</f>
        <v>-0.64206515299954614</v>
      </c>
      <c r="AH203">
        <f>LOG(Table8_1[[#This Row],[11Cl-PF3OUdS]])</f>
        <v>-0.64206515299954614</v>
      </c>
      <c r="AI203">
        <f>LOG(Table8_1[[#This Row],[3:3 FTCA]])</f>
        <v>-0.34151161869098295</v>
      </c>
      <c r="AJ203">
        <f>LOG(Table8_1[[#This Row],[5:3 FTCA]])</f>
        <v>-0.64206515299954614</v>
      </c>
      <c r="AK203">
        <f>LOG(Table8_1[[#This Row],[7:3 FTCA]])</f>
        <v>-0.63264407897398101</v>
      </c>
      <c r="AL203">
        <f>LOG(Table8_1[[#This Row],[6:2 FTCA]])</f>
        <v>-0.94309514866352739</v>
      </c>
      <c r="AM203">
        <f>LOG(Table8_1[[#This Row],[8:2 FTCA]])</f>
        <v>0.36735592102601899</v>
      </c>
      <c r="AN203">
        <f>LOG(Table8_1[[#This Row],[10:2 FTCA]])</f>
        <v>-3.1517051446064863E-2</v>
      </c>
      <c r="AO203">
        <f>LOG(Table8_1[[#This Row],[6:2 FTUCA]])</f>
        <v>-1.341511618690983</v>
      </c>
      <c r="AP203">
        <f>LOG(Table8_1[[#This Row],[8:2 FTUCA]])</f>
        <v>-1.341511618690983</v>
      </c>
      <c r="AQ203">
        <f>LOG(Table8_1[[#This Row],[6:2 diPAP]])</f>
        <v>-1.341511618690983</v>
      </c>
      <c r="AR203">
        <f>LOG(Table8_1[[#This Row],[FBSA]])</f>
        <v>0.13353890837021754</v>
      </c>
      <c r="AS203">
        <f>LOG(Table8_1[[#This Row],[FHxSA]])</f>
        <v>-0.33208031468263854</v>
      </c>
      <c r="AT203">
        <f>LOG(Table8_1[[#This Row],[PFPrS]])</f>
        <v>-0.64206515299954614</v>
      </c>
      <c r="AU203">
        <f>LOG(Table8_1[[#This Row],[Cl-PFOS]])</f>
        <v>0.11394335230683679</v>
      </c>
      <c r="AV203">
        <f>LOG(Table8_1[[#This Row],[PFEtCHxS]])</f>
        <v>-1.341511618690983</v>
      </c>
      <c r="AW203">
        <f>LOG(Table8_1[[#This Row],[8:2 diPAP]])</f>
        <v>-1.341511618690983</v>
      </c>
      <c r="AX203">
        <f>LOG(Table8_1[[#This Row],[diSAmPAP]])</f>
        <v>-1.341511618690983</v>
      </c>
      <c r="AY203" t="e">
        <f>LOG(Table8_1[[#This Row],[11cl-PF3OUdS2]])</f>
        <v>#NUM!</v>
      </c>
    </row>
    <row r="204" spans="1:51" x14ac:dyDescent="0.3">
      <c r="A204">
        <f>LOG(Table8_1[[#This Row],[PFBA]])</f>
        <v>-0.39200914145282512</v>
      </c>
      <c r="B204">
        <f>LOG(Table8_1[[#This Row],[PFPeA]])</f>
        <v>-0.790484985457369</v>
      </c>
      <c r="C204">
        <f>LOG(Table8_1[[#This Row],[PFHxA]])</f>
        <v>-0.790484985457369</v>
      </c>
      <c r="D204">
        <f>LOG(Table8_1[[#This Row],[PFHpA]])</f>
        <v>-0.790484985457369</v>
      </c>
      <c r="E204">
        <f>LOG(Table8_1[[#This Row],[PFOA]])</f>
        <v>-0.790484985457369</v>
      </c>
      <c r="F204">
        <f>LOG(Table8_1[[#This Row],[PFNA]])</f>
        <v>-0.790484985457369</v>
      </c>
      <c r="G204">
        <f>LOG(Table8_1[[#This Row],[PFBS]])</f>
        <v>-0.790484985457369</v>
      </c>
      <c r="H204">
        <f>LOG(Table8_1[[#This Row],[PFPeS]])</f>
        <v>-0.63264407897398101</v>
      </c>
      <c r="I204">
        <f>LOG(Table8_1[[#This Row],[PFHxS]])</f>
        <v>1.1367205671564067</v>
      </c>
      <c r="J204">
        <f>LOG(Table8_1[[#This Row],[PFHpS]])</f>
        <v>0.69548167649019743</v>
      </c>
      <c r="K204">
        <f>LOG(Table8_1[[#This Row],[PFOS]])</f>
        <v>3.6748611407378116</v>
      </c>
      <c r="L204">
        <f>LOG(Table8_1[[#This Row],[6:2 FTS]])</f>
        <v>-0.790484985457369</v>
      </c>
      <c r="M204">
        <f>LOG(Table8_1[[#This Row],[PFDA]])</f>
        <v>1.0453229787866574</v>
      </c>
      <c r="N204">
        <f>LOG(Table8_1[[#This Row],[PFUnA]])</f>
        <v>1.2810333672477277</v>
      </c>
      <c r="O204">
        <f>LOG(Table8_1[[#This Row],[PFDoA]])</f>
        <v>1.3521825181113625</v>
      </c>
      <c r="P204">
        <f>LOG(Table8_1[[#This Row],[PFTrDA]])</f>
        <v>1.3180633349627615</v>
      </c>
      <c r="Q204">
        <f>LOG(Table8_1[[#This Row],[PFTeDA]])</f>
        <v>1.2304489213782739</v>
      </c>
      <c r="R204">
        <f>LOG(Table8_1[[#This Row],[PFHxDA]])</f>
        <v>-1.031517051446065</v>
      </c>
      <c r="S204">
        <f>LOG(Table8_1[[#This Row],[PFNS]])</f>
        <v>1.7024305364455252</v>
      </c>
      <c r="T204">
        <f>LOG(Table8_1[[#This Row],[PFDS]])</f>
        <v>1.9143431571194407</v>
      </c>
      <c r="U204">
        <f>LOG(Table8_1[[#This Row],[PFDoS]])</f>
        <v>1.4828735836087537</v>
      </c>
      <c r="V204">
        <f>LOG(Table8_1[[#This Row],[4:2 FTS]])</f>
        <v>-9.1514981121350217E-2</v>
      </c>
      <c r="W204">
        <f>LOG(Table8_1[[#This Row],[8:2 FTS]])</f>
        <v>0.20951501454263097</v>
      </c>
      <c r="X204">
        <f>LOG(Table8_1[[#This Row],[10:2 FTS]])</f>
        <v>0.9800033715837464</v>
      </c>
      <c r="Y204">
        <f>LOG(Table8_1[[#This Row],[N-MeFOSAA]])</f>
        <v>-0.39200914145282512</v>
      </c>
      <c r="Z204">
        <f>LOG(Table8_1[[#This Row],[N-EtFOSAA]])</f>
        <v>-0.790484985457369</v>
      </c>
      <c r="AA204">
        <f>LOG(Table8_1[[#This Row],[FOSA]])</f>
        <v>1.0644579892269184</v>
      </c>
      <c r="AB204">
        <f>LOG(Table8_1[[#This Row],[FOSAA]])</f>
        <v>-0.39200914145282512</v>
      </c>
      <c r="AC204">
        <f>LOG(Table8_1[[#This Row],[N-MeFOSA]])</f>
        <v>-9.1514981121350217E-2</v>
      </c>
      <c r="AD204">
        <f>LOG(Table8_1[[#This Row],[N-EtFOSA]])</f>
        <v>-0.790484985457369</v>
      </c>
      <c r="AE204">
        <f>LOG(Table8_1[[#This Row],[HFPO-DA]])</f>
        <v>-0.790484985457369</v>
      </c>
      <c r="AF204">
        <f>LOG(Table8_1[[#This Row],[ADONA]])</f>
        <v>-0.790484985457369</v>
      </c>
      <c r="AG204">
        <f>LOG(Table8_1[[#This Row],[9Cl-PF3ONS]])</f>
        <v>-9.1514981121350217E-2</v>
      </c>
      <c r="AH204">
        <f>LOG(Table8_1[[#This Row],[11Cl-PF3OUdS]])</f>
        <v>-9.1514981121350217E-2</v>
      </c>
      <c r="AI204">
        <f>LOG(Table8_1[[#This Row],[3:3 FTCA]])</f>
        <v>0.20951501454263097</v>
      </c>
      <c r="AJ204">
        <f>LOG(Table8_1[[#This Row],[5:3 FTCA]])</f>
        <v>-9.1514981121350217E-2</v>
      </c>
      <c r="AK204">
        <f>LOG(Table8_1[[#This Row],[7:3 FTCA]])</f>
        <v>-0.63264407897398101</v>
      </c>
      <c r="AL204">
        <f>LOG(Table8_1[[#This Row],[6:2 FTCA]])</f>
        <v>-0.39200914145282512</v>
      </c>
      <c r="AM204">
        <f>LOG(Table8_1[[#This Row],[8:2 FTCA]])</f>
        <v>-3.1517051446064863E-2</v>
      </c>
      <c r="AN204">
        <f>LOG(Table8_1[[#This Row],[10:2 FTCA]])</f>
        <v>-3.1517051446064863E-2</v>
      </c>
      <c r="AO204">
        <f>LOG(Table8_1[[#This Row],[6:2 FTUCA]])</f>
        <v>-0.790484985457369</v>
      </c>
      <c r="AP204">
        <f>LOG(Table8_1[[#This Row],[8:2 FTUCA]])</f>
        <v>-0.790484985457369</v>
      </c>
      <c r="AQ204">
        <f>LOG(Table8_1[[#This Row],[6:2 diPAP]])</f>
        <v>-0.790484985457369</v>
      </c>
      <c r="AR204" t="e">
        <f>LOG(Table8_1[[#This Row],[FBSA]])</f>
        <v>#NUM!</v>
      </c>
      <c r="AS204">
        <f>LOG(Table8_1[[#This Row],[FHxSA]])</f>
        <v>1.3384564936046048</v>
      </c>
      <c r="AT204">
        <f>LOG(Table8_1[[#This Row],[PFPrS]])</f>
        <v>-9.1514981121350217E-2</v>
      </c>
      <c r="AU204">
        <f>LOG(Table8_1[[#This Row],[Cl-PFOS]])</f>
        <v>0.96988164374649999</v>
      </c>
      <c r="AV204">
        <f>LOG(Table8_1[[#This Row],[PFEtCHxS]])</f>
        <v>-1.031517051446065</v>
      </c>
      <c r="AW204">
        <f>LOG(Table8_1[[#This Row],[8:2 diPAP]])</f>
        <v>-0.790484985457369</v>
      </c>
      <c r="AX204">
        <f>LOG(Table8_1[[#This Row],[diSAmPAP]])</f>
        <v>-0.790484985457369</v>
      </c>
      <c r="AY204" t="e">
        <f>LOG(Table8_1[[#This Row],[11cl-PF3OUdS2]])</f>
        <v>#NUM!</v>
      </c>
    </row>
    <row r="205" spans="1:51" x14ac:dyDescent="0.3">
      <c r="A205">
        <f>LOG(Table8_1[[#This Row],[PFBA]])</f>
        <v>-0.98088370955292725</v>
      </c>
      <c r="B205">
        <f>LOG(Table8_1[[#This Row],[PFPeA]])</f>
        <v>-1.3798639450262424</v>
      </c>
      <c r="C205">
        <f>LOG(Table8_1[[#This Row],[PFHxA]])</f>
        <v>-1.3798639450262424</v>
      </c>
      <c r="D205">
        <f>LOG(Table8_1[[#This Row],[PFHpA]])</f>
        <v>-1.3798639450262424</v>
      </c>
      <c r="E205">
        <f>LOG(Table8_1[[#This Row],[PFOA]])</f>
        <v>-1.3798639450262424</v>
      </c>
      <c r="F205">
        <f>LOG(Table8_1[[#This Row],[PFNA]])</f>
        <v>-1.031517051446065</v>
      </c>
      <c r="G205">
        <f>LOG(Table8_1[[#This Row],[PFBS]])</f>
        <v>-1.031517051446065</v>
      </c>
      <c r="H205">
        <f>LOG(Table8_1[[#This Row],[PFPeS]])</f>
        <v>-0.98088370955292725</v>
      </c>
      <c r="I205">
        <f>LOG(Table8_1[[#This Row],[PFHxS]])</f>
        <v>0.65321251377534373</v>
      </c>
      <c r="J205">
        <f>LOG(Table8_1[[#This Row],[PFHpS]])</f>
        <v>0.44247976906444858</v>
      </c>
      <c r="K205">
        <f>LOG(Table8_1[[#This Row],[PFOS]])</f>
        <v>3.7678976160180908</v>
      </c>
      <c r="L205">
        <f>LOG(Table8_1[[#This Row],[6:2 FTS]])</f>
        <v>-1.031517051446065</v>
      </c>
      <c r="M205">
        <f>LOG(Table8_1[[#This Row],[PFDA]])</f>
        <v>1.209515014542631</v>
      </c>
      <c r="N205">
        <f>LOG(Table8_1[[#This Row],[PFUnA]])</f>
        <v>1.3617278360175928</v>
      </c>
      <c r="O205">
        <f>LOG(Table8_1[[#This Row],[PFDoA]])</f>
        <v>1.4281347940287887</v>
      </c>
      <c r="P205">
        <f>LOG(Table8_1[[#This Row],[PFTrDA]])</f>
        <v>1.4183012913197455</v>
      </c>
      <c r="Q205">
        <f>LOG(Table8_1[[#This Row],[PFTeDA]])</f>
        <v>1.3384564936046048</v>
      </c>
      <c r="R205">
        <f>LOG(Table8_1[[#This Row],[PFHxDA]])</f>
        <v>4.5322978786657475E-2</v>
      </c>
      <c r="S205">
        <f>LOG(Table8_1[[#This Row],[PFNS]])</f>
        <v>1.5646660642520893</v>
      </c>
      <c r="T205">
        <f>LOG(Table8_1[[#This Row],[PFDS]])</f>
        <v>1.651278013998144</v>
      </c>
      <c r="U205">
        <f>LOG(Table8_1[[#This Row],[PFDoS]])</f>
        <v>1.3560258571931227</v>
      </c>
      <c r="V205">
        <f>LOG(Table8_1[[#This Row],[4:2 FTS]])</f>
        <v>-0.68089394069022369</v>
      </c>
      <c r="W205">
        <f>LOG(Table8_1[[#This Row],[8:2 FTS]])</f>
        <v>0.1553360374650618</v>
      </c>
      <c r="X205">
        <f>LOG(Table8_1[[#This Row],[10:2 FTS]])</f>
        <v>0.82020145948564027</v>
      </c>
      <c r="Y205">
        <f>LOG(Table8_1[[#This Row],[N-MeFOSAA]])</f>
        <v>-0.98088370955292725</v>
      </c>
      <c r="Z205">
        <f>LOG(Table8_1[[#This Row],[N-EtFOSAA]])</f>
        <v>-1.3798639450262424</v>
      </c>
      <c r="AA205">
        <f>LOG(Table8_1[[#This Row],[FOSA]])</f>
        <v>0.61804809671209271</v>
      </c>
      <c r="AB205">
        <f>LOG(Table8_1[[#This Row],[FOSAA]])</f>
        <v>-0.98088370955292725</v>
      </c>
      <c r="AC205">
        <f>LOG(Table8_1[[#This Row],[N-MeFOSA]])</f>
        <v>-0.68089394069022369</v>
      </c>
      <c r="AD205">
        <f>LOG(Table8_1[[#This Row],[N-EtFOSA]])</f>
        <v>-1.3798639450262424</v>
      </c>
      <c r="AE205">
        <f>LOG(Table8_1[[#This Row],[HFPO-DA]])</f>
        <v>-1.3798639450262424</v>
      </c>
      <c r="AF205">
        <f>LOG(Table8_1[[#This Row],[ADONA]])</f>
        <v>-1.3798639450262424</v>
      </c>
      <c r="AG205">
        <f>LOG(Table8_1[[#This Row],[9Cl-PF3ONS]])</f>
        <v>-0.68089394069022369</v>
      </c>
      <c r="AH205">
        <f>LOG(Table8_1[[#This Row],[11Cl-PF3OUdS]])</f>
        <v>-0.33208031468263854</v>
      </c>
      <c r="AI205">
        <f>LOG(Table8_1[[#This Row],[3:3 FTCA]])</f>
        <v>-0.37986394502624249</v>
      </c>
      <c r="AJ205">
        <f>LOG(Table8_1[[#This Row],[5:3 FTCA]])</f>
        <v>-0.68089394069022369</v>
      </c>
      <c r="AK205">
        <f>LOG(Table8_1[[#This Row],[7:3 FTCA]])</f>
        <v>-0.63264407897398101</v>
      </c>
      <c r="AL205">
        <f>LOG(Table8_1[[#This Row],[6:2 FTCA]])</f>
        <v>-0.98088370955292725</v>
      </c>
      <c r="AM205">
        <f>LOG(Table8_1[[#This Row],[8:2 FTCA]])</f>
        <v>0.22271647114758325</v>
      </c>
      <c r="AN205">
        <f>LOG(Table8_1[[#This Row],[10:2 FTCA]])</f>
        <v>-3.1517051446064863E-2</v>
      </c>
      <c r="AO205">
        <f>LOG(Table8_1[[#This Row],[6:2 FTUCA]])</f>
        <v>-1.3798639450262424</v>
      </c>
      <c r="AP205">
        <f>LOG(Table8_1[[#This Row],[8:2 FTUCA]])</f>
        <v>-1.3798639450262424</v>
      </c>
      <c r="AQ205">
        <f>LOG(Table8_1[[#This Row],[6:2 diPAP]])</f>
        <v>-1.3798639450262424</v>
      </c>
      <c r="AR205">
        <f>LOG(Table8_1[[#This Row],[FBSA]])</f>
        <v>1.1643528557844371</v>
      </c>
      <c r="AS205">
        <f>LOG(Table8_1[[#This Row],[FHxSA]])</f>
        <v>0.87852179550120646</v>
      </c>
      <c r="AT205">
        <f>LOG(Table8_1[[#This Row],[PFPrS]])</f>
        <v>-0.68089394069022369</v>
      </c>
      <c r="AU205">
        <f>LOG(Table8_1[[#This Row],[Cl-PFOS]])</f>
        <v>1.0755469613925308</v>
      </c>
      <c r="AV205">
        <f>LOG(Table8_1[[#This Row],[PFEtCHxS]])</f>
        <v>-1.031517051446065</v>
      </c>
      <c r="AW205">
        <f>LOG(Table8_1[[#This Row],[8:2 diPAP]])</f>
        <v>-1.3798639450262424</v>
      </c>
      <c r="AX205">
        <f>LOG(Table8_1[[#This Row],[diSAmPAP]])</f>
        <v>-1.3798639450262424</v>
      </c>
      <c r="AY205" t="e">
        <f>LOG(Table8_1[[#This Row],[11cl-PF3OUdS2]])</f>
        <v>#NUM!</v>
      </c>
    </row>
    <row r="206" spans="1:51" x14ac:dyDescent="0.3">
      <c r="A206">
        <f>LOG(Table8_1[[#This Row],[PFBA]])</f>
        <v>-0.96058588082386287</v>
      </c>
      <c r="B206">
        <f>LOG(Table8_1[[#This Row],[PFPeA]])</f>
        <v>-1.3580304022979406</v>
      </c>
      <c r="C206">
        <f>LOG(Table8_1[[#This Row],[PFHxA]])</f>
        <v>-1.3580304022979406</v>
      </c>
      <c r="D206">
        <f>LOG(Table8_1[[#This Row],[PFHpA]])</f>
        <v>-1.3580304022979406</v>
      </c>
      <c r="E206">
        <f>LOG(Table8_1[[#This Row],[PFOA]])</f>
        <v>-1.3580304022979406</v>
      </c>
      <c r="F206">
        <f>LOG(Table8_1[[#This Row],[PFNA]])</f>
        <v>-1.031517051446065</v>
      </c>
      <c r="G206">
        <f>LOG(Table8_1[[#This Row],[PFBS]])</f>
        <v>-1.3580304022979406</v>
      </c>
      <c r="H206">
        <f>LOG(Table8_1[[#This Row],[PFPeS]])</f>
        <v>-0.63264407897398101</v>
      </c>
      <c r="I206">
        <f>LOG(Table8_1[[#This Row],[PFHxS]])</f>
        <v>0.64345267648618742</v>
      </c>
      <c r="J206">
        <f>LOG(Table8_1[[#This Row],[PFHpS]])</f>
        <v>0.39269695325966575</v>
      </c>
      <c r="K206">
        <f>LOG(Table8_1[[#This Row],[PFOS]])</f>
        <v>3.7355988996981799</v>
      </c>
      <c r="L206">
        <f>LOG(Table8_1[[#This Row],[6:2 FTS]])</f>
        <v>-1.3580304022979406</v>
      </c>
      <c r="M206">
        <f>LOG(Table8_1[[#This Row],[PFDA]])</f>
        <v>1.0170333392987803</v>
      </c>
      <c r="N206">
        <f>LOG(Table8_1[[#This Row],[PFUnA]])</f>
        <v>1.3443922736851108</v>
      </c>
      <c r="O206">
        <f>LOG(Table8_1[[#This Row],[PFDoA]])</f>
        <v>1.4216039268698311</v>
      </c>
      <c r="P206">
        <f>LOG(Table8_1[[#This Row],[PFTrDA]])</f>
        <v>1.3117538610557542</v>
      </c>
      <c r="Q206">
        <f>LOG(Table8_1[[#This Row],[PFTeDA]])</f>
        <v>1.2455126678141499</v>
      </c>
      <c r="R206">
        <f>LOG(Table8_1[[#This Row],[PFHxDA]])</f>
        <v>-0.54668165995296236</v>
      </c>
      <c r="S206">
        <f>LOG(Table8_1[[#This Row],[PFNS]])</f>
        <v>1.5301996982030821</v>
      </c>
      <c r="T206">
        <f>LOG(Table8_1[[#This Row],[PFDS]])</f>
        <v>1.7160033436347992</v>
      </c>
      <c r="U206">
        <f>LOG(Table8_1[[#This Row],[PFDoS]])</f>
        <v>1.2671717284030137</v>
      </c>
      <c r="V206">
        <f>LOG(Table8_1[[#This Row],[4:2 FTS]])</f>
        <v>-0.65955588515988162</v>
      </c>
      <c r="W206">
        <f>LOG(Table8_1[[#This Row],[8:2 FTS]])</f>
        <v>0.18752072083646307</v>
      </c>
      <c r="X206">
        <f>LOG(Table8_1[[#This Row],[10:2 FTS]])</f>
        <v>0.82412583391654892</v>
      </c>
      <c r="Y206">
        <f>LOG(Table8_1[[#This Row],[N-MeFOSAA]])</f>
        <v>-0.96058588082386287</v>
      </c>
      <c r="Z206">
        <f>LOG(Table8_1[[#This Row],[N-EtFOSAA]])</f>
        <v>-1.3580304022979406</v>
      </c>
      <c r="AA206">
        <f>LOG(Table8_1[[#This Row],[FOSA]])</f>
        <v>0.94151143263440307</v>
      </c>
      <c r="AB206">
        <f>LOG(Table8_1[[#This Row],[FOSAA]])</f>
        <v>-0.96058588082386287</v>
      </c>
      <c r="AC206">
        <f>LOG(Table8_1[[#This Row],[N-MeFOSA]])</f>
        <v>-0.65955588515988162</v>
      </c>
      <c r="AD206">
        <f>LOG(Table8_1[[#This Row],[N-EtFOSA]])</f>
        <v>-1.3580304022979406</v>
      </c>
      <c r="AE206">
        <f>LOG(Table8_1[[#This Row],[HFPO-DA]])</f>
        <v>-1.3580304022979406</v>
      </c>
      <c r="AF206">
        <f>LOG(Table8_1[[#This Row],[ADONA]])</f>
        <v>-1.3580304022979406</v>
      </c>
      <c r="AG206">
        <f>LOG(Table8_1[[#This Row],[9Cl-PF3ONS]])</f>
        <v>-0.65955588515988162</v>
      </c>
      <c r="AH206">
        <f>LOG(Table8_1[[#This Row],[11Cl-PF3OUdS]])</f>
        <v>-0.65955588515988162</v>
      </c>
      <c r="AI206">
        <f>LOG(Table8_1[[#This Row],[3:3 FTCA]])</f>
        <v>-0.3580304022979407</v>
      </c>
      <c r="AJ206">
        <f>LOG(Table8_1[[#This Row],[5:3 FTCA]])</f>
        <v>-0.65955588515988162</v>
      </c>
      <c r="AK206">
        <f>LOG(Table8_1[[#This Row],[7:3 FTCA]])</f>
        <v>0.2355284469075489</v>
      </c>
      <c r="AL206">
        <f>LOG(Table8_1[[#This Row],[6:2 FTCA]])</f>
        <v>-0.96058588082386287</v>
      </c>
      <c r="AM206">
        <f>LOG(Table8_1[[#This Row],[8:2 FTCA]])</f>
        <v>0.26007138798507479</v>
      </c>
      <c r="AN206">
        <f>LOG(Table8_1[[#This Row],[10:2 FTCA]])</f>
        <v>-0.3580304022979407</v>
      </c>
      <c r="AO206">
        <f>LOG(Table8_1[[#This Row],[6:2 FTUCA]])</f>
        <v>-1.3580304022979406</v>
      </c>
      <c r="AP206">
        <f>LOG(Table8_1[[#This Row],[8:2 FTUCA]])</f>
        <v>-1.3580304022979406</v>
      </c>
      <c r="AQ206">
        <f>LOG(Table8_1[[#This Row],[6:2 diPAP]])</f>
        <v>-1.3580304022979406</v>
      </c>
      <c r="AR206">
        <f>LOG(Table8_1[[#This Row],[FBSA]])</f>
        <v>0.53781909507327419</v>
      </c>
      <c r="AS206">
        <f>LOG(Table8_1[[#This Row],[FHxSA]])</f>
        <v>1.1818435879447726</v>
      </c>
      <c r="AT206">
        <f>LOG(Table8_1[[#This Row],[PFPrS]])</f>
        <v>-0.65955588515988162</v>
      </c>
      <c r="AU206">
        <f>LOG(Table8_1[[#This Row],[Cl-PFOS]])</f>
        <v>1.0170333392987803</v>
      </c>
      <c r="AV206">
        <f>LOG(Table8_1[[#This Row],[PFEtCHxS]])</f>
        <v>-1.031517051446065</v>
      </c>
      <c r="AW206">
        <f>LOG(Table8_1[[#This Row],[8:2 diPAP]])</f>
        <v>-1.3580304022979406</v>
      </c>
      <c r="AX206">
        <f>LOG(Table8_1[[#This Row],[diSAmPAP]])</f>
        <v>-1.3580304022979406</v>
      </c>
      <c r="AY206" t="e">
        <f>LOG(Table8_1[[#This Row],[11cl-PF3OUdS2]])</f>
        <v>#NUM!</v>
      </c>
    </row>
    <row r="207" spans="1:51" x14ac:dyDescent="0.3">
      <c r="A207">
        <f>LOG(Table8_1[[#This Row],[PFBA]])</f>
        <v>-0.98505965020706343</v>
      </c>
      <c r="B207">
        <f>LOG(Table8_1[[#This Row],[PFPeA]])</f>
        <v>-1.3824754651137077</v>
      </c>
      <c r="C207">
        <f>LOG(Table8_1[[#This Row],[PFHxA]])</f>
        <v>-1.3824754651137077</v>
      </c>
      <c r="D207">
        <f>LOG(Table8_1[[#This Row],[PFHpA]])</f>
        <v>-1.3824754651137077</v>
      </c>
      <c r="E207">
        <f>LOG(Table8_1[[#This Row],[PFOA]])</f>
        <v>-1.3824754651137077</v>
      </c>
      <c r="F207">
        <f>LOG(Table8_1[[#This Row],[PFNA]])</f>
        <v>-1.3824754651137077</v>
      </c>
      <c r="G207">
        <f>LOG(Table8_1[[#This Row],[PFBS]])</f>
        <v>-1.3824754651137077</v>
      </c>
      <c r="H207">
        <f>LOG(Table8_1[[#This Row],[PFPeS]])</f>
        <v>-0.98505965020706343</v>
      </c>
      <c r="I207">
        <f>LOG(Table8_1[[#This Row],[PFHxS]])</f>
        <v>-0.36957212497497616</v>
      </c>
      <c r="J207">
        <f>LOG(Table8_1[[#This Row],[PFHpS]])</f>
        <v>-0.75945075171740029</v>
      </c>
      <c r="K207">
        <f>LOG(Table8_1[[#This Row],[PFOS]])</f>
        <v>2.8109042806687006</v>
      </c>
      <c r="L207">
        <f>LOG(Table8_1[[#This Row],[6:2 FTS]])</f>
        <v>-1.3824754651137077</v>
      </c>
      <c r="M207">
        <f>LOG(Table8_1[[#This Row],[PFDA]])</f>
        <v>0.20411998265592479</v>
      </c>
      <c r="N207">
        <f>LOG(Table8_1[[#This Row],[PFUnA]])</f>
        <v>0.5158738437116791</v>
      </c>
      <c r="O207">
        <f>LOG(Table8_1[[#This Row],[PFDoA]])</f>
        <v>0.5502283530550941</v>
      </c>
      <c r="P207">
        <f>LOG(Table8_1[[#This Row],[PFTrDA]])</f>
        <v>0.39093510710337914</v>
      </c>
      <c r="Q207">
        <f>LOG(Table8_1[[#This Row],[PFTeDA]])</f>
        <v>0.28103336724772754</v>
      </c>
      <c r="R207">
        <f>LOG(Table8_1[[#This Row],[PFHxDA]])</f>
        <v>-1.031517051446065</v>
      </c>
      <c r="S207">
        <f>LOG(Table8_1[[#This Row],[PFNS]])</f>
        <v>0.67117284271508326</v>
      </c>
      <c r="T207">
        <f>LOG(Table8_1[[#This Row],[PFDS]])</f>
        <v>0.83378437465647892</v>
      </c>
      <c r="U207">
        <f>LOG(Table8_1[[#This Row],[PFDoS]])</f>
        <v>0.31386722036915343</v>
      </c>
      <c r="V207">
        <f>LOG(Table8_1[[#This Row],[4:2 FTS]])</f>
        <v>-0.68298189895188854</v>
      </c>
      <c r="W207">
        <f>LOG(Table8_1[[#This Row],[8:2 FTS]])</f>
        <v>-1.031517051446065</v>
      </c>
      <c r="X207">
        <f>LOG(Table8_1[[#This Row],[10:2 FTS]])</f>
        <v>-4.1914151478914877E-2</v>
      </c>
      <c r="Y207">
        <f>LOG(Table8_1[[#This Row],[N-MeFOSAA]])</f>
        <v>-0.98505965020706343</v>
      </c>
      <c r="Z207">
        <f>LOG(Table8_1[[#This Row],[N-EtFOSAA]])</f>
        <v>-1.3824754651137077</v>
      </c>
      <c r="AA207">
        <f>LOG(Table8_1[[#This Row],[FOSA]])</f>
        <v>-0.5867002359187482</v>
      </c>
      <c r="AB207">
        <f>LOG(Table8_1[[#This Row],[FOSAA]])</f>
        <v>-0.98505965020706343</v>
      </c>
      <c r="AC207">
        <f>LOG(Table8_1[[#This Row],[N-MeFOSA]])</f>
        <v>-0.68298189895188854</v>
      </c>
      <c r="AD207">
        <f>LOG(Table8_1[[#This Row],[N-EtFOSA]])</f>
        <v>-1.3824754651137077</v>
      </c>
      <c r="AE207">
        <f>LOG(Table8_1[[#This Row],[HFPO-DA]])</f>
        <v>-1.3824754651137077</v>
      </c>
      <c r="AF207">
        <f>LOG(Table8_1[[#This Row],[ADONA]])</f>
        <v>-1.3824754651137077</v>
      </c>
      <c r="AG207">
        <f>LOG(Table8_1[[#This Row],[9Cl-PF3ONS]])</f>
        <v>-0.68298189895188854</v>
      </c>
      <c r="AH207">
        <f>LOG(Table8_1[[#This Row],[11Cl-PF3OUdS]])</f>
        <v>-0.68298189895188854</v>
      </c>
      <c r="AI207">
        <f>LOG(Table8_1[[#This Row],[3:3 FTCA]])</f>
        <v>-0.38247546511370767</v>
      </c>
      <c r="AJ207">
        <f>LOG(Table8_1[[#This Row],[5:3 FTCA]])</f>
        <v>-0.68298189895188854</v>
      </c>
      <c r="AK207">
        <f>LOG(Table8_1[[#This Row],[7:3 FTCA]])</f>
        <v>-0.63264407897398101</v>
      </c>
      <c r="AL207">
        <f>LOG(Table8_1[[#This Row],[6:2 FTCA]])</f>
        <v>-0.98505965020706343</v>
      </c>
      <c r="AM207">
        <f>LOG(Table8_1[[#This Row],[8:2 FTCA]])</f>
        <v>0.31175386105575426</v>
      </c>
      <c r="AN207">
        <f>LOG(Table8_1[[#This Row],[10:2 FTCA]])</f>
        <v>-3.1517051446064863E-2</v>
      </c>
      <c r="AO207">
        <f>LOG(Table8_1[[#This Row],[6:2 FTUCA]])</f>
        <v>-1.3824754651137077</v>
      </c>
      <c r="AP207">
        <f>LOG(Table8_1[[#This Row],[8:2 FTUCA]])</f>
        <v>-1.3824754651137077</v>
      </c>
      <c r="AQ207">
        <f>LOG(Table8_1[[#This Row],[6:2 diPAP]])</f>
        <v>-1.3824754651137077</v>
      </c>
      <c r="AR207">
        <f>LOG(Table8_1[[#This Row],[FBSA]])</f>
        <v>-0.18775530319963074</v>
      </c>
      <c r="AS207">
        <f>LOG(Table8_1[[#This Row],[FHxSA]])</f>
        <v>-0.33208031468263854</v>
      </c>
      <c r="AT207">
        <f>LOG(Table8_1[[#This Row],[PFPrS]])</f>
        <v>-0.68298189895188854</v>
      </c>
      <c r="AU207">
        <f>LOG(Table8_1[[#This Row],[Cl-PFOS]])</f>
        <v>-5.0122295963125202E-2</v>
      </c>
      <c r="AV207">
        <f>LOG(Table8_1[[#This Row],[PFEtCHxS]])</f>
        <v>-1.3824754651137077</v>
      </c>
      <c r="AW207">
        <f>LOG(Table8_1[[#This Row],[8:2 diPAP]])</f>
        <v>-1.3824754651137077</v>
      </c>
      <c r="AX207">
        <f>LOG(Table8_1[[#This Row],[diSAmPAP]])</f>
        <v>-1.3824754651137077</v>
      </c>
      <c r="AY207" t="e">
        <f>LOG(Table8_1[[#This Row],[11cl-PF3OUdS2]])</f>
        <v>#NUM!</v>
      </c>
    </row>
    <row r="208" spans="1:51" x14ac:dyDescent="0.3">
      <c r="A208">
        <f>LOG(Table8_1[[#This Row],[PFBA]])</f>
        <v>-0.89962945488243706</v>
      </c>
      <c r="B208">
        <f>LOG(Table8_1[[#This Row],[PFPeA]])</f>
        <v>-1.2967086218813386</v>
      </c>
      <c r="C208">
        <f>LOG(Table8_1[[#This Row],[PFHxA]])</f>
        <v>-1.2967086218813386</v>
      </c>
      <c r="D208">
        <f>LOG(Table8_1[[#This Row],[PFHpA]])</f>
        <v>-1.2967086218813386</v>
      </c>
      <c r="E208">
        <f>LOG(Table8_1[[#This Row],[PFOA]])</f>
        <v>-1.2967086218813386</v>
      </c>
      <c r="F208">
        <f>LOG(Table8_1[[#This Row],[PFNA]])</f>
        <v>-1.2967086218813386</v>
      </c>
      <c r="G208">
        <f>LOG(Table8_1[[#This Row],[PFBS]])</f>
        <v>-1.2967086218813386</v>
      </c>
      <c r="H208">
        <f>LOG(Table8_1[[#This Row],[PFPeS]])</f>
        <v>-0.63264407897398101</v>
      </c>
      <c r="I208">
        <f>LOG(Table8_1[[#This Row],[PFHxS]])</f>
        <v>0.50105926221775143</v>
      </c>
      <c r="J208">
        <f>LOG(Table8_1[[#This Row],[PFHpS]])</f>
        <v>0.37657695705651195</v>
      </c>
      <c r="K208">
        <f>LOG(Table8_1[[#This Row],[PFOS]])</f>
        <v>3.655138434811382</v>
      </c>
      <c r="L208">
        <f>LOG(Table8_1[[#This Row],[6:2 FTS]])</f>
        <v>-1.2967086218813386</v>
      </c>
      <c r="M208">
        <f>LOG(Table8_1[[#This Row],[PFDA]])</f>
        <v>0.97173959088777828</v>
      </c>
      <c r="N208">
        <f>LOG(Table8_1[[#This Row],[PFUnA]])</f>
        <v>1.2741578492636798</v>
      </c>
      <c r="O208">
        <f>LOG(Table8_1[[#This Row],[PFDoA]])</f>
        <v>1.3096301674258988</v>
      </c>
      <c r="P208">
        <f>LOG(Table8_1[[#This Row],[PFTrDA]])</f>
        <v>1.1172712956557642</v>
      </c>
      <c r="Q208">
        <f>LOG(Table8_1[[#This Row],[PFTeDA]])</f>
        <v>1.110589710299249</v>
      </c>
      <c r="R208">
        <f>LOG(Table8_1[[#This Row],[PFHxDA]])</f>
        <v>-1.031517051446065</v>
      </c>
      <c r="S208">
        <f>LOG(Table8_1[[#This Row],[PFNS]])</f>
        <v>1.5428254269591799</v>
      </c>
      <c r="T208">
        <f>LOG(Table8_1[[#This Row],[PFDS]])</f>
        <v>1.6910814921229684</v>
      </c>
      <c r="U208">
        <f>LOG(Table8_1[[#This Row],[PFDoS]])</f>
        <v>1.3820170425748683</v>
      </c>
      <c r="V208">
        <f>LOG(Table8_1[[#This Row],[4:2 FTS]])</f>
        <v>-0.59859945921845592</v>
      </c>
      <c r="W208">
        <f>LOG(Table8_1[[#This Row],[8:2 FTS]])</f>
        <v>0.1553360374650618</v>
      </c>
      <c r="X208">
        <f>LOG(Table8_1[[#This Row],[10:2 FTS]])</f>
        <v>0.85913829729453084</v>
      </c>
      <c r="Y208">
        <f>LOG(Table8_1[[#This Row],[N-MeFOSAA]])</f>
        <v>-0.89962945488243706</v>
      </c>
      <c r="Z208">
        <f>LOG(Table8_1[[#This Row],[N-EtFOSAA]])</f>
        <v>-1.2967086218813386</v>
      </c>
      <c r="AA208">
        <f>LOG(Table8_1[[#This Row],[FOSA]])</f>
        <v>0.9329808219231982</v>
      </c>
      <c r="AB208">
        <f>LOG(Table8_1[[#This Row],[FOSAA]])</f>
        <v>-0.89962945488243706</v>
      </c>
      <c r="AC208">
        <f>LOG(Table8_1[[#This Row],[N-MeFOSA]])</f>
        <v>-0.59859945921845592</v>
      </c>
      <c r="AD208">
        <f>LOG(Table8_1[[#This Row],[N-EtFOSA]])</f>
        <v>-1.2967086218813386</v>
      </c>
      <c r="AE208">
        <f>LOG(Table8_1[[#This Row],[HFPO-DA]])</f>
        <v>-1.2967086218813386</v>
      </c>
      <c r="AF208">
        <f>LOG(Table8_1[[#This Row],[ADONA]])</f>
        <v>-1.2967086218813386</v>
      </c>
      <c r="AG208">
        <f>LOG(Table8_1[[#This Row],[9Cl-PF3ONS]])</f>
        <v>-0.59859945921845592</v>
      </c>
      <c r="AH208">
        <f>LOG(Table8_1[[#This Row],[11Cl-PF3OUdS]])</f>
        <v>-0.59859945921845592</v>
      </c>
      <c r="AI208">
        <f>LOG(Table8_1[[#This Row],[3:3 FTCA]])</f>
        <v>-0.29670862188133862</v>
      </c>
      <c r="AJ208">
        <f>LOG(Table8_1[[#This Row],[5:3 FTCA]])</f>
        <v>-0.59859945921845592</v>
      </c>
      <c r="AK208">
        <f>LOG(Table8_1[[#This Row],[7:3 FTCA]])</f>
        <v>-0.63264407897398101</v>
      </c>
      <c r="AL208">
        <f>LOG(Table8_1[[#This Row],[6:2 FTCA]])</f>
        <v>-0.89962945488243706</v>
      </c>
      <c r="AM208">
        <f>LOG(Table8_1[[#This Row],[8:2 FTCA]])</f>
        <v>-3.1517051446064863E-2</v>
      </c>
      <c r="AN208">
        <f>LOG(Table8_1[[#This Row],[10:2 FTCA]])</f>
        <v>-3.1517051446064863E-2</v>
      </c>
      <c r="AO208">
        <f>LOG(Table8_1[[#This Row],[6:2 FTUCA]])</f>
        <v>-1.2967086218813386</v>
      </c>
      <c r="AP208">
        <f>LOG(Table8_1[[#This Row],[8:2 FTUCA]])</f>
        <v>-1.2967086218813386</v>
      </c>
      <c r="AQ208">
        <f>LOG(Table8_1[[#This Row],[6:2 diPAP]])</f>
        <v>-1.2967086218813386</v>
      </c>
      <c r="AR208">
        <f>LOG(Table8_1[[#This Row],[FBSA]])</f>
        <v>1.1818435879447726</v>
      </c>
      <c r="AS208">
        <f>LOG(Table8_1[[#This Row],[FHxSA]])</f>
        <v>1.1986570869544226</v>
      </c>
      <c r="AT208">
        <f>LOG(Table8_1[[#This Row],[PFPrS]])</f>
        <v>-0.59859945921845592</v>
      </c>
      <c r="AU208">
        <f>LOG(Table8_1[[#This Row],[Cl-PFOS]])</f>
        <v>1.0644579892269184</v>
      </c>
      <c r="AV208">
        <f>LOG(Table8_1[[#This Row],[PFEtCHxS]])</f>
        <v>-1.2967086218813386</v>
      </c>
      <c r="AW208">
        <f>LOG(Table8_1[[#This Row],[8:2 diPAP]])</f>
        <v>-1.2967086218813386</v>
      </c>
      <c r="AX208">
        <f>LOG(Table8_1[[#This Row],[diSAmPAP]])</f>
        <v>-1.2967086218813386</v>
      </c>
      <c r="AY208" t="e">
        <f>LOG(Table8_1[[#This Row],[11cl-PF3OUdS2]])</f>
        <v>#NUM!</v>
      </c>
    </row>
    <row r="209" spans="1:51" x14ac:dyDescent="0.3">
      <c r="A209">
        <f>LOG(Table8_1[[#This Row],[PFBA]])</f>
        <v>-1.30715308072277</v>
      </c>
      <c r="B209">
        <f>LOG(Table8_1[[#This Row],[PFPeA]])</f>
        <v>-1.30715308072277</v>
      </c>
      <c r="C209">
        <f>LOG(Table8_1[[#This Row],[PFHxA]])</f>
        <v>-1.30715308072277</v>
      </c>
      <c r="D209">
        <f>LOG(Table8_1[[#This Row],[PFHpA]])</f>
        <v>-1.0065637695023884</v>
      </c>
      <c r="E209">
        <f>LOG(Table8_1[[#This Row],[PFOA]])</f>
        <v>-1.0065637695023884</v>
      </c>
      <c r="F209">
        <f>LOG(Table8_1[[#This Row],[PFNA]])</f>
        <v>-1.30715308072277</v>
      </c>
      <c r="G209">
        <f>LOG(Table8_1[[#This Row],[PFBS]])</f>
        <v>-1.30715308072277</v>
      </c>
      <c r="H209">
        <f>LOG(Table8_1[[#This Row],[PFPeS]])</f>
        <v>-1.0065637695023884</v>
      </c>
      <c r="I209">
        <f>LOG(Table8_1[[#This Row],[PFHxS]])</f>
        <v>0.84880470105180372</v>
      </c>
      <c r="J209">
        <f>LOG(Table8_1[[#This Row],[PFHpS]])</f>
        <v>0.39445168082621629</v>
      </c>
      <c r="K209">
        <f>LOG(Table8_1[[#This Row],[PFOS]])</f>
        <v>3.0755469613925306</v>
      </c>
      <c r="L209">
        <f>LOG(Table8_1[[#This Row],[6:2 FTS]])</f>
        <v>-1.30715308072277</v>
      </c>
      <c r="M209" t="e">
        <f>LOG(Table8_1[[#This Row],[PFDA]])</f>
        <v>#NUM!</v>
      </c>
      <c r="N209" t="e">
        <f>LOG(Table8_1[[#This Row],[PFUnA]])</f>
        <v>#NUM!</v>
      </c>
      <c r="O209" t="e">
        <f>LOG(Table8_1[[#This Row],[PFDoA]])</f>
        <v>#NUM!</v>
      </c>
      <c r="P209" t="e">
        <f>LOG(Table8_1[[#This Row],[PFTrDA]])</f>
        <v>#NUM!</v>
      </c>
      <c r="Q209" t="e">
        <f>LOG(Table8_1[[#This Row],[PFTeDA]])</f>
        <v>#NUM!</v>
      </c>
      <c r="R209" t="e">
        <f>LOG(Table8_1[[#This Row],[PFHxDA]])</f>
        <v>#NUM!</v>
      </c>
      <c r="S209" t="e">
        <f>LOG(Table8_1[[#This Row],[PFNS]])</f>
        <v>#NUM!</v>
      </c>
      <c r="T209" t="e">
        <f>LOG(Table8_1[[#This Row],[PFDS]])</f>
        <v>#NUM!</v>
      </c>
      <c r="U209" t="e">
        <f>LOG(Table8_1[[#This Row],[PFDoS]])</f>
        <v>#NUM!</v>
      </c>
      <c r="V209" t="e">
        <f>LOG(Table8_1[[#This Row],[4:2 FTS]])</f>
        <v>#NUM!</v>
      </c>
      <c r="W209" t="e">
        <f>LOG(Table8_1[[#This Row],[8:2 FTS]])</f>
        <v>#NUM!</v>
      </c>
      <c r="X209" t="e">
        <f>LOG(Table8_1[[#This Row],[10:2 FTS]])</f>
        <v>#NUM!</v>
      </c>
      <c r="Y209" t="e">
        <f>LOG(Table8_1[[#This Row],[N-MeFOSAA]])</f>
        <v>#NUM!</v>
      </c>
      <c r="Z209" t="e">
        <f>LOG(Table8_1[[#This Row],[N-EtFOSAA]])</f>
        <v>#NUM!</v>
      </c>
      <c r="AA209" t="e">
        <f>LOG(Table8_1[[#This Row],[FOSA]])</f>
        <v>#NUM!</v>
      </c>
      <c r="AB209" t="e">
        <f>LOG(Table8_1[[#This Row],[FOSAA]])</f>
        <v>#NUM!</v>
      </c>
      <c r="AC209" t="e">
        <f>LOG(Table8_1[[#This Row],[N-MeFOSA]])</f>
        <v>#NUM!</v>
      </c>
      <c r="AD209" t="e">
        <f>LOG(Table8_1[[#This Row],[N-EtFOSA]])</f>
        <v>#NUM!</v>
      </c>
      <c r="AE209" t="e">
        <f>LOG(Table8_1[[#This Row],[HFPO-DA]])</f>
        <v>#NUM!</v>
      </c>
      <c r="AF209" t="e">
        <f>LOG(Table8_1[[#This Row],[ADONA]])</f>
        <v>#NUM!</v>
      </c>
      <c r="AG209" t="e">
        <f>LOG(Table8_1[[#This Row],[9Cl-PF3ONS]])</f>
        <v>#NUM!</v>
      </c>
      <c r="AH209" t="e">
        <f>LOG(Table8_1[[#This Row],[11Cl-PF3OUdS]])</f>
        <v>#NUM!</v>
      </c>
      <c r="AI209" t="e">
        <f>LOG(Table8_1[[#This Row],[3:3 FTCA]])</f>
        <v>#NUM!</v>
      </c>
      <c r="AJ209" t="e">
        <f>LOG(Table8_1[[#This Row],[5:3 FTCA]])</f>
        <v>#NUM!</v>
      </c>
      <c r="AK209" t="e">
        <f>LOG(Table8_1[[#This Row],[7:3 FTCA]])</f>
        <v>#NUM!</v>
      </c>
      <c r="AL209" t="e">
        <f>LOG(Table8_1[[#This Row],[6:2 FTCA]])</f>
        <v>#NUM!</v>
      </c>
      <c r="AM209" t="e">
        <f>LOG(Table8_1[[#This Row],[8:2 FTCA]])</f>
        <v>#NUM!</v>
      </c>
      <c r="AN209" t="e">
        <f>LOG(Table8_1[[#This Row],[10:2 FTCA]])</f>
        <v>#NUM!</v>
      </c>
      <c r="AO209" t="e">
        <f>LOG(Table8_1[[#This Row],[6:2 FTUCA]])</f>
        <v>#NUM!</v>
      </c>
      <c r="AP209" t="e">
        <f>LOG(Table8_1[[#This Row],[8:2 FTUCA]])</f>
        <v>#NUM!</v>
      </c>
      <c r="AQ209" t="e">
        <f>LOG(Table8_1[[#This Row],[6:2 diPAP]])</f>
        <v>#NUM!</v>
      </c>
      <c r="AR209" t="e">
        <f>LOG(Table8_1[[#This Row],[FBSA]])</f>
        <v>#NUM!</v>
      </c>
      <c r="AS209" t="e">
        <f>LOG(Table8_1[[#This Row],[FHxSA]])</f>
        <v>#NUM!</v>
      </c>
      <c r="AT209" t="e">
        <f>LOG(Table8_1[[#This Row],[PFPrS]])</f>
        <v>#NUM!</v>
      </c>
      <c r="AU209" t="e">
        <f>LOG(Table8_1[[#This Row],[Cl-PFOS]])</f>
        <v>#NUM!</v>
      </c>
      <c r="AV209" t="e">
        <f>LOG(Table8_1[[#This Row],[PFEtCHxS]])</f>
        <v>#NUM!</v>
      </c>
      <c r="AW209" t="e">
        <f>LOG(Table8_1[[#This Row],[8:2 diPAP]])</f>
        <v>#NUM!</v>
      </c>
      <c r="AX209" t="e">
        <f>LOG(Table8_1[[#This Row],[diSAmPAP]])</f>
        <v>#NUM!</v>
      </c>
      <c r="AY209" t="e">
        <f>LOG(Table8_1[[#This Row],[11cl-PF3OUdS2]])</f>
        <v>#NUM!</v>
      </c>
    </row>
    <row r="210" spans="1:51" x14ac:dyDescent="0.3">
      <c r="A210">
        <f>LOG(Table8_1[[#This Row],[PFBA]])</f>
        <v>-1.3788237182249647</v>
      </c>
      <c r="B210">
        <f>LOG(Table8_1[[#This Row],[PFPeA]])</f>
        <v>-1.3788237182249647</v>
      </c>
      <c r="C210">
        <f>LOG(Table8_1[[#This Row],[PFHxA]])</f>
        <v>-1.3788237182249647</v>
      </c>
      <c r="D210">
        <f>LOG(Table8_1[[#This Row],[PFHpA]])</f>
        <v>-2.3650020996726601E-2</v>
      </c>
      <c r="E210">
        <f>LOG(Table8_1[[#This Row],[PFOA]])</f>
        <v>-4.0958607678906384E-2</v>
      </c>
      <c r="F210">
        <f>LOG(Table8_1[[#This Row],[PFNA]])</f>
        <v>-1.3788237182249647</v>
      </c>
      <c r="G210">
        <f>LOG(Table8_1[[#This Row],[PFBS]])</f>
        <v>-1.3788237182249647</v>
      </c>
      <c r="H210">
        <f>LOG(Table8_1[[#This Row],[PFPeS]])</f>
        <v>-0.66756154008439472</v>
      </c>
      <c r="I210">
        <f>LOG(Table8_1[[#This Row],[PFHxS]])</f>
        <v>1.3820170425748683</v>
      </c>
      <c r="J210">
        <f>LOG(Table8_1[[#This Row],[PFHpS]])</f>
        <v>0.6020599913279624</v>
      </c>
      <c r="K210">
        <f>LOG(Table8_1[[#This Row],[PFOS]])</f>
        <v>2.8481891169913989</v>
      </c>
      <c r="L210">
        <f>LOG(Table8_1[[#This Row],[6:2 FTS]])</f>
        <v>-1.3788237182249647</v>
      </c>
      <c r="M210" t="e">
        <f>LOG(Table8_1[[#This Row],[PFDA]])</f>
        <v>#NUM!</v>
      </c>
      <c r="N210" t="e">
        <f>LOG(Table8_1[[#This Row],[PFUnA]])</f>
        <v>#NUM!</v>
      </c>
      <c r="O210" t="e">
        <f>LOG(Table8_1[[#This Row],[PFDoA]])</f>
        <v>#NUM!</v>
      </c>
      <c r="P210" t="e">
        <f>LOG(Table8_1[[#This Row],[PFTrDA]])</f>
        <v>#NUM!</v>
      </c>
      <c r="Q210" t="e">
        <f>LOG(Table8_1[[#This Row],[PFTeDA]])</f>
        <v>#NUM!</v>
      </c>
      <c r="R210" t="e">
        <f>LOG(Table8_1[[#This Row],[PFHxDA]])</f>
        <v>#NUM!</v>
      </c>
      <c r="S210" t="e">
        <f>LOG(Table8_1[[#This Row],[PFNS]])</f>
        <v>#NUM!</v>
      </c>
      <c r="T210" t="e">
        <f>LOG(Table8_1[[#This Row],[PFDS]])</f>
        <v>#NUM!</v>
      </c>
      <c r="U210" t="e">
        <f>LOG(Table8_1[[#This Row],[PFDoS]])</f>
        <v>#NUM!</v>
      </c>
      <c r="V210" t="e">
        <f>LOG(Table8_1[[#This Row],[4:2 FTS]])</f>
        <v>#NUM!</v>
      </c>
      <c r="W210" t="e">
        <f>LOG(Table8_1[[#This Row],[8:2 FTS]])</f>
        <v>#NUM!</v>
      </c>
      <c r="X210" t="e">
        <f>LOG(Table8_1[[#This Row],[10:2 FTS]])</f>
        <v>#NUM!</v>
      </c>
      <c r="Y210" t="e">
        <f>LOG(Table8_1[[#This Row],[N-MeFOSAA]])</f>
        <v>#NUM!</v>
      </c>
      <c r="Z210" t="e">
        <f>LOG(Table8_1[[#This Row],[N-EtFOSAA]])</f>
        <v>#NUM!</v>
      </c>
      <c r="AA210" t="e">
        <f>LOG(Table8_1[[#This Row],[FOSA]])</f>
        <v>#NUM!</v>
      </c>
      <c r="AB210" t="e">
        <f>LOG(Table8_1[[#This Row],[FOSAA]])</f>
        <v>#NUM!</v>
      </c>
      <c r="AC210" t="e">
        <f>LOG(Table8_1[[#This Row],[N-MeFOSA]])</f>
        <v>#NUM!</v>
      </c>
      <c r="AD210" t="e">
        <f>LOG(Table8_1[[#This Row],[N-EtFOSA]])</f>
        <v>#NUM!</v>
      </c>
      <c r="AE210" t="e">
        <f>LOG(Table8_1[[#This Row],[HFPO-DA]])</f>
        <v>#NUM!</v>
      </c>
      <c r="AF210" t="e">
        <f>LOG(Table8_1[[#This Row],[ADONA]])</f>
        <v>#NUM!</v>
      </c>
      <c r="AG210" t="e">
        <f>LOG(Table8_1[[#This Row],[9Cl-PF3ONS]])</f>
        <v>#NUM!</v>
      </c>
      <c r="AH210" t="e">
        <f>LOG(Table8_1[[#This Row],[11Cl-PF3OUdS]])</f>
        <v>#NUM!</v>
      </c>
      <c r="AI210" t="e">
        <f>LOG(Table8_1[[#This Row],[3:3 FTCA]])</f>
        <v>#NUM!</v>
      </c>
      <c r="AJ210" t="e">
        <f>LOG(Table8_1[[#This Row],[5:3 FTCA]])</f>
        <v>#NUM!</v>
      </c>
      <c r="AK210" t="e">
        <f>LOG(Table8_1[[#This Row],[7:3 FTCA]])</f>
        <v>#NUM!</v>
      </c>
      <c r="AL210" t="e">
        <f>LOG(Table8_1[[#This Row],[6:2 FTCA]])</f>
        <v>#NUM!</v>
      </c>
      <c r="AM210" t="e">
        <f>LOG(Table8_1[[#This Row],[8:2 FTCA]])</f>
        <v>#NUM!</v>
      </c>
      <c r="AN210" t="e">
        <f>LOG(Table8_1[[#This Row],[10:2 FTCA]])</f>
        <v>#NUM!</v>
      </c>
      <c r="AO210" t="e">
        <f>LOG(Table8_1[[#This Row],[6:2 FTUCA]])</f>
        <v>#NUM!</v>
      </c>
      <c r="AP210" t="e">
        <f>LOG(Table8_1[[#This Row],[8:2 FTUCA]])</f>
        <v>#NUM!</v>
      </c>
      <c r="AQ210" t="e">
        <f>LOG(Table8_1[[#This Row],[6:2 diPAP]])</f>
        <v>#NUM!</v>
      </c>
      <c r="AR210" t="e">
        <f>LOG(Table8_1[[#This Row],[FBSA]])</f>
        <v>#NUM!</v>
      </c>
      <c r="AS210" t="e">
        <f>LOG(Table8_1[[#This Row],[FHxSA]])</f>
        <v>#NUM!</v>
      </c>
      <c r="AT210" t="e">
        <f>LOG(Table8_1[[#This Row],[PFPrS]])</f>
        <v>#NUM!</v>
      </c>
      <c r="AU210" t="e">
        <f>LOG(Table8_1[[#This Row],[Cl-PFOS]])</f>
        <v>#NUM!</v>
      </c>
      <c r="AV210" t="e">
        <f>LOG(Table8_1[[#This Row],[PFEtCHxS]])</f>
        <v>#NUM!</v>
      </c>
      <c r="AW210" t="e">
        <f>LOG(Table8_1[[#This Row],[8:2 diPAP]])</f>
        <v>#NUM!</v>
      </c>
      <c r="AX210" t="e">
        <f>LOG(Table8_1[[#This Row],[diSAmPAP]])</f>
        <v>#NUM!</v>
      </c>
      <c r="AY210" t="e">
        <f>LOG(Table8_1[[#This Row],[11cl-PF3OUdS2]])</f>
        <v>#NUM!</v>
      </c>
    </row>
    <row r="211" spans="1:51" x14ac:dyDescent="0.3">
      <c r="A211">
        <f>LOG(Table8_1[[#This Row],[PFBA]])</f>
        <v>-1.3288271572849168</v>
      </c>
      <c r="B211">
        <f>LOG(Table8_1[[#This Row],[PFPeA]])</f>
        <v>-1.3288271572849168</v>
      </c>
      <c r="C211">
        <f>LOG(Table8_1[[#This Row],[PFHxA]])</f>
        <v>-1.3288271572849168</v>
      </c>
      <c r="D211">
        <f>LOG(Table8_1[[#This Row],[PFHpA]])</f>
        <v>-0.43415218132648237</v>
      </c>
      <c r="E211">
        <f>LOG(Table8_1[[#This Row],[PFOA]])</f>
        <v>-1.0282604091122216</v>
      </c>
      <c r="F211">
        <f>LOG(Table8_1[[#This Row],[PFNA]])</f>
        <v>-0.34678748622465633</v>
      </c>
      <c r="G211">
        <f>LOG(Table8_1[[#This Row],[PFBS]])</f>
        <v>-1.3288271572849168</v>
      </c>
      <c r="H211">
        <f>LOG(Table8_1[[#This Row],[PFPeS]])</f>
        <v>-1.0282604091122216</v>
      </c>
      <c r="I211">
        <f>LOG(Table8_1[[#This Row],[PFHxS]])</f>
        <v>0.84941941379689945</v>
      </c>
      <c r="J211">
        <f>LOG(Table8_1[[#This Row],[PFHpS]])</f>
        <v>0.43136376415898736</v>
      </c>
      <c r="K211">
        <f>LOG(Table8_1[[#This Row],[PFOS]])</f>
        <v>3.0492180226701815</v>
      </c>
      <c r="L211">
        <f>LOG(Table8_1[[#This Row],[6:2 FTS]])</f>
        <v>-1.3288271572849168</v>
      </c>
      <c r="M211" t="e">
        <f>LOG(Table8_1[[#This Row],[PFDA]])</f>
        <v>#NUM!</v>
      </c>
      <c r="N211" t="e">
        <f>LOG(Table8_1[[#This Row],[PFUnA]])</f>
        <v>#NUM!</v>
      </c>
      <c r="O211" t="e">
        <f>LOG(Table8_1[[#This Row],[PFDoA]])</f>
        <v>#NUM!</v>
      </c>
      <c r="P211" t="e">
        <f>LOG(Table8_1[[#This Row],[PFTrDA]])</f>
        <v>#NUM!</v>
      </c>
      <c r="Q211" t="e">
        <f>LOG(Table8_1[[#This Row],[PFTeDA]])</f>
        <v>#NUM!</v>
      </c>
      <c r="R211" t="e">
        <f>LOG(Table8_1[[#This Row],[PFHxDA]])</f>
        <v>#NUM!</v>
      </c>
      <c r="S211" t="e">
        <f>LOG(Table8_1[[#This Row],[PFNS]])</f>
        <v>#NUM!</v>
      </c>
      <c r="T211" t="e">
        <f>LOG(Table8_1[[#This Row],[PFDS]])</f>
        <v>#NUM!</v>
      </c>
      <c r="U211" t="e">
        <f>LOG(Table8_1[[#This Row],[PFDoS]])</f>
        <v>#NUM!</v>
      </c>
      <c r="V211" t="e">
        <f>LOG(Table8_1[[#This Row],[4:2 FTS]])</f>
        <v>#NUM!</v>
      </c>
      <c r="W211" t="e">
        <f>LOG(Table8_1[[#This Row],[8:2 FTS]])</f>
        <v>#NUM!</v>
      </c>
      <c r="X211" t="e">
        <f>LOG(Table8_1[[#This Row],[10:2 FTS]])</f>
        <v>#NUM!</v>
      </c>
      <c r="Y211" t="e">
        <f>LOG(Table8_1[[#This Row],[N-MeFOSAA]])</f>
        <v>#NUM!</v>
      </c>
      <c r="Z211" t="e">
        <f>LOG(Table8_1[[#This Row],[N-EtFOSAA]])</f>
        <v>#NUM!</v>
      </c>
      <c r="AA211" t="e">
        <f>LOG(Table8_1[[#This Row],[FOSA]])</f>
        <v>#NUM!</v>
      </c>
      <c r="AB211" t="e">
        <f>LOG(Table8_1[[#This Row],[FOSAA]])</f>
        <v>#NUM!</v>
      </c>
      <c r="AC211" t="e">
        <f>LOG(Table8_1[[#This Row],[N-MeFOSA]])</f>
        <v>#NUM!</v>
      </c>
      <c r="AD211" t="e">
        <f>LOG(Table8_1[[#This Row],[N-EtFOSA]])</f>
        <v>#NUM!</v>
      </c>
      <c r="AE211" t="e">
        <f>LOG(Table8_1[[#This Row],[HFPO-DA]])</f>
        <v>#NUM!</v>
      </c>
      <c r="AF211" t="e">
        <f>LOG(Table8_1[[#This Row],[ADONA]])</f>
        <v>#NUM!</v>
      </c>
      <c r="AG211" t="e">
        <f>LOG(Table8_1[[#This Row],[9Cl-PF3ONS]])</f>
        <v>#NUM!</v>
      </c>
      <c r="AH211" t="e">
        <f>LOG(Table8_1[[#This Row],[11Cl-PF3OUdS]])</f>
        <v>#NUM!</v>
      </c>
      <c r="AI211" t="e">
        <f>LOG(Table8_1[[#This Row],[3:3 FTCA]])</f>
        <v>#NUM!</v>
      </c>
      <c r="AJ211" t="e">
        <f>LOG(Table8_1[[#This Row],[5:3 FTCA]])</f>
        <v>#NUM!</v>
      </c>
      <c r="AK211" t="e">
        <f>LOG(Table8_1[[#This Row],[7:3 FTCA]])</f>
        <v>#NUM!</v>
      </c>
      <c r="AL211" t="e">
        <f>LOG(Table8_1[[#This Row],[6:2 FTCA]])</f>
        <v>#NUM!</v>
      </c>
      <c r="AM211" t="e">
        <f>LOG(Table8_1[[#This Row],[8:2 FTCA]])</f>
        <v>#NUM!</v>
      </c>
      <c r="AN211" t="e">
        <f>LOG(Table8_1[[#This Row],[10:2 FTCA]])</f>
        <v>#NUM!</v>
      </c>
      <c r="AO211" t="e">
        <f>LOG(Table8_1[[#This Row],[6:2 FTUCA]])</f>
        <v>#NUM!</v>
      </c>
      <c r="AP211" t="e">
        <f>LOG(Table8_1[[#This Row],[8:2 FTUCA]])</f>
        <v>#NUM!</v>
      </c>
      <c r="AQ211" t="e">
        <f>LOG(Table8_1[[#This Row],[6:2 diPAP]])</f>
        <v>#NUM!</v>
      </c>
      <c r="AR211" t="e">
        <f>LOG(Table8_1[[#This Row],[FBSA]])</f>
        <v>#NUM!</v>
      </c>
      <c r="AS211" t="e">
        <f>LOG(Table8_1[[#This Row],[FHxSA]])</f>
        <v>#NUM!</v>
      </c>
      <c r="AT211" t="e">
        <f>LOG(Table8_1[[#This Row],[PFPrS]])</f>
        <v>#NUM!</v>
      </c>
      <c r="AU211" t="e">
        <f>LOG(Table8_1[[#This Row],[Cl-PFOS]])</f>
        <v>#NUM!</v>
      </c>
      <c r="AV211" t="e">
        <f>LOG(Table8_1[[#This Row],[PFEtCHxS]])</f>
        <v>#NUM!</v>
      </c>
      <c r="AW211" t="e">
        <f>LOG(Table8_1[[#This Row],[8:2 diPAP]])</f>
        <v>#NUM!</v>
      </c>
      <c r="AX211" t="e">
        <f>LOG(Table8_1[[#This Row],[diSAmPAP]])</f>
        <v>#NUM!</v>
      </c>
      <c r="AY211" t="e">
        <f>LOG(Table8_1[[#This Row],[11cl-PF3OUdS2]])</f>
        <v>#NUM!</v>
      </c>
    </row>
    <row r="212" spans="1:51" x14ac:dyDescent="0.3">
      <c r="A212">
        <f>LOG(Table8_1[[#This Row],[PFBA]])</f>
        <v>-1.3565473235138126</v>
      </c>
      <c r="B212">
        <f>LOG(Table8_1[[#This Row],[PFPeA]])</f>
        <v>-1.3565473235138126</v>
      </c>
      <c r="C212">
        <f>LOG(Table8_1[[#This Row],[PFHxA]])</f>
        <v>-1.3565473235138126</v>
      </c>
      <c r="D212">
        <f>LOG(Table8_1[[#This Row],[PFHpA]])</f>
        <v>-1.0560111249262281</v>
      </c>
      <c r="E212">
        <f>LOG(Table8_1[[#This Row],[PFOA]])</f>
        <v>-1.0560111249262281</v>
      </c>
      <c r="F212">
        <f>LOG(Table8_1[[#This Row],[PFNA]])</f>
        <v>-0.63638802010785567</v>
      </c>
      <c r="G212">
        <f>LOG(Table8_1[[#This Row],[PFBS]])</f>
        <v>-1.3565473235138126</v>
      </c>
      <c r="H212">
        <f>LOG(Table8_1[[#This Row],[PFPeS]])</f>
        <v>-0.62342304294348805</v>
      </c>
      <c r="I212">
        <f>LOG(Table8_1[[#This Row],[PFHxS]])</f>
        <v>1.0755469613925308</v>
      </c>
      <c r="J212">
        <f>LOG(Table8_1[[#This Row],[PFHpS]])</f>
        <v>0.54406804435027567</v>
      </c>
      <c r="K212">
        <f>LOG(Table8_1[[#This Row],[PFOS]])</f>
        <v>3.0170333392987803</v>
      </c>
      <c r="L212">
        <f>LOG(Table8_1[[#This Row],[6:2 FTS]])</f>
        <v>-1.3565473235138126</v>
      </c>
      <c r="M212" t="e">
        <f>LOG(Table8_1[[#This Row],[PFDA]])</f>
        <v>#NUM!</v>
      </c>
      <c r="N212" t="e">
        <f>LOG(Table8_1[[#This Row],[PFUnA]])</f>
        <v>#NUM!</v>
      </c>
      <c r="O212" t="e">
        <f>LOG(Table8_1[[#This Row],[PFDoA]])</f>
        <v>#NUM!</v>
      </c>
      <c r="P212" t="e">
        <f>LOG(Table8_1[[#This Row],[PFTrDA]])</f>
        <v>#NUM!</v>
      </c>
      <c r="Q212" t="e">
        <f>LOG(Table8_1[[#This Row],[PFTeDA]])</f>
        <v>#NUM!</v>
      </c>
      <c r="R212" t="e">
        <f>LOG(Table8_1[[#This Row],[PFHxDA]])</f>
        <v>#NUM!</v>
      </c>
      <c r="S212" t="e">
        <f>LOG(Table8_1[[#This Row],[PFNS]])</f>
        <v>#NUM!</v>
      </c>
      <c r="T212" t="e">
        <f>LOG(Table8_1[[#This Row],[PFDS]])</f>
        <v>#NUM!</v>
      </c>
      <c r="U212" t="e">
        <f>LOG(Table8_1[[#This Row],[PFDoS]])</f>
        <v>#NUM!</v>
      </c>
      <c r="V212" t="e">
        <f>LOG(Table8_1[[#This Row],[4:2 FTS]])</f>
        <v>#NUM!</v>
      </c>
      <c r="W212" t="e">
        <f>LOG(Table8_1[[#This Row],[8:2 FTS]])</f>
        <v>#NUM!</v>
      </c>
      <c r="X212" t="e">
        <f>LOG(Table8_1[[#This Row],[10:2 FTS]])</f>
        <v>#NUM!</v>
      </c>
      <c r="Y212" t="e">
        <f>LOG(Table8_1[[#This Row],[N-MeFOSAA]])</f>
        <v>#NUM!</v>
      </c>
      <c r="Z212" t="e">
        <f>LOG(Table8_1[[#This Row],[N-EtFOSAA]])</f>
        <v>#NUM!</v>
      </c>
      <c r="AA212" t="e">
        <f>LOG(Table8_1[[#This Row],[FOSA]])</f>
        <v>#NUM!</v>
      </c>
      <c r="AB212" t="e">
        <f>LOG(Table8_1[[#This Row],[FOSAA]])</f>
        <v>#NUM!</v>
      </c>
      <c r="AC212" t="e">
        <f>LOG(Table8_1[[#This Row],[N-MeFOSA]])</f>
        <v>#NUM!</v>
      </c>
      <c r="AD212" t="e">
        <f>LOG(Table8_1[[#This Row],[N-EtFOSA]])</f>
        <v>#NUM!</v>
      </c>
      <c r="AE212" t="e">
        <f>LOG(Table8_1[[#This Row],[HFPO-DA]])</f>
        <v>#NUM!</v>
      </c>
      <c r="AF212" t="e">
        <f>LOG(Table8_1[[#This Row],[ADONA]])</f>
        <v>#NUM!</v>
      </c>
      <c r="AG212" t="e">
        <f>LOG(Table8_1[[#This Row],[9Cl-PF3ONS]])</f>
        <v>#NUM!</v>
      </c>
      <c r="AH212" t="e">
        <f>LOG(Table8_1[[#This Row],[11Cl-PF3OUdS]])</f>
        <v>#NUM!</v>
      </c>
      <c r="AI212" t="e">
        <f>LOG(Table8_1[[#This Row],[3:3 FTCA]])</f>
        <v>#NUM!</v>
      </c>
      <c r="AJ212" t="e">
        <f>LOG(Table8_1[[#This Row],[5:3 FTCA]])</f>
        <v>#NUM!</v>
      </c>
      <c r="AK212" t="e">
        <f>LOG(Table8_1[[#This Row],[7:3 FTCA]])</f>
        <v>#NUM!</v>
      </c>
      <c r="AL212" t="e">
        <f>LOG(Table8_1[[#This Row],[6:2 FTCA]])</f>
        <v>#NUM!</v>
      </c>
      <c r="AM212" t="e">
        <f>LOG(Table8_1[[#This Row],[8:2 FTCA]])</f>
        <v>#NUM!</v>
      </c>
      <c r="AN212" t="e">
        <f>LOG(Table8_1[[#This Row],[10:2 FTCA]])</f>
        <v>#NUM!</v>
      </c>
      <c r="AO212" t="e">
        <f>LOG(Table8_1[[#This Row],[6:2 FTUCA]])</f>
        <v>#NUM!</v>
      </c>
      <c r="AP212" t="e">
        <f>LOG(Table8_1[[#This Row],[8:2 FTUCA]])</f>
        <v>#NUM!</v>
      </c>
      <c r="AQ212" t="e">
        <f>LOG(Table8_1[[#This Row],[6:2 diPAP]])</f>
        <v>#NUM!</v>
      </c>
      <c r="AR212" t="e">
        <f>LOG(Table8_1[[#This Row],[FBSA]])</f>
        <v>#NUM!</v>
      </c>
      <c r="AS212" t="e">
        <f>LOG(Table8_1[[#This Row],[FHxSA]])</f>
        <v>#NUM!</v>
      </c>
      <c r="AT212" t="e">
        <f>LOG(Table8_1[[#This Row],[PFPrS]])</f>
        <v>#NUM!</v>
      </c>
      <c r="AU212" t="e">
        <f>LOG(Table8_1[[#This Row],[Cl-PFOS]])</f>
        <v>#NUM!</v>
      </c>
      <c r="AV212" t="e">
        <f>LOG(Table8_1[[#This Row],[PFEtCHxS]])</f>
        <v>#NUM!</v>
      </c>
      <c r="AW212" t="e">
        <f>LOG(Table8_1[[#This Row],[8:2 diPAP]])</f>
        <v>#NUM!</v>
      </c>
      <c r="AX212" t="e">
        <f>LOG(Table8_1[[#This Row],[diSAmPAP]])</f>
        <v>#NUM!</v>
      </c>
      <c r="AY212" t="e">
        <f>LOG(Table8_1[[#This Row],[11cl-PF3OUdS2]])</f>
        <v>#NUM!</v>
      </c>
    </row>
    <row r="213" spans="1:51" x14ac:dyDescent="0.3">
      <c r="A213">
        <f>LOG(Table8_1[[#This Row],[PFBA]])</f>
        <v>-1.3133637307377066</v>
      </c>
      <c r="B213">
        <f>LOG(Table8_1[[#This Row],[PFPeA]])</f>
        <v>-1.3133637307377066</v>
      </c>
      <c r="C213">
        <f>LOG(Table8_1[[#This Row],[PFHxA]])</f>
        <v>-1.3133637307377066</v>
      </c>
      <c r="D213">
        <f>LOG(Table8_1[[#This Row],[PFHpA]])</f>
        <v>-0.71219827006977399</v>
      </c>
      <c r="E213">
        <f>LOG(Table8_1[[#This Row],[PFOA]])</f>
        <v>-0.68613277963084662</v>
      </c>
      <c r="F213">
        <f>LOG(Table8_1[[#This Row],[PFNA]])</f>
        <v>-0.22988470521289839</v>
      </c>
      <c r="G213">
        <f>LOG(Table8_1[[#This Row],[PFBS]])</f>
        <v>-1.3133637307377066</v>
      </c>
      <c r="H213">
        <f>LOG(Table8_1[[#This Row],[PFPeS]])</f>
        <v>-0.38090666937325729</v>
      </c>
      <c r="I213">
        <f>LOG(Table8_1[[#This Row],[PFHxS]])</f>
        <v>1.0086001717619175</v>
      </c>
      <c r="J213">
        <f>LOG(Table8_1[[#This Row],[PFHpS]])</f>
        <v>0.58092497567561929</v>
      </c>
      <c r="K213">
        <f>LOG(Table8_1[[#This Row],[PFOS]])</f>
        <v>3.173186268412274</v>
      </c>
      <c r="L213">
        <f>LOG(Table8_1[[#This Row],[6:2 FTS]])</f>
        <v>-1.3133637307377066</v>
      </c>
      <c r="M213" t="e">
        <f>LOG(Table8_1[[#This Row],[PFDA]])</f>
        <v>#NUM!</v>
      </c>
      <c r="N213" t="e">
        <f>LOG(Table8_1[[#This Row],[PFUnA]])</f>
        <v>#NUM!</v>
      </c>
      <c r="O213" t="e">
        <f>LOG(Table8_1[[#This Row],[PFDoA]])</f>
        <v>#NUM!</v>
      </c>
      <c r="P213" t="e">
        <f>LOG(Table8_1[[#This Row],[PFTrDA]])</f>
        <v>#NUM!</v>
      </c>
      <c r="Q213" t="e">
        <f>LOG(Table8_1[[#This Row],[PFTeDA]])</f>
        <v>#NUM!</v>
      </c>
      <c r="R213" t="e">
        <f>LOG(Table8_1[[#This Row],[PFHxDA]])</f>
        <v>#NUM!</v>
      </c>
      <c r="S213" t="e">
        <f>LOG(Table8_1[[#This Row],[PFNS]])</f>
        <v>#NUM!</v>
      </c>
      <c r="T213" t="e">
        <f>LOG(Table8_1[[#This Row],[PFDS]])</f>
        <v>#NUM!</v>
      </c>
      <c r="U213" t="e">
        <f>LOG(Table8_1[[#This Row],[PFDoS]])</f>
        <v>#NUM!</v>
      </c>
      <c r="V213" t="e">
        <f>LOG(Table8_1[[#This Row],[4:2 FTS]])</f>
        <v>#NUM!</v>
      </c>
      <c r="W213" t="e">
        <f>LOG(Table8_1[[#This Row],[8:2 FTS]])</f>
        <v>#NUM!</v>
      </c>
      <c r="X213" t="e">
        <f>LOG(Table8_1[[#This Row],[10:2 FTS]])</f>
        <v>#NUM!</v>
      </c>
      <c r="Y213" t="e">
        <f>LOG(Table8_1[[#This Row],[N-MeFOSAA]])</f>
        <v>#NUM!</v>
      </c>
      <c r="Z213" t="e">
        <f>LOG(Table8_1[[#This Row],[N-EtFOSAA]])</f>
        <v>#NUM!</v>
      </c>
      <c r="AA213" t="e">
        <f>LOG(Table8_1[[#This Row],[FOSA]])</f>
        <v>#NUM!</v>
      </c>
      <c r="AB213" t="e">
        <f>LOG(Table8_1[[#This Row],[FOSAA]])</f>
        <v>#NUM!</v>
      </c>
      <c r="AC213" t="e">
        <f>LOG(Table8_1[[#This Row],[N-MeFOSA]])</f>
        <v>#NUM!</v>
      </c>
      <c r="AD213" t="e">
        <f>LOG(Table8_1[[#This Row],[N-EtFOSA]])</f>
        <v>#NUM!</v>
      </c>
      <c r="AE213" t="e">
        <f>LOG(Table8_1[[#This Row],[HFPO-DA]])</f>
        <v>#NUM!</v>
      </c>
      <c r="AF213" t="e">
        <f>LOG(Table8_1[[#This Row],[ADONA]])</f>
        <v>#NUM!</v>
      </c>
      <c r="AG213" t="e">
        <f>LOG(Table8_1[[#This Row],[9Cl-PF3ONS]])</f>
        <v>#NUM!</v>
      </c>
      <c r="AH213" t="e">
        <f>LOG(Table8_1[[#This Row],[11Cl-PF3OUdS]])</f>
        <v>#NUM!</v>
      </c>
      <c r="AI213" t="e">
        <f>LOG(Table8_1[[#This Row],[3:3 FTCA]])</f>
        <v>#NUM!</v>
      </c>
      <c r="AJ213" t="e">
        <f>LOG(Table8_1[[#This Row],[5:3 FTCA]])</f>
        <v>#NUM!</v>
      </c>
      <c r="AK213" t="e">
        <f>LOG(Table8_1[[#This Row],[7:3 FTCA]])</f>
        <v>#NUM!</v>
      </c>
      <c r="AL213" t="e">
        <f>LOG(Table8_1[[#This Row],[6:2 FTCA]])</f>
        <v>#NUM!</v>
      </c>
      <c r="AM213" t="e">
        <f>LOG(Table8_1[[#This Row],[8:2 FTCA]])</f>
        <v>#NUM!</v>
      </c>
      <c r="AN213" t="e">
        <f>LOG(Table8_1[[#This Row],[10:2 FTCA]])</f>
        <v>#NUM!</v>
      </c>
      <c r="AO213" t="e">
        <f>LOG(Table8_1[[#This Row],[6:2 FTUCA]])</f>
        <v>#NUM!</v>
      </c>
      <c r="AP213" t="e">
        <f>LOG(Table8_1[[#This Row],[8:2 FTUCA]])</f>
        <v>#NUM!</v>
      </c>
      <c r="AQ213" t="e">
        <f>LOG(Table8_1[[#This Row],[6:2 diPAP]])</f>
        <v>#NUM!</v>
      </c>
      <c r="AR213" t="e">
        <f>LOG(Table8_1[[#This Row],[FBSA]])</f>
        <v>#NUM!</v>
      </c>
      <c r="AS213" t="e">
        <f>LOG(Table8_1[[#This Row],[FHxSA]])</f>
        <v>#NUM!</v>
      </c>
      <c r="AT213" t="e">
        <f>LOG(Table8_1[[#This Row],[PFPrS]])</f>
        <v>#NUM!</v>
      </c>
      <c r="AU213" t="e">
        <f>LOG(Table8_1[[#This Row],[Cl-PFOS]])</f>
        <v>#NUM!</v>
      </c>
      <c r="AV213" t="e">
        <f>LOG(Table8_1[[#This Row],[PFEtCHxS]])</f>
        <v>#NUM!</v>
      </c>
      <c r="AW213" t="e">
        <f>LOG(Table8_1[[#This Row],[8:2 diPAP]])</f>
        <v>#NUM!</v>
      </c>
      <c r="AX213" t="e">
        <f>LOG(Table8_1[[#This Row],[diSAmPAP]])</f>
        <v>#NUM!</v>
      </c>
      <c r="AY213" t="e">
        <f>LOG(Table8_1[[#This Row],[11cl-PF3OUdS2]])</f>
        <v>#NUM!</v>
      </c>
    </row>
    <row r="214" spans="1:51" x14ac:dyDescent="0.3">
      <c r="A214">
        <f>LOG(Table8_1[[#This Row],[PFBA]])</f>
        <v>-1.3695721249749762</v>
      </c>
      <c r="B214">
        <f>LOG(Table8_1[[#This Row],[PFPeA]])</f>
        <v>-1.3695721249749762</v>
      </c>
      <c r="C214">
        <f>LOG(Table8_1[[#This Row],[PFHxA]])</f>
        <v>-1.3695721249749762</v>
      </c>
      <c r="D214">
        <f>LOG(Table8_1[[#This Row],[PFHpA]])</f>
        <v>-0.68402965454308229</v>
      </c>
      <c r="E214">
        <f>LOG(Table8_1[[#This Row],[PFOA]])</f>
        <v>-0.59687947882418213</v>
      </c>
      <c r="F214">
        <f>LOG(Table8_1[[#This Row],[PFNA]])</f>
        <v>-0.43297363384093962</v>
      </c>
      <c r="G214">
        <f>LOG(Table8_1[[#This Row],[PFBS]])</f>
        <v>-1.3695721249749762</v>
      </c>
      <c r="H214">
        <f>LOG(Table8_1[[#This Row],[PFPeS]])</f>
        <v>-0.20134935455473107</v>
      </c>
      <c r="I214">
        <f>LOG(Table8_1[[#This Row],[PFHxS]])</f>
        <v>0.98317507203781296</v>
      </c>
      <c r="J214">
        <f>LOG(Table8_1[[#This Row],[PFHpS]])</f>
        <v>0.59439255037542671</v>
      </c>
      <c r="K214">
        <f>LOG(Table8_1[[#This Row],[PFOS]])</f>
        <v>3.2013971243204513</v>
      </c>
      <c r="L214">
        <f>LOG(Table8_1[[#This Row],[6:2 FTS]])</f>
        <v>-1.3695721249749762</v>
      </c>
      <c r="M214" t="e">
        <f>LOG(Table8_1[[#This Row],[PFDA]])</f>
        <v>#NUM!</v>
      </c>
      <c r="N214" t="e">
        <f>LOG(Table8_1[[#This Row],[PFUnA]])</f>
        <v>#NUM!</v>
      </c>
      <c r="O214" t="e">
        <f>LOG(Table8_1[[#This Row],[PFDoA]])</f>
        <v>#NUM!</v>
      </c>
      <c r="P214" t="e">
        <f>LOG(Table8_1[[#This Row],[PFTrDA]])</f>
        <v>#NUM!</v>
      </c>
      <c r="Q214" t="e">
        <f>LOG(Table8_1[[#This Row],[PFTeDA]])</f>
        <v>#NUM!</v>
      </c>
      <c r="R214" t="e">
        <f>LOG(Table8_1[[#This Row],[PFHxDA]])</f>
        <v>#NUM!</v>
      </c>
      <c r="S214" t="e">
        <f>LOG(Table8_1[[#This Row],[PFNS]])</f>
        <v>#NUM!</v>
      </c>
      <c r="T214" t="e">
        <f>LOG(Table8_1[[#This Row],[PFDS]])</f>
        <v>#NUM!</v>
      </c>
      <c r="U214" t="e">
        <f>LOG(Table8_1[[#This Row],[PFDoS]])</f>
        <v>#NUM!</v>
      </c>
      <c r="V214" t="e">
        <f>LOG(Table8_1[[#This Row],[4:2 FTS]])</f>
        <v>#NUM!</v>
      </c>
      <c r="W214" t="e">
        <f>LOG(Table8_1[[#This Row],[8:2 FTS]])</f>
        <v>#NUM!</v>
      </c>
      <c r="X214" t="e">
        <f>LOG(Table8_1[[#This Row],[10:2 FTS]])</f>
        <v>#NUM!</v>
      </c>
      <c r="Y214" t="e">
        <f>LOG(Table8_1[[#This Row],[N-MeFOSAA]])</f>
        <v>#NUM!</v>
      </c>
      <c r="Z214" t="e">
        <f>LOG(Table8_1[[#This Row],[N-EtFOSAA]])</f>
        <v>#NUM!</v>
      </c>
      <c r="AA214" t="e">
        <f>LOG(Table8_1[[#This Row],[FOSA]])</f>
        <v>#NUM!</v>
      </c>
      <c r="AB214" t="e">
        <f>LOG(Table8_1[[#This Row],[FOSAA]])</f>
        <v>#NUM!</v>
      </c>
      <c r="AC214" t="e">
        <f>LOG(Table8_1[[#This Row],[N-MeFOSA]])</f>
        <v>#NUM!</v>
      </c>
      <c r="AD214" t="e">
        <f>LOG(Table8_1[[#This Row],[N-EtFOSA]])</f>
        <v>#NUM!</v>
      </c>
      <c r="AE214" t="e">
        <f>LOG(Table8_1[[#This Row],[HFPO-DA]])</f>
        <v>#NUM!</v>
      </c>
      <c r="AF214" t="e">
        <f>LOG(Table8_1[[#This Row],[ADONA]])</f>
        <v>#NUM!</v>
      </c>
      <c r="AG214" t="e">
        <f>LOG(Table8_1[[#This Row],[9Cl-PF3ONS]])</f>
        <v>#NUM!</v>
      </c>
      <c r="AH214" t="e">
        <f>LOG(Table8_1[[#This Row],[11Cl-PF3OUdS]])</f>
        <v>#NUM!</v>
      </c>
      <c r="AI214" t="e">
        <f>LOG(Table8_1[[#This Row],[3:3 FTCA]])</f>
        <v>#NUM!</v>
      </c>
      <c r="AJ214" t="e">
        <f>LOG(Table8_1[[#This Row],[5:3 FTCA]])</f>
        <v>#NUM!</v>
      </c>
      <c r="AK214" t="e">
        <f>LOG(Table8_1[[#This Row],[7:3 FTCA]])</f>
        <v>#NUM!</v>
      </c>
      <c r="AL214" t="e">
        <f>LOG(Table8_1[[#This Row],[6:2 FTCA]])</f>
        <v>#NUM!</v>
      </c>
      <c r="AM214" t="e">
        <f>LOG(Table8_1[[#This Row],[8:2 FTCA]])</f>
        <v>#NUM!</v>
      </c>
      <c r="AN214" t="e">
        <f>LOG(Table8_1[[#This Row],[10:2 FTCA]])</f>
        <v>#NUM!</v>
      </c>
      <c r="AO214" t="e">
        <f>LOG(Table8_1[[#This Row],[6:2 FTUCA]])</f>
        <v>#NUM!</v>
      </c>
      <c r="AP214" t="e">
        <f>LOG(Table8_1[[#This Row],[8:2 FTUCA]])</f>
        <v>#NUM!</v>
      </c>
      <c r="AQ214" t="e">
        <f>LOG(Table8_1[[#This Row],[6:2 diPAP]])</f>
        <v>#NUM!</v>
      </c>
      <c r="AR214" t="e">
        <f>LOG(Table8_1[[#This Row],[FBSA]])</f>
        <v>#NUM!</v>
      </c>
      <c r="AS214" t="e">
        <f>LOG(Table8_1[[#This Row],[FHxSA]])</f>
        <v>#NUM!</v>
      </c>
      <c r="AT214" t="e">
        <f>LOG(Table8_1[[#This Row],[PFPrS]])</f>
        <v>#NUM!</v>
      </c>
      <c r="AU214" t="e">
        <f>LOG(Table8_1[[#This Row],[Cl-PFOS]])</f>
        <v>#NUM!</v>
      </c>
      <c r="AV214" t="e">
        <f>LOG(Table8_1[[#This Row],[PFEtCHxS]])</f>
        <v>#NUM!</v>
      </c>
      <c r="AW214" t="e">
        <f>LOG(Table8_1[[#This Row],[8:2 diPAP]])</f>
        <v>#NUM!</v>
      </c>
      <c r="AX214" t="e">
        <f>LOG(Table8_1[[#This Row],[diSAmPAP]])</f>
        <v>#NUM!</v>
      </c>
      <c r="AY214" t="e">
        <f>LOG(Table8_1[[#This Row],[11cl-PF3OUdS2]])</f>
        <v>#NUM!</v>
      </c>
    </row>
    <row r="215" spans="1:51" x14ac:dyDescent="0.3">
      <c r="A215">
        <f>LOG(Table8_1[[#This Row],[PFBA]])</f>
        <v>-1.2907300390241692</v>
      </c>
      <c r="B215">
        <f>LOG(Table8_1[[#This Row],[PFPeA]])</f>
        <v>-1.2907300390241692</v>
      </c>
      <c r="C215">
        <f>LOG(Table8_1[[#This Row],[PFHxA]])</f>
        <v>-1.2907300390241692</v>
      </c>
      <c r="D215">
        <f>LOG(Table8_1[[#This Row],[PFHpA]])</f>
        <v>-0.99012436628783984</v>
      </c>
      <c r="E215">
        <f>LOG(Table8_1[[#This Row],[PFOA]])</f>
        <v>-0.99012436628783984</v>
      </c>
      <c r="F215">
        <f>LOG(Table8_1[[#This Row],[PFNA]])</f>
        <v>-1.2907300390241692</v>
      </c>
      <c r="G215">
        <f>LOG(Table8_1[[#This Row],[PFBS]])</f>
        <v>-1.2907300390241692</v>
      </c>
      <c r="H215">
        <f>LOG(Table8_1[[#This Row],[PFPeS]])</f>
        <v>-0.42365864979420714</v>
      </c>
      <c r="I215">
        <f>LOG(Table8_1[[#This Row],[PFHxS]])</f>
        <v>0.72181061521254652</v>
      </c>
      <c r="J215">
        <f>LOG(Table8_1[[#This Row],[PFHpS]])</f>
        <v>0.20411998265592479</v>
      </c>
      <c r="K215">
        <f>LOG(Table8_1[[#This Row],[PFOS]])</f>
        <v>3.0569048513364727</v>
      </c>
      <c r="L215">
        <f>LOG(Table8_1[[#This Row],[6:2 FTS]])</f>
        <v>-1.2907300390241692</v>
      </c>
      <c r="M215" t="e">
        <f>LOG(Table8_1[[#This Row],[PFDA]])</f>
        <v>#NUM!</v>
      </c>
      <c r="N215" t="e">
        <f>LOG(Table8_1[[#This Row],[PFUnA]])</f>
        <v>#NUM!</v>
      </c>
      <c r="O215" t="e">
        <f>LOG(Table8_1[[#This Row],[PFDoA]])</f>
        <v>#NUM!</v>
      </c>
      <c r="P215" t="e">
        <f>LOG(Table8_1[[#This Row],[PFTrDA]])</f>
        <v>#NUM!</v>
      </c>
      <c r="Q215" t="e">
        <f>LOG(Table8_1[[#This Row],[PFTeDA]])</f>
        <v>#NUM!</v>
      </c>
      <c r="R215" t="e">
        <f>LOG(Table8_1[[#This Row],[PFHxDA]])</f>
        <v>#NUM!</v>
      </c>
      <c r="S215" t="e">
        <f>LOG(Table8_1[[#This Row],[PFNS]])</f>
        <v>#NUM!</v>
      </c>
      <c r="T215" t="e">
        <f>LOG(Table8_1[[#This Row],[PFDS]])</f>
        <v>#NUM!</v>
      </c>
      <c r="U215" t="e">
        <f>LOG(Table8_1[[#This Row],[PFDoS]])</f>
        <v>#NUM!</v>
      </c>
      <c r="V215" t="e">
        <f>LOG(Table8_1[[#This Row],[4:2 FTS]])</f>
        <v>#NUM!</v>
      </c>
      <c r="W215" t="e">
        <f>LOG(Table8_1[[#This Row],[8:2 FTS]])</f>
        <v>#NUM!</v>
      </c>
      <c r="X215" t="e">
        <f>LOG(Table8_1[[#This Row],[10:2 FTS]])</f>
        <v>#NUM!</v>
      </c>
      <c r="Y215" t="e">
        <f>LOG(Table8_1[[#This Row],[N-MeFOSAA]])</f>
        <v>#NUM!</v>
      </c>
      <c r="Z215" t="e">
        <f>LOG(Table8_1[[#This Row],[N-EtFOSAA]])</f>
        <v>#NUM!</v>
      </c>
      <c r="AA215" t="e">
        <f>LOG(Table8_1[[#This Row],[FOSA]])</f>
        <v>#NUM!</v>
      </c>
      <c r="AB215" t="e">
        <f>LOG(Table8_1[[#This Row],[FOSAA]])</f>
        <v>#NUM!</v>
      </c>
      <c r="AC215" t="e">
        <f>LOG(Table8_1[[#This Row],[N-MeFOSA]])</f>
        <v>#NUM!</v>
      </c>
      <c r="AD215" t="e">
        <f>LOG(Table8_1[[#This Row],[N-EtFOSA]])</f>
        <v>#NUM!</v>
      </c>
      <c r="AE215" t="e">
        <f>LOG(Table8_1[[#This Row],[HFPO-DA]])</f>
        <v>#NUM!</v>
      </c>
      <c r="AF215" t="e">
        <f>LOG(Table8_1[[#This Row],[ADONA]])</f>
        <v>#NUM!</v>
      </c>
      <c r="AG215" t="e">
        <f>LOG(Table8_1[[#This Row],[9Cl-PF3ONS]])</f>
        <v>#NUM!</v>
      </c>
      <c r="AH215" t="e">
        <f>LOG(Table8_1[[#This Row],[11Cl-PF3OUdS]])</f>
        <v>#NUM!</v>
      </c>
      <c r="AI215" t="e">
        <f>LOG(Table8_1[[#This Row],[3:3 FTCA]])</f>
        <v>#NUM!</v>
      </c>
      <c r="AJ215" t="e">
        <f>LOG(Table8_1[[#This Row],[5:3 FTCA]])</f>
        <v>#NUM!</v>
      </c>
      <c r="AK215" t="e">
        <f>LOG(Table8_1[[#This Row],[7:3 FTCA]])</f>
        <v>#NUM!</v>
      </c>
      <c r="AL215" t="e">
        <f>LOG(Table8_1[[#This Row],[6:2 FTCA]])</f>
        <v>#NUM!</v>
      </c>
      <c r="AM215" t="e">
        <f>LOG(Table8_1[[#This Row],[8:2 FTCA]])</f>
        <v>#NUM!</v>
      </c>
      <c r="AN215" t="e">
        <f>LOG(Table8_1[[#This Row],[10:2 FTCA]])</f>
        <v>#NUM!</v>
      </c>
      <c r="AO215" t="e">
        <f>LOG(Table8_1[[#This Row],[6:2 FTUCA]])</f>
        <v>#NUM!</v>
      </c>
      <c r="AP215" t="e">
        <f>LOG(Table8_1[[#This Row],[8:2 FTUCA]])</f>
        <v>#NUM!</v>
      </c>
      <c r="AQ215" t="e">
        <f>LOG(Table8_1[[#This Row],[6:2 diPAP]])</f>
        <v>#NUM!</v>
      </c>
      <c r="AR215" t="e">
        <f>LOG(Table8_1[[#This Row],[FBSA]])</f>
        <v>#NUM!</v>
      </c>
      <c r="AS215" t="e">
        <f>LOG(Table8_1[[#This Row],[FHxSA]])</f>
        <v>#NUM!</v>
      </c>
      <c r="AT215" t="e">
        <f>LOG(Table8_1[[#This Row],[PFPrS]])</f>
        <v>#NUM!</v>
      </c>
      <c r="AU215" t="e">
        <f>LOG(Table8_1[[#This Row],[Cl-PFOS]])</f>
        <v>#NUM!</v>
      </c>
      <c r="AV215" t="e">
        <f>LOG(Table8_1[[#This Row],[PFEtCHxS]])</f>
        <v>#NUM!</v>
      </c>
      <c r="AW215" t="e">
        <f>LOG(Table8_1[[#This Row],[8:2 diPAP]])</f>
        <v>#NUM!</v>
      </c>
      <c r="AX215" t="e">
        <f>LOG(Table8_1[[#This Row],[diSAmPAP]])</f>
        <v>#NUM!</v>
      </c>
      <c r="AY215" t="e">
        <f>LOG(Table8_1[[#This Row],[11cl-PF3OUdS2]])</f>
        <v>#NUM!</v>
      </c>
    </row>
    <row r="216" spans="1:51" x14ac:dyDescent="0.3">
      <c r="A216">
        <f>LOG(Table8_1[[#This Row],[PFBA]])</f>
        <v>-1.3946949538588904</v>
      </c>
      <c r="B216">
        <f>LOG(Table8_1[[#This Row],[PFPeA]])</f>
        <v>-1.3946949538588904</v>
      </c>
      <c r="C216">
        <f>LOG(Table8_1[[#This Row],[PFHxA]])</f>
        <v>-1.3946949538588904</v>
      </c>
      <c r="D216">
        <f>LOG(Table8_1[[#This Row],[PFHpA]])</f>
        <v>-0.37059040089728107</v>
      </c>
      <c r="E216">
        <f>LOG(Table8_1[[#This Row],[PFOA]])</f>
        <v>-1.0936649581949094</v>
      </c>
      <c r="F216">
        <f>LOG(Table8_1[[#This Row],[PFNA]])</f>
        <v>-1.3946949538588904</v>
      </c>
      <c r="G216">
        <f>LOG(Table8_1[[#This Row],[PFBS]])</f>
        <v>-1.3946949538588904</v>
      </c>
      <c r="H216">
        <f>LOG(Table8_1[[#This Row],[PFPeS]])</f>
        <v>-0.32605800136591223</v>
      </c>
      <c r="I216">
        <f>LOG(Table8_1[[#This Row],[PFHxS]])</f>
        <v>0.89153745767256443</v>
      </c>
      <c r="J216">
        <f>LOG(Table8_1[[#This Row],[PFHpS]])</f>
        <v>0.48429983934678583</v>
      </c>
      <c r="K216">
        <f>LOG(Table8_1[[#This Row],[PFOS]])</f>
        <v>3.012837224705172</v>
      </c>
      <c r="L216">
        <f>LOG(Table8_1[[#This Row],[6:2 FTS]])</f>
        <v>-1.3946949538588904</v>
      </c>
      <c r="M216" t="e">
        <f>LOG(Table8_1[[#This Row],[PFDA]])</f>
        <v>#NUM!</v>
      </c>
      <c r="N216" t="e">
        <f>LOG(Table8_1[[#This Row],[PFUnA]])</f>
        <v>#NUM!</v>
      </c>
      <c r="O216" t="e">
        <f>LOG(Table8_1[[#This Row],[PFDoA]])</f>
        <v>#NUM!</v>
      </c>
      <c r="P216" t="e">
        <f>LOG(Table8_1[[#This Row],[PFTrDA]])</f>
        <v>#NUM!</v>
      </c>
      <c r="Q216" t="e">
        <f>LOG(Table8_1[[#This Row],[PFTeDA]])</f>
        <v>#NUM!</v>
      </c>
      <c r="R216" t="e">
        <f>LOG(Table8_1[[#This Row],[PFHxDA]])</f>
        <v>#NUM!</v>
      </c>
      <c r="S216" t="e">
        <f>LOG(Table8_1[[#This Row],[PFNS]])</f>
        <v>#NUM!</v>
      </c>
      <c r="T216" t="e">
        <f>LOG(Table8_1[[#This Row],[PFDS]])</f>
        <v>#NUM!</v>
      </c>
      <c r="U216" t="e">
        <f>LOG(Table8_1[[#This Row],[PFDoS]])</f>
        <v>#NUM!</v>
      </c>
      <c r="V216" t="e">
        <f>LOG(Table8_1[[#This Row],[4:2 FTS]])</f>
        <v>#NUM!</v>
      </c>
      <c r="W216" t="e">
        <f>LOG(Table8_1[[#This Row],[8:2 FTS]])</f>
        <v>#NUM!</v>
      </c>
      <c r="X216" t="e">
        <f>LOG(Table8_1[[#This Row],[10:2 FTS]])</f>
        <v>#NUM!</v>
      </c>
      <c r="Y216" t="e">
        <f>LOG(Table8_1[[#This Row],[N-MeFOSAA]])</f>
        <v>#NUM!</v>
      </c>
      <c r="Z216" t="e">
        <f>LOG(Table8_1[[#This Row],[N-EtFOSAA]])</f>
        <v>#NUM!</v>
      </c>
      <c r="AA216" t="e">
        <f>LOG(Table8_1[[#This Row],[FOSA]])</f>
        <v>#NUM!</v>
      </c>
      <c r="AB216" t="e">
        <f>LOG(Table8_1[[#This Row],[FOSAA]])</f>
        <v>#NUM!</v>
      </c>
      <c r="AC216" t="e">
        <f>LOG(Table8_1[[#This Row],[N-MeFOSA]])</f>
        <v>#NUM!</v>
      </c>
      <c r="AD216" t="e">
        <f>LOG(Table8_1[[#This Row],[N-EtFOSA]])</f>
        <v>#NUM!</v>
      </c>
      <c r="AE216" t="e">
        <f>LOG(Table8_1[[#This Row],[HFPO-DA]])</f>
        <v>#NUM!</v>
      </c>
      <c r="AF216" t="e">
        <f>LOG(Table8_1[[#This Row],[ADONA]])</f>
        <v>#NUM!</v>
      </c>
      <c r="AG216" t="e">
        <f>LOG(Table8_1[[#This Row],[9Cl-PF3ONS]])</f>
        <v>#NUM!</v>
      </c>
      <c r="AH216" t="e">
        <f>LOG(Table8_1[[#This Row],[11Cl-PF3OUdS]])</f>
        <v>#NUM!</v>
      </c>
      <c r="AI216" t="e">
        <f>LOG(Table8_1[[#This Row],[3:3 FTCA]])</f>
        <v>#NUM!</v>
      </c>
      <c r="AJ216" t="e">
        <f>LOG(Table8_1[[#This Row],[5:3 FTCA]])</f>
        <v>#NUM!</v>
      </c>
      <c r="AK216" t="e">
        <f>LOG(Table8_1[[#This Row],[7:3 FTCA]])</f>
        <v>#NUM!</v>
      </c>
      <c r="AL216" t="e">
        <f>LOG(Table8_1[[#This Row],[6:2 FTCA]])</f>
        <v>#NUM!</v>
      </c>
      <c r="AM216" t="e">
        <f>LOG(Table8_1[[#This Row],[8:2 FTCA]])</f>
        <v>#NUM!</v>
      </c>
      <c r="AN216" t="e">
        <f>LOG(Table8_1[[#This Row],[10:2 FTCA]])</f>
        <v>#NUM!</v>
      </c>
      <c r="AO216" t="e">
        <f>LOG(Table8_1[[#This Row],[6:2 FTUCA]])</f>
        <v>#NUM!</v>
      </c>
      <c r="AP216" t="e">
        <f>LOG(Table8_1[[#This Row],[8:2 FTUCA]])</f>
        <v>#NUM!</v>
      </c>
      <c r="AQ216" t="e">
        <f>LOG(Table8_1[[#This Row],[6:2 diPAP]])</f>
        <v>#NUM!</v>
      </c>
      <c r="AR216" t="e">
        <f>LOG(Table8_1[[#This Row],[FBSA]])</f>
        <v>#NUM!</v>
      </c>
      <c r="AS216" t="e">
        <f>LOG(Table8_1[[#This Row],[FHxSA]])</f>
        <v>#NUM!</v>
      </c>
      <c r="AT216" t="e">
        <f>LOG(Table8_1[[#This Row],[PFPrS]])</f>
        <v>#NUM!</v>
      </c>
      <c r="AU216" t="e">
        <f>LOG(Table8_1[[#This Row],[Cl-PFOS]])</f>
        <v>#NUM!</v>
      </c>
      <c r="AV216" t="e">
        <f>LOG(Table8_1[[#This Row],[PFEtCHxS]])</f>
        <v>#NUM!</v>
      </c>
      <c r="AW216" t="e">
        <f>LOG(Table8_1[[#This Row],[8:2 diPAP]])</f>
        <v>#NUM!</v>
      </c>
      <c r="AX216" t="e">
        <f>LOG(Table8_1[[#This Row],[diSAmPAP]])</f>
        <v>#NUM!</v>
      </c>
      <c r="AY216" t="e">
        <f>LOG(Table8_1[[#This Row],[11cl-PF3OUdS2]])</f>
        <v>#NUM!</v>
      </c>
    </row>
    <row r="217" spans="1:51" x14ac:dyDescent="0.3">
      <c r="A217">
        <f>LOG(Table8_1[[#This Row],[PFBA]])</f>
        <v>-1.3027706572402824</v>
      </c>
      <c r="B217">
        <f>LOG(Table8_1[[#This Row],[PFPeA]])</f>
        <v>-1.3027706572402824</v>
      </c>
      <c r="C217">
        <f>LOG(Table8_1[[#This Row],[PFHxA]])</f>
        <v>-1.3027706572402824</v>
      </c>
      <c r="D217">
        <f>LOG(Table8_1[[#This Row],[PFHpA]])</f>
        <v>-1.0017406615763014</v>
      </c>
      <c r="E217">
        <f>LOG(Table8_1[[#This Row],[PFOA]])</f>
        <v>-1.0017406615763014</v>
      </c>
      <c r="F217">
        <f>LOG(Table8_1[[#This Row],[PFNA]])</f>
        <v>-1.3027706572402824</v>
      </c>
      <c r="G217">
        <f>LOG(Table8_1[[#This Row],[PFBS]])</f>
        <v>-1.3027706572402824</v>
      </c>
      <c r="H217">
        <f>LOG(Table8_1[[#This Row],[PFPeS]])</f>
        <v>-1.0017406615763014</v>
      </c>
      <c r="I217">
        <f>LOG(Table8_1[[#This Row],[PFHxS]])</f>
        <v>0.83695673705955043</v>
      </c>
      <c r="J217">
        <f>LOG(Table8_1[[#This Row],[PFHpS]])</f>
        <v>0.41830129131974547</v>
      </c>
      <c r="K217">
        <f>LOG(Table8_1[[#This Row],[PFOS]])</f>
        <v>3.0293837776852097</v>
      </c>
      <c r="L217">
        <f>LOG(Table8_1[[#This Row],[6:2 FTS]])</f>
        <v>-1.3027706572402824</v>
      </c>
      <c r="M217" t="e">
        <f>LOG(Table8_1[[#This Row],[PFDA]])</f>
        <v>#NUM!</v>
      </c>
      <c r="N217" t="e">
        <f>LOG(Table8_1[[#This Row],[PFUnA]])</f>
        <v>#NUM!</v>
      </c>
      <c r="O217" t="e">
        <f>LOG(Table8_1[[#This Row],[PFDoA]])</f>
        <v>#NUM!</v>
      </c>
      <c r="P217" t="e">
        <f>LOG(Table8_1[[#This Row],[PFTrDA]])</f>
        <v>#NUM!</v>
      </c>
      <c r="Q217" t="e">
        <f>LOG(Table8_1[[#This Row],[PFTeDA]])</f>
        <v>#NUM!</v>
      </c>
      <c r="R217" t="e">
        <f>LOG(Table8_1[[#This Row],[PFHxDA]])</f>
        <v>#NUM!</v>
      </c>
      <c r="S217" t="e">
        <f>LOG(Table8_1[[#This Row],[PFNS]])</f>
        <v>#NUM!</v>
      </c>
      <c r="T217" t="e">
        <f>LOG(Table8_1[[#This Row],[PFDS]])</f>
        <v>#NUM!</v>
      </c>
      <c r="U217" t="e">
        <f>LOG(Table8_1[[#This Row],[PFDoS]])</f>
        <v>#NUM!</v>
      </c>
      <c r="V217" t="e">
        <f>LOG(Table8_1[[#This Row],[4:2 FTS]])</f>
        <v>#NUM!</v>
      </c>
      <c r="W217" t="e">
        <f>LOG(Table8_1[[#This Row],[8:2 FTS]])</f>
        <v>#NUM!</v>
      </c>
      <c r="X217" t="e">
        <f>LOG(Table8_1[[#This Row],[10:2 FTS]])</f>
        <v>#NUM!</v>
      </c>
      <c r="Y217" t="e">
        <f>LOG(Table8_1[[#This Row],[N-MeFOSAA]])</f>
        <v>#NUM!</v>
      </c>
      <c r="Z217" t="e">
        <f>LOG(Table8_1[[#This Row],[N-EtFOSAA]])</f>
        <v>#NUM!</v>
      </c>
      <c r="AA217" t="e">
        <f>LOG(Table8_1[[#This Row],[FOSA]])</f>
        <v>#NUM!</v>
      </c>
      <c r="AB217" t="e">
        <f>LOG(Table8_1[[#This Row],[FOSAA]])</f>
        <v>#NUM!</v>
      </c>
      <c r="AC217" t="e">
        <f>LOG(Table8_1[[#This Row],[N-MeFOSA]])</f>
        <v>#NUM!</v>
      </c>
      <c r="AD217" t="e">
        <f>LOG(Table8_1[[#This Row],[N-EtFOSA]])</f>
        <v>#NUM!</v>
      </c>
      <c r="AE217" t="e">
        <f>LOG(Table8_1[[#This Row],[HFPO-DA]])</f>
        <v>#NUM!</v>
      </c>
      <c r="AF217" t="e">
        <f>LOG(Table8_1[[#This Row],[ADONA]])</f>
        <v>#NUM!</v>
      </c>
      <c r="AG217" t="e">
        <f>LOG(Table8_1[[#This Row],[9Cl-PF3ONS]])</f>
        <v>#NUM!</v>
      </c>
      <c r="AH217" t="e">
        <f>LOG(Table8_1[[#This Row],[11Cl-PF3OUdS]])</f>
        <v>#NUM!</v>
      </c>
      <c r="AI217" t="e">
        <f>LOG(Table8_1[[#This Row],[3:3 FTCA]])</f>
        <v>#NUM!</v>
      </c>
      <c r="AJ217" t="e">
        <f>LOG(Table8_1[[#This Row],[5:3 FTCA]])</f>
        <v>#NUM!</v>
      </c>
      <c r="AK217" t="e">
        <f>LOG(Table8_1[[#This Row],[7:3 FTCA]])</f>
        <v>#NUM!</v>
      </c>
      <c r="AL217" t="e">
        <f>LOG(Table8_1[[#This Row],[6:2 FTCA]])</f>
        <v>#NUM!</v>
      </c>
      <c r="AM217" t="e">
        <f>LOG(Table8_1[[#This Row],[8:2 FTCA]])</f>
        <v>#NUM!</v>
      </c>
      <c r="AN217" t="e">
        <f>LOG(Table8_1[[#This Row],[10:2 FTCA]])</f>
        <v>#NUM!</v>
      </c>
      <c r="AO217" t="e">
        <f>LOG(Table8_1[[#This Row],[6:2 FTUCA]])</f>
        <v>#NUM!</v>
      </c>
      <c r="AP217" t="e">
        <f>LOG(Table8_1[[#This Row],[8:2 FTUCA]])</f>
        <v>#NUM!</v>
      </c>
      <c r="AQ217" t="e">
        <f>LOG(Table8_1[[#This Row],[6:2 diPAP]])</f>
        <v>#NUM!</v>
      </c>
      <c r="AR217" t="e">
        <f>LOG(Table8_1[[#This Row],[FBSA]])</f>
        <v>#NUM!</v>
      </c>
      <c r="AS217" t="e">
        <f>LOG(Table8_1[[#This Row],[FHxSA]])</f>
        <v>#NUM!</v>
      </c>
      <c r="AT217" t="e">
        <f>LOG(Table8_1[[#This Row],[PFPrS]])</f>
        <v>#NUM!</v>
      </c>
      <c r="AU217" t="e">
        <f>LOG(Table8_1[[#This Row],[Cl-PFOS]])</f>
        <v>#NUM!</v>
      </c>
      <c r="AV217" t="e">
        <f>LOG(Table8_1[[#This Row],[PFEtCHxS]])</f>
        <v>#NUM!</v>
      </c>
      <c r="AW217" t="e">
        <f>LOG(Table8_1[[#This Row],[8:2 diPAP]])</f>
        <v>#NUM!</v>
      </c>
      <c r="AX217" t="e">
        <f>LOG(Table8_1[[#This Row],[diSAmPAP]])</f>
        <v>#NUM!</v>
      </c>
      <c r="AY217" t="e">
        <f>LOG(Table8_1[[#This Row],[11cl-PF3OUdS2]])</f>
        <v>#NUM!</v>
      </c>
    </row>
    <row r="218" spans="1:51" x14ac:dyDescent="0.3">
      <c r="A218">
        <f>LOG(Table8_1[[#This Row],[PFBA]])</f>
        <v>-1.3124710387853658</v>
      </c>
      <c r="B218">
        <f>LOG(Table8_1[[#This Row],[PFPeA]])</f>
        <v>-1.3124710387853658</v>
      </c>
      <c r="C218">
        <f>LOG(Table8_1[[#This Row],[PFHxA]])</f>
        <v>-1.3124710387853658</v>
      </c>
      <c r="D218">
        <f>LOG(Table8_1[[#This Row],[PFHpA]])</f>
        <v>0.81690383937566025</v>
      </c>
      <c r="E218">
        <f>LOG(Table8_1[[#This Row],[PFOA]])</f>
        <v>-0.36754270781527576</v>
      </c>
      <c r="F218">
        <f>LOG(Table8_1[[#This Row],[PFNA]])</f>
        <v>-0.32330639037513342</v>
      </c>
      <c r="G218">
        <f>LOG(Table8_1[[#This Row],[PFBS]])</f>
        <v>-1.0105501823333081</v>
      </c>
      <c r="H218">
        <f>LOG(Table8_1[[#This Row],[PFPeS]])</f>
        <v>-0.40893539297350079</v>
      </c>
      <c r="I218">
        <f>LOG(Table8_1[[#This Row],[PFHxS]])</f>
        <v>1.3996737214810382</v>
      </c>
      <c r="J218">
        <f>LOG(Table8_1[[#This Row],[PFHpS]])</f>
        <v>0.61489721603313463</v>
      </c>
      <c r="K218">
        <f>LOG(Table8_1[[#This Row],[PFOS]])</f>
        <v>3.1553360374650619</v>
      </c>
      <c r="L218">
        <f>LOG(Table8_1[[#This Row],[6:2 FTS]])</f>
        <v>-1.3124710387853658</v>
      </c>
      <c r="M218" t="e">
        <f>LOG(Table8_1[[#This Row],[PFDA]])</f>
        <v>#NUM!</v>
      </c>
      <c r="N218" t="e">
        <f>LOG(Table8_1[[#This Row],[PFUnA]])</f>
        <v>#NUM!</v>
      </c>
      <c r="O218" t="e">
        <f>LOG(Table8_1[[#This Row],[PFDoA]])</f>
        <v>#NUM!</v>
      </c>
      <c r="P218" t="e">
        <f>LOG(Table8_1[[#This Row],[PFTrDA]])</f>
        <v>#NUM!</v>
      </c>
      <c r="Q218" t="e">
        <f>LOG(Table8_1[[#This Row],[PFTeDA]])</f>
        <v>#NUM!</v>
      </c>
      <c r="R218" t="e">
        <f>LOG(Table8_1[[#This Row],[PFHxDA]])</f>
        <v>#NUM!</v>
      </c>
      <c r="S218" t="e">
        <f>LOG(Table8_1[[#This Row],[PFNS]])</f>
        <v>#NUM!</v>
      </c>
      <c r="T218" t="e">
        <f>LOG(Table8_1[[#This Row],[PFDS]])</f>
        <v>#NUM!</v>
      </c>
      <c r="U218" t="e">
        <f>LOG(Table8_1[[#This Row],[PFDoS]])</f>
        <v>#NUM!</v>
      </c>
      <c r="V218" t="e">
        <f>LOG(Table8_1[[#This Row],[4:2 FTS]])</f>
        <v>#NUM!</v>
      </c>
      <c r="W218" t="e">
        <f>LOG(Table8_1[[#This Row],[8:2 FTS]])</f>
        <v>#NUM!</v>
      </c>
      <c r="X218" t="e">
        <f>LOG(Table8_1[[#This Row],[10:2 FTS]])</f>
        <v>#NUM!</v>
      </c>
      <c r="Y218" t="e">
        <f>LOG(Table8_1[[#This Row],[N-MeFOSAA]])</f>
        <v>#NUM!</v>
      </c>
      <c r="Z218" t="e">
        <f>LOG(Table8_1[[#This Row],[N-EtFOSAA]])</f>
        <v>#NUM!</v>
      </c>
      <c r="AA218" t="e">
        <f>LOG(Table8_1[[#This Row],[FOSA]])</f>
        <v>#NUM!</v>
      </c>
      <c r="AB218" t="e">
        <f>LOG(Table8_1[[#This Row],[FOSAA]])</f>
        <v>#NUM!</v>
      </c>
      <c r="AC218" t="e">
        <f>LOG(Table8_1[[#This Row],[N-MeFOSA]])</f>
        <v>#NUM!</v>
      </c>
      <c r="AD218" t="e">
        <f>LOG(Table8_1[[#This Row],[N-EtFOSA]])</f>
        <v>#NUM!</v>
      </c>
      <c r="AE218" t="e">
        <f>LOG(Table8_1[[#This Row],[HFPO-DA]])</f>
        <v>#NUM!</v>
      </c>
      <c r="AF218" t="e">
        <f>LOG(Table8_1[[#This Row],[ADONA]])</f>
        <v>#NUM!</v>
      </c>
      <c r="AG218" t="e">
        <f>LOG(Table8_1[[#This Row],[9Cl-PF3ONS]])</f>
        <v>#NUM!</v>
      </c>
      <c r="AH218" t="e">
        <f>LOG(Table8_1[[#This Row],[11Cl-PF3OUdS]])</f>
        <v>#NUM!</v>
      </c>
      <c r="AI218" t="e">
        <f>LOG(Table8_1[[#This Row],[3:3 FTCA]])</f>
        <v>#NUM!</v>
      </c>
      <c r="AJ218" t="e">
        <f>LOG(Table8_1[[#This Row],[5:3 FTCA]])</f>
        <v>#NUM!</v>
      </c>
      <c r="AK218" t="e">
        <f>LOG(Table8_1[[#This Row],[7:3 FTCA]])</f>
        <v>#NUM!</v>
      </c>
      <c r="AL218" t="e">
        <f>LOG(Table8_1[[#This Row],[6:2 FTCA]])</f>
        <v>#NUM!</v>
      </c>
      <c r="AM218" t="e">
        <f>LOG(Table8_1[[#This Row],[8:2 FTCA]])</f>
        <v>#NUM!</v>
      </c>
      <c r="AN218" t="e">
        <f>LOG(Table8_1[[#This Row],[10:2 FTCA]])</f>
        <v>#NUM!</v>
      </c>
      <c r="AO218" t="e">
        <f>LOG(Table8_1[[#This Row],[6:2 FTUCA]])</f>
        <v>#NUM!</v>
      </c>
      <c r="AP218" t="e">
        <f>LOG(Table8_1[[#This Row],[8:2 FTUCA]])</f>
        <v>#NUM!</v>
      </c>
      <c r="AQ218" t="e">
        <f>LOG(Table8_1[[#This Row],[6:2 diPAP]])</f>
        <v>#NUM!</v>
      </c>
      <c r="AR218" t="e">
        <f>LOG(Table8_1[[#This Row],[FBSA]])</f>
        <v>#NUM!</v>
      </c>
      <c r="AS218" t="e">
        <f>LOG(Table8_1[[#This Row],[FHxSA]])</f>
        <v>#NUM!</v>
      </c>
      <c r="AT218" t="e">
        <f>LOG(Table8_1[[#This Row],[PFPrS]])</f>
        <v>#NUM!</v>
      </c>
      <c r="AU218" t="e">
        <f>LOG(Table8_1[[#This Row],[Cl-PFOS]])</f>
        <v>#NUM!</v>
      </c>
      <c r="AV218" t="e">
        <f>LOG(Table8_1[[#This Row],[PFEtCHxS]])</f>
        <v>#NUM!</v>
      </c>
      <c r="AW218" t="e">
        <f>LOG(Table8_1[[#This Row],[8:2 diPAP]])</f>
        <v>#NUM!</v>
      </c>
      <c r="AX218" t="e">
        <f>LOG(Table8_1[[#This Row],[diSAmPAP]])</f>
        <v>#NUM!</v>
      </c>
      <c r="AY218" t="e">
        <f>LOG(Table8_1[[#This Row],[11cl-PF3OUdS2]])</f>
        <v>#NUM!</v>
      </c>
    </row>
    <row r="219" spans="1:51" x14ac:dyDescent="0.3">
      <c r="A219">
        <f>LOG(Table8_1[[#This Row],[PFBA]])</f>
        <v>-1.3809066693732572</v>
      </c>
      <c r="B219">
        <f>LOG(Table8_1[[#This Row],[PFPeA]])</f>
        <v>-1.3809066693732572</v>
      </c>
      <c r="C219">
        <f>LOG(Table8_1[[#This Row],[PFHxA]])</f>
        <v>-1.080398976215889</v>
      </c>
      <c r="D219">
        <f>LOG(Table8_1[[#This Row],[PFHpA]])</f>
        <v>0.42160392686983106</v>
      </c>
      <c r="E219">
        <f>LOG(Table8_1[[#This Row],[PFOA]])</f>
        <v>-1.080398976215889</v>
      </c>
      <c r="F219">
        <f>LOG(Table8_1[[#This Row],[PFNA]])</f>
        <v>-1.3809066693732572</v>
      </c>
      <c r="G219">
        <f>LOG(Table8_1[[#This Row],[PFBS]])</f>
        <v>-1.3809066693732572</v>
      </c>
      <c r="H219">
        <f>LOG(Table8_1[[#This Row],[PFPeS]])</f>
        <v>-0.35457773065090809</v>
      </c>
      <c r="I219">
        <f>LOG(Table8_1[[#This Row],[PFHxS]])</f>
        <v>0.86687781433749889</v>
      </c>
      <c r="J219">
        <f>LOG(Table8_1[[#This Row],[PFHpS]])</f>
        <v>0.53655844257153007</v>
      </c>
      <c r="K219">
        <f>LOG(Table8_1[[#This Row],[PFOS]])</f>
        <v>3.0755469613925306</v>
      </c>
      <c r="L219">
        <f>LOG(Table8_1[[#This Row],[6:2 FTS]])</f>
        <v>-1.3809066693732572</v>
      </c>
      <c r="M219" t="e">
        <f>LOG(Table8_1[[#This Row],[PFDA]])</f>
        <v>#NUM!</v>
      </c>
      <c r="N219" t="e">
        <f>LOG(Table8_1[[#This Row],[PFUnA]])</f>
        <v>#NUM!</v>
      </c>
      <c r="O219" t="e">
        <f>LOG(Table8_1[[#This Row],[PFDoA]])</f>
        <v>#NUM!</v>
      </c>
      <c r="P219" t="e">
        <f>LOG(Table8_1[[#This Row],[PFTrDA]])</f>
        <v>#NUM!</v>
      </c>
      <c r="Q219" t="e">
        <f>LOG(Table8_1[[#This Row],[PFTeDA]])</f>
        <v>#NUM!</v>
      </c>
      <c r="R219" t="e">
        <f>LOG(Table8_1[[#This Row],[PFHxDA]])</f>
        <v>#NUM!</v>
      </c>
      <c r="S219" t="e">
        <f>LOG(Table8_1[[#This Row],[PFNS]])</f>
        <v>#NUM!</v>
      </c>
      <c r="T219" t="e">
        <f>LOG(Table8_1[[#This Row],[PFDS]])</f>
        <v>#NUM!</v>
      </c>
      <c r="U219" t="e">
        <f>LOG(Table8_1[[#This Row],[PFDoS]])</f>
        <v>#NUM!</v>
      </c>
      <c r="V219" t="e">
        <f>LOG(Table8_1[[#This Row],[4:2 FTS]])</f>
        <v>#NUM!</v>
      </c>
      <c r="W219" t="e">
        <f>LOG(Table8_1[[#This Row],[8:2 FTS]])</f>
        <v>#NUM!</v>
      </c>
      <c r="X219" t="e">
        <f>LOG(Table8_1[[#This Row],[10:2 FTS]])</f>
        <v>#NUM!</v>
      </c>
      <c r="Y219" t="e">
        <f>LOG(Table8_1[[#This Row],[N-MeFOSAA]])</f>
        <v>#NUM!</v>
      </c>
      <c r="Z219" t="e">
        <f>LOG(Table8_1[[#This Row],[N-EtFOSAA]])</f>
        <v>#NUM!</v>
      </c>
      <c r="AA219" t="e">
        <f>LOG(Table8_1[[#This Row],[FOSA]])</f>
        <v>#NUM!</v>
      </c>
      <c r="AB219" t="e">
        <f>LOG(Table8_1[[#This Row],[FOSAA]])</f>
        <v>#NUM!</v>
      </c>
      <c r="AC219" t="e">
        <f>LOG(Table8_1[[#This Row],[N-MeFOSA]])</f>
        <v>#NUM!</v>
      </c>
      <c r="AD219" t="e">
        <f>LOG(Table8_1[[#This Row],[N-EtFOSA]])</f>
        <v>#NUM!</v>
      </c>
      <c r="AE219" t="e">
        <f>LOG(Table8_1[[#This Row],[HFPO-DA]])</f>
        <v>#NUM!</v>
      </c>
      <c r="AF219" t="e">
        <f>LOG(Table8_1[[#This Row],[ADONA]])</f>
        <v>#NUM!</v>
      </c>
      <c r="AG219" t="e">
        <f>LOG(Table8_1[[#This Row],[9Cl-PF3ONS]])</f>
        <v>#NUM!</v>
      </c>
      <c r="AH219" t="e">
        <f>LOG(Table8_1[[#This Row],[11Cl-PF3OUdS]])</f>
        <v>#NUM!</v>
      </c>
      <c r="AI219" t="e">
        <f>LOG(Table8_1[[#This Row],[3:3 FTCA]])</f>
        <v>#NUM!</v>
      </c>
      <c r="AJ219" t="e">
        <f>LOG(Table8_1[[#This Row],[5:3 FTCA]])</f>
        <v>#NUM!</v>
      </c>
      <c r="AK219" t="e">
        <f>LOG(Table8_1[[#This Row],[7:3 FTCA]])</f>
        <v>#NUM!</v>
      </c>
      <c r="AL219" t="e">
        <f>LOG(Table8_1[[#This Row],[6:2 FTCA]])</f>
        <v>#NUM!</v>
      </c>
      <c r="AM219" t="e">
        <f>LOG(Table8_1[[#This Row],[8:2 FTCA]])</f>
        <v>#NUM!</v>
      </c>
      <c r="AN219" t="e">
        <f>LOG(Table8_1[[#This Row],[10:2 FTCA]])</f>
        <v>#NUM!</v>
      </c>
      <c r="AO219" t="e">
        <f>LOG(Table8_1[[#This Row],[6:2 FTUCA]])</f>
        <v>#NUM!</v>
      </c>
      <c r="AP219" t="e">
        <f>LOG(Table8_1[[#This Row],[8:2 FTUCA]])</f>
        <v>#NUM!</v>
      </c>
      <c r="AQ219" t="e">
        <f>LOG(Table8_1[[#This Row],[6:2 diPAP]])</f>
        <v>#NUM!</v>
      </c>
      <c r="AR219" t="e">
        <f>LOG(Table8_1[[#This Row],[FBSA]])</f>
        <v>#NUM!</v>
      </c>
      <c r="AS219" t="e">
        <f>LOG(Table8_1[[#This Row],[FHxSA]])</f>
        <v>#NUM!</v>
      </c>
      <c r="AT219" t="e">
        <f>LOG(Table8_1[[#This Row],[PFPrS]])</f>
        <v>#NUM!</v>
      </c>
      <c r="AU219" t="e">
        <f>LOG(Table8_1[[#This Row],[Cl-PFOS]])</f>
        <v>#NUM!</v>
      </c>
      <c r="AV219" t="e">
        <f>LOG(Table8_1[[#This Row],[PFEtCHxS]])</f>
        <v>#NUM!</v>
      </c>
      <c r="AW219" t="e">
        <f>LOG(Table8_1[[#This Row],[8:2 diPAP]])</f>
        <v>#NUM!</v>
      </c>
      <c r="AX219" t="e">
        <f>LOG(Table8_1[[#This Row],[diSAmPAP]])</f>
        <v>#NUM!</v>
      </c>
      <c r="AY219" t="e">
        <f>LOG(Table8_1[[#This Row],[11cl-PF3OUdS2]])</f>
        <v>#NUM!</v>
      </c>
    </row>
    <row r="220" spans="1:51" x14ac:dyDescent="0.3">
      <c r="A220">
        <f>LOG(Table8_1[[#This Row],[PFBA]])</f>
        <v>-1.3115801779972893</v>
      </c>
      <c r="B220">
        <f>LOG(Table8_1[[#This Row],[PFPeA]])</f>
        <v>-1.3115801779972893</v>
      </c>
      <c r="C220">
        <f>LOG(Table8_1[[#This Row],[PFHxA]])</f>
        <v>-1.3115801779972893</v>
      </c>
      <c r="D220">
        <f>LOG(Table8_1[[#This Row],[PFHpA]])</f>
        <v>-1.0109953843014632</v>
      </c>
      <c r="E220">
        <f>LOG(Table8_1[[#This Row],[PFOA]])</f>
        <v>-1.0109953843014632</v>
      </c>
      <c r="F220">
        <f>LOG(Table8_1[[#This Row],[PFNA]])</f>
        <v>-0.58004425151024208</v>
      </c>
      <c r="G220">
        <f>LOG(Table8_1[[#This Row],[PFBS]])</f>
        <v>-1.3115801779972893</v>
      </c>
      <c r="H220">
        <f>LOG(Table8_1[[#This Row],[PFPeS]])</f>
        <v>-0.52143350440615666</v>
      </c>
      <c r="I220">
        <f>LOG(Table8_1[[#This Row],[PFHxS]])</f>
        <v>0.96142109406644827</v>
      </c>
      <c r="J220">
        <f>LOG(Table8_1[[#This Row],[PFHpS]])</f>
        <v>0.37291200297010657</v>
      </c>
      <c r="K220">
        <f>LOG(Table8_1[[#This Row],[PFOS]])</f>
        <v>3.0453229787866576</v>
      </c>
      <c r="L220">
        <f>LOG(Table8_1[[#This Row],[6:2 FTS]])</f>
        <v>-1.3115801779972893</v>
      </c>
      <c r="M220" t="e">
        <f>LOG(Table8_1[[#This Row],[PFDA]])</f>
        <v>#NUM!</v>
      </c>
      <c r="N220" t="e">
        <f>LOG(Table8_1[[#This Row],[PFUnA]])</f>
        <v>#NUM!</v>
      </c>
      <c r="O220" t="e">
        <f>LOG(Table8_1[[#This Row],[PFDoA]])</f>
        <v>#NUM!</v>
      </c>
      <c r="P220" t="e">
        <f>LOG(Table8_1[[#This Row],[PFTrDA]])</f>
        <v>#NUM!</v>
      </c>
      <c r="Q220" t="e">
        <f>LOG(Table8_1[[#This Row],[PFTeDA]])</f>
        <v>#NUM!</v>
      </c>
      <c r="R220" t="e">
        <f>LOG(Table8_1[[#This Row],[PFHxDA]])</f>
        <v>#NUM!</v>
      </c>
      <c r="S220" t="e">
        <f>LOG(Table8_1[[#This Row],[PFNS]])</f>
        <v>#NUM!</v>
      </c>
      <c r="T220" t="e">
        <f>LOG(Table8_1[[#This Row],[PFDS]])</f>
        <v>#NUM!</v>
      </c>
      <c r="U220" t="e">
        <f>LOG(Table8_1[[#This Row],[PFDoS]])</f>
        <v>#NUM!</v>
      </c>
      <c r="V220" t="e">
        <f>LOG(Table8_1[[#This Row],[4:2 FTS]])</f>
        <v>#NUM!</v>
      </c>
      <c r="W220" t="e">
        <f>LOG(Table8_1[[#This Row],[8:2 FTS]])</f>
        <v>#NUM!</v>
      </c>
      <c r="X220" t="e">
        <f>LOG(Table8_1[[#This Row],[10:2 FTS]])</f>
        <v>#NUM!</v>
      </c>
      <c r="Y220" t="e">
        <f>LOG(Table8_1[[#This Row],[N-MeFOSAA]])</f>
        <v>#NUM!</v>
      </c>
      <c r="Z220" t="e">
        <f>LOG(Table8_1[[#This Row],[N-EtFOSAA]])</f>
        <v>#NUM!</v>
      </c>
      <c r="AA220" t="e">
        <f>LOG(Table8_1[[#This Row],[FOSA]])</f>
        <v>#NUM!</v>
      </c>
      <c r="AB220" t="e">
        <f>LOG(Table8_1[[#This Row],[FOSAA]])</f>
        <v>#NUM!</v>
      </c>
      <c r="AC220" t="e">
        <f>LOG(Table8_1[[#This Row],[N-MeFOSA]])</f>
        <v>#NUM!</v>
      </c>
      <c r="AD220" t="e">
        <f>LOG(Table8_1[[#This Row],[N-EtFOSA]])</f>
        <v>#NUM!</v>
      </c>
      <c r="AE220" t="e">
        <f>LOG(Table8_1[[#This Row],[HFPO-DA]])</f>
        <v>#NUM!</v>
      </c>
      <c r="AF220" t="e">
        <f>LOG(Table8_1[[#This Row],[ADONA]])</f>
        <v>#NUM!</v>
      </c>
      <c r="AG220" t="e">
        <f>LOG(Table8_1[[#This Row],[9Cl-PF3ONS]])</f>
        <v>#NUM!</v>
      </c>
      <c r="AH220" t="e">
        <f>LOG(Table8_1[[#This Row],[11Cl-PF3OUdS]])</f>
        <v>#NUM!</v>
      </c>
      <c r="AI220" t="e">
        <f>LOG(Table8_1[[#This Row],[3:3 FTCA]])</f>
        <v>#NUM!</v>
      </c>
      <c r="AJ220" t="e">
        <f>LOG(Table8_1[[#This Row],[5:3 FTCA]])</f>
        <v>#NUM!</v>
      </c>
      <c r="AK220" t="e">
        <f>LOG(Table8_1[[#This Row],[7:3 FTCA]])</f>
        <v>#NUM!</v>
      </c>
      <c r="AL220" t="e">
        <f>LOG(Table8_1[[#This Row],[6:2 FTCA]])</f>
        <v>#NUM!</v>
      </c>
      <c r="AM220" t="e">
        <f>LOG(Table8_1[[#This Row],[8:2 FTCA]])</f>
        <v>#NUM!</v>
      </c>
      <c r="AN220" t="e">
        <f>LOG(Table8_1[[#This Row],[10:2 FTCA]])</f>
        <v>#NUM!</v>
      </c>
      <c r="AO220" t="e">
        <f>LOG(Table8_1[[#This Row],[6:2 FTUCA]])</f>
        <v>#NUM!</v>
      </c>
      <c r="AP220" t="e">
        <f>LOG(Table8_1[[#This Row],[8:2 FTUCA]])</f>
        <v>#NUM!</v>
      </c>
      <c r="AQ220" t="e">
        <f>LOG(Table8_1[[#This Row],[6:2 diPAP]])</f>
        <v>#NUM!</v>
      </c>
      <c r="AR220" t="e">
        <f>LOG(Table8_1[[#This Row],[FBSA]])</f>
        <v>#NUM!</v>
      </c>
      <c r="AS220" t="e">
        <f>LOG(Table8_1[[#This Row],[FHxSA]])</f>
        <v>#NUM!</v>
      </c>
      <c r="AT220" t="e">
        <f>LOG(Table8_1[[#This Row],[PFPrS]])</f>
        <v>#NUM!</v>
      </c>
      <c r="AU220" t="e">
        <f>LOG(Table8_1[[#This Row],[Cl-PFOS]])</f>
        <v>#NUM!</v>
      </c>
      <c r="AV220" t="e">
        <f>LOG(Table8_1[[#This Row],[PFEtCHxS]])</f>
        <v>#NUM!</v>
      </c>
      <c r="AW220" t="e">
        <f>LOG(Table8_1[[#This Row],[8:2 diPAP]])</f>
        <v>#NUM!</v>
      </c>
      <c r="AX220" t="e">
        <f>LOG(Table8_1[[#This Row],[diSAmPAP]])</f>
        <v>#NUM!</v>
      </c>
      <c r="AY220" t="e">
        <f>LOG(Table8_1[[#This Row],[11cl-PF3OUdS2]])</f>
        <v>#NUM!</v>
      </c>
    </row>
    <row r="221" spans="1:51" x14ac:dyDescent="0.3">
      <c r="A221">
        <f>LOG(Table8_1[[#This Row],[PFBA]])</f>
        <v>-1.3861581781239307</v>
      </c>
      <c r="B221">
        <f>LOG(Table8_1[[#This Row],[PFPeA]])</f>
        <v>-1.3861581781239307</v>
      </c>
      <c r="C221">
        <f>LOG(Table8_1[[#This Row],[PFHxA]])</f>
        <v>-1.3861581781239307</v>
      </c>
      <c r="D221">
        <f>LOG(Table8_1[[#This Row],[PFHpA]])</f>
        <v>-0.62160209905186237</v>
      </c>
      <c r="E221">
        <f>LOG(Table8_1[[#This Row],[PFOA]])</f>
        <v>-1.0856568428805593</v>
      </c>
      <c r="F221">
        <f>LOG(Table8_1[[#This Row],[PFNA]])</f>
        <v>-0.32513885926218844</v>
      </c>
      <c r="G221">
        <f>LOG(Table8_1[[#This Row],[PFBS]])</f>
        <v>-1.3861581781239307</v>
      </c>
      <c r="H221">
        <f>LOG(Table8_1[[#This Row],[PFPeS]])</f>
        <v>-0.37571790416433171</v>
      </c>
      <c r="I221">
        <f>LOG(Table8_1[[#This Row],[PFHxS]])</f>
        <v>0.97589113640179281</v>
      </c>
      <c r="J221">
        <f>LOG(Table8_1[[#This Row],[PFHpS]])</f>
        <v>0.51982799377571876</v>
      </c>
      <c r="K221">
        <f>LOG(Table8_1[[#This Row],[PFOS]])</f>
        <v>3.0374264979406238</v>
      </c>
      <c r="L221">
        <f>LOG(Table8_1[[#This Row],[6:2 FTS]])</f>
        <v>-1.3861581781239307</v>
      </c>
      <c r="M221" t="e">
        <f>LOG(Table8_1[[#This Row],[PFDA]])</f>
        <v>#NUM!</v>
      </c>
      <c r="N221" t="e">
        <f>LOG(Table8_1[[#This Row],[PFUnA]])</f>
        <v>#NUM!</v>
      </c>
      <c r="O221" t="e">
        <f>LOG(Table8_1[[#This Row],[PFDoA]])</f>
        <v>#NUM!</v>
      </c>
      <c r="P221" t="e">
        <f>LOG(Table8_1[[#This Row],[PFTrDA]])</f>
        <v>#NUM!</v>
      </c>
      <c r="Q221" t="e">
        <f>LOG(Table8_1[[#This Row],[PFTeDA]])</f>
        <v>#NUM!</v>
      </c>
      <c r="R221" t="e">
        <f>LOG(Table8_1[[#This Row],[PFHxDA]])</f>
        <v>#NUM!</v>
      </c>
      <c r="S221" t="e">
        <f>LOG(Table8_1[[#This Row],[PFNS]])</f>
        <v>#NUM!</v>
      </c>
      <c r="T221" t="e">
        <f>LOG(Table8_1[[#This Row],[PFDS]])</f>
        <v>#NUM!</v>
      </c>
      <c r="U221" t="e">
        <f>LOG(Table8_1[[#This Row],[PFDoS]])</f>
        <v>#NUM!</v>
      </c>
      <c r="V221" t="e">
        <f>LOG(Table8_1[[#This Row],[4:2 FTS]])</f>
        <v>#NUM!</v>
      </c>
      <c r="W221" t="e">
        <f>LOG(Table8_1[[#This Row],[8:2 FTS]])</f>
        <v>#NUM!</v>
      </c>
      <c r="X221" t="e">
        <f>LOG(Table8_1[[#This Row],[10:2 FTS]])</f>
        <v>#NUM!</v>
      </c>
      <c r="Y221" t="e">
        <f>LOG(Table8_1[[#This Row],[N-MeFOSAA]])</f>
        <v>#NUM!</v>
      </c>
      <c r="Z221" t="e">
        <f>LOG(Table8_1[[#This Row],[N-EtFOSAA]])</f>
        <v>#NUM!</v>
      </c>
      <c r="AA221" t="e">
        <f>LOG(Table8_1[[#This Row],[FOSA]])</f>
        <v>#NUM!</v>
      </c>
      <c r="AB221" t="e">
        <f>LOG(Table8_1[[#This Row],[FOSAA]])</f>
        <v>#NUM!</v>
      </c>
      <c r="AC221" t="e">
        <f>LOG(Table8_1[[#This Row],[N-MeFOSA]])</f>
        <v>#NUM!</v>
      </c>
      <c r="AD221" t="e">
        <f>LOG(Table8_1[[#This Row],[N-EtFOSA]])</f>
        <v>#NUM!</v>
      </c>
      <c r="AE221" t="e">
        <f>LOG(Table8_1[[#This Row],[HFPO-DA]])</f>
        <v>#NUM!</v>
      </c>
      <c r="AF221" t="e">
        <f>LOG(Table8_1[[#This Row],[ADONA]])</f>
        <v>#NUM!</v>
      </c>
      <c r="AG221" t="e">
        <f>LOG(Table8_1[[#This Row],[9Cl-PF3ONS]])</f>
        <v>#NUM!</v>
      </c>
      <c r="AH221" t="e">
        <f>LOG(Table8_1[[#This Row],[11Cl-PF3OUdS]])</f>
        <v>#NUM!</v>
      </c>
      <c r="AI221" t="e">
        <f>LOG(Table8_1[[#This Row],[3:3 FTCA]])</f>
        <v>#NUM!</v>
      </c>
      <c r="AJ221" t="e">
        <f>LOG(Table8_1[[#This Row],[5:3 FTCA]])</f>
        <v>#NUM!</v>
      </c>
      <c r="AK221" t="e">
        <f>LOG(Table8_1[[#This Row],[7:3 FTCA]])</f>
        <v>#NUM!</v>
      </c>
      <c r="AL221" t="e">
        <f>LOG(Table8_1[[#This Row],[6:2 FTCA]])</f>
        <v>#NUM!</v>
      </c>
      <c r="AM221" t="e">
        <f>LOG(Table8_1[[#This Row],[8:2 FTCA]])</f>
        <v>#NUM!</v>
      </c>
      <c r="AN221" t="e">
        <f>LOG(Table8_1[[#This Row],[10:2 FTCA]])</f>
        <v>#NUM!</v>
      </c>
      <c r="AO221" t="e">
        <f>LOG(Table8_1[[#This Row],[6:2 FTUCA]])</f>
        <v>#NUM!</v>
      </c>
      <c r="AP221" t="e">
        <f>LOG(Table8_1[[#This Row],[8:2 FTUCA]])</f>
        <v>#NUM!</v>
      </c>
      <c r="AQ221" t="e">
        <f>LOG(Table8_1[[#This Row],[6:2 diPAP]])</f>
        <v>#NUM!</v>
      </c>
      <c r="AR221" t="e">
        <f>LOG(Table8_1[[#This Row],[FBSA]])</f>
        <v>#NUM!</v>
      </c>
      <c r="AS221" t="e">
        <f>LOG(Table8_1[[#This Row],[FHxSA]])</f>
        <v>#NUM!</v>
      </c>
      <c r="AT221" t="e">
        <f>LOG(Table8_1[[#This Row],[PFPrS]])</f>
        <v>#NUM!</v>
      </c>
      <c r="AU221" t="e">
        <f>LOG(Table8_1[[#This Row],[Cl-PFOS]])</f>
        <v>#NUM!</v>
      </c>
      <c r="AV221" t="e">
        <f>LOG(Table8_1[[#This Row],[PFEtCHxS]])</f>
        <v>#NUM!</v>
      </c>
      <c r="AW221" t="e">
        <f>LOG(Table8_1[[#This Row],[8:2 diPAP]])</f>
        <v>#NUM!</v>
      </c>
      <c r="AX221" t="e">
        <f>LOG(Table8_1[[#This Row],[diSAmPAP]])</f>
        <v>#NUM!</v>
      </c>
      <c r="AY221" t="e">
        <f>LOG(Table8_1[[#This Row],[11cl-PF3OUdS2]])</f>
        <v>#NUM!</v>
      </c>
    </row>
    <row r="222" spans="1:51" x14ac:dyDescent="0.3">
      <c r="A222">
        <f>LOG(Table8_1[[#This Row],[PFBA]])</f>
        <v>-1.3615107430453628</v>
      </c>
      <c r="B222">
        <f>LOG(Table8_1[[#This Row],[PFPeA]])</f>
        <v>-1.3615107430453628</v>
      </c>
      <c r="C222">
        <f>LOG(Table8_1[[#This Row],[PFHxA]])</f>
        <v>-1.3615107430453628</v>
      </c>
      <c r="D222">
        <f>LOG(Table8_1[[#This Row],[PFHpA]])</f>
        <v>-1.0604807473813815</v>
      </c>
      <c r="E222">
        <f>LOG(Table8_1[[#This Row],[PFOA]])</f>
        <v>-1.0604807473813815</v>
      </c>
      <c r="F222">
        <f>LOG(Table8_1[[#This Row],[PFNA]])</f>
        <v>-1.0604807473813815</v>
      </c>
      <c r="G222">
        <f>LOG(Table8_1[[#This Row],[PFBS]])</f>
        <v>-1.3615107430453628</v>
      </c>
      <c r="H222">
        <f>LOG(Table8_1[[#This Row],[PFPeS]])</f>
        <v>-0.65364702554936138</v>
      </c>
      <c r="I222">
        <f>LOG(Table8_1[[#This Row],[PFHxS]])</f>
        <v>0.83378437465647892</v>
      </c>
      <c r="J222">
        <f>LOG(Table8_1[[#This Row],[PFHpS]])</f>
        <v>0.456366033129043</v>
      </c>
      <c r="K222">
        <f>LOG(Table8_1[[#This Row],[PFOS]])</f>
        <v>2.9790929006383262</v>
      </c>
      <c r="L222">
        <f>LOG(Table8_1[[#This Row],[6:2 FTS]])</f>
        <v>-1.3615107430453628</v>
      </c>
      <c r="M222" t="e">
        <f>LOG(Table8_1[[#This Row],[PFDA]])</f>
        <v>#NUM!</v>
      </c>
      <c r="N222" t="e">
        <f>LOG(Table8_1[[#This Row],[PFUnA]])</f>
        <v>#NUM!</v>
      </c>
      <c r="O222" t="e">
        <f>LOG(Table8_1[[#This Row],[PFDoA]])</f>
        <v>#NUM!</v>
      </c>
      <c r="P222" t="e">
        <f>LOG(Table8_1[[#This Row],[PFTrDA]])</f>
        <v>#NUM!</v>
      </c>
      <c r="Q222" t="e">
        <f>LOG(Table8_1[[#This Row],[PFTeDA]])</f>
        <v>#NUM!</v>
      </c>
      <c r="R222" t="e">
        <f>LOG(Table8_1[[#This Row],[PFHxDA]])</f>
        <v>#NUM!</v>
      </c>
      <c r="S222" t="e">
        <f>LOG(Table8_1[[#This Row],[PFNS]])</f>
        <v>#NUM!</v>
      </c>
      <c r="T222" t="e">
        <f>LOG(Table8_1[[#This Row],[PFDS]])</f>
        <v>#NUM!</v>
      </c>
      <c r="U222" t="e">
        <f>LOG(Table8_1[[#This Row],[PFDoS]])</f>
        <v>#NUM!</v>
      </c>
      <c r="V222" t="e">
        <f>LOG(Table8_1[[#This Row],[4:2 FTS]])</f>
        <v>#NUM!</v>
      </c>
      <c r="W222" t="e">
        <f>LOG(Table8_1[[#This Row],[8:2 FTS]])</f>
        <v>#NUM!</v>
      </c>
      <c r="X222" t="e">
        <f>LOG(Table8_1[[#This Row],[10:2 FTS]])</f>
        <v>#NUM!</v>
      </c>
      <c r="Y222" t="e">
        <f>LOG(Table8_1[[#This Row],[N-MeFOSAA]])</f>
        <v>#NUM!</v>
      </c>
      <c r="Z222" t="e">
        <f>LOG(Table8_1[[#This Row],[N-EtFOSAA]])</f>
        <v>#NUM!</v>
      </c>
      <c r="AA222" t="e">
        <f>LOG(Table8_1[[#This Row],[FOSA]])</f>
        <v>#NUM!</v>
      </c>
      <c r="AB222" t="e">
        <f>LOG(Table8_1[[#This Row],[FOSAA]])</f>
        <v>#NUM!</v>
      </c>
      <c r="AC222" t="e">
        <f>LOG(Table8_1[[#This Row],[N-MeFOSA]])</f>
        <v>#NUM!</v>
      </c>
      <c r="AD222" t="e">
        <f>LOG(Table8_1[[#This Row],[N-EtFOSA]])</f>
        <v>#NUM!</v>
      </c>
      <c r="AE222" t="e">
        <f>LOG(Table8_1[[#This Row],[HFPO-DA]])</f>
        <v>#NUM!</v>
      </c>
      <c r="AF222" t="e">
        <f>LOG(Table8_1[[#This Row],[ADONA]])</f>
        <v>#NUM!</v>
      </c>
      <c r="AG222" t="e">
        <f>LOG(Table8_1[[#This Row],[9Cl-PF3ONS]])</f>
        <v>#NUM!</v>
      </c>
      <c r="AH222" t="e">
        <f>LOG(Table8_1[[#This Row],[11Cl-PF3OUdS]])</f>
        <v>#NUM!</v>
      </c>
      <c r="AI222" t="e">
        <f>LOG(Table8_1[[#This Row],[3:3 FTCA]])</f>
        <v>#NUM!</v>
      </c>
      <c r="AJ222" t="e">
        <f>LOG(Table8_1[[#This Row],[5:3 FTCA]])</f>
        <v>#NUM!</v>
      </c>
      <c r="AK222" t="e">
        <f>LOG(Table8_1[[#This Row],[7:3 FTCA]])</f>
        <v>#NUM!</v>
      </c>
      <c r="AL222" t="e">
        <f>LOG(Table8_1[[#This Row],[6:2 FTCA]])</f>
        <v>#NUM!</v>
      </c>
      <c r="AM222" t="e">
        <f>LOG(Table8_1[[#This Row],[8:2 FTCA]])</f>
        <v>#NUM!</v>
      </c>
      <c r="AN222" t="e">
        <f>LOG(Table8_1[[#This Row],[10:2 FTCA]])</f>
        <v>#NUM!</v>
      </c>
      <c r="AO222" t="e">
        <f>LOG(Table8_1[[#This Row],[6:2 FTUCA]])</f>
        <v>#NUM!</v>
      </c>
      <c r="AP222" t="e">
        <f>LOG(Table8_1[[#This Row],[8:2 FTUCA]])</f>
        <v>#NUM!</v>
      </c>
      <c r="AQ222" t="e">
        <f>LOG(Table8_1[[#This Row],[6:2 diPAP]])</f>
        <v>#NUM!</v>
      </c>
      <c r="AR222" t="e">
        <f>LOG(Table8_1[[#This Row],[FBSA]])</f>
        <v>#NUM!</v>
      </c>
      <c r="AS222" t="e">
        <f>LOG(Table8_1[[#This Row],[FHxSA]])</f>
        <v>#NUM!</v>
      </c>
      <c r="AT222" t="e">
        <f>LOG(Table8_1[[#This Row],[PFPrS]])</f>
        <v>#NUM!</v>
      </c>
      <c r="AU222" t="e">
        <f>LOG(Table8_1[[#This Row],[Cl-PFOS]])</f>
        <v>#NUM!</v>
      </c>
      <c r="AV222" t="e">
        <f>LOG(Table8_1[[#This Row],[PFEtCHxS]])</f>
        <v>#NUM!</v>
      </c>
      <c r="AW222" t="e">
        <f>LOG(Table8_1[[#This Row],[8:2 diPAP]])</f>
        <v>#NUM!</v>
      </c>
      <c r="AX222" t="e">
        <f>LOG(Table8_1[[#This Row],[diSAmPAP]])</f>
        <v>#NUM!</v>
      </c>
      <c r="AY222" t="e">
        <f>LOG(Table8_1[[#This Row],[11cl-PF3OUdS2]])</f>
        <v>#NUM!</v>
      </c>
    </row>
    <row r="223" spans="1:51" x14ac:dyDescent="0.3">
      <c r="A223">
        <f>LOG(Table8_1[[#This Row],[PFBA]])</f>
        <v>-1.5050866390893638</v>
      </c>
      <c r="B223">
        <f>LOG(Table8_1[[#This Row],[PFPeA]])</f>
        <v>-1.2580090813638458</v>
      </c>
      <c r="C223">
        <f>LOG(Table8_1[[#This Row],[PFHxA]])</f>
        <v>-1.3750012452049101</v>
      </c>
      <c r="D223">
        <f>LOG(Table8_1[[#This Row],[PFHpA]])</f>
        <v>-0.64206515299954614</v>
      </c>
      <c r="E223">
        <f>LOG(Table8_1[[#This Row],[PFOA]])</f>
        <v>-0.43770713554352531</v>
      </c>
      <c r="F223">
        <f>LOG(Table8_1[[#This Row],[PFNA]])</f>
        <v>0.15228834438305647</v>
      </c>
      <c r="G223">
        <f>LOG(Table8_1[[#This Row],[PFBS]])</f>
        <v>0.40140054078154408</v>
      </c>
      <c r="H223">
        <f>LOG(Table8_1[[#This Row],[PFPeS]])</f>
        <v>-1.3832438102312616</v>
      </c>
      <c r="I223">
        <f>LOG(Table8_1[[#This Row],[PFHxS]])</f>
        <v>1.2671717284030137</v>
      </c>
      <c r="J223">
        <f>LOG(Table8_1[[#This Row],[PFHpS]])</f>
        <v>0.36921585741014279</v>
      </c>
      <c r="K223">
        <f>LOG(Table8_1[[#This Row],[PFOS]])</f>
        <v>3.4116197059632301</v>
      </c>
      <c r="L223">
        <f>LOG(Table8_1[[#This Row],[6:2 FTS]])</f>
        <v>-1.3262990804965047</v>
      </c>
      <c r="M223">
        <f>LOG(Table8_1[[#This Row],[PFDA]])</f>
        <v>0.89431606268443842</v>
      </c>
      <c r="N223">
        <f>LOG(Table8_1[[#This Row],[PFUnA]])</f>
        <v>1.110589710299249</v>
      </c>
      <c r="O223">
        <f>LOG(Table8_1[[#This Row],[PFDoA]])</f>
        <v>1.7201593034059568</v>
      </c>
      <c r="P223">
        <f>LOG(Table8_1[[#This Row],[PFTrDA]])</f>
        <v>0.72835378202122847</v>
      </c>
      <c r="Q223">
        <f>LOG(Table8_1[[#This Row],[PFTeDA]])</f>
        <v>0.96047077753429899</v>
      </c>
      <c r="R223">
        <f>LOG(Table8_1[[#This Row],[PFHxDA]])</f>
        <v>-1.0309431977539965</v>
      </c>
      <c r="S223">
        <f>LOG(Table8_1[[#This Row],[PFNS]])</f>
        <v>0.82412583391654892</v>
      </c>
      <c r="T223">
        <f>LOG(Table8_1[[#This Row],[PFDS]])</f>
        <v>0.75358305889290655</v>
      </c>
      <c r="U223">
        <f>LOG(Table8_1[[#This Row],[PFDoS]])</f>
        <v>0.35218251811136247</v>
      </c>
      <c r="V223">
        <f>LOG(Table8_1[[#This Row],[4:2 FTS]])</f>
        <v>-1.1925980059613173</v>
      </c>
      <c r="W223">
        <f>LOG(Table8_1[[#This Row],[8:2 FTS]])</f>
        <v>0.9809119377768436</v>
      </c>
      <c r="X223">
        <f>LOG(Table8_1[[#This Row],[10:2 FTS]])</f>
        <v>0.15228834438305647</v>
      </c>
      <c r="Y223">
        <f>LOG(Table8_1[[#This Row],[N-MeFOSAA]])</f>
        <v>-1.1045269237390061</v>
      </c>
      <c r="Z223">
        <f>LOG(Table8_1[[#This Row],[N-EtFOSAA]])</f>
        <v>-1.1686316758308106</v>
      </c>
      <c r="AA223">
        <f>LOG(Table8_1[[#This Row],[FOSA]])</f>
        <v>1.1986570869544226</v>
      </c>
      <c r="AB223">
        <f>LOG(Table8_1[[#This Row],[FOSAA]])</f>
        <v>-1.2104907988052342</v>
      </c>
      <c r="AC223">
        <f>LOG(Table8_1[[#This Row],[N-MeFOSA]])</f>
        <v>-1.2204398103046183</v>
      </c>
      <c r="AD223">
        <f>LOG(Table8_1[[#This Row],[N-EtFOSA]])</f>
        <v>-1.0400913428711636</v>
      </c>
      <c r="AE223">
        <f>LOG(Table8_1[[#This Row],[HFPO-DA]])</f>
        <v>-0.95028608440977103</v>
      </c>
      <c r="AF223">
        <f>LOG(Table8_1[[#This Row],[ADONA]])</f>
        <v>-1.1071466304173263</v>
      </c>
      <c r="AG223">
        <f>LOG(Table8_1[[#This Row],[9Cl-PF3ONS]])</f>
        <v>-1.2657204319083168</v>
      </c>
      <c r="AH223">
        <f>LOG(Table8_1[[#This Row],[11Cl-PF3OUdS]])</f>
        <v>-1.2106256237531912</v>
      </c>
      <c r="AI223">
        <f>LOG(Table8_1[[#This Row],[3:3 FTCA]])</f>
        <v>-1.0451332308862475</v>
      </c>
      <c r="AJ223">
        <f>LOG(Table8_1[[#This Row],[5:3 FTCA]])</f>
        <v>-1.2293980353967424</v>
      </c>
      <c r="AK223">
        <f>LOG(Table8_1[[#This Row],[7:3 FTCA]])</f>
        <v>0.40823996531184958</v>
      </c>
      <c r="AL223">
        <f>LOG(Table8_1[[#This Row],[6:2 FTCA]])</f>
        <v>0.6020599913279624</v>
      </c>
      <c r="AM223">
        <f>LOG(Table8_1[[#This Row],[8:2 FTCA]])</f>
        <v>-0.62708799702989348</v>
      </c>
      <c r="AN223">
        <f>LOG(Table8_1[[#This Row],[10:2 FTCA]])</f>
        <v>-0.93332177532042826</v>
      </c>
      <c r="AO223">
        <f>LOG(Table8_1[[#This Row],[6:2 FTUCA]])</f>
        <v>-1.2121682487211236</v>
      </c>
      <c r="AP223">
        <f>LOG(Table8_1[[#This Row],[8:2 FTUCA]])</f>
        <v>-1.3258907812878755</v>
      </c>
      <c r="AQ223">
        <f>LOG(Table8_1[[#This Row],[6:2 diPAP]])</f>
        <v>-1.0799891597165758</v>
      </c>
      <c r="AR223">
        <f>LOG(Table8_1[[#This Row],[FBSA]])</f>
        <v>1.354108439147401</v>
      </c>
      <c r="AS223">
        <f>LOG(Table8_1[[#This Row],[FHxSA]])</f>
        <v>2.0086001717619175</v>
      </c>
      <c r="AT223">
        <f>LOG(Table8_1[[#This Row],[PFPrS]])</f>
        <v>-1.2246487104378765</v>
      </c>
      <c r="AU223">
        <f>LOG(Table8_1[[#This Row],[Cl-PFOS]])</f>
        <v>-0.15304467498017607</v>
      </c>
      <c r="AV223">
        <f>LOG(Table8_1[[#This Row],[PFEtCHxS]])</f>
        <v>-0.60906489289662091</v>
      </c>
      <c r="AW223">
        <f>LOG(Table8_1[[#This Row],[8:2 diPAP]])</f>
        <v>-0.98466402729439362</v>
      </c>
      <c r="AX223">
        <f>LOG(Table8_1[[#This Row],[diSAmPAP]])</f>
        <v>-0.8616339626031766</v>
      </c>
      <c r="AY223" t="e">
        <f>LOG(Table8_1[[#This Row],[11cl-PF3OUdS2]])</f>
        <v>#NUM!</v>
      </c>
    </row>
    <row r="224" spans="1:51" x14ac:dyDescent="0.3">
      <c r="A224">
        <f>LOG(Table8_1[[#This Row],[PFBA]])</f>
        <v>-1.5352687960110478</v>
      </c>
      <c r="B224">
        <f>LOG(Table8_1[[#This Row],[PFPeA]])</f>
        <v>-1.2881912382855298</v>
      </c>
      <c r="C224">
        <f>LOG(Table8_1[[#This Row],[PFHxA]])</f>
        <v>-1.4051834021265941</v>
      </c>
      <c r="D224">
        <f>LOG(Table8_1[[#This Row],[PFHpA]])</f>
        <v>-1.5352687960110478</v>
      </c>
      <c r="E224">
        <f>LOG(Table8_1[[#This Row],[PFOA]])</f>
        <v>-0.33535802444387447</v>
      </c>
      <c r="F224">
        <f>LOG(Table8_1[[#This Row],[PFNA]])</f>
        <v>0.13672056715640679</v>
      </c>
      <c r="G224">
        <f>LOG(Table8_1[[#This Row],[PFBS]])</f>
        <v>-0.26042765554990804</v>
      </c>
      <c r="H224">
        <f>LOG(Table8_1[[#This Row],[PFPeS]])</f>
        <v>-0.53910215724345223</v>
      </c>
      <c r="I224">
        <f>LOG(Table8_1[[#This Row],[PFHxS]])</f>
        <v>1.2988530764097066</v>
      </c>
      <c r="J224">
        <f>LOG(Table8_1[[#This Row],[PFHpS]])</f>
        <v>0.32014628611105395</v>
      </c>
      <c r="K224">
        <f>LOG(Table8_1[[#This Row],[PFOS]])</f>
        <v>3.2922560713564759</v>
      </c>
      <c r="L224">
        <f>LOG(Table8_1[[#This Row],[6:2 FTS]])</f>
        <v>-1.3564812374181885</v>
      </c>
      <c r="M224">
        <f>LOG(Table8_1[[#This Row],[PFDA]])</f>
        <v>0.69897000433601886</v>
      </c>
      <c r="N224">
        <f>LOG(Table8_1[[#This Row],[PFUnA]])</f>
        <v>0.95036485437612306</v>
      </c>
      <c r="O224">
        <f>LOG(Table8_1[[#This Row],[PFDoA]])</f>
        <v>1.4653828514484182</v>
      </c>
      <c r="P224">
        <f>LOG(Table8_1[[#This Row],[PFTrDA]])</f>
        <v>0.37291200297010657</v>
      </c>
      <c r="Q224">
        <f>LOG(Table8_1[[#This Row],[PFTeDA]])</f>
        <v>0.68394713075151214</v>
      </c>
      <c r="R224">
        <f>LOG(Table8_1[[#This Row],[PFHxDA]])</f>
        <v>-1.0611253546756803</v>
      </c>
      <c r="S224">
        <f>LOG(Table8_1[[#This Row],[PFNS]])</f>
        <v>0.67394199863408777</v>
      </c>
      <c r="T224">
        <f>LOG(Table8_1[[#This Row],[PFDS]])</f>
        <v>0.66651798055488087</v>
      </c>
      <c r="U224">
        <f>LOG(Table8_1[[#This Row],[PFDoS]])</f>
        <v>0.34242268082220628</v>
      </c>
      <c r="V224">
        <f>LOG(Table8_1[[#This Row],[4:2 FTS]])</f>
        <v>-1.2227801628830011</v>
      </c>
      <c r="W224">
        <f>LOG(Table8_1[[#This Row],[8:2 FTS]])</f>
        <v>0.84695532501982396</v>
      </c>
      <c r="X224">
        <f>LOG(Table8_1[[#This Row],[10:2 FTS]])</f>
        <v>-1.5922966097169242E-2</v>
      </c>
      <c r="Y224">
        <f>LOG(Table8_1[[#This Row],[N-MeFOSAA]])</f>
        <v>-1.1347090806606901</v>
      </c>
      <c r="Z224">
        <f>LOG(Table8_1[[#This Row],[N-EtFOSAA]])</f>
        <v>-1.1988138327524944</v>
      </c>
      <c r="AA224">
        <f>LOG(Table8_1[[#This Row],[FOSA]])</f>
        <v>1.0969100130080565</v>
      </c>
      <c r="AB224">
        <f>LOG(Table8_1[[#This Row],[FOSAA]])</f>
        <v>-1.2406729557269183</v>
      </c>
      <c r="AC224">
        <f>LOG(Table8_1[[#This Row],[N-MeFOSA]])</f>
        <v>-1.2506219672263024</v>
      </c>
      <c r="AD224">
        <f>LOG(Table8_1[[#This Row],[N-EtFOSA]])</f>
        <v>-1.0702734997928476</v>
      </c>
      <c r="AE224">
        <f>LOG(Table8_1[[#This Row],[HFPO-DA]])</f>
        <v>-0.98046824133145494</v>
      </c>
      <c r="AF224">
        <f>LOG(Table8_1[[#This Row],[ADONA]])</f>
        <v>-1.1373287873390103</v>
      </c>
      <c r="AG224">
        <f>LOG(Table8_1[[#This Row],[9Cl-PF3ONS]])</f>
        <v>-1.2959025888300009</v>
      </c>
      <c r="AH224">
        <f>LOG(Table8_1[[#This Row],[11Cl-PF3OUdS]])</f>
        <v>-1.240807780674875</v>
      </c>
      <c r="AI224">
        <f>LOG(Table8_1[[#This Row],[3:3 FTCA]])</f>
        <v>-1.0753153878079313</v>
      </c>
      <c r="AJ224">
        <f>LOG(Table8_1[[#This Row],[5:3 FTCA]])</f>
        <v>-1.2595801923184264</v>
      </c>
      <c r="AK224">
        <f>LOG(Table8_1[[#This Row],[7:3 FTCA]])</f>
        <v>0.3010299956639812</v>
      </c>
      <c r="AL224">
        <f>LOG(Table8_1[[#This Row],[6:2 FTCA]])</f>
        <v>0.52891670027765469</v>
      </c>
      <c r="AM224">
        <f>LOG(Table8_1[[#This Row],[8:2 FTCA]])</f>
        <v>7.554696139253074E-2</v>
      </c>
      <c r="AN224">
        <f>LOG(Table8_1[[#This Row],[10:2 FTCA]])</f>
        <v>-0.96350393224211217</v>
      </c>
      <c r="AO224">
        <f>LOG(Table8_1[[#This Row],[6:2 FTUCA]])</f>
        <v>-1.2423504056428079</v>
      </c>
      <c r="AP224">
        <f>LOG(Table8_1[[#This Row],[8:2 FTUCA]])</f>
        <v>-1.3560729382095595</v>
      </c>
      <c r="AQ224">
        <f>LOG(Table8_1[[#This Row],[6:2 diPAP]])</f>
        <v>-1.1101713166382599</v>
      </c>
      <c r="AR224">
        <f>LOG(Table8_1[[#This Row],[FBSA]])</f>
        <v>1.1931245983544616</v>
      </c>
      <c r="AS224">
        <f>LOG(Table8_1[[#This Row],[FHxSA]])</f>
        <v>1.9063350418050906</v>
      </c>
      <c r="AT224">
        <f>LOG(Table8_1[[#This Row],[PFPrS]])</f>
        <v>-1.2548308673595605</v>
      </c>
      <c r="AU224">
        <f>LOG(Table8_1[[#This Row],[Cl-PFOS]])</f>
        <v>-0.348721986001856</v>
      </c>
      <c r="AV224">
        <f>LOG(Table8_1[[#This Row],[PFEtCHxS]])</f>
        <v>-0.67366413907124856</v>
      </c>
      <c r="AW224">
        <f>LOG(Table8_1[[#This Row],[8:2 diPAP]])</f>
        <v>-1.0148461842160776</v>
      </c>
      <c r="AX224">
        <f>LOG(Table8_1[[#This Row],[diSAmPAP]])</f>
        <v>-0.89181611952486051</v>
      </c>
      <c r="AY224" t="e">
        <f>LOG(Table8_1[[#This Row],[11cl-PF3OUdS2]])</f>
        <v>#NUM!</v>
      </c>
    </row>
    <row r="225" spans="1:51" x14ac:dyDescent="0.3">
      <c r="A225">
        <f>LOG(Table8_1[[#This Row],[PFBA]])</f>
        <v>-1.5679042674429708</v>
      </c>
      <c r="B225">
        <f>LOG(Table8_1[[#This Row],[PFPeA]])</f>
        <v>-1.3208267097174529</v>
      </c>
      <c r="C225">
        <f>LOG(Table8_1[[#This Row],[PFHxA]])</f>
        <v>-1.4378188735585169</v>
      </c>
      <c r="D225">
        <f>LOG(Table8_1[[#This Row],[PFHpA]])</f>
        <v>-1.5679042674429708</v>
      </c>
      <c r="E225">
        <f>LOG(Table8_1[[#This Row],[PFOA]])</f>
        <v>-0.51286162452281348</v>
      </c>
      <c r="F225">
        <f>LOG(Table8_1[[#This Row],[PFNA]])</f>
        <v>0.30535136944662378</v>
      </c>
      <c r="G225">
        <f>LOG(Table8_1[[#This Row],[PFBS]])</f>
        <v>-1.3370663672995031</v>
      </c>
      <c r="H225">
        <f>LOG(Table8_1[[#This Row],[PFPeS]])</f>
        <v>-0.52578373592374483</v>
      </c>
      <c r="I225">
        <f>LOG(Table8_1[[#This Row],[PFHxS]])</f>
        <v>1.3944516808262162</v>
      </c>
      <c r="J225">
        <f>LOG(Table8_1[[#This Row],[PFHpS]])</f>
        <v>0.34439227368511072</v>
      </c>
      <c r="K225">
        <f>LOG(Table8_1[[#This Row],[PFOS]])</f>
        <v>2.7972675408307164</v>
      </c>
      <c r="L225">
        <f>LOG(Table8_1[[#This Row],[6:2 FTS]])</f>
        <v>-1.3891167088501117</v>
      </c>
      <c r="M225">
        <f>LOG(Table8_1[[#This Row],[PFDA]])</f>
        <v>0.66086547800386919</v>
      </c>
      <c r="N225">
        <f>LOG(Table8_1[[#This Row],[PFUnA]])</f>
        <v>1.0492180226701815</v>
      </c>
      <c r="O225">
        <f>LOG(Table8_1[[#This Row],[PFDoA]])</f>
        <v>1.6042260530844701</v>
      </c>
      <c r="P225">
        <f>LOG(Table8_1[[#This Row],[PFTrDA]])</f>
        <v>0.86272752831797461</v>
      </c>
      <c r="Q225">
        <f>LOG(Table8_1[[#This Row],[PFTeDA]])</f>
        <v>0.74115159885178505</v>
      </c>
      <c r="R225">
        <f>LOG(Table8_1[[#This Row],[PFHxDA]])</f>
        <v>-1.0937608261076033</v>
      </c>
      <c r="S225">
        <f>LOG(Table8_1[[#This Row],[PFNS]])</f>
        <v>0.88930170250631024</v>
      </c>
      <c r="T225">
        <f>LOG(Table8_1[[#This Row],[PFDS]])</f>
        <v>0.94200805302231327</v>
      </c>
      <c r="U225">
        <f>LOG(Table8_1[[#This Row],[PFDoS]])</f>
        <v>0.64933485871214192</v>
      </c>
      <c r="V225">
        <f>LOG(Table8_1[[#This Row],[4:2 FTS]])</f>
        <v>-1.2554156343149241</v>
      </c>
      <c r="W225">
        <f>LOG(Table8_1[[#This Row],[8:2 FTS]])</f>
        <v>0.91009054559406821</v>
      </c>
      <c r="X225">
        <f>LOG(Table8_1[[#This Row],[10:2 FTS]])</f>
        <v>0.16136800223497488</v>
      </c>
      <c r="Y225">
        <f>LOG(Table8_1[[#This Row],[N-MeFOSAA]])</f>
        <v>-1.1673445520926131</v>
      </c>
      <c r="Z225">
        <f>LOG(Table8_1[[#This Row],[N-EtFOSAA]])</f>
        <v>-1.2314493041844174</v>
      </c>
      <c r="AA225">
        <f>LOG(Table8_1[[#This Row],[FOSA]])</f>
        <v>1.1303337684950061</v>
      </c>
      <c r="AB225">
        <f>LOG(Table8_1[[#This Row],[FOSAA]])</f>
        <v>-1.2733084271588413</v>
      </c>
      <c r="AC225">
        <f>LOG(Table8_1[[#This Row],[N-MeFOSA]])</f>
        <v>-1.2832574386582254</v>
      </c>
      <c r="AD225">
        <f>LOG(Table8_1[[#This Row],[N-EtFOSA]])</f>
        <v>-1.1029089712247706</v>
      </c>
      <c r="AE225">
        <f>LOG(Table8_1[[#This Row],[HFPO-DA]])</f>
        <v>-1.013103712763378</v>
      </c>
      <c r="AF225">
        <f>LOG(Table8_1[[#This Row],[ADONA]])</f>
        <v>-1.1699642587709331</v>
      </c>
      <c r="AG225">
        <f>LOG(Table8_1[[#This Row],[9Cl-PF3ONS]])</f>
        <v>-1.3285380602619237</v>
      </c>
      <c r="AH225">
        <f>LOG(Table8_1[[#This Row],[11Cl-PF3OUdS]])</f>
        <v>-1.273443252106798</v>
      </c>
      <c r="AI225">
        <f>LOG(Table8_1[[#This Row],[3:3 FTCA]])</f>
        <v>-1.1079508592398544</v>
      </c>
      <c r="AJ225">
        <f>LOG(Table8_1[[#This Row],[5:3 FTCA]])</f>
        <v>-1.2922156637503492</v>
      </c>
      <c r="AK225">
        <f>LOG(Table8_1[[#This Row],[7:3 FTCA]])</f>
        <v>0.96801571399364172</v>
      </c>
      <c r="AL225">
        <f>LOG(Table8_1[[#This Row],[6:2 FTCA]])</f>
        <v>-1.3626547176045081</v>
      </c>
      <c r="AM225">
        <f>LOG(Table8_1[[#This Row],[8:2 FTCA]])</f>
        <v>-1.5679042674429708</v>
      </c>
      <c r="AN225">
        <f>LOG(Table8_1[[#This Row],[10:2 FTCA]])</f>
        <v>-0.9961394036740352</v>
      </c>
      <c r="AO225">
        <f>LOG(Table8_1[[#This Row],[6:2 FTUCA]])</f>
        <v>-1.2749858770747307</v>
      </c>
      <c r="AP225">
        <f>LOG(Table8_1[[#This Row],[8:2 FTUCA]])</f>
        <v>-1.3887084096414826</v>
      </c>
      <c r="AQ225">
        <f>LOG(Table8_1[[#This Row],[6:2 diPAP]])</f>
        <v>-1.1428067880701829</v>
      </c>
      <c r="AR225">
        <f>LOG(Table8_1[[#This Row],[FBSA]])</f>
        <v>1.4785664955938433</v>
      </c>
      <c r="AS225">
        <f>LOG(Table8_1[[#This Row],[FHxSA]])</f>
        <v>1.5786392099680724</v>
      </c>
      <c r="AT225">
        <f>LOG(Table8_1[[#This Row],[PFPrS]])</f>
        <v>-1.2874663387914835</v>
      </c>
      <c r="AU225">
        <f>LOG(Table8_1[[#This Row],[Cl-PFOS]])</f>
        <v>-0.51999305704284937</v>
      </c>
      <c r="AV225">
        <f>LOG(Table8_1[[#This Row],[PFEtCHxS]])</f>
        <v>-1.5679042674429708</v>
      </c>
      <c r="AW225">
        <f>LOG(Table8_1[[#This Row],[8:2 diPAP]])</f>
        <v>-1.0474816556480007</v>
      </c>
      <c r="AX225">
        <f>LOG(Table8_1[[#This Row],[diSAmPAP]])</f>
        <v>-0.92445159095678353</v>
      </c>
      <c r="AY225" t="e">
        <f>LOG(Table8_1[[#This Row],[11cl-PF3OUdS2]])</f>
        <v>#NUM!</v>
      </c>
    </row>
    <row r="226" spans="1:51" x14ac:dyDescent="0.3">
      <c r="A226">
        <f>LOG(Table8_1[[#This Row],[PFBA]])</f>
        <v>-1.5235990764107337</v>
      </c>
      <c r="B226">
        <f>LOG(Table8_1[[#This Row],[PFPeA]])</f>
        <v>-1.2765215186852155</v>
      </c>
      <c r="C226">
        <f>LOG(Table8_1[[#This Row],[PFHxA]])</f>
        <v>-1.3935136825262797</v>
      </c>
      <c r="D226">
        <f>LOG(Table8_1[[#This Row],[PFHpA]])</f>
        <v>-1.5235990764107337</v>
      </c>
      <c r="E226">
        <f>LOG(Table8_1[[#This Row],[PFOA]])</f>
        <v>-0.45842075605341909</v>
      </c>
      <c r="F226">
        <f>LOG(Table8_1[[#This Row],[PFNA]])</f>
        <v>0.52762990087133865</v>
      </c>
      <c r="G226">
        <f>LOG(Table8_1[[#This Row],[PFBS]])</f>
        <v>-1.2333735073725434E-2</v>
      </c>
      <c r="H226">
        <f>LOG(Table8_1[[#This Row],[PFPeS]])</f>
        <v>-1.4017562475526311</v>
      </c>
      <c r="I226">
        <f>LOG(Table8_1[[#This Row],[PFHxS]])</f>
        <v>1.3654879848908996</v>
      </c>
      <c r="J226">
        <f>LOG(Table8_1[[#This Row],[PFHpS]])</f>
        <v>0.31386722036915343</v>
      </c>
      <c r="K226">
        <f>LOG(Table8_1[[#This Row],[PFOS]])</f>
        <v>3.1398790864012365</v>
      </c>
      <c r="L226">
        <f>LOG(Table8_1[[#This Row],[6:2 FTS]])</f>
        <v>-1.3448115178178743</v>
      </c>
      <c r="M226">
        <f>LOG(Table8_1[[#This Row],[PFDA]])</f>
        <v>0.74115159885178505</v>
      </c>
      <c r="N226">
        <f>LOG(Table8_1[[#This Row],[PFUnA]])</f>
        <v>0.92116605063773871</v>
      </c>
      <c r="O226">
        <f>LOG(Table8_1[[#This Row],[PFDoA]])</f>
        <v>1.3598354823398879</v>
      </c>
      <c r="P226">
        <f>LOG(Table8_1[[#This Row],[PFTrDA]])</f>
        <v>0.31175386105575426</v>
      </c>
      <c r="Q226">
        <f>LOG(Table8_1[[#This Row],[PFTeDA]])</f>
        <v>0.78318869107525757</v>
      </c>
      <c r="R226">
        <f>LOG(Table8_1[[#This Row],[PFHxDA]])</f>
        <v>-1.0494556350753661</v>
      </c>
      <c r="S226">
        <f>LOG(Table8_1[[#This Row],[PFNS]])</f>
        <v>0.66651798055488087</v>
      </c>
      <c r="T226">
        <f>LOG(Table8_1[[#This Row],[PFDS]])</f>
        <v>0.67024585307412399</v>
      </c>
      <c r="U226">
        <f>LOG(Table8_1[[#This Row],[PFDoS]])</f>
        <v>0.2966651902615311</v>
      </c>
      <c r="V226">
        <f>LOG(Table8_1[[#This Row],[4:2 FTS]])</f>
        <v>-1.2111104432826867</v>
      </c>
      <c r="W226">
        <f>LOG(Table8_1[[#This Row],[8:2 FTS]])</f>
        <v>0.79239168949825389</v>
      </c>
      <c r="X226">
        <f>LOG(Table8_1[[#This Row],[10:2 FTS]])</f>
        <v>-8.3309926200514969E-3</v>
      </c>
      <c r="Y226">
        <f>LOG(Table8_1[[#This Row],[N-MeFOSAA]])</f>
        <v>0.79379038469081864</v>
      </c>
      <c r="Z226">
        <f>LOG(Table8_1[[#This Row],[N-EtFOSAA]])</f>
        <v>-1.1871441131521803</v>
      </c>
      <c r="AA226">
        <f>LOG(Table8_1[[#This Row],[FOSA]])</f>
        <v>1.1205739312058498</v>
      </c>
      <c r="AB226">
        <f>LOG(Table8_1[[#This Row],[FOSAA]])</f>
        <v>-1.2290032361266039</v>
      </c>
      <c r="AC226">
        <f>LOG(Table8_1[[#This Row],[N-MeFOSA]])</f>
        <v>-1.238952247625988</v>
      </c>
      <c r="AD226">
        <f>LOG(Table8_1[[#This Row],[N-EtFOSA]])</f>
        <v>-1.0586037801925334</v>
      </c>
      <c r="AE226">
        <f>LOG(Table8_1[[#This Row],[HFPO-DA]])</f>
        <v>-0.96879852173114056</v>
      </c>
      <c r="AF226">
        <f>LOG(Table8_1[[#This Row],[ADONA]])</f>
        <v>-1.125659067738696</v>
      </c>
      <c r="AG226">
        <f>LOG(Table8_1[[#This Row],[9Cl-PF3ONS]])</f>
        <v>-1.2842328692296865</v>
      </c>
      <c r="AH226">
        <f>LOG(Table8_1[[#This Row],[11Cl-PF3OUdS]])</f>
        <v>-1.2291380610745608</v>
      </c>
      <c r="AI226">
        <f>LOG(Table8_1[[#This Row],[3:3 FTCA]])</f>
        <v>-1.0636456682076172</v>
      </c>
      <c r="AJ226">
        <f>LOG(Table8_1[[#This Row],[5:3 FTCA]])</f>
        <v>-1.2479104727181121</v>
      </c>
      <c r="AK226">
        <f>LOG(Table8_1[[#This Row],[7:3 FTCA]])</f>
        <v>0.46982201597816303</v>
      </c>
      <c r="AL226">
        <f>LOG(Table8_1[[#This Row],[6:2 FTCA]])</f>
        <v>0.40312052117581787</v>
      </c>
      <c r="AM226">
        <f>LOG(Table8_1[[#This Row],[8:2 FTCA]])</f>
        <v>-1.5235990764107337</v>
      </c>
      <c r="AN226">
        <f>LOG(Table8_1[[#This Row],[10:2 FTCA]])</f>
        <v>-0.95183421264179791</v>
      </c>
      <c r="AO226">
        <f>LOG(Table8_1[[#This Row],[6:2 FTUCA]])</f>
        <v>-1.2306806860424935</v>
      </c>
      <c r="AP226">
        <f>LOG(Table8_1[[#This Row],[8:2 FTUCA]])</f>
        <v>-1.3444032186092452</v>
      </c>
      <c r="AQ226">
        <f>LOG(Table8_1[[#This Row],[6:2 diPAP]])</f>
        <v>-1.0985015970379455</v>
      </c>
      <c r="AR226">
        <f>LOG(Table8_1[[#This Row],[FBSA]])</f>
        <v>1.1072099696478683</v>
      </c>
      <c r="AS226">
        <f>LOG(Table8_1[[#This Row],[FHxSA]])</f>
        <v>1.8034571156484138</v>
      </c>
      <c r="AT226">
        <f>LOG(Table8_1[[#This Row],[PFPrS]])</f>
        <v>-1.2431611477592461</v>
      </c>
      <c r="AU226">
        <f>LOG(Table8_1[[#This Row],[Cl-PFOS]])</f>
        <v>-0.29073003902416922</v>
      </c>
      <c r="AV226">
        <f>LOG(Table8_1[[#This Row],[PFEtCHxS]])</f>
        <v>-1.5235990764107337</v>
      </c>
      <c r="AW226">
        <f>LOG(Table8_1[[#This Row],[8:2 diPAP]])</f>
        <v>-1.0031764646157633</v>
      </c>
      <c r="AX226">
        <f>LOG(Table8_1[[#This Row],[diSAmPAP]])</f>
        <v>-0.88014639992454624</v>
      </c>
      <c r="AY226" t="e">
        <f>LOG(Table8_1[[#This Row],[11cl-PF3OUdS2]])</f>
        <v>#NUM!</v>
      </c>
    </row>
    <row r="227" spans="1:51" x14ac:dyDescent="0.3">
      <c r="A227">
        <f>LOG(Table8_1[[#This Row],[PFBA]])</f>
        <v>-1.5563829182255122</v>
      </c>
      <c r="B227">
        <f>LOG(Table8_1[[#This Row],[PFPeA]])</f>
        <v>-1.3093053604999942</v>
      </c>
      <c r="C227">
        <f>LOG(Table8_1[[#This Row],[PFHxA]])</f>
        <v>-1.4262975243410583</v>
      </c>
      <c r="D227">
        <f>LOG(Table8_1[[#This Row],[PFHpA]])</f>
        <v>-1.5563829182255122</v>
      </c>
      <c r="E227">
        <f>LOG(Table8_1[[#This Row],[PFOA]])</f>
        <v>-0.48811663902112562</v>
      </c>
      <c r="F227">
        <f>LOG(Table8_1[[#This Row],[PFNA]])</f>
        <v>0.12057393120584989</v>
      </c>
      <c r="G227">
        <f>LOG(Table8_1[[#This Row],[PFBS]])</f>
        <v>0.43136376415898736</v>
      </c>
      <c r="H227">
        <f>LOG(Table8_1[[#This Row],[PFPeS]])</f>
        <v>-1.4345400893674098</v>
      </c>
      <c r="I227">
        <f>LOG(Table8_1[[#This Row],[PFHxS]])</f>
        <v>1.1583624920952498</v>
      </c>
      <c r="J227">
        <f>LOG(Table8_1[[#This Row],[PFHpS]])</f>
        <v>6.069784035361165E-2</v>
      </c>
      <c r="K227">
        <f>LOG(Table8_1[[#This Row],[PFOS]])</f>
        <v>3.173186268412274</v>
      </c>
      <c r="L227">
        <f>LOG(Table8_1[[#This Row],[6:2 FTS]])</f>
        <v>-1.3775953596326529</v>
      </c>
      <c r="M227">
        <f>LOG(Table8_1[[#This Row],[PFDA]])</f>
        <v>0.66931688056611216</v>
      </c>
      <c r="N227">
        <f>LOG(Table8_1[[#This Row],[PFUnA]])</f>
        <v>0.87852179550120646</v>
      </c>
      <c r="O227">
        <f>LOG(Table8_1[[#This Row],[PFDoA]])</f>
        <v>1.4265112613645752</v>
      </c>
      <c r="P227">
        <f>LOG(Table8_1[[#This Row],[PFTrDA]])</f>
        <v>0.55388302664387434</v>
      </c>
      <c r="Q227">
        <f>LOG(Table8_1[[#This Row],[PFTeDA]])</f>
        <v>0.71850168886727428</v>
      </c>
      <c r="R227">
        <f>LOG(Table8_1[[#This Row],[PFHxDA]])</f>
        <v>-1.0822394768901447</v>
      </c>
      <c r="S227">
        <f>LOG(Table8_1[[#This Row],[PFNS]])</f>
        <v>0.49415459401844281</v>
      </c>
      <c r="T227">
        <f>LOG(Table8_1[[#This Row],[PFDS]])</f>
        <v>0.47421626407625522</v>
      </c>
      <c r="U227">
        <f>LOG(Table8_1[[#This Row],[PFDoS]])</f>
        <v>2.1189299069938092E-2</v>
      </c>
      <c r="V227">
        <f>LOG(Table8_1[[#This Row],[4:2 FTS]])</f>
        <v>-1.2438942850974655</v>
      </c>
      <c r="W227">
        <f>LOG(Table8_1[[#This Row],[8:2 FTS]])</f>
        <v>0.85551915566780012</v>
      </c>
      <c r="X227">
        <f>LOG(Table8_1[[#This Row],[10:2 FTS]])</f>
        <v>-0.15366288787019475</v>
      </c>
      <c r="Y227">
        <f>LOG(Table8_1[[#This Row],[N-MeFOSAA]])</f>
        <v>0.74429298312267622</v>
      </c>
      <c r="Z227">
        <f>LOG(Table8_1[[#This Row],[N-EtFOSAA]])</f>
        <v>-1.219927954966959</v>
      </c>
      <c r="AA227">
        <f>LOG(Table8_1[[#This Row],[FOSA]])</f>
        <v>0.99651167215417868</v>
      </c>
      <c r="AB227">
        <f>LOG(Table8_1[[#This Row],[FOSAA]])</f>
        <v>-1.2617870779413827</v>
      </c>
      <c r="AC227">
        <f>LOG(Table8_1[[#This Row],[N-MeFOSA]])</f>
        <v>-1.2717360894407668</v>
      </c>
      <c r="AD227">
        <f>LOG(Table8_1[[#This Row],[N-EtFOSA]])</f>
        <v>-1.091387622007312</v>
      </c>
      <c r="AE227">
        <f>LOG(Table8_1[[#This Row],[HFPO-DA]])</f>
        <v>-1.0015823635459191</v>
      </c>
      <c r="AF227">
        <f>LOG(Table8_1[[#This Row],[ADONA]])</f>
        <v>-1.1584429095534745</v>
      </c>
      <c r="AG227">
        <f>LOG(Table8_1[[#This Row],[9Cl-PF3ONS]])</f>
        <v>-1.317016711044465</v>
      </c>
      <c r="AH227">
        <f>LOG(Table8_1[[#This Row],[11Cl-PF3OUdS]])</f>
        <v>-1.2619219028893394</v>
      </c>
      <c r="AI227">
        <f>LOG(Table8_1[[#This Row],[3:3 FTCA]])</f>
        <v>-1.0964295100223957</v>
      </c>
      <c r="AJ227">
        <f>LOG(Table8_1[[#This Row],[5:3 FTCA]])</f>
        <v>-1.2806943145328906</v>
      </c>
      <c r="AK227">
        <f>LOG(Table8_1[[#This Row],[7:3 FTCA]])</f>
        <v>0.82736927305382524</v>
      </c>
      <c r="AL227">
        <f>LOG(Table8_1[[#This Row],[6:2 FTCA]])</f>
        <v>0.46834733041215726</v>
      </c>
      <c r="AM227">
        <f>LOG(Table8_1[[#This Row],[8:2 FTCA]])</f>
        <v>-1.5563829182255122</v>
      </c>
      <c r="AN227">
        <f>LOG(Table8_1[[#This Row],[10:2 FTCA]])</f>
        <v>-0.98461805445657646</v>
      </c>
      <c r="AO227">
        <f>LOG(Table8_1[[#This Row],[6:2 FTUCA]])</f>
        <v>-1.263464527857272</v>
      </c>
      <c r="AP227">
        <f>LOG(Table8_1[[#This Row],[8:2 FTUCA]])</f>
        <v>-1.3771870604240237</v>
      </c>
      <c r="AQ227">
        <f>LOG(Table8_1[[#This Row],[6:2 diPAP]])</f>
        <v>-1.131285438852724</v>
      </c>
      <c r="AR227">
        <f>LOG(Table8_1[[#This Row],[FBSA]])</f>
        <v>1.2695129442179163</v>
      </c>
      <c r="AS227">
        <f>LOG(Table8_1[[#This Row],[FHxSA]])</f>
        <v>1.6637009253896482</v>
      </c>
      <c r="AT227">
        <f>LOG(Table8_1[[#This Row],[PFPrS]])</f>
        <v>-1.2759449895740249</v>
      </c>
      <c r="AU227">
        <f>LOG(Table8_1[[#This Row],[Cl-PFOS]])</f>
        <v>-0.46852108295774486</v>
      </c>
      <c r="AV227">
        <f>LOG(Table8_1[[#This Row],[PFEtCHxS]])</f>
        <v>-1.5563829182255122</v>
      </c>
      <c r="AW227">
        <f>LOG(Table8_1[[#This Row],[8:2 diPAP]])</f>
        <v>-1.035960306430542</v>
      </c>
      <c r="AX227">
        <f>LOG(Table8_1[[#This Row],[diSAmPAP]])</f>
        <v>-0.91293024173932491</v>
      </c>
      <c r="AY227" t="e">
        <f>LOG(Table8_1[[#This Row],[11cl-PF3OUdS2]])</f>
        <v>#NUM!</v>
      </c>
    </row>
    <row r="228" spans="1:51" x14ac:dyDescent="0.3">
      <c r="A228">
        <f>LOG(Table8_1[[#This Row],[PFBA]])</f>
        <v>-1.5462711445684409</v>
      </c>
      <c r="B228">
        <f>LOG(Table8_1[[#This Row],[PFPeA]])</f>
        <v>-1.299193586842923</v>
      </c>
      <c r="C228">
        <f>LOG(Table8_1[[#This Row],[PFHxA]])</f>
        <v>-1.4161857506839872</v>
      </c>
      <c r="D228">
        <f>LOG(Table8_1[[#This Row],[PFHpA]])</f>
        <v>-1.5462711445684409</v>
      </c>
      <c r="E228">
        <f>LOG(Table8_1[[#This Row],[PFOA]])</f>
        <v>-1.5462711445684409</v>
      </c>
      <c r="F228">
        <f>LOG(Table8_1[[#This Row],[PFNA]])</f>
        <v>-4.9635145623876928E-2</v>
      </c>
      <c r="G228">
        <f>LOG(Table8_1[[#This Row],[PFBS]])</f>
        <v>-0.21253952548158497</v>
      </c>
      <c r="H228">
        <f>LOG(Table8_1[[#This Row],[PFPeS]])</f>
        <v>-0.48545224733971393</v>
      </c>
      <c r="I228">
        <f>LOG(Table8_1[[#This Row],[PFHxS]])</f>
        <v>1.5289167002776547</v>
      </c>
      <c r="J228">
        <f>LOG(Table8_1[[#This Row],[PFHpS]])</f>
        <v>0.19589965240923377</v>
      </c>
      <c r="K228">
        <f>LOG(Table8_1[[#This Row],[PFOS]])</f>
        <v>2.8394780473741985</v>
      </c>
      <c r="L228">
        <f>LOG(Table8_1[[#This Row],[6:2 FTS]])</f>
        <v>-1.3674835859755816</v>
      </c>
      <c r="M228">
        <f>LOG(Table8_1[[#This Row],[PFDA]])</f>
        <v>0.68394713075151214</v>
      </c>
      <c r="N228">
        <f>LOG(Table8_1[[#This Row],[PFUnA]])</f>
        <v>1.0492180226701815</v>
      </c>
      <c r="O228">
        <f>LOG(Table8_1[[#This Row],[PFDoA]])</f>
        <v>1.711807229041191</v>
      </c>
      <c r="P228">
        <f>LOG(Table8_1[[#This Row],[PFTrDA]])</f>
        <v>1.0827853703164501</v>
      </c>
      <c r="Q228">
        <f>LOG(Table8_1[[#This Row],[PFTeDA]])</f>
        <v>0.79448804665916961</v>
      </c>
      <c r="R228">
        <f>LOG(Table8_1[[#This Row],[PFHxDA]])</f>
        <v>-1.0721277032330734</v>
      </c>
      <c r="S228">
        <f>LOG(Table8_1[[#This Row],[PFNS]])</f>
        <v>0.7649229846498885</v>
      </c>
      <c r="T228">
        <f>LOG(Table8_1[[#This Row],[PFDS]])</f>
        <v>0.69983772586724569</v>
      </c>
      <c r="U228">
        <f>LOG(Table8_1[[#This Row],[PFDoS]])</f>
        <v>0.46239799789895608</v>
      </c>
      <c r="V228">
        <f>LOG(Table8_1[[#This Row],[4:2 FTS]])</f>
        <v>-1.2337825114403942</v>
      </c>
      <c r="W228">
        <f>LOG(Table8_1[[#This Row],[8:2 FTS]])</f>
        <v>0.82801506422397686</v>
      </c>
      <c r="X228">
        <f>LOG(Table8_1[[#This Row],[10:2 FTS]])</f>
        <v>0.20951501454263097</v>
      </c>
      <c r="Y228">
        <f>LOG(Table8_1[[#This Row],[N-MeFOSAA]])</f>
        <v>-1.145711429218083</v>
      </c>
      <c r="Z228">
        <f>LOG(Table8_1[[#This Row],[N-EtFOSAA]])</f>
        <v>-1.2098161813098876</v>
      </c>
      <c r="AA228">
        <f>LOG(Table8_1[[#This Row],[FOSA]])</f>
        <v>1.0374264979406236</v>
      </c>
      <c r="AB228">
        <f>LOG(Table8_1[[#This Row],[FOSAA]])</f>
        <v>-1.2516753042843114</v>
      </c>
      <c r="AC228">
        <f>LOG(Table8_1[[#This Row],[N-MeFOSA]])</f>
        <v>-1.2616243157836955</v>
      </c>
      <c r="AD228">
        <f>LOG(Table8_1[[#This Row],[N-EtFOSA]])</f>
        <v>-1.0812758483502407</v>
      </c>
      <c r="AE228">
        <f>LOG(Table8_1[[#This Row],[HFPO-DA]])</f>
        <v>-0.99147058988884795</v>
      </c>
      <c r="AF228">
        <f>LOG(Table8_1[[#This Row],[ADONA]])</f>
        <v>-1.1483311358964035</v>
      </c>
      <c r="AG228">
        <f>LOG(Table8_1[[#This Row],[9Cl-PF3ONS]])</f>
        <v>-1.3069049373873938</v>
      </c>
      <c r="AH228">
        <f>LOG(Table8_1[[#This Row],[11Cl-PF3OUdS]])</f>
        <v>-1.2518101292322681</v>
      </c>
      <c r="AI228">
        <f>LOG(Table8_1[[#This Row],[3:3 FTCA]])</f>
        <v>-1.0863177363653245</v>
      </c>
      <c r="AJ228">
        <f>LOG(Table8_1[[#This Row],[5:3 FTCA]])</f>
        <v>-1.2705825408758193</v>
      </c>
      <c r="AK228">
        <f>LOG(Table8_1[[#This Row],[7:3 FTCA]])</f>
        <v>0.45024910831936105</v>
      </c>
      <c r="AL228">
        <f>LOG(Table8_1[[#This Row],[6:2 FTCA]])</f>
        <v>0.47129171105893858</v>
      </c>
      <c r="AM228">
        <f>LOG(Table8_1[[#This Row],[8:2 FTCA]])</f>
        <v>-1.5462711445684409</v>
      </c>
      <c r="AN228">
        <f>LOG(Table8_1[[#This Row],[10:2 FTCA]])</f>
        <v>-0.97450628079950519</v>
      </c>
      <c r="AO228">
        <f>LOG(Table8_1[[#This Row],[6:2 FTUCA]])</f>
        <v>-1.2533527542002008</v>
      </c>
      <c r="AP228">
        <f>LOG(Table8_1[[#This Row],[8:2 FTUCA]])</f>
        <v>-1.3670752867669524</v>
      </c>
      <c r="AQ228">
        <f>LOG(Table8_1[[#This Row],[6:2 diPAP]])</f>
        <v>-1.1211736651956528</v>
      </c>
      <c r="AR228">
        <f>LOG(Table8_1[[#This Row],[FBSA]])</f>
        <v>1.3283796034387378</v>
      </c>
      <c r="AS228">
        <f>LOG(Table8_1[[#This Row],[FHxSA]])</f>
        <v>1.4727564493172123</v>
      </c>
      <c r="AT228">
        <f>LOG(Table8_1[[#This Row],[PFPrS]])</f>
        <v>-1.2658332159169536</v>
      </c>
      <c r="AU228">
        <f>LOG(Table8_1[[#This Row],[Cl-PFOS]])</f>
        <v>-1.3646531967015827</v>
      </c>
      <c r="AV228">
        <f>LOG(Table8_1[[#This Row],[PFEtCHxS]])</f>
        <v>-1.5462711445684409</v>
      </c>
      <c r="AW228">
        <f>LOG(Table8_1[[#This Row],[8:2 diPAP]])</f>
        <v>-1.0258485327734705</v>
      </c>
      <c r="AX228">
        <f>LOG(Table8_1[[#This Row],[diSAmPAP]])</f>
        <v>-0.90281846808225352</v>
      </c>
      <c r="AY228" t="e">
        <f>LOG(Table8_1[[#This Row],[11cl-PF3OUdS2]])</f>
        <v>#NUM!</v>
      </c>
    </row>
    <row r="229" spans="1:51" x14ac:dyDescent="0.3">
      <c r="A229">
        <f>LOG(Table8_1[[#This Row],[PFBA]])</f>
        <v>-1.0731432910503076</v>
      </c>
      <c r="B229">
        <f>LOG(Table8_1[[#This Row],[PFPeA]])</f>
        <v>-1.3746875490383261</v>
      </c>
      <c r="C229">
        <f>LOG(Table8_1[[#This Row],[PFHxA]])</f>
        <v>-1.3746875490383261</v>
      </c>
      <c r="D229">
        <f>LOG(Table8_1[[#This Row],[PFHpA]])</f>
        <v>-1.3746875490383261</v>
      </c>
      <c r="E229">
        <f>LOG(Table8_1[[#This Row],[PFOA]])</f>
        <v>-1.3746875490383261</v>
      </c>
      <c r="F229">
        <f>LOG(Table8_1[[#This Row],[PFNA]])</f>
        <v>-0.54821356447570979</v>
      </c>
      <c r="G229">
        <f>LOG(Table8_1[[#This Row],[PFBS]])</f>
        <v>-1.3746875490383261</v>
      </c>
      <c r="H229">
        <f>LOG(Table8_1[[#This Row],[PFPeS]])</f>
        <v>-0.67571754470230738</v>
      </c>
      <c r="I229">
        <f>LOG(Table8_1[[#This Row],[PFHxS]])</f>
        <v>1.3053513694466237</v>
      </c>
      <c r="J229">
        <f>LOG(Table8_1[[#This Row],[PFHpS]])</f>
        <v>0.8247764624755457</v>
      </c>
      <c r="K229">
        <f>LOG(Table8_1[[#This Row],[PFOS]])</f>
        <v>3.0969100130080562</v>
      </c>
      <c r="L229">
        <f>LOG(Table8_1[[#This Row],[6:2 FTS]])</f>
        <v>-1.3746875490383261</v>
      </c>
      <c r="M229">
        <f>LOG(Table8_1[[#This Row],[PFDA]])</f>
        <v>0.46982201597816303</v>
      </c>
      <c r="N229">
        <f>LOG(Table8_1[[#This Row],[PFUnA]])</f>
        <v>1.1303337684950061</v>
      </c>
      <c r="O229">
        <f>LOG(Table8_1[[#This Row],[PFDoA]])</f>
        <v>1.1430148002540952</v>
      </c>
      <c r="P229">
        <f>LOG(Table8_1[[#This Row],[PFTrDA]])</f>
        <v>0.89320675305984798</v>
      </c>
      <c r="Q229">
        <f>LOG(Table8_1[[#This Row],[PFTeDA]])</f>
        <v>0.98136550907854447</v>
      </c>
      <c r="R229">
        <f>LOG(Table8_1[[#This Row],[PFHxDA]])</f>
        <v>-0.42481215507233894</v>
      </c>
      <c r="S229">
        <f>LOG(Table8_1[[#This Row],[PFNS]])</f>
        <v>1.2787536009528289</v>
      </c>
      <c r="T229">
        <f>LOG(Table8_1[[#This Row],[PFDS]])</f>
        <v>1.307496037913213</v>
      </c>
      <c r="U229">
        <f>LOG(Table8_1[[#This Row],[PFDoS]])</f>
        <v>0.60852603357719404</v>
      </c>
      <c r="V229">
        <f>LOG(Table8_1[[#This Row],[4:2 FTS]])</f>
        <v>-0.97674754036628852</v>
      </c>
      <c r="W229">
        <f>LOG(Table8_1[[#This Row],[8:2 FTS]])</f>
        <v>0.38738982633872943</v>
      </c>
      <c r="X229">
        <f>LOG(Table8_1[[#This Row],[10:2 FTS]])</f>
        <v>4.3213737826425782E-3</v>
      </c>
      <c r="Y229">
        <f>LOG(Table8_1[[#This Row],[N-MeFOSAA]])</f>
        <v>-1.3746875490383261</v>
      </c>
      <c r="Z229">
        <f>LOG(Table8_1[[#This Row],[N-EtFOSAA]])</f>
        <v>-1.3746875490383261</v>
      </c>
      <c r="AA229">
        <f>LOG(Table8_1[[#This Row],[FOSA]])</f>
        <v>0.93951925261861846</v>
      </c>
      <c r="AB229">
        <f>LOG(Table8_1[[#This Row],[FOSAA]])</f>
        <v>-1.3746875490383261</v>
      </c>
      <c r="AC229">
        <f>LOG(Table8_1[[#This Row],[N-MeFOSA]])</f>
        <v>-1.3746875490383261</v>
      </c>
      <c r="AD229">
        <f>LOG(Table8_1[[#This Row],[N-EtFOSA]])</f>
        <v>-1.3746875490383261</v>
      </c>
      <c r="AE229">
        <f>LOG(Table8_1[[#This Row],[HFPO-DA]])</f>
        <v>-1.3746875490383261</v>
      </c>
      <c r="AF229">
        <f>LOG(Table8_1[[#This Row],[ADONA]])</f>
        <v>-1.0731432910503076</v>
      </c>
      <c r="AG229">
        <f>LOG(Table8_1[[#This Row],[9Cl-PF3ONS]])</f>
        <v>-1.3746875490383261</v>
      </c>
      <c r="AH229" t="e">
        <f>LOG(Table8_1[[#This Row],[11Cl-PF3OUdS]])</f>
        <v>#NUM!</v>
      </c>
      <c r="AI229">
        <f>LOG(Table8_1[[#This Row],[3:3 FTCA]])</f>
        <v>-0.37468754903832613</v>
      </c>
      <c r="AJ229">
        <f>LOG(Table8_1[[#This Row],[5:3 FTCA]])</f>
        <v>0</v>
      </c>
      <c r="AK229">
        <f>LOG(Table8_1[[#This Row],[7:3 FTCA]])</f>
        <v>-1.3746875490383261</v>
      </c>
      <c r="AL229">
        <f>LOG(Table8_1[[#This Row],[6:2 FTCA]])</f>
        <v>-0.97674754036628852</v>
      </c>
      <c r="AM229">
        <f>LOG(Table8_1[[#This Row],[8:2 FTCA]])</f>
        <v>-0.97674754036628852</v>
      </c>
      <c r="AN229">
        <f>LOG(Table8_1[[#This Row],[10:2 FTCA]])</f>
        <v>-0.97674754036628852</v>
      </c>
      <c r="AO229">
        <f>LOG(Table8_1[[#This Row],[6:2 FTUCA]])</f>
        <v>-1.3746875490383261</v>
      </c>
      <c r="AP229">
        <f>LOG(Table8_1[[#This Row],[8:2 FTUCA]])</f>
        <v>-1.3746875490383261</v>
      </c>
      <c r="AQ229">
        <f>LOG(Table8_1[[#This Row],[6:2 diPAP]])</f>
        <v>-0.97674754036628852</v>
      </c>
      <c r="AR229">
        <f>LOG(Table8_1[[#This Row],[FBSA]])</f>
        <v>0.74507479158205747</v>
      </c>
      <c r="AS229">
        <f>LOG(Table8_1[[#This Row],[FHxSA]])</f>
        <v>1.7242758696007889</v>
      </c>
      <c r="AT229">
        <f>LOG(Table8_1[[#This Row],[PFPrS]])</f>
        <v>-0.97674754036628852</v>
      </c>
      <c r="AU229">
        <f>LOG(Table8_1[[#This Row],[Cl-PFOS]])</f>
        <v>0.63042787502502384</v>
      </c>
      <c r="AV229">
        <f>LOG(Table8_1[[#This Row],[PFEtCHxS]])</f>
        <v>-0.2865094569060575</v>
      </c>
      <c r="AW229">
        <f>LOG(Table8_1[[#This Row],[8:2 diPAP]])</f>
        <v>-1.0731432910503076</v>
      </c>
      <c r="AX229">
        <f>LOG(Table8_1[[#This Row],[diSAmPAP]])</f>
        <v>-1.0731432910503076</v>
      </c>
      <c r="AY229">
        <f>LOG(Table8_1[[#This Row],[11cl-PF3OUdS2]])</f>
        <v>-1.3746875490383261</v>
      </c>
    </row>
    <row r="230" spans="1:51" x14ac:dyDescent="0.3">
      <c r="A230">
        <f>LOG(Table8_1[[#This Row],[PFBA]])</f>
        <v>-1.0655015487564323</v>
      </c>
      <c r="B230">
        <f>LOG(Table8_1[[#This Row],[PFPeA]])</f>
        <v>-1.3660268442103265</v>
      </c>
      <c r="C230">
        <f>LOG(Table8_1[[#This Row],[PFHxA]])</f>
        <v>-1.3660268442103265</v>
      </c>
      <c r="D230">
        <f>LOG(Table8_1[[#This Row],[PFHpA]])</f>
        <v>-1.3660268442103265</v>
      </c>
      <c r="E230">
        <f>LOG(Table8_1[[#This Row],[PFOA]])</f>
        <v>-1.3660268442103265</v>
      </c>
      <c r="F230">
        <f>LOG(Table8_1[[#This Row],[PFNA]])</f>
        <v>-1.0655015487564323</v>
      </c>
      <c r="G230">
        <f>LOG(Table8_1[[#This Row],[PFBS]])</f>
        <v>-1.3660268442103265</v>
      </c>
      <c r="H230">
        <f>LOG(Table8_1[[#This Row],[PFPeS]])</f>
        <v>-0.66655272550324962</v>
      </c>
      <c r="I230">
        <f>LOG(Table8_1[[#This Row],[PFHxS]])</f>
        <v>1.1986570869544226</v>
      </c>
      <c r="J230">
        <f>LOG(Table8_1[[#This Row],[PFHpS]])</f>
        <v>0.69810054562338997</v>
      </c>
      <c r="K230">
        <f>LOG(Table8_1[[#This Row],[PFOS]])</f>
        <v>3.0170333392987803</v>
      </c>
      <c r="L230">
        <f>LOG(Table8_1[[#This Row],[6:2 FTS]])</f>
        <v>-1.3660268442103265</v>
      </c>
      <c r="M230">
        <f>LOG(Table8_1[[#This Row],[PFDA]])</f>
        <v>0.33243845991560533</v>
      </c>
      <c r="N230">
        <f>LOG(Table8_1[[#This Row],[PFUnA]])</f>
        <v>0.75511226639507123</v>
      </c>
      <c r="O230">
        <f>LOG(Table8_1[[#This Row],[PFDoA]])</f>
        <v>0.93500315145365476</v>
      </c>
      <c r="P230">
        <f>LOG(Table8_1[[#This Row],[PFTrDA]])</f>
        <v>0.59439255037542671</v>
      </c>
      <c r="Q230">
        <f>LOG(Table8_1[[#This Row],[PFTeDA]])</f>
        <v>0.5854607295085007</v>
      </c>
      <c r="R230">
        <f>LOG(Table8_1[[#This Row],[PFHxDA]])</f>
        <v>-1.3660268442103265</v>
      </c>
      <c r="S230">
        <f>LOG(Table8_1[[#This Row],[PFNS]])</f>
        <v>1.209515014542631</v>
      </c>
      <c r="T230">
        <f>LOG(Table8_1[[#This Row],[PFDS]])</f>
        <v>1.2068258760318498</v>
      </c>
      <c r="U230">
        <f>LOG(Table8_1[[#This Row],[PFDoS]])</f>
        <v>0.51982799377571876</v>
      </c>
      <c r="V230">
        <f>LOG(Table8_1[[#This Row],[4:2 FTS]])</f>
        <v>-0.96859153574837586</v>
      </c>
      <c r="W230">
        <f>LOG(Table8_1[[#This Row],[8:2 FTS]])</f>
        <v>0.10037054511756291</v>
      </c>
      <c r="X230">
        <f>LOG(Table8_1[[#This Row],[10:2 FTS]])</f>
        <v>4.9218022670181653E-2</v>
      </c>
      <c r="Y230">
        <f>LOG(Table8_1[[#This Row],[N-MeFOSAA]])</f>
        <v>-1.3660268442103265</v>
      </c>
      <c r="Z230">
        <f>LOG(Table8_1[[#This Row],[N-EtFOSAA]])</f>
        <v>-1.3660268442103265</v>
      </c>
      <c r="AA230">
        <f>LOG(Table8_1[[#This Row],[FOSA]])</f>
        <v>0.98677173426624487</v>
      </c>
      <c r="AB230">
        <f>LOG(Table8_1[[#This Row],[FOSAA]])</f>
        <v>-1.3660268442103265</v>
      </c>
      <c r="AC230">
        <f>LOG(Table8_1[[#This Row],[N-MeFOSA]])</f>
        <v>-1.3660268442103265</v>
      </c>
      <c r="AD230">
        <f>LOG(Table8_1[[#This Row],[N-EtFOSA]])</f>
        <v>-1.3660268442103265</v>
      </c>
      <c r="AE230">
        <f>LOG(Table8_1[[#This Row],[HFPO-DA]])</f>
        <v>-1.3660268442103265</v>
      </c>
      <c r="AF230">
        <f>LOG(Table8_1[[#This Row],[ADONA]])</f>
        <v>-1.0655015487564323</v>
      </c>
      <c r="AG230">
        <f>LOG(Table8_1[[#This Row],[9Cl-PF3ONS]])</f>
        <v>-1.3660268442103265</v>
      </c>
      <c r="AH230" t="e">
        <f>LOG(Table8_1[[#This Row],[11Cl-PF3OUdS]])</f>
        <v>#NUM!</v>
      </c>
      <c r="AI230">
        <f>LOG(Table8_1[[#This Row],[3:3 FTCA]])</f>
        <v>-0.36602684421032644</v>
      </c>
      <c r="AJ230">
        <f>LOG(Table8_1[[#This Row],[5:3 FTCA]])</f>
        <v>-0.17587416608345102</v>
      </c>
      <c r="AK230">
        <f>LOG(Table8_1[[#This Row],[7:3 FTCA]])</f>
        <v>-1.3660268442103265</v>
      </c>
      <c r="AL230">
        <f>LOG(Table8_1[[#This Row],[6:2 FTCA]])</f>
        <v>-0.96859153574837586</v>
      </c>
      <c r="AM230">
        <f>LOG(Table8_1[[#This Row],[8:2 FTCA]])</f>
        <v>-0.96859153574837586</v>
      </c>
      <c r="AN230">
        <f>LOG(Table8_1[[#This Row],[10:2 FTCA]])</f>
        <v>-0.96859153574837586</v>
      </c>
      <c r="AO230">
        <f>LOG(Table8_1[[#This Row],[6:2 FTUCA]])</f>
        <v>-1.3660268442103265</v>
      </c>
      <c r="AP230">
        <f>LOG(Table8_1[[#This Row],[8:2 FTUCA]])</f>
        <v>-1.3660268442103265</v>
      </c>
      <c r="AQ230">
        <f>LOG(Table8_1[[#This Row],[6:2 diPAP]])</f>
        <v>-0.96859153574837586</v>
      </c>
      <c r="AR230">
        <f>LOG(Table8_1[[#This Row],[FBSA]])</f>
        <v>0.59988307207368785</v>
      </c>
      <c r="AS230">
        <f>LOG(Table8_1[[#This Row],[FHxSA]])</f>
        <v>1.6031443726201824</v>
      </c>
      <c r="AT230">
        <f>LOG(Table8_1[[#This Row],[PFPrS]])</f>
        <v>-0.96859153574837586</v>
      </c>
      <c r="AU230">
        <f>LOG(Table8_1[[#This Row],[Cl-PFOS]])</f>
        <v>0.55388302664387434</v>
      </c>
      <c r="AV230">
        <f>LOG(Table8_1[[#This Row],[PFEtCHxS]])</f>
        <v>-0.66655272550324962</v>
      </c>
      <c r="AW230">
        <f>LOG(Table8_1[[#This Row],[8:2 diPAP]])</f>
        <v>-1.0655015487564323</v>
      </c>
      <c r="AX230">
        <f>LOG(Table8_1[[#This Row],[diSAmPAP]])</f>
        <v>-1.0655015487564323</v>
      </c>
      <c r="AY230">
        <f>LOG(Table8_1[[#This Row],[11cl-PF3OUdS2]])</f>
        <v>-1.3660268442103265</v>
      </c>
    </row>
    <row r="231" spans="1:51" x14ac:dyDescent="0.3">
      <c r="A231">
        <f>LOG(Table8_1[[#This Row],[PFBA]])</f>
        <v>-1.3716110699496884</v>
      </c>
      <c r="B231">
        <f>LOG(Table8_1[[#This Row],[PFPeA]])</f>
        <v>-1.3716110699496884</v>
      </c>
      <c r="C231">
        <f>LOG(Table8_1[[#This Row],[PFHxA]])</f>
        <v>-1.3716110699496884</v>
      </c>
      <c r="D231">
        <f>LOG(Table8_1[[#This Row],[PFHpA]])</f>
        <v>-1.3716110699496884</v>
      </c>
      <c r="E231">
        <f>LOG(Table8_1[[#This Row],[PFOA]])</f>
        <v>-1.3716110699496884</v>
      </c>
      <c r="F231">
        <f>LOG(Table8_1[[#This Row],[PFNA]])</f>
        <v>-0.50031291738159622</v>
      </c>
      <c r="G231">
        <f>LOG(Table8_1[[#This Row],[PFBS]])</f>
        <v>-1.3716110699496884</v>
      </c>
      <c r="H231">
        <f>LOG(Table8_1[[#This Row],[PFPeS]])</f>
        <v>-0.67264106561366965</v>
      </c>
      <c r="I231">
        <f>LOG(Table8_1[[#This Row],[PFHxS]])</f>
        <v>1.3263358609287514</v>
      </c>
      <c r="J231">
        <f>LOG(Table8_1[[#This Row],[PFHpS]])</f>
        <v>0.62428209583566829</v>
      </c>
      <c r="K231">
        <f>LOG(Table8_1[[#This Row],[PFOS]])</f>
        <v>3.0681858617461617</v>
      </c>
      <c r="L231">
        <f>LOG(Table8_1[[#This Row],[6:2 FTS]])</f>
        <v>-1.0705810742857071</v>
      </c>
      <c r="M231">
        <f>LOG(Table8_1[[#This Row],[PFDA]])</f>
        <v>0.456366033129043</v>
      </c>
      <c r="N231">
        <f>LOG(Table8_1[[#This Row],[PFUnA]])</f>
        <v>-1.3716110699496884</v>
      </c>
      <c r="O231">
        <f>LOG(Table8_1[[#This Row],[PFDoA]])</f>
        <v>1.2148438480476977</v>
      </c>
      <c r="P231">
        <f>LOG(Table8_1[[#This Row],[PFTrDA]])</f>
        <v>0.87157293554587878</v>
      </c>
      <c r="Q231">
        <f>LOG(Table8_1[[#This Row],[PFTeDA]])</f>
        <v>0.81424759573192018</v>
      </c>
      <c r="R231">
        <f>LOG(Table8_1[[#This Row],[PFHxDA]])</f>
        <v>-1.3716110699496884</v>
      </c>
      <c r="S231">
        <f>LOG(Table8_1[[#This Row],[PFNS]])</f>
        <v>0.9818186071706636</v>
      </c>
      <c r="T231">
        <f>LOG(Table8_1[[#This Row],[PFDS]])</f>
        <v>1.0128372247051722</v>
      </c>
      <c r="U231">
        <f>LOG(Table8_1[[#This Row],[PFDoS]])</f>
        <v>0.26951294421791633</v>
      </c>
      <c r="V231">
        <f>LOG(Table8_1[[#This Row],[4:2 FTS]])</f>
        <v>-0.97265039222524352</v>
      </c>
      <c r="W231">
        <f>LOG(Table8_1[[#This Row],[8:2 FTS]])</f>
        <v>0.43296929087440572</v>
      </c>
      <c r="X231">
        <f>LOG(Table8_1[[#This Row],[10:2 FTS]])</f>
        <v>-0.12147820449879346</v>
      </c>
      <c r="Y231">
        <f>LOG(Table8_1[[#This Row],[N-MeFOSAA]])</f>
        <v>-1.3716110699496884</v>
      </c>
      <c r="Z231">
        <f>LOG(Table8_1[[#This Row],[N-EtFOSAA]])</f>
        <v>-1.3716110699496884</v>
      </c>
      <c r="AA231">
        <f>LOG(Table8_1[[#This Row],[FOSA]])</f>
        <v>0.7395723444500919</v>
      </c>
      <c r="AB231">
        <f>LOG(Table8_1[[#This Row],[FOSAA]])</f>
        <v>-1.3716110699496884</v>
      </c>
      <c r="AC231">
        <f>LOG(Table8_1[[#This Row],[N-MeFOSA]])</f>
        <v>-1.3716110699496884</v>
      </c>
      <c r="AD231">
        <f>LOG(Table8_1[[#This Row],[N-EtFOSA]])</f>
        <v>-1.3716110699496884</v>
      </c>
      <c r="AE231">
        <f>LOG(Table8_1[[#This Row],[HFPO-DA]])</f>
        <v>-1.3716110699496884</v>
      </c>
      <c r="AF231">
        <f>LOG(Table8_1[[#This Row],[ADONA]])</f>
        <v>-1.3716110699496884</v>
      </c>
      <c r="AG231">
        <f>LOG(Table8_1[[#This Row],[9Cl-PF3ONS]])</f>
        <v>-1.3716110699496884</v>
      </c>
      <c r="AH231" t="e">
        <f>LOG(Table8_1[[#This Row],[11Cl-PF3OUdS]])</f>
        <v>#NUM!</v>
      </c>
      <c r="AI231">
        <f>LOG(Table8_1[[#This Row],[3:3 FTCA]])</f>
        <v>-0.37161106994968846</v>
      </c>
      <c r="AJ231">
        <f>LOG(Table8_1[[#This Row],[5:3 FTCA]])</f>
        <v>-0.38195190328790729</v>
      </c>
      <c r="AK231">
        <f>LOG(Table8_1[[#This Row],[7:3 FTCA]])</f>
        <v>-1.3716110699496884</v>
      </c>
      <c r="AL231">
        <f>LOG(Table8_1[[#This Row],[6:2 FTCA]])</f>
        <v>-0.97265039222524352</v>
      </c>
      <c r="AM231">
        <f>LOG(Table8_1[[#This Row],[8:2 FTCA]])</f>
        <v>-0.97265039222524352</v>
      </c>
      <c r="AN231">
        <f>LOG(Table8_1[[#This Row],[10:2 FTCA]])</f>
        <v>-0.97265039222524352</v>
      </c>
      <c r="AO231">
        <f>LOG(Table8_1[[#This Row],[6:2 FTUCA]])</f>
        <v>-1.3716110699496884</v>
      </c>
      <c r="AP231">
        <f>LOG(Table8_1[[#This Row],[8:2 FTUCA]])</f>
        <v>-1.3716110699496884</v>
      </c>
      <c r="AQ231">
        <f>LOG(Table8_1[[#This Row],[6:2 diPAP]])</f>
        <v>-0.97265039222524352</v>
      </c>
      <c r="AR231">
        <f>LOG(Table8_1[[#This Row],[FBSA]])</f>
        <v>0.57863920996807239</v>
      </c>
      <c r="AS231">
        <f>LOG(Table8_1[[#This Row],[FHxSA]])</f>
        <v>1.6242820958356683</v>
      </c>
      <c r="AT231">
        <f>LOG(Table8_1[[#This Row],[PFPrS]])</f>
        <v>-0.97265039222524352</v>
      </c>
      <c r="AU231">
        <f>LOG(Table8_1[[#This Row],[Cl-PFOS]])</f>
        <v>0.39269695325966575</v>
      </c>
      <c r="AV231">
        <f>LOG(Table8_1[[#This Row],[PFEtCHxS]])</f>
        <v>-0.67264106561366965</v>
      </c>
      <c r="AW231">
        <f>LOG(Table8_1[[#This Row],[8:2 diPAP]])</f>
        <v>-1.0705810742857071</v>
      </c>
      <c r="AX231">
        <f>LOG(Table8_1[[#This Row],[diSAmPAP]])</f>
        <v>-1.0705810742857071</v>
      </c>
      <c r="AY231">
        <f>LOG(Table8_1[[#This Row],[11cl-PF3OUdS2]])</f>
        <v>-1.3716110699496884</v>
      </c>
    </row>
    <row r="232" spans="1:51" x14ac:dyDescent="0.3">
      <c r="A232">
        <f>LOG(Table8_1[[#This Row],[PFBA]])</f>
        <v>-1.3711004355793934</v>
      </c>
      <c r="B232">
        <f>LOG(Table8_1[[#This Row],[PFPeA]])</f>
        <v>-1.3711004355793934</v>
      </c>
      <c r="C232">
        <f>LOG(Table8_1[[#This Row],[PFHxA]])</f>
        <v>-1.3711004355793934</v>
      </c>
      <c r="D232">
        <f>LOG(Table8_1[[#This Row],[PFHpA]])</f>
        <v>-1.0705810742857071</v>
      </c>
      <c r="E232">
        <f>LOG(Table8_1[[#This Row],[PFOA]])</f>
        <v>-1.3711004355793934</v>
      </c>
      <c r="F232">
        <f>LOG(Table8_1[[#This Row],[PFNA]])</f>
        <v>-0.33254704711004607</v>
      </c>
      <c r="G232">
        <f>LOG(Table8_1[[#This Row],[PFBS]])</f>
        <v>-1.3711004355793934</v>
      </c>
      <c r="H232">
        <f>LOG(Table8_1[[#This Row],[PFPeS]])</f>
        <v>-0.67162039656126227</v>
      </c>
      <c r="I232">
        <f>LOG(Table8_1[[#This Row],[PFHxS]])</f>
        <v>1.173186268412274</v>
      </c>
      <c r="J232">
        <f>LOG(Table8_1[[#This Row],[PFHpS]])</f>
        <v>0.36548798489089962</v>
      </c>
      <c r="K232">
        <f>LOG(Table8_1[[#This Row],[PFOS]])</f>
        <v>3.1238516409670858</v>
      </c>
      <c r="L232">
        <f>LOG(Table8_1[[#This Row],[6:2 FTS]])</f>
        <v>-1.3711004355793934</v>
      </c>
      <c r="M232">
        <f>LOG(Table8_1[[#This Row],[PFDA]])</f>
        <v>0.51851393987788741</v>
      </c>
      <c r="N232">
        <f>LOG(Table8_1[[#This Row],[PFUnA]])</f>
        <v>0.3820170425748684</v>
      </c>
      <c r="O232">
        <f>LOG(Table8_1[[#This Row],[PFDoA]])</f>
        <v>1.4065401804339552</v>
      </c>
      <c r="P232">
        <f>LOG(Table8_1[[#This Row],[PFTrDA]])</f>
        <v>1.110589710299249</v>
      </c>
      <c r="Q232">
        <f>LOG(Table8_1[[#This Row],[PFTeDA]])</f>
        <v>0.78175537465246892</v>
      </c>
      <c r="R232">
        <f>LOG(Table8_1[[#This Row],[PFHxDA]])</f>
        <v>-1.3711004355793934</v>
      </c>
      <c r="S232">
        <f>LOG(Table8_1[[#This Row],[PFNS]])</f>
        <v>0.79239168949825389</v>
      </c>
      <c r="T232">
        <f>LOG(Table8_1[[#This Row],[PFDS]])</f>
        <v>0.78532983501076703</v>
      </c>
      <c r="U232">
        <f>LOG(Table8_1[[#This Row],[PFDoS]])</f>
        <v>0.10037054511756291</v>
      </c>
      <c r="V232">
        <f>LOG(Table8_1[[#This Row],[4:2 FTS]])</f>
        <v>-0.97265039222524352</v>
      </c>
      <c r="W232">
        <f>LOG(Table8_1[[#This Row],[8:2 FTS]])</f>
        <v>0.61804809671209271</v>
      </c>
      <c r="X232">
        <f>LOG(Table8_1[[#This Row],[10:2 FTS]])</f>
        <v>0.22788670461367352</v>
      </c>
      <c r="Y232">
        <f>LOG(Table8_1[[#This Row],[N-MeFOSAA]])</f>
        <v>-1.3711004355793934</v>
      </c>
      <c r="Z232">
        <f>LOG(Table8_1[[#This Row],[N-EtFOSAA]])</f>
        <v>-1.3711004355793934</v>
      </c>
      <c r="AA232">
        <f>LOG(Table8_1[[#This Row],[FOSA]])</f>
        <v>0.81224469680036926</v>
      </c>
      <c r="AB232">
        <f>LOG(Table8_1[[#This Row],[FOSAA]])</f>
        <v>-1.3711004355793934</v>
      </c>
      <c r="AC232">
        <f>LOG(Table8_1[[#This Row],[N-MeFOSA]])</f>
        <v>-1.3711004355793934</v>
      </c>
      <c r="AD232">
        <f>LOG(Table8_1[[#This Row],[N-EtFOSA]])</f>
        <v>-1.3711004355793934</v>
      </c>
      <c r="AE232">
        <f>LOG(Table8_1[[#This Row],[HFPO-DA]])</f>
        <v>-1.3711004355793934</v>
      </c>
      <c r="AF232">
        <f>LOG(Table8_1[[#This Row],[ADONA]])</f>
        <v>-1.3711004355793934</v>
      </c>
      <c r="AG232">
        <f>LOG(Table8_1[[#This Row],[9Cl-PF3ONS]])</f>
        <v>-1.3711004355793934</v>
      </c>
      <c r="AH232" t="e">
        <f>LOG(Table8_1[[#This Row],[11Cl-PF3OUdS]])</f>
        <v>#NUM!</v>
      </c>
      <c r="AI232">
        <f>LOG(Table8_1[[#This Row],[3:3 FTCA]])</f>
        <v>-0.37110043557939332</v>
      </c>
      <c r="AJ232">
        <f>LOG(Table8_1[[#This Row],[5:3 FTCA]])</f>
        <v>-0.2062096153091813</v>
      </c>
      <c r="AK232">
        <f>LOG(Table8_1[[#This Row],[7:3 FTCA]])</f>
        <v>-1.3711004355793934</v>
      </c>
      <c r="AL232">
        <f>LOG(Table8_1[[#This Row],[6:2 FTCA]])</f>
        <v>-0.97265039222524352</v>
      </c>
      <c r="AM232">
        <f>LOG(Table8_1[[#This Row],[8:2 FTCA]])</f>
        <v>-0.97265039222524352</v>
      </c>
      <c r="AN232">
        <f>LOG(Table8_1[[#This Row],[10:2 FTCA]])</f>
        <v>-0.97265039222524352</v>
      </c>
      <c r="AO232">
        <f>LOG(Table8_1[[#This Row],[6:2 FTUCA]])</f>
        <v>-1.3711004355793934</v>
      </c>
      <c r="AP232">
        <f>LOG(Table8_1[[#This Row],[8:2 FTUCA]])</f>
        <v>-1.3711004355793934</v>
      </c>
      <c r="AQ232">
        <f>LOG(Table8_1[[#This Row],[6:2 diPAP]])</f>
        <v>-0.97265039222524352</v>
      </c>
      <c r="AR232">
        <f>LOG(Table8_1[[#This Row],[FBSA]])</f>
        <v>0.72835378202122847</v>
      </c>
      <c r="AS232">
        <f>LOG(Table8_1[[#This Row],[FHxSA]])</f>
        <v>1.6211762817750353</v>
      </c>
      <c r="AT232">
        <f>LOG(Table8_1[[#This Row],[PFPrS]])</f>
        <v>-0.97265039222524352</v>
      </c>
      <c r="AU232">
        <f>LOG(Table8_1[[#This Row],[Cl-PFOS]])</f>
        <v>0.20951501454263097</v>
      </c>
      <c r="AV232">
        <f>LOG(Table8_1[[#This Row],[PFEtCHxS]])</f>
        <v>-0.67162039656126227</v>
      </c>
      <c r="AW232">
        <f>LOG(Table8_1[[#This Row],[8:2 diPAP]])</f>
        <v>-1.0705810742857071</v>
      </c>
      <c r="AX232">
        <f>LOG(Table8_1[[#This Row],[diSAmPAP]])</f>
        <v>-1.0705810742857071</v>
      </c>
      <c r="AY232">
        <f>LOG(Table8_1[[#This Row],[11cl-PF3OUdS2]])</f>
        <v>-1.3711004355793934</v>
      </c>
    </row>
    <row r="233" spans="1:51" x14ac:dyDescent="0.3">
      <c r="A233">
        <f>LOG(Table8_1[[#This Row],[PFBA]])</f>
        <v>-1.3824754651137077</v>
      </c>
      <c r="B233">
        <f>LOG(Table8_1[[#This Row],[PFPeA]])</f>
        <v>-1.3824754651137077</v>
      </c>
      <c r="C233">
        <f>LOG(Table8_1[[#This Row],[PFHxA]])</f>
        <v>-1.3824754651137077</v>
      </c>
      <c r="D233">
        <f>LOG(Table8_1[[#This Row],[PFHpA]])</f>
        <v>-1.3824754651137077</v>
      </c>
      <c r="E233">
        <f>LOG(Table8_1[[#This Row],[PFOA]])</f>
        <v>-1.3824754651137077</v>
      </c>
      <c r="F233">
        <f>LOG(Table8_1[[#This Row],[PFNA]])</f>
        <v>-1.3824754651137077</v>
      </c>
      <c r="G233">
        <f>LOG(Table8_1[[#This Row],[PFBS]])</f>
        <v>-1.3824754651137077</v>
      </c>
      <c r="H233">
        <f>LOG(Table8_1[[#This Row],[PFPeS]])</f>
        <v>-0.98505965020706343</v>
      </c>
      <c r="I233">
        <f>LOG(Table8_1[[#This Row],[PFHxS]])</f>
        <v>1</v>
      </c>
      <c r="J233">
        <f>LOG(Table8_1[[#This Row],[PFHpS]])</f>
        <v>0.18752072083646307</v>
      </c>
      <c r="K233">
        <f>LOG(Table8_1[[#This Row],[PFOS]])</f>
        <v>3.0211892990699383</v>
      </c>
      <c r="L233">
        <f>LOG(Table8_1[[#This Row],[6:2 FTS]])</f>
        <v>-1.3824754651137077</v>
      </c>
      <c r="M233">
        <f>LOG(Table8_1[[#This Row],[PFDA]])</f>
        <v>-1.3824754651137077</v>
      </c>
      <c r="N233">
        <f>LOG(Table8_1[[#This Row],[PFUnA]])</f>
        <v>-1.3824754651137077</v>
      </c>
      <c r="O233">
        <f>LOG(Table8_1[[#This Row],[PFDoA]])</f>
        <v>1.1492191126553799</v>
      </c>
      <c r="P233">
        <f>LOG(Table8_1[[#This Row],[PFTrDA]])</f>
        <v>1.1398790864012365</v>
      </c>
      <c r="Q233">
        <f>LOG(Table8_1[[#This Row],[PFTeDA]])</f>
        <v>-1.3824754651137077</v>
      </c>
      <c r="R233">
        <f>LOG(Table8_1[[#This Row],[PFHxDA]])</f>
        <v>-1.3824754651137077</v>
      </c>
      <c r="S233">
        <f>LOG(Table8_1[[#This Row],[PFNS]])</f>
        <v>0.87040390527902711</v>
      </c>
      <c r="T233">
        <f>LOG(Table8_1[[#This Row],[PFDS]])</f>
        <v>0.90741136077458617</v>
      </c>
      <c r="U233">
        <f>LOG(Table8_1[[#This Row],[PFDoS]])</f>
        <v>0.24303804868629444</v>
      </c>
      <c r="V233">
        <f>LOG(Table8_1[[#This Row],[4:2 FTS]])</f>
        <v>-0.98505965020706343</v>
      </c>
      <c r="W233">
        <f>LOG(Table8_1[[#This Row],[8:2 FTS]])</f>
        <v>0.22788670461367352</v>
      </c>
      <c r="X233">
        <f>LOG(Table8_1[[#This Row],[10:2 FTS]])</f>
        <v>-0.32697909287110383</v>
      </c>
      <c r="Y233">
        <f>LOG(Table8_1[[#This Row],[N-MeFOSAA]])</f>
        <v>-1.3824754651137077</v>
      </c>
      <c r="Z233">
        <f>LOG(Table8_1[[#This Row],[N-EtFOSAA]])</f>
        <v>-1.3824754651137077</v>
      </c>
      <c r="AA233">
        <f>LOG(Table8_1[[#This Row],[FOSA]])</f>
        <v>0.95133751879591766</v>
      </c>
      <c r="AB233">
        <f>LOG(Table8_1[[#This Row],[FOSAA]])</f>
        <v>-1.3824754651137077</v>
      </c>
      <c r="AC233">
        <f>LOG(Table8_1[[#This Row],[N-MeFOSA]])</f>
        <v>-1.3824754651137077</v>
      </c>
      <c r="AD233">
        <f>LOG(Table8_1[[#This Row],[N-EtFOSA]])</f>
        <v>-1.3824754651137077</v>
      </c>
      <c r="AE233">
        <f>LOG(Table8_1[[#This Row],[HFPO-DA]])</f>
        <v>-1.3824754651137077</v>
      </c>
      <c r="AF233">
        <f>LOG(Table8_1[[#This Row],[ADONA]])</f>
        <v>-1.3824754651137077</v>
      </c>
      <c r="AG233">
        <f>LOG(Table8_1[[#This Row],[9Cl-PF3ONS]])</f>
        <v>-1.3824754651137077</v>
      </c>
      <c r="AH233" t="e">
        <f>LOG(Table8_1[[#This Row],[11Cl-PF3OUdS]])</f>
        <v>#NUM!</v>
      </c>
      <c r="AI233">
        <f>LOG(Table8_1[[#This Row],[3:3 FTCA]])</f>
        <v>-0.38247546511370767</v>
      </c>
      <c r="AJ233">
        <f>LOG(Table8_1[[#This Row],[5:3 FTCA]])</f>
        <v>0.34439227368511072</v>
      </c>
      <c r="AK233">
        <f>LOG(Table8_1[[#This Row],[7:3 FTCA]])</f>
        <v>0.50379068305718111</v>
      </c>
      <c r="AL233">
        <f>LOG(Table8_1[[#This Row],[6:2 FTCA]])</f>
        <v>-0.98505965020706343</v>
      </c>
      <c r="AM233">
        <f>LOG(Table8_1[[#This Row],[8:2 FTCA]])</f>
        <v>-0.98505965020706343</v>
      </c>
      <c r="AN233">
        <f>LOG(Table8_1[[#This Row],[10:2 FTCA]])</f>
        <v>-0.98505965020706343</v>
      </c>
      <c r="AO233">
        <f>LOG(Table8_1[[#This Row],[6:2 FTUCA]])</f>
        <v>-1.3824754651137077</v>
      </c>
      <c r="AP233">
        <f>LOG(Table8_1[[#This Row],[8:2 FTUCA]])</f>
        <v>-1.3824754651137077</v>
      </c>
      <c r="AQ233">
        <f>LOG(Table8_1[[#This Row],[6:2 diPAP]])</f>
        <v>-0.98505965020706343</v>
      </c>
      <c r="AR233">
        <f>LOG(Table8_1[[#This Row],[FBSA]])</f>
        <v>0.84073323461180671</v>
      </c>
      <c r="AS233">
        <f>LOG(Table8_1[[#This Row],[FHxSA]])</f>
        <v>1.7512791039833422</v>
      </c>
      <c r="AT233">
        <f>LOG(Table8_1[[#This Row],[PFPrS]])</f>
        <v>-0.98505965020706343</v>
      </c>
      <c r="AU233">
        <f>LOG(Table8_1[[#This Row],[Cl-PFOS]])</f>
        <v>0.18469143081759881</v>
      </c>
      <c r="AV233">
        <f>LOG(Table8_1[[#This Row],[PFEtCHxS]])</f>
        <v>-0.98505965020706343</v>
      </c>
      <c r="AW233">
        <f>LOG(Table8_1[[#This Row],[8:2 diPAP]])</f>
        <v>-1.080921907623926</v>
      </c>
      <c r="AX233">
        <f>LOG(Table8_1[[#This Row],[diSAmPAP]])</f>
        <v>-1.080921907623926</v>
      </c>
      <c r="AY233">
        <f>LOG(Table8_1[[#This Row],[11cl-PF3OUdS2]])</f>
        <v>-1.3824754651137077</v>
      </c>
    </row>
    <row r="234" spans="1:51" x14ac:dyDescent="0.3">
      <c r="A234">
        <f>LOG(Table8_1[[#This Row],[PFBA]])</f>
        <v>-1.384576047114056</v>
      </c>
      <c r="B234">
        <f>LOG(Table8_1[[#This Row],[PFPeA]])</f>
        <v>-1.384576047114056</v>
      </c>
      <c r="C234">
        <f>LOG(Table8_1[[#This Row],[PFHxA]])</f>
        <v>-1.384576047114056</v>
      </c>
      <c r="D234">
        <f>LOG(Table8_1[[#This Row],[PFHpA]])</f>
        <v>-1.384576047114056</v>
      </c>
      <c r="E234">
        <f>LOG(Table8_1[[#This Row],[PFOA]])</f>
        <v>-0.64016451766011195</v>
      </c>
      <c r="F234">
        <f>LOG(Table8_1[[#This Row],[PFNA]])</f>
        <v>-1.384576047114056</v>
      </c>
      <c r="G234">
        <f>LOG(Table8_1[[#This Row],[PFBS]])</f>
        <v>-1.384576047114056</v>
      </c>
      <c r="H234">
        <f>LOG(Table8_1[[#This Row],[PFPeS]])</f>
        <v>-0.68507994400758021</v>
      </c>
      <c r="I234">
        <f>LOG(Table8_1[[#This Row],[PFHxS]])</f>
        <v>1.2068258760318498</v>
      </c>
      <c r="J234">
        <f>LOG(Table8_1[[#This Row],[PFHpS]])</f>
        <v>0.31806333496276157</v>
      </c>
      <c r="K234">
        <f>LOG(Table8_1[[#This Row],[PFOS]])</f>
        <v>3.0863598306747484</v>
      </c>
      <c r="L234">
        <f>LOG(Table8_1[[#This Row],[6:2 FTS]])</f>
        <v>-1.384576047114056</v>
      </c>
      <c r="M234">
        <f>LOG(Table8_1[[#This Row],[PFDA]])</f>
        <v>-1.384576047114056</v>
      </c>
      <c r="N234">
        <f>LOG(Table8_1[[#This Row],[PFUnA]])</f>
        <v>-1.384576047114056</v>
      </c>
      <c r="O234">
        <f>LOG(Table8_1[[#This Row],[PFDoA]])</f>
        <v>1.0899051114393981</v>
      </c>
      <c r="P234">
        <f>LOG(Table8_1[[#This Row],[PFTrDA]])</f>
        <v>0.95375969173322883</v>
      </c>
      <c r="Q234">
        <f>LOG(Table8_1[[#This Row],[PFTeDA]])</f>
        <v>1.1367205671564067</v>
      </c>
      <c r="R234">
        <f>LOG(Table8_1[[#This Row],[PFHxDA]])</f>
        <v>-1.384576047114056</v>
      </c>
      <c r="S234">
        <f>LOG(Table8_1[[#This Row],[PFNS]])</f>
        <v>0.92634244662565501</v>
      </c>
      <c r="T234">
        <f>LOG(Table8_1[[#This Row],[PFDS]])</f>
        <v>0.90525604874845123</v>
      </c>
      <c r="U234">
        <f>LOG(Table8_1[[#This Row],[PFDoS]])</f>
        <v>0.31597034545691771</v>
      </c>
      <c r="V234">
        <f>LOG(Table8_1[[#This Row],[4:2 FTS]])</f>
        <v>-0.98716277529482777</v>
      </c>
      <c r="W234">
        <f>LOG(Table8_1[[#This Row],[8:2 FTS]])</f>
        <v>0.75358305889290655</v>
      </c>
      <c r="X234">
        <f>LOG(Table8_1[[#This Row],[10:2 FTS]])</f>
        <v>0.21218760440395779</v>
      </c>
      <c r="Y234">
        <f>LOG(Table8_1[[#This Row],[N-MeFOSAA]])</f>
        <v>-1.384576047114056</v>
      </c>
      <c r="Z234">
        <f>LOG(Table8_1[[#This Row],[N-EtFOSAA]])</f>
        <v>-1.384576047114056</v>
      </c>
      <c r="AA234">
        <f>LOG(Table8_1[[#This Row],[FOSA]])</f>
        <v>0.82282164530310464</v>
      </c>
      <c r="AB234">
        <f>LOG(Table8_1[[#This Row],[FOSAA]])</f>
        <v>-1.384576047114056</v>
      </c>
      <c r="AC234">
        <f>LOG(Table8_1[[#This Row],[N-MeFOSA]])</f>
        <v>-1.384576047114056</v>
      </c>
      <c r="AD234">
        <f>LOG(Table8_1[[#This Row],[N-EtFOSA]])</f>
        <v>-1.384576047114056</v>
      </c>
      <c r="AE234">
        <f>LOG(Table8_1[[#This Row],[HFPO-DA]])</f>
        <v>-1.384576047114056</v>
      </c>
      <c r="AF234">
        <f>LOG(Table8_1[[#This Row],[ADONA]])</f>
        <v>-1.384576047114056</v>
      </c>
      <c r="AG234">
        <f>LOG(Table8_1[[#This Row],[9Cl-PF3ONS]])</f>
        <v>-1.384576047114056</v>
      </c>
      <c r="AH234" t="e">
        <f>LOG(Table8_1[[#This Row],[11Cl-PF3OUdS]])</f>
        <v>#NUM!</v>
      </c>
      <c r="AI234">
        <f>LOG(Table8_1[[#This Row],[3:3 FTCA]])</f>
        <v>-0.38457604711405613</v>
      </c>
      <c r="AJ234">
        <f>LOG(Table8_1[[#This Row],[5:3 FTCA]])</f>
        <v>-0.38827669199265824</v>
      </c>
      <c r="AK234">
        <f>LOG(Table8_1[[#This Row],[7:3 FTCA]])</f>
        <v>0.12710479836480765</v>
      </c>
      <c r="AL234">
        <f>LOG(Table8_1[[#This Row],[6:2 FTCA]])</f>
        <v>-0.98716277529482777</v>
      </c>
      <c r="AM234">
        <f>LOG(Table8_1[[#This Row],[8:2 FTCA]])</f>
        <v>-0.98716277529482777</v>
      </c>
      <c r="AN234">
        <f>LOG(Table8_1[[#This Row],[10:2 FTCA]])</f>
        <v>-0.98716277529482777</v>
      </c>
      <c r="AO234">
        <f>LOG(Table8_1[[#This Row],[6:2 FTUCA]])</f>
        <v>-1.384576047114056</v>
      </c>
      <c r="AP234">
        <f>LOG(Table8_1[[#This Row],[8:2 FTUCA]])</f>
        <v>-1.384576047114056</v>
      </c>
      <c r="AQ234">
        <f>LOG(Table8_1[[#This Row],[6:2 diPAP]])</f>
        <v>-0.98716277529482777</v>
      </c>
      <c r="AR234">
        <f>LOG(Table8_1[[#This Row],[FBSA]])</f>
        <v>0.54157924394658097</v>
      </c>
      <c r="AS234">
        <f>LOG(Table8_1[[#This Row],[FHxSA]])</f>
        <v>1.5611013836490559</v>
      </c>
      <c r="AT234">
        <f>LOG(Table8_1[[#This Row],[PFPrS]])</f>
        <v>-0.98716277529482777</v>
      </c>
      <c r="AU234">
        <f>LOG(Table8_1[[#This Row],[Cl-PFOS]])</f>
        <v>0.29003461136251801</v>
      </c>
      <c r="AV234">
        <f>LOG(Table8_1[[#This Row],[PFEtCHxS]])</f>
        <v>-0.68507994400758021</v>
      </c>
      <c r="AW234">
        <f>LOG(Table8_1[[#This Row],[8:2 diPAP]])</f>
        <v>-1.083546051450075</v>
      </c>
      <c r="AX234">
        <f>LOG(Table8_1[[#This Row],[diSAmPAP]])</f>
        <v>-1.083546051450075</v>
      </c>
      <c r="AY234">
        <f>LOG(Table8_1[[#This Row],[11cl-PF3OUdS2]])</f>
        <v>-1.384576047114056</v>
      </c>
    </row>
    <row r="235" spans="1:51" x14ac:dyDescent="0.3">
      <c r="A235">
        <f>LOG(Table8_1[[#This Row],[PFBA]])</f>
        <v>-1.3531063758322548</v>
      </c>
      <c r="B235">
        <f>LOG(Table8_1[[#This Row],[PFPeA]])</f>
        <v>-1.3531063758322548</v>
      </c>
      <c r="C235">
        <f>LOG(Table8_1[[#This Row],[PFHxA]])</f>
        <v>-1.3531063758322548</v>
      </c>
      <c r="D235">
        <f>LOG(Table8_1[[#This Row],[PFHpA]])</f>
        <v>-1.3531063758322548</v>
      </c>
      <c r="E235">
        <f>LOG(Table8_1[[#This Row],[PFOA]])</f>
        <v>-1.3531063758322548</v>
      </c>
      <c r="F235">
        <f>LOG(Table8_1[[#This Row],[PFNA]])</f>
        <v>-0.46092390120722343</v>
      </c>
      <c r="G235">
        <f>LOG(Table8_1[[#This Row],[PFBS]])</f>
        <v>-1.3531063758322548</v>
      </c>
      <c r="H235">
        <f>LOG(Table8_1[[#This Row],[PFPeS]])</f>
        <v>-0.95467702121334252</v>
      </c>
      <c r="I235">
        <f>LOG(Table8_1[[#This Row],[PFHxS]])</f>
        <v>1.0606978403536116</v>
      </c>
      <c r="J235">
        <f>LOG(Table8_1[[#This Row],[PFHpS]])</f>
        <v>0.63848925695463732</v>
      </c>
      <c r="K235">
        <f>LOG(Table8_1[[#This Row],[PFOS]])</f>
        <v>3.1931245983544616</v>
      </c>
      <c r="L235">
        <f>LOG(Table8_1[[#This Row],[6:2 FTS]])</f>
        <v>-1.3531063758322548</v>
      </c>
      <c r="M235">
        <f>LOG(Table8_1[[#This Row],[PFDA]])</f>
        <v>0.57403126772771884</v>
      </c>
      <c r="N235">
        <f>LOG(Table8_1[[#This Row],[PFUnA]])</f>
        <v>0.87040390527902711</v>
      </c>
      <c r="O235">
        <f>LOG(Table8_1[[#This Row],[PFDoA]])</f>
        <v>1.1522883443830565</v>
      </c>
      <c r="P235">
        <f>LOG(Table8_1[[#This Row],[PFTrDA]])</f>
        <v>0.97589113640179281</v>
      </c>
      <c r="Q235">
        <f>LOG(Table8_1[[#This Row],[PFTeDA]])</f>
        <v>0.80753502806885324</v>
      </c>
      <c r="R235">
        <f>LOG(Table8_1[[#This Row],[PFHxDA]])</f>
        <v>-1.0530567293021746</v>
      </c>
      <c r="S235">
        <f>LOG(Table8_1[[#This Row],[PFNS]])</f>
        <v>1.1643528557844371</v>
      </c>
      <c r="T235">
        <f>LOG(Table8_1[[#This Row],[PFDS]])</f>
        <v>1.1398790864012365</v>
      </c>
      <c r="U235">
        <f>LOG(Table8_1[[#This Row],[PFDoS]])</f>
        <v>0.43933269383026263</v>
      </c>
      <c r="V235">
        <f>LOG(Table8_1[[#This Row],[4:2 FTS]])</f>
        <v>-0.95467702121334252</v>
      </c>
      <c r="W235">
        <f>LOG(Table8_1[[#This Row],[8:2 FTS]])</f>
        <v>0.64933485871214192</v>
      </c>
      <c r="X235">
        <f>LOG(Table8_1[[#This Row],[10:2 FTS]])</f>
        <v>5.6904851336472557E-2</v>
      </c>
      <c r="Y235">
        <f>LOG(Table8_1[[#This Row],[N-MeFOSAA]])</f>
        <v>-1.3531063758322548</v>
      </c>
      <c r="Z235">
        <f>LOG(Table8_1[[#This Row],[N-EtFOSAA]])</f>
        <v>-1.3531063758322548</v>
      </c>
      <c r="AA235">
        <f>LOG(Table8_1[[#This Row],[FOSA]])</f>
        <v>0.92941892571429274</v>
      </c>
      <c r="AB235">
        <f>LOG(Table8_1[[#This Row],[FOSAA]])</f>
        <v>-1.3531063758322548</v>
      </c>
      <c r="AC235">
        <f>LOG(Table8_1[[#This Row],[N-MeFOSA]])</f>
        <v>-1.3531063758322548</v>
      </c>
      <c r="AD235">
        <f>LOG(Table8_1[[#This Row],[N-EtFOSA]])</f>
        <v>-1.3531063758322548</v>
      </c>
      <c r="AE235">
        <f>LOG(Table8_1[[#This Row],[HFPO-DA]])</f>
        <v>-1.3531063758322548</v>
      </c>
      <c r="AF235">
        <f>LOG(Table8_1[[#This Row],[ADONA]])</f>
        <v>-1.3531063758322548</v>
      </c>
      <c r="AG235">
        <f>LOG(Table8_1[[#This Row],[9Cl-PF3ONS]])</f>
        <v>-1.3531063758322548</v>
      </c>
      <c r="AH235" t="e">
        <f>LOG(Table8_1[[#This Row],[11Cl-PF3OUdS]])</f>
        <v>#NUM!</v>
      </c>
      <c r="AI235">
        <f>LOG(Table8_1[[#This Row],[3:3 FTCA]])</f>
        <v>-0.35310637583225479</v>
      </c>
      <c r="AJ235">
        <f>LOG(Table8_1[[#This Row],[5:3 FTCA]])</f>
        <v>-0.28149831113272572</v>
      </c>
      <c r="AK235">
        <f>LOG(Table8_1[[#This Row],[7:3 FTCA]])</f>
        <v>-1.3531063758322548</v>
      </c>
      <c r="AL235">
        <f>LOG(Table8_1[[#This Row],[6:2 FTCA]])</f>
        <v>-0.95467702121334252</v>
      </c>
      <c r="AM235">
        <f>LOG(Table8_1[[#This Row],[8:2 FTCA]])</f>
        <v>-0.95467702121334252</v>
      </c>
      <c r="AN235">
        <f>LOG(Table8_1[[#This Row],[10:2 FTCA]])</f>
        <v>-0.95467702121334252</v>
      </c>
      <c r="AO235">
        <f>LOG(Table8_1[[#This Row],[6:2 FTUCA]])</f>
        <v>-1.3531063758322548</v>
      </c>
      <c r="AP235">
        <f>LOG(Table8_1[[#This Row],[8:2 FTUCA]])</f>
        <v>-1.3531063758322548</v>
      </c>
      <c r="AQ235">
        <f>LOG(Table8_1[[#This Row],[6:2 diPAP]])</f>
        <v>-0.95467702121334252</v>
      </c>
      <c r="AR235">
        <f>LOG(Table8_1[[#This Row],[FBSA]])</f>
        <v>0.57054293988189753</v>
      </c>
      <c r="AS235">
        <f>LOG(Table8_1[[#This Row],[FHxSA]])</f>
        <v>1.7379873263334309</v>
      </c>
      <c r="AT235">
        <f>LOG(Table8_1[[#This Row],[PFPrS]])</f>
        <v>-0.95467702121334252</v>
      </c>
      <c r="AU235">
        <f>LOG(Table8_1[[#This Row],[Cl-PFOS]])</f>
        <v>0.53781909507327419</v>
      </c>
      <c r="AV235">
        <f>LOG(Table8_1[[#This Row],[PFEtCHxS]])</f>
        <v>-0.65364702554936138</v>
      </c>
      <c r="AW235">
        <f>LOG(Table8_1[[#This Row],[8:2 diPAP]])</f>
        <v>-1.0530567293021746</v>
      </c>
      <c r="AX235">
        <f>LOG(Table8_1[[#This Row],[diSAmPAP]])</f>
        <v>-1.0530567293021746</v>
      </c>
      <c r="AY235">
        <f>LOG(Table8_1[[#This Row],[11cl-PF3OUdS2]])</f>
        <v>-1.3531063758322548</v>
      </c>
    </row>
    <row r="236" spans="1:51" x14ac:dyDescent="0.3">
      <c r="A236">
        <f>LOG(Table8_1[[#This Row],[PFBA]])</f>
        <v>-1.3477536589966768</v>
      </c>
      <c r="B236">
        <f>LOG(Table8_1[[#This Row],[PFPeA]])</f>
        <v>-1.3477536589966768</v>
      </c>
      <c r="C236">
        <f>LOG(Table8_1[[#This Row],[PFHxA]])</f>
        <v>-1.3477536589966768</v>
      </c>
      <c r="D236">
        <f>LOG(Table8_1[[#This Row],[PFHpA]])</f>
        <v>-1.3477536589966768</v>
      </c>
      <c r="E236">
        <f>LOG(Table8_1[[#This Row],[PFOA]])</f>
        <v>-1.3477536589966768</v>
      </c>
      <c r="F236">
        <f>LOG(Table8_1[[#This Row],[PFNA]])</f>
        <v>-0.38615817812393083</v>
      </c>
      <c r="G236">
        <f>LOG(Table8_1[[#This Row],[PFBS]])</f>
        <v>-1.3477536589966768</v>
      </c>
      <c r="H236">
        <f>LOG(Table8_1[[#This Row],[PFPeS]])</f>
        <v>-0.64878365466065802</v>
      </c>
      <c r="I236">
        <f>LOG(Table8_1[[#This Row],[PFHxS]])</f>
        <v>1.2810333672477277</v>
      </c>
      <c r="J236">
        <f>LOG(Table8_1[[#This Row],[PFHpS]])</f>
        <v>0.82607480270082645</v>
      </c>
      <c r="K236">
        <f>LOG(Table8_1[[#This Row],[PFOS]])</f>
        <v>3.0374264979406238</v>
      </c>
      <c r="L236">
        <f>LOG(Table8_1[[#This Row],[6:2 FTS]])</f>
        <v>-1.3477536589966768</v>
      </c>
      <c r="M236">
        <f>LOG(Table8_1[[#This Row],[PFDA]])</f>
        <v>4.5322978786657475E-2</v>
      </c>
      <c r="N236">
        <f>LOG(Table8_1[[#This Row],[PFUnA]])</f>
        <v>0.83250891270623628</v>
      </c>
      <c r="O236">
        <f>LOG(Table8_1[[#This Row],[PFDoA]])</f>
        <v>0.9258275746247423</v>
      </c>
      <c r="P236">
        <f>LOG(Table8_1[[#This Row],[PFTrDA]])</f>
        <v>0.42651126136457523</v>
      </c>
      <c r="Q236">
        <f>LOG(Table8_1[[#This Row],[PFTeDA]])</f>
        <v>0.41161970596323016</v>
      </c>
      <c r="R236">
        <f>LOG(Table8_1[[#This Row],[PFHxDA]])</f>
        <v>-1.0457574905606752</v>
      </c>
      <c r="S236">
        <f>LOG(Table8_1[[#This Row],[PFNS]])</f>
        <v>1.0644579892269184</v>
      </c>
      <c r="T236">
        <f>LOG(Table8_1[[#This Row],[PFDS]])</f>
        <v>1.0253058652647702</v>
      </c>
      <c r="U236">
        <f>LOG(Table8_1[[#This Row],[PFDoS]])</f>
        <v>0.28103336724772754</v>
      </c>
      <c r="V236">
        <f>LOG(Table8_1[[#This Row],[4:2 FTS]])</f>
        <v>-0.94884747755261867</v>
      </c>
      <c r="W236">
        <f>LOG(Table8_1[[#This Row],[8:2 FTS]])</f>
        <v>0.53781909507327419</v>
      </c>
      <c r="X236">
        <f>LOG(Table8_1[[#This Row],[10:2 FTS]])</f>
        <v>0.22010808804005508</v>
      </c>
      <c r="Y236">
        <f>LOG(Table8_1[[#This Row],[N-MeFOSAA]])</f>
        <v>-1.3477536589966768</v>
      </c>
      <c r="Z236">
        <f>LOG(Table8_1[[#This Row],[N-EtFOSAA]])</f>
        <v>-1.3477536589966768</v>
      </c>
      <c r="AA236">
        <f>LOG(Table8_1[[#This Row],[FOSA]])</f>
        <v>0.98362628712453459</v>
      </c>
      <c r="AB236">
        <f>LOG(Table8_1[[#This Row],[FOSAA]])</f>
        <v>-1.3477536589966768</v>
      </c>
      <c r="AC236">
        <f>LOG(Table8_1[[#This Row],[N-MeFOSA]])</f>
        <v>-1.3477536589966768</v>
      </c>
      <c r="AD236">
        <f>LOG(Table8_1[[#This Row],[N-EtFOSA]])</f>
        <v>-1.3477536589966768</v>
      </c>
      <c r="AE236">
        <f>LOG(Table8_1[[#This Row],[HFPO-DA]])</f>
        <v>-1.3477536589966768</v>
      </c>
      <c r="AF236">
        <f>LOG(Table8_1[[#This Row],[ADONA]])</f>
        <v>-1.3477536589966768</v>
      </c>
      <c r="AG236">
        <f>LOG(Table8_1[[#This Row],[9Cl-PF3ONS]])</f>
        <v>-1.3477536589966768</v>
      </c>
      <c r="AH236" t="e">
        <f>LOG(Table8_1[[#This Row],[11Cl-PF3OUdS]])</f>
        <v>#NUM!</v>
      </c>
      <c r="AI236">
        <f>LOG(Table8_1[[#This Row],[3:3 FTCA]])</f>
        <v>-0.34775365899667682</v>
      </c>
      <c r="AJ236">
        <f>LOG(Table8_1[[#This Row],[5:3 FTCA]])</f>
        <v>-0.56224943717961195</v>
      </c>
      <c r="AK236">
        <f>LOG(Table8_1[[#This Row],[7:3 FTCA]])</f>
        <v>-1.3477536589966768</v>
      </c>
      <c r="AL236">
        <f>LOG(Table8_1[[#This Row],[6:2 FTCA]])</f>
        <v>-0.94884747755261867</v>
      </c>
      <c r="AM236">
        <f>LOG(Table8_1[[#This Row],[8:2 FTCA]])</f>
        <v>-0.94884747755261867</v>
      </c>
      <c r="AN236">
        <f>LOG(Table8_1[[#This Row],[10:2 FTCA]])</f>
        <v>-0.94884747755261867</v>
      </c>
      <c r="AO236">
        <f>LOG(Table8_1[[#This Row],[6:2 FTUCA]])</f>
        <v>-1.3477536589966768</v>
      </c>
      <c r="AP236">
        <f>LOG(Table8_1[[#This Row],[8:2 FTUCA]])</f>
        <v>-1.3477536589966768</v>
      </c>
      <c r="AQ236">
        <f>LOG(Table8_1[[#This Row],[6:2 diPAP]])</f>
        <v>-0.94884747755261867</v>
      </c>
      <c r="AR236">
        <f>LOG(Table8_1[[#This Row],[FBSA]])</f>
        <v>0.8215135284047731</v>
      </c>
      <c r="AS236">
        <f>LOG(Table8_1[[#This Row],[FHxSA]])</f>
        <v>1.9712758487381052</v>
      </c>
      <c r="AT236">
        <f>LOG(Table8_1[[#This Row],[PFPrS]])</f>
        <v>-0.94884747755261867</v>
      </c>
      <c r="AU236">
        <f>LOG(Table8_1[[#This Row],[Cl-PFOS]])</f>
        <v>0.45024910831936105</v>
      </c>
      <c r="AV236">
        <f>LOG(Table8_1[[#This Row],[PFEtCHxS]])</f>
        <v>-0.64878365466065802</v>
      </c>
      <c r="AW236">
        <f>LOG(Table8_1[[#This Row],[8:2 diPAP]])</f>
        <v>-1.0457574905606752</v>
      </c>
      <c r="AX236">
        <f>LOG(Table8_1[[#This Row],[diSAmPAP]])</f>
        <v>-1.0457574905606752</v>
      </c>
      <c r="AY236">
        <f>LOG(Table8_1[[#This Row],[11cl-PF3OUdS2]])</f>
        <v>-1.3477536589966768</v>
      </c>
    </row>
    <row r="237" spans="1:51" x14ac:dyDescent="0.3">
      <c r="A237">
        <f>LOG(Table8_1[[#This Row],[PFBA]])</f>
        <v>-1.0457574905606752</v>
      </c>
      <c r="B237">
        <f>LOG(Table8_1[[#This Row],[PFPeA]])</f>
        <v>-1.3472703039307525</v>
      </c>
      <c r="C237">
        <f>LOG(Table8_1[[#This Row],[PFHxA]])</f>
        <v>-1.3472703039307525</v>
      </c>
      <c r="D237">
        <f>LOG(Table8_1[[#This Row],[PFHpA]])</f>
        <v>-1.3472703039307525</v>
      </c>
      <c r="E237">
        <f>LOG(Table8_1[[#This Row],[PFOA]])</f>
        <v>-1.0457574905606752</v>
      </c>
      <c r="F237">
        <f>LOG(Table8_1[[#This Row],[PFNA]])</f>
        <v>-0.55284196865778079</v>
      </c>
      <c r="G237">
        <f>LOG(Table8_1[[#This Row],[PFBS]])</f>
        <v>-1.3472703039307525</v>
      </c>
      <c r="H237">
        <f>LOG(Table8_1[[#This Row],[PFPeS]])</f>
        <v>-0.64878365466065802</v>
      </c>
      <c r="I237">
        <f>LOG(Table8_1[[#This Row],[PFHxS]])</f>
        <v>1.1760912590556813</v>
      </c>
      <c r="J237">
        <f>LOG(Table8_1[[#This Row],[PFHpS]])</f>
        <v>0.74507479158205747</v>
      </c>
      <c r="K237">
        <f>LOG(Table8_1[[#This Row],[PFOS]])</f>
        <v>3.0606978403536118</v>
      </c>
      <c r="L237">
        <f>LOG(Table8_1[[#This Row],[6:2 FTS]])</f>
        <v>-1.3472703039307525</v>
      </c>
      <c r="M237">
        <f>LOG(Table8_1[[#This Row],[PFDA]])</f>
        <v>1.703333929878037E-2</v>
      </c>
      <c r="N237">
        <f>LOG(Table8_1[[#This Row],[PFUnA]])</f>
        <v>0.80888586735981216</v>
      </c>
      <c r="O237">
        <f>LOG(Table8_1[[#This Row],[PFDoA]])</f>
        <v>0.96142109406644827</v>
      </c>
      <c r="P237">
        <f>LOG(Table8_1[[#This Row],[PFTrDA]])</f>
        <v>0.49831055378960049</v>
      </c>
      <c r="Q237">
        <f>LOG(Table8_1[[#This Row],[PFTeDA]])</f>
        <v>0.78390357927273491</v>
      </c>
      <c r="R237">
        <f>LOG(Table8_1[[#This Row],[PFHxDA]])</f>
        <v>-1.3472703039307525</v>
      </c>
      <c r="S237">
        <f>LOG(Table8_1[[#This Row],[PFNS]])</f>
        <v>1.1931245983544616</v>
      </c>
      <c r="T237">
        <f>LOG(Table8_1[[#This Row],[PFDS]])</f>
        <v>1.2253092817258628</v>
      </c>
      <c r="U237">
        <f>LOG(Table8_1[[#This Row],[PFDoS]])</f>
        <v>0.39093510710337914</v>
      </c>
      <c r="V237">
        <f>LOG(Table8_1[[#This Row],[4:2 FTS]])</f>
        <v>-0.94884747755261867</v>
      </c>
      <c r="W237">
        <f>LOG(Table8_1[[#This Row],[8:2 FTS]])</f>
        <v>0.59659709562646024</v>
      </c>
      <c r="X237">
        <f>LOG(Table8_1[[#This Row],[10:2 FTS]])</f>
        <v>-1.0457574905606752</v>
      </c>
      <c r="Y237">
        <f>LOG(Table8_1[[#This Row],[N-MeFOSAA]])</f>
        <v>-1.3472703039307525</v>
      </c>
      <c r="Z237">
        <f>LOG(Table8_1[[#This Row],[N-EtFOSAA]])</f>
        <v>-1.3472703039307525</v>
      </c>
      <c r="AA237">
        <f>LOG(Table8_1[[#This Row],[FOSA]])</f>
        <v>0.86864443839482575</v>
      </c>
      <c r="AB237">
        <f>LOG(Table8_1[[#This Row],[FOSAA]])</f>
        <v>-1.3472703039307525</v>
      </c>
      <c r="AC237">
        <f>LOG(Table8_1[[#This Row],[N-MeFOSA]])</f>
        <v>-1.3472703039307525</v>
      </c>
      <c r="AD237">
        <f>LOG(Table8_1[[#This Row],[N-EtFOSA]])</f>
        <v>-1.3472703039307525</v>
      </c>
      <c r="AE237">
        <f>LOG(Table8_1[[#This Row],[HFPO-DA]])</f>
        <v>-1.3472703039307525</v>
      </c>
      <c r="AF237">
        <f>LOG(Table8_1[[#This Row],[ADONA]])</f>
        <v>-1.0457574905606752</v>
      </c>
      <c r="AG237">
        <f>LOG(Table8_1[[#This Row],[9Cl-PF3ONS]])</f>
        <v>-1.3472703039307525</v>
      </c>
      <c r="AH237" t="e">
        <f>LOG(Table8_1[[#This Row],[11Cl-PF3OUdS]])</f>
        <v>#NUM!</v>
      </c>
      <c r="AI237">
        <f>LOG(Table8_1[[#This Row],[3:3 FTCA]])</f>
        <v>-0.34727030393075242</v>
      </c>
      <c r="AJ237">
        <f>LOG(Table8_1[[#This Row],[5:3 FTCA]])</f>
        <v>-0.20830935097988201</v>
      </c>
      <c r="AK237">
        <f>LOG(Table8_1[[#This Row],[7:3 FTCA]])</f>
        <v>-1.3472703039307525</v>
      </c>
      <c r="AL237">
        <f>LOG(Table8_1[[#This Row],[6:2 FTCA]])</f>
        <v>-0.94884747755261867</v>
      </c>
      <c r="AM237">
        <f>LOG(Table8_1[[#This Row],[8:2 FTCA]])</f>
        <v>-0.94884747755261867</v>
      </c>
      <c r="AN237">
        <f>LOG(Table8_1[[#This Row],[10:2 FTCA]])</f>
        <v>-0.94884747755261867</v>
      </c>
      <c r="AO237">
        <f>LOG(Table8_1[[#This Row],[6:2 FTUCA]])</f>
        <v>-1.3472703039307525</v>
      </c>
      <c r="AP237">
        <f>LOG(Table8_1[[#This Row],[8:2 FTUCA]])</f>
        <v>-1.3472703039307525</v>
      </c>
      <c r="AQ237">
        <f>LOG(Table8_1[[#This Row],[6:2 diPAP]])</f>
        <v>-0.94884747755261867</v>
      </c>
      <c r="AR237">
        <f>LOG(Table8_1[[#This Row],[FBSA]])</f>
        <v>0.50785587169583091</v>
      </c>
      <c r="AS237">
        <f>LOG(Table8_1[[#This Row],[FHxSA]])</f>
        <v>1.5809249756756194</v>
      </c>
      <c r="AT237">
        <f>LOG(Table8_1[[#This Row],[PFPrS]])</f>
        <v>-0.94884747755261867</v>
      </c>
      <c r="AU237">
        <f>LOG(Table8_1[[#This Row],[Cl-PFOS]])</f>
        <v>0.49968708261840383</v>
      </c>
      <c r="AV237">
        <f>LOG(Table8_1[[#This Row],[PFEtCHxS]])</f>
        <v>-0.64878365466065802</v>
      </c>
      <c r="AW237">
        <f>LOG(Table8_1[[#This Row],[8:2 diPAP]])</f>
        <v>-1.0457574905606752</v>
      </c>
      <c r="AX237">
        <f>LOG(Table8_1[[#This Row],[diSAmPAP]])</f>
        <v>-1.0457574905606752</v>
      </c>
      <c r="AY237">
        <f>LOG(Table8_1[[#This Row],[11cl-PF3OUdS2]])</f>
        <v>-1.3472703039307525</v>
      </c>
    </row>
    <row r="238" spans="1:51" x14ac:dyDescent="0.3">
      <c r="A238">
        <f>LOG(Table8_1[[#This Row],[PFBA]])</f>
        <v>-1.3973974795797435</v>
      </c>
      <c r="B238">
        <f>LOG(Table8_1[[#This Row],[PFPeA]])</f>
        <v>-1.3973974795797435</v>
      </c>
      <c r="C238">
        <f>LOG(Table8_1[[#This Row],[PFHxA]])</f>
        <v>-1.3973974795797435</v>
      </c>
      <c r="D238">
        <f>LOG(Table8_1[[#This Row],[PFHpA]])</f>
        <v>-1.3973974795797435</v>
      </c>
      <c r="E238">
        <f>LOG(Table8_1[[#This Row],[PFOA]])</f>
        <v>-1.3973974795797435</v>
      </c>
      <c r="F238">
        <f>LOG(Table8_1[[#This Row],[PFNA]])</f>
        <v>-1.0969100130080565</v>
      </c>
      <c r="G238">
        <f>LOG(Table8_1[[#This Row],[PFBS]])</f>
        <v>-1.3973974795797435</v>
      </c>
      <c r="H238">
        <f>LOG(Table8_1[[#This Row],[PFPeS]])</f>
        <v>4.5322978786657475E-2</v>
      </c>
      <c r="I238">
        <f>LOG(Table8_1[[#This Row],[PFHxS]])</f>
        <v>1.6201360549737576</v>
      </c>
      <c r="J238">
        <f>LOG(Table8_1[[#This Row],[PFHpS]])</f>
        <v>0.64933485871214192</v>
      </c>
      <c r="K238">
        <f>LOG(Table8_1[[#This Row],[PFOS]])</f>
        <v>3.0681858617461617</v>
      </c>
      <c r="L238">
        <f>LOG(Table8_1[[#This Row],[6:2 FTS]])</f>
        <v>-0.45717457304082015</v>
      </c>
      <c r="M238">
        <f>LOG(Table8_1[[#This Row],[PFDA]])</f>
        <v>0.39093510710337914</v>
      </c>
      <c r="N238">
        <f>LOG(Table8_1[[#This Row],[PFUnA]])</f>
        <v>0.77742682238931138</v>
      </c>
      <c r="O238">
        <f>LOG(Table8_1[[#This Row],[PFDoA]])</f>
        <v>1.1492191126553799</v>
      </c>
      <c r="P238">
        <f>LOG(Table8_1[[#This Row],[PFTrDA]])</f>
        <v>0.89597473235906455</v>
      </c>
      <c r="Q238">
        <f>LOG(Table8_1[[#This Row],[PFTeDA]])</f>
        <v>0.70156798505592743</v>
      </c>
      <c r="R238">
        <f>LOG(Table8_1[[#This Row],[PFHxDA]])</f>
        <v>-0.76447155309245107</v>
      </c>
      <c r="S238">
        <f>LOG(Table8_1[[#This Row],[PFNS]])</f>
        <v>1.0681858617461617</v>
      </c>
      <c r="T238">
        <f>LOG(Table8_1[[#This Row],[PFDS]])</f>
        <v>1.1205739312058498</v>
      </c>
      <c r="U238">
        <f>LOG(Table8_1[[#This Row],[PFDoS]])</f>
        <v>0.39445168082621629</v>
      </c>
      <c r="V238">
        <f>LOG(Table8_1[[#This Row],[4:2 FTS]])</f>
        <v>-1</v>
      </c>
      <c r="W238">
        <f>LOG(Table8_1[[#This Row],[8:2 FTS]])</f>
        <v>0.65224634100332324</v>
      </c>
      <c r="X238">
        <f>LOG(Table8_1[[#This Row],[10:2 FTS]])</f>
        <v>0.43296929087440572</v>
      </c>
      <c r="Y238">
        <f>LOG(Table8_1[[#This Row],[N-MeFOSAA]])</f>
        <v>-1.3973974795797435</v>
      </c>
      <c r="Z238">
        <f>LOG(Table8_1[[#This Row],[N-EtFOSAA]])</f>
        <v>-1.3973974795797435</v>
      </c>
      <c r="AA238">
        <f>LOG(Table8_1[[#This Row],[FOSA]])</f>
        <v>0.73319726510656946</v>
      </c>
      <c r="AB238">
        <f>LOG(Table8_1[[#This Row],[FOSAA]])</f>
        <v>-1.3973974795797435</v>
      </c>
      <c r="AC238">
        <f>LOG(Table8_1[[#This Row],[N-MeFOSA]])</f>
        <v>-1.3973974795797435</v>
      </c>
      <c r="AD238">
        <f>LOG(Table8_1[[#This Row],[N-EtFOSA]])</f>
        <v>-1.3973974795797435</v>
      </c>
      <c r="AE238">
        <f>LOG(Table8_1[[#This Row],[HFPO-DA]])</f>
        <v>-1.3973974795797435</v>
      </c>
      <c r="AF238">
        <f>LOG(Table8_1[[#This Row],[ADONA]])</f>
        <v>-1.3973974795797435</v>
      </c>
      <c r="AG238">
        <f>LOG(Table8_1[[#This Row],[9Cl-PF3ONS]])</f>
        <v>-1.3973974795797435</v>
      </c>
      <c r="AH238" t="e">
        <f>LOG(Table8_1[[#This Row],[11Cl-PF3OUdS]])</f>
        <v>#NUM!</v>
      </c>
      <c r="AI238">
        <f>LOG(Table8_1[[#This Row],[3:3 FTCA]])</f>
        <v>-0.39739747957974353</v>
      </c>
      <c r="AJ238">
        <f>LOG(Table8_1[[#This Row],[5:3 FTCA]])</f>
        <v>0.59328606702045728</v>
      </c>
      <c r="AK238">
        <f>LOG(Table8_1[[#This Row],[7:3 FTCA]])</f>
        <v>-1.3973974795797435</v>
      </c>
      <c r="AL238">
        <f>LOG(Table8_1[[#This Row],[6:2 FTCA]])</f>
        <v>-1</v>
      </c>
      <c r="AM238">
        <f>LOG(Table8_1[[#This Row],[8:2 FTCA]])</f>
        <v>-1</v>
      </c>
      <c r="AN238">
        <f>LOG(Table8_1[[#This Row],[10:2 FTCA]])</f>
        <v>-1</v>
      </c>
      <c r="AO238">
        <f>LOG(Table8_1[[#This Row],[6:2 FTUCA]])</f>
        <v>-1.3973974795797435</v>
      </c>
      <c r="AP238">
        <f>LOG(Table8_1[[#This Row],[8:2 FTUCA]])</f>
        <v>-1.3973974795797435</v>
      </c>
      <c r="AQ238">
        <f>LOG(Table8_1[[#This Row],[6:2 diPAP]])</f>
        <v>-1</v>
      </c>
      <c r="AR238">
        <f>LOG(Table8_1[[#This Row],[FBSA]])</f>
        <v>0.45331834004703764</v>
      </c>
      <c r="AS238">
        <f>LOG(Table8_1[[#This Row],[FHxSA]])</f>
        <v>1.3996737214810382</v>
      </c>
      <c r="AT238">
        <f>LOG(Table8_1[[#This Row],[PFPrS]])</f>
        <v>-1</v>
      </c>
      <c r="AU238">
        <f>LOG(Table8_1[[#This Row],[Cl-PFOS]])</f>
        <v>0.42813479402878885</v>
      </c>
      <c r="AV238">
        <f>LOG(Table8_1[[#This Row],[PFEtCHxS]])</f>
        <v>-0.69897000433601875</v>
      </c>
      <c r="AW238">
        <f>LOG(Table8_1[[#This Row],[8:2 diPAP]])</f>
        <v>-1.0969100130080565</v>
      </c>
      <c r="AX238">
        <f>LOG(Table8_1[[#This Row],[diSAmPAP]])</f>
        <v>-1.0969100130080565</v>
      </c>
      <c r="AY238">
        <f>LOG(Table8_1[[#This Row],[11cl-PF3OUdS2]])</f>
        <v>-1.3973974795797435</v>
      </c>
    </row>
    <row r="239" spans="1:51" x14ac:dyDescent="0.3">
      <c r="A239">
        <f>LOG(Table8_1[[#This Row],[PFBA]])</f>
        <v>-1.3605135107314139</v>
      </c>
      <c r="B239">
        <f>LOG(Table8_1[[#This Row],[PFPeA]])</f>
        <v>-1.3605135107314139</v>
      </c>
      <c r="C239">
        <f>LOG(Table8_1[[#This Row],[PFHxA]])</f>
        <v>-1.3605135107314139</v>
      </c>
      <c r="D239">
        <f>LOG(Table8_1[[#This Row],[PFHpA]])</f>
        <v>-1.3605135107314139</v>
      </c>
      <c r="E239">
        <f>LOG(Table8_1[[#This Row],[PFOA]])</f>
        <v>-1.3605135107314139</v>
      </c>
      <c r="F239">
        <f>LOG(Table8_1[[#This Row],[PFNA]])</f>
        <v>-1.0604807473813815</v>
      </c>
      <c r="G239">
        <f>LOG(Table8_1[[#This Row],[PFBS]])</f>
        <v>-1.3605135107314139</v>
      </c>
      <c r="H239">
        <f>LOG(Table8_1[[#This Row],[PFPeS]])</f>
        <v>-0.66154350639539516</v>
      </c>
      <c r="I239">
        <f>LOG(Table8_1[[#This Row],[PFHxS]])</f>
        <v>1.110589710299249</v>
      </c>
      <c r="J239">
        <f>LOG(Table8_1[[#This Row],[PFHpS]])</f>
        <v>0.72835378202122847</v>
      </c>
      <c r="K239">
        <f>LOG(Table8_1[[#This Row],[PFOS]])</f>
        <v>3.2405492482825999</v>
      </c>
      <c r="L239">
        <f>LOG(Table8_1[[#This Row],[6:2 FTS]])</f>
        <v>-1.3605135107314139</v>
      </c>
      <c r="M239">
        <f>LOG(Table8_1[[#This Row],[PFDA]])</f>
        <v>0.41497334797081797</v>
      </c>
      <c r="N239">
        <f>LOG(Table8_1[[#This Row],[PFUnA]])</f>
        <v>1.2304489213782739</v>
      </c>
      <c r="O239">
        <f>LOG(Table8_1[[#This Row],[PFDoA]])</f>
        <v>1.0606978403536116</v>
      </c>
      <c r="P239">
        <f>LOG(Table8_1[[#This Row],[PFTrDA]])</f>
        <v>0.69810054562338997</v>
      </c>
      <c r="Q239">
        <f>LOG(Table8_1[[#This Row],[PFTeDA]])</f>
        <v>0.83314711191278512</v>
      </c>
      <c r="R239">
        <f>LOG(Table8_1[[#This Row],[PFHxDA]])</f>
        <v>-1.0604807473813815</v>
      </c>
      <c r="S239">
        <f>LOG(Table8_1[[#This Row],[PFNS]])</f>
        <v>1.255272505103306</v>
      </c>
      <c r="T239">
        <f>LOG(Table8_1[[#This Row],[PFDS]])</f>
        <v>1.2201080880400552</v>
      </c>
      <c r="U239">
        <f>LOG(Table8_1[[#This Row],[PFDoS]])</f>
        <v>0.4099331233312945</v>
      </c>
      <c r="V239">
        <f>LOG(Table8_1[[#This Row],[4:2 FTS]])</f>
        <v>-0.96257350205937642</v>
      </c>
      <c r="W239">
        <f>LOG(Table8_1[[#This Row],[8:2 FTS]])</f>
        <v>0.68752896121463436</v>
      </c>
      <c r="X239">
        <f>LOG(Table8_1[[#This Row],[10:2 FTS]])</f>
        <v>1.2837224705172217E-2</v>
      </c>
      <c r="Y239">
        <f>LOG(Table8_1[[#This Row],[N-MeFOSAA]])</f>
        <v>-1.3605135107314139</v>
      </c>
      <c r="Z239">
        <f>LOG(Table8_1[[#This Row],[N-EtFOSAA]])</f>
        <v>-1.3605135107314139</v>
      </c>
      <c r="AA239">
        <f>LOG(Table8_1[[#This Row],[FOSA]])</f>
        <v>1.0569048513364727</v>
      </c>
      <c r="AB239">
        <f>LOG(Table8_1[[#This Row],[FOSAA]])</f>
        <v>-1.3605135107314139</v>
      </c>
      <c r="AC239">
        <f>LOG(Table8_1[[#This Row],[N-MeFOSA]])</f>
        <v>-1.3605135107314139</v>
      </c>
      <c r="AD239">
        <f>LOG(Table8_1[[#This Row],[N-EtFOSA]])</f>
        <v>-1.3605135107314139</v>
      </c>
      <c r="AE239">
        <f>LOG(Table8_1[[#This Row],[HFPO-DA]])</f>
        <v>-1.3605135107314139</v>
      </c>
      <c r="AF239">
        <f>LOG(Table8_1[[#This Row],[ADONA]])</f>
        <v>-1.3605135107314139</v>
      </c>
      <c r="AG239">
        <f>LOG(Table8_1[[#This Row],[9Cl-PF3ONS]])</f>
        <v>-1.3605135107314139</v>
      </c>
      <c r="AH239" t="e">
        <f>LOG(Table8_1[[#This Row],[11Cl-PF3OUdS]])</f>
        <v>#NUM!</v>
      </c>
      <c r="AI239">
        <f>LOG(Table8_1[[#This Row],[3:3 FTCA]])</f>
        <v>-0.36051351073141397</v>
      </c>
      <c r="AJ239">
        <f>LOG(Table8_1[[#This Row],[5:3 FTCA]])</f>
        <v>-0.23358715288760054</v>
      </c>
      <c r="AK239">
        <f>LOG(Table8_1[[#This Row],[7:3 FTCA]])</f>
        <v>-1.3605135107314139</v>
      </c>
      <c r="AL239">
        <f>LOG(Table8_1[[#This Row],[6:2 FTCA]])</f>
        <v>-0.96257350205937642</v>
      </c>
      <c r="AM239">
        <f>LOG(Table8_1[[#This Row],[8:2 FTCA]])</f>
        <v>-0.96257350205937642</v>
      </c>
      <c r="AN239">
        <f>LOG(Table8_1[[#This Row],[10:2 FTCA]])</f>
        <v>-0.96257350205937642</v>
      </c>
      <c r="AO239">
        <f>LOG(Table8_1[[#This Row],[6:2 FTUCA]])</f>
        <v>-1.3605135107314139</v>
      </c>
      <c r="AP239">
        <f>LOG(Table8_1[[#This Row],[8:2 FTUCA]])</f>
        <v>-1.3605135107314139</v>
      </c>
      <c r="AQ239">
        <f>LOG(Table8_1[[#This Row],[6:2 diPAP]])</f>
        <v>-0.96257350205937642</v>
      </c>
      <c r="AR239">
        <f>LOG(Table8_1[[#This Row],[FBSA]])</f>
        <v>0.92116605063773871</v>
      </c>
      <c r="AS239">
        <f>LOG(Table8_1[[#This Row],[FHxSA]])</f>
        <v>2.1367205671564067</v>
      </c>
      <c r="AT239">
        <f>LOG(Table8_1[[#This Row],[PFPrS]])</f>
        <v>-0.96257350205937642</v>
      </c>
      <c r="AU239">
        <f>LOG(Table8_1[[#This Row],[Cl-PFOS]])</f>
        <v>0.63042787502502384</v>
      </c>
      <c r="AV239">
        <f>LOG(Table8_1[[#This Row],[PFEtCHxS]])</f>
        <v>-0.66154350639539516</v>
      </c>
      <c r="AW239">
        <f>LOG(Table8_1[[#This Row],[8:2 diPAP]])</f>
        <v>-1.0604807473813815</v>
      </c>
      <c r="AX239">
        <f>LOG(Table8_1[[#This Row],[diSAmPAP]])</f>
        <v>-1.0604807473813815</v>
      </c>
      <c r="AY239">
        <f>LOG(Table8_1[[#This Row],[11cl-PF3OUdS2]])</f>
        <v>-1.3605135107314139</v>
      </c>
    </row>
    <row r="240" spans="1:51" x14ac:dyDescent="0.3">
      <c r="A240">
        <f>LOG(Table8_1[[#This Row],[PFBA]])</f>
        <v>-1.3788237182249647</v>
      </c>
      <c r="B240">
        <f>LOG(Table8_1[[#This Row],[PFPeA]])</f>
        <v>-1.3788237182249647</v>
      </c>
      <c r="C240">
        <f>LOG(Table8_1[[#This Row],[PFHxA]])</f>
        <v>-1.3788237182249647</v>
      </c>
      <c r="D240">
        <f>LOG(Table8_1[[#This Row],[PFHpA]])</f>
        <v>-1.3788237182249647</v>
      </c>
      <c r="E240">
        <f>LOG(Table8_1[[#This Row],[PFOA]])</f>
        <v>-1.3788237182249647</v>
      </c>
      <c r="F240">
        <f>LOG(Table8_1[[#This Row],[PFNA]])</f>
        <v>-0.62342304294348805</v>
      </c>
      <c r="G240">
        <f>LOG(Table8_1[[#This Row],[PFBS]])</f>
        <v>-1.3788237182249647</v>
      </c>
      <c r="H240">
        <f>LOG(Table8_1[[#This Row],[PFPeS]])</f>
        <v>-0.679853713888946</v>
      </c>
      <c r="I240">
        <f>LOG(Table8_1[[#This Row],[PFHxS]])</f>
        <v>1.1003705451175629</v>
      </c>
      <c r="J240">
        <f>LOG(Table8_1[[#This Row],[PFHpS]])</f>
        <v>0.66464197555612547</v>
      </c>
      <c r="K240">
        <f>LOG(Table8_1[[#This Row],[PFOS]])</f>
        <v>3.1038037209559568</v>
      </c>
      <c r="L240">
        <f>LOG(Table8_1[[#This Row],[6:2 FTS]])</f>
        <v>-1.0783135245163979</v>
      </c>
      <c r="M240">
        <f>LOG(Table8_1[[#This Row],[PFDA]])</f>
        <v>0.2355284469075489</v>
      </c>
      <c r="N240">
        <f>LOG(Table8_1[[#This Row],[PFUnA]])</f>
        <v>0.90091306773766899</v>
      </c>
      <c r="O240">
        <f>LOG(Table8_1[[#This Row],[PFDoA]])</f>
        <v>0.67486114073781156</v>
      </c>
      <c r="P240">
        <f>LOG(Table8_1[[#This Row],[PFTrDA]])</f>
        <v>0.44870631990507992</v>
      </c>
      <c r="Q240">
        <f>LOG(Table8_1[[#This Row],[PFTeDA]])</f>
        <v>0.5877109650189114</v>
      </c>
      <c r="R240">
        <f>LOG(Table8_1[[#This Row],[PFHxDA]])</f>
        <v>-1.3788237182249647</v>
      </c>
      <c r="S240">
        <f>LOG(Table8_1[[#This Row],[PFNS]])</f>
        <v>1.2041199826559248</v>
      </c>
      <c r="T240">
        <f>LOG(Table8_1[[#This Row],[PFDS]])</f>
        <v>1.1430148002540952</v>
      </c>
      <c r="U240">
        <f>LOG(Table8_1[[#This Row],[PFDoS]])</f>
        <v>0.32428245529769262</v>
      </c>
      <c r="V240">
        <f>LOG(Table8_1[[#This Row],[4:2 FTS]])</f>
        <v>-0.98088370955292725</v>
      </c>
      <c r="W240">
        <f>LOG(Table8_1[[#This Row],[8:2 FTS]])</f>
        <v>0.35983548233988799</v>
      </c>
      <c r="X240">
        <f>LOG(Table8_1[[#This Row],[10:2 FTS]])</f>
        <v>-8.3019952679617801E-2</v>
      </c>
      <c r="Y240">
        <f>LOG(Table8_1[[#This Row],[N-MeFOSAA]])</f>
        <v>-1.3788237182249647</v>
      </c>
      <c r="Z240">
        <f>LOG(Table8_1[[#This Row],[N-EtFOSAA]])</f>
        <v>-1.3788237182249647</v>
      </c>
      <c r="AA240">
        <f>LOG(Table8_1[[#This Row],[FOSA]])</f>
        <v>0.84447717574568137</v>
      </c>
      <c r="AB240">
        <f>LOG(Table8_1[[#This Row],[FOSAA]])</f>
        <v>-1.3788237182249647</v>
      </c>
      <c r="AC240">
        <f>LOG(Table8_1[[#This Row],[N-MeFOSA]])</f>
        <v>-1.3788237182249647</v>
      </c>
      <c r="AD240">
        <f>LOG(Table8_1[[#This Row],[N-EtFOSA]])</f>
        <v>-1.3788237182249647</v>
      </c>
      <c r="AE240">
        <f>LOG(Table8_1[[#This Row],[HFPO-DA]])</f>
        <v>-1.3788237182249647</v>
      </c>
      <c r="AF240">
        <f>LOG(Table8_1[[#This Row],[ADONA]])</f>
        <v>-1.3788237182249647</v>
      </c>
      <c r="AG240">
        <f>LOG(Table8_1[[#This Row],[9Cl-PF3ONS]])</f>
        <v>-1.3788237182249647</v>
      </c>
      <c r="AH240" t="e">
        <f>LOG(Table8_1[[#This Row],[11Cl-PF3OUdS]])</f>
        <v>#NUM!</v>
      </c>
      <c r="AI240">
        <f>LOG(Table8_1[[#This Row],[3:3 FTCA]])</f>
        <v>-0.3788237182249648</v>
      </c>
      <c r="AJ240">
        <f>LOG(Table8_1[[#This Row],[5:3 FTCA]])</f>
        <v>-0.16494389827988373</v>
      </c>
      <c r="AK240">
        <f>LOG(Table8_1[[#This Row],[7:3 FTCA]])</f>
        <v>-1.3788237182249647</v>
      </c>
      <c r="AL240">
        <f>LOG(Table8_1[[#This Row],[6:2 FTCA]])</f>
        <v>-0.98088370955292725</v>
      </c>
      <c r="AM240">
        <f>LOG(Table8_1[[#This Row],[8:2 FTCA]])</f>
        <v>-0.98088370955292725</v>
      </c>
      <c r="AN240">
        <f>LOG(Table8_1[[#This Row],[10:2 FTCA]])</f>
        <v>-0.98088370955292725</v>
      </c>
      <c r="AO240">
        <f>LOG(Table8_1[[#This Row],[6:2 FTUCA]])</f>
        <v>-1.3788237182249647</v>
      </c>
      <c r="AP240">
        <f>LOG(Table8_1[[#This Row],[8:2 FTUCA]])</f>
        <v>-1.3788237182249647</v>
      </c>
      <c r="AQ240">
        <f>LOG(Table8_1[[#This Row],[6:2 diPAP]])</f>
        <v>-0.98088370955292725</v>
      </c>
      <c r="AR240">
        <f>LOG(Table8_1[[#This Row],[FBSA]])</f>
        <v>0.5854607295085007</v>
      </c>
      <c r="AS240">
        <f>LOG(Table8_1[[#This Row],[FHxSA]])</f>
        <v>1.705007959333336</v>
      </c>
      <c r="AT240">
        <f>LOG(Table8_1[[#This Row],[PFPrS]])</f>
        <v>-0.98088370955292725</v>
      </c>
      <c r="AU240">
        <f>LOG(Table8_1[[#This Row],[Cl-PFOS]])</f>
        <v>0.51188336097887432</v>
      </c>
      <c r="AV240">
        <f>LOG(Table8_1[[#This Row],[PFEtCHxS]])</f>
        <v>-0.679853713888946</v>
      </c>
      <c r="AW240">
        <f>LOG(Table8_1[[#This Row],[8:2 diPAP]])</f>
        <v>-1.0783135245163979</v>
      </c>
      <c r="AX240">
        <f>LOG(Table8_1[[#This Row],[diSAmPAP]])</f>
        <v>-1.0783135245163979</v>
      </c>
      <c r="AY240">
        <f>LOG(Table8_1[[#This Row],[11cl-PF3OUdS2]])</f>
        <v>-1.3788237182249647</v>
      </c>
    </row>
    <row r="241" spans="1:51" x14ac:dyDescent="0.3">
      <c r="A241">
        <f>LOG(Table8_1[[#This Row],[PFBA]])</f>
        <v>-1.3367703654671323</v>
      </c>
      <c r="B241">
        <f>LOG(Table8_1[[#This Row],[PFPeA]])</f>
        <v>-1.3367703654671323</v>
      </c>
      <c r="C241">
        <f>LOG(Table8_1[[#This Row],[PFHxA]])</f>
        <v>-1.3367703654671323</v>
      </c>
      <c r="D241">
        <f>LOG(Table8_1[[#This Row],[PFHpA]])</f>
        <v>-1.3367703654671323</v>
      </c>
      <c r="E241">
        <f>LOG(Table8_1[[#This Row],[PFOA]])</f>
        <v>-1.3367703654671323</v>
      </c>
      <c r="F241">
        <f>LOG(Table8_1[[#This Row],[PFNA]])</f>
        <v>-0.71444269099222624</v>
      </c>
      <c r="G241">
        <f>LOG(Table8_1[[#This Row],[PFBS]])</f>
        <v>-1.3367703654671323</v>
      </c>
      <c r="H241">
        <f>LOG(Table8_1[[#This Row],[PFPeS]])</f>
        <v>-0.9393021596463883</v>
      </c>
      <c r="I241">
        <f>LOG(Table8_1[[#This Row],[PFHxS]])</f>
        <v>1.0644579892269184</v>
      </c>
      <c r="J241">
        <f>LOG(Table8_1[[#This Row],[PFHpS]])</f>
        <v>0.33041377334919086</v>
      </c>
      <c r="K241">
        <f>LOG(Table8_1[[#This Row],[PFOS]])</f>
        <v>3.0043213737826426</v>
      </c>
      <c r="L241">
        <f>LOG(Table8_1[[#This Row],[6:2 FTS]])</f>
        <v>-1.3367703654671323</v>
      </c>
      <c r="M241">
        <f>LOG(Table8_1[[#This Row],[PFDA]])</f>
        <v>0.40654018043395512</v>
      </c>
      <c r="N241">
        <f>LOG(Table8_1[[#This Row],[PFUnA]])</f>
        <v>0.70415051683979912</v>
      </c>
      <c r="O241">
        <f>LOG(Table8_1[[#This Row],[PFDoA]])</f>
        <v>0.92376196082870032</v>
      </c>
      <c r="P241">
        <f>LOG(Table8_1[[#This Row],[PFTrDA]])</f>
        <v>0.60530504614110947</v>
      </c>
      <c r="Q241">
        <f>LOG(Table8_1[[#This Row],[PFTeDA]])</f>
        <v>0.80888586735981216</v>
      </c>
      <c r="R241">
        <f>LOG(Table8_1[[#This Row],[PFHxDA]])</f>
        <v>-1.3367703654671323</v>
      </c>
      <c r="S241">
        <f>LOG(Table8_1[[#This Row],[PFNS]])</f>
        <v>0.93601079571520962</v>
      </c>
      <c r="T241">
        <f>LOG(Table8_1[[#This Row],[PFDS]])</f>
        <v>0.94398887507377183</v>
      </c>
      <c r="U241">
        <f>LOG(Table8_1[[#This Row],[PFDoS]])</f>
        <v>0.20411998265592479</v>
      </c>
      <c r="V241">
        <f>LOG(Table8_1[[#This Row],[4:2 FTS]])</f>
        <v>-0.9393021596463883</v>
      </c>
      <c r="W241">
        <f>LOG(Table8_1[[#This Row],[8:2 FTS]])</f>
        <v>0.30535136944662378</v>
      </c>
      <c r="X241">
        <f>LOG(Table8_1[[#This Row],[10:2 FTS]])</f>
        <v>0.13987908640123647</v>
      </c>
      <c r="Y241">
        <f>LOG(Table8_1[[#This Row],[N-MeFOSAA]])</f>
        <v>-1.3367703654671323</v>
      </c>
      <c r="Z241">
        <f>LOG(Table8_1[[#This Row],[N-EtFOSAA]])</f>
        <v>-1.3367703654671323</v>
      </c>
      <c r="AA241">
        <f>LOG(Table8_1[[#This Row],[FOSA]])</f>
        <v>0.7512791039833423</v>
      </c>
      <c r="AB241">
        <f>LOG(Table8_1[[#This Row],[FOSAA]])</f>
        <v>-1.3367703654671323</v>
      </c>
      <c r="AC241">
        <f>LOG(Table8_1[[#This Row],[N-MeFOSA]])</f>
        <v>-1.3367703654671323</v>
      </c>
      <c r="AD241">
        <f>LOG(Table8_1[[#This Row],[N-EtFOSA]])</f>
        <v>-1.3367703654671323</v>
      </c>
      <c r="AE241">
        <f>LOG(Table8_1[[#This Row],[HFPO-DA]])</f>
        <v>-1.3367703654671323</v>
      </c>
      <c r="AF241">
        <f>LOG(Table8_1[[#This Row],[ADONA]])</f>
        <v>-1.3367703654671323</v>
      </c>
      <c r="AG241">
        <f>LOG(Table8_1[[#This Row],[9Cl-PF3ONS]])</f>
        <v>-1.3367703654671323</v>
      </c>
      <c r="AH241" t="e">
        <f>LOG(Table8_1[[#This Row],[11Cl-PF3OUdS]])</f>
        <v>#NUM!</v>
      </c>
      <c r="AI241">
        <f>LOG(Table8_1[[#This Row],[3:3 FTCA]])</f>
        <v>-0.33677036546713224</v>
      </c>
      <c r="AJ241">
        <f>LOG(Table8_1[[#This Row],[5:3 FTCA]])</f>
        <v>-7.5204004202087837E-2</v>
      </c>
      <c r="AK241">
        <f>LOG(Table8_1[[#This Row],[7:3 FTCA]])</f>
        <v>-1.3367703654671323</v>
      </c>
      <c r="AL241">
        <f>LOG(Table8_1[[#This Row],[6:2 FTCA]])</f>
        <v>-0.9393021596463883</v>
      </c>
      <c r="AM241">
        <f>LOG(Table8_1[[#This Row],[8:2 FTCA]])</f>
        <v>-0.9393021596463883</v>
      </c>
      <c r="AN241">
        <f>LOG(Table8_1[[#This Row],[10:2 FTCA]])</f>
        <v>-0.9393021596463883</v>
      </c>
      <c r="AO241">
        <f>LOG(Table8_1[[#This Row],[6:2 FTUCA]])</f>
        <v>-1.3367703654671323</v>
      </c>
      <c r="AP241">
        <f>LOG(Table8_1[[#This Row],[8:2 FTUCA]])</f>
        <v>-1.3367703654671323</v>
      </c>
      <c r="AQ241">
        <f>LOG(Table8_1[[#This Row],[6:2 diPAP]])</f>
        <v>-0.9393021596463883</v>
      </c>
      <c r="AR241">
        <f>LOG(Table8_1[[#This Row],[FBSA]])</f>
        <v>0.46834733041215726</v>
      </c>
      <c r="AS241">
        <f>LOG(Table8_1[[#This Row],[FHxSA]])</f>
        <v>1.6159500516564009</v>
      </c>
      <c r="AT241">
        <f>LOG(Table8_1[[#This Row],[PFPrS]])</f>
        <v>-0.9393021596463883</v>
      </c>
      <c r="AU241">
        <f>LOG(Table8_1[[#This Row],[Cl-PFOS]])</f>
        <v>0.24797326636180664</v>
      </c>
      <c r="AV241">
        <f>LOG(Table8_1[[#This Row],[PFEtCHxS]])</f>
        <v>-0.63827216398240705</v>
      </c>
      <c r="AW241">
        <f>LOG(Table8_1[[#This Row],[8:2 diPAP]])</f>
        <v>-1.0362121726544447</v>
      </c>
      <c r="AX241">
        <f>LOG(Table8_1[[#This Row],[diSAmPAP]])</f>
        <v>-1.0362121726544447</v>
      </c>
      <c r="AY241">
        <f>LOG(Table8_1[[#This Row],[11cl-PF3OUdS2]])</f>
        <v>-1.3367703654671323</v>
      </c>
    </row>
    <row r="242" spans="1:51" x14ac:dyDescent="0.3">
      <c r="A242">
        <f>LOG(Table8_1[[#This Row],[PFBA]])</f>
        <v>-1.3936186348893951</v>
      </c>
      <c r="B242">
        <f>LOG(Table8_1[[#This Row],[PFPeA]])</f>
        <v>-1.3936186348893951</v>
      </c>
      <c r="C242">
        <f>LOG(Table8_1[[#This Row],[PFHxA]])</f>
        <v>-1.3936186348893951</v>
      </c>
      <c r="D242">
        <f>LOG(Table8_1[[#This Row],[PFHpA]])</f>
        <v>-1.0915149811213503</v>
      </c>
      <c r="E242">
        <f>LOG(Table8_1[[#This Row],[PFOA]])</f>
        <v>-1.0915149811213503</v>
      </c>
      <c r="F242">
        <f>LOG(Table8_1[[#This Row],[PFNA]])</f>
        <v>-0.35261702988538018</v>
      </c>
      <c r="G242">
        <f>LOG(Table8_1[[#This Row],[PFBS]])</f>
        <v>-1.3936186348893951</v>
      </c>
      <c r="H242">
        <f>LOG(Table8_1[[#This Row],[PFPeS]])</f>
        <v>-0.69464863055337622</v>
      </c>
      <c r="I242">
        <f>LOG(Table8_1[[#This Row],[PFHxS]])</f>
        <v>1.2671717284030137</v>
      </c>
      <c r="J242">
        <f>LOG(Table8_1[[#This Row],[PFHpS]])</f>
        <v>0.51321760006793893</v>
      </c>
      <c r="K242">
        <f>LOG(Table8_1[[#This Row],[PFOS]])</f>
        <v>2.9885589568786157</v>
      </c>
      <c r="L242">
        <f>LOG(Table8_1[[#This Row],[6:2 FTS]])</f>
        <v>-1.3936186348893951</v>
      </c>
      <c r="M242">
        <f>LOG(Table8_1[[#This Row],[PFDA]])</f>
        <v>0.36548798489089962</v>
      </c>
      <c r="N242">
        <f>LOG(Table8_1[[#This Row],[PFUnA]])</f>
        <v>0.60959440922522001</v>
      </c>
      <c r="O242">
        <f>LOG(Table8_1[[#This Row],[PFDoA]])</f>
        <v>1.0453229787866574</v>
      </c>
      <c r="P242">
        <f>LOG(Table8_1[[#This Row],[PFTrDA]])</f>
        <v>0.83758843823551132</v>
      </c>
      <c r="Q242">
        <f>LOG(Table8_1[[#This Row],[PFTeDA]])</f>
        <v>0.63447727016073152</v>
      </c>
      <c r="R242">
        <f>LOG(Table8_1[[#This Row],[PFHxDA]])</f>
        <v>-0.71219827006977399</v>
      </c>
      <c r="S242">
        <f>LOG(Table8_1[[#This Row],[PFNS]])</f>
        <v>0.8221680793680175</v>
      </c>
      <c r="T242">
        <f>LOG(Table8_1[[#This Row],[PFDS]])</f>
        <v>0.87737134586977406</v>
      </c>
      <c r="U242">
        <f>LOG(Table8_1[[#This Row],[PFDoS]])</f>
        <v>0.3222192947339193</v>
      </c>
      <c r="V242">
        <f>LOG(Table8_1[[#This Row],[4:2 FTS]])</f>
        <v>-0.99567862621735737</v>
      </c>
      <c r="W242">
        <f>LOG(Table8_1[[#This Row],[8:2 FTS]])</f>
        <v>0.34242268082220628</v>
      </c>
      <c r="X242">
        <f>LOG(Table8_1[[#This Row],[10:2 FTS]])</f>
        <v>0.13353890837021754</v>
      </c>
      <c r="Y242">
        <f>LOG(Table8_1[[#This Row],[N-MeFOSAA]])</f>
        <v>-1.3936186348893951</v>
      </c>
      <c r="Z242">
        <f>LOG(Table8_1[[#This Row],[N-EtFOSAA]])</f>
        <v>-1.3936186348893951</v>
      </c>
      <c r="AA242">
        <f>LOG(Table8_1[[#This Row],[FOSA]])</f>
        <v>0.79448804665916961</v>
      </c>
      <c r="AB242">
        <f>LOG(Table8_1[[#This Row],[FOSAA]])</f>
        <v>-1.3936186348893951</v>
      </c>
      <c r="AC242">
        <f>LOG(Table8_1[[#This Row],[N-MeFOSA]])</f>
        <v>-1.3936186348893951</v>
      </c>
      <c r="AD242">
        <f>LOG(Table8_1[[#This Row],[N-EtFOSA]])</f>
        <v>-1.3936186348893951</v>
      </c>
      <c r="AE242">
        <f>LOG(Table8_1[[#This Row],[HFPO-DA]])</f>
        <v>-1.3936186348893951</v>
      </c>
      <c r="AF242">
        <f>LOG(Table8_1[[#This Row],[ADONA]])</f>
        <v>-1.3936186348893951</v>
      </c>
      <c r="AG242">
        <f>LOG(Table8_1[[#This Row],[9Cl-PF3ONS]])</f>
        <v>-1.3936186348893951</v>
      </c>
      <c r="AH242" t="e">
        <f>LOG(Table8_1[[#This Row],[11Cl-PF3OUdS]])</f>
        <v>#NUM!</v>
      </c>
      <c r="AI242">
        <f>LOG(Table8_1[[#This Row],[3:3 FTCA]])</f>
        <v>-0.39361863488939502</v>
      </c>
      <c r="AJ242">
        <f>LOG(Table8_1[[#This Row],[5:3 FTCA]])</f>
        <v>2.5305865264770262E-2</v>
      </c>
      <c r="AK242">
        <f>LOG(Table8_1[[#This Row],[7:3 FTCA]])</f>
        <v>0.80888586735981216</v>
      </c>
      <c r="AL242">
        <f>LOG(Table8_1[[#This Row],[6:2 FTCA]])</f>
        <v>-0.99567862621735737</v>
      </c>
      <c r="AM242">
        <f>LOG(Table8_1[[#This Row],[8:2 FTCA]])</f>
        <v>-0.99567862621735737</v>
      </c>
      <c r="AN242">
        <f>LOG(Table8_1[[#This Row],[10:2 FTCA]])</f>
        <v>-0.99567862621735737</v>
      </c>
      <c r="AO242">
        <f>LOG(Table8_1[[#This Row],[6:2 FTUCA]])</f>
        <v>-1.3936186348893951</v>
      </c>
      <c r="AP242">
        <f>LOG(Table8_1[[#This Row],[8:2 FTUCA]])</f>
        <v>-1.3936186348893951</v>
      </c>
      <c r="AQ242">
        <f>LOG(Table8_1[[#This Row],[6:2 diPAP]])</f>
        <v>-0.99567862621735737</v>
      </c>
      <c r="AR242">
        <f>LOG(Table8_1[[#This Row],[FBSA]])</f>
        <v>0.8549130223078556</v>
      </c>
      <c r="AS242">
        <f>LOG(Table8_1[[#This Row],[FHxSA]])</f>
        <v>1.8325089127062364</v>
      </c>
      <c r="AT242">
        <f>LOG(Table8_1[[#This Row],[PFPrS]])</f>
        <v>-0.99567862621735737</v>
      </c>
      <c r="AU242">
        <f>LOG(Table8_1[[#This Row],[Cl-PFOS]])</f>
        <v>0.2576785748691845</v>
      </c>
      <c r="AV242">
        <f>LOG(Table8_1[[#This Row],[PFEtCHxS]])</f>
        <v>-0.69464863055337622</v>
      </c>
      <c r="AW242">
        <f>LOG(Table8_1[[#This Row],[8:2 diPAP]])</f>
        <v>-1.0915149811213503</v>
      </c>
      <c r="AX242">
        <f>LOG(Table8_1[[#This Row],[diSAmPAP]])</f>
        <v>-1.0915149811213503</v>
      </c>
      <c r="AY242">
        <f>LOG(Table8_1[[#This Row],[11cl-PF3OUdS2]])</f>
        <v>-1.3936186348893951</v>
      </c>
    </row>
    <row r="243" spans="1:51" x14ac:dyDescent="0.3">
      <c r="A243">
        <f>LOG(Table8_1[[#This Row],[PFBA]])</f>
        <v>-1.391473966422806</v>
      </c>
      <c r="B243">
        <f>LOG(Table8_1[[#This Row],[PFPeA]])</f>
        <v>-1.391473966422806</v>
      </c>
      <c r="C243">
        <f>LOG(Table8_1[[#This Row],[PFHxA]])</f>
        <v>-1.391473966422806</v>
      </c>
      <c r="D243">
        <f>LOG(Table8_1[[#This Row],[PFHpA]])</f>
        <v>-1.0915149811213503</v>
      </c>
      <c r="E243">
        <f>LOG(Table8_1[[#This Row],[PFOA]])</f>
        <v>-1.0915149811213503</v>
      </c>
      <c r="F243">
        <f>LOG(Table8_1[[#This Row],[PFNA]])</f>
        <v>-0.43415218132648237</v>
      </c>
      <c r="G243">
        <f>LOG(Table8_1[[#This Row],[PFBS]])</f>
        <v>-1.391473966422806</v>
      </c>
      <c r="H243">
        <f>LOG(Table8_1[[#This Row],[PFPeS]])</f>
        <v>-0.69250396208678711</v>
      </c>
      <c r="I243">
        <f>LOG(Table8_1[[#This Row],[PFHxS]])</f>
        <v>1.0374264979406236</v>
      </c>
      <c r="J243">
        <f>LOG(Table8_1[[#This Row],[PFHpS]])</f>
        <v>0.46239799789895608</v>
      </c>
      <c r="K243">
        <f>LOG(Table8_1[[#This Row],[PFOS]])</f>
        <v>3.0899051114393981</v>
      </c>
      <c r="L243">
        <f>LOG(Table8_1[[#This Row],[6:2 FTS]])</f>
        <v>-1.391473966422806</v>
      </c>
      <c r="M243">
        <f>LOG(Table8_1[[#This Row],[PFDA]])</f>
        <v>0.61700034112089897</v>
      </c>
      <c r="N243">
        <f>LOG(Table8_1[[#This Row],[PFUnA]])</f>
        <v>0.94001815500766328</v>
      </c>
      <c r="O243">
        <f>LOG(Table8_1[[#This Row],[PFDoA]])</f>
        <v>1.1072099696478683</v>
      </c>
      <c r="P243">
        <f>LOG(Table8_1[[#This Row],[PFTrDA]])</f>
        <v>0.8286598965353198</v>
      </c>
      <c r="Q243">
        <f>LOG(Table8_1[[#This Row],[PFTeDA]])</f>
        <v>0.80550085815840011</v>
      </c>
      <c r="R243">
        <f>LOG(Table8_1[[#This Row],[PFHxDA]])</f>
        <v>-1.0915149811213503</v>
      </c>
      <c r="S243">
        <f>LOG(Table8_1[[#This Row],[PFNS]])</f>
        <v>1.0086001717619175</v>
      </c>
      <c r="T243">
        <f>LOG(Table8_1[[#This Row],[PFDS]])</f>
        <v>1.0413926851582251</v>
      </c>
      <c r="U243">
        <f>LOG(Table8_1[[#This Row],[PFDoS]])</f>
        <v>0.48713837547718647</v>
      </c>
      <c r="V243">
        <f>LOG(Table8_1[[#This Row],[4:2 FTS]])</f>
        <v>-0.99353395775076825</v>
      </c>
      <c r="W243">
        <f>LOG(Table8_1[[#This Row],[8:2 FTS]])</f>
        <v>0.50242711998443268</v>
      </c>
      <c r="X243">
        <f>LOG(Table8_1[[#This Row],[10:2 FTS]])</f>
        <v>0.24303804868629444</v>
      </c>
      <c r="Y243">
        <f>LOG(Table8_1[[#This Row],[N-MeFOSAA]])</f>
        <v>-1.391473966422806</v>
      </c>
      <c r="Z243">
        <f>LOG(Table8_1[[#This Row],[N-EtFOSAA]])</f>
        <v>-1.391473966422806</v>
      </c>
      <c r="AA243">
        <f>LOG(Table8_1[[#This Row],[FOSA]])</f>
        <v>0.87273882747266884</v>
      </c>
      <c r="AB243">
        <f>LOG(Table8_1[[#This Row],[FOSAA]])</f>
        <v>-1.391473966422806</v>
      </c>
      <c r="AC243">
        <f>LOG(Table8_1[[#This Row],[N-MeFOSA]])</f>
        <v>-1.391473966422806</v>
      </c>
      <c r="AD243">
        <f>LOG(Table8_1[[#This Row],[N-EtFOSA]])</f>
        <v>-1.391473966422806</v>
      </c>
      <c r="AE243">
        <f>LOG(Table8_1[[#This Row],[HFPO-DA]])</f>
        <v>-1.391473966422806</v>
      </c>
      <c r="AF243">
        <f>LOG(Table8_1[[#This Row],[ADONA]])</f>
        <v>-1.391473966422806</v>
      </c>
      <c r="AG243">
        <f>LOG(Table8_1[[#This Row],[9Cl-PF3ONS]])</f>
        <v>-1.391473966422806</v>
      </c>
      <c r="AH243" t="e">
        <f>LOG(Table8_1[[#This Row],[11Cl-PF3OUdS]])</f>
        <v>#NUM!</v>
      </c>
      <c r="AI243">
        <f>LOG(Table8_1[[#This Row],[3:3 FTCA]])</f>
        <v>-0.39147396642280585</v>
      </c>
      <c r="AJ243">
        <f>LOG(Table8_1[[#This Row],[5:3 FTCA]])</f>
        <v>0.16731733474817609</v>
      </c>
      <c r="AK243">
        <f>LOG(Table8_1[[#This Row],[7:3 FTCA]])</f>
        <v>0.57749179983722532</v>
      </c>
      <c r="AL243">
        <f>LOG(Table8_1[[#This Row],[6:2 FTCA]])</f>
        <v>-0.99353395775076825</v>
      </c>
      <c r="AM243">
        <f>LOG(Table8_1[[#This Row],[8:2 FTCA]])</f>
        <v>-0.99353395775076825</v>
      </c>
      <c r="AN243">
        <f>LOG(Table8_1[[#This Row],[10:2 FTCA]])</f>
        <v>-0.99353395775076825</v>
      </c>
      <c r="AO243">
        <f>LOG(Table8_1[[#This Row],[6:2 FTUCA]])</f>
        <v>-1.391473966422806</v>
      </c>
      <c r="AP243">
        <f>LOG(Table8_1[[#This Row],[8:2 FTUCA]])</f>
        <v>-1.391473966422806</v>
      </c>
      <c r="AQ243">
        <f>LOG(Table8_1[[#This Row],[6:2 diPAP]])</f>
        <v>-0.99353395775076825</v>
      </c>
      <c r="AR243">
        <f>LOG(Table8_1[[#This Row],[FBSA]])</f>
        <v>0.96801571399364172</v>
      </c>
      <c r="AS243">
        <f>LOG(Table8_1[[#This Row],[FHxSA]])</f>
        <v>1.9772662124272926</v>
      </c>
      <c r="AT243">
        <f>LOG(Table8_1[[#This Row],[PFPrS]])</f>
        <v>-0.99353395775076825</v>
      </c>
      <c r="AU243">
        <f>LOG(Table8_1[[#This Row],[Cl-PFOS]])</f>
        <v>0.37474834601010387</v>
      </c>
      <c r="AV243">
        <f>LOG(Table8_1[[#This Row],[PFEtCHxS]])</f>
        <v>-0.69250396208678711</v>
      </c>
      <c r="AW243">
        <f>LOG(Table8_1[[#This Row],[8:2 diPAP]])</f>
        <v>-1.0915149811213503</v>
      </c>
      <c r="AX243">
        <f>LOG(Table8_1[[#This Row],[diSAmPAP]])</f>
        <v>-1.0915149811213503</v>
      </c>
      <c r="AY243">
        <f>LOG(Table8_1[[#This Row],[11cl-PF3OUdS2]])</f>
        <v>-1.391473966422806</v>
      </c>
    </row>
    <row r="244" spans="1:51" x14ac:dyDescent="0.3">
      <c r="A244">
        <f>LOG(Table8_1[[#This Row],[PFBA]])</f>
        <v>-1.3952341152961127</v>
      </c>
      <c r="B244">
        <f>LOG(Table8_1[[#This Row],[PFPeA]])</f>
        <v>-1.3952341152961127</v>
      </c>
      <c r="C244">
        <f>LOG(Table8_1[[#This Row],[PFHxA]])</f>
        <v>-1.3952341152961127</v>
      </c>
      <c r="D244">
        <f>LOG(Table8_1[[#This Row],[PFHpA]])</f>
        <v>-1.0942041196321315</v>
      </c>
      <c r="E244">
        <f>LOG(Table8_1[[#This Row],[PFOA]])</f>
        <v>-1.0942041196321315</v>
      </c>
      <c r="F244">
        <f>LOG(Table8_1[[#This Row],[PFNA]])</f>
        <v>-1.0942041196321315</v>
      </c>
      <c r="G244">
        <f>LOG(Table8_1[[#This Row],[PFBS]])</f>
        <v>-1.3952341152961127</v>
      </c>
      <c r="H244">
        <f>LOG(Table8_1[[#This Row],[PFPeS]])</f>
        <v>-0.69572494952287167</v>
      </c>
      <c r="I244">
        <f>LOG(Table8_1[[#This Row],[PFHxS]])</f>
        <v>0.6599162000698503</v>
      </c>
      <c r="J244">
        <f>LOG(Table8_1[[#This Row],[PFHpS]])</f>
        <v>0.15228834438305647</v>
      </c>
      <c r="K244">
        <f>LOG(Table8_1[[#This Row],[PFOS]])</f>
        <v>2.7067177823367587</v>
      </c>
      <c r="L244">
        <f>LOG(Table8_1[[#This Row],[6:2 FTS]])</f>
        <v>-1.3952341152961127</v>
      </c>
      <c r="M244">
        <f>LOG(Table8_1[[#This Row],[PFDA]])</f>
        <v>0.21748394421390627</v>
      </c>
      <c r="N244">
        <f>LOG(Table8_1[[#This Row],[PFUnA]])</f>
        <v>0.53402610605613499</v>
      </c>
      <c r="O244">
        <f>LOG(Table8_1[[#This Row],[PFDoA]])</f>
        <v>0.70243053644552533</v>
      </c>
      <c r="P244">
        <f>LOG(Table8_1[[#This Row],[PFTrDA]])</f>
        <v>0.45178643552429026</v>
      </c>
      <c r="Q244">
        <f>LOG(Table8_1[[#This Row],[PFTeDA]])</f>
        <v>0.65801139665711239</v>
      </c>
      <c r="R244">
        <f>LOG(Table8_1[[#This Row],[PFHxDA]])</f>
        <v>-1.0942041196321315</v>
      </c>
      <c r="S244">
        <f>LOG(Table8_1[[#This Row],[PFNS]])</f>
        <v>0.6020599913279624</v>
      </c>
      <c r="T244">
        <f>LOG(Table8_1[[#This Row],[PFDS]])</f>
        <v>0.65513843481138212</v>
      </c>
      <c r="U244">
        <f>LOG(Table8_1[[#This Row],[PFDoS]])</f>
        <v>-5.6505484093897433E-2</v>
      </c>
      <c r="V244">
        <f>LOG(Table8_1[[#This Row],[4:2 FTS]])</f>
        <v>-0.99783393824349231</v>
      </c>
      <c r="W244">
        <f>LOG(Table8_1[[#This Row],[8:2 FTS]])</f>
        <v>-0.1284270644541213</v>
      </c>
      <c r="X244">
        <f>LOG(Table8_1[[#This Row],[10:2 FTS]])</f>
        <v>0.34830486304816066</v>
      </c>
      <c r="Y244">
        <f>LOG(Table8_1[[#This Row],[N-MeFOSAA]])</f>
        <v>-1.3952341152961127</v>
      </c>
      <c r="Z244">
        <f>LOG(Table8_1[[#This Row],[N-EtFOSAA]])</f>
        <v>-1.3952341152961127</v>
      </c>
      <c r="AA244">
        <f>LOG(Table8_1[[#This Row],[FOSA]])</f>
        <v>0.39967372148103808</v>
      </c>
      <c r="AB244">
        <f>LOG(Table8_1[[#This Row],[FOSAA]])</f>
        <v>-1.3952341152961127</v>
      </c>
      <c r="AC244">
        <f>LOG(Table8_1[[#This Row],[N-MeFOSA]])</f>
        <v>-1.3952341152961127</v>
      </c>
      <c r="AD244">
        <f>LOG(Table8_1[[#This Row],[N-EtFOSA]])</f>
        <v>-1.3952341152961127</v>
      </c>
      <c r="AE244">
        <f>LOG(Table8_1[[#This Row],[HFPO-DA]])</f>
        <v>-1.3952341152961127</v>
      </c>
      <c r="AF244">
        <f>LOG(Table8_1[[#This Row],[ADONA]])</f>
        <v>-1.3952341152961127</v>
      </c>
      <c r="AG244">
        <f>LOG(Table8_1[[#This Row],[9Cl-PF3ONS]])</f>
        <v>-1.3952341152961127</v>
      </c>
      <c r="AH244" t="e">
        <f>LOG(Table8_1[[#This Row],[11Cl-PF3OUdS]])</f>
        <v>#NUM!</v>
      </c>
      <c r="AI244">
        <f>LOG(Table8_1[[#This Row],[3:3 FTCA]])</f>
        <v>-0.39523411529611263</v>
      </c>
      <c r="AJ244">
        <f>LOG(Table8_1[[#This Row],[5:3 FTCA]])</f>
        <v>-0.54515513999148979</v>
      </c>
      <c r="AK244">
        <f>LOG(Table8_1[[#This Row],[7:3 FTCA]])</f>
        <v>-8.0398976215889026E-2</v>
      </c>
      <c r="AL244">
        <f>LOG(Table8_1[[#This Row],[6:2 FTCA]])</f>
        <v>-0.99783393824349231</v>
      </c>
      <c r="AM244">
        <f>LOG(Table8_1[[#This Row],[8:2 FTCA]])</f>
        <v>-0.99783393824349231</v>
      </c>
      <c r="AN244">
        <f>LOG(Table8_1[[#This Row],[10:2 FTCA]])</f>
        <v>-0.99783393824349231</v>
      </c>
      <c r="AO244">
        <f>LOG(Table8_1[[#This Row],[6:2 FTUCA]])</f>
        <v>-1.3952341152961127</v>
      </c>
      <c r="AP244">
        <f>LOG(Table8_1[[#This Row],[8:2 FTUCA]])</f>
        <v>-1.3952341152961127</v>
      </c>
      <c r="AQ244">
        <f>LOG(Table8_1[[#This Row],[6:2 diPAP]])</f>
        <v>-0.99783393824349231</v>
      </c>
      <c r="AR244">
        <f>LOG(Table8_1[[#This Row],[FBSA]])</f>
        <v>0.64640372622306952</v>
      </c>
      <c r="AS244">
        <f>LOG(Table8_1[[#This Row],[FHxSA]])</f>
        <v>1.2041199826559248</v>
      </c>
      <c r="AT244">
        <f>LOG(Table8_1[[#This Row],[PFPrS]])</f>
        <v>-0.99783393824349231</v>
      </c>
      <c r="AU244">
        <f>LOG(Table8_1[[#This Row],[Cl-PFOS]])</f>
        <v>2.1189299069938092E-2</v>
      </c>
      <c r="AV244">
        <f>LOG(Table8_1[[#This Row],[PFEtCHxS]])</f>
        <v>-0.69572494952287167</v>
      </c>
      <c r="AW244">
        <f>LOG(Table8_1[[#This Row],[8:2 diPAP]])</f>
        <v>-1.0942041196321315</v>
      </c>
      <c r="AX244">
        <f>LOG(Table8_1[[#This Row],[diSAmPAP]])</f>
        <v>-1.0942041196321315</v>
      </c>
      <c r="AY244">
        <f>LOG(Table8_1[[#This Row],[11cl-PF3OUdS2]])</f>
        <v>-1.3952341152961127</v>
      </c>
    </row>
    <row r="245" spans="1:51" x14ac:dyDescent="0.3">
      <c r="A245">
        <f>LOG(Table8_1[[#This Row],[PFBA]])</f>
        <v>-1.3705904008972811</v>
      </c>
      <c r="B245">
        <f>LOG(Table8_1[[#This Row],[PFPeA]])</f>
        <v>-1.3705904008972811</v>
      </c>
      <c r="C245">
        <f>LOG(Table8_1[[#This Row],[PFHxA]])</f>
        <v>-1.3705904008972811</v>
      </c>
      <c r="D245">
        <f>LOG(Table8_1[[#This Row],[PFHpA]])</f>
        <v>-1.0705810742857071</v>
      </c>
      <c r="E245">
        <f>LOG(Table8_1[[#This Row],[PFOA]])</f>
        <v>-1.0705810742857071</v>
      </c>
      <c r="F245">
        <f>LOG(Table8_1[[#This Row],[PFNA]])</f>
        <v>-1.0705810742857071</v>
      </c>
      <c r="G245">
        <f>LOG(Table8_1[[#This Row],[PFBS]])</f>
        <v>-1.3705904008972811</v>
      </c>
      <c r="H245">
        <f>LOG(Table8_1[[#This Row],[PFPeS]])</f>
        <v>-0.67162039656126227</v>
      </c>
      <c r="I245">
        <f>LOG(Table8_1[[#This Row],[PFHxS]])</f>
        <v>0.74507479158205747</v>
      </c>
      <c r="J245">
        <f>LOG(Table8_1[[#This Row],[PFHpS]])</f>
        <v>8.9905111439397931E-2</v>
      </c>
      <c r="K245">
        <f>LOG(Table8_1[[#This Row],[PFOS]])</f>
        <v>2.7795964912578244</v>
      </c>
      <c r="L245">
        <f>LOG(Table8_1[[#This Row],[6:2 FTS]])</f>
        <v>-1.3705904008972811</v>
      </c>
      <c r="M245">
        <f>LOG(Table8_1[[#This Row],[PFDA]])</f>
        <v>0.18752072083646307</v>
      </c>
      <c r="N245">
        <f>LOG(Table8_1[[#This Row],[PFUnA]])</f>
        <v>0.52891670027765469</v>
      </c>
      <c r="O245">
        <f>LOG(Table8_1[[#This Row],[PFDoA]])</f>
        <v>0.63748972951251071</v>
      </c>
      <c r="P245">
        <f>LOG(Table8_1[[#This Row],[PFTrDA]])</f>
        <v>0.36172783601759284</v>
      </c>
      <c r="Q245">
        <f>LOG(Table8_1[[#This Row],[PFTeDA]])</f>
        <v>0.42324587393680785</v>
      </c>
      <c r="R245">
        <f>LOG(Table8_1[[#This Row],[PFHxDA]])</f>
        <v>-1.0705810742857071</v>
      </c>
      <c r="S245">
        <f>LOG(Table8_1[[#This Row],[PFNS]])</f>
        <v>0.61172330800734176</v>
      </c>
      <c r="T245">
        <f>LOG(Table8_1[[#This Row],[PFDS]])</f>
        <v>0.70156798505592743</v>
      </c>
      <c r="U245">
        <f>LOG(Table8_1[[#This Row],[PFDoS]])</f>
        <v>1.2837224705172217E-2</v>
      </c>
      <c r="V245">
        <f>LOG(Table8_1[[#This Row],[4:2 FTS]])</f>
        <v>-0.97265039222524352</v>
      </c>
      <c r="W245">
        <f>LOG(Table8_1[[#This Row],[8:2 FTS]])</f>
        <v>-0.13253251214094852</v>
      </c>
      <c r="X245">
        <f>LOG(Table8_1[[#This Row],[10:2 FTS]])</f>
        <v>0.5250448070368452</v>
      </c>
      <c r="Y245">
        <f>LOG(Table8_1[[#This Row],[N-MeFOSAA]])</f>
        <v>-0.62525165398989613</v>
      </c>
      <c r="Z245">
        <f>LOG(Table8_1[[#This Row],[N-EtFOSAA]])</f>
        <v>-1.3705904008972811</v>
      </c>
      <c r="AA245">
        <f>LOG(Table8_1[[#This Row],[FOSA]])</f>
        <v>0.55870857053316569</v>
      </c>
      <c r="AB245">
        <f>LOG(Table8_1[[#This Row],[FOSAA]])</f>
        <v>-1.3705904008972811</v>
      </c>
      <c r="AC245">
        <f>LOG(Table8_1[[#This Row],[N-MeFOSA]])</f>
        <v>-1.0705810742857071</v>
      </c>
      <c r="AD245">
        <f>LOG(Table8_1[[#This Row],[N-EtFOSA]])</f>
        <v>-1.3705904008972811</v>
      </c>
      <c r="AE245">
        <f>LOG(Table8_1[[#This Row],[HFPO-DA]])</f>
        <v>-1.3705904008972811</v>
      </c>
      <c r="AF245">
        <f>LOG(Table8_1[[#This Row],[ADONA]])</f>
        <v>-1.3705904008972811</v>
      </c>
      <c r="AG245">
        <f>LOG(Table8_1[[#This Row],[9Cl-PF3ONS]])</f>
        <v>-1.3705904008972811</v>
      </c>
      <c r="AH245" t="e">
        <f>LOG(Table8_1[[#This Row],[11Cl-PF3OUdS]])</f>
        <v>#NUM!</v>
      </c>
      <c r="AI245">
        <f>LOG(Table8_1[[#This Row],[3:3 FTCA]])</f>
        <v>-0.37059040089728107</v>
      </c>
      <c r="AJ245">
        <f>LOG(Table8_1[[#This Row],[5:3 FTCA]])</f>
        <v>-1.3705904008972811</v>
      </c>
      <c r="AK245">
        <f>LOG(Table8_1[[#This Row],[7:3 FTCA]])</f>
        <v>-0.12667939818460122</v>
      </c>
      <c r="AL245">
        <f>LOG(Table8_1[[#This Row],[6:2 FTCA]])</f>
        <v>-0.97265039222524352</v>
      </c>
      <c r="AM245">
        <f>LOG(Table8_1[[#This Row],[8:2 FTCA]])</f>
        <v>-0.97265039222524352</v>
      </c>
      <c r="AN245">
        <f>LOG(Table8_1[[#This Row],[10:2 FTCA]])</f>
        <v>-0.97265039222524352</v>
      </c>
      <c r="AO245">
        <f>LOG(Table8_1[[#This Row],[6:2 FTUCA]])</f>
        <v>-1.3705904008972811</v>
      </c>
      <c r="AP245">
        <f>LOG(Table8_1[[#This Row],[8:2 FTUCA]])</f>
        <v>-1.3705904008972811</v>
      </c>
      <c r="AQ245">
        <f>LOG(Table8_1[[#This Row],[6:2 diPAP]])</f>
        <v>-0.97265039222524352</v>
      </c>
      <c r="AR245">
        <f>LOG(Table8_1[[#This Row],[FBSA]])</f>
        <v>0.61489721603313463</v>
      </c>
      <c r="AS245">
        <f>LOG(Table8_1[[#This Row],[FHxSA]])</f>
        <v>1.2041199826559248</v>
      </c>
      <c r="AT245">
        <f>LOG(Table8_1[[#This Row],[PFPrS]])</f>
        <v>-0.97265039222524352</v>
      </c>
      <c r="AU245">
        <f>LOG(Table8_1[[#This Row],[Cl-PFOS]])</f>
        <v>1.2837224705172217E-2</v>
      </c>
      <c r="AV245">
        <f>LOG(Table8_1[[#This Row],[PFEtCHxS]])</f>
        <v>-0.67162039656126227</v>
      </c>
      <c r="AW245">
        <f>LOG(Table8_1[[#This Row],[8:2 diPAP]])</f>
        <v>-1.0705810742857071</v>
      </c>
      <c r="AX245">
        <f>LOG(Table8_1[[#This Row],[diSAmPAP]])</f>
        <v>-1.0705810742857071</v>
      </c>
      <c r="AY245">
        <f>LOG(Table8_1[[#This Row],[11cl-PF3OUdS2]])</f>
        <v>-1.3705904008972811</v>
      </c>
    </row>
    <row r="246" spans="1:51" x14ac:dyDescent="0.3">
      <c r="A246">
        <f>LOG(Table8_1[[#This Row],[PFBA]])</f>
        <v>-1.3344190089820469</v>
      </c>
      <c r="B246">
        <f>LOG(Table8_1[[#This Row],[PFPeA]])</f>
        <v>-1.3344190089820469</v>
      </c>
      <c r="C246">
        <f>LOG(Table8_1[[#This Row],[PFHxA]])</f>
        <v>-1.3344190089820469</v>
      </c>
      <c r="D246">
        <f>LOG(Table8_1[[#This Row],[PFHpA]])</f>
        <v>-1.0338582672609673</v>
      </c>
      <c r="E246">
        <f>LOG(Table8_1[[#This Row],[PFOA]])</f>
        <v>-1.0338582672609673</v>
      </c>
      <c r="F246">
        <f>LOG(Table8_1[[#This Row],[PFNA]])</f>
        <v>-0.56224943717961195</v>
      </c>
      <c r="G246">
        <f>LOG(Table8_1[[#This Row],[PFBS]])</f>
        <v>-1.3344190089820469</v>
      </c>
      <c r="H246">
        <f>LOG(Table8_1[[#This Row],[PFPeS]])</f>
        <v>-0.63544900464602805</v>
      </c>
      <c r="I246">
        <f>LOG(Table8_1[[#This Row],[PFHxS]])</f>
        <v>1.0755469613925308</v>
      </c>
      <c r="J246">
        <f>LOG(Table8_1[[#This Row],[PFHpS]])</f>
        <v>0.47856649559384334</v>
      </c>
      <c r="K246">
        <f>LOG(Table8_1[[#This Row],[PFOS]])</f>
        <v>3.1003705451175629</v>
      </c>
      <c r="L246">
        <f>LOG(Table8_1[[#This Row],[6:2 FTS]])</f>
        <v>-1.3344190089820469</v>
      </c>
      <c r="M246">
        <f>LOG(Table8_1[[#This Row],[PFDA]])</f>
        <v>0.35410843914740087</v>
      </c>
      <c r="N246">
        <f>LOG(Table8_1[[#This Row],[PFUnA]])</f>
        <v>0.70671778233675875</v>
      </c>
      <c r="O246">
        <f>LOG(Table8_1[[#This Row],[PFDoA]])</f>
        <v>0.81358098856819194</v>
      </c>
      <c r="P246">
        <f>LOG(Table8_1[[#This Row],[PFTrDA]])</f>
        <v>0.66464197555612547</v>
      </c>
      <c r="Q246">
        <f>LOG(Table8_1[[#This Row],[PFTeDA]])</f>
        <v>0.45331834004703764</v>
      </c>
      <c r="R246">
        <f>LOG(Table8_1[[#This Row],[PFHxDA]])</f>
        <v>-1.3344190089820469</v>
      </c>
      <c r="S246">
        <f>LOG(Table8_1[[#This Row],[PFNS]])</f>
        <v>0.94546858513181975</v>
      </c>
      <c r="T246">
        <f>LOG(Table8_1[[#This Row],[PFDS]])</f>
        <v>0.98362628712453459</v>
      </c>
      <c r="U246">
        <f>LOG(Table8_1[[#This Row],[PFDoS]])</f>
        <v>0.36361197989214433</v>
      </c>
      <c r="V246">
        <f>LOG(Table8_1[[#This Row],[4:2 FTS]])</f>
        <v>-0.93741801577183692</v>
      </c>
      <c r="W246">
        <f>LOG(Table8_1[[#This Row],[8:2 FTS]])</f>
        <v>0.27646180417324412</v>
      </c>
      <c r="X246">
        <f>LOG(Table8_1[[#This Row],[10:2 FTS]])</f>
        <v>0.23299611039215382</v>
      </c>
      <c r="Y246">
        <f>LOG(Table8_1[[#This Row],[N-MeFOSAA]])</f>
        <v>-1.3344190089820469</v>
      </c>
      <c r="Z246">
        <f>LOG(Table8_1[[#This Row],[N-EtFOSAA]])</f>
        <v>-1.0338582672609673</v>
      </c>
      <c r="AA246">
        <f>LOG(Table8_1[[#This Row],[FOSA]])</f>
        <v>0.73639650227664244</v>
      </c>
      <c r="AB246">
        <f>LOG(Table8_1[[#This Row],[FOSAA]])</f>
        <v>-1.3344190089820469</v>
      </c>
      <c r="AC246">
        <f>LOG(Table8_1[[#This Row],[N-MeFOSA]])</f>
        <v>-1.3344190089820469</v>
      </c>
      <c r="AD246">
        <f>LOG(Table8_1[[#This Row],[N-EtFOSA]])</f>
        <v>-1.3344190089820469</v>
      </c>
      <c r="AE246">
        <f>LOG(Table8_1[[#This Row],[HFPO-DA]])</f>
        <v>-1.3344190089820469</v>
      </c>
      <c r="AF246">
        <f>LOG(Table8_1[[#This Row],[ADONA]])</f>
        <v>-1.3344190089820469</v>
      </c>
      <c r="AG246">
        <f>LOG(Table8_1[[#This Row],[9Cl-PF3ONS]])</f>
        <v>-1.3344190089820469</v>
      </c>
      <c r="AH246" t="e">
        <f>LOG(Table8_1[[#This Row],[11Cl-PF3OUdS]])</f>
        <v>#NUM!</v>
      </c>
      <c r="AI246">
        <f>LOG(Table8_1[[#This Row],[3:3 FTCA]])</f>
        <v>-0.33441900898204685</v>
      </c>
      <c r="AJ246">
        <f>LOG(Table8_1[[#This Row],[5:3 FTCA]])</f>
        <v>3.7426497940623665E-2</v>
      </c>
      <c r="AK246">
        <f>LOG(Table8_1[[#This Row],[7:3 FTCA]])</f>
        <v>0.34635297445063867</v>
      </c>
      <c r="AL246">
        <f>LOG(Table8_1[[#This Row],[6:2 FTCA]])</f>
        <v>-0.93741801577183692</v>
      </c>
      <c r="AM246">
        <f>LOG(Table8_1[[#This Row],[8:2 FTCA]])</f>
        <v>-0.93741801577183692</v>
      </c>
      <c r="AN246">
        <f>LOG(Table8_1[[#This Row],[10:2 FTCA]])</f>
        <v>-0.93741801577183692</v>
      </c>
      <c r="AO246">
        <f>LOG(Table8_1[[#This Row],[6:2 FTUCA]])</f>
        <v>-1.3344190089820469</v>
      </c>
      <c r="AP246">
        <f>LOG(Table8_1[[#This Row],[8:2 FTUCA]])</f>
        <v>-1.3344190089820469</v>
      </c>
      <c r="AQ246">
        <f>LOG(Table8_1[[#This Row],[6:2 diPAP]])</f>
        <v>-0.93741801577183692</v>
      </c>
      <c r="AR246">
        <f>LOG(Table8_1[[#This Row],[FBSA]])</f>
        <v>0.89817648349767654</v>
      </c>
      <c r="AS246">
        <f>LOG(Table8_1[[#This Row],[FHxSA]])</f>
        <v>1.8639173769578605</v>
      </c>
      <c r="AT246">
        <f>LOG(Table8_1[[#This Row],[PFPrS]])</f>
        <v>-0.93741801577183692</v>
      </c>
      <c r="AU246">
        <f>LOG(Table8_1[[#This Row],[Cl-PFOS]])</f>
        <v>0.37839790094813769</v>
      </c>
      <c r="AV246">
        <f>LOG(Table8_1[[#This Row],[PFEtCHxS]])</f>
        <v>-0.63544900464602805</v>
      </c>
      <c r="AW246">
        <f>LOG(Table8_1[[#This Row],[8:2 diPAP]])</f>
        <v>-1.0338582672609673</v>
      </c>
      <c r="AX246">
        <f>LOG(Table8_1[[#This Row],[diSAmPAP]])</f>
        <v>-1.0338582672609673</v>
      </c>
      <c r="AY246">
        <f>LOG(Table8_1[[#This Row],[11cl-PF3OUdS2]])</f>
        <v>-1.3344190089820469</v>
      </c>
    </row>
    <row r="247" spans="1:51" x14ac:dyDescent="0.3">
      <c r="A247">
        <f>LOG(Table8_1[[#This Row],[PFBA]])</f>
        <v>-1.3856301604517114</v>
      </c>
      <c r="B247">
        <f>LOG(Table8_1[[#This Row],[PFPeA]])</f>
        <v>-1.3856301604517114</v>
      </c>
      <c r="C247">
        <f>LOG(Table8_1[[#This Row],[PFHxA]])</f>
        <v>-1.3856301604517114</v>
      </c>
      <c r="D247">
        <f>LOG(Table8_1[[#This Row],[PFHpA]])</f>
        <v>-1.083546051450075</v>
      </c>
      <c r="E247">
        <f>LOG(Table8_1[[#This Row],[PFOA]])</f>
        <v>-1.083546051450075</v>
      </c>
      <c r="F247">
        <f>LOG(Table8_1[[#This Row],[PFNA]])</f>
        <v>-0.68613277963084662</v>
      </c>
      <c r="G247">
        <f>LOG(Table8_1[[#This Row],[PFBS]])</f>
        <v>-1.3856301604517114</v>
      </c>
      <c r="H247">
        <f>LOG(Table8_1[[#This Row],[PFPeS]])</f>
        <v>-0.68613277963084662</v>
      </c>
      <c r="I247">
        <f>LOG(Table8_1[[#This Row],[PFHxS]])</f>
        <v>0.96941591235398139</v>
      </c>
      <c r="J247">
        <f>LOG(Table8_1[[#This Row],[PFHpS]])</f>
        <v>0.42488163663106698</v>
      </c>
      <c r="K247">
        <f>LOG(Table8_1[[#This Row],[PFOS]])</f>
        <v>3.0569048513364727</v>
      </c>
      <c r="L247">
        <f>LOG(Table8_1[[#This Row],[6:2 FTS]])</f>
        <v>-1.3856301604517114</v>
      </c>
      <c r="M247">
        <f>LOG(Table8_1[[#This Row],[PFDA]])</f>
        <v>0.456366033129043</v>
      </c>
      <c r="N247">
        <f>LOG(Table8_1[[#This Row],[PFUnA]])</f>
        <v>0.82607480270082645</v>
      </c>
      <c r="O247">
        <f>LOG(Table8_1[[#This Row],[PFDoA]])</f>
        <v>0.91960102378411102</v>
      </c>
      <c r="P247">
        <f>LOG(Table8_1[[#This Row],[PFTrDA]])</f>
        <v>0.83122969386706336</v>
      </c>
      <c r="Q247">
        <f>LOG(Table8_1[[#This Row],[PFTeDA]])</f>
        <v>0.71767050300226209</v>
      </c>
      <c r="R247">
        <f>LOG(Table8_1[[#This Row],[PFHxDA]])</f>
        <v>-1.083546051450075</v>
      </c>
      <c r="S247">
        <f>LOG(Table8_1[[#This Row],[PFNS]])</f>
        <v>1.0530784434834197</v>
      </c>
      <c r="T247">
        <f>LOG(Table8_1[[#This Row],[PFDS]])</f>
        <v>1.1430148002540952</v>
      </c>
      <c r="U247">
        <f>LOG(Table8_1[[#This Row],[PFDoS]])</f>
        <v>0.50920252233110286</v>
      </c>
      <c r="V247">
        <f>LOG(Table8_1[[#This Row],[4:2 FTS]])</f>
        <v>-0.98716277529482777</v>
      </c>
      <c r="W247">
        <f>LOG(Table8_1[[#This Row],[8:2 FTS]])</f>
        <v>0.36548798489089962</v>
      </c>
      <c r="X247">
        <f>LOG(Table8_1[[#This Row],[10:2 FTS]])</f>
        <v>0.49968708261840383</v>
      </c>
      <c r="Y247">
        <f>LOG(Table8_1[[#This Row],[N-MeFOSAA]])</f>
        <v>-1.3856301604517114</v>
      </c>
      <c r="Z247">
        <f>LOG(Table8_1[[#This Row],[N-EtFOSAA]])</f>
        <v>-1.3856301604517114</v>
      </c>
      <c r="AA247">
        <f>LOG(Table8_1[[#This Row],[FOSA]])</f>
        <v>0.91855453055027347</v>
      </c>
      <c r="AB247">
        <f>LOG(Table8_1[[#This Row],[FOSAA]])</f>
        <v>-1.3856301604517114</v>
      </c>
      <c r="AC247">
        <f>LOG(Table8_1[[#This Row],[N-MeFOSA]])</f>
        <v>-1.3856301604517114</v>
      </c>
      <c r="AD247">
        <f>LOG(Table8_1[[#This Row],[N-EtFOSA]])</f>
        <v>-1.3856301604517114</v>
      </c>
      <c r="AE247">
        <f>LOG(Table8_1[[#This Row],[HFPO-DA]])</f>
        <v>-1.3856301604517114</v>
      </c>
      <c r="AF247">
        <f>LOG(Table8_1[[#This Row],[ADONA]])</f>
        <v>-1.3856301604517114</v>
      </c>
      <c r="AG247">
        <f>LOG(Table8_1[[#This Row],[9Cl-PF3ONS]])</f>
        <v>-1.3856301604517114</v>
      </c>
      <c r="AH247" t="e">
        <f>LOG(Table8_1[[#This Row],[11Cl-PF3OUdS]])</f>
        <v>#NUM!</v>
      </c>
      <c r="AI247">
        <f>LOG(Table8_1[[#This Row],[3:3 FTCA]])</f>
        <v>-0.38563016045171139</v>
      </c>
      <c r="AJ247">
        <f>LOG(Table8_1[[#This Row],[5:3 FTCA]])</f>
        <v>-6.3989204284790407E-2</v>
      </c>
      <c r="AK247">
        <f>LOG(Table8_1[[#This Row],[7:3 FTCA]])</f>
        <v>0.48000694295715063</v>
      </c>
      <c r="AL247">
        <f>LOG(Table8_1[[#This Row],[6:2 FTCA]])</f>
        <v>-0.98716277529482777</v>
      </c>
      <c r="AM247">
        <f>LOG(Table8_1[[#This Row],[8:2 FTCA]])</f>
        <v>-0.98716277529482777</v>
      </c>
      <c r="AN247">
        <f>LOG(Table8_1[[#This Row],[10:2 FTCA]])</f>
        <v>-0.98716277529482777</v>
      </c>
      <c r="AO247">
        <f>LOG(Table8_1[[#This Row],[6:2 FTUCA]])</f>
        <v>-1.3856301604517114</v>
      </c>
      <c r="AP247">
        <f>LOG(Table8_1[[#This Row],[8:2 FTUCA]])</f>
        <v>-1.3856301604517114</v>
      </c>
      <c r="AQ247">
        <f>LOG(Table8_1[[#This Row],[6:2 diPAP]])</f>
        <v>-0.98716277529482777</v>
      </c>
      <c r="AR247">
        <f>LOG(Table8_1[[#This Row],[FBSA]])</f>
        <v>0.90417436828416353</v>
      </c>
      <c r="AS247">
        <f>LOG(Table8_1[[#This Row],[FHxSA]])</f>
        <v>1.975431808509263</v>
      </c>
      <c r="AT247">
        <f>LOG(Table8_1[[#This Row],[PFPrS]])</f>
        <v>-0.98716277529482777</v>
      </c>
      <c r="AU247">
        <f>LOG(Table8_1[[#This Row],[Cl-PFOS]])</f>
        <v>0.43296929087440572</v>
      </c>
      <c r="AV247">
        <f>LOG(Table8_1[[#This Row],[PFEtCHxS]])</f>
        <v>-0.68613277963084662</v>
      </c>
      <c r="AW247">
        <f>LOG(Table8_1[[#This Row],[8:2 diPAP]])</f>
        <v>-1.083546051450075</v>
      </c>
      <c r="AX247">
        <f>LOG(Table8_1[[#This Row],[diSAmPAP]])</f>
        <v>-1.083546051450075</v>
      </c>
      <c r="AY247">
        <f>LOG(Table8_1[[#This Row],[11cl-PF3OUdS2]])</f>
        <v>-1.3856301604517114</v>
      </c>
    </row>
    <row r="248" spans="1:51" x14ac:dyDescent="0.3">
      <c r="A248">
        <f>LOG(Table8_1[[#This Row],[PFBA]])</f>
        <v>-1.4045037781744258</v>
      </c>
      <c r="B248">
        <f>LOG(Table8_1[[#This Row],[PFPeA]])</f>
        <v>-1.4045037781744258</v>
      </c>
      <c r="C248">
        <f>LOG(Table8_1[[#This Row],[PFHxA]])</f>
        <v>-1.4045037781744258</v>
      </c>
      <c r="D248">
        <f>LOG(Table8_1[[#This Row],[PFHpA]])</f>
        <v>-1.1023729087095586</v>
      </c>
      <c r="E248">
        <f>LOG(Table8_1[[#This Row],[PFOA]])</f>
        <v>-1.1023729087095586</v>
      </c>
      <c r="F248">
        <f>LOG(Table8_1[[#This Row],[PFNA]])</f>
        <v>-0.18575240426807979</v>
      </c>
      <c r="G248">
        <f>LOG(Table8_1[[#This Row],[PFBS]])</f>
        <v>-1.4045037781744258</v>
      </c>
      <c r="H248">
        <f>LOG(Table8_1[[#This Row],[PFPeS]])</f>
        <v>-0.21752737583371382</v>
      </c>
      <c r="I248">
        <f>LOG(Table8_1[[#This Row],[PFHxS]])</f>
        <v>1.5403294747908738</v>
      </c>
      <c r="J248">
        <f>LOG(Table8_1[[#This Row],[PFHpS]])</f>
        <v>0.6821450763738317</v>
      </c>
      <c r="K248">
        <f>LOG(Table8_1[[#This Row],[PFOS]])</f>
        <v>3.0334237554869499</v>
      </c>
      <c r="L248">
        <f>LOG(Table8_1[[#This Row],[6:2 FTS]])</f>
        <v>-1.4045037781744258</v>
      </c>
      <c r="M248">
        <f>LOG(Table8_1[[#This Row],[PFDA]])</f>
        <v>0.3979400086720376</v>
      </c>
      <c r="N248">
        <f>LOG(Table8_1[[#This Row],[PFUnA]])</f>
        <v>0.7512791039833423</v>
      </c>
      <c r="O248">
        <f>LOG(Table8_1[[#This Row],[PFDoA]])</f>
        <v>0.94349451590610256</v>
      </c>
      <c r="P248">
        <f>LOG(Table8_1[[#This Row],[PFTrDA]])</f>
        <v>0.62428209583566829</v>
      </c>
      <c r="Q248">
        <f>LOG(Table8_1[[#This Row],[PFTeDA]])</f>
        <v>0.55630250076728727</v>
      </c>
      <c r="R248">
        <f>LOG(Table8_1[[#This Row],[PFHxDA]])</f>
        <v>-1.1023729087095586</v>
      </c>
      <c r="S248">
        <f>LOG(Table8_1[[#This Row],[PFNS]])</f>
        <v>0.91275330367132301</v>
      </c>
      <c r="T248">
        <f>LOG(Table8_1[[#This Row],[PFDS]])</f>
        <v>1.0086001717619175</v>
      </c>
      <c r="U248">
        <f>LOG(Table8_1[[#This Row],[PFDoS]])</f>
        <v>0.41995574848975786</v>
      </c>
      <c r="V248">
        <f>LOG(Table8_1[[#This Row],[4:2 FTS]])</f>
        <v>-1.0065637695023884</v>
      </c>
      <c r="W248">
        <f>LOG(Table8_1[[#This Row],[8:2 FTS]])</f>
        <v>0.51188336097887432</v>
      </c>
      <c r="X248">
        <f>LOG(Table8_1[[#This Row],[10:2 FTS]])</f>
        <v>0.4132997640812518</v>
      </c>
      <c r="Y248">
        <f>LOG(Table8_1[[#This Row],[N-MeFOSAA]])</f>
        <v>-0.51004152057516539</v>
      </c>
      <c r="Z248">
        <f>LOG(Table8_1[[#This Row],[N-EtFOSAA]])</f>
        <v>-1.4045037781744258</v>
      </c>
      <c r="AA248">
        <f>LOG(Table8_1[[#This Row],[FOSA]])</f>
        <v>0.68841982200271057</v>
      </c>
      <c r="AB248">
        <f>LOG(Table8_1[[#This Row],[FOSAA]])</f>
        <v>-1.4045037781744258</v>
      </c>
      <c r="AC248">
        <f>LOG(Table8_1[[#This Row],[N-MeFOSA]])</f>
        <v>-1.4045037781744258</v>
      </c>
      <c r="AD248">
        <f>LOG(Table8_1[[#This Row],[N-EtFOSA]])</f>
        <v>-1.4045037781744258</v>
      </c>
      <c r="AE248">
        <f>LOG(Table8_1[[#This Row],[HFPO-DA]])</f>
        <v>-1.4045037781744258</v>
      </c>
      <c r="AF248">
        <f>LOG(Table8_1[[#This Row],[ADONA]])</f>
        <v>-1.4045037781744258</v>
      </c>
      <c r="AG248">
        <f>LOG(Table8_1[[#This Row],[9Cl-PF3ONS]])</f>
        <v>-1.4045037781744258</v>
      </c>
      <c r="AH248" t="e">
        <f>LOG(Table8_1[[#This Row],[11Cl-PF3OUdS]])</f>
        <v>#NUM!</v>
      </c>
      <c r="AI248">
        <f>LOG(Table8_1[[#This Row],[3:3 FTCA]])</f>
        <v>-0.40450377817442584</v>
      </c>
      <c r="AJ248">
        <f>LOG(Table8_1[[#This Row],[5:3 FTCA]])</f>
        <v>3.342375548694973E-2</v>
      </c>
      <c r="AK248">
        <f>LOG(Table8_1[[#This Row],[7:3 FTCA]])</f>
        <v>0.54654266347813107</v>
      </c>
      <c r="AL248">
        <f>LOG(Table8_1[[#This Row],[6:2 FTCA]])</f>
        <v>-1.0065637695023884</v>
      </c>
      <c r="AM248">
        <f>LOG(Table8_1[[#This Row],[8:2 FTCA]])</f>
        <v>-1.0065637695023884</v>
      </c>
      <c r="AN248">
        <f>LOG(Table8_1[[#This Row],[10:2 FTCA]])</f>
        <v>-1.0065637695023884</v>
      </c>
      <c r="AO248">
        <f>LOG(Table8_1[[#This Row],[6:2 FTUCA]])</f>
        <v>-1.4045037781744258</v>
      </c>
      <c r="AP248">
        <f>LOG(Table8_1[[#This Row],[8:2 FTUCA]])</f>
        <v>-1.4045037781744258</v>
      </c>
      <c r="AQ248">
        <f>LOG(Table8_1[[#This Row],[6:2 diPAP]])</f>
        <v>-1.0065637695023884</v>
      </c>
      <c r="AR248">
        <f>LOG(Table8_1[[#This Row],[FBSA]])</f>
        <v>0.75663610824584804</v>
      </c>
      <c r="AS248">
        <f>LOG(Table8_1[[#This Row],[FHxSA]])</f>
        <v>1.7015679850559273</v>
      </c>
      <c r="AT248">
        <f>LOG(Table8_1[[#This Row],[PFPrS]])</f>
        <v>-1.0065637695023884</v>
      </c>
      <c r="AU248">
        <f>LOG(Table8_1[[#This Row],[Cl-PFOS]])</f>
        <v>0.35410843914740087</v>
      </c>
      <c r="AV248">
        <f>LOG(Table8_1[[#This Row],[PFEtCHxS]])</f>
        <v>-0.7055337738384071</v>
      </c>
      <c r="AW248">
        <f>LOG(Table8_1[[#This Row],[8:2 diPAP]])</f>
        <v>-1.1023729087095586</v>
      </c>
      <c r="AX248">
        <f>LOG(Table8_1[[#This Row],[diSAmPAP]])</f>
        <v>-1.1023729087095586</v>
      </c>
      <c r="AY248">
        <f>LOG(Table8_1[[#This Row],[11cl-PF3OUdS2]])</f>
        <v>-1.4045037781744258</v>
      </c>
    </row>
    <row r="249" spans="1:51" x14ac:dyDescent="0.3">
      <c r="A249">
        <f>LOG(Table8_1[[#This Row],[PFBA]])</f>
        <v>-1.3545777306509081</v>
      </c>
      <c r="B249">
        <f>LOG(Table8_1[[#This Row],[PFPeA]])</f>
        <v>-1.3545777306509081</v>
      </c>
      <c r="C249">
        <f>LOG(Table8_1[[#This Row],[PFHxA]])</f>
        <v>-1.3545777306509081</v>
      </c>
      <c r="D249">
        <f>LOG(Table8_1[[#This Row],[PFHpA]])</f>
        <v>-1.0530567293021746</v>
      </c>
      <c r="E249">
        <f>LOG(Table8_1[[#This Row],[PFOA]])</f>
        <v>-1.0530567293021746</v>
      </c>
      <c r="F249">
        <f>LOG(Table8_1[[#This Row],[PFNA]])</f>
        <v>-0.42250820016277468</v>
      </c>
      <c r="G249">
        <f>LOG(Table8_1[[#This Row],[PFBS]])</f>
        <v>-1.3545777306509081</v>
      </c>
      <c r="H249">
        <f>LOG(Table8_1[[#This Row],[PFPeS]])</f>
        <v>-0.65560772631488928</v>
      </c>
      <c r="I249">
        <f>LOG(Table8_1[[#This Row],[PFHxS]])</f>
        <v>1.209515014542631</v>
      </c>
      <c r="J249">
        <f>LOG(Table8_1[[#This Row],[PFHpS]])</f>
        <v>0.45484486000851021</v>
      </c>
      <c r="K249">
        <f>LOG(Table8_1[[#This Row],[PFOS]])</f>
        <v>2.9132839017604186</v>
      </c>
      <c r="L249">
        <f>LOG(Table8_1[[#This Row],[6:2 FTS]])</f>
        <v>-0.67162039656126227</v>
      </c>
      <c r="M249">
        <f>LOG(Table8_1[[#This Row],[PFDA]])</f>
        <v>0.38560627359831223</v>
      </c>
      <c r="N249">
        <f>LOG(Table8_1[[#This Row],[PFUnA]])</f>
        <v>0.70156798505592743</v>
      </c>
      <c r="O249">
        <f>LOG(Table8_1[[#This Row],[PFDoA]])</f>
        <v>0.80888586735981216</v>
      </c>
      <c r="P249">
        <f>LOG(Table8_1[[#This Row],[PFTrDA]])</f>
        <v>0.41830129131974547</v>
      </c>
      <c r="Q249">
        <f>LOG(Table8_1[[#This Row],[PFTeDA]])</f>
        <v>0.69196510276736034</v>
      </c>
      <c r="R249">
        <f>LOG(Table8_1[[#This Row],[PFHxDA]])</f>
        <v>-1.0530567293021746</v>
      </c>
      <c r="S249">
        <f>LOG(Table8_1[[#This Row],[PFNS]])</f>
        <v>0.9268567089496923</v>
      </c>
      <c r="T249">
        <f>LOG(Table8_1[[#This Row],[PFDS]])</f>
        <v>1.0086001717619175</v>
      </c>
      <c r="U249">
        <f>LOG(Table8_1[[#This Row],[PFDoS]])</f>
        <v>0.34242268082220628</v>
      </c>
      <c r="V249">
        <f>LOG(Table8_1[[#This Row],[4:2 FTS]])</f>
        <v>-0.95663772197887054</v>
      </c>
      <c r="W249">
        <f>LOG(Table8_1[[#This Row],[8:2 FTS]])</f>
        <v>0.59879050676311507</v>
      </c>
      <c r="X249">
        <f>LOG(Table8_1[[#This Row],[10:2 FTS]])</f>
        <v>0.56937390961504586</v>
      </c>
      <c r="Y249">
        <f>LOG(Table8_1[[#This Row],[N-MeFOSAA]])</f>
        <v>-1.3545777306509081</v>
      </c>
      <c r="Z249">
        <f>LOG(Table8_1[[#This Row],[N-EtFOSAA]])</f>
        <v>-1.3545777306509081</v>
      </c>
      <c r="AA249">
        <f>LOG(Table8_1[[#This Row],[FOSA]])</f>
        <v>0.68484536164441245</v>
      </c>
      <c r="AB249">
        <f>LOG(Table8_1[[#This Row],[FOSAA]])</f>
        <v>-1.3545777306509081</v>
      </c>
      <c r="AC249">
        <f>LOG(Table8_1[[#This Row],[N-MeFOSA]])</f>
        <v>-1.3545777306509081</v>
      </c>
      <c r="AD249">
        <f>LOG(Table8_1[[#This Row],[N-EtFOSA]])</f>
        <v>-1.3545777306509081</v>
      </c>
      <c r="AE249">
        <f>LOG(Table8_1[[#This Row],[HFPO-DA]])</f>
        <v>-1.3545777306509081</v>
      </c>
      <c r="AF249">
        <f>LOG(Table8_1[[#This Row],[ADONA]])</f>
        <v>-1.3545777306509081</v>
      </c>
      <c r="AG249">
        <f>LOG(Table8_1[[#This Row],[9Cl-PF3ONS]])</f>
        <v>-1.3545777306509081</v>
      </c>
      <c r="AH249">
        <f>LOG(Table8_1[[#This Row],[11Cl-PF3OUdS]])</f>
        <v>-1.3545777306509081</v>
      </c>
      <c r="AI249">
        <f>LOG(Table8_1[[#This Row],[3:3 FTCA]])</f>
        <v>-0.35457773065090809</v>
      </c>
      <c r="AJ249">
        <f>LOG(Table8_1[[#This Row],[5:3 FTCA]])</f>
        <v>0.38381536598043126</v>
      </c>
      <c r="AK249">
        <f>LOG(Table8_1[[#This Row],[7:3 FTCA]])</f>
        <v>0.51454775266028607</v>
      </c>
      <c r="AL249">
        <f>LOG(Table8_1[[#This Row],[6:2 FTCA]])</f>
        <v>-0.95663772197887054</v>
      </c>
      <c r="AM249">
        <f>LOG(Table8_1[[#This Row],[8:2 FTCA]])</f>
        <v>-0.95663772197887054</v>
      </c>
      <c r="AN249">
        <f>LOG(Table8_1[[#This Row],[10:2 FTCA]])</f>
        <v>-1.3545777306509081</v>
      </c>
      <c r="AO249">
        <f>LOG(Table8_1[[#This Row],[6:2 FTUCA]])</f>
        <v>-1.3545777306509081</v>
      </c>
      <c r="AP249">
        <f>LOG(Table8_1[[#This Row],[8:2 FTUCA]])</f>
        <v>-1.3545777306509081</v>
      </c>
      <c r="AQ249">
        <f>LOG(Table8_1[[#This Row],[6:2 diPAP]])</f>
        <v>-0.95663772197887054</v>
      </c>
      <c r="AR249">
        <f>LOG(Table8_1[[#This Row],[FBSA]])</f>
        <v>0.57403126772771884</v>
      </c>
      <c r="AS249">
        <f>LOG(Table8_1[[#This Row],[FHxSA]])</f>
        <v>1.3692158574101427</v>
      </c>
      <c r="AT249">
        <f>LOG(Table8_1[[#This Row],[PFPrS]])</f>
        <v>-0.95663772197887054</v>
      </c>
      <c r="AU249">
        <f>LOG(Table8_1[[#This Row],[Cl-PFOS]])</f>
        <v>0.34044411484011833</v>
      </c>
      <c r="AV249">
        <f>LOG(Table8_1[[#This Row],[PFEtCHxS]])</f>
        <v>-0.65560772631488928</v>
      </c>
      <c r="AW249">
        <f>LOG(Table8_1[[#This Row],[8:2 diPAP]])</f>
        <v>-1.0530567293021746</v>
      </c>
      <c r="AX249">
        <f>LOG(Table8_1[[#This Row],[diSAmPAP]])</f>
        <v>-1.0530567293021746</v>
      </c>
      <c r="AY249" t="e">
        <f>LOG(Table8_1[[#This Row],[11cl-PF3OUdS2]])</f>
        <v>#NUM!</v>
      </c>
    </row>
    <row r="250" spans="1:51" x14ac:dyDescent="0.3">
      <c r="A250">
        <f>LOG(Table8_1[[#This Row],[PFBA]])</f>
        <v>-1.3840499483435988</v>
      </c>
      <c r="B250">
        <f>LOG(Table8_1[[#This Row],[PFPeA]])</f>
        <v>-1.083546051450075</v>
      </c>
      <c r="C250">
        <f>LOG(Table8_1[[#This Row],[PFHxA]])</f>
        <v>-1.083546051450075</v>
      </c>
      <c r="D250">
        <f>LOG(Table8_1[[#This Row],[PFHpA]])</f>
        <v>-1.3840499483435988</v>
      </c>
      <c r="E250">
        <f>LOG(Table8_1[[#This Row],[PFOA]])</f>
        <v>-1.3840499483435988</v>
      </c>
      <c r="F250">
        <f>LOG(Table8_1[[#This Row],[PFNA]])</f>
        <v>-0.6655462488490691</v>
      </c>
      <c r="G250">
        <f>LOG(Table8_1[[#This Row],[PFBS]])</f>
        <v>-1.3840499483435988</v>
      </c>
      <c r="H250">
        <f>LOG(Table8_1[[#This Row],[PFPeS]])</f>
        <v>-0.68507994400758021</v>
      </c>
      <c r="I250">
        <f>LOG(Table8_1[[#This Row],[PFHxS]])</f>
        <v>0.81690383937566025</v>
      </c>
      <c r="J250">
        <f>LOG(Table8_1[[#This Row],[PFHpS]])</f>
        <v>0.19589965240923377</v>
      </c>
      <c r="K250">
        <f>LOG(Table8_1[[#This Row],[PFOS]])</f>
        <v>2.8048206787211623</v>
      </c>
      <c r="L250">
        <f>LOG(Table8_1[[#This Row],[6:2 FTS]])</f>
        <v>-1.3840499483435988</v>
      </c>
      <c r="M250">
        <f>LOG(Table8_1[[#This Row],[PFDA]])</f>
        <v>0.29225607135647602</v>
      </c>
      <c r="N250">
        <f>LOG(Table8_1[[#This Row],[PFUnA]])</f>
        <v>0.67117284271508326</v>
      </c>
      <c r="O250">
        <f>LOG(Table8_1[[#This Row],[PFDoA]])</f>
        <v>0.67486114073781156</v>
      </c>
      <c r="P250">
        <f>LOG(Table8_1[[#This Row],[PFTrDA]])</f>
        <v>0.40654018043395512</v>
      </c>
      <c r="Q250">
        <f>LOG(Table8_1[[#This Row],[PFTeDA]])</f>
        <v>0.43933269383026263</v>
      </c>
      <c r="R250">
        <f>LOG(Table8_1[[#This Row],[PFHxDA]])</f>
        <v>-1.083546051450075</v>
      </c>
      <c r="S250">
        <f>LOG(Table8_1[[#This Row],[PFNS]])</f>
        <v>0.77378644498119353</v>
      </c>
      <c r="T250">
        <f>LOG(Table8_1[[#This Row],[PFDS]])</f>
        <v>0.8970770032094203</v>
      </c>
      <c r="U250">
        <f>LOG(Table8_1[[#This Row],[PFDoS]])</f>
        <v>0.23299611039215382</v>
      </c>
      <c r="V250">
        <f>LOG(Table8_1[[#This Row],[4:2 FTS]])</f>
        <v>-0.98505965020706343</v>
      </c>
      <c r="W250">
        <f>LOG(Table8_1[[#This Row],[8:2 FTS]])</f>
        <v>0.28780172993022601</v>
      </c>
      <c r="X250">
        <f>LOG(Table8_1[[#This Row],[10:2 FTS]])</f>
        <v>0.15836249209524964</v>
      </c>
      <c r="Y250">
        <f>LOG(Table8_1[[#This Row],[N-MeFOSAA]])</f>
        <v>-1.3840499483435988</v>
      </c>
      <c r="Z250">
        <f>LOG(Table8_1[[#This Row],[N-EtFOSAA]])</f>
        <v>-1.3840499483435988</v>
      </c>
      <c r="AA250">
        <f>LOG(Table8_1[[#This Row],[FOSA]])</f>
        <v>0.45484486000851021</v>
      </c>
      <c r="AB250">
        <f>LOG(Table8_1[[#This Row],[FOSAA]])</f>
        <v>-1.3840499483435988</v>
      </c>
      <c r="AC250">
        <f>LOG(Table8_1[[#This Row],[N-MeFOSA]])</f>
        <v>-1.3840499483435988</v>
      </c>
      <c r="AD250">
        <f>LOG(Table8_1[[#This Row],[N-EtFOSA]])</f>
        <v>-1.3840499483435988</v>
      </c>
      <c r="AE250">
        <f>LOG(Table8_1[[#This Row],[HFPO-DA]])</f>
        <v>-1.3840499483435988</v>
      </c>
      <c r="AF250">
        <f>LOG(Table8_1[[#This Row],[ADONA]])</f>
        <v>-1.3840499483435988</v>
      </c>
      <c r="AG250">
        <f>LOG(Table8_1[[#This Row],[9Cl-PF3ONS]])</f>
        <v>-1.3840499483435988</v>
      </c>
      <c r="AH250">
        <f>LOG(Table8_1[[#This Row],[11Cl-PF3OUdS]])</f>
        <v>-1.3840499483435988</v>
      </c>
      <c r="AI250">
        <f>LOG(Table8_1[[#This Row],[3:3 FTCA]])</f>
        <v>-0.38404994834359901</v>
      </c>
      <c r="AJ250">
        <f>LOG(Table8_1[[#This Row],[5:3 FTCA]])</f>
        <v>-0.19517932127883766</v>
      </c>
      <c r="AK250">
        <f>LOG(Table8_1[[#This Row],[7:3 FTCA]])</f>
        <v>0.37291200297010657</v>
      </c>
      <c r="AL250">
        <f>LOG(Table8_1[[#This Row],[6:2 FTCA]])</f>
        <v>-0.98505965020706343</v>
      </c>
      <c r="AM250">
        <f>LOG(Table8_1[[#This Row],[8:2 FTCA]])</f>
        <v>-0.98505965020706343</v>
      </c>
      <c r="AN250">
        <f>LOG(Table8_1[[#This Row],[10:2 FTCA]])</f>
        <v>-1.3840499483435988</v>
      </c>
      <c r="AO250">
        <f>LOG(Table8_1[[#This Row],[6:2 FTUCA]])</f>
        <v>-1.3840499483435988</v>
      </c>
      <c r="AP250">
        <f>LOG(Table8_1[[#This Row],[8:2 FTUCA]])</f>
        <v>-1.3840499483435988</v>
      </c>
      <c r="AQ250">
        <f>LOG(Table8_1[[#This Row],[6:2 diPAP]])</f>
        <v>-0.98505965020706343</v>
      </c>
      <c r="AR250">
        <f>LOG(Table8_1[[#This Row],[FBSA]])</f>
        <v>0.67851837904011392</v>
      </c>
      <c r="AS250">
        <f>LOG(Table8_1[[#This Row],[FHxSA]])</f>
        <v>1.3384564936046048</v>
      </c>
      <c r="AT250">
        <f>LOG(Table8_1[[#This Row],[PFPrS]])</f>
        <v>-0.98505965020706343</v>
      </c>
      <c r="AU250">
        <f>LOG(Table8_1[[#This Row],[Cl-PFOS]])</f>
        <v>0.21748394421390627</v>
      </c>
      <c r="AV250">
        <f>LOG(Table8_1[[#This Row],[PFEtCHxS]])</f>
        <v>-0.68507994400758021</v>
      </c>
      <c r="AW250">
        <f>LOG(Table8_1[[#This Row],[8:2 diPAP]])</f>
        <v>-1.083546051450075</v>
      </c>
      <c r="AX250">
        <f>LOG(Table8_1[[#This Row],[diSAmPAP]])</f>
        <v>-1.083546051450075</v>
      </c>
      <c r="AY250" t="e">
        <f>LOG(Table8_1[[#This Row],[11cl-PF3OUdS2]])</f>
        <v>#NUM!</v>
      </c>
    </row>
    <row r="251" spans="1:51" x14ac:dyDescent="0.3">
      <c r="A251">
        <f>LOG(Table8_1[[#This Row],[PFBA]])</f>
        <v>-1.3861581781239307</v>
      </c>
      <c r="B251">
        <f>LOG(Table8_1[[#This Row],[PFPeA]])</f>
        <v>-1.3861581781239307</v>
      </c>
      <c r="C251">
        <f>LOG(Table8_1[[#This Row],[PFHxA]])</f>
        <v>-1.0861861476162833</v>
      </c>
      <c r="D251">
        <f>LOG(Table8_1[[#This Row],[PFHpA]])</f>
        <v>-1.3861581781239307</v>
      </c>
      <c r="E251">
        <f>LOG(Table8_1[[#This Row],[PFOA]])</f>
        <v>-1.3861581781239307</v>
      </c>
      <c r="F251">
        <f>LOG(Table8_1[[#This Row],[PFNA]])</f>
        <v>-0.51004152057516539</v>
      </c>
      <c r="G251">
        <f>LOG(Table8_1[[#This Row],[PFBS]])</f>
        <v>-1.3861581781239307</v>
      </c>
      <c r="H251">
        <f>LOG(Table8_1[[#This Row],[PFPeS]])</f>
        <v>-0.68718817378791197</v>
      </c>
      <c r="I251">
        <f>LOG(Table8_1[[#This Row],[PFHxS]])</f>
        <v>1.0681858617461617</v>
      </c>
      <c r="J251">
        <f>LOG(Table8_1[[#This Row],[PFHpS]])</f>
        <v>0.45178643552429026</v>
      </c>
      <c r="K251">
        <f>LOG(Table8_1[[#This Row],[PFOS]])</f>
        <v>3.0791812460476247</v>
      </c>
      <c r="L251">
        <f>LOG(Table8_1[[#This Row],[6:2 FTS]])</f>
        <v>-1.3861581781239307</v>
      </c>
      <c r="M251">
        <f>LOG(Table8_1[[#This Row],[PFDA]])</f>
        <v>0.40140054078154408</v>
      </c>
      <c r="N251">
        <f>LOG(Table8_1[[#This Row],[PFUnA]])</f>
        <v>0.71349054309394255</v>
      </c>
      <c r="O251">
        <f>LOG(Table8_1[[#This Row],[PFDoA]])</f>
        <v>0.71933128698372661</v>
      </c>
      <c r="P251">
        <f>LOG(Table8_1[[#This Row],[PFTrDA]])</f>
        <v>0.44560420327359757</v>
      </c>
      <c r="Q251">
        <f>LOG(Table8_1[[#This Row],[PFTeDA]])</f>
        <v>0.63948648926858609</v>
      </c>
      <c r="R251">
        <f>LOG(Table8_1[[#This Row],[PFHxDA]])</f>
        <v>-1.0861861476162833</v>
      </c>
      <c r="S251">
        <f>LOG(Table8_1[[#This Row],[PFNS]])</f>
        <v>0.95568775031350572</v>
      </c>
      <c r="T251">
        <f>LOG(Table8_1[[#This Row],[PFDS]])</f>
        <v>0.9809119377768436</v>
      </c>
      <c r="U251">
        <f>LOG(Table8_1[[#This Row],[PFDoS]])</f>
        <v>0.33041377334919086</v>
      </c>
      <c r="V251">
        <f>LOG(Table8_1[[#This Row],[4:2 FTS]])</f>
        <v>-0.98716277529482777</v>
      </c>
      <c r="W251">
        <f>LOG(Table8_1[[#This Row],[8:2 FTS]])</f>
        <v>0.52244423350631986</v>
      </c>
      <c r="X251">
        <f>LOG(Table8_1[[#This Row],[10:2 FTS]])</f>
        <v>0.32014628611105395</v>
      </c>
      <c r="Y251">
        <f>LOG(Table8_1[[#This Row],[N-MeFOSAA]])</f>
        <v>-1.3861581781239307</v>
      </c>
      <c r="Z251">
        <f>LOG(Table8_1[[#This Row],[N-EtFOSAA]])</f>
        <v>-1.3861581781239307</v>
      </c>
      <c r="AA251">
        <f>LOG(Table8_1[[#This Row],[FOSA]])</f>
        <v>0.70586371228391931</v>
      </c>
      <c r="AB251">
        <f>LOG(Table8_1[[#This Row],[FOSAA]])</f>
        <v>-1.3861581781239307</v>
      </c>
      <c r="AC251">
        <f>LOG(Table8_1[[#This Row],[N-MeFOSA]])</f>
        <v>-1.3861581781239307</v>
      </c>
      <c r="AD251">
        <f>LOG(Table8_1[[#This Row],[N-EtFOSA]])</f>
        <v>-1.3861581781239307</v>
      </c>
      <c r="AE251">
        <f>LOG(Table8_1[[#This Row],[HFPO-DA]])</f>
        <v>-1.3861581781239307</v>
      </c>
      <c r="AF251">
        <f>LOG(Table8_1[[#This Row],[ADONA]])</f>
        <v>-1.3861581781239307</v>
      </c>
      <c r="AG251">
        <f>LOG(Table8_1[[#This Row],[9Cl-PF3ONS]])</f>
        <v>-1.3861581781239307</v>
      </c>
      <c r="AH251">
        <f>LOG(Table8_1[[#This Row],[11Cl-PF3OUdS]])</f>
        <v>-1.3861581781239307</v>
      </c>
      <c r="AI251">
        <f>LOG(Table8_1[[#This Row],[3:3 FTCA]])</f>
        <v>-0.38615817812393083</v>
      </c>
      <c r="AJ251">
        <f>LOG(Table8_1[[#This Row],[5:3 FTCA]])</f>
        <v>-6.0980223551333534E-2</v>
      </c>
      <c r="AK251">
        <f>LOG(Table8_1[[#This Row],[7:3 FTCA]])</f>
        <v>0.17026171539495738</v>
      </c>
      <c r="AL251">
        <f>LOG(Table8_1[[#This Row],[6:2 FTCA]])</f>
        <v>-0.98716277529482777</v>
      </c>
      <c r="AM251">
        <f>LOG(Table8_1[[#This Row],[8:2 FTCA]])</f>
        <v>-0.98716277529482777</v>
      </c>
      <c r="AN251">
        <f>LOG(Table8_1[[#This Row],[10:2 FTCA]])</f>
        <v>-1.3861581781239307</v>
      </c>
      <c r="AO251">
        <f>LOG(Table8_1[[#This Row],[6:2 FTUCA]])</f>
        <v>-1.3861581781239307</v>
      </c>
      <c r="AP251">
        <f>LOG(Table8_1[[#This Row],[8:2 FTUCA]])</f>
        <v>-1.3861581781239307</v>
      </c>
      <c r="AQ251">
        <f>LOG(Table8_1[[#This Row],[6:2 diPAP]])</f>
        <v>-0.98716277529482777</v>
      </c>
      <c r="AR251">
        <f>LOG(Table8_1[[#This Row],[FBSA]])</f>
        <v>0.68930885912362017</v>
      </c>
      <c r="AS251">
        <f>LOG(Table8_1[[#This Row],[FHxSA]])</f>
        <v>1.5899496013257077</v>
      </c>
      <c r="AT251">
        <f>LOG(Table8_1[[#This Row],[PFPrS]])</f>
        <v>-0.98716277529482777</v>
      </c>
      <c r="AU251">
        <f>LOG(Table8_1[[#This Row],[Cl-PFOS]])</f>
        <v>0.38738982633872943</v>
      </c>
      <c r="AV251">
        <f>LOG(Table8_1[[#This Row],[PFEtCHxS]])</f>
        <v>-0.68718817378791197</v>
      </c>
      <c r="AW251">
        <f>LOG(Table8_1[[#This Row],[8:2 diPAP]])</f>
        <v>-1.0861861476162833</v>
      </c>
      <c r="AX251">
        <f>LOG(Table8_1[[#This Row],[diSAmPAP]])</f>
        <v>-1.0861861476162833</v>
      </c>
      <c r="AY251" t="e">
        <f>LOG(Table8_1[[#This Row],[11cl-PF3OUdS2]])</f>
        <v>#NUM!</v>
      </c>
    </row>
    <row r="252" spans="1:51" x14ac:dyDescent="0.3">
      <c r="A252">
        <f>LOG(Table8_1[[#This Row],[PFBA]])</f>
        <v>-1.3391345219961308</v>
      </c>
      <c r="B252">
        <f>LOG(Table8_1[[#This Row],[PFPeA]])</f>
        <v>-1.3391345219961308</v>
      </c>
      <c r="C252">
        <f>LOG(Table8_1[[#This Row],[PFHxA]])</f>
        <v>-1.3391345219961308</v>
      </c>
      <c r="D252">
        <f>LOG(Table8_1[[#This Row],[PFHpA]])</f>
        <v>5.3078443483419682E-2</v>
      </c>
      <c r="E252">
        <f>LOG(Table8_1[[#This Row],[PFOA]])</f>
        <v>-0.62342304294348805</v>
      </c>
      <c r="F252">
        <f>LOG(Table8_1[[#This Row],[PFNA]])</f>
        <v>-0.26121944151563081</v>
      </c>
      <c r="G252">
        <f>LOG(Table8_1[[#This Row],[PFBS]])</f>
        <v>0.81090428066870035</v>
      </c>
      <c r="H252">
        <f>LOG(Table8_1[[#This Row],[PFPeS]])</f>
        <v>-0.64016451766011195</v>
      </c>
      <c r="I252">
        <f>LOG(Table8_1[[#This Row],[PFHxS]])</f>
        <v>1.2329961103921538</v>
      </c>
      <c r="J252">
        <f>LOG(Table8_1[[#This Row],[PFHpS]])</f>
        <v>0.31597034545691771</v>
      </c>
      <c r="K252">
        <f>LOG(Table8_1[[#This Row],[PFOS]])</f>
        <v>3.0043213737826426</v>
      </c>
      <c r="L252">
        <f>LOG(Table8_1[[#This Row],[6:2 FTS]])</f>
        <v>-1.3391345219961308</v>
      </c>
      <c r="M252">
        <f>LOG(Table8_1[[#This Row],[PFDA]])</f>
        <v>0.45939248775923086</v>
      </c>
      <c r="N252">
        <f>LOG(Table8_1[[#This Row],[PFUnA]])</f>
        <v>0.77305469336426258</v>
      </c>
      <c r="O252">
        <f>LOG(Table8_1[[#This Row],[PFDoA]])</f>
        <v>0.95616843047536326</v>
      </c>
      <c r="P252">
        <f>LOG(Table8_1[[#This Row],[PFTrDA]])</f>
        <v>0.79865064544526898</v>
      </c>
      <c r="Q252">
        <f>LOG(Table8_1[[#This Row],[PFTeDA]])</f>
        <v>0.65224634100332324</v>
      </c>
      <c r="R252">
        <f>LOG(Table8_1[[#This Row],[PFHxDA]])</f>
        <v>-1.0385789059335517</v>
      </c>
      <c r="S252">
        <f>LOG(Table8_1[[#This Row],[PFNS]])</f>
        <v>0.81822589361395548</v>
      </c>
      <c r="T252">
        <f>LOG(Table8_1[[#This Row],[PFDS]])</f>
        <v>0.87390159786446142</v>
      </c>
      <c r="U252">
        <f>LOG(Table8_1[[#This Row],[PFDoS]])</f>
        <v>0.26951294421791633</v>
      </c>
      <c r="V252">
        <f>LOG(Table8_1[[#This Row],[4:2 FTS]])</f>
        <v>-0.94119451332409321</v>
      </c>
      <c r="W252">
        <f>LOG(Table8_1[[#This Row],[8:2 FTS]])</f>
        <v>0.63245729218472424</v>
      </c>
      <c r="X252">
        <f>LOG(Table8_1[[#This Row],[10:2 FTS]])</f>
        <v>0.44247976906444858</v>
      </c>
      <c r="Y252">
        <f>LOG(Table8_1[[#This Row],[N-MeFOSAA]])</f>
        <v>-1.3391345219961308</v>
      </c>
      <c r="Z252">
        <f>LOG(Table8_1[[#This Row],[N-EtFOSAA]])</f>
        <v>-1.3391345219961308</v>
      </c>
      <c r="AA252">
        <f>LOG(Table8_1[[#This Row],[FOSA]])</f>
        <v>0.80071707828238503</v>
      </c>
      <c r="AB252">
        <f>LOG(Table8_1[[#This Row],[FOSAA]])</f>
        <v>-1.3391345219961308</v>
      </c>
      <c r="AC252">
        <f>LOG(Table8_1[[#This Row],[N-MeFOSA]])</f>
        <v>-1.3391345219961308</v>
      </c>
      <c r="AD252">
        <f>LOG(Table8_1[[#This Row],[N-EtFOSA]])</f>
        <v>-1.3391345219961308</v>
      </c>
      <c r="AE252">
        <f>LOG(Table8_1[[#This Row],[HFPO-DA]])</f>
        <v>-1.3391345219961308</v>
      </c>
      <c r="AF252">
        <f>LOG(Table8_1[[#This Row],[ADONA]])</f>
        <v>-1.3391345219961308</v>
      </c>
      <c r="AG252">
        <f>LOG(Table8_1[[#This Row],[9Cl-PF3ONS]])</f>
        <v>-1.3391345219961308</v>
      </c>
      <c r="AH252">
        <f>LOG(Table8_1[[#This Row],[11Cl-PF3OUdS]])</f>
        <v>-1.3391345219961308</v>
      </c>
      <c r="AI252">
        <f>LOG(Table8_1[[#This Row],[3:3 FTCA]])</f>
        <v>-0.33913452199613081</v>
      </c>
      <c r="AJ252">
        <f>LOG(Table8_1[[#This Row],[5:3 FTCA]])</f>
        <v>-0.56703070912559428</v>
      </c>
      <c r="AK252">
        <f>LOG(Table8_1[[#This Row],[7:3 FTCA]])</f>
        <v>4.9218022670181653E-2</v>
      </c>
      <c r="AL252">
        <f>LOG(Table8_1[[#This Row],[6:2 FTCA]])</f>
        <v>-0.94119451332409321</v>
      </c>
      <c r="AM252">
        <f>LOG(Table8_1[[#This Row],[8:2 FTCA]])</f>
        <v>-0.94119451332409321</v>
      </c>
      <c r="AN252">
        <f>LOG(Table8_1[[#This Row],[10:2 FTCA]])</f>
        <v>-1.3391345219961308</v>
      </c>
      <c r="AO252">
        <f>LOG(Table8_1[[#This Row],[6:2 FTUCA]])</f>
        <v>-1.3391345219961308</v>
      </c>
      <c r="AP252">
        <f>LOG(Table8_1[[#This Row],[8:2 FTUCA]])</f>
        <v>-1.3391345219961308</v>
      </c>
      <c r="AQ252">
        <f>LOG(Table8_1[[#This Row],[6:2 diPAP]])</f>
        <v>-0.94119451332409321</v>
      </c>
      <c r="AR252">
        <f>LOG(Table8_1[[#This Row],[FBSA]])</f>
        <v>0.72181061521254652</v>
      </c>
      <c r="AS252">
        <f>LOG(Table8_1[[#This Row],[FHxSA]])</f>
        <v>1.5943925503754266</v>
      </c>
      <c r="AT252">
        <f>LOG(Table8_1[[#This Row],[PFPrS]])</f>
        <v>-0.94119451332409321</v>
      </c>
      <c r="AU252">
        <f>LOG(Table8_1[[#This Row],[Cl-PFOS]])</f>
        <v>0.17897694729316943</v>
      </c>
      <c r="AV252">
        <f>LOG(Table8_1[[#This Row],[PFEtCHxS]])</f>
        <v>-0.64016451766011195</v>
      </c>
      <c r="AW252">
        <f>LOG(Table8_1[[#This Row],[8:2 diPAP]])</f>
        <v>-1.0385789059335517</v>
      </c>
      <c r="AX252">
        <f>LOG(Table8_1[[#This Row],[diSAmPAP]])</f>
        <v>-1.0385789059335517</v>
      </c>
      <c r="AY252" t="e">
        <f>LOG(Table8_1[[#This Row],[11cl-PF3OUdS2]])</f>
        <v>#NUM!</v>
      </c>
    </row>
    <row r="253" spans="1:51" x14ac:dyDescent="0.3">
      <c r="A253">
        <f>LOG(Table8_1[[#This Row],[PFBA]])</f>
        <v>-1.364013888199167</v>
      </c>
      <c r="B253">
        <f>LOG(Table8_1[[#This Row],[PFPeA]])</f>
        <v>-1.364013888199167</v>
      </c>
      <c r="C253">
        <f>LOG(Table8_1[[#This Row],[PFHxA]])</f>
        <v>-1.0629838925351858</v>
      </c>
      <c r="D253">
        <f>LOG(Table8_1[[#This Row],[PFHpA]])</f>
        <v>-1.0629838925351858</v>
      </c>
      <c r="E253">
        <f>LOG(Table8_1[[#This Row],[PFOA]])</f>
        <v>-1.0629838925351858</v>
      </c>
      <c r="F253">
        <f>LOG(Table8_1[[#This Row],[PFNA]])</f>
        <v>-0.58004425151024208</v>
      </c>
      <c r="G253">
        <f>LOG(Table8_1[[#This Row],[PFBS]])</f>
        <v>-0.51004152057516539</v>
      </c>
      <c r="H253">
        <f>LOG(Table8_1[[#This Row],[PFPeS]])</f>
        <v>-0.66454209931061581</v>
      </c>
      <c r="I253">
        <f>LOG(Table8_1[[#This Row],[PFHxS]])</f>
        <v>1.0334237554869496</v>
      </c>
      <c r="J253">
        <f>LOG(Table8_1[[#This Row],[PFHpS]])</f>
        <v>0.36172783601759284</v>
      </c>
      <c r="K253">
        <f>LOG(Table8_1[[#This Row],[PFOS]])</f>
        <v>3.0569048513364727</v>
      </c>
      <c r="L253">
        <f>LOG(Table8_1[[#This Row],[6:2 FTS]])</f>
        <v>-1.364013888199167</v>
      </c>
      <c r="M253">
        <f>LOG(Table8_1[[#This Row],[PFDA]])</f>
        <v>0.39445168082621629</v>
      </c>
      <c r="N253">
        <f>LOG(Table8_1[[#This Row],[PFUnA]])</f>
        <v>0.78390357927273491</v>
      </c>
      <c r="O253">
        <f>LOG(Table8_1[[#This Row],[PFDoA]])</f>
        <v>0.88479536394898095</v>
      </c>
      <c r="P253">
        <f>LOG(Table8_1[[#This Row],[PFTrDA]])</f>
        <v>0.71011736511181622</v>
      </c>
      <c r="Q253">
        <f>LOG(Table8_1[[#This Row],[PFTeDA]])</f>
        <v>0.65224634100332324</v>
      </c>
      <c r="R253">
        <f>LOG(Table8_1[[#This Row],[PFHxDA]])</f>
        <v>-1.0629838925351858</v>
      </c>
      <c r="S253">
        <f>LOG(Table8_1[[#This Row],[PFNS]])</f>
        <v>0.96754797621886202</v>
      </c>
      <c r="T253">
        <f>LOG(Table8_1[[#This Row],[PFDS]])</f>
        <v>1.0569048513364727</v>
      </c>
      <c r="U253">
        <f>LOG(Table8_1[[#This Row],[PFDoS]])</f>
        <v>0.49831055378960049</v>
      </c>
      <c r="V253">
        <f>LOG(Table8_1[[#This Row],[4:2 FTS]])</f>
        <v>-0.96657624451305035</v>
      </c>
      <c r="W253">
        <f>LOG(Table8_1[[#This Row],[8:2 FTS]])</f>
        <v>0.44247976906444858</v>
      </c>
      <c r="X253">
        <f>LOG(Table8_1[[#This Row],[10:2 FTS]])</f>
        <v>0.53655844257153007</v>
      </c>
      <c r="Y253">
        <f>LOG(Table8_1[[#This Row],[N-MeFOSAA]])</f>
        <v>-1.364013888199167</v>
      </c>
      <c r="Z253">
        <f>LOG(Table8_1[[#This Row],[N-EtFOSAA]])</f>
        <v>-1.364013888199167</v>
      </c>
      <c r="AA253">
        <f>LOG(Table8_1[[#This Row],[FOSA]])</f>
        <v>0.74036268949424389</v>
      </c>
      <c r="AB253">
        <f>LOG(Table8_1[[#This Row],[FOSAA]])</f>
        <v>-1.364013888199167</v>
      </c>
      <c r="AC253">
        <f>LOG(Table8_1[[#This Row],[N-MeFOSA]])</f>
        <v>-1.364013888199167</v>
      </c>
      <c r="AD253">
        <f>LOG(Table8_1[[#This Row],[N-EtFOSA]])</f>
        <v>-1.364013888199167</v>
      </c>
      <c r="AE253">
        <f>LOG(Table8_1[[#This Row],[HFPO-DA]])</f>
        <v>-1.364013888199167</v>
      </c>
      <c r="AF253">
        <f>LOG(Table8_1[[#This Row],[ADONA]])</f>
        <v>-1.364013888199167</v>
      </c>
      <c r="AG253">
        <f>LOG(Table8_1[[#This Row],[9Cl-PF3ONS]])</f>
        <v>-1.364013888199167</v>
      </c>
      <c r="AH253">
        <f>LOG(Table8_1[[#This Row],[11Cl-PF3OUdS]])</f>
        <v>-1.364013888199167</v>
      </c>
      <c r="AI253">
        <f>LOG(Table8_1[[#This Row],[3:3 FTCA]])</f>
        <v>-0.36401388819916697</v>
      </c>
      <c r="AJ253">
        <f>LOG(Table8_1[[#This Row],[5:3 FTCA]])</f>
        <v>-0.37059040089728107</v>
      </c>
      <c r="AK253">
        <f>LOG(Table8_1[[#This Row],[7:3 FTCA]])</f>
        <v>5.3078443483419682E-2</v>
      </c>
      <c r="AL253">
        <f>LOG(Table8_1[[#This Row],[6:2 FTCA]])</f>
        <v>-0.96657624451305035</v>
      </c>
      <c r="AM253">
        <f>LOG(Table8_1[[#This Row],[8:2 FTCA]])</f>
        <v>-0.96657624451305035</v>
      </c>
      <c r="AN253">
        <f>LOG(Table8_1[[#This Row],[10:2 FTCA]])</f>
        <v>-1.364013888199167</v>
      </c>
      <c r="AO253">
        <f>LOG(Table8_1[[#This Row],[6:2 FTUCA]])</f>
        <v>-1.364013888199167</v>
      </c>
      <c r="AP253">
        <f>LOG(Table8_1[[#This Row],[8:2 FTUCA]])</f>
        <v>-1.364013888199167</v>
      </c>
      <c r="AQ253">
        <f>LOG(Table8_1[[#This Row],[6:2 diPAP]])</f>
        <v>-0.96657624451305035</v>
      </c>
      <c r="AR253">
        <f>LOG(Table8_1[[#This Row],[FBSA]])</f>
        <v>0.66931688056611216</v>
      </c>
      <c r="AS253">
        <f>LOG(Table8_1[[#This Row],[FHxSA]])</f>
        <v>1.6580113966571124</v>
      </c>
      <c r="AT253">
        <f>LOG(Table8_1[[#This Row],[PFPrS]])</f>
        <v>-0.96657624451305035</v>
      </c>
      <c r="AU253">
        <f>LOG(Table8_1[[#This Row],[Cl-PFOS]])</f>
        <v>0.34635297445063867</v>
      </c>
      <c r="AV253">
        <f>LOG(Table8_1[[#This Row],[PFEtCHxS]])</f>
        <v>-0.66454209931061581</v>
      </c>
      <c r="AW253">
        <f>LOG(Table8_1[[#This Row],[8:2 diPAP]])</f>
        <v>-1.0629838925351858</v>
      </c>
      <c r="AX253">
        <f>LOG(Table8_1[[#This Row],[diSAmPAP]])</f>
        <v>-1.0629838925351858</v>
      </c>
      <c r="AY253" t="e">
        <f>LOG(Table8_1[[#This Row],[11cl-PF3OUdS2]])</f>
        <v>#NUM!</v>
      </c>
    </row>
    <row r="254" spans="1:51" x14ac:dyDescent="0.3">
      <c r="A254">
        <f>LOG(Table8_1[[#This Row],[PFBA]])</f>
        <v>-1.3711004355793934</v>
      </c>
      <c r="B254">
        <f>LOG(Table8_1[[#This Row],[PFPeA]])</f>
        <v>-1.0705810742857071</v>
      </c>
      <c r="C254">
        <f>LOG(Table8_1[[#This Row],[PFHxA]])</f>
        <v>-1.0705810742857071</v>
      </c>
      <c r="D254">
        <f>LOG(Table8_1[[#This Row],[PFHpA]])</f>
        <v>-1.0705810742857071</v>
      </c>
      <c r="E254">
        <f>LOG(Table8_1[[#This Row],[PFOA]])</f>
        <v>-1.3711004355793934</v>
      </c>
      <c r="F254">
        <f>LOG(Table8_1[[#This Row],[PFNA]])</f>
        <v>-0.40560744962457329</v>
      </c>
      <c r="G254">
        <f>LOG(Table8_1[[#This Row],[PFBS]])</f>
        <v>-1.0705810742857071</v>
      </c>
      <c r="H254">
        <f>LOG(Table8_1[[#This Row],[PFPeS]])</f>
        <v>-0.67264106561366965</v>
      </c>
      <c r="I254">
        <f>LOG(Table8_1[[#This Row],[PFHxS]])</f>
        <v>1.0899051114393981</v>
      </c>
      <c r="J254">
        <f>LOG(Table8_1[[#This Row],[PFHpS]])</f>
        <v>0.35218251811136247</v>
      </c>
      <c r="K254">
        <f>LOG(Table8_1[[#This Row],[PFOS]])</f>
        <v>3.0718820073061255</v>
      </c>
      <c r="L254">
        <f>LOG(Table8_1[[#This Row],[6:2 FTS]])</f>
        <v>-1.3711004355793934</v>
      </c>
      <c r="M254">
        <f>LOG(Table8_1[[#This Row],[PFDA]])</f>
        <v>0.42813479402878885</v>
      </c>
      <c r="N254">
        <f>LOG(Table8_1[[#This Row],[PFUnA]])</f>
        <v>0.70070371714501933</v>
      </c>
      <c r="O254">
        <f>LOG(Table8_1[[#This Row],[PFDoA]])</f>
        <v>0.87737134586977406</v>
      </c>
      <c r="P254">
        <f>LOG(Table8_1[[#This Row],[PFTrDA]])</f>
        <v>0.55750720190565795</v>
      </c>
      <c r="Q254">
        <f>LOG(Table8_1[[#This Row],[PFTeDA]])</f>
        <v>0.55990662503611255</v>
      </c>
      <c r="R254">
        <f>LOG(Table8_1[[#This Row],[PFHxDA]])</f>
        <v>-1.0705810742857071</v>
      </c>
      <c r="S254">
        <f>LOG(Table8_1[[#This Row],[PFNS]])</f>
        <v>0.83250891270623628</v>
      </c>
      <c r="T254">
        <f>LOG(Table8_1[[#This Row],[PFDS]])</f>
        <v>0.83884909073725533</v>
      </c>
      <c r="U254">
        <f>LOG(Table8_1[[#This Row],[PFDoS]])</f>
        <v>0.13987908640123647</v>
      </c>
      <c r="V254">
        <f>LOG(Table8_1[[#This Row],[4:2 FTS]])</f>
        <v>-0.97265039222524352</v>
      </c>
      <c r="W254">
        <f>LOG(Table8_1[[#This Row],[8:2 FTS]])</f>
        <v>0.58994960132570773</v>
      </c>
      <c r="X254">
        <f>LOG(Table8_1[[#This Row],[10:2 FTS]])</f>
        <v>0.41664050733828095</v>
      </c>
      <c r="Y254">
        <f>LOG(Table8_1[[#This Row],[N-MeFOSAA]])</f>
        <v>-1.3711004355793934</v>
      </c>
      <c r="Z254">
        <f>LOG(Table8_1[[#This Row],[N-EtFOSAA]])</f>
        <v>-1.3711004355793934</v>
      </c>
      <c r="AA254">
        <f>LOG(Table8_1[[#This Row],[FOSA]])</f>
        <v>0.77887447200273952</v>
      </c>
      <c r="AB254">
        <f>LOG(Table8_1[[#This Row],[FOSAA]])</f>
        <v>-1.3711004355793934</v>
      </c>
      <c r="AC254">
        <f>LOG(Table8_1[[#This Row],[N-MeFOSA]])</f>
        <v>-1.3711004355793934</v>
      </c>
      <c r="AD254">
        <f>LOG(Table8_1[[#This Row],[N-EtFOSA]])</f>
        <v>-1.3711004355793934</v>
      </c>
      <c r="AE254">
        <f>LOG(Table8_1[[#This Row],[HFPO-DA]])</f>
        <v>-1.3711004355793934</v>
      </c>
      <c r="AF254">
        <f>LOG(Table8_1[[#This Row],[ADONA]])</f>
        <v>-1.3711004355793934</v>
      </c>
      <c r="AG254">
        <f>LOG(Table8_1[[#This Row],[9Cl-PF3ONS]])</f>
        <v>-1.3711004355793934</v>
      </c>
      <c r="AH254">
        <f>LOG(Table8_1[[#This Row],[11Cl-PF3OUdS]])</f>
        <v>-1.3711004355793934</v>
      </c>
      <c r="AI254">
        <f>LOG(Table8_1[[#This Row],[3:3 FTCA]])</f>
        <v>-0.37110043557939332</v>
      </c>
      <c r="AJ254">
        <f>LOG(Table8_1[[#This Row],[5:3 FTCA]])</f>
        <v>-0.36552272983926842</v>
      </c>
      <c r="AK254">
        <f>LOG(Table8_1[[#This Row],[7:3 FTCA]])</f>
        <v>0.11727129565576427</v>
      </c>
      <c r="AL254">
        <f>LOG(Table8_1[[#This Row],[6:2 FTCA]])</f>
        <v>-0.97265039222524352</v>
      </c>
      <c r="AM254">
        <f>LOG(Table8_1[[#This Row],[8:2 FTCA]])</f>
        <v>-0.97265039222524352</v>
      </c>
      <c r="AN254">
        <f>LOG(Table8_1[[#This Row],[10:2 FTCA]])</f>
        <v>-1.3711004355793934</v>
      </c>
      <c r="AO254">
        <f>LOG(Table8_1[[#This Row],[6:2 FTUCA]])</f>
        <v>-1.3711004355793934</v>
      </c>
      <c r="AP254">
        <f>LOG(Table8_1[[#This Row],[8:2 FTUCA]])</f>
        <v>-1.3711004355793934</v>
      </c>
      <c r="AQ254">
        <f>LOG(Table8_1[[#This Row],[6:2 diPAP]])</f>
        <v>-0.97265039222524352</v>
      </c>
      <c r="AR254">
        <f>LOG(Table8_1[[#This Row],[FBSA]])</f>
        <v>0.63648789635336545</v>
      </c>
      <c r="AS254">
        <f>LOG(Table8_1[[#This Row],[FHxSA]])</f>
        <v>1.6785183790401139</v>
      </c>
      <c r="AT254">
        <f>LOG(Table8_1[[#This Row],[PFPrS]])</f>
        <v>-0.97265039222524352</v>
      </c>
      <c r="AU254">
        <f>LOG(Table8_1[[#This Row],[Cl-PFOS]])</f>
        <v>0.24797326636180664</v>
      </c>
      <c r="AV254">
        <f>LOG(Table8_1[[#This Row],[PFEtCHxS]])</f>
        <v>-0.67264106561366965</v>
      </c>
      <c r="AW254">
        <f>LOG(Table8_1[[#This Row],[8:2 diPAP]])</f>
        <v>-1.0705810742857071</v>
      </c>
      <c r="AX254">
        <f>LOG(Table8_1[[#This Row],[diSAmPAP]])</f>
        <v>-1.0705810742857071</v>
      </c>
      <c r="AY254" t="e">
        <f>LOG(Table8_1[[#This Row],[11cl-PF3OUdS2]])</f>
        <v>#NUM!</v>
      </c>
    </row>
    <row r="255" spans="1:51" x14ac:dyDescent="0.3">
      <c r="A255">
        <f>LOG(Table8_1[[#This Row],[PFBA]])</f>
        <v>-1.3721223054200284</v>
      </c>
      <c r="B255">
        <f>LOG(Table8_1[[#This Row],[PFPeA]])</f>
        <v>-1.3721223054200284</v>
      </c>
      <c r="C255">
        <f>LOG(Table8_1[[#This Row],[PFHxA]])</f>
        <v>-1.0705810742857071</v>
      </c>
      <c r="D255">
        <f>LOG(Table8_1[[#This Row],[PFHpA]])</f>
        <v>-1.0705810742857071</v>
      </c>
      <c r="E255">
        <f>LOG(Table8_1[[#This Row],[PFOA]])</f>
        <v>-1.0705810742857071</v>
      </c>
      <c r="F255">
        <f>LOG(Table8_1[[#This Row],[PFNA]])</f>
        <v>-0.24260397120697583</v>
      </c>
      <c r="G255">
        <f>LOG(Table8_1[[#This Row],[PFBS]])</f>
        <v>-1.0705810742857071</v>
      </c>
      <c r="H255">
        <f>LOG(Table8_1[[#This Row],[PFPeS]])</f>
        <v>-0.67264106561366965</v>
      </c>
      <c r="I255">
        <f>LOG(Table8_1[[#This Row],[PFHxS]])</f>
        <v>1.3384564936046048</v>
      </c>
      <c r="J255">
        <f>LOG(Table8_1[[#This Row],[PFHpS]])</f>
        <v>0.48713837547718647</v>
      </c>
      <c r="K255">
        <f>LOG(Table8_1[[#This Row],[PFOS]])</f>
        <v>3.1003705451175629</v>
      </c>
      <c r="L255">
        <f>LOG(Table8_1[[#This Row],[6:2 FTS]])</f>
        <v>-1.0705810742857071</v>
      </c>
      <c r="M255">
        <f>LOG(Table8_1[[#This Row],[PFDA]])</f>
        <v>0.49968708261840383</v>
      </c>
      <c r="N255">
        <f>LOG(Table8_1[[#This Row],[PFUnA]])</f>
        <v>0.75966784468963044</v>
      </c>
      <c r="O255">
        <f>LOG(Table8_1[[#This Row],[PFDoA]])</f>
        <v>0.86864443839482575</v>
      </c>
      <c r="P255">
        <f>LOG(Table8_1[[#This Row],[PFTrDA]])</f>
        <v>0.6444385894678385</v>
      </c>
      <c r="Q255">
        <f>LOG(Table8_1[[#This Row],[PFTeDA]])</f>
        <v>0.52244423350631986</v>
      </c>
      <c r="R255">
        <f>LOG(Table8_1[[#This Row],[PFHxDA]])</f>
        <v>-1.0705810742857071</v>
      </c>
      <c r="S255">
        <f>LOG(Table8_1[[#This Row],[PFNS]])</f>
        <v>0.82930377283102497</v>
      </c>
      <c r="T255">
        <f>LOG(Table8_1[[#This Row],[PFDS]])</f>
        <v>0.86687781433749889</v>
      </c>
      <c r="U255">
        <f>LOG(Table8_1[[#This Row],[PFDoS]])</f>
        <v>0.28780172993022601</v>
      </c>
      <c r="V255">
        <f>LOG(Table8_1[[#This Row],[4:2 FTS]])</f>
        <v>-0.97469413473522981</v>
      </c>
      <c r="W255">
        <f>LOG(Table8_1[[#This Row],[8:2 FTS]])</f>
        <v>0.4668676203541095</v>
      </c>
      <c r="X255">
        <f>LOG(Table8_1[[#This Row],[10:2 FTS]])</f>
        <v>0.38916608436453248</v>
      </c>
      <c r="Y255">
        <f>LOG(Table8_1[[#This Row],[N-MeFOSAA]])</f>
        <v>-1.3721223054200284</v>
      </c>
      <c r="Z255">
        <f>LOG(Table8_1[[#This Row],[N-EtFOSAA]])</f>
        <v>-1.3721223054200284</v>
      </c>
      <c r="AA255">
        <f>LOG(Table8_1[[#This Row],[FOSA]])</f>
        <v>0.58994960132570773</v>
      </c>
      <c r="AB255">
        <f>LOG(Table8_1[[#This Row],[FOSAA]])</f>
        <v>-1.3721223054200284</v>
      </c>
      <c r="AC255">
        <f>LOG(Table8_1[[#This Row],[N-MeFOSA]])</f>
        <v>-1.3721223054200284</v>
      </c>
      <c r="AD255">
        <f>LOG(Table8_1[[#This Row],[N-EtFOSA]])</f>
        <v>-1.3721223054200284</v>
      </c>
      <c r="AE255">
        <f>LOG(Table8_1[[#This Row],[HFPO-DA]])</f>
        <v>-1.3721223054200284</v>
      </c>
      <c r="AF255">
        <f>LOG(Table8_1[[#This Row],[ADONA]])</f>
        <v>-1.3721223054200284</v>
      </c>
      <c r="AG255">
        <f>LOG(Table8_1[[#This Row],[9Cl-PF3ONS]])</f>
        <v>-1.3721223054200284</v>
      </c>
      <c r="AH255">
        <f>LOG(Table8_1[[#This Row],[11Cl-PF3OUdS]])</f>
        <v>-1.3721223054200284</v>
      </c>
      <c r="AI255">
        <f>LOG(Table8_1[[#This Row],[3:3 FTCA]])</f>
        <v>-0.37212230542002855</v>
      </c>
      <c r="AJ255">
        <f>LOG(Table8_1[[#This Row],[5:3 FTCA]])</f>
        <v>-0.3053948010664313</v>
      </c>
      <c r="AK255">
        <f>LOG(Table8_1[[#This Row],[7:3 FTCA]])</f>
        <v>0.30963016742589877</v>
      </c>
      <c r="AL255">
        <f>LOG(Table8_1[[#This Row],[6:2 FTCA]])</f>
        <v>-0.97469413473522981</v>
      </c>
      <c r="AM255">
        <f>LOG(Table8_1[[#This Row],[8:2 FTCA]])</f>
        <v>-0.97469413473522981</v>
      </c>
      <c r="AN255">
        <f>LOG(Table8_1[[#This Row],[10:2 FTCA]])</f>
        <v>-1.3721223054200284</v>
      </c>
      <c r="AO255">
        <f>LOG(Table8_1[[#This Row],[6:2 FTUCA]])</f>
        <v>-1.3721223054200284</v>
      </c>
      <c r="AP255">
        <f>LOG(Table8_1[[#This Row],[8:2 FTUCA]])</f>
        <v>-1.3721223054200284</v>
      </c>
      <c r="AQ255">
        <f>LOG(Table8_1[[#This Row],[6:2 diPAP]])</f>
        <v>-0.67264106561366965</v>
      </c>
      <c r="AR255">
        <f>LOG(Table8_1[[#This Row],[FBSA]])</f>
        <v>0.5877109650189114</v>
      </c>
      <c r="AS255">
        <f>LOG(Table8_1[[#This Row],[FHxSA]])</f>
        <v>1.5250448070368452</v>
      </c>
      <c r="AT255">
        <f>LOG(Table8_1[[#This Row],[PFPrS]])</f>
        <v>-0.97469413473522981</v>
      </c>
      <c r="AU255">
        <f>LOG(Table8_1[[#This Row],[Cl-PFOS]])</f>
        <v>0.30963016742589877</v>
      </c>
      <c r="AV255">
        <f>LOG(Table8_1[[#This Row],[PFEtCHxS]])</f>
        <v>-0.67264106561366965</v>
      </c>
      <c r="AW255">
        <f>LOG(Table8_1[[#This Row],[8:2 diPAP]])</f>
        <v>-1.0705810742857071</v>
      </c>
      <c r="AX255">
        <f>LOG(Table8_1[[#This Row],[diSAmPAP]])</f>
        <v>-1.0705810742857071</v>
      </c>
      <c r="AY255" t="e">
        <f>LOG(Table8_1[[#This Row],[11cl-PF3OUdS2]])</f>
        <v>#NUM!</v>
      </c>
    </row>
    <row r="256" spans="1:51" x14ac:dyDescent="0.3">
      <c r="A256">
        <f>LOG(Table8_1[[#This Row],[PFBA]])</f>
        <v>-1.3819519032879073</v>
      </c>
      <c r="B256">
        <f>LOG(Table8_1[[#This Row],[PFPeA]])</f>
        <v>-1.080921907623926</v>
      </c>
      <c r="C256">
        <f>LOG(Table8_1[[#This Row],[PFHxA]])</f>
        <v>-1.3819519032879073</v>
      </c>
      <c r="D256">
        <f>LOG(Table8_1[[#This Row],[PFHpA]])</f>
        <v>-1.080921907623926</v>
      </c>
      <c r="E256">
        <f>LOG(Table8_1[[#This Row],[PFOA]])</f>
        <v>-1.080921907623926</v>
      </c>
      <c r="F256">
        <f>LOG(Table8_1[[#This Row],[PFNA]])</f>
        <v>-0.4122890349810886</v>
      </c>
      <c r="G256">
        <f>LOG(Table8_1[[#This Row],[PFBS]])</f>
        <v>-1.3819519032879073</v>
      </c>
      <c r="H256">
        <f>LOG(Table8_1[[#This Row],[PFPeS]])</f>
        <v>-0.68298189895188854</v>
      </c>
      <c r="I256">
        <f>LOG(Table8_1[[#This Row],[PFHxS]])</f>
        <v>1.2741578492636798</v>
      </c>
      <c r="J256">
        <f>LOG(Table8_1[[#This Row],[PFHpS]])</f>
        <v>0.67760695272049309</v>
      </c>
      <c r="K256">
        <f>LOG(Table8_1[[#This Row],[PFOS]])</f>
        <v>3.0569048513364727</v>
      </c>
      <c r="L256">
        <f>LOG(Table8_1[[#This Row],[6:2 FTS]])</f>
        <v>-1.3819519032879073</v>
      </c>
      <c r="M256">
        <f>LOG(Table8_1[[#This Row],[PFDA]])</f>
        <v>0.39967372148103808</v>
      </c>
      <c r="N256">
        <f>LOG(Table8_1[[#This Row],[PFUnA]])</f>
        <v>0.69108149212296843</v>
      </c>
      <c r="O256">
        <f>LOG(Table8_1[[#This Row],[PFDoA]])</f>
        <v>0.77524625974023642</v>
      </c>
      <c r="P256">
        <f>LOG(Table8_1[[#This Row],[PFTrDA]])</f>
        <v>0.55144999797287519</v>
      </c>
      <c r="Q256">
        <f>LOG(Table8_1[[#This Row],[PFTeDA]])</f>
        <v>0.70329137811866138</v>
      </c>
      <c r="R256">
        <f>LOG(Table8_1[[#This Row],[PFHxDA]])</f>
        <v>-1.080921907623926</v>
      </c>
      <c r="S256">
        <f>LOG(Table8_1[[#This Row],[PFNS]])</f>
        <v>0.98811284026835189</v>
      </c>
      <c r="T256">
        <f>LOG(Table8_1[[#This Row],[PFDS]])</f>
        <v>1.0453229787866574</v>
      </c>
      <c r="U256">
        <f>LOG(Table8_1[[#This Row],[PFDoS]])</f>
        <v>0.49136169383427269</v>
      </c>
      <c r="V256">
        <f>LOG(Table8_1[[#This Row],[4:2 FTS]])</f>
        <v>-0.98296666070121963</v>
      </c>
      <c r="W256">
        <f>LOG(Table8_1[[#This Row],[8:2 FTS]])</f>
        <v>0.3010299956639812</v>
      </c>
      <c r="X256">
        <f>LOG(Table8_1[[#This Row],[10:2 FTS]])</f>
        <v>0.24303804868629444</v>
      </c>
      <c r="Y256">
        <f>LOG(Table8_1[[#This Row],[N-MeFOSAA]])</f>
        <v>-1.3819519032879073</v>
      </c>
      <c r="Z256">
        <f>LOG(Table8_1[[#This Row],[N-EtFOSAA]])</f>
        <v>-1.3819519032879073</v>
      </c>
      <c r="AA256">
        <f>LOG(Table8_1[[#This Row],[FOSA]])</f>
        <v>0.71933128698372661</v>
      </c>
      <c r="AB256">
        <f>LOG(Table8_1[[#This Row],[FOSAA]])</f>
        <v>-1.3819519032879073</v>
      </c>
      <c r="AC256">
        <f>LOG(Table8_1[[#This Row],[N-MeFOSA]])</f>
        <v>-1.3819519032879073</v>
      </c>
      <c r="AD256">
        <f>LOG(Table8_1[[#This Row],[N-EtFOSA]])</f>
        <v>-1.3819519032879073</v>
      </c>
      <c r="AE256">
        <f>LOG(Table8_1[[#This Row],[HFPO-DA]])</f>
        <v>-1.3819519032879073</v>
      </c>
      <c r="AF256">
        <f>LOG(Table8_1[[#This Row],[ADONA]])</f>
        <v>-1.3819519032879073</v>
      </c>
      <c r="AG256">
        <f>LOG(Table8_1[[#This Row],[9Cl-PF3ONS]])</f>
        <v>-1.3819519032879073</v>
      </c>
      <c r="AH256">
        <f>LOG(Table8_1[[#This Row],[11Cl-PF3OUdS]])</f>
        <v>-1.3819519032879073</v>
      </c>
      <c r="AI256">
        <f>LOG(Table8_1[[#This Row],[3:3 FTCA]])</f>
        <v>-0.38195190328790729</v>
      </c>
      <c r="AJ256">
        <f>LOG(Table8_1[[#This Row],[5:3 FTCA]])</f>
        <v>-0.27654432796481421</v>
      </c>
      <c r="AK256">
        <f>LOG(Table8_1[[#This Row],[7:3 FTCA]])</f>
        <v>0.14921911265537988</v>
      </c>
      <c r="AL256">
        <f>LOG(Table8_1[[#This Row],[6:2 FTCA]])</f>
        <v>-0.98296666070121963</v>
      </c>
      <c r="AM256">
        <f>LOG(Table8_1[[#This Row],[8:2 FTCA]])</f>
        <v>-0.98296666070121963</v>
      </c>
      <c r="AN256">
        <f>LOG(Table8_1[[#This Row],[10:2 FTCA]])</f>
        <v>-1.3819519032879073</v>
      </c>
      <c r="AO256">
        <f>LOG(Table8_1[[#This Row],[6:2 FTUCA]])</f>
        <v>-1.3819519032879073</v>
      </c>
      <c r="AP256">
        <f>LOG(Table8_1[[#This Row],[8:2 FTUCA]])</f>
        <v>-1.3819519032879073</v>
      </c>
      <c r="AQ256">
        <f>LOG(Table8_1[[#This Row],[6:2 diPAP]])</f>
        <v>-0.98296666070121963</v>
      </c>
      <c r="AR256">
        <f>LOG(Table8_1[[#This Row],[FBSA]])</f>
        <v>0.5877109650189114</v>
      </c>
      <c r="AS256">
        <f>LOG(Table8_1[[#This Row],[FHxSA]])</f>
        <v>1.6180480967120927</v>
      </c>
      <c r="AT256">
        <f>LOG(Table8_1[[#This Row],[PFPrS]])</f>
        <v>-0.68298189895188854</v>
      </c>
      <c r="AU256">
        <f>LOG(Table8_1[[#This Row],[Cl-PFOS]])</f>
        <v>0.44715803134221921</v>
      </c>
      <c r="AV256">
        <f>LOG(Table8_1[[#This Row],[PFEtCHxS]])</f>
        <v>-0.68298189895188854</v>
      </c>
      <c r="AW256">
        <f>LOG(Table8_1[[#This Row],[8:2 diPAP]])</f>
        <v>-1.080921907623926</v>
      </c>
      <c r="AX256">
        <f>LOG(Table8_1[[#This Row],[diSAmPAP]])</f>
        <v>-1.080921907623926</v>
      </c>
      <c r="AY256" t="e">
        <f>LOG(Table8_1[[#This Row],[11cl-PF3OUdS2]])</f>
        <v>#NUM!</v>
      </c>
    </row>
    <row r="257" spans="1:51" x14ac:dyDescent="0.3">
      <c r="A257">
        <f>LOG(Table8_1[[#This Row],[PFBA]])</f>
        <v>-1.3840499483435988</v>
      </c>
      <c r="B257">
        <f>LOG(Table8_1[[#This Row],[PFPeA]])</f>
        <v>-1.3840499483435988</v>
      </c>
      <c r="C257">
        <f>LOG(Table8_1[[#This Row],[PFHxA]])</f>
        <v>-1.3840499483435988</v>
      </c>
      <c r="D257">
        <f>LOG(Table8_1[[#This Row],[PFHpA]])</f>
        <v>-1.083546051450075</v>
      </c>
      <c r="E257">
        <f>LOG(Table8_1[[#This Row],[PFOA]])</f>
        <v>-1.3840499483435988</v>
      </c>
      <c r="F257">
        <f>LOG(Table8_1[[#This Row],[PFNA]])</f>
        <v>-0.42481215507233894</v>
      </c>
      <c r="G257">
        <f>LOG(Table8_1[[#This Row],[PFBS]])</f>
        <v>-1.3840499483435988</v>
      </c>
      <c r="H257">
        <f>LOG(Table8_1[[#This Row],[PFPeS]])</f>
        <v>-0.68507994400758021</v>
      </c>
      <c r="I257">
        <f>LOG(Table8_1[[#This Row],[PFHxS]])</f>
        <v>1.1613680022349748</v>
      </c>
      <c r="J257">
        <f>LOG(Table8_1[[#This Row],[PFHpS]])</f>
        <v>0.37474834601010387</v>
      </c>
      <c r="K257">
        <f>LOG(Table8_1[[#This Row],[PFOS]])</f>
        <v>2.8639173769578603</v>
      </c>
      <c r="L257">
        <f>LOG(Table8_1[[#This Row],[6:2 FTS]])</f>
        <v>-1.3840499483435988</v>
      </c>
      <c r="M257">
        <f>LOG(Table8_1[[#This Row],[PFDA]])</f>
        <v>0.36361197989214433</v>
      </c>
      <c r="N257">
        <f>LOG(Table8_1[[#This Row],[PFUnA]])</f>
        <v>0.67024585307412399</v>
      </c>
      <c r="O257">
        <f>LOG(Table8_1[[#This Row],[PFDoA]])</f>
        <v>0.76417613239033066</v>
      </c>
      <c r="P257">
        <f>LOG(Table8_1[[#This Row],[PFTrDA]])</f>
        <v>0.69284691927722997</v>
      </c>
      <c r="Q257">
        <f>LOG(Table8_1[[#This Row],[PFTeDA]])</f>
        <v>0.62428209583566829</v>
      </c>
      <c r="R257">
        <f>LOG(Table8_1[[#This Row],[PFHxDA]])</f>
        <v>-1.083546051450075</v>
      </c>
      <c r="S257">
        <f>LOG(Table8_1[[#This Row],[PFNS]])</f>
        <v>0.79934054945358168</v>
      </c>
      <c r="T257">
        <f>LOG(Table8_1[[#This Row],[PFDS]])</f>
        <v>0.87966920563205353</v>
      </c>
      <c r="U257">
        <f>LOG(Table8_1[[#This Row],[PFDoS]])</f>
        <v>0.30319605742048883</v>
      </c>
      <c r="V257">
        <f>LOG(Table8_1[[#This Row],[4:2 FTS]])</f>
        <v>-0.98716277529482777</v>
      </c>
      <c r="W257">
        <f>LOG(Table8_1[[#This Row],[8:2 FTS]])</f>
        <v>0.27646180417324412</v>
      </c>
      <c r="X257">
        <f>LOG(Table8_1[[#This Row],[10:2 FTS]])</f>
        <v>9.3421685162235063E-2</v>
      </c>
      <c r="Y257">
        <f>LOG(Table8_1[[#This Row],[N-MeFOSAA]])</f>
        <v>-1.3840499483435988</v>
      </c>
      <c r="Z257">
        <f>LOG(Table8_1[[#This Row],[N-EtFOSAA]])</f>
        <v>-1.3840499483435988</v>
      </c>
      <c r="AA257">
        <f>LOG(Table8_1[[#This Row],[FOSA]])</f>
        <v>0.66558099101795309</v>
      </c>
      <c r="AB257">
        <f>LOG(Table8_1[[#This Row],[FOSAA]])</f>
        <v>-1.3840499483435988</v>
      </c>
      <c r="AC257">
        <f>LOG(Table8_1[[#This Row],[N-MeFOSA]])</f>
        <v>-1.3840499483435988</v>
      </c>
      <c r="AD257">
        <f>LOG(Table8_1[[#This Row],[N-EtFOSA]])</f>
        <v>-1.3840499483435988</v>
      </c>
      <c r="AE257">
        <f>LOG(Table8_1[[#This Row],[HFPO-DA]])</f>
        <v>-1.3840499483435988</v>
      </c>
      <c r="AF257">
        <f>LOG(Table8_1[[#This Row],[ADONA]])</f>
        <v>-1.3840499483435988</v>
      </c>
      <c r="AG257">
        <f>LOG(Table8_1[[#This Row],[9Cl-PF3ONS]])</f>
        <v>-1.3840499483435988</v>
      </c>
      <c r="AH257">
        <f>LOG(Table8_1[[#This Row],[11Cl-PF3OUdS]])</f>
        <v>-1.3840499483435988</v>
      </c>
      <c r="AI257">
        <f>LOG(Table8_1[[#This Row],[3:3 FTCA]])</f>
        <v>-0.38404994834359901</v>
      </c>
      <c r="AJ257">
        <f>LOG(Table8_1[[#This Row],[5:3 FTCA]])</f>
        <v>-0.43179827593300502</v>
      </c>
      <c r="AK257">
        <f>LOG(Table8_1[[#This Row],[7:3 FTCA]])</f>
        <v>0.71011736511181622</v>
      </c>
      <c r="AL257">
        <f>LOG(Table8_1[[#This Row],[6:2 FTCA]])</f>
        <v>-0.98716277529482777</v>
      </c>
      <c r="AM257">
        <f>LOG(Table8_1[[#This Row],[8:2 FTCA]])</f>
        <v>-0.98716277529482777</v>
      </c>
      <c r="AN257">
        <f>LOG(Table8_1[[#This Row],[10:2 FTCA]])</f>
        <v>-1.3840499483435988</v>
      </c>
      <c r="AO257">
        <f>LOG(Table8_1[[#This Row],[6:2 FTUCA]])</f>
        <v>-1.3840499483435988</v>
      </c>
      <c r="AP257">
        <f>LOG(Table8_1[[#This Row],[8:2 FTUCA]])</f>
        <v>-1.3840499483435988</v>
      </c>
      <c r="AQ257">
        <f>LOG(Table8_1[[#This Row],[6:2 diPAP]])</f>
        <v>-0.98716277529482777</v>
      </c>
      <c r="AR257">
        <f>LOG(Table8_1[[#This Row],[FBSA]])</f>
        <v>0.47129171105893858</v>
      </c>
      <c r="AS257">
        <f>LOG(Table8_1[[#This Row],[FHxSA]])</f>
        <v>1.5763413502057928</v>
      </c>
      <c r="AT257">
        <f>LOG(Table8_1[[#This Row],[PFPrS]])</f>
        <v>-0.98716277529482777</v>
      </c>
      <c r="AU257">
        <f>LOG(Table8_1[[#This Row],[Cl-PFOS]])</f>
        <v>0.21748394421390627</v>
      </c>
      <c r="AV257">
        <f>LOG(Table8_1[[#This Row],[PFEtCHxS]])</f>
        <v>-0.68507994400758021</v>
      </c>
      <c r="AW257">
        <f>LOG(Table8_1[[#This Row],[8:2 diPAP]])</f>
        <v>-1.083546051450075</v>
      </c>
      <c r="AX257">
        <f>LOG(Table8_1[[#This Row],[diSAmPAP]])</f>
        <v>-1.083546051450075</v>
      </c>
      <c r="AY257" t="e">
        <f>LOG(Table8_1[[#This Row],[11cl-PF3OUdS2]])</f>
        <v>#NUM!</v>
      </c>
    </row>
    <row r="258" spans="1:51" x14ac:dyDescent="0.3">
      <c r="A258">
        <f>LOG(Table8_1[[#This Row],[PFBA]])</f>
        <v>-1.3419886033428876</v>
      </c>
      <c r="B258">
        <f>LOG(Table8_1[[#This Row],[PFPeA]])</f>
        <v>-1.3419886033428876</v>
      </c>
      <c r="C258">
        <f>LOG(Table8_1[[#This Row],[PFHxA]])</f>
        <v>-1.0409586076789064</v>
      </c>
      <c r="D258">
        <f>LOG(Table8_1[[#This Row],[PFHpA]])</f>
        <v>-1.0409586076789064</v>
      </c>
      <c r="E258">
        <f>LOG(Table8_1[[#This Row],[PFOA]])</f>
        <v>-1.0409586076789064</v>
      </c>
      <c r="F258">
        <f>LOG(Table8_1[[#This Row],[PFNA]])</f>
        <v>-0.55595520408192367</v>
      </c>
      <c r="G258">
        <f>LOG(Table8_1[[#This Row],[PFBS]])</f>
        <v>-1.3419886033428876</v>
      </c>
      <c r="H258">
        <f>LOG(Table8_1[[#This Row],[PFPeS]])</f>
        <v>-0.64301859900686875</v>
      </c>
      <c r="I258">
        <f>LOG(Table8_1[[#This Row],[PFHxS]])</f>
        <v>0.89042101880091429</v>
      </c>
      <c r="J258">
        <f>LOG(Table8_1[[#This Row],[PFHpS]])</f>
        <v>0.24054924828259971</v>
      </c>
      <c r="K258">
        <f>LOG(Table8_1[[#This Row],[PFOS]])</f>
        <v>3.0374264979406238</v>
      </c>
      <c r="L258">
        <f>LOG(Table8_1[[#This Row],[6:2 FTS]])</f>
        <v>-1.3419886033428876</v>
      </c>
      <c r="M258">
        <f>LOG(Table8_1[[#This Row],[PFDA]])</f>
        <v>0.44247976906444858</v>
      </c>
      <c r="N258">
        <f>LOG(Table8_1[[#This Row],[PFUnA]])</f>
        <v>0.76937732607613851</v>
      </c>
      <c r="O258">
        <f>LOG(Table8_1[[#This Row],[PFDoA]])</f>
        <v>0.96988164374649999</v>
      </c>
      <c r="P258">
        <f>LOG(Table8_1[[#This Row],[PFTrDA]])</f>
        <v>0.70671778233675875</v>
      </c>
      <c r="Q258">
        <f>LOG(Table8_1[[#This Row],[PFTeDA]])</f>
        <v>0.62013605497375746</v>
      </c>
      <c r="R258">
        <f>LOG(Table8_1[[#This Row],[PFHxDA]])</f>
        <v>-1.0409586076789064</v>
      </c>
      <c r="S258">
        <f>LOG(Table8_1[[#This Row],[PFNS]])</f>
        <v>0.89486965674525254</v>
      </c>
      <c r="T258">
        <f>LOG(Table8_1[[#This Row],[PFDS]])</f>
        <v>0.96142109406644827</v>
      </c>
      <c r="U258">
        <f>LOG(Table8_1[[#This Row],[PFDoS]])</f>
        <v>0.30749603791321289</v>
      </c>
      <c r="V258">
        <f>LOG(Table8_1[[#This Row],[4:2 FTS]])</f>
        <v>-0.94309514866352739</v>
      </c>
      <c r="W258">
        <f>LOG(Table8_1[[#This Row],[8:2 FTS]])</f>
        <v>0.29225607135647602</v>
      </c>
      <c r="X258">
        <f>LOG(Table8_1[[#This Row],[10:2 FTS]])</f>
        <v>0.28780172993022601</v>
      </c>
      <c r="Y258">
        <f>LOG(Table8_1[[#This Row],[N-MeFOSAA]])</f>
        <v>-1.3419886033428876</v>
      </c>
      <c r="Z258">
        <f>LOG(Table8_1[[#This Row],[N-EtFOSAA]])</f>
        <v>-1.3419886033428876</v>
      </c>
      <c r="AA258">
        <f>LOG(Table8_1[[#This Row],[FOSA]])</f>
        <v>0.70329137811866138</v>
      </c>
      <c r="AB258">
        <f>LOG(Table8_1[[#This Row],[FOSAA]])</f>
        <v>-1.3419886033428876</v>
      </c>
      <c r="AC258">
        <f>LOG(Table8_1[[#This Row],[N-MeFOSA]])</f>
        <v>-1.3419886033428876</v>
      </c>
      <c r="AD258">
        <f>LOG(Table8_1[[#This Row],[N-EtFOSA]])</f>
        <v>-1.3419886033428876</v>
      </c>
      <c r="AE258">
        <f>LOG(Table8_1[[#This Row],[HFPO-DA]])</f>
        <v>-1.3419886033428876</v>
      </c>
      <c r="AF258">
        <f>LOG(Table8_1[[#This Row],[ADONA]])</f>
        <v>-1.3419886033428876</v>
      </c>
      <c r="AG258">
        <f>LOG(Table8_1[[#This Row],[9Cl-PF3ONS]])</f>
        <v>-1.3419886033428876</v>
      </c>
      <c r="AH258">
        <f>LOG(Table8_1[[#This Row],[11Cl-PF3OUdS]])</f>
        <v>-1.3419886033428876</v>
      </c>
      <c r="AI258">
        <f>LOG(Table8_1[[#This Row],[3:3 FTCA]])</f>
        <v>-0.34198860334288755</v>
      </c>
      <c r="AJ258">
        <f>LOG(Table8_1[[#This Row],[5:3 FTCA]])</f>
        <v>7.9181246047624818E-2</v>
      </c>
      <c r="AK258">
        <f>LOG(Table8_1[[#This Row],[7:3 FTCA]])</f>
        <v>0.28780172993022601</v>
      </c>
      <c r="AL258">
        <f>LOG(Table8_1[[#This Row],[6:2 FTCA]])</f>
        <v>-0.94309514866352739</v>
      </c>
      <c r="AM258">
        <f>LOG(Table8_1[[#This Row],[8:2 FTCA]])</f>
        <v>-0.94309514866352739</v>
      </c>
      <c r="AN258">
        <f>LOG(Table8_1[[#This Row],[10:2 FTCA]])</f>
        <v>-1.3419886033428876</v>
      </c>
      <c r="AO258">
        <f>LOG(Table8_1[[#This Row],[6:2 FTUCA]])</f>
        <v>-1.3419886033428876</v>
      </c>
      <c r="AP258">
        <f>LOG(Table8_1[[#This Row],[8:2 FTUCA]])</f>
        <v>-1.3419886033428876</v>
      </c>
      <c r="AQ258">
        <f>LOG(Table8_1[[#This Row],[6:2 diPAP]])</f>
        <v>-0.94309514866352739</v>
      </c>
      <c r="AR258">
        <f>LOG(Table8_1[[#This Row],[FBSA]])</f>
        <v>0.64048143697042181</v>
      </c>
      <c r="AS258">
        <f>LOG(Table8_1[[#This Row],[FHxSA]])</f>
        <v>1.5910646070264991</v>
      </c>
      <c r="AT258">
        <f>LOG(Table8_1[[#This Row],[PFPrS]])</f>
        <v>-0.94309514866352739</v>
      </c>
      <c r="AU258">
        <f>LOG(Table8_1[[#This Row],[Cl-PFOS]])</f>
        <v>0.26717172840301384</v>
      </c>
      <c r="AV258">
        <f>LOG(Table8_1[[#This Row],[PFEtCHxS]])</f>
        <v>-0.64301859900686875</v>
      </c>
      <c r="AW258">
        <f>LOG(Table8_1[[#This Row],[8:2 diPAP]])</f>
        <v>-1.0409586076789064</v>
      </c>
      <c r="AX258">
        <f>LOG(Table8_1[[#This Row],[diSAmPAP]])</f>
        <v>-1.0409586076789064</v>
      </c>
      <c r="AY258" t="e">
        <f>LOG(Table8_1[[#This Row],[11cl-PF3OUdS2]])</f>
        <v>#NUM!</v>
      </c>
    </row>
    <row r="259" spans="1:51" x14ac:dyDescent="0.3">
      <c r="A259">
        <f>LOG(Table8_1[[#This Row],[PFBA]])</f>
        <v>-1.3605135107314139</v>
      </c>
      <c r="B259">
        <f>LOG(Table8_1[[#This Row],[PFPeA]])</f>
        <v>-1.3605135107314139</v>
      </c>
      <c r="C259">
        <f>LOG(Table8_1[[#This Row],[PFHxA]])</f>
        <v>-1.0604807473813815</v>
      </c>
      <c r="D259">
        <f>LOG(Table8_1[[#This Row],[PFHpA]])</f>
        <v>-1.0604807473813815</v>
      </c>
      <c r="E259">
        <f>LOG(Table8_1[[#This Row],[PFOA]])</f>
        <v>-1.3605135107314139</v>
      </c>
      <c r="F259">
        <f>LOG(Table8_1[[#This Row],[PFNA]])</f>
        <v>-0.34486156518861788</v>
      </c>
      <c r="G259">
        <f>LOG(Table8_1[[#This Row],[PFBS]])</f>
        <v>-1.3605135107314139</v>
      </c>
      <c r="H259">
        <f>LOG(Table8_1[[#This Row],[PFPeS]])</f>
        <v>-0.66154350639539516</v>
      </c>
      <c r="I259">
        <f>LOG(Table8_1[[#This Row],[PFHxS]])</f>
        <v>1.3283796034387378</v>
      </c>
      <c r="J259">
        <f>LOG(Table8_1[[#This Row],[PFHpS]])</f>
        <v>0.6020599913279624</v>
      </c>
      <c r="K259">
        <f>LOG(Table8_1[[#This Row],[PFOS]])</f>
        <v>2.9934362304976116</v>
      </c>
      <c r="L259">
        <f>LOG(Table8_1[[#This Row],[6:2 FTS]])</f>
        <v>-1.3605135107314139</v>
      </c>
      <c r="M259">
        <f>LOG(Table8_1[[#This Row],[PFDA]])</f>
        <v>0.4099331233312945</v>
      </c>
      <c r="N259">
        <f>LOG(Table8_1[[#This Row],[PFUnA]])</f>
        <v>0.69897000433601886</v>
      </c>
      <c r="O259">
        <f>LOG(Table8_1[[#This Row],[PFDoA]])</f>
        <v>0.72015930340595691</v>
      </c>
      <c r="P259">
        <f>LOG(Table8_1[[#This Row],[PFTrDA]])</f>
        <v>0.52113808370403625</v>
      </c>
      <c r="Q259">
        <f>LOG(Table8_1[[#This Row],[PFTeDA]])</f>
        <v>0.63042787502502384</v>
      </c>
      <c r="R259">
        <f>LOG(Table8_1[[#This Row],[PFHxDA]])</f>
        <v>-1.0604807473813815</v>
      </c>
      <c r="S259">
        <f>LOG(Table8_1[[#This Row],[PFNS]])</f>
        <v>0.94299959336604045</v>
      </c>
      <c r="T259">
        <f>LOG(Table8_1[[#This Row],[PFDS]])</f>
        <v>1</v>
      </c>
      <c r="U259">
        <f>LOG(Table8_1[[#This Row],[PFDoS]])</f>
        <v>0.39967372148103808</v>
      </c>
      <c r="V259">
        <f>LOG(Table8_1[[#This Row],[4:2 FTS]])</f>
        <v>-0.96257350205937642</v>
      </c>
      <c r="W259">
        <f>LOG(Table8_1[[#This Row],[8:2 FTS]])</f>
        <v>0.32428245529769262</v>
      </c>
      <c r="X259">
        <f>LOG(Table8_1[[#This Row],[10:2 FTS]])</f>
        <v>0.32014628611105395</v>
      </c>
      <c r="Y259">
        <f>LOG(Table8_1[[#This Row],[N-MeFOSAA]])</f>
        <v>-1.3605135107314139</v>
      </c>
      <c r="Z259">
        <f>LOG(Table8_1[[#This Row],[N-EtFOSAA]])</f>
        <v>-1.3605135107314139</v>
      </c>
      <c r="AA259">
        <f>LOG(Table8_1[[#This Row],[FOSA]])</f>
        <v>0.72015930340595691</v>
      </c>
      <c r="AB259">
        <f>LOG(Table8_1[[#This Row],[FOSAA]])</f>
        <v>-1.3605135107314139</v>
      </c>
      <c r="AC259">
        <f>LOG(Table8_1[[#This Row],[N-MeFOSA]])</f>
        <v>-1.3605135107314139</v>
      </c>
      <c r="AD259">
        <f>LOG(Table8_1[[#This Row],[N-EtFOSA]])</f>
        <v>-1.3605135107314139</v>
      </c>
      <c r="AE259">
        <f>LOG(Table8_1[[#This Row],[HFPO-DA]])</f>
        <v>-1.3605135107314139</v>
      </c>
      <c r="AF259">
        <f>LOG(Table8_1[[#This Row],[ADONA]])</f>
        <v>-1.3605135107314139</v>
      </c>
      <c r="AG259">
        <f>LOG(Table8_1[[#This Row],[9Cl-PF3ONS]])</f>
        <v>-1.3605135107314139</v>
      </c>
      <c r="AH259">
        <f>LOG(Table8_1[[#This Row],[11Cl-PF3OUdS]])</f>
        <v>-1.3605135107314139</v>
      </c>
      <c r="AI259">
        <f>LOG(Table8_1[[#This Row],[3:3 FTCA]])</f>
        <v>-0.36051351073141397</v>
      </c>
      <c r="AJ259">
        <f>LOG(Table8_1[[#This Row],[5:3 FTCA]])</f>
        <v>-0.51144928349955576</v>
      </c>
      <c r="AK259">
        <f>LOG(Table8_1[[#This Row],[7:3 FTCA]])</f>
        <v>0.13987908640123647</v>
      </c>
      <c r="AL259">
        <f>LOG(Table8_1[[#This Row],[6:2 FTCA]])</f>
        <v>-0.96257350205937642</v>
      </c>
      <c r="AM259">
        <f>LOG(Table8_1[[#This Row],[8:2 FTCA]])</f>
        <v>-0.96257350205937642</v>
      </c>
      <c r="AN259">
        <f>LOG(Table8_1[[#This Row],[10:2 FTCA]])</f>
        <v>-1.3605135107314139</v>
      </c>
      <c r="AO259">
        <f>LOG(Table8_1[[#This Row],[6:2 FTUCA]])</f>
        <v>-1.3605135107314139</v>
      </c>
      <c r="AP259">
        <f>LOG(Table8_1[[#This Row],[8:2 FTUCA]])</f>
        <v>-1.3605135107314139</v>
      </c>
      <c r="AQ259">
        <f>LOG(Table8_1[[#This Row],[6:2 diPAP]])</f>
        <v>-0.96257350205937642</v>
      </c>
      <c r="AR259">
        <f>LOG(Table8_1[[#This Row],[FBSA]])</f>
        <v>0.61804809671209271</v>
      </c>
      <c r="AS259">
        <f>LOG(Table8_1[[#This Row],[FHxSA]])</f>
        <v>1.6253124509616739</v>
      </c>
      <c r="AT259">
        <f>LOG(Table8_1[[#This Row],[PFPrS]])</f>
        <v>-0.96257350205937642</v>
      </c>
      <c r="AU259">
        <f>LOG(Table8_1[[#This Row],[Cl-PFOS]])</f>
        <v>0.35793484700045375</v>
      </c>
      <c r="AV259">
        <f>LOG(Table8_1[[#This Row],[PFEtCHxS]])</f>
        <v>-0.66154350639539516</v>
      </c>
      <c r="AW259">
        <f>LOG(Table8_1[[#This Row],[8:2 diPAP]])</f>
        <v>-1.0604807473813815</v>
      </c>
      <c r="AX259">
        <f>LOG(Table8_1[[#This Row],[diSAmPAP]])</f>
        <v>-1.0604807473813815</v>
      </c>
      <c r="AY259" t="e">
        <f>LOG(Table8_1[[#This Row],[11cl-PF3OUdS2]])</f>
        <v>#NUM!</v>
      </c>
    </row>
    <row r="260" spans="1:51" x14ac:dyDescent="0.3">
      <c r="A260">
        <f>LOG(Table8_1[[#This Row],[PFBA]])</f>
        <v>-1.3675427078152758</v>
      </c>
      <c r="B260">
        <f>LOG(Table8_1[[#This Row],[PFPeA]])</f>
        <v>-1.3675427078152758</v>
      </c>
      <c r="C260">
        <f>LOG(Table8_1[[#This Row],[PFHxA]])</f>
        <v>-1.3675427078152758</v>
      </c>
      <c r="D260">
        <f>LOG(Table8_1[[#This Row],[PFHpA]])</f>
        <v>-1.0655015487564323</v>
      </c>
      <c r="E260">
        <f>LOG(Table8_1[[#This Row],[PFOA]])</f>
        <v>-1.3675427078152758</v>
      </c>
      <c r="F260">
        <f>LOG(Table8_1[[#This Row],[PFNA]])</f>
        <v>-0.50031291738159622</v>
      </c>
      <c r="G260">
        <f>LOG(Table8_1[[#This Row],[PFBS]])</f>
        <v>-1.3675427078152758</v>
      </c>
      <c r="H260">
        <f>LOG(Table8_1[[#This Row],[PFPeS]])</f>
        <v>-0.6685727034792569</v>
      </c>
      <c r="I260">
        <f>LOG(Table8_1[[#This Row],[PFHxS]])</f>
        <v>1.0934216851622351</v>
      </c>
      <c r="J260">
        <f>LOG(Table8_1[[#This Row],[PFHpS]])</f>
        <v>0.40312052117581787</v>
      </c>
      <c r="K260">
        <f>LOG(Table8_1[[#This Row],[PFOS]])</f>
        <v>3.0569048513364727</v>
      </c>
      <c r="L260">
        <f>LOG(Table8_1[[#This Row],[6:2 FTS]])</f>
        <v>-1.3675427078152758</v>
      </c>
      <c r="M260">
        <f>LOG(Table8_1[[#This Row],[PFDA]])</f>
        <v>0.36548798489089962</v>
      </c>
      <c r="N260">
        <f>LOG(Table8_1[[#This Row],[PFUnA]])</f>
        <v>0.68124123737558717</v>
      </c>
      <c r="O260">
        <f>LOG(Table8_1[[#This Row],[PFDoA]])</f>
        <v>0.66275783168157409</v>
      </c>
      <c r="P260">
        <f>LOG(Table8_1[[#This Row],[PFTrDA]])</f>
        <v>0.43296929087440572</v>
      </c>
      <c r="Q260">
        <f>LOG(Table8_1[[#This Row],[PFTeDA]])</f>
        <v>0.66838591669000014</v>
      </c>
      <c r="R260">
        <f>LOG(Table8_1[[#This Row],[PFHxDA]])</f>
        <v>-1.0655015487564323</v>
      </c>
      <c r="S260">
        <f>LOG(Table8_1[[#This Row],[PFNS]])</f>
        <v>0.91855453055027347</v>
      </c>
      <c r="T260">
        <f>LOG(Table8_1[[#This Row],[PFDS]])</f>
        <v>0.9703468762300933</v>
      </c>
      <c r="U260">
        <f>LOG(Table8_1[[#This Row],[PFDoS]])</f>
        <v>0.35602585719312274</v>
      </c>
      <c r="V260">
        <f>LOG(Table8_1[[#This Row],[4:2 FTS]])</f>
        <v>-0.97061622231479039</v>
      </c>
      <c r="W260">
        <f>LOG(Table8_1[[#This Row],[8:2 FTS]])</f>
        <v>0.36172783601759284</v>
      </c>
      <c r="X260">
        <f>LOG(Table8_1[[#This Row],[10:2 FTS]])</f>
        <v>0.2576785748691845</v>
      </c>
      <c r="Y260">
        <f>LOG(Table8_1[[#This Row],[N-MeFOSAA]])</f>
        <v>-1.3675427078152758</v>
      </c>
      <c r="Z260">
        <f>LOG(Table8_1[[#This Row],[N-EtFOSAA]])</f>
        <v>-1.3675427078152758</v>
      </c>
      <c r="AA260">
        <f>LOG(Table8_1[[#This Row],[FOSA]])</f>
        <v>0.65417654187796048</v>
      </c>
      <c r="AB260">
        <f>LOG(Table8_1[[#This Row],[FOSAA]])</f>
        <v>-1.3675427078152758</v>
      </c>
      <c r="AC260">
        <f>LOG(Table8_1[[#This Row],[N-MeFOSA]])</f>
        <v>-1.3675427078152758</v>
      </c>
      <c r="AD260">
        <f>LOG(Table8_1[[#This Row],[N-EtFOSA]])</f>
        <v>-1.3675427078152758</v>
      </c>
      <c r="AE260">
        <f>LOG(Table8_1[[#This Row],[HFPO-DA]])</f>
        <v>-1.3675427078152758</v>
      </c>
      <c r="AF260">
        <f>LOG(Table8_1[[#This Row],[ADONA]])</f>
        <v>-1.3675427078152758</v>
      </c>
      <c r="AG260">
        <f>LOG(Table8_1[[#This Row],[9Cl-PF3ONS]])</f>
        <v>-1.3675427078152758</v>
      </c>
      <c r="AH260">
        <f>LOG(Table8_1[[#This Row],[11Cl-PF3OUdS]])</f>
        <v>-1.3675427078152758</v>
      </c>
      <c r="AI260">
        <f>LOG(Table8_1[[#This Row],[3:3 FTCA]])</f>
        <v>-0.36754270781527576</v>
      </c>
      <c r="AJ260">
        <f>LOG(Table8_1[[#This Row],[5:3 FTCA]])</f>
        <v>-4.3351420794796675E-2</v>
      </c>
      <c r="AK260">
        <f>LOG(Table8_1[[#This Row],[7:3 FTCA]])</f>
        <v>0.27646180417324412</v>
      </c>
      <c r="AL260">
        <f>LOG(Table8_1[[#This Row],[6:2 FTCA]])</f>
        <v>-0.97061622231479039</v>
      </c>
      <c r="AM260">
        <f>LOG(Table8_1[[#This Row],[8:2 FTCA]])</f>
        <v>-0.97061622231479039</v>
      </c>
      <c r="AN260">
        <f>LOG(Table8_1[[#This Row],[10:2 FTCA]])</f>
        <v>-1.3675427078152758</v>
      </c>
      <c r="AO260">
        <f>LOG(Table8_1[[#This Row],[6:2 FTUCA]])</f>
        <v>-1.3675427078152758</v>
      </c>
      <c r="AP260">
        <f>LOG(Table8_1[[#This Row],[8:2 FTUCA]])</f>
        <v>-1.3675427078152758</v>
      </c>
      <c r="AQ260">
        <f>LOG(Table8_1[[#This Row],[6:2 diPAP]])</f>
        <v>-0.97061622231479039</v>
      </c>
      <c r="AR260">
        <f>LOG(Table8_1[[#This Row],[FBSA]])</f>
        <v>0.63648789635336545</v>
      </c>
      <c r="AS260">
        <f>LOG(Table8_1[[#This Row],[FHxSA]])</f>
        <v>1.5378190950732742</v>
      </c>
      <c r="AT260">
        <f>LOG(Table8_1[[#This Row],[PFPrS]])</f>
        <v>-0.97061622231479039</v>
      </c>
      <c r="AU260">
        <f>LOG(Table8_1[[#This Row],[Cl-PFOS]])</f>
        <v>0.35602585719312274</v>
      </c>
      <c r="AV260">
        <f>LOG(Table8_1[[#This Row],[PFEtCHxS]])</f>
        <v>-0.6685727034792569</v>
      </c>
      <c r="AW260">
        <f>LOG(Table8_1[[#This Row],[8:2 diPAP]])</f>
        <v>-1.0655015487564323</v>
      </c>
      <c r="AX260">
        <f>LOG(Table8_1[[#This Row],[diSAmPAP]])</f>
        <v>-1.0655015487564323</v>
      </c>
      <c r="AY260" t="e">
        <f>LOG(Table8_1[[#This Row],[11cl-PF3OUdS2]])</f>
        <v>#NUM!</v>
      </c>
    </row>
    <row r="261" spans="1:51" x14ac:dyDescent="0.3">
      <c r="A261">
        <f>LOG(Table8_1[[#This Row],[PFBA]])</f>
        <v>-1.3615107430453628</v>
      </c>
      <c r="B261">
        <f>LOG(Table8_1[[#This Row],[PFPeA]])</f>
        <v>-1.3615107430453628</v>
      </c>
      <c r="C261">
        <f>LOG(Table8_1[[#This Row],[PFHxA]])</f>
        <v>-1.3615107430453628</v>
      </c>
      <c r="D261">
        <f>LOG(Table8_1[[#This Row],[PFHpA]])</f>
        <v>-1.0604807473813815</v>
      </c>
      <c r="E261">
        <f>LOG(Table8_1[[#This Row],[PFOA]])</f>
        <v>-1.0604807473813815</v>
      </c>
      <c r="F261">
        <f>LOG(Table8_1[[#This Row],[PFNA]])</f>
        <v>-0.4145392704914993</v>
      </c>
      <c r="G261">
        <f>LOG(Table8_1[[#This Row],[PFBS]])</f>
        <v>-1.3615107430453628</v>
      </c>
      <c r="H261">
        <f>LOG(Table8_1[[#This Row],[PFPeS]])</f>
        <v>-0.66254073870934382</v>
      </c>
      <c r="I261">
        <f>LOG(Table8_1[[#This Row],[PFHxS]])</f>
        <v>1.1958996524092338</v>
      </c>
      <c r="J261">
        <f>LOG(Table8_1[[#This Row],[PFHpS]])</f>
        <v>0.65705585285710388</v>
      </c>
      <c r="K261">
        <f>LOG(Table8_1[[#This Row],[PFOS]])</f>
        <v>3.1072099696478683</v>
      </c>
      <c r="L261">
        <f>LOG(Table8_1[[#This Row],[6:2 FTS]])</f>
        <v>-1.3615107430453628</v>
      </c>
      <c r="M261">
        <f>LOG(Table8_1[[#This Row],[PFDA]])</f>
        <v>0.36172783601759284</v>
      </c>
      <c r="N261">
        <f>LOG(Table8_1[[#This Row],[PFUnA]])</f>
        <v>0.67302090712889617</v>
      </c>
      <c r="O261">
        <f>LOG(Table8_1[[#This Row],[PFDoA]])</f>
        <v>0.75511226639507123</v>
      </c>
      <c r="P261">
        <f>LOG(Table8_1[[#This Row],[PFTrDA]])</f>
        <v>0.51188336097887432</v>
      </c>
      <c r="Q261">
        <f>LOG(Table8_1[[#This Row],[PFTeDA]])</f>
        <v>0.46089784275654788</v>
      </c>
      <c r="R261">
        <f>LOG(Table8_1[[#This Row],[PFHxDA]])</f>
        <v>-1.0604807473813815</v>
      </c>
      <c r="S261">
        <f>LOG(Table8_1[[#This Row],[PFNS]])</f>
        <v>1.0934216851622351</v>
      </c>
      <c r="T261">
        <f>LOG(Table8_1[[#This Row],[PFDS]])</f>
        <v>1.1367205671564067</v>
      </c>
      <c r="U261">
        <f>LOG(Table8_1[[#This Row],[PFDoS]])</f>
        <v>0.50379068305718111</v>
      </c>
      <c r="V261">
        <f>LOG(Table8_1[[#This Row],[4:2 FTS]])</f>
        <v>-0.96457026181545169</v>
      </c>
      <c r="W261">
        <f>LOG(Table8_1[[#This Row],[8:2 FTS]])</f>
        <v>0.48572142648158001</v>
      </c>
      <c r="X261">
        <f>LOG(Table8_1[[#This Row],[10:2 FTS]])</f>
        <v>0.49968708261840383</v>
      </c>
      <c r="Y261">
        <f>LOG(Table8_1[[#This Row],[N-MeFOSAA]])</f>
        <v>-1.3615107430453628</v>
      </c>
      <c r="Z261">
        <f>LOG(Table8_1[[#This Row],[N-EtFOSAA]])</f>
        <v>-1.3615107430453628</v>
      </c>
      <c r="AA261">
        <f>LOG(Table8_1[[#This Row],[FOSA]])</f>
        <v>0.7678976160180907</v>
      </c>
      <c r="AB261">
        <f>LOG(Table8_1[[#This Row],[FOSAA]])</f>
        <v>-1.3615107430453628</v>
      </c>
      <c r="AC261">
        <f>LOG(Table8_1[[#This Row],[N-MeFOSA]])</f>
        <v>-1.3615107430453628</v>
      </c>
      <c r="AD261">
        <f>LOG(Table8_1[[#This Row],[N-EtFOSA]])</f>
        <v>-1.3615107430453628</v>
      </c>
      <c r="AE261">
        <f>LOG(Table8_1[[#This Row],[HFPO-DA]])</f>
        <v>-1.3615107430453628</v>
      </c>
      <c r="AF261">
        <f>LOG(Table8_1[[#This Row],[ADONA]])</f>
        <v>-1.3615107430453628</v>
      </c>
      <c r="AG261">
        <f>LOG(Table8_1[[#This Row],[9Cl-PF3ONS]])</f>
        <v>-1.3615107430453628</v>
      </c>
      <c r="AH261">
        <f>LOG(Table8_1[[#This Row],[11Cl-PF3OUdS]])</f>
        <v>-1.3615107430453628</v>
      </c>
      <c r="AI261">
        <f>LOG(Table8_1[[#This Row],[3:3 FTCA]])</f>
        <v>-0.36151074304536268</v>
      </c>
      <c r="AJ261">
        <f>LOG(Table8_1[[#This Row],[5:3 FTCA]])</f>
        <v>-0.55752023093555136</v>
      </c>
      <c r="AK261">
        <f>LOG(Table8_1[[#This Row],[7:3 FTCA]])</f>
        <v>-2.4568191490737076E-2</v>
      </c>
      <c r="AL261">
        <f>LOG(Table8_1[[#This Row],[6:2 FTCA]])</f>
        <v>-0.96457026181545169</v>
      </c>
      <c r="AM261">
        <f>LOG(Table8_1[[#This Row],[8:2 FTCA]])</f>
        <v>-0.96457026181545169</v>
      </c>
      <c r="AN261">
        <f>LOG(Table8_1[[#This Row],[10:2 FTCA]])</f>
        <v>-1.3615107430453628</v>
      </c>
      <c r="AO261">
        <f>LOG(Table8_1[[#This Row],[6:2 FTUCA]])</f>
        <v>-1.3615107430453628</v>
      </c>
      <c r="AP261">
        <f>LOG(Table8_1[[#This Row],[8:2 FTUCA]])</f>
        <v>-1.3615107430453628</v>
      </c>
      <c r="AQ261">
        <f>LOG(Table8_1[[#This Row],[6:2 diPAP]])</f>
        <v>-0.96457026181545169</v>
      </c>
      <c r="AR261">
        <f>LOG(Table8_1[[#This Row],[FBSA]])</f>
        <v>0.57518784492766106</v>
      </c>
      <c r="AS261">
        <f>LOG(Table8_1[[#This Row],[FHxSA]])</f>
        <v>1.6483600109809315</v>
      </c>
      <c r="AT261">
        <f>LOG(Table8_1[[#This Row],[PFPrS]])</f>
        <v>-0.96457026181545169</v>
      </c>
      <c r="AU261">
        <f>LOG(Table8_1[[#This Row],[Cl-PFOS]])</f>
        <v>0.47421626407625522</v>
      </c>
      <c r="AV261">
        <f>LOG(Table8_1[[#This Row],[PFEtCHxS]])</f>
        <v>-0.66254073870934382</v>
      </c>
      <c r="AW261">
        <f>LOG(Table8_1[[#This Row],[8:2 diPAP]])</f>
        <v>-1.0604807473813815</v>
      </c>
      <c r="AX261">
        <f>LOG(Table8_1[[#This Row],[diSAmPAP]])</f>
        <v>-1.0604807473813815</v>
      </c>
      <c r="AY261" t="e">
        <f>LOG(Table8_1[[#This Row],[11cl-PF3OUdS2]])</f>
        <v>#NUM!</v>
      </c>
    </row>
    <row r="262" spans="1:51" x14ac:dyDescent="0.3">
      <c r="A262">
        <f>LOG(Table8_1[[#This Row],[PFBA]])</f>
        <v>-1.3705904008972811</v>
      </c>
      <c r="B262">
        <f>LOG(Table8_1[[#This Row],[PFPeA]])</f>
        <v>-1.3705904008972811</v>
      </c>
      <c r="C262">
        <f>LOG(Table8_1[[#This Row],[PFHxA]])</f>
        <v>-1.3705904008972811</v>
      </c>
      <c r="D262">
        <f>LOG(Table8_1[[#This Row],[PFHpA]])</f>
        <v>-1.3705904008972811</v>
      </c>
      <c r="E262">
        <f>LOG(Table8_1[[#This Row],[PFOA]])</f>
        <v>-1.0705810742857071</v>
      </c>
      <c r="F262">
        <f>LOG(Table8_1[[#This Row],[PFNA]])</f>
        <v>-0.57186520597121115</v>
      </c>
      <c r="G262">
        <f>LOG(Table8_1[[#This Row],[PFBS]])</f>
        <v>-1.3705904008972811</v>
      </c>
      <c r="H262">
        <f>LOG(Table8_1[[#This Row],[PFPeS]])</f>
        <v>-0.67162039656126227</v>
      </c>
      <c r="I262">
        <f>LOG(Table8_1[[#This Row],[PFHxS]])</f>
        <v>1.1038037209559568</v>
      </c>
      <c r="J262">
        <f>LOG(Table8_1[[#This Row],[PFHpS]])</f>
        <v>0.31806333496276157</v>
      </c>
      <c r="K262">
        <f>LOG(Table8_1[[#This Row],[PFOS]])</f>
        <v>3.0086001717619175</v>
      </c>
      <c r="L262">
        <f>LOG(Table8_1[[#This Row],[6:2 FTS]])</f>
        <v>-1.3705904008972811</v>
      </c>
      <c r="M262">
        <f>LOG(Table8_1[[#This Row],[PFDA]])</f>
        <v>0.35410843914740087</v>
      </c>
      <c r="N262">
        <f>LOG(Table8_1[[#This Row],[PFUnA]])</f>
        <v>0.66838591669000014</v>
      </c>
      <c r="O262">
        <f>LOG(Table8_1[[#This Row],[PFDoA]])</f>
        <v>0.79726754083071638</v>
      </c>
      <c r="P262">
        <f>LOG(Table8_1[[#This Row],[PFTrDA]])</f>
        <v>0.54900326202578786</v>
      </c>
      <c r="Q262">
        <f>LOG(Table8_1[[#This Row],[PFTeDA]])</f>
        <v>0.5065050324048721</v>
      </c>
      <c r="R262">
        <f>LOG(Table8_1[[#This Row],[PFHxDA]])</f>
        <v>-0.74957999769110606</v>
      </c>
      <c r="S262">
        <f>LOG(Table8_1[[#This Row],[PFNS]])</f>
        <v>0.84073323461180671</v>
      </c>
      <c r="T262">
        <f>LOG(Table8_1[[#This Row],[PFDS]])</f>
        <v>0.88195497133960055</v>
      </c>
      <c r="U262">
        <f>LOG(Table8_1[[#This Row],[PFDoS]])</f>
        <v>0.29003461136251801</v>
      </c>
      <c r="V262">
        <f>LOG(Table8_1[[#This Row],[4:2 FTS]])</f>
        <v>-0.97265039222524352</v>
      </c>
      <c r="W262">
        <f>LOG(Table8_1[[#This Row],[8:2 FTS]])</f>
        <v>0.34044411484011833</v>
      </c>
      <c r="X262">
        <f>LOG(Table8_1[[#This Row],[10:2 FTS]])</f>
        <v>0.34635297445063867</v>
      </c>
      <c r="Y262">
        <f>LOG(Table8_1[[#This Row],[N-MeFOSAA]])</f>
        <v>-1.0705810742857071</v>
      </c>
      <c r="Z262">
        <f>LOG(Table8_1[[#This Row],[N-EtFOSAA]])</f>
        <v>-1.3705904008972811</v>
      </c>
      <c r="AA262">
        <f>LOG(Table8_1[[#This Row],[FOSA]])</f>
        <v>0.78675142214556115</v>
      </c>
      <c r="AB262">
        <f>LOG(Table8_1[[#This Row],[FOSAA]])</f>
        <v>-1.3705904008972811</v>
      </c>
      <c r="AC262">
        <f>LOG(Table8_1[[#This Row],[N-MeFOSA]])</f>
        <v>-1.3705904008972811</v>
      </c>
      <c r="AD262">
        <f>LOG(Table8_1[[#This Row],[N-EtFOSA]])</f>
        <v>-1.3705904008972811</v>
      </c>
      <c r="AE262">
        <f>LOG(Table8_1[[#This Row],[HFPO-DA]])</f>
        <v>-1.3705904008972811</v>
      </c>
      <c r="AF262">
        <f>LOG(Table8_1[[#This Row],[ADONA]])</f>
        <v>-1.3705904008972811</v>
      </c>
      <c r="AG262">
        <f>LOG(Table8_1[[#This Row],[9Cl-PF3ONS]])</f>
        <v>-1.3705904008972811</v>
      </c>
      <c r="AH262">
        <f>LOG(Table8_1[[#This Row],[11Cl-PF3OUdS]])</f>
        <v>-1.3705904008972811</v>
      </c>
      <c r="AI262">
        <f>LOG(Table8_1[[#This Row],[3:3 FTCA]])</f>
        <v>-0.37059040089728107</v>
      </c>
      <c r="AJ262">
        <f>LOG(Table8_1[[#This Row],[5:3 FTCA]])</f>
        <v>-0.15490195998574319</v>
      </c>
      <c r="AK262">
        <f>LOG(Table8_1[[#This Row],[7:3 FTCA]])</f>
        <v>9.691001300805642E-2</v>
      </c>
      <c r="AL262">
        <f>LOG(Table8_1[[#This Row],[6:2 FTCA]])</f>
        <v>-0.97265039222524352</v>
      </c>
      <c r="AM262">
        <f>LOG(Table8_1[[#This Row],[8:2 FTCA]])</f>
        <v>-0.97265039222524352</v>
      </c>
      <c r="AN262">
        <f>LOG(Table8_1[[#This Row],[10:2 FTCA]])</f>
        <v>-1.3705904008972811</v>
      </c>
      <c r="AO262">
        <f>LOG(Table8_1[[#This Row],[6:2 FTUCA]])</f>
        <v>-1.3705904008972811</v>
      </c>
      <c r="AP262">
        <f>LOG(Table8_1[[#This Row],[8:2 FTUCA]])</f>
        <v>-1.3705904008972811</v>
      </c>
      <c r="AQ262">
        <f>LOG(Table8_1[[#This Row],[6:2 diPAP]])</f>
        <v>-0.97265039222524352</v>
      </c>
      <c r="AR262">
        <f>LOG(Table8_1[[#This Row],[FBSA]])</f>
        <v>0.66558099101795309</v>
      </c>
      <c r="AS262">
        <f>LOG(Table8_1[[#This Row],[FHxSA]])</f>
        <v>1.7403626894942439</v>
      </c>
      <c r="AT262">
        <f>LOG(Table8_1[[#This Row],[PFPrS]])</f>
        <v>-0.97265039222524352</v>
      </c>
      <c r="AU262">
        <f>LOG(Table8_1[[#This Row],[Cl-PFOS]])</f>
        <v>0.20951501454263097</v>
      </c>
      <c r="AV262">
        <f>LOG(Table8_1[[#This Row],[PFEtCHxS]])</f>
        <v>-0.67162039656126227</v>
      </c>
      <c r="AW262">
        <f>LOG(Table8_1[[#This Row],[8:2 diPAP]])</f>
        <v>-1.0705810742857071</v>
      </c>
      <c r="AX262">
        <f>LOG(Table8_1[[#This Row],[diSAmPAP]])</f>
        <v>-1.0705810742857071</v>
      </c>
      <c r="AY262" t="e">
        <f>LOG(Table8_1[[#This Row],[11cl-PF3OUdS2]])</f>
        <v>#NUM!</v>
      </c>
    </row>
    <row r="263" spans="1:51" x14ac:dyDescent="0.3">
      <c r="A263">
        <f>LOG(Table8_1[[#This Row],[PFBA]])</f>
        <v>-1.3736596326249577</v>
      </c>
      <c r="B263">
        <f>LOG(Table8_1[[#This Row],[PFPeA]])</f>
        <v>-1.0731432910503076</v>
      </c>
      <c r="C263">
        <f>LOG(Table8_1[[#This Row],[PFHxA]])</f>
        <v>-1.3736596326249577</v>
      </c>
      <c r="D263">
        <f>LOG(Table8_1[[#This Row],[PFHpA]])</f>
        <v>-1.0731432910503076</v>
      </c>
      <c r="E263">
        <f>LOG(Table8_1[[#This Row],[PFOA]])</f>
        <v>-1.0731432910503076</v>
      </c>
      <c r="F263">
        <f>LOG(Table8_1[[#This Row],[PFNA]])</f>
        <v>-0.28819277095880896</v>
      </c>
      <c r="G263">
        <f>LOG(Table8_1[[#This Row],[PFBS]])</f>
        <v>-1.3736596326249577</v>
      </c>
      <c r="H263">
        <f>LOG(Table8_1[[#This Row],[PFPeS]])</f>
        <v>-0.67468962828893886</v>
      </c>
      <c r="I263">
        <f>LOG(Table8_1[[#This Row],[PFHxS]])</f>
        <v>1.4014005407815442</v>
      </c>
      <c r="J263">
        <f>LOG(Table8_1[[#This Row],[PFHpS]])</f>
        <v>0.64048143697042181</v>
      </c>
      <c r="K263">
        <f>LOG(Table8_1[[#This Row],[PFOS]])</f>
        <v>3.0253058652647704</v>
      </c>
      <c r="L263">
        <f>LOG(Table8_1[[#This Row],[6:2 FTS]])</f>
        <v>-1.3736596326249577</v>
      </c>
      <c r="M263">
        <f>LOG(Table8_1[[#This Row],[PFDA]])</f>
        <v>0.43775056282038799</v>
      </c>
      <c r="N263">
        <f>LOG(Table8_1[[#This Row],[PFUnA]])</f>
        <v>0.71516735784845786</v>
      </c>
      <c r="O263">
        <f>LOG(Table8_1[[#This Row],[PFDoA]])</f>
        <v>0.75815462196739003</v>
      </c>
      <c r="P263">
        <f>LOG(Table8_1[[#This Row],[PFTrDA]])</f>
        <v>0.56466606425208932</v>
      </c>
      <c r="Q263">
        <f>LOG(Table8_1[[#This Row],[PFTeDA]])</f>
        <v>0.61172330800734176</v>
      </c>
      <c r="R263">
        <f>LOG(Table8_1[[#This Row],[PFHxDA]])</f>
        <v>-1.0731432910503076</v>
      </c>
      <c r="S263">
        <f>LOG(Table8_1[[#This Row],[PFNS]])</f>
        <v>0.90955602924117529</v>
      </c>
      <c r="T263">
        <f>LOG(Table8_1[[#This Row],[PFDS]])</f>
        <v>0.94792361983172635</v>
      </c>
      <c r="U263">
        <f>LOG(Table8_1[[#This Row],[PFDoS]])</f>
        <v>0.30535136944662378</v>
      </c>
      <c r="V263">
        <f>LOG(Table8_1[[#This Row],[4:2 FTS]])</f>
        <v>-0.97469413473522981</v>
      </c>
      <c r="W263">
        <f>LOG(Table8_1[[#This Row],[8:2 FTS]])</f>
        <v>0.56348108539441066</v>
      </c>
      <c r="X263">
        <f>LOG(Table8_1[[#This Row],[10:2 FTS]])</f>
        <v>0.21484384804769785</v>
      </c>
      <c r="Y263">
        <f>LOG(Table8_1[[#This Row],[N-MeFOSAA]])</f>
        <v>-1.3736596326249577</v>
      </c>
      <c r="Z263">
        <f>LOG(Table8_1[[#This Row],[N-EtFOSAA]])</f>
        <v>-1.3736596326249577</v>
      </c>
      <c r="AA263">
        <f>LOG(Table8_1[[#This Row],[FOSA]])</f>
        <v>0.6444385894678385</v>
      </c>
      <c r="AB263">
        <f>LOG(Table8_1[[#This Row],[FOSAA]])</f>
        <v>-1.3736596326249577</v>
      </c>
      <c r="AC263">
        <f>LOG(Table8_1[[#This Row],[N-MeFOSA]])</f>
        <v>-1.3736596326249577</v>
      </c>
      <c r="AD263">
        <f>LOG(Table8_1[[#This Row],[N-EtFOSA]])</f>
        <v>-1.3736596326249577</v>
      </c>
      <c r="AE263">
        <f>LOG(Table8_1[[#This Row],[HFPO-DA]])</f>
        <v>-1.3736596326249577</v>
      </c>
      <c r="AF263">
        <f>LOG(Table8_1[[#This Row],[ADONA]])</f>
        <v>-1.3736596326249577</v>
      </c>
      <c r="AG263">
        <f>LOG(Table8_1[[#This Row],[9Cl-PF3ONS]])</f>
        <v>-1.3736596326249577</v>
      </c>
      <c r="AH263">
        <f>LOG(Table8_1[[#This Row],[11Cl-PF3OUdS]])</f>
        <v>-1.3736596326249577</v>
      </c>
      <c r="AI263">
        <f>LOG(Table8_1[[#This Row],[3:3 FTCA]])</f>
        <v>-0.37365963262495766</v>
      </c>
      <c r="AJ263">
        <f>LOG(Table8_1[[#This Row],[5:3 FTCA]])</f>
        <v>-0.21253952548158497</v>
      </c>
      <c r="AK263">
        <f>LOG(Table8_1[[#This Row],[7:3 FTCA]])</f>
        <v>0.1903316981702915</v>
      </c>
      <c r="AL263">
        <f>LOG(Table8_1[[#This Row],[6:2 FTCA]])</f>
        <v>-0.97469413473522981</v>
      </c>
      <c r="AM263">
        <f>LOG(Table8_1[[#This Row],[8:2 FTCA]])</f>
        <v>-0.97469413473522981</v>
      </c>
      <c r="AN263">
        <f>LOG(Table8_1[[#This Row],[10:2 FTCA]])</f>
        <v>-1.3736596326249577</v>
      </c>
      <c r="AO263">
        <f>LOG(Table8_1[[#This Row],[6:2 FTUCA]])</f>
        <v>-1.3736596326249577</v>
      </c>
      <c r="AP263">
        <f>LOG(Table8_1[[#This Row],[8:2 FTUCA]])</f>
        <v>-1.3736596326249577</v>
      </c>
      <c r="AQ263">
        <f>LOG(Table8_1[[#This Row],[6:2 diPAP]])</f>
        <v>-0.97469413473522981</v>
      </c>
      <c r="AR263">
        <f>LOG(Table8_1[[#This Row],[FBSA]])</f>
        <v>0.49136169383427269</v>
      </c>
      <c r="AS263">
        <f>LOG(Table8_1[[#This Row],[FHxSA]])</f>
        <v>1.4857214264815801</v>
      </c>
      <c r="AT263">
        <f>LOG(Table8_1[[#This Row],[PFPrS]])</f>
        <v>-0.97469413473522981</v>
      </c>
      <c r="AU263">
        <f>LOG(Table8_1[[#This Row],[Cl-PFOS]])</f>
        <v>0.31597034545691771</v>
      </c>
      <c r="AV263">
        <f>LOG(Table8_1[[#This Row],[PFEtCHxS]])</f>
        <v>-0.67468962828893886</v>
      </c>
      <c r="AW263">
        <f>LOG(Table8_1[[#This Row],[8:2 diPAP]])</f>
        <v>-1.0731432910503076</v>
      </c>
      <c r="AX263">
        <f>LOG(Table8_1[[#This Row],[diSAmPAP]])</f>
        <v>-1.0731432910503076</v>
      </c>
      <c r="AY263" t="e">
        <f>LOG(Table8_1[[#This Row],[11cl-PF3OUdS2]])</f>
        <v>#NUM!</v>
      </c>
    </row>
    <row r="264" spans="1:51" x14ac:dyDescent="0.3">
      <c r="A264">
        <f>LOG(Table8_1[[#This Row],[PFBA]])</f>
        <v>-1.3595185630295781</v>
      </c>
      <c r="B264">
        <f>LOG(Table8_1[[#This Row],[PFPeA]])</f>
        <v>-1.3595185630295781</v>
      </c>
      <c r="C264">
        <f>LOG(Table8_1[[#This Row],[PFHxA]])</f>
        <v>-1.0579919469776868</v>
      </c>
      <c r="D264">
        <f>LOG(Table8_1[[#This Row],[PFHpA]])</f>
        <v>-1.0579919469776868</v>
      </c>
      <c r="E264">
        <f>LOG(Table8_1[[#This Row],[PFOA]])</f>
        <v>-1.0579919469776868</v>
      </c>
      <c r="F264">
        <f>LOG(Table8_1[[#This Row],[PFNA]])</f>
        <v>-0.40560744962457329</v>
      </c>
      <c r="G264">
        <f>LOG(Table8_1[[#This Row],[PFBS]])</f>
        <v>-1.3595185630295781</v>
      </c>
      <c r="H264">
        <f>LOG(Table8_1[[#This Row],[PFPeS]])</f>
        <v>-0.66054855869355933</v>
      </c>
      <c r="I264">
        <f>LOG(Table8_1[[#This Row],[PFHxS]])</f>
        <v>1.0453229787866574</v>
      </c>
      <c r="J264">
        <f>LOG(Table8_1[[#This Row],[PFHpS]])</f>
        <v>0.27646180417324412</v>
      </c>
      <c r="K264">
        <f>LOG(Table8_1[[#This Row],[PFOS]])</f>
        <v>3.1003705451175629</v>
      </c>
      <c r="L264">
        <f>LOG(Table8_1[[#This Row],[6:2 FTS]])</f>
        <v>-1.0579919469776868</v>
      </c>
      <c r="M264">
        <f>LOG(Table8_1[[#This Row],[PFDA]])</f>
        <v>0.31597034545691771</v>
      </c>
      <c r="N264">
        <f>LOG(Table8_1[[#This Row],[PFUnA]])</f>
        <v>0.66838591669000014</v>
      </c>
      <c r="O264">
        <f>LOG(Table8_1[[#This Row],[PFDoA]])</f>
        <v>0.86510397464112798</v>
      </c>
      <c r="P264">
        <f>LOG(Table8_1[[#This Row],[PFTrDA]])</f>
        <v>0.45939248775923086</v>
      </c>
      <c r="Q264">
        <f>LOG(Table8_1[[#This Row],[PFTeDA]])</f>
        <v>0.5065050324048721</v>
      </c>
      <c r="R264">
        <f>LOG(Table8_1[[#This Row],[PFHxDA]])</f>
        <v>-1.0579919469776868</v>
      </c>
      <c r="S264">
        <f>LOG(Table8_1[[#This Row],[PFNS]])</f>
        <v>0.77815125038364363</v>
      </c>
      <c r="T264">
        <f>LOG(Table8_1[[#This Row],[PFDS]])</f>
        <v>0.795184589682424</v>
      </c>
      <c r="U264">
        <f>LOG(Table8_1[[#This Row],[PFDoS]])</f>
        <v>6.8185861746161619E-2</v>
      </c>
      <c r="V264">
        <f>LOG(Table8_1[[#This Row],[4:2 FTS]])</f>
        <v>-0.96257350205937642</v>
      </c>
      <c r="W264">
        <f>LOG(Table8_1[[#This Row],[8:2 FTS]])</f>
        <v>0.3222192947339193</v>
      </c>
      <c r="X264">
        <f>LOG(Table8_1[[#This Row],[10:2 FTS]])</f>
        <v>0.21484384804769785</v>
      </c>
      <c r="Y264">
        <f>LOG(Table8_1[[#This Row],[N-MeFOSAA]])</f>
        <v>-1.3595185630295781</v>
      </c>
      <c r="Z264">
        <f>LOG(Table8_1[[#This Row],[N-EtFOSAA]])</f>
        <v>-1.3595185630295781</v>
      </c>
      <c r="AA264">
        <f>LOG(Table8_1[[#This Row],[FOSA]])</f>
        <v>0.6503075231319364</v>
      </c>
      <c r="AB264">
        <f>LOG(Table8_1[[#This Row],[FOSAA]])</f>
        <v>-1.3595185630295781</v>
      </c>
      <c r="AC264">
        <f>LOG(Table8_1[[#This Row],[N-MeFOSA]])</f>
        <v>-1.3595185630295781</v>
      </c>
      <c r="AD264">
        <f>LOG(Table8_1[[#This Row],[N-EtFOSA]])</f>
        <v>-1.3595185630295781</v>
      </c>
      <c r="AE264">
        <f>LOG(Table8_1[[#This Row],[HFPO-DA]])</f>
        <v>-1.3595185630295781</v>
      </c>
      <c r="AF264">
        <f>LOG(Table8_1[[#This Row],[ADONA]])</f>
        <v>-1.3595185630295781</v>
      </c>
      <c r="AG264">
        <f>LOG(Table8_1[[#This Row],[9Cl-PF3ONS]])</f>
        <v>-1.3595185630295781</v>
      </c>
      <c r="AH264">
        <f>LOG(Table8_1[[#This Row],[11Cl-PF3OUdS]])</f>
        <v>-1.3595185630295781</v>
      </c>
      <c r="AI264">
        <f>LOG(Table8_1[[#This Row],[3:3 FTCA]])</f>
        <v>-0.35951856302957819</v>
      </c>
      <c r="AJ264">
        <f>LOG(Table8_1[[#This Row],[5:3 FTCA]])</f>
        <v>-0.54060751224076919</v>
      </c>
      <c r="AK264">
        <f>LOG(Table8_1[[#This Row],[7:3 FTCA]])</f>
        <v>-7.0049015686584892E-3</v>
      </c>
      <c r="AL264">
        <f>LOG(Table8_1[[#This Row],[6:2 FTCA]])</f>
        <v>-0.96257350205937642</v>
      </c>
      <c r="AM264">
        <f>LOG(Table8_1[[#This Row],[8:2 FTCA]])</f>
        <v>-0.96257350205937642</v>
      </c>
      <c r="AN264">
        <f>LOG(Table8_1[[#This Row],[10:2 FTCA]])</f>
        <v>-1.3595185630295781</v>
      </c>
      <c r="AO264">
        <f>LOG(Table8_1[[#This Row],[6:2 FTUCA]])</f>
        <v>-1.3595185630295781</v>
      </c>
      <c r="AP264">
        <f>LOG(Table8_1[[#This Row],[8:2 FTUCA]])</f>
        <v>-1.3595185630295781</v>
      </c>
      <c r="AQ264">
        <f>LOG(Table8_1[[#This Row],[6:2 diPAP]])</f>
        <v>-0.96257350205937642</v>
      </c>
      <c r="AR264">
        <f>LOG(Table8_1[[#This Row],[FBSA]])</f>
        <v>0.7512791039833423</v>
      </c>
      <c r="AS264">
        <f>LOG(Table8_1[[#This Row],[FHxSA]])</f>
        <v>1.6304278750250238</v>
      </c>
      <c r="AT264">
        <f>LOG(Table8_1[[#This Row],[PFPrS]])</f>
        <v>-0.96257350205937642</v>
      </c>
      <c r="AU264">
        <f>LOG(Table8_1[[#This Row],[Cl-PFOS]])</f>
        <v>0.18469143081759881</v>
      </c>
      <c r="AV264">
        <f>LOG(Table8_1[[#This Row],[PFEtCHxS]])</f>
        <v>-0.66054855869355933</v>
      </c>
      <c r="AW264">
        <f>LOG(Table8_1[[#This Row],[8:2 diPAP]])</f>
        <v>-1.0579919469776868</v>
      </c>
      <c r="AX264">
        <f>LOG(Table8_1[[#This Row],[diSAmPAP]])</f>
        <v>-1.0579919469776868</v>
      </c>
      <c r="AY264" t="e">
        <f>LOG(Table8_1[[#This Row],[11cl-PF3OUdS2]])</f>
        <v>#NUM!</v>
      </c>
    </row>
    <row r="265" spans="1:51" x14ac:dyDescent="0.3">
      <c r="A265">
        <f>LOG(Table8_1[[#This Row],[PFBA]])</f>
        <v>-1.3496924768680636</v>
      </c>
      <c r="B265">
        <f>LOG(Table8_1[[#This Row],[PFPeA]])</f>
        <v>-1.3496924768680636</v>
      </c>
      <c r="C265">
        <f>LOG(Table8_1[[#This Row],[PFHxA]])</f>
        <v>-1.0481769646840879</v>
      </c>
      <c r="D265">
        <f>LOG(Table8_1[[#This Row],[PFHpA]])</f>
        <v>-1.3496924768680636</v>
      </c>
      <c r="E265">
        <f>LOG(Table8_1[[#This Row],[PFOA]])</f>
        <v>-1.3496924768680636</v>
      </c>
      <c r="F265">
        <f>LOG(Table8_1[[#This Row],[PFNA]])</f>
        <v>-0.63827216398240705</v>
      </c>
      <c r="G265">
        <f>LOG(Table8_1[[#This Row],[PFBS]])</f>
        <v>-1.3496924768680636</v>
      </c>
      <c r="H265">
        <f>LOG(Table8_1[[#This Row],[PFPeS]])</f>
        <v>-0.65072247253204474</v>
      </c>
      <c r="I265">
        <f>LOG(Table8_1[[#This Row],[PFHxS]])</f>
        <v>1.0681858617461617</v>
      </c>
      <c r="J265">
        <f>LOG(Table8_1[[#This Row],[PFHpS]])</f>
        <v>0.34830486304816066</v>
      </c>
      <c r="K265">
        <f>LOG(Table8_1[[#This Row],[PFOS]])</f>
        <v>3.0569048513364727</v>
      </c>
      <c r="L265">
        <f>LOG(Table8_1[[#This Row],[6:2 FTS]])</f>
        <v>-1.3496924768680636</v>
      </c>
      <c r="M265">
        <f>LOG(Table8_1[[#This Row],[PFDA]])</f>
        <v>0.34242268082220628</v>
      </c>
      <c r="N265">
        <f>LOG(Table8_1[[#This Row],[PFUnA]])</f>
        <v>0.67024585307412399</v>
      </c>
      <c r="O265">
        <f>LOG(Table8_1[[#This Row],[PFDoA]])</f>
        <v>0.62117628177503514</v>
      </c>
      <c r="P265">
        <f>LOG(Table8_1[[#This Row],[PFTrDA]])</f>
        <v>0.52244423350631986</v>
      </c>
      <c r="Q265">
        <f>LOG(Table8_1[[#This Row],[PFTeDA]])</f>
        <v>0.72098574415373906</v>
      </c>
      <c r="R265">
        <f>LOG(Table8_1[[#This Row],[PFHxDA]])</f>
        <v>-1.0481769646840879</v>
      </c>
      <c r="S265">
        <f>LOG(Table8_1[[#This Row],[PFNS]])</f>
        <v>0.87737134586977406</v>
      </c>
      <c r="T265">
        <f>LOG(Table8_1[[#This Row],[PFDS]])</f>
        <v>0.92788341033070698</v>
      </c>
      <c r="U265">
        <f>LOG(Table8_1[[#This Row],[PFDoS]])</f>
        <v>0.30963016742589877</v>
      </c>
      <c r="V265">
        <f>LOG(Table8_1[[#This Row],[4:2 FTS]])</f>
        <v>-0.9507819773298184</v>
      </c>
      <c r="W265">
        <f>LOG(Table8_1[[#This Row],[8:2 FTS]])</f>
        <v>0.29225607135647602</v>
      </c>
      <c r="X265">
        <f>LOG(Table8_1[[#This Row],[10:2 FTS]])</f>
        <v>0.14921911265537988</v>
      </c>
      <c r="Y265">
        <f>LOG(Table8_1[[#This Row],[N-MeFOSAA]])</f>
        <v>-1.3496924768680636</v>
      </c>
      <c r="Z265">
        <f>LOG(Table8_1[[#This Row],[N-EtFOSAA]])</f>
        <v>-1.3496924768680636</v>
      </c>
      <c r="AA265">
        <f>LOG(Table8_1[[#This Row],[FOSA]])</f>
        <v>0.7965743332104297</v>
      </c>
      <c r="AB265">
        <f>LOG(Table8_1[[#This Row],[FOSAA]])</f>
        <v>-1.3496924768680636</v>
      </c>
      <c r="AC265">
        <f>LOG(Table8_1[[#This Row],[N-MeFOSA]])</f>
        <v>-1.3496924768680636</v>
      </c>
      <c r="AD265">
        <f>LOG(Table8_1[[#This Row],[N-EtFOSA]])</f>
        <v>-1.3496924768680636</v>
      </c>
      <c r="AE265">
        <f>LOG(Table8_1[[#This Row],[HFPO-DA]])</f>
        <v>-1.3496924768680636</v>
      </c>
      <c r="AF265">
        <f>LOG(Table8_1[[#This Row],[ADONA]])</f>
        <v>-1.3496924768680636</v>
      </c>
      <c r="AG265">
        <f>LOG(Table8_1[[#This Row],[9Cl-PF3ONS]])</f>
        <v>-1.3496924768680636</v>
      </c>
      <c r="AH265">
        <f>LOG(Table8_1[[#This Row],[11Cl-PF3OUdS]])</f>
        <v>-1.3496924768680636</v>
      </c>
      <c r="AI265">
        <f>LOG(Table8_1[[#This Row],[3:3 FTCA]])</f>
        <v>-0.34969247686806354</v>
      </c>
      <c r="AJ265">
        <f>LOG(Table8_1[[#This Row],[5:3 FTCA]])</f>
        <v>-0.13906337929990631</v>
      </c>
      <c r="AK265">
        <f>LOG(Table8_1[[#This Row],[7:3 FTCA]])</f>
        <v>3.7426497940623665E-2</v>
      </c>
      <c r="AL265">
        <f>LOG(Table8_1[[#This Row],[6:2 FTCA]])</f>
        <v>-0.9507819773298184</v>
      </c>
      <c r="AM265">
        <f>LOG(Table8_1[[#This Row],[8:2 FTCA]])</f>
        <v>-0.9507819773298184</v>
      </c>
      <c r="AN265">
        <f>LOG(Table8_1[[#This Row],[10:2 FTCA]])</f>
        <v>-1.3496924768680636</v>
      </c>
      <c r="AO265">
        <f>LOG(Table8_1[[#This Row],[6:2 FTUCA]])</f>
        <v>-1.3496924768680636</v>
      </c>
      <c r="AP265">
        <f>LOG(Table8_1[[#This Row],[8:2 FTUCA]])</f>
        <v>-1.3496924768680636</v>
      </c>
      <c r="AQ265">
        <f>LOG(Table8_1[[#This Row],[6:2 diPAP]])</f>
        <v>-0.9507819773298184</v>
      </c>
      <c r="AR265">
        <f>LOG(Table8_1[[#This Row],[FBSA]])</f>
        <v>0.56110138364905604</v>
      </c>
      <c r="AS265">
        <f>LOG(Table8_1[[#This Row],[FHxSA]])</f>
        <v>1.5670263661590604</v>
      </c>
      <c r="AT265">
        <f>LOG(Table8_1[[#This Row],[PFPrS]])</f>
        <v>-0.9507819773298184</v>
      </c>
      <c r="AU265">
        <f>LOG(Table8_1[[#This Row],[Cl-PFOS]])</f>
        <v>0.250420002308894</v>
      </c>
      <c r="AV265">
        <f>LOG(Table8_1[[#This Row],[PFEtCHxS]])</f>
        <v>-0.65072247253204474</v>
      </c>
      <c r="AW265">
        <f>LOG(Table8_1[[#This Row],[8:2 diPAP]])</f>
        <v>-1.0481769646840879</v>
      </c>
      <c r="AX265">
        <f>LOG(Table8_1[[#This Row],[diSAmPAP]])</f>
        <v>-1.0481769646840879</v>
      </c>
      <c r="AY265" t="e">
        <f>LOG(Table8_1[[#This Row],[11cl-PF3OUdS2]])</f>
        <v>#NUM!</v>
      </c>
    </row>
    <row r="266" spans="1:51" x14ac:dyDescent="0.3">
      <c r="A266">
        <f>LOG(Table8_1[[#This Row],[PFBA]])</f>
        <v>-1.3377144842778699</v>
      </c>
      <c r="B266">
        <f>LOG(Table8_1[[#This Row],[PFPeA]])</f>
        <v>-1.3377144842778699</v>
      </c>
      <c r="C266">
        <f>LOG(Table8_1[[#This Row],[PFHxA]])</f>
        <v>-1.0362121726544447</v>
      </c>
      <c r="D266">
        <f>LOG(Table8_1[[#This Row],[PFHpA]])</f>
        <v>-1.0362121726544447</v>
      </c>
      <c r="E266">
        <f>LOG(Table8_1[[#This Row],[PFOA]])</f>
        <v>-1.0362121726544447</v>
      </c>
      <c r="F266">
        <f>LOG(Table8_1[[#This Row],[PFNA]])</f>
        <v>-0.58335949266171905</v>
      </c>
      <c r="G266">
        <f>LOG(Table8_1[[#This Row],[PFBS]])</f>
        <v>-1.3377144842778699</v>
      </c>
      <c r="H266">
        <f>LOG(Table8_1[[#This Row],[PFPeS]])</f>
        <v>-0.6392173101267199</v>
      </c>
      <c r="I266">
        <f>LOG(Table8_1[[#This Row],[PFHxS]])</f>
        <v>0.64542226934909186</v>
      </c>
      <c r="J266">
        <f>LOG(Table8_1[[#This Row],[PFHpS]])</f>
        <v>3.342375548694973E-2</v>
      </c>
      <c r="K266">
        <f>LOG(Table8_1[[#This Row],[PFOS]])</f>
        <v>2.7505083948513462</v>
      </c>
      <c r="L266">
        <f>LOG(Table8_1[[#This Row],[6:2 FTS]])</f>
        <v>-1.3377144842778699</v>
      </c>
      <c r="M266">
        <f>LOG(Table8_1[[#This Row],[PFDA]])</f>
        <v>0.2528530309798932</v>
      </c>
      <c r="N266">
        <f>LOG(Table8_1[[#This Row],[PFUnA]])</f>
        <v>0.5877109650189114</v>
      </c>
      <c r="O266">
        <f>LOG(Table8_1[[#This Row],[PFDoA]])</f>
        <v>0.55870857053316569</v>
      </c>
      <c r="P266">
        <f>LOG(Table8_1[[#This Row],[PFTrDA]])</f>
        <v>0.3344537511509309</v>
      </c>
      <c r="Q266">
        <f>LOG(Table8_1[[#This Row],[PFTeDA]])</f>
        <v>0.32428245529769262</v>
      </c>
      <c r="R266">
        <f>LOG(Table8_1[[#This Row],[PFHxDA]])</f>
        <v>-1.3377144842778699</v>
      </c>
      <c r="S266">
        <f>LOG(Table8_1[[#This Row],[PFNS]])</f>
        <v>0.57170883180868759</v>
      </c>
      <c r="T266">
        <f>LOG(Table8_1[[#This Row],[PFDS]])</f>
        <v>0.6637009253896482</v>
      </c>
      <c r="U266">
        <f>LOG(Table8_1[[#This Row],[PFDoS]])</f>
        <v>-0.11238269966426384</v>
      </c>
      <c r="V266">
        <f>LOG(Table8_1[[#This Row],[4:2 FTS]])</f>
        <v>-0.9393021596463883</v>
      </c>
      <c r="W266">
        <f>LOG(Table8_1[[#This Row],[8:2 FTS]])</f>
        <v>0.42975228000240795</v>
      </c>
      <c r="X266">
        <f>LOG(Table8_1[[#This Row],[10:2 FTS]])</f>
        <v>0.4668676203541095</v>
      </c>
      <c r="Y266">
        <f>LOG(Table8_1[[#This Row],[N-MeFOSAA]])</f>
        <v>-1.3377144842778699</v>
      </c>
      <c r="Z266">
        <f>LOG(Table8_1[[#This Row],[N-EtFOSAA]])</f>
        <v>-1.3377144842778699</v>
      </c>
      <c r="AA266">
        <f>LOG(Table8_1[[#This Row],[FOSA]])</f>
        <v>0.60097289568674828</v>
      </c>
      <c r="AB266">
        <f>LOG(Table8_1[[#This Row],[FOSAA]])</f>
        <v>-1.3377144842778699</v>
      </c>
      <c r="AC266">
        <f>LOG(Table8_1[[#This Row],[N-MeFOSA]])</f>
        <v>-1.3377144842778699</v>
      </c>
      <c r="AD266">
        <f>LOG(Table8_1[[#This Row],[N-EtFOSA]])</f>
        <v>-1.3377144842778699</v>
      </c>
      <c r="AE266">
        <f>LOG(Table8_1[[#This Row],[HFPO-DA]])</f>
        <v>-1.3377144842778699</v>
      </c>
      <c r="AF266">
        <f>LOG(Table8_1[[#This Row],[ADONA]])</f>
        <v>-1.3377144842778699</v>
      </c>
      <c r="AG266">
        <f>LOG(Table8_1[[#This Row],[9Cl-PF3ONS]])</f>
        <v>-1.3377144842778699</v>
      </c>
      <c r="AH266">
        <f>LOG(Table8_1[[#This Row],[11Cl-PF3OUdS]])</f>
        <v>-1.3377144842778699</v>
      </c>
      <c r="AI266">
        <f>LOG(Table8_1[[#This Row],[3:3 FTCA]])</f>
        <v>-0.33771448427786993</v>
      </c>
      <c r="AJ266">
        <f>LOG(Table8_1[[#This Row],[5:3 FTCA]])</f>
        <v>-1.3377144842778699</v>
      </c>
      <c r="AK266">
        <f>LOG(Table8_1[[#This Row],[7:3 FTCA]])</f>
        <v>-0.33441900898204685</v>
      </c>
      <c r="AL266">
        <f>LOG(Table8_1[[#This Row],[6:2 FTCA]])</f>
        <v>-0.9393021596463883</v>
      </c>
      <c r="AM266">
        <f>LOG(Table8_1[[#This Row],[8:2 FTCA]])</f>
        <v>-0.9393021596463883</v>
      </c>
      <c r="AN266">
        <f>LOG(Table8_1[[#This Row],[10:2 FTCA]])</f>
        <v>-1.3377144842778699</v>
      </c>
      <c r="AO266">
        <f>LOG(Table8_1[[#This Row],[6:2 FTUCA]])</f>
        <v>-1.3377144842778699</v>
      </c>
      <c r="AP266">
        <f>LOG(Table8_1[[#This Row],[8:2 FTUCA]])</f>
        <v>-1.3377144842778699</v>
      </c>
      <c r="AQ266">
        <f>LOG(Table8_1[[#This Row],[6:2 diPAP]])</f>
        <v>-0.9393021596463883</v>
      </c>
      <c r="AR266">
        <f>LOG(Table8_1[[#This Row],[FBSA]])</f>
        <v>0.49692964807321494</v>
      </c>
      <c r="AS266">
        <f>LOG(Table8_1[[#This Row],[FHxSA]])</f>
        <v>1.1271047983648077</v>
      </c>
      <c r="AT266">
        <f>LOG(Table8_1[[#This Row],[PFPrS]])</f>
        <v>-0.9393021596463883</v>
      </c>
      <c r="AU266">
        <f>LOG(Table8_1[[#This Row],[Cl-PFOS]])</f>
        <v>-9.2051478387727662E-2</v>
      </c>
      <c r="AV266">
        <f>LOG(Table8_1[[#This Row],[PFEtCHxS]])</f>
        <v>-0.6392173101267199</v>
      </c>
      <c r="AW266">
        <f>LOG(Table8_1[[#This Row],[8:2 diPAP]])</f>
        <v>-1.0362121726544447</v>
      </c>
      <c r="AX266">
        <f>LOG(Table8_1[[#This Row],[diSAmPAP]])</f>
        <v>-1.0362121726544447</v>
      </c>
      <c r="AY266" t="e">
        <f>LOG(Table8_1[[#This Row],[11cl-PF3OUdS2]])</f>
        <v>#NUM!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E62D-16DC-442F-92E1-F0DBC75EA600}">
  <dimension ref="A1:L9971"/>
  <sheetViews>
    <sheetView topLeftCell="A9953" workbookViewId="0">
      <selection activeCell="C9963" sqref="C9963"/>
    </sheetView>
  </sheetViews>
  <sheetFormatPr defaultRowHeight="15.6" x14ac:dyDescent="0.3"/>
  <cols>
    <col min="1" max="1" width="21.8984375" bestFit="1" customWidth="1"/>
    <col min="2" max="2" width="14.5" bestFit="1" customWidth="1"/>
    <col min="3" max="3" width="14.5" customWidth="1"/>
    <col min="4" max="4" width="14.5" bestFit="1" customWidth="1"/>
    <col min="5" max="5" width="10.19921875" bestFit="1" customWidth="1"/>
    <col min="6" max="6" width="8.8984375" bestFit="1" customWidth="1"/>
    <col min="7" max="7" width="9" bestFit="1" customWidth="1"/>
    <col min="8" max="8" width="9.5" bestFit="1" customWidth="1"/>
    <col min="9" max="9" width="22.19921875" bestFit="1" customWidth="1"/>
    <col min="10" max="10" width="9.5" customWidth="1"/>
    <col min="11" max="11" width="8.69921875" bestFit="1" customWidth="1"/>
    <col min="12" max="12" width="8.796875" style="3"/>
  </cols>
  <sheetData>
    <row r="1" spans="1:12" x14ac:dyDescent="0.3">
      <c r="A1" t="s">
        <v>0</v>
      </c>
      <c r="B1" t="s">
        <v>1</v>
      </c>
      <c r="C1" t="s">
        <v>364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365</v>
      </c>
      <c r="J1" t="s">
        <v>366</v>
      </c>
      <c r="K1" t="s">
        <v>367</v>
      </c>
      <c r="L1" t="s">
        <v>368</v>
      </c>
    </row>
    <row r="2" spans="1:12" x14ac:dyDescent="0.3">
      <c r="A2" t="s">
        <v>108</v>
      </c>
      <c r="B2" s="1">
        <v>44145</v>
      </c>
      <c r="C2" s="1" t="str">
        <f t="shared" ref="C2:C65" si="0">TEXT(B2,"yy")&amp;TEXT((B2-DATEVALUE("1/1/"&amp;TEXT(B2,"yy"))+1),"000")</f>
        <v>20315</v>
      </c>
      <c r="D2" t="s">
        <v>109</v>
      </c>
      <c r="E2" t="s">
        <v>110</v>
      </c>
      <c r="F2" t="s">
        <v>111</v>
      </c>
      <c r="G2">
        <v>17</v>
      </c>
      <c r="H2">
        <v>223</v>
      </c>
      <c r="I2" t="s">
        <v>7</v>
      </c>
      <c r="J2" t="str">
        <f>_xlfn.XLOOKUP(Table1_1[[#This Row],[Analyte]],[1]analyte_order!$B:$B,[1]analyte_order!$C:$C)</f>
        <v>375-22-4</v>
      </c>
      <c r="K2">
        <f>_xlfn.XLOOKUP(Table1_1[[#This Row],[CAS_rn]],[1]analyte_order!$C:$C,[1]analyte_order!$E:$E)</f>
        <v>1</v>
      </c>
      <c r="L2" s="3">
        <v>1.21</v>
      </c>
    </row>
    <row r="3" spans="1:12" x14ac:dyDescent="0.3">
      <c r="A3" t="s">
        <v>108</v>
      </c>
      <c r="B3" s="1">
        <v>44145</v>
      </c>
      <c r="C3" s="1" t="str">
        <f t="shared" si="0"/>
        <v>20315</v>
      </c>
      <c r="D3" t="s">
        <v>109</v>
      </c>
      <c r="E3" t="s">
        <v>110</v>
      </c>
      <c r="F3" t="s">
        <v>111</v>
      </c>
      <c r="G3">
        <v>17</v>
      </c>
      <c r="H3">
        <v>223</v>
      </c>
      <c r="I3" t="s">
        <v>8</v>
      </c>
      <c r="J3" t="str">
        <f>_xlfn.XLOOKUP(Table1_1[[#This Row],[Analyte]],[1]analyte_order!$B:$B,[1]analyte_order!$C:$C)</f>
        <v>2706-90-3</v>
      </c>
      <c r="K3">
        <f>_xlfn.XLOOKUP(Table1_1[[#This Row],[CAS_rn]],[1]analyte_order!$C:$C,[1]analyte_order!$E:$E)</f>
        <v>2</v>
      </c>
      <c r="L3" s="3">
        <v>6.3E-2</v>
      </c>
    </row>
    <row r="4" spans="1:12" x14ac:dyDescent="0.3">
      <c r="A4" t="s">
        <v>108</v>
      </c>
      <c r="B4" s="1">
        <v>44145</v>
      </c>
      <c r="C4" s="1" t="str">
        <f t="shared" si="0"/>
        <v>20315</v>
      </c>
      <c r="D4" t="s">
        <v>109</v>
      </c>
      <c r="E4" t="s">
        <v>110</v>
      </c>
      <c r="F4" t="s">
        <v>111</v>
      </c>
      <c r="G4">
        <v>17</v>
      </c>
      <c r="H4">
        <v>223</v>
      </c>
      <c r="I4" t="s">
        <v>9</v>
      </c>
      <c r="J4" t="str">
        <f>_xlfn.XLOOKUP(Table1_1[[#This Row],[Analyte]],[1]analyte_order!$B:$B,[1]analyte_order!$C:$C)</f>
        <v>307-24-4</v>
      </c>
      <c r="K4">
        <f>_xlfn.XLOOKUP(Table1_1[[#This Row],[CAS_rn]],[1]analyte_order!$C:$C,[1]analyte_order!$E:$E)</f>
        <v>3</v>
      </c>
      <c r="L4" s="3">
        <v>2.75</v>
      </c>
    </row>
    <row r="5" spans="1:12" x14ac:dyDescent="0.3">
      <c r="A5" t="s">
        <v>108</v>
      </c>
      <c r="B5" s="1">
        <v>44145</v>
      </c>
      <c r="C5" s="1" t="str">
        <f t="shared" si="0"/>
        <v>20315</v>
      </c>
      <c r="D5" t="s">
        <v>109</v>
      </c>
      <c r="E5" t="s">
        <v>110</v>
      </c>
      <c r="F5" t="s">
        <v>111</v>
      </c>
      <c r="G5">
        <v>17</v>
      </c>
      <c r="H5">
        <v>223</v>
      </c>
      <c r="I5" t="s">
        <v>10</v>
      </c>
      <c r="J5" t="str">
        <f>_xlfn.XLOOKUP(Table1_1[[#This Row],[Analyte]],[1]analyte_order!$B:$B,[1]analyte_order!$C:$C)</f>
        <v>375-85-9</v>
      </c>
      <c r="K5">
        <f>_xlfn.XLOOKUP(Table1_1[[#This Row],[CAS_rn]],[1]analyte_order!$C:$C,[1]analyte_order!$E:$E)</f>
        <v>4</v>
      </c>
      <c r="L5" s="3">
        <v>5.52</v>
      </c>
    </row>
    <row r="6" spans="1:12" x14ac:dyDescent="0.3">
      <c r="A6" t="s">
        <v>108</v>
      </c>
      <c r="B6" s="1">
        <v>44145</v>
      </c>
      <c r="C6" s="1" t="str">
        <f t="shared" si="0"/>
        <v>20315</v>
      </c>
      <c r="D6" t="s">
        <v>109</v>
      </c>
      <c r="E6" t="s">
        <v>110</v>
      </c>
      <c r="F6" t="s">
        <v>111</v>
      </c>
      <c r="G6">
        <v>17</v>
      </c>
      <c r="H6">
        <v>223</v>
      </c>
      <c r="I6" t="s">
        <v>11</v>
      </c>
      <c r="J6" t="str">
        <f>_xlfn.XLOOKUP(Table1_1[[#This Row],[Analyte]],[1]analyte_order!$B:$B,[1]analyte_order!$C:$C)</f>
        <v>335-67-1</v>
      </c>
      <c r="K6">
        <f>_xlfn.XLOOKUP(Table1_1[[#This Row],[CAS_rn]],[1]analyte_order!$C:$C,[1]analyte_order!$E:$E)</f>
        <v>5</v>
      </c>
      <c r="L6" s="3">
        <v>4.09</v>
      </c>
    </row>
    <row r="7" spans="1:12" x14ac:dyDescent="0.3">
      <c r="A7" t="s">
        <v>108</v>
      </c>
      <c r="B7" s="1">
        <v>44145</v>
      </c>
      <c r="C7" s="1" t="str">
        <f t="shared" si="0"/>
        <v>20315</v>
      </c>
      <c r="D7" t="s">
        <v>109</v>
      </c>
      <c r="E7" t="s">
        <v>110</v>
      </c>
      <c r="F7" t="s">
        <v>111</v>
      </c>
      <c r="G7">
        <v>17</v>
      </c>
      <c r="H7">
        <v>223</v>
      </c>
      <c r="I7" t="s">
        <v>12</v>
      </c>
      <c r="J7" t="str">
        <f>_xlfn.XLOOKUP(Table1_1[[#This Row],[Analyte]],[1]analyte_order!$B:$B,[1]analyte_order!$C:$C)</f>
        <v>375-95-1</v>
      </c>
      <c r="K7">
        <f>_xlfn.XLOOKUP(Table1_1[[#This Row],[CAS_rn]],[1]analyte_order!$C:$C,[1]analyte_order!$E:$E)</f>
        <v>6</v>
      </c>
      <c r="L7" s="3">
        <v>9.06</v>
      </c>
    </row>
    <row r="8" spans="1:12" x14ac:dyDescent="0.3">
      <c r="A8" t="s">
        <v>108</v>
      </c>
      <c r="B8" s="1">
        <v>44145</v>
      </c>
      <c r="C8" s="1" t="str">
        <f t="shared" si="0"/>
        <v>20315</v>
      </c>
      <c r="D8" t="s">
        <v>109</v>
      </c>
      <c r="E8" t="s">
        <v>110</v>
      </c>
      <c r="F8" t="s">
        <v>111</v>
      </c>
      <c r="G8">
        <v>17</v>
      </c>
      <c r="H8">
        <v>223</v>
      </c>
      <c r="I8" t="s">
        <v>13</v>
      </c>
      <c r="J8" t="str">
        <f>_xlfn.XLOOKUP(Table1_1[[#This Row],[Analyte]],[1]analyte_order!$B:$B,[1]analyte_order!$C:$C)</f>
        <v>375-73-5</v>
      </c>
      <c r="K8">
        <f>_xlfn.XLOOKUP(Table1_1[[#This Row],[CAS_rn]],[1]analyte_order!$C:$C,[1]analyte_order!$E:$E)</f>
        <v>14</v>
      </c>
      <c r="L8" s="3">
        <v>6.3E-2</v>
      </c>
    </row>
    <row r="9" spans="1:12" x14ac:dyDescent="0.3">
      <c r="A9" t="s">
        <v>108</v>
      </c>
      <c r="B9" s="1">
        <v>44145</v>
      </c>
      <c r="C9" s="1" t="str">
        <f t="shared" si="0"/>
        <v>20315</v>
      </c>
      <c r="D9" t="s">
        <v>109</v>
      </c>
      <c r="E9" t="s">
        <v>110</v>
      </c>
      <c r="F9" t="s">
        <v>111</v>
      </c>
      <c r="G9">
        <v>17</v>
      </c>
      <c r="H9">
        <v>223</v>
      </c>
      <c r="I9" t="s">
        <v>14</v>
      </c>
      <c r="J9" t="str">
        <f>_xlfn.XLOOKUP(Table1_1[[#This Row],[Analyte]],[1]analyte_order!$B:$B,[1]analyte_order!$C:$C)</f>
        <v>2706-91-4</v>
      </c>
      <c r="K9">
        <f>_xlfn.XLOOKUP(Table1_1[[#This Row],[CAS_rn]],[1]analyte_order!$C:$C,[1]analyte_order!$E:$E)</f>
        <v>15</v>
      </c>
      <c r="L9" s="3">
        <v>0.76349999999999996</v>
      </c>
    </row>
    <row r="10" spans="1:12" x14ac:dyDescent="0.3">
      <c r="A10" t="s">
        <v>108</v>
      </c>
      <c r="B10" s="1">
        <v>44145</v>
      </c>
      <c r="C10" s="1" t="str">
        <f t="shared" si="0"/>
        <v>20315</v>
      </c>
      <c r="D10" t="s">
        <v>109</v>
      </c>
      <c r="E10" t="s">
        <v>110</v>
      </c>
      <c r="F10" t="s">
        <v>111</v>
      </c>
      <c r="G10">
        <v>17</v>
      </c>
      <c r="H10">
        <v>223</v>
      </c>
      <c r="I10" t="s">
        <v>15</v>
      </c>
      <c r="J10" t="str">
        <f>_xlfn.XLOOKUP(Table1_1[[#This Row],[Analyte]],[1]analyte_order!$B:$B,[1]analyte_order!$C:$C)</f>
        <v>355-46-4</v>
      </c>
      <c r="K10">
        <f>_xlfn.XLOOKUP(Table1_1[[#This Row],[CAS_rn]],[1]analyte_order!$C:$C,[1]analyte_order!$E:$E)</f>
        <v>16</v>
      </c>
      <c r="L10" s="3">
        <v>41.2</v>
      </c>
    </row>
    <row r="11" spans="1:12" x14ac:dyDescent="0.3">
      <c r="A11" t="s">
        <v>108</v>
      </c>
      <c r="B11" s="1">
        <v>44145</v>
      </c>
      <c r="C11" s="1" t="str">
        <f t="shared" si="0"/>
        <v>20315</v>
      </c>
      <c r="D11" t="s">
        <v>109</v>
      </c>
      <c r="E11" t="s">
        <v>110</v>
      </c>
      <c r="F11" t="s">
        <v>111</v>
      </c>
      <c r="G11">
        <v>17</v>
      </c>
      <c r="H11">
        <v>223</v>
      </c>
      <c r="I11" t="s">
        <v>16</v>
      </c>
      <c r="J11" t="str">
        <f>_xlfn.XLOOKUP(Table1_1[[#This Row],[Analyte]],[1]analyte_order!$B:$B,[1]analyte_order!$C:$C)</f>
        <v>375-92-8</v>
      </c>
      <c r="K11">
        <f>_xlfn.XLOOKUP(Table1_1[[#This Row],[CAS_rn]],[1]analyte_order!$C:$C,[1]analyte_order!$E:$E)</f>
        <v>17</v>
      </c>
      <c r="L11" s="3">
        <v>1.39</v>
      </c>
    </row>
    <row r="12" spans="1:12" x14ac:dyDescent="0.3">
      <c r="A12" t="s">
        <v>108</v>
      </c>
      <c r="B12" s="1">
        <v>44145</v>
      </c>
      <c r="C12" s="1" t="str">
        <f t="shared" si="0"/>
        <v>20315</v>
      </c>
      <c r="D12" t="s">
        <v>109</v>
      </c>
      <c r="E12" t="s">
        <v>110</v>
      </c>
      <c r="F12" t="s">
        <v>111</v>
      </c>
      <c r="G12">
        <v>17</v>
      </c>
      <c r="H12">
        <v>223</v>
      </c>
      <c r="I12" t="s">
        <v>17</v>
      </c>
      <c r="J12" t="str">
        <f>_xlfn.XLOOKUP(Table1_1[[#This Row],[Analyte]],[1]analyte_order!$B:$B,[1]analyte_order!$C:$C)</f>
        <v>1763-23-1</v>
      </c>
      <c r="K12">
        <f>_xlfn.XLOOKUP(Table1_1[[#This Row],[CAS_rn]],[1]analyte_order!$C:$C,[1]analyte_order!$E:$E)</f>
        <v>18</v>
      </c>
      <c r="L12" s="3">
        <v>3370</v>
      </c>
    </row>
    <row r="13" spans="1:12" x14ac:dyDescent="0.3">
      <c r="A13" t="s">
        <v>108</v>
      </c>
      <c r="B13" s="1">
        <v>44145</v>
      </c>
      <c r="C13" s="1" t="str">
        <f t="shared" si="0"/>
        <v>20315</v>
      </c>
      <c r="D13" t="s">
        <v>109</v>
      </c>
      <c r="E13" t="s">
        <v>110</v>
      </c>
      <c r="F13" t="s">
        <v>111</v>
      </c>
      <c r="G13">
        <v>17</v>
      </c>
      <c r="H13">
        <v>223</v>
      </c>
      <c r="I13" t="s">
        <v>18</v>
      </c>
      <c r="J13" t="str">
        <f>_xlfn.XLOOKUP(Table1_1[[#This Row],[Analyte]],[1]analyte_order!$B:$B,[1]analyte_order!$C:$C)</f>
        <v>27619-97-2</v>
      </c>
      <c r="K13">
        <f>_xlfn.XLOOKUP(Table1_1[[#This Row],[CAS_rn]],[1]analyte_order!$C:$C,[1]analyte_order!$E:$E)</f>
        <v>23</v>
      </c>
      <c r="L13" s="3">
        <v>6.3E-2</v>
      </c>
    </row>
    <row r="14" spans="1:12" x14ac:dyDescent="0.3">
      <c r="A14" t="s">
        <v>112</v>
      </c>
      <c r="B14" s="1">
        <v>44145</v>
      </c>
      <c r="C14" s="1" t="str">
        <f t="shared" si="0"/>
        <v>20315</v>
      </c>
      <c r="D14" t="s">
        <v>109</v>
      </c>
      <c r="E14" t="s">
        <v>110</v>
      </c>
      <c r="F14" t="s">
        <v>113</v>
      </c>
      <c r="G14">
        <v>17</v>
      </c>
      <c r="H14">
        <v>223</v>
      </c>
      <c r="I14" t="s">
        <v>7</v>
      </c>
      <c r="J14" t="str">
        <f>_xlfn.XLOOKUP(Table1_1[[#This Row],[Analyte]],[1]analyte_order!$B:$B,[1]analyte_order!$C:$C)</f>
        <v>375-22-4</v>
      </c>
      <c r="K14">
        <f>_xlfn.XLOOKUP(Table1_1[[#This Row],[CAS_rn]],[1]analyte_order!$C:$C,[1]analyte_order!$E:$E)</f>
        <v>1</v>
      </c>
      <c r="L14" s="3">
        <v>0.38700000000000001</v>
      </c>
    </row>
    <row r="15" spans="1:12" x14ac:dyDescent="0.3">
      <c r="A15" t="s">
        <v>112</v>
      </c>
      <c r="B15" s="1">
        <v>44145</v>
      </c>
      <c r="C15" s="1" t="str">
        <f t="shared" si="0"/>
        <v>20315</v>
      </c>
      <c r="D15" t="s">
        <v>109</v>
      </c>
      <c r="E15" t="s">
        <v>110</v>
      </c>
      <c r="F15" t="s">
        <v>113</v>
      </c>
      <c r="G15">
        <v>17</v>
      </c>
      <c r="H15">
        <v>223</v>
      </c>
      <c r="I15" t="s">
        <v>8</v>
      </c>
      <c r="J15" t="str">
        <f>_xlfn.XLOOKUP(Table1_1[[#This Row],[Analyte]],[1]analyte_order!$B:$B,[1]analyte_order!$C:$C)</f>
        <v>2706-90-3</v>
      </c>
      <c r="K15">
        <f>_xlfn.XLOOKUP(Table1_1[[#This Row],[CAS_rn]],[1]analyte_order!$C:$C,[1]analyte_order!$E:$E)</f>
        <v>2</v>
      </c>
      <c r="L15" s="3">
        <v>2.9399999999999999E-2</v>
      </c>
    </row>
    <row r="16" spans="1:12" x14ac:dyDescent="0.3">
      <c r="A16" t="s">
        <v>112</v>
      </c>
      <c r="B16" s="1">
        <v>44145</v>
      </c>
      <c r="C16" s="1" t="str">
        <f t="shared" si="0"/>
        <v>20315</v>
      </c>
      <c r="D16" t="s">
        <v>109</v>
      </c>
      <c r="E16" t="s">
        <v>110</v>
      </c>
      <c r="F16" t="s">
        <v>113</v>
      </c>
      <c r="G16">
        <v>17</v>
      </c>
      <c r="H16">
        <v>223</v>
      </c>
      <c r="I16" t="s">
        <v>9</v>
      </c>
      <c r="J16" t="str">
        <f>_xlfn.XLOOKUP(Table1_1[[#This Row],[Analyte]],[1]analyte_order!$B:$B,[1]analyte_order!$C:$C)</f>
        <v>307-24-4</v>
      </c>
      <c r="K16">
        <f>_xlfn.XLOOKUP(Table1_1[[#This Row],[CAS_rn]],[1]analyte_order!$C:$C,[1]analyte_order!$E:$E)</f>
        <v>3</v>
      </c>
      <c r="L16" s="3">
        <v>0.629</v>
      </c>
    </row>
    <row r="17" spans="1:12" x14ac:dyDescent="0.3">
      <c r="A17" t="s">
        <v>112</v>
      </c>
      <c r="B17" s="1">
        <v>44145</v>
      </c>
      <c r="C17" s="1" t="str">
        <f t="shared" si="0"/>
        <v>20315</v>
      </c>
      <c r="D17" t="s">
        <v>109</v>
      </c>
      <c r="E17" t="s">
        <v>110</v>
      </c>
      <c r="F17" t="s">
        <v>113</v>
      </c>
      <c r="G17">
        <v>17</v>
      </c>
      <c r="H17">
        <v>223</v>
      </c>
      <c r="I17" t="s">
        <v>10</v>
      </c>
      <c r="J17" t="str">
        <f>_xlfn.XLOOKUP(Table1_1[[#This Row],[Analyte]],[1]analyte_order!$B:$B,[1]analyte_order!$C:$C)</f>
        <v>375-85-9</v>
      </c>
      <c r="K17">
        <f>_xlfn.XLOOKUP(Table1_1[[#This Row],[CAS_rn]],[1]analyte_order!$C:$C,[1]analyte_order!$E:$E)</f>
        <v>4</v>
      </c>
      <c r="L17" s="3">
        <v>0.68100000000000005</v>
      </c>
    </row>
    <row r="18" spans="1:12" x14ac:dyDescent="0.3">
      <c r="A18" t="s">
        <v>112</v>
      </c>
      <c r="B18" s="1">
        <v>44145</v>
      </c>
      <c r="C18" s="1" t="str">
        <f t="shared" si="0"/>
        <v>20315</v>
      </c>
      <c r="D18" t="s">
        <v>109</v>
      </c>
      <c r="E18" t="s">
        <v>110</v>
      </c>
      <c r="F18" t="s">
        <v>113</v>
      </c>
      <c r="G18">
        <v>17</v>
      </c>
      <c r="H18">
        <v>223</v>
      </c>
      <c r="I18" t="s">
        <v>11</v>
      </c>
      <c r="J18" t="str">
        <f>_xlfn.XLOOKUP(Table1_1[[#This Row],[Analyte]],[1]analyte_order!$B:$B,[1]analyte_order!$C:$C)</f>
        <v>335-67-1</v>
      </c>
      <c r="K18">
        <f>_xlfn.XLOOKUP(Table1_1[[#This Row],[CAS_rn]],[1]analyte_order!$C:$C,[1]analyte_order!$E:$E)</f>
        <v>5</v>
      </c>
      <c r="L18" s="3">
        <v>1.1499999999999999</v>
      </c>
    </row>
    <row r="19" spans="1:12" x14ac:dyDescent="0.3">
      <c r="A19" t="s">
        <v>112</v>
      </c>
      <c r="B19" s="1">
        <v>44145</v>
      </c>
      <c r="C19" s="1" t="str">
        <f t="shared" si="0"/>
        <v>20315</v>
      </c>
      <c r="D19" t="s">
        <v>109</v>
      </c>
      <c r="E19" t="s">
        <v>110</v>
      </c>
      <c r="F19" t="s">
        <v>113</v>
      </c>
      <c r="G19">
        <v>17</v>
      </c>
      <c r="H19">
        <v>223</v>
      </c>
      <c r="I19" t="s">
        <v>12</v>
      </c>
      <c r="J19" t="str">
        <f>_xlfn.XLOOKUP(Table1_1[[#This Row],[Analyte]],[1]analyte_order!$B:$B,[1]analyte_order!$C:$C)</f>
        <v>375-95-1</v>
      </c>
      <c r="K19">
        <f>_xlfn.XLOOKUP(Table1_1[[#This Row],[CAS_rn]],[1]analyte_order!$C:$C,[1]analyte_order!$E:$E)</f>
        <v>6</v>
      </c>
      <c r="L19" s="3">
        <v>0.60899999999999999</v>
      </c>
    </row>
    <row r="20" spans="1:12" x14ac:dyDescent="0.3">
      <c r="A20" t="s">
        <v>112</v>
      </c>
      <c r="B20" s="1">
        <v>44145</v>
      </c>
      <c r="C20" s="1" t="str">
        <f t="shared" si="0"/>
        <v>20315</v>
      </c>
      <c r="D20" t="s">
        <v>109</v>
      </c>
      <c r="E20" t="s">
        <v>110</v>
      </c>
      <c r="F20" t="s">
        <v>113</v>
      </c>
      <c r="G20">
        <v>17</v>
      </c>
      <c r="H20">
        <v>223</v>
      </c>
      <c r="I20" t="s">
        <v>13</v>
      </c>
      <c r="J20" t="str">
        <f>_xlfn.XLOOKUP(Table1_1[[#This Row],[Analyte]],[1]analyte_order!$B:$B,[1]analyte_order!$C:$C)</f>
        <v>375-73-5</v>
      </c>
      <c r="K20">
        <f>_xlfn.XLOOKUP(Table1_1[[#This Row],[CAS_rn]],[1]analyte_order!$C:$C,[1]analyte_order!$E:$E)</f>
        <v>14</v>
      </c>
      <c r="L20" s="3">
        <v>2.9399999999999999E-2</v>
      </c>
    </row>
    <row r="21" spans="1:12" x14ac:dyDescent="0.3">
      <c r="A21" t="s">
        <v>112</v>
      </c>
      <c r="B21" s="1">
        <v>44145</v>
      </c>
      <c r="C21" s="1" t="str">
        <f t="shared" si="0"/>
        <v>20315</v>
      </c>
      <c r="D21" t="s">
        <v>109</v>
      </c>
      <c r="E21" t="s">
        <v>110</v>
      </c>
      <c r="F21" t="s">
        <v>113</v>
      </c>
      <c r="G21">
        <v>17</v>
      </c>
      <c r="H21">
        <v>223</v>
      </c>
      <c r="I21" t="s">
        <v>14</v>
      </c>
      <c r="J21" t="str">
        <f>_xlfn.XLOOKUP(Table1_1[[#This Row],[Analyte]],[1]analyte_order!$B:$B,[1]analyte_order!$C:$C)</f>
        <v>2706-91-4</v>
      </c>
      <c r="K21">
        <f>_xlfn.XLOOKUP(Table1_1[[#This Row],[CAS_rn]],[1]analyte_order!$C:$C,[1]analyte_order!$E:$E)</f>
        <v>15</v>
      </c>
      <c r="L21" s="3">
        <v>9.7000000000000003E-2</v>
      </c>
    </row>
    <row r="22" spans="1:12" x14ac:dyDescent="0.3">
      <c r="A22" t="s">
        <v>112</v>
      </c>
      <c r="B22" s="1">
        <v>44145</v>
      </c>
      <c r="C22" s="1" t="str">
        <f t="shared" si="0"/>
        <v>20315</v>
      </c>
      <c r="D22" t="s">
        <v>109</v>
      </c>
      <c r="E22" t="s">
        <v>110</v>
      </c>
      <c r="F22" t="s">
        <v>113</v>
      </c>
      <c r="G22">
        <v>17</v>
      </c>
      <c r="H22">
        <v>223</v>
      </c>
      <c r="I22" t="s">
        <v>15</v>
      </c>
      <c r="J22" t="str">
        <f>_xlfn.XLOOKUP(Table1_1[[#This Row],[Analyte]],[1]analyte_order!$B:$B,[1]analyte_order!$C:$C)</f>
        <v>355-46-4</v>
      </c>
      <c r="K22">
        <f>_xlfn.XLOOKUP(Table1_1[[#This Row],[CAS_rn]],[1]analyte_order!$C:$C,[1]analyte_order!$E:$E)</f>
        <v>16</v>
      </c>
      <c r="L22" s="3">
        <v>7.47</v>
      </c>
    </row>
    <row r="23" spans="1:12" x14ac:dyDescent="0.3">
      <c r="A23" t="s">
        <v>112</v>
      </c>
      <c r="B23" s="1">
        <v>44145</v>
      </c>
      <c r="C23" s="1" t="str">
        <f t="shared" si="0"/>
        <v>20315</v>
      </c>
      <c r="D23" t="s">
        <v>109</v>
      </c>
      <c r="E23" t="s">
        <v>110</v>
      </c>
      <c r="F23" t="s">
        <v>113</v>
      </c>
      <c r="G23">
        <v>17</v>
      </c>
      <c r="H23">
        <v>223</v>
      </c>
      <c r="I23" t="s">
        <v>16</v>
      </c>
      <c r="J23" t="str">
        <f>_xlfn.XLOOKUP(Table1_1[[#This Row],[Analyte]],[1]analyte_order!$B:$B,[1]analyte_order!$C:$C)</f>
        <v>375-92-8</v>
      </c>
      <c r="K23">
        <f>_xlfn.XLOOKUP(Table1_1[[#This Row],[CAS_rn]],[1]analyte_order!$C:$C,[1]analyte_order!$E:$E)</f>
        <v>17</v>
      </c>
      <c r="L23" s="3">
        <v>0.95599999999999996</v>
      </c>
    </row>
    <row r="24" spans="1:12" x14ac:dyDescent="0.3">
      <c r="A24" t="s">
        <v>112</v>
      </c>
      <c r="B24" s="1">
        <v>44145</v>
      </c>
      <c r="C24" s="1" t="str">
        <f t="shared" si="0"/>
        <v>20315</v>
      </c>
      <c r="D24" t="s">
        <v>109</v>
      </c>
      <c r="E24" t="s">
        <v>110</v>
      </c>
      <c r="F24" t="s">
        <v>113</v>
      </c>
      <c r="G24">
        <v>17</v>
      </c>
      <c r="H24">
        <v>223</v>
      </c>
      <c r="I24" t="s">
        <v>17</v>
      </c>
      <c r="J24" t="str">
        <f>_xlfn.XLOOKUP(Table1_1[[#This Row],[Analyte]],[1]analyte_order!$B:$B,[1]analyte_order!$C:$C)</f>
        <v>1763-23-1</v>
      </c>
      <c r="K24">
        <f>_xlfn.XLOOKUP(Table1_1[[#This Row],[CAS_rn]],[1]analyte_order!$C:$C,[1]analyte_order!$E:$E)</f>
        <v>18</v>
      </c>
      <c r="L24" s="3">
        <v>847</v>
      </c>
    </row>
    <row r="25" spans="1:12" x14ac:dyDescent="0.3">
      <c r="A25" t="s">
        <v>112</v>
      </c>
      <c r="B25" s="1">
        <v>44145</v>
      </c>
      <c r="C25" s="1" t="str">
        <f t="shared" si="0"/>
        <v>20315</v>
      </c>
      <c r="D25" t="s">
        <v>109</v>
      </c>
      <c r="E25" t="s">
        <v>110</v>
      </c>
      <c r="F25" t="s">
        <v>113</v>
      </c>
      <c r="G25">
        <v>17</v>
      </c>
      <c r="H25">
        <v>223</v>
      </c>
      <c r="I25" t="s">
        <v>18</v>
      </c>
      <c r="J25" t="str">
        <f>_xlfn.XLOOKUP(Table1_1[[#This Row],[Analyte]],[1]analyte_order!$B:$B,[1]analyte_order!$C:$C)</f>
        <v>27619-97-2</v>
      </c>
      <c r="K25">
        <f>_xlfn.XLOOKUP(Table1_1[[#This Row],[CAS_rn]],[1]analyte_order!$C:$C,[1]analyte_order!$E:$E)</f>
        <v>23</v>
      </c>
      <c r="L25" s="3">
        <v>2.9399999999999999E-2</v>
      </c>
    </row>
    <row r="26" spans="1:12" x14ac:dyDescent="0.3">
      <c r="A26" t="s">
        <v>114</v>
      </c>
      <c r="B26" s="1">
        <v>44145</v>
      </c>
      <c r="C26" s="1" t="str">
        <f t="shared" si="0"/>
        <v>20315</v>
      </c>
      <c r="D26" t="s">
        <v>109</v>
      </c>
      <c r="E26" t="s">
        <v>110</v>
      </c>
      <c r="F26" t="s">
        <v>115</v>
      </c>
      <c r="G26">
        <v>17</v>
      </c>
      <c r="H26">
        <v>223</v>
      </c>
      <c r="I26" t="s">
        <v>7</v>
      </c>
      <c r="J26" t="str">
        <f>_xlfn.XLOOKUP(Table1_1[[#This Row],[Analyte]],[1]analyte_order!$B:$B,[1]analyte_order!$C:$C)</f>
        <v>375-22-4</v>
      </c>
      <c r="K26">
        <f>_xlfn.XLOOKUP(Table1_1[[#This Row],[CAS_rn]],[1]analyte_order!$C:$C,[1]analyte_order!$E:$E)</f>
        <v>1</v>
      </c>
      <c r="L26" s="3">
        <v>0.93400000000000005</v>
      </c>
    </row>
    <row r="27" spans="1:12" x14ac:dyDescent="0.3">
      <c r="A27" t="s">
        <v>114</v>
      </c>
      <c r="B27" s="1">
        <v>44145</v>
      </c>
      <c r="C27" s="1" t="str">
        <f t="shared" si="0"/>
        <v>20315</v>
      </c>
      <c r="D27" t="s">
        <v>109</v>
      </c>
      <c r="E27" t="s">
        <v>110</v>
      </c>
      <c r="F27" t="s">
        <v>115</v>
      </c>
      <c r="G27">
        <v>17</v>
      </c>
      <c r="H27">
        <v>223</v>
      </c>
      <c r="I27" t="s">
        <v>8</v>
      </c>
      <c r="J27" t="str">
        <f>_xlfn.XLOOKUP(Table1_1[[#This Row],[Analyte]],[1]analyte_order!$B:$B,[1]analyte_order!$C:$C)</f>
        <v>2706-90-3</v>
      </c>
      <c r="K27">
        <f>_xlfn.XLOOKUP(Table1_1[[#This Row],[CAS_rn]],[1]analyte_order!$C:$C,[1]analyte_order!$E:$E)</f>
        <v>2</v>
      </c>
      <c r="L27" s="3">
        <v>3.1300000000000001E-2</v>
      </c>
    </row>
    <row r="28" spans="1:12" x14ac:dyDescent="0.3">
      <c r="A28" t="s">
        <v>114</v>
      </c>
      <c r="B28" s="1">
        <v>44145</v>
      </c>
      <c r="C28" s="1" t="str">
        <f t="shared" si="0"/>
        <v>20315</v>
      </c>
      <c r="D28" t="s">
        <v>109</v>
      </c>
      <c r="E28" t="s">
        <v>110</v>
      </c>
      <c r="F28" t="s">
        <v>115</v>
      </c>
      <c r="G28">
        <v>17</v>
      </c>
      <c r="H28">
        <v>223</v>
      </c>
      <c r="I28" t="s">
        <v>9</v>
      </c>
      <c r="J28" t="str">
        <f>_xlfn.XLOOKUP(Table1_1[[#This Row],[Analyte]],[1]analyte_order!$B:$B,[1]analyte_order!$C:$C)</f>
        <v>307-24-4</v>
      </c>
      <c r="K28">
        <f>_xlfn.XLOOKUP(Table1_1[[#This Row],[CAS_rn]],[1]analyte_order!$C:$C,[1]analyte_order!$E:$E)</f>
        <v>3</v>
      </c>
      <c r="L28" s="3">
        <v>1.77</v>
      </c>
    </row>
    <row r="29" spans="1:12" x14ac:dyDescent="0.3">
      <c r="A29" t="s">
        <v>114</v>
      </c>
      <c r="B29" s="1">
        <v>44145</v>
      </c>
      <c r="C29" s="1" t="str">
        <f t="shared" si="0"/>
        <v>20315</v>
      </c>
      <c r="D29" t="s">
        <v>109</v>
      </c>
      <c r="E29" t="s">
        <v>110</v>
      </c>
      <c r="F29" t="s">
        <v>115</v>
      </c>
      <c r="G29">
        <v>17</v>
      </c>
      <c r="H29">
        <v>223</v>
      </c>
      <c r="I29" t="s">
        <v>10</v>
      </c>
      <c r="J29" t="str">
        <f>_xlfn.XLOOKUP(Table1_1[[#This Row],[Analyte]],[1]analyte_order!$B:$B,[1]analyte_order!$C:$C)</f>
        <v>375-85-9</v>
      </c>
      <c r="K29">
        <f>_xlfn.XLOOKUP(Table1_1[[#This Row],[CAS_rn]],[1]analyte_order!$C:$C,[1]analyte_order!$E:$E)</f>
        <v>4</v>
      </c>
      <c r="L29" s="3">
        <v>2.31</v>
      </c>
    </row>
    <row r="30" spans="1:12" x14ac:dyDescent="0.3">
      <c r="A30" t="s">
        <v>114</v>
      </c>
      <c r="B30" s="1">
        <v>44145</v>
      </c>
      <c r="C30" s="1" t="str">
        <f t="shared" si="0"/>
        <v>20315</v>
      </c>
      <c r="D30" t="s">
        <v>109</v>
      </c>
      <c r="E30" t="s">
        <v>110</v>
      </c>
      <c r="F30" t="s">
        <v>115</v>
      </c>
      <c r="G30">
        <v>17</v>
      </c>
      <c r="H30">
        <v>223</v>
      </c>
      <c r="I30" t="s">
        <v>11</v>
      </c>
      <c r="J30" t="str">
        <f>_xlfn.XLOOKUP(Table1_1[[#This Row],[Analyte]],[1]analyte_order!$B:$B,[1]analyte_order!$C:$C)</f>
        <v>335-67-1</v>
      </c>
      <c r="K30">
        <f>_xlfn.XLOOKUP(Table1_1[[#This Row],[CAS_rn]],[1]analyte_order!$C:$C,[1]analyte_order!$E:$E)</f>
        <v>5</v>
      </c>
      <c r="L30" s="3">
        <v>6.26</v>
      </c>
    </row>
    <row r="31" spans="1:12" x14ac:dyDescent="0.3">
      <c r="A31" t="s">
        <v>114</v>
      </c>
      <c r="B31" s="1">
        <v>44145</v>
      </c>
      <c r="C31" s="1" t="str">
        <f t="shared" si="0"/>
        <v>20315</v>
      </c>
      <c r="D31" t="s">
        <v>109</v>
      </c>
      <c r="E31" t="s">
        <v>110</v>
      </c>
      <c r="F31" t="s">
        <v>115</v>
      </c>
      <c r="G31">
        <v>17</v>
      </c>
      <c r="H31">
        <v>223</v>
      </c>
      <c r="I31" t="s">
        <v>12</v>
      </c>
      <c r="J31" t="str">
        <f>_xlfn.XLOOKUP(Table1_1[[#This Row],[Analyte]],[1]analyte_order!$B:$B,[1]analyte_order!$C:$C)</f>
        <v>375-95-1</v>
      </c>
      <c r="K31">
        <f>_xlfn.XLOOKUP(Table1_1[[#This Row],[CAS_rn]],[1]analyte_order!$C:$C,[1]analyte_order!$E:$E)</f>
        <v>6</v>
      </c>
      <c r="L31" s="3">
        <v>3.48</v>
      </c>
    </row>
    <row r="32" spans="1:12" x14ac:dyDescent="0.3">
      <c r="A32" t="s">
        <v>114</v>
      </c>
      <c r="B32" s="1">
        <v>44145</v>
      </c>
      <c r="C32" s="1" t="str">
        <f t="shared" si="0"/>
        <v>20315</v>
      </c>
      <c r="D32" t="s">
        <v>109</v>
      </c>
      <c r="E32" t="s">
        <v>110</v>
      </c>
      <c r="F32" t="s">
        <v>115</v>
      </c>
      <c r="G32">
        <v>17</v>
      </c>
      <c r="H32">
        <v>223</v>
      </c>
      <c r="I32" t="s">
        <v>13</v>
      </c>
      <c r="J32" t="str">
        <f>_xlfn.XLOOKUP(Table1_1[[#This Row],[Analyte]],[1]analyte_order!$B:$B,[1]analyte_order!$C:$C)</f>
        <v>375-73-5</v>
      </c>
      <c r="K32">
        <f>_xlfn.XLOOKUP(Table1_1[[#This Row],[CAS_rn]],[1]analyte_order!$C:$C,[1]analyte_order!$E:$E)</f>
        <v>14</v>
      </c>
      <c r="L32" s="3">
        <v>3.1300000000000001E-2</v>
      </c>
    </row>
    <row r="33" spans="1:12" x14ac:dyDescent="0.3">
      <c r="A33" t="s">
        <v>114</v>
      </c>
      <c r="B33" s="1">
        <v>44145</v>
      </c>
      <c r="C33" s="1" t="str">
        <f t="shared" si="0"/>
        <v>20315</v>
      </c>
      <c r="D33" t="s">
        <v>109</v>
      </c>
      <c r="E33" t="s">
        <v>110</v>
      </c>
      <c r="F33" t="s">
        <v>115</v>
      </c>
      <c r="G33">
        <v>17</v>
      </c>
      <c r="H33">
        <v>223</v>
      </c>
      <c r="I33" t="s">
        <v>14</v>
      </c>
      <c r="J33" t="str">
        <f>_xlfn.XLOOKUP(Table1_1[[#This Row],[Analyte]],[1]analyte_order!$B:$B,[1]analyte_order!$C:$C)</f>
        <v>2706-91-4</v>
      </c>
      <c r="K33">
        <f>_xlfn.XLOOKUP(Table1_1[[#This Row],[CAS_rn]],[1]analyte_order!$C:$C,[1]analyte_order!$E:$E)</f>
        <v>15</v>
      </c>
      <c r="L33" s="3">
        <v>0.51700000000000002</v>
      </c>
    </row>
    <row r="34" spans="1:12" x14ac:dyDescent="0.3">
      <c r="A34" t="s">
        <v>114</v>
      </c>
      <c r="B34" s="1">
        <v>44145</v>
      </c>
      <c r="C34" s="1" t="str">
        <f t="shared" si="0"/>
        <v>20315</v>
      </c>
      <c r="D34" t="s">
        <v>109</v>
      </c>
      <c r="E34" t="s">
        <v>110</v>
      </c>
      <c r="F34" t="s">
        <v>115</v>
      </c>
      <c r="G34">
        <v>17</v>
      </c>
      <c r="H34">
        <v>223</v>
      </c>
      <c r="I34" t="s">
        <v>15</v>
      </c>
      <c r="J34" t="str">
        <f>_xlfn.XLOOKUP(Table1_1[[#This Row],[Analyte]],[1]analyte_order!$B:$B,[1]analyte_order!$C:$C)</f>
        <v>355-46-4</v>
      </c>
      <c r="K34">
        <f>_xlfn.XLOOKUP(Table1_1[[#This Row],[CAS_rn]],[1]analyte_order!$C:$C,[1]analyte_order!$E:$E)</f>
        <v>16</v>
      </c>
      <c r="L34" s="3">
        <v>35.9</v>
      </c>
    </row>
    <row r="35" spans="1:12" x14ac:dyDescent="0.3">
      <c r="A35" t="s">
        <v>114</v>
      </c>
      <c r="B35" s="1">
        <v>44145</v>
      </c>
      <c r="C35" s="1" t="str">
        <f t="shared" si="0"/>
        <v>20315</v>
      </c>
      <c r="D35" t="s">
        <v>109</v>
      </c>
      <c r="E35" t="s">
        <v>110</v>
      </c>
      <c r="F35" t="s">
        <v>115</v>
      </c>
      <c r="G35">
        <v>17</v>
      </c>
      <c r="H35">
        <v>223</v>
      </c>
      <c r="I35" t="s">
        <v>16</v>
      </c>
      <c r="J35" t="str">
        <f>_xlfn.XLOOKUP(Table1_1[[#This Row],[Analyte]],[1]analyte_order!$B:$B,[1]analyte_order!$C:$C)</f>
        <v>375-92-8</v>
      </c>
      <c r="K35">
        <f>_xlfn.XLOOKUP(Table1_1[[#This Row],[CAS_rn]],[1]analyte_order!$C:$C,[1]analyte_order!$E:$E)</f>
        <v>17</v>
      </c>
      <c r="L35" s="3">
        <v>3.21</v>
      </c>
    </row>
    <row r="36" spans="1:12" x14ac:dyDescent="0.3">
      <c r="A36" t="s">
        <v>114</v>
      </c>
      <c r="B36" s="1">
        <v>44145</v>
      </c>
      <c r="C36" s="1" t="str">
        <f t="shared" si="0"/>
        <v>20315</v>
      </c>
      <c r="D36" t="s">
        <v>109</v>
      </c>
      <c r="E36" t="s">
        <v>110</v>
      </c>
      <c r="F36" t="s">
        <v>115</v>
      </c>
      <c r="G36">
        <v>17</v>
      </c>
      <c r="H36">
        <v>223</v>
      </c>
      <c r="I36" t="s">
        <v>17</v>
      </c>
      <c r="J36" t="str">
        <f>_xlfn.XLOOKUP(Table1_1[[#This Row],[Analyte]],[1]analyte_order!$B:$B,[1]analyte_order!$C:$C)</f>
        <v>1763-23-1</v>
      </c>
      <c r="K36">
        <f>_xlfn.XLOOKUP(Table1_1[[#This Row],[CAS_rn]],[1]analyte_order!$C:$C,[1]analyte_order!$E:$E)</f>
        <v>18</v>
      </c>
      <c r="L36" s="3">
        <v>4680</v>
      </c>
    </row>
    <row r="37" spans="1:12" x14ac:dyDescent="0.3">
      <c r="A37" t="s">
        <v>114</v>
      </c>
      <c r="B37" s="1">
        <v>44145</v>
      </c>
      <c r="C37" s="1" t="str">
        <f t="shared" si="0"/>
        <v>20315</v>
      </c>
      <c r="D37" t="s">
        <v>109</v>
      </c>
      <c r="E37" t="s">
        <v>110</v>
      </c>
      <c r="F37" t="s">
        <v>115</v>
      </c>
      <c r="G37">
        <v>17</v>
      </c>
      <c r="H37">
        <v>223</v>
      </c>
      <c r="I37" t="s">
        <v>18</v>
      </c>
      <c r="J37" t="str">
        <f>_xlfn.XLOOKUP(Table1_1[[#This Row],[Analyte]],[1]analyte_order!$B:$B,[1]analyte_order!$C:$C)</f>
        <v>27619-97-2</v>
      </c>
      <c r="K37">
        <f>_xlfn.XLOOKUP(Table1_1[[#This Row],[CAS_rn]],[1]analyte_order!$C:$C,[1]analyte_order!$E:$E)</f>
        <v>23</v>
      </c>
      <c r="L37" s="3">
        <v>3.1300000000000001E-2</v>
      </c>
    </row>
    <row r="38" spans="1:12" x14ac:dyDescent="0.3">
      <c r="A38" t="s">
        <v>116</v>
      </c>
      <c r="B38" s="1">
        <v>44145</v>
      </c>
      <c r="C38" s="1" t="str">
        <f t="shared" si="0"/>
        <v>20315</v>
      </c>
      <c r="D38" t="s">
        <v>109</v>
      </c>
      <c r="E38" t="s">
        <v>110</v>
      </c>
      <c r="F38" t="s">
        <v>111</v>
      </c>
      <c r="G38">
        <v>14</v>
      </c>
      <c r="H38">
        <v>130</v>
      </c>
      <c r="I38" t="s">
        <v>7</v>
      </c>
      <c r="J38" t="str">
        <f>_xlfn.XLOOKUP(Table1_1[[#This Row],[Analyte]],[1]analyte_order!$B:$B,[1]analyte_order!$C:$C)</f>
        <v>375-22-4</v>
      </c>
      <c r="K38">
        <f>_xlfn.XLOOKUP(Table1_1[[#This Row],[CAS_rn]],[1]analyte_order!$C:$C,[1]analyte_order!$E:$E)</f>
        <v>1</v>
      </c>
      <c r="L38" s="3">
        <v>5.1499999999999997E-2</v>
      </c>
    </row>
    <row r="39" spans="1:12" x14ac:dyDescent="0.3">
      <c r="A39" t="s">
        <v>116</v>
      </c>
      <c r="B39" s="1">
        <v>44145</v>
      </c>
      <c r="C39" s="1" t="str">
        <f t="shared" si="0"/>
        <v>20315</v>
      </c>
      <c r="D39" t="s">
        <v>109</v>
      </c>
      <c r="E39" t="s">
        <v>110</v>
      </c>
      <c r="F39" t="s">
        <v>111</v>
      </c>
      <c r="G39">
        <v>14</v>
      </c>
      <c r="H39">
        <v>130</v>
      </c>
      <c r="I39" t="s">
        <v>8</v>
      </c>
      <c r="J39" t="str">
        <f>_xlfn.XLOOKUP(Table1_1[[#This Row],[Analyte]],[1]analyte_order!$B:$B,[1]analyte_order!$C:$C)</f>
        <v>2706-90-3</v>
      </c>
      <c r="K39">
        <f>_xlfn.XLOOKUP(Table1_1[[#This Row],[CAS_rn]],[1]analyte_order!$C:$C,[1]analyte_order!$E:$E)</f>
        <v>2</v>
      </c>
      <c r="L39" s="3">
        <v>5.1499999999999997E-2</v>
      </c>
    </row>
    <row r="40" spans="1:12" x14ac:dyDescent="0.3">
      <c r="A40" t="s">
        <v>116</v>
      </c>
      <c r="B40" s="1">
        <v>44145</v>
      </c>
      <c r="C40" s="1" t="str">
        <f t="shared" si="0"/>
        <v>20315</v>
      </c>
      <c r="D40" t="s">
        <v>109</v>
      </c>
      <c r="E40" t="s">
        <v>110</v>
      </c>
      <c r="F40" t="s">
        <v>111</v>
      </c>
      <c r="G40">
        <v>14</v>
      </c>
      <c r="H40">
        <v>130</v>
      </c>
      <c r="I40" t="s">
        <v>9</v>
      </c>
      <c r="J40" t="str">
        <f>_xlfn.XLOOKUP(Table1_1[[#This Row],[Analyte]],[1]analyte_order!$B:$B,[1]analyte_order!$C:$C)</f>
        <v>307-24-4</v>
      </c>
      <c r="K40">
        <f>_xlfn.XLOOKUP(Table1_1[[#This Row],[CAS_rn]],[1]analyte_order!$C:$C,[1]analyte_order!$E:$E)</f>
        <v>3</v>
      </c>
      <c r="L40" s="3">
        <v>5.1499999999999997E-2</v>
      </c>
    </row>
    <row r="41" spans="1:12" x14ac:dyDescent="0.3">
      <c r="A41" t="s">
        <v>116</v>
      </c>
      <c r="B41" s="1">
        <v>44145</v>
      </c>
      <c r="C41" s="1" t="str">
        <f t="shared" si="0"/>
        <v>20315</v>
      </c>
      <c r="D41" t="s">
        <v>109</v>
      </c>
      <c r="E41" t="s">
        <v>110</v>
      </c>
      <c r="F41" t="s">
        <v>111</v>
      </c>
      <c r="G41">
        <v>14</v>
      </c>
      <c r="H41">
        <v>130</v>
      </c>
      <c r="I41" t="s">
        <v>10</v>
      </c>
      <c r="J41" t="str">
        <f>_xlfn.XLOOKUP(Table1_1[[#This Row],[Analyte]],[1]analyte_order!$B:$B,[1]analyte_order!$C:$C)</f>
        <v>375-85-9</v>
      </c>
      <c r="K41">
        <f>_xlfn.XLOOKUP(Table1_1[[#This Row],[CAS_rn]],[1]analyte_order!$C:$C,[1]analyte_order!$E:$E)</f>
        <v>4</v>
      </c>
      <c r="L41" s="3">
        <v>0.17050000000000001</v>
      </c>
    </row>
    <row r="42" spans="1:12" x14ac:dyDescent="0.3">
      <c r="A42" t="s">
        <v>116</v>
      </c>
      <c r="B42" s="1">
        <v>44145</v>
      </c>
      <c r="C42" s="1" t="str">
        <f t="shared" si="0"/>
        <v>20315</v>
      </c>
      <c r="D42" t="s">
        <v>109</v>
      </c>
      <c r="E42" t="s">
        <v>110</v>
      </c>
      <c r="F42" t="s">
        <v>111</v>
      </c>
      <c r="G42">
        <v>14</v>
      </c>
      <c r="H42">
        <v>130</v>
      </c>
      <c r="I42" t="s">
        <v>11</v>
      </c>
      <c r="J42" t="str">
        <f>_xlfn.XLOOKUP(Table1_1[[#This Row],[Analyte]],[1]analyte_order!$B:$B,[1]analyte_order!$C:$C)</f>
        <v>335-67-1</v>
      </c>
      <c r="K42">
        <f>_xlfn.XLOOKUP(Table1_1[[#This Row],[CAS_rn]],[1]analyte_order!$C:$C,[1]analyte_order!$E:$E)</f>
        <v>5</v>
      </c>
      <c r="L42" s="3">
        <v>5.1499999999999997E-2</v>
      </c>
    </row>
    <row r="43" spans="1:12" x14ac:dyDescent="0.3">
      <c r="A43" t="s">
        <v>116</v>
      </c>
      <c r="B43" s="1">
        <v>44145</v>
      </c>
      <c r="C43" s="1" t="str">
        <f t="shared" si="0"/>
        <v>20315</v>
      </c>
      <c r="D43" t="s">
        <v>109</v>
      </c>
      <c r="E43" t="s">
        <v>110</v>
      </c>
      <c r="F43" t="s">
        <v>111</v>
      </c>
      <c r="G43">
        <v>14</v>
      </c>
      <c r="H43">
        <v>130</v>
      </c>
      <c r="I43" t="s">
        <v>12</v>
      </c>
      <c r="J43" t="str">
        <f>_xlfn.XLOOKUP(Table1_1[[#This Row],[Analyte]],[1]analyte_order!$B:$B,[1]analyte_order!$C:$C)</f>
        <v>375-95-1</v>
      </c>
      <c r="K43">
        <f>_xlfn.XLOOKUP(Table1_1[[#This Row],[CAS_rn]],[1]analyte_order!$C:$C,[1]analyte_order!$E:$E)</f>
        <v>6</v>
      </c>
      <c r="L43" s="3">
        <v>5.1499999999999997E-2</v>
      </c>
    </row>
    <row r="44" spans="1:12" x14ac:dyDescent="0.3">
      <c r="A44" t="s">
        <v>116</v>
      </c>
      <c r="B44" s="1">
        <v>44145</v>
      </c>
      <c r="C44" s="1" t="str">
        <f t="shared" si="0"/>
        <v>20315</v>
      </c>
      <c r="D44" t="s">
        <v>109</v>
      </c>
      <c r="E44" t="s">
        <v>110</v>
      </c>
      <c r="F44" t="s">
        <v>111</v>
      </c>
      <c r="G44">
        <v>14</v>
      </c>
      <c r="H44">
        <v>130</v>
      </c>
      <c r="I44" t="s">
        <v>13</v>
      </c>
      <c r="J44" t="str">
        <f>_xlfn.XLOOKUP(Table1_1[[#This Row],[Analyte]],[1]analyte_order!$B:$B,[1]analyte_order!$C:$C)</f>
        <v>375-73-5</v>
      </c>
      <c r="K44">
        <f>_xlfn.XLOOKUP(Table1_1[[#This Row],[CAS_rn]],[1]analyte_order!$C:$C,[1]analyte_order!$E:$E)</f>
        <v>14</v>
      </c>
      <c r="L44" s="3">
        <v>5.1499999999999997E-2</v>
      </c>
    </row>
    <row r="45" spans="1:12" x14ac:dyDescent="0.3">
      <c r="A45" t="s">
        <v>116</v>
      </c>
      <c r="B45" s="1">
        <v>44145</v>
      </c>
      <c r="C45" s="1" t="str">
        <f t="shared" si="0"/>
        <v>20315</v>
      </c>
      <c r="D45" t="s">
        <v>109</v>
      </c>
      <c r="E45" t="s">
        <v>110</v>
      </c>
      <c r="F45" t="s">
        <v>111</v>
      </c>
      <c r="G45">
        <v>14</v>
      </c>
      <c r="H45">
        <v>130</v>
      </c>
      <c r="I45" t="s">
        <v>14</v>
      </c>
      <c r="J45" t="str">
        <f>_xlfn.XLOOKUP(Table1_1[[#This Row],[Analyte]],[1]analyte_order!$B:$B,[1]analyte_order!$C:$C)</f>
        <v>2706-91-4</v>
      </c>
      <c r="K45">
        <f>_xlfn.XLOOKUP(Table1_1[[#This Row],[CAS_rn]],[1]analyte_order!$C:$C,[1]analyte_order!$E:$E)</f>
        <v>15</v>
      </c>
      <c r="L45" s="3">
        <v>5.1499999999999997E-2</v>
      </c>
    </row>
    <row r="46" spans="1:12" x14ac:dyDescent="0.3">
      <c r="A46" t="s">
        <v>116</v>
      </c>
      <c r="B46" s="1">
        <v>44145</v>
      </c>
      <c r="C46" s="1" t="str">
        <f t="shared" si="0"/>
        <v>20315</v>
      </c>
      <c r="D46" t="s">
        <v>109</v>
      </c>
      <c r="E46" t="s">
        <v>110</v>
      </c>
      <c r="F46" t="s">
        <v>111</v>
      </c>
      <c r="G46">
        <v>14</v>
      </c>
      <c r="H46">
        <v>130</v>
      </c>
      <c r="I46" t="s">
        <v>15</v>
      </c>
      <c r="J46" t="str">
        <f>_xlfn.XLOOKUP(Table1_1[[#This Row],[Analyte]],[1]analyte_order!$B:$B,[1]analyte_order!$C:$C)</f>
        <v>355-46-4</v>
      </c>
      <c r="K46">
        <f>_xlfn.XLOOKUP(Table1_1[[#This Row],[CAS_rn]],[1]analyte_order!$C:$C,[1]analyte_order!$E:$E)</f>
        <v>16</v>
      </c>
      <c r="L46" s="3">
        <v>12</v>
      </c>
    </row>
    <row r="47" spans="1:12" x14ac:dyDescent="0.3">
      <c r="A47" t="s">
        <v>116</v>
      </c>
      <c r="B47" s="1">
        <v>44145</v>
      </c>
      <c r="C47" s="1" t="str">
        <f t="shared" si="0"/>
        <v>20315</v>
      </c>
      <c r="D47" t="s">
        <v>109</v>
      </c>
      <c r="E47" t="s">
        <v>110</v>
      </c>
      <c r="F47" t="s">
        <v>111</v>
      </c>
      <c r="G47">
        <v>14</v>
      </c>
      <c r="H47">
        <v>130</v>
      </c>
      <c r="I47" t="s">
        <v>16</v>
      </c>
      <c r="J47" t="str">
        <f>_xlfn.XLOOKUP(Table1_1[[#This Row],[Analyte]],[1]analyte_order!$B:$B,[1]analyte_order!$C:$C)</f>
        <v>375-92-8</v>
      </c>
      <c r="K47">
        <f>_xlfn.XLOOKUP(Table1_1[[#This Row],[CAS_rn]],[1]analyte_order!$C:$C,[1]analyte_order!$E:$E)</f>
        <v>17</v>
      </c>
      <c r="L47" s="3">
        <v>0.54100000000000004</v>
      </c>
    </row>
    <row r="48" spans="1:12" x14ac:dyDescent="0.3">
      <c r="A48" t="s">
        <v>116</v>
      </c>
      <c r="B48" s="1">
        <v>44145</v>
      </c>
      <c r="C48" s="1" t="str">
        <f t="shared" si="0"/>
        <v>20315</v>
      </c>
      <c r="D48" t="s">
        <v>109</v>
      </c>
      <c r="E48" t="s">
        <v>110</v>
      </c>
      <c r="F48" t="s">
        <v>111</v>
      </c>
      <c r="G48">
        <v>14</v>
      </c>
      <c r="H48">
        <v>130</v>
      </c>
      <c r="I48" t="s">
        <v>17</v>
      </c>
      <c r="J48" t="str">
        <f>_xlfn.XLOOKUP(Table1_1[[#This Row],[Analyte]],[1]analyte_order!$B:$B,[1]analyte_order!$C:$C)</f>
        <v>1763-23-1</v>
      </c>
      <c r="K48">
        <f>_xlfn.XLOOKUP(Table1_1[[#This Row],[CAS_rn]],[1]analyte_order!$C:$C,[1]analyte_order!$E:$E)</f>
        <v>18</v>
      </c>
      <c r="L48" s="3">
        <v>2140</v>
      </c>
    </row>
    <row r="49" spans="1:12" x14ac:dyDescent="0.3">
      <c r="A49" t="s">
        <v>116</v>
      </c>
      <c r="B49" s="1">
        <v>44145</v>
      </c>
      <c r="C49" s="1" t="str">
        <f t="shared" si="0"/>
        <v>20315</v>
      </c>
      <c r="D49" t="s">
        <v>109</v>
      </c>
      <c r="E49" t="s">
        <v>110</v>
      </c>
      <c r="F49" t="s">
        <v>111</v>
      </c>
      <c r="G49">
        <v>14</v>
      </c>
      <c r="H49">
        <v>130</v>
      </c>
      <c r="I49" t="s">
        <v>18</v>
      </c>
      <c r="J49" t="str">
        <f>_xlfn.XLOOKUP(Table1_1[[#This Row],[Analyte]],[1]analyte_order!$B:$B,[1]analyte_order!$C:$C)</f>
        <v>27619-97-2</v>
      </c>
      <c r="K49">
        <f>_xlfn.XLOOKUP(Table1_1[[#This Row],[CAS_rn]],[1]analyte_order!$C:$C,[1]analyte_order!$E:$E)</f>
        <v>23</v>
      </c>
      <c r="L49" s="3">
        <v>5.1499999999999997E-2</v>
      </c>
    </row>
    <row r="50" spans="1:12" x14ac:dyDescent="0.3">
      <c r="A50" t="s">
        <v>117</v>
      </c>
      <c r="B50" s="1">
        <v>44145</v>
      </c>
      <c r="C50" s="1" t="str">
        <f t="shared" si="0"/>
        <v>20315</v>
      </c>
      <c r="D50" t="s">
        <v>109</v>
      </c>
      <c r="E50" t="s">
        <v>110</v>
      </c>
      <c r="F50" t="s">
        <v>113</v>
      </c>
      <c r="G50">
        <v>14</v>
      </c>
      <c r="H50">
        <v>130</v>
      </c>
      <c r="I50" t="s">
        <v>7</v>
      </c>
      <c r="J50" t="str">
        <f>_xlfn.XLOOKUP(Table1_1[[#This Row],[Analyte]],[1]analyte_order!$B:$B,[1]analyte_order!$C:$C)</f>
        <v>375-22-4</v>
      </c>
      <c r="K50">
        <f>_xlfn.XLOOKUP(Table1_1[[#This Row],[CAS_rn]],[1]analyte_order!$C:$C,[1]analyte_order!$E:$E)</f>
        <v>1</v>
      </c>
      <c r="L50" s="3">
        <v>3.6299999999999999E-2</v>
      </c>
    </row>
    <row r="51" spans="1:12" x14ac:dyDescent="0.3">
      <c r="A51" t="s">
        <v>117</v>
      </c>
      <c r="B51" s="1">
        <v>44145</v>
      </c>
      <c r="C51" s="1" t="str">
        <f t="shared" si="0"/>
        <v>20315</v>
      </c>
      <c r="D51" t="s">
        <v>109</v>
      </c>
      <c r="E51" t="s">
        <v>110</v>
      </c>
      <c r="F51" t="s">
        <v>113</v>
      </c>
      <c r="G51">
        <v>14</v>
      </c>
      <c r="H51">
        <v>130</v>
      </c>
      <c r="I51" t="s">
        <v>8</v>
      </c>
      <c r="J51" t="str">
        <f>_xlfn.XLOOKUP(Table1_1[[#This Row],[Analyte]],[1]analyte_order!$B:$B,[1]analyte_order!$C:$C)</f>
        <v>2706-90-3</v>
      </c>
      <c r="K51">
        <f>_xlfn.XLOOKUP(Table1_1[[#This Row],[CAS_rn]],[1]analyte_order!$C:$C,[1]analyte_order!$E:$E)</f>
        <v>2</v>
      </c>
      <c r="L51" s="3">
        <v>3.6299999999999999E-2</v>
      </c>
    </row>
    <row r="52" spans="1:12" x14ac:dyDescent="0.3">
      <c r="A52" t="s">
        <v>117</v>
      </c>
      <c r="B52" s="1">
        <v>44145</v>
      </c>
      <c r="C52" s="1" t="str">
        <f t="shared" si="0"/>
        <v>20315</v>
      </c>
      <c r="D52" t="s">
        <v>109</v>
      </c>
      <c r="E52" t="s">
        <v>110</v>
      </c>
      <c r="F52" t="s">
        <v>113</v>
      </c>
      <c r="G52">
        <v>14</v>
      </c>
      <c r="H52">
        <v>130</v>
      </c>
      <c r="I52" t="s">
        <v>9</v>
      </c>
      <c r="J52" t="str">
        <f>_xlfn.XLOOKUP(Table1_1[[#This Row],[Analyte]],[1]analyte_order!$B:$B,[1]analyte_order!$C:$C)</f>
        <v>307-24-4</v>
      </c>
      <c r="K52">
        <f>_xlfn.XLOOKUP(Table1_1[[#This Row],[CAS_rn]],[1]analyte_order!$C:$C,[1]analyte_order!$E:$E)</f>
        <v>3</v>
      </c>
      <c r="L52" s="3">
        <v>3.6299999999999999E-2</v>
      </c>
    </row>
    <row r="53" spans="1:12" x14ac:dyDescent="0.3">
      <c r="A53" t="s">
        <v>117</v>
      </c>
      <c r="B53" s="1">
        <v>44145</v>
      </c>
      <c r="C53" s="1" t="str">
        <f t="shared" si="0"/>
        <v>20315</v>
      </c>
      <c r="D53" t="s">
        <v>109</v>
      </c>
      <c r="E53" t="s">
        <v>110</v>
      </c>
      <c r="F53" t="s">
        <v>113</v>
      </c>
      <c r="G53">
        <v>14</v>
      </c>
      <c r="H53">
        <v>130</v>
      </c>
      <c r="I53" t="s">
        <v>10</v>
      </c>
      <c r="J53" t="str">
        <f>_xlfn.XLOOKUP(Table1_1[[#This Row],[Analyte]],[1]analyte_order!$B:$B,[1]analyte_order!$C:$C)</f>
        <v>375-85-9</v>
      </c>
      <c r="K53">
        <f>_xlfn.XLOOKUP(Table1_1[[#This Row],[CAS_rn]],[1]analyte_order!$C:$C,[1]analyte_order!$E:$E)</f>
        <v>4</v>
      </c>
      <c r="L53" s="3">
        <v>0.29899999999999999</v>
      </c>
    </row>
    <row r="54" spans="1:12" x14ac:dyDescent="0.3">
      <c r="A54" t="s">
        <v>117</v>
      </c>
      <c r="B54" s="1">
        <v>44145</v>
      </c>
      <c r="C54" s="1" t="str">
        <f t="shared" si="0"/>
        <v>20315</v>
      </c>
      <c r="D54" t="s">
        <v>109</v>
      </c>
      <c r="E54" t="s">
        <v>110</v>
      </c>
      <c r="F54" t="s">
        <v>113</v>
      </c>
      <c r="G54">
        <v>14</v>
      </c>
      <c r="H54">
        <v>130</v>
      </c>
      <c r="I54" t="s">
        <v>11</v>
      </c>
      <c r="J54" t="str">
        <f>_xlfn.XLOOKUP(Table1_1[[#This Row],[Analyte]],[1]analyte_order!$B:$B,[1]analyte_order!$C:$C)</f>
        <v>335-67-1</v>
      </c>
      <c r="K54">
        <f>_xlfn.XLOOKUP(Table1_1[[#This Row],[CAS_rn]],[1]analyte_order!$C:$C,[1]analyte_order!$E:$E)</f>
        <v>5</v>
      </c>
      <c r="L54" s="3">
        <v>0.84399999999999997</v>
      </c>
    </row>
    <row r="55" spans="1:12" x14ac:dyDescent="0.3">
      <c r="A55" t="s">
        <v>117</v>
      </c>
      <c r="B55" s="1">
        <v>44145</v>
      </c>
      <c r="C55" s="1" t="str">
        <f t="shared" si="0"/>
        <v>20315</v>
      </c>
      <c r="D55" t="s">
        <v>109</v>
      </c>
      <c r="E55" t="s">
        <v>110</v>
      </c>
      <c r="F55" t="s">
        <v>113</v>
      </c>
      <c r="G55">
        <v>14</v>
      </c>
      <c r="H55">
        <v>130</v>
      </c>
      <c r="I55" t="s">
        <v>12</v>
      </c>
      <c r="J55" t="str">
        <f>_xlfn.XLOOKUP(Table1_1[[#This Row],[Analyte]],[1]analyte_order!$B:$B,[1]analyte_order!$C:$C)</f>
        <v>375-95-1</v>
      </c>
      <c r="K55">
        <f>_xlfn.XLOOKUP(Table1_1[[#This Row],[CAS_rn]],[1]analyte_order!$C:$C,[1]analyte_order!$E:$E)</f>
        <v>6</v>
      </c>
      <c r="L55" s="3">
        <v>0.876</v>
      </c>
    </row>
    <row r="56" spans="1:12" x14ac:dyDescent="0.3">
      <c r="A56" t="s">
        <v>117</v>
      </c>
      <c r="B56" s="1">
        <v>44145</v>
      </c>
      <c r="C56" s="1" t="str">
        <f t="shared" si="0"/>
        <v>20315</v>
      </c>
      <c r="D56" t="s">
        <v>109</v>
      </c>
      <c r="E56" t="s">
        <v>110</v>
      </c>
      <c r="F56" t="s">
        <v>113</v>
      </c>
      <c r="G56">
        <v>14</v>
      </c>
      <c r="H56">
        <v>130</v>
      </c>
      <c r="I56" t="s">
        <v>13</v>
      </c>
      <c r="J56" t="str">
        <f>_xlfn.XLOOKUP(Table1_1[[#This Row],[Analyte]],[1]analyte_order!$B:$B,[1]analyte_order!$C:$C)</f>
        <v>375-73-5</v>
      </c>
      <c r="K56">
        <f>_xlfn.XLOOKUP(Table1_1[[#This Row],[CAS_rn]],[1]analyte_order!$C:$C,[1]analyte_order!$E:$E)</f>
        <v>14</v>
      </c>
      <c r="L56" s="3">
        <v>3.6299999999999999E-2</v>
      </c>
    </row>
    <row r="57" spans="1:12" x14ac:dyDescent="0.3">
      <c r="A57" t="s">
        <v>117</v>
      </c>
      <c r="B57" s="1">
        <v>44145</v>
      </c>
      <c r="C57" s="1" t="str">
        <f t="shared" si="0"/>
        <v>20315</v>
      </c>
      <c r="D57" t="s">
        <v>109</v>
      </c>
      <c r="E57" t="s">
        <v>110</v>
      </c>
      <c r="F57" t="s">
        <v>113</v>
      </c>
      <c r="G57">
        <v>14</v>
      </c>
      <c r="H57">
        <v>130</v>
      </c>
      <c r="I57" t="s">
        <v>14</v>
      </c>
      <c r="J57" t="str">
        <f>_xlfn.XLOOKUP(Table1_1[[#This Row],[Analyte]],[1]analyte_order!$B:$B,[1]analyte_order!$C:$C)</f>
        <v>2706-91-4</v>
      </c>
      <c r="K57">
        <f>_xlfn.XLOOKUP(Table1_1[[#This Row],[CAS_rn]],[1]analyte_order!$C:$C,[1]analyte_order!$E:$E)</f>
        <v>15</v>
      </c>
      <c r="L57" s="3">
        <v>0.1195</v>
      </c>
    </row>
    <row r="58" spans="1:12" x14ac:dyDescent="0.3">
      <c r="A58" t="s">
        <v>117</v>
      </c>
      <c r="B58" s="1">
        <v>44145</v>
      </c>
      <c r="C58" s="1" t="str">
        <f t="shared" si="0"/>
        <v>20315</v>
      </c>
      <c r="D58" t="s">
        <v>109</v>
      </c>
      <c r="E58" t="s">
        <v>110</v>
      </c>
      <c r="F58" t="s">
        <v>113</v>
      </c>
      <c r="G58">
        <v>14</v>
      </c>
      <c r="H58">
        <v>130</v>
      </c>
      <c r="I58" t="s">
        <v>15</v>
      </c>
      <c r="J58" t="str">
        <f>_xlfn.XLOOKUP(Table1_1[[#This Row],[Analyte]],[1]analyte_order!$B:$B,[1]analyte_order!$C:$C)</f>
        <v>355-46-4</v>
      </c>
      <c r="K58">
        <f>_xlfn.XLOOKUP(Table1_1[[#This Row],[CAS_rn]],[1]analyte_order!$C:$C,[1]analyte_order!$E:$E)</f>
        <v>16</v>
      </c>
      <c r="L58" s="3">
        <v>23.9</v>
      </c>
    </row>
    <row r="59" spans="1:12" x14ac:dyDescent="0.3">
      <c r="A59" t="s">
        <v>117</v>
      </c>
      <c r="B59" s="1">
        <v>44145</v>
      </c>
      <c r="C59" s="1" t="str">
        <f t="shared" si="0"/>
        <v>20315</v>
      </c>
      <c r="D59" t="s">
        <v>109</v>
      </c>
      <c r="E59" t="s">
        <v>110</v>
      </c>
      <c r="F59" t="s">
        <v>113</v>
      </c>
      <c r="G59">
        <v>14</v>
      </c>
      <c r="H59">
        <v>130</v>
      </c>
      <c r="I59" t="s">
        <v>16</v>
      </c>
      <c r="J59" t="str">
        <f>_xlfn.XLOOKUP(Table1_1[[#This Row],[Analyte]],[1]analyte_order!$B:$B,[1]analyte_order!$C:$C)</f>
        <v>375-92-8</v>
      </c>
      <c r="K59">
        <f>_xlfn.XLOOKUP(Table1_1[[#This Row],[CAS_rn]],[1]analyte_order!$C:$C,[1]analyte_order!$E:$E)</f>
        <v>17</v>
      </c>
      <c r="L59" s="3">
        <v>1.7</v>
      </c>
    </row>
    <row r="60" spans="1:12" x14ac:dyDescent="0.3">
      <c r="A60" t="s">
        <v>117</v>
      </c>
      <c r="B60" s="1">
        <v>44145</v>
      </c>
      <c r="C60" s="1" t="str">
        <f t="shared" si="0"/>
        <v>20315</v>
      </c>
      <c r="D60" t="s">
        <v>109</v>
      </c>
      <c r="E60" t="s">
        <v>110</v>
      </c>
      <c r="F60" t="s">
        <v>113</v>
      </c>
      <c r="G60">
        <v>14</v>
      </c>
      <c r="H60">
        <v>130</v>
      </c>
      <c r="I60" t="s">
        <v>17</v>
      </c>
      <c r="J60" t="str">
        <f>_xlfn.XLOOKUP(Table1_1[[#This Row],[Analyte]],[1]analyte_order!$B:$B,[1]analyte_order!$C:$C)</f>
        <v>1763-23-1</v>
      </c>
      <c r="K60">
        <f>_xlfn.XLOOKUP(Table1_1[[#This Row],[CAS_rn]],[1]analyte_order!$C:$C,[1]analyte_order!$E:$E)</f>
        <v>18</v>
      </c>
      <c r="L60" s="3">
        <v>5730</v>
      </c>
    </row>
    <row r="61" spans="1:12" x14ac:dyDescent="0.3">
      <c r="A61" t="s">
        <v>117</v>
      </c>
      <c r="B61" s="1">
        <v>44145</v>
      </c>
      <c r="C61" s="1" t="str">
        <f t="shared" si="0"/>
        <v>20315</v>
      </c>
      <c r="D61" t="s">
        <v>109</v>
      </c>
      <c r="E61" t="s">
        <v>110</v>
      </c>
      <c r="F61" t="s">
        <v>113</v>
      </c>
      <c r="G61">
        <v>14</v>
      </c>
      <c r="H61">
        <v>130</v>
      </c>
      <c r="I61" t="s">
        <v>18</v>
      </c>
      <c r="J61" t="str">
        <f>_xlfn.XLOOKUP(Table1_1[[#This Row],[Analyte]],[1]analyte_order!$B:$B,[1]analyte_order!$C:$C)</f>
        <v>27619-97-2</v>
      </c>
      <c r="K61">
        <f>_xlfn.XLOOKUP(Table1_1[[#This Row],[CAS_rn]],[1]analyte_order!$C:$C,[1]analyte_order!$E:$E)</f>
        <v>23</v>
      </c>
      <c r="L61" s="3">
        <v>3.6299999999999999E-2</v>
      </c>
    </row>
    <row r="62" spans="1:12" x14ac:dyDescent="0.3">
      <c r="A62" t="s">
        <v>118</v>
      </c>
      <c r="B62" s="1">
        <v>44145</v>
      </c>
      <c r="C62" s="1" t="str">
        <f t="shared" si="0"/>
        <v>20315</v>
      </c>
      <c r="D62" t="s">
        <v>109</v>
      </c>
      <c r="E62" t="s">
        <v>110</v>
      </c>
      <c r="F62" t="s">
        <v>115</v>
      </c>
      <c r="G62">
        <v>14</v>
      </c>
      <c r="H62">
        <v>130</v>
      </c>
      <c r="I62" t="s">
        <v>7</v>
      </c>
      <c r="J62" t="str">
        <f>_xlfn.XLOOKUP(Table1_1[[#This Row],[Analyte]],[1]analyte_order!$B:$B,[1]analyte_order!$C:$C)</f>
        <v>375-22-4</v>
      </c>
      <c r="K62">
        <f>_xlfn.XLOOKUP(Table1_1[[#This Row],[CAS_rn]],[1]analyte_order!$C:$C,[1]analyte_order!$E:$E)</f>
        <v>1</v>
      </c>
      <c r="L62" s="3">
        <v>3.2399999999999998E-2</v>
      </c>
    </row>
    <row r="63" spans="1:12" x14ac:dyDescent="0.3">
      <c r="A63" t="s">
        <v>118</v>
      </c>
      <c r="B63" s="1">
        <v>44145</v>
      </c>
      <c r="C63" s="1" t="str">
        <f t="shared" si="0"/>
        <v>20315</v>
      </c>
      <c r="D63" t="s">
        <v>109</v>
      </c>
      <c r="E63" t="s">
        <v>110</v>
      </c>
      <c r="F63" t="s">
        <v>115</v>
      </c>
      <c r="G63">
        <v>14</v>
      </c>
      <c r="H63">
        <v>130</v>
      </c>
      <c r="I63" t="s">
        <v>8</v>
      </c>
      <c r="J63" t="str">
        <f>_xlfn.XLOOKUP(Table1_1[[#This Row],[Analyte]],[1]analyte_order!$B:$B,[1]analyte_order!$C:$C)</f>
        <v>2706-90-3</v>
      </c>
      <c r="K63">
        <f>_xlfn.XLOOKUP(Table1_1[[#This Row],[CAS_rn]],[1]analyte_order!$C:$C,[1]analyte_order!$E:$E)</f>
        <v>2</v>
      </c>
      <c r="L63" s="3">
        <v>3.2399999999999998E-2</v>
      </c>
    </row>
    <row r="64" spans="1:12" x14ac:dyDescent="0.3">
      <c r="A64" t="s">
        <v>118</v>
      </c>
      <c r="B64" s="1">
        <v>44145</v>
      </c>
      <c r="C64" s="1" t="str">
        <f t="shared" si="0"/>
        <v>20315</v>
      </c>
      <c r="D64" t="s">
        <v>109</v>
      </c>
      <c r="E64" t="s">
        <v>110</v>
      </c>
      <c r="F64" t="s">
        <v>115</v>
      </c>
      <c r="G64">
        <v>14</v>
      </c>
      <c r="H64">
        <v>130</v>
      </c>
      <c r="I64" t="s">
        <v>9</v>
      </c>
      <c r="J64" t="str">
        <f>_xlfn.XLOOKUP(Table1_1[[#This Row],[Analyte]],[1]analyte_order!$B:$B,[1]analyte_order!$C:$C)</f>
        <v>307-24-4</v>
      </c>
      <c r="K64">
        <f>_xlfn.XLOOKUP(Table1_1[[#This Row],[CAS_rn]],[1]analyte_order!$C:$C,[1]analyte_order!$E:$E)</f>
        <v>3</v>
      </c>
      <c r="L64" s="3">
        <v>3.2399999999999998E-2</v>
      </c>
    </row>
    <row r="65" spans="1:12" x14ac:dyDescent="0.3">
      <c r="A65" t="s">
        <v>118</v>
      </c>
      <c r="B65" s="1">
        <v>44145</v>
      </c>
      <c r="C65" s="1" t="str">
        <f t="shared" si="0"/>
        <v>20315</v>
      </c>
      <c r="D65" t="s">
        <v>109</v>
      </c>
      <c r="E65" t="s">
        <v>110</v>
      </c>
      <c r="F65" t="s">
        <v>115</v>
      </c>
      <c r="G65">
        <v>14</v>
      </c>
      <c r="H65">
        <v>130</v>
      </c>
      <c r="I65" t="s">
        <v>10</v>
      </c>
      <c r="J65" t="str">
        <f>_xlfn.XLOOKUP(Table1_1[[#This Row],[Analyte]],[1]analyte_order!$B:$B,[1]analyte_order!$C:$C)</f>
        <v>375-85-9</v>
      </c>
      <c r="K65">
        <f>_xlfn.XLOOKUP(Table1_1[[#This Row],[CAS_rn]],[1]analyte_order!$C:$C,[1]analyte_order!$E:$E)</f>
        <v>4</v>
      </c>
      <c r="L65" s="3">
        <v>3.2399999999999998E-2</v>
      </c>
    </row>
    <row r="66" spans="1:12" x14ac:dyDescent="0.3">
      <c r="A66" t="s">
        <v>118</v>
      </c>
      <c r="B66" s="1">
        <v>44145</v>
      </c>
      <c r="C66" s="1" t="str">
        <f t="shared" ref="C66:C129" si="1">TEXT(B66,"yy")&amp;TEXT((B66-DATEVALUE("1/1/"&amp;TEXT(B66,"yy"))+1),"000")</f>
        <v>20315</v>
      </c>
      <c r="D66" t="s">
        <v>109</v>
      </c>
      <c r="E66" t="s">
        <v>110</v>
      </c>
      <c r="F66" t="s">
        <v>115</v>
      </c>
      <c r="G66">
        <v>14</v>
      </c>
      <c r="H66">
        <v>130</v>
      </c>
      <c r="I66" t="s">
        <v>11</v>
      </c>
      <c r="J66" t="str">
        <f>_xlfn.XLOOKUP(Table1_1[[#This Row],[Analyte]],[1]analyte_order!$B:$B,[1]analyte_order!$C:$C)</f>
        <v>335-67-1</v>
      </c>
      <c r="K66">
        <f>_xlfn.XLOOKUP(Table1_1[[#This Row],[CAS_rn]],[1]analyte_order!$C:$C,[1]analyte_order!$E:$E)</f>
        <v>5</v>
      </c>
      <c r="L66" s="3">
        <v>3.2399999999999998E-2</v>
      </c>
    </row>
    <row r="67" spans="1:12" x14ac:dyDescent="0.3">
      <c r="A67" t="s">
        <v>118</v>
      </c>
      <c r="B67" s="1">
        <v>44145</v>
      </c>
      <c r="C67" s="1" t="str">
        <f t="shared" si="1"/>
        <v>20315</v>
      </c>
      <c r="D67" t="s">
        <v>109</v>
      </c>
      <c r="E67" t="s">
        <v>110</v>
      </c>
      <c r="F67" t="s">
        <v>115</v>
      </c>
      <c r="G67">
        <v>14</v>
      </c>
      <c r="H67">
        <v>130</v>
      </c>
      <c r="I67" t="s">
        <v>12</v>
      </c>
      <c r="J67" t="str">
        <f>_xlfn.XLOOKUP(Table1_1[[#This Row],[Analyte]],[1]analyte_order!$B:$B,[1]analyte_order!$C:$C)</f>
        <v>375-95-1</v>
      </c>
      <c r="K67">
        <f>_xlfn.XLOOKUP(Table1_1[[#This Row],[CAS_rn]],[1]analyte_order!$C:$C,[1]analyte_order!$E:$E)</f>
        <v>6</v>
      </c>
      <c r="L67" s="3">
        <v>3.2399999999999998E-2</v>
      </c>
    </row>
    <row r="68" spans="1:12" x14ac:dyDescent="0.3">
      <c r="A68" t="s">
        <v>118</v>
      </c>
      <c r="B68" s="1">
        <v>44145</v>
      </c>
      <c r="C68" s="1" t="str">
        <f t="shared" si="1"/>
        <v>20315</v>
      </c>
      <c r="D68" t="s">
        <v>109</v>
      </c>
      <c r="E68" t="s">
        <v>110</v>
      </c>
      <c r="F68" t="s">
        <v>115</v>
      </c>
      <c r="G68">
        <v>14</v>
      </c>
      <c r="H68">
        <v>130</v>
      </c>
      <c r="I68" t="s">
        <v>13</v>
      </c>
      <c r="J68" t="str">
        <f>_xlfn.XLOOKUP(Table1_1[[#This Row],[Analyte]],[1]analyte_order!$B:$B,[1]analyte_order!$C:$C)</f>
        <v>375-73-5</v>
      </c>
      <c r="K68">
        <f>_xlfn.XLOOKUP(Table1_1[[#This Row],[CAS_rn]],[1]analyte_order!$C:$C,[1]analyte_order!$E:$E)</f>
        <v>14</v>
      </c>
      <c r="L68" s="3">
        <v>3.2399999999999998E-2</v>
      </c>
    </row>
    <row r="69" spans="1:12" x14ac:dyDescent="0.3">
      <c r="A69" t="s">
        <v>118</v>
      </c>
      <c r="B69" s="1">
        <v>44145</v>
      </c>
      <c r="C69" s="1" t="str">
        <f t="shared" si="1"/>
        <v>20315</v>
      </c>
      <c r="D69" t="s">
        <v>109</v>
      </c>
      <c r="E69" t="s">
        <v>110</v>
      </c>
      <c r="F69" t="s">
        <v>115</v>
      </c>
      <c r="G69">
        <v>14</v>
      </c>
      <c r="H69">
        <v>130</v>
      </c>
      <c r="I69" t="s">
        <v>14</v>
      </c>
      <c r="J69" t="str">
        <f>_xlfn.XLOOKUP(Table1_1[[#This Row],[Analyte]],[1]analyte_order!$B:$B,[1]analyte_order!$C:$C)</f>
        <v>2706-91-4</v>
      </c>
      <c r="K69">
        <f>_xlfn.XLOOKUP(Table1_1[[#This Row],[CAS_rn]],[1]analyte_order!$C:$C,[1]analyte_order!$E:$E)</f>
        <v>15</v>
      </c>
      <c r="L69" s="3">
        <v>3.2399999999999998E-2</v>
      </c>
    </row>
    <row r="70" spans="1:12" x14ac:dyDescent="0.3">
      <c r="A70" t="s">
        <v>118</v>
      </c>
      <c r="B70" s="1">
        <v>44145</v>
      </c>
      <c r="C70" s="1" t="str">
        <f t="shared" si="1"/>
        <v>20315</v>
      </c>
      <c r="D70" t="s">
        <v>109</v>
      </c>
      <c r="E70" t="s">
        <v>110</v>
      </c>
      <c r="F70" t="s">
        <v>115</v>
      </c>
      <c r="G70">
        <v>14</v>
      </c>
      <c r="H70">
        <v>130</v>
      </c>
      <c r="I70" t="s">
        <v>15</v>
      </c>
      <c r="J70" t="str">
        <f>_xlfn.XLOOKUP(Table1_1[[#This Row],[Analyte]],[1]analyte_order!$B:$B,[1]analyte_order!$C:$C)</f>
        <v>355-46-4</v>
      </c>
      <c r="K70">
        <f>_xlfn.XLOOKUP(Table1_1[[#This Row],[CAS_rn]],[1]analyte_order!$C:$C,[1]analyte_order!$E:$E)</f>
        <v>16</v>
      </c>
      <c r="L70" s="3">
        <v>2.23</v>
      </c>
    </row>
    <row r="71" spans="1:12" x14ac:dyDescent="0.3">
      <c r="A71" t="s">
        <v>118</v>
      </c>
      <c r="B71" s="1">
        <v>44145</v>
      </c>
      <c r="C71" s="1" t="str">
        <f t="shared" si="1"/>
        <v>20315</v>
      </c>
      <c r="D71" t="s">
        <v>109</v>
      </c>
      <c r="E71" t="s">
        <v>110</v>
      </c>
      <c r="F71" t="s">
        <v>115</v>
      </c>
      <c r="G71">
        <v>14</v>
      </c>
      <c r="H71">
        <v>130</v>
      </c>
      <c r="I71" t="s">
        <v>16</v>
      </c>
      <c r="J71" t="str">
        <f>_xlfn.XLOOKUP(Table1_1[[#This Row],[Analyte]],[1]analyte_order!$B:$B,[1]analyte_order!$C:$C)</f>
        <v>375-92-8</v>
      </c>
      <c r="K71">
        <f>_xlfn.XLOOKUP(Table1_1[[#This Row],[CAS_rn]],[1]analyte_order!$C:$C,[1]analyte_order!$E:$E)</f>
        <v>17</v>
      </c>
      <c r="L71" s="3">
        <v>3.2399999999999998E-2</v>
      </c>
    </row>
    <row r="72" spans="1:12" x14ac:dyDescent="0.3">
      <c r="A72" t="s">
        <v>118</v>
      </c>
      <c r="B72" s="1">
        <v>44145</v>
      </c>
      <c r="C72" s="1" t="str">
        <f t="shared" si="1"/>
        <v>20315</v>
      </c>
      <c r="D72" t="s">
        <v>109</v>
      </c>
      <c r="E72" t="s">
        <v>110</v>
      </c>
      <c r="F72" t="s">
        <v>115</v>
      </c>
      <c r="G72">
        <v>14</v>
      </c>
      <c r="H72">
        <v>130</v>
      </c>
      <c r="I72" t="s">
        <v>17</v>
      </c>
      <c r="J72" t="str">
        <f>_xlfn.XLOOKUP(Table1_1[[#This Row],[Analyte]],[1]analyte_order!$B:$B,[1]analyte_order!$C:$C)</f>
        <v>1763-23-1</v>
      </c>
      <c r="K72">
        <f>_xlfn.XLOOKUP(Table1_1[[#This Row],[CAS_rn]],[1]analyte_order!$C:$C,[1]analyte_order!$E:$E)</f>
        <v>18</v>
      </c>
      <c r="L72" s="3">
        <v>428</v>
      </c>
    </row>
    <row r="73" spans="1:12" x14ac:dyDescent="0.3">
      <c r="A73" t="s">
        <v>118</v>
      </c>
      <c r="B73" s="1">
        <v>44145</v>
      </c>
      <c r="C73" s="1" t="str">
        <f t="shared" si="1"/>
        <v>20315</v>
      </c>
      <c r="D73" t="s">
        <v>109</v>
      </c>
      <c r="E73" t="s">
        <v>110</v>
      </c>
      <c r="F73" t="s">
        <v>115</v>
      </c>
      <c r="G73">
        <v>14</v>
      </c>
      <c r="H73">
        <v>130</v>
      </c>
      <c r="I73" t="s">
        <v>18</v>
      </c>
      <c r="J73" t="str">
        <f>_xlfn.XLOOKUP(Table1_1[[#This Row],[Analyte]],[1]analyte_order!$B:$B,[1]analyte_order!$C:$C)</f>
        <v>27619-97-2</v>
      </c>
      <c r="K73">
        <f>_xlfn.XLOOKUP(Table1_1[[#This Row],[CAS_rn]],[1]analyte_order!$C:$C,[1]analyte_order!$E:$E)</f>
        <v>23</v>
      </c>
      <c r="L73" s="3">
        <v>3.2399999999999998E-2</v>
      </c>
    </row>
    <row r="74" spans="1:12" x14ac:dyDescent="0.3">
      <c r="A74" t="s">
        <v>119</v>
      </c>
      <c r="B74" s="1">
        <v>44145</v>
      </c>
      <c r="C74" s="1" t="str">
        <f t="shared" si="1"/>
        <v>20315</v>
      </c>
      <c r="D74" t="s">
        <v>109</v>
      </c>
      <c r="E74" t="s">
        <v>120</v>
      </c>
      <c r="F74" t="s">
        <v>111</v>
      </c>
      <c r="G74">
        <v>14</v>
      </c>
      <c r="H74">
        <v>121</v>
      </c>
      <c r="I74" t="s">
        <v>7</v>
      </c>
      <c r="J74" t="str">
        <f>_xlfn.XLOOKUP(Table1_1[[#This Row],[Analyte]],[1]analyte_order!$B:$B,[1]analyte_order!$C:$C)</f>
        <v>375-22-4</v>
      </c>
      <c r="K74">
        <f>_xlfn.XLOOKUP(Table1_1[[#This Row],[CAS_rn]],[1]analyte_order!$C:$C,[1]analyte_order!$E:$E)</f>
        <v>1</v>
      </c>
      <c r="L74" s="3">
        <v>2.7799999999999998E-2</v>
      </c>
    </row>
    <row r="75" spans="1:12" x14ac:dyDescent="0.3">
      <c r="A75" t="s">
        <v>119</v>
      </c>
      <c r="B75" s="1">
        <v>44145</v>
      </c>
      <c r="C75" s="1" t="str">
        <f t="shared" si="1"/>
        <v>20315</v>
      </c>
      <c r="D75" t="s">
        <v>109</v>
      </c>
      <c r="E75" t="s">
        <v>120</v>
      </c>
      <c r="F75" t="s">
        <v>111</v>
      </c>
      <c r="G75">
        <v>14</v>
      </c>
      <c r="H75">
        <v>121</v>
      </c>
      <c r="I75" t="s">
        <v>8</v>
      </c>
      <c r="J75" t="str">
        <f>_xlfn.XLOOKUP(Table1_1[[#This Row],[Analyte]],[1]analyte_order!$B:$B,[1]analyte_order!$C:$C)</f>
        <v>2706-90-3</v>
      </c>
      <c r="K75">
        <f>_xlfn.XLOOKUP(Table1_1[[#This Row],[CAS_rn]],[1]analyte_order!$C:$C,[1]analyte_order!$E:$E)</f>
        <v>2</v>
      </c>
      <c r="L75" s="3">
        <v>2.7799999999999998E-2</v>
      </c>
    </row>
    <row r="76" spans="1:12" x14ac:dyDescent="0.3">
      <c r="A76" t="s">
        <v>119</v>
      </c>
      <c r="B76" s="1">
        <v>44145</v>
      </c>
      <c r="C76" s="1" t="str">
        <f t="shared" si="1"/>
        <v>20315</v>
      </c>
      <c r="D76" t="s">
        <v>109</v>
      </c>
      <c r="E76" t="s">
        <v>120</v>
      </c>
      <c r="F76" t="s">
        <v>111</v>
      </c>
      <c r="G76">
        <v>14</v>
      </c>
      <c r="H76">
        <v>121</v>
      </c>
      <c r="I76" t="s">
        <v>9</v>
      </c>
      <c r="J76" t="str">
        <f>_xlfn.XLOOKUP(Table1_1[[#This Row],[Analyte]],[1]analyte_order!$B:$B,[1]analyte_order!$C:$C)</f>
        <v>307-24-4</v>
      </c>
      <c r="K76">
        <f>_xlfn.XLOOKUP(Table1_1[[#This Row],[CAS_rn]],[1]analyte_order!$C:$C,[1]analyte_order!$E:$E)</f>
        <v>3</v>
      </c>
      <c r="L76" s="3">
        <v>2.7799999999999998E-2</v>
      </c>
    </row>
    <row r="77" spans="1:12" x14ac:dyDescent="0.3">
      <c r="A77" t="s">
        <v>119</v>
      </c>
      <c r="B77" s="1">
        <v>44145</v>
      </c>
      <c r="C77" s="1" t="str">
        <f t="shared" si="1"/>
        <v>20315</v>
      </c>
      <c r="D77" t="s">
        <v>109</v>
      </c>
      <c r="E77" t="s">
        <v>120</v>
      </c>
      <c r="F77" t="s">
        <v>111</v>
      </c>
      <c r="G77">
        <v>14</v>
      </c>
      <c r="H77">
        <v>121</v>
      </c>
      <c r="I77" t="s">
        <v>10</v>
      </c>
      <c r="J77" t="str">
        <f>_xlfn.XLOOKUP(Table1_1[[#This Row],[Analyte]],[1]analyte_order!$B:$B,[1]analyte_order!$C:$C)</f>
        <v>375-85-9</v>
      </c>
      <c r="K77">
        <f>_xlfn.XLOOKUP(Table1_1[[#This Row],[CAS_rn]],[1]analyte_order!$C:$C,[1]analyte_order!$E:$E)</f>
        <v>4</v>
      </c>
      <c r="L77" s="3">
        <v>2.7799999999999998E-2</v>
      </c>
    </row>
    <row r="78" spans="1:12" x14ac:dyDescent="0.3">
      <c r="A78" t="s">
        <v>119</v>
      </c>
      <c r="B78" s="1">
        <v>44145</v>
      </c>
      <c r="C78" s="1" t="str">
        <f t="shared" si="1"/>
        <v>20315</v>
      </c>
      <c r="D78" t="s">
        <v>109</v>
      </c>
      <c r="E78" t="s">
        <v>120</v>
      </c>
      <c r="F78" t="s">
        <v>111</v>
      </c>
      <c r="G78">
        <v>14</v>
      </c>
      <c r="H78">
        <v>121</v>
      </c>
      <c r="I78" t="s">
        <v>11</v>
      </c>
      <c r="J78" t="str">
        <f>_xlfn.XLOOKUP(Table1_1[[#This Row],[Analyte]],[1]analyte_order!$B:$B,[1]analyte_order!$C:$C)</f>
        <v>335-67-1</v>
      </c>
      <c r="K78">
        <f>_xlfn.XLOOKUP(Table1_1[[#This Row],[CAS_rn]],[1]analyte_order!$C:$C,[1]analyte_order!$E:$E)</f>
        <v>5</v>
      </c>
      <c r="L78" s="3">
        <v>2.7799999999999998E-2</v>
      </c>
    </row>
    <row r="79" spans="1:12" x14ac:dyDescent="0.3">
      <c r="A79" t="s">
        <v>119</v>
      </c>
      <c r="B79" s="1">
        <v>44145</v>
      </c>
      <c r="C79" s="1" t="str">
        <f t="shared" si="1"/>
        <v>20315</v>
      </c>
      <c r="D79" t="s">
        <v>109</v>
      </c>
      <c r="E79" t="s">
        <v>120</v>
      </c>
      <c r="F79" t="s">
        <v>111</v>
      </c>
      <c r="G79">
        <v>14</v>
      </c>
      <c r="H79">
        <v>121</v>
      </c>
      <c r="I79" t="s">
        <v>12</v>
      </c>
      <c r="J79" t="str">
        <f>_xlfn.XLOOKUP(Table1_1[[#This Row],[Analyte]],[1]analyte_order!$B:$B,[1]analyte_order!$C:$C)</f>
        <v>375-95-1</v>
      </c>
      <c r="K79">
        <f>_xlfn.XLOOKUP(Table1_1[[#This Row],[CAS_rn]],[1]analyte_order!$C:$C,[1]analyte_order!$E:$E)</f>
        <v>6</v>
      </c>
      <c r="L79" s="3">
        <v>0.183</v>
      </c>
    </row>
    <row r="80" spans="1:12" x14ac:dyDescent="0.3">
      <c r="A80" t="s">
        <v>119</v>
      </c>
      <c r="B80" s="1">
        <v>44145</v>
      </c>
      <c r="C80" s="1" t="str">
        <f t="shared" si="1"/>
        <v>20315</v>
      </c>
      <c r="D80" t="s">
        <v>109</v>
      </c>
      <c r="E80" t="s">
        <v>120</v>
      </c>
      <c r="F80" t="s">
        <v>111</v>
      </c>
      <c r="G80">
        <v>14</v>
      </c>
      <c r="H80">
        <v>121</v>
      </c>
      <c r="I80" t="s">
        <v>13</v>
      </c>
      <c r="J80" t="str">
        <f>_xlfn.XLOOKUP(Table1_1[[#This Row],[Analyte]],[1]analyte_order!$B:$B,[1]analyte_order!$C:$C)</f>
        <v>375-73-5</v>
      </c>
      <c r="K80">
        <f>_xlfn.XLOOKUP(Table1_1[[#This Row],[CAS_rn]],[1]analyte_order!$C:$C,[1]analyte_order!$E:$E)</f>
        <v>14</v>
      </c>
      <c r="L80" s="3">
        <v>2.7799999999999998E-2</v>
      </c>
    </row>
    <row r="81" spans="1:12" x14ac:dyDescent="0.3">
      <c r="A81" t="s">
        <v>119</v>
      </c>
      <c r="B81" s="1">
        <v>44145</v>
      </c>
      <c r="C81" s="1" t="str">
        <f t="shared" si="1"/>
        <v>20315</v>
      </c>
      <c r="D81" t="s">
        <v>109</v>
      </c>
      <c r="E81" t="s">
        <v>120</v>
      </c>
      <c r="F81" t="s">
        <v>111</v>
      </c>
      <c r="G81">
        <v>14</v>
      </c>
      <c r="H81">
        <v>121</v>
      </c>
      <c r="I81" t="s">
        <v>14</v>
      </c>
      <c r="J81" t="str">
        <f>_xlfn.XLOOKUP(Table1_1[[#This Row],[Analyte]],[1]analyte_order!$B:$B,[1]analyte_order!$C:$C)</f>
        <v>2706-91-4</v>
      </c>
      <c r="K81">
        <f>_xlfn.XLOOKUP(Table1_1[[#This Row],[CAS_rn]],[1]analyte_order!$C:$C,[1]analyte_order!$E:$E)</f>
        <v>15</v>
      </c>
      <c r="L81" s="3">
        <v>2.7799999999999998E-2</v>
      </c>
    </row>
    <row r="82" spans="1:12" x14ac:dyDescent="0.3">
      <c r="A82" t="s">
        <v>119</v>
      </c>
      <c r="B82" s="1">
        <v>44145</v>
      </c>
      <c r="C82" s="1" t="str">
        <f t="shared" si="1"/>
        <v>20315</v>
      </c>
      <c r="D82" t="s">
        <v>109</v>
      </c>
      <c r="E82" t="s">
        <v>120</v>
      </c>
      <c r="F82" t="s">
        <v>111</v>
      </c>
      <c r="G82">
        <v>14</v>
      </c>
      <c r="H82">
        <v>121</v>
      </c>
      <c r="I82" t="s">
        <v>15</v>
      </c>
      <c r="J82" t="str">
        <f>_xlfn.XLOOKUP(Table1_1[[#This Row],[Analyte]],[1]analyte_order!$B:$B,[1]analyte_order!$C:$C)</f>
        <v>355-46-4</v>
      </c>
      <c r="K82">
        <f>_xlfn.XLOOKUP(Table1_1[[#This Row],[CAS_rn]],[1]analyte_order!$C:$C,[1]analyte_order!$E:$E)</f>
        <v>16</v>
      </c>
      <c r="L82" s="3">
        <v>7.99</v>
      </c>
    </row>
    <row r="83" spans="1:12" x14ac:dyDescent="0.3">
      <c r="A83" t="s">
        <v>119</v>
      </c>
      <c r="B83" s="1">
        <v>44145</v>
      </c>
      <c r="C83" s="1" t="str">
        <f t="shared" si="1"/>
        <v>20315</v>
      </c>
      <c r="D83" t="s">
        <v>109</v>
      </c>
      <c r="E83" t="s">
        <v>120</v>
      </c>
      <c r="F83" t="s">
        <v>111</v>
      </c>
      <c r="G83">
        <v>14</v>
      </c>
      <c r="H83">
        <v>121</v>
      </c>
      <c r="I83" t="s">
        <v>16</v>
      </c>
      <c r="J83" t="str">
        <f>_xlfn.XLOOKUP(Table1_1[[#This Row],[Analyte]],[1]analyte_order!$B:$B,[1]analyte_order!$C:$C)</f>
        <v>375-92-8</v>
      </c>
      <c r="K83">
        <f>_xlfn.XLOOKUP(Table1_1[[#This Row],[CAS_rn]],[1]analyte_order!$C:$C,[1]analyte_order!$E:$E)</f>
        <v>17</v>
      </c>
      <c r="L83" s="3">
        <v>1</v>
      </c>
    </row>
    <row r="84" spans="1:12" x14ac:dyDescent="0.3">
      <c r="A84" t="s">
        <v>119</v>
      </c>
      <c r="B84" s="1">
        <v>44145</v>
      </c>
      <c r="C84" s="1" t="str">
        <f t="shared" si="1"/>
        <v>20315</v>
      </c>
      <c r="D84" t="s">
        <v>109</v>
      </c>
      <c r="E84" t="s">
        <v>120</v>
      </c>
      <c r="F84" t="s">
        <v>111</v>
      </c>
      <c r="G84">
        <v>14</v>
      </c>
      <c r="H84">
        <v>121</v>
      </c>
      <c r="I84" t="s">
        <v>17</v>
      </c>
      <c r="J84" t="str">
        <f>_xlfn.XLOOKUP(Table1_1[[#This Row],[Analyte]],[1]analyte_order!$B:$B,[1]analyte_order!$C:$C)</f>
        <v>1763-23-1</v>
      </c>
      <c r="K84">
        <f>_xlfn.XLOOKUP(Table1_1[[#This Row],[CAS_rn]],[1]analyte_order!$C:$C,[1]analyte_order!$E:$E)</f>
        <v>18</v>
      </c>
      <c r="L84" s="3">
        <v>2140</v>
      </c>
    </row>
    <row r="85" spans="1:12" x14ac:dyDescent="0.3">
      <c r="A85" t="s">
        <v>119</v>
      </c>
      <c r="B85" s="1">
        <v>44145</v>
      </c>
      <c r="C85" s="1" t="str">
        <f t="shared" si="1"/>
        <v>20315</v>
      </c>
      <c r="D85" t="s">
        <v>109</v>
      </c>
      <c r="E85" t="s">
        <v>120</v>
      </c>
      <c r="F85" t="s">
        <v>111</v>
      </c>
      <c r="G85">
        <v>14</v>
      </c>
      <c r="H85">
        <v>121</v>
      </c>
      <c r="I85" t="s">
        <v>18</v>
      </c>
      <c r="J85" t="str">
        <f>_xlfn.XLOOKUP(Table1_1[[#This Row],[Analyte]],[1]analyte_order!$B:$B,[1]analyte_order!$C:$C)</f>
        <v>27619-97-2</v>
      </c>
      <c r="K85">
        <f>_xlfn.XLOOKUP(Table1_1[[#This Row],[CAS_rn]],[1]analyte_order!$C:$C,[1]analyte_order!$E:$E)</f>
        <v>23</v>
      </c>
      <c r="L85" s="3">
        <v>2.7799999999999998E-2</v>
      </c>
    </row>
    <row r="86" spans="1:12" x14ac:dyDescent="0.3">
      <c r="A86" t="s">
        <v>121</v>
      </c>
      <c r="B86" s="1">
        <v>44145</v>
      </c>
      <c r="C86" s="1" t="str">
        <f t="shared" si="1"/>
        <v>20315</v>
      </c>
      <c r="D86" t="s">
        <v>109</v>
      </c>
      <c r="E86" t="s">
        <v>120</v>
      </c>
      <c r="F86" t="s">
        <v>113</v>
      </c>
      <c r="G86">
        <v>14</v>
      </c>
      <c r="H86">
        <v>121</v>
      </c>
      <c r="I86" t="s">
        <v>7</v>
      </c>
      <c r="J86" t="str">
        <f>_xlfn.XLOOKUP(Table1_1[[#This Row],[Analyte]],[1]analyte_order!$B:$B,[1]analyte_order!$C:$C)</f>
        <v>375-22-4</v>
      </c>
      <c r="K86">
        <f>_xlfn.XLOOKUP(Table1_1[[#This Row],[CAS_rn]],[1]analyte_order!$C:$C,[1]analyte_order!$E:$E)</f>
        <v>1</v>
      </c>
      <c r="L86" s="3">
        <v>3.5799999999999998E-2</v>
      </c>
    </row>
    <row r="87" spans="1:12" x14ac:dyDescent="0.3">
      <c r="A87" t="s">
        <v>121</v>
      </c>
      <c r="B87" s="1">
        <v>44145</v>
      </c>
      <c r="C87" s="1" t="str">
        <f t="shared" si="1"/>
        <v>20315</v>
      </c>
      <c r="D87" t="s">
        <v>109</v>
      </c>
      <c r="E87" t="s">
        <v>120</v>
      </c>
      <c r="F87" t="s">
        <v>113</v>
      </c>
      <c r="G87">
        <v>14</v>
      </c>
      <c r="H87">
        <v>121</v>
      </c>
      <c r="I87" t="s">
        <v>8</v>
      </c>
      <c r="J87" t="str">
        <f>_xlfn.XLOOKUP(Table1_1[[#This Row],[Analyte]],[1]analyte_order!$B:$B,[1]analyte_order!$C:$C)</f>
        <v>2706-90-3</v>
      </c>
      <c r="K87">
        <f>_xlfn.XLOOKUP(Table1_1[[#This Row],[CAS_rn]],[1]analyte_order!$C:$C,[1]analyte_order!$E:$E)</f>
        <v>2</v>
      </c>
      <c r="L87" s="3">
        <v>3.5799999999999998E-2</v>
      </c>
    </row>
    <row r="88" spans="1:12" x14ac:dyDescent="0.3">
      <c r="A88" t="s">
        <v>121</v>
      </c>
      <c r="B88" s="1">
        <v>44145</v>
      </c>
      <c r="C88" s="1" t="str">
        <f t="shared" si="1"/>
        <v>20315</v>
      </c>
      <c r="D88" t="s">
        <v>109</v>
      </c>
      <c r="E88" t="s">
        <v>120</v>
      </c>
      <c r="F88" t="s">
        <v>113</v>
      </c>
      <c r="G88">
        <v>14</v>
      </c>
      <c r="H88">
        <v>121</v>
      </c>
      <c r="I88" t="s">
        <v>9</v>
      </c>
      <c r="J88" t="str">
        <f>_xlfn.XLOOKUP(Table1_1[[#This Row],[Analyte]],[1]analyte_order!$B:$B,[1]analyte_order!$C:$C)</f>
        <v>307-24-4</v>
      </c>
      <c r="K88">
        <f>_xlfn.XLOOKUP(Table1_1[[#This Row],[CAS_rn]],[1]analyte_order!$C:$C,[1]analyte_order!$E:$E)</f>
        <v>3</v>
      </c>
      <c r="L88" s="3">
        <v>3.5799999999999998E-2</v>
      </c>
    </row>
    <row r="89" spans="1:12" x14ac:dyDescent="0.3">
      <c r="A89" t="s">
        <v>121</v>
      </c>
      <c r="B89" s="1">
        <v>44145</v>
      </c>
      <c r="C89" s="1" t="str">
        <f t="shared" si="1"/>
        <v>20315</v>
      </c>
      <c r="D89" t="s">
        <v>109</v>
      </c>
      <c r="E89" t="s">
        <v>120</v>
      </c>
      <c r="F89" t="s">
        <v>113</v>
      </c>
      <c r="G89">
        <v>14</v>
      </c>
      <c r="H89">
        <v>121</v>
      </c>
      <c r="I89" t="s">
        <v>10</v>
      </c>
      <c r="J89" t="str">
        <f>_xlfn.XLOOKUP(Table1_1[[#This Row],[Analyte]],[1]analyte_order!$B:$B,[1]analyte_order!$C:$C)</f>
        <v>375-85-9</v>
      </c>
      <c r="K89">
        <f>_xlfn.XLOOKUP(Table1_1[[#This Row],[CAS_rn]],[1]analyte_order!$C:$C,[1]analyte_order!$E:$E)</f>
        <v>4</v>
      </c>
      <c r="L89" s="3">
        <v>3.5799999999999998E-2</v>
      </c>
    </row>
    <row r="90" spans="1:12" x14ac:dyDescent="0.3">
      <c r="A90" t="s">
        <v>121</v>
      </c>
      <c r="B90" s="1">
        <v>44145</v>
      </c>
      <c r="C90" s="1" t="str">
        <f t="shared" si="1"/>
        <v>20315</v>
      </c>
      <c r="D90" t="s">
        <v>109</v>
      </c>
      <c r="E90" t="s">
        <v>120</v>
      </c>
      <c r="F90" t="s">
        <v>113</v>
      </c>
      <c r="G90">
        <v>14</v>
      </c>
      <c r="H90">
        <v>121</v>
      </c>
      <c r="I90" t="s">
        <v>11</v>
      </c>
      <c r="J90" t="str">
        <f>_xlfn.XLOOKUP(Table1_1[[#This Row],[Analyte]],[1]analyte_order!$B:$B,[1]analyte_order!$C:$C)</f>
        <v>335-67-1</v>
      </c>
      <c r="K90">
        <f>_xlfn.XLOOKUP(Table1_1[[#This Row],[CAS_rn]],[1]analyte_order!$C:$C,[1]analyte_order!$E:$E)</f>
        <v>5</v>
      </c>
      <c r="L90" s="3">
        <v>0.11799999999999999</v>
      </c>
    </row>
    <row r="91" spans="1:12" x14ac:dyDescent="0.3">
      <c r="A91" t="s">
        <v>121</v>
      </c>
      <c r="B91" s="1">
        <v>44145</v>
      </c>
      <c r="C91" s="1" t="str">
        <f t="shared" si="1"/>
        <v>20315</v>
      </c>
      <c r="D91" t="s">
        <v>109</v>
      </c>
      <c r="E91" t="s">
        <v>120</v>
      </c>
      <c r="F91" t="s">
        <v>113</v>
      </c>
      <c r="G91">
        <v>14</v>
      </c>
      <c r="H91">
        <v>121</v>
      </c>
      <c r="I91" t="s">
        <v>12</v>
      </c>
      <c r="J91" t="str">
        <f>_xlfn.XLOOKUP(Table1_1[[#This Row],[Analyte]],[1]analyte_order!$B:$B,[1]analyte_order!$C:$C)</f>
        <v>375-95-1</v>
      </c>
      <c r="K91">
        <f>_xlfn.XLOOKUP(Table1_1[[#This Row],[CAS_rn]],[1]analyte_order!$C:$C,[1]analyte_order!$E:$E)</f>
        <v>6</v>
      </c>
      <c r="L91" s="3">
        <v>0.309</v>
      </c>
    </row>
    <row r="92" spans="1:12" x14ac:dyDescent="0.3">
      <c r="A92" t="s">
        <v>121</v>
      </c>
      <c r="B92" s="1">
        <v>44145</v>
      </c>
      <c r="C92" s="1" t="str">
        <f t="shared" si="1"/>
        <v>20315</v>
      </c>
      <c r="D92" t="s">
        <v>109</v>
      </c>
      <c r="E92" t="s">
        <v>120</v>
      </c>
      <c r="F92" t="s">
        <v>113</v>
      </c>
      <c r="G92">
        <v>14</v>
      </c>
      <c r="H92">
        <v>121</v>
      </c>
      <c r="I92" t="s">
        <v>13</v>
      </c>
      <c r="J92" t="str">
        <f>_xlfn.XLOOKUP(Table1_1[[#This Row],[Analyte]],[1]analyte_order!$B:$B,[1]analyte_order!$C:$C)</f>
        <v>375-73-5</v>
      </c>
      <c r="K92">
        <f>_xlfn.XLOOKUP(Table1_1[[#This Row],[CAS_rn]],[1]analyte_order!$C:$C,[1]analyte_order!$E:$E)</f>
        <v>14</v>
      </c>
      <c r="L92" s="3">
        <v>3.5799999999999998E-2</v>
      </c>
    </row>
    <row r="93" spans="1:12" x14ac:dyDescent="0.3">
      <c r="A93" t="s">
        <v>121</v>
      </c>
      <c r="B93" s="1">
        <v>44145</v>
      </c>
      <c r="C93" s="1" t="str">
        <f t="shared" si="1"/>
        <v>20315</v>
      </c>
      <c r="D93" t="s">
        <v>109</v>
      </c>
      <c r="E93" t="s">
        <v>120</v>
      </c>
      <c r="F93" t="s">
        <v>113</v>
      </c>
      <c r="G93">
        <v>14</v>
      </c>
      <c r="H93">
        <v>121</v>
      </c>
      <c r="I93" t="s">
        <v>14</v>
      </c>
      <c r="J93" t="str">
        <f>_xlfn.XLOOKUP(Table1_1[[#This Row],[Analyte]],[1]analyte_order!$B:$B,[1]analyte_order!$C:$C)</f>
        <v>2706-91-4</v>
      </c>
      <c r="K93">
        <f>_xlfn.XLOOKUP(Table1_1[[#This Row],[CAS_rn]],[1]analyte_order!$C:$C,[1]analyte_order!$E:$E)</f>
        <v>15</v>
      </c>
      <c r="L93" s="3">
        <v>0.11799999999999999</v>
      </c>
    </row>
    <row r="94" spans="1:12" x14ac:dyDescent="0.3">
      <c r="A94" t="s">
        <v>121</v>
      </c>
      <c r="B94" s="1">
        <v>44145</v>
      </c>
      <c r="C94" s="1" t="str">
        <f t="shared" si="1"/>
        <v>20315</v>
      </c>
      <c r="D94" t="s">
        <v>109</v>
      </c>
      <c r="E94" t="s">
        <v>120</v>
      </c>
      <c r="F94" t="s">
        <v>113</v>
      </c>
      <c r="G94">
        <v>14</v>
      </c>
      <c r="H94">
        <v>121</v>
      </c>
      <c r="I94" t="s">
        <v>15</v>
      </c>
      <c r="J94" t="str">
        <f>_xlfn.XLOOKUP(Table1_1[[#This Row],[Analyte]],[1]analyte_order!$B:$B,[1]analyte_order!$C:$C)</f>
        <v>355-46-4</v>
      </c>
      <c r="K94">
        <f>_xlfn.XLOOKUP(Table1_1[[#This Row],[CAS_rn]],[1]analyte_order!$C:$C,[1]analyte_order!$E:$E)</f>
        <v>16</v>
      </c>
      <c r="L94" s="3">
        <v>16.3</v>
      </c>
    </row>
    <row r="95" spans="1:12" x14ac:dyDescent="0.3">
      <c r="A95" t="s">
        <v>121</v>
      </c>
      <c r="B95" s="1">
        <v>44145</v>
      </c>
      <c r="C95" s="1" t="str">
        <f t="shared" si="1"/>
        <v>20315</v>
      </c>
      <c r="D95" t="s">
        <v>109</v>
      </c>
      <c r="E95" t="s">
        <v>120</v>
      </c>
      <c r="F95" t="s">
        <v>113</v>
      </c>
      <c r="G95">
        <v>14</v>
      </c>
      <c r="H95">
        <v>121</v>
      </c>
      <c r="I95" t="s">
        <v>16</v>
      </c>
      <c r="J95" t="str">
        <f>_xlfn.XLOOKUP(Table1_1[[#This Row],[Analyte]],[1]analyte_order!$B:$B,[1]analyte_order!$C:$C)</f>
        <v>375-92-8</v>
      </c>
      <c r="K95">
        <f>_xlfn.XLOOKUP(Table1_1[[#This Row],[CAS_rn]],[1]analyte_order!$C:$C,[1]analyte_order!$E:$E)</f>
        <v>17</v>
      </c>
      <c r="L95" s="3">
        <v>0.85399999999999998</v>
      </c>
    </row>
    <row r="96" spans="1:12" x14ac:dyDescent="0.3">
      <c r="A96" t="s">
        <v>121</v>
      </c>
      <c r="B96" s="1">
        <v>44145</v>
      </c>
      <c r="C96" s="1" t="str">
        <f t="shared" si="1"/>
        <v>20315</v>
      </c>
      <c r="D96" t="s">
        <v>109</v>
      </c>
      <c r="E96" t="s">
        <v>120</v>
      </c>
      <c r="F96" t="s">
        <v>113</v>
      </c>
      <c r="G96">
        <v>14</v>
      </c>
      <c r="H96">
        <v>121</v>
      </c>
      <c r="I96" t="s">
        <v>17</v>
      </c>
      <c r="J96" t="str">
        <f>_xlfn.XLOOKUP(Table1_1[[#This Row],[Analyte]],[1]analyte_order!$B:$B,[1]analyte_order!$C:$C)</f>
        <v>1763-23-1</v>
      </c>
      <c r="K96">
        <f>_xlfn.XLOOKUP(Table1_1[[#This Row],[CAS_rn]],[1]analyte_order!$C:$C,[1]analyte_order!$E:$E)</f>
        <v>18</v>
      </c>
      <c r="L96" s="3">
        <v>5620</v>
      </c>
    </row>
    <row r="97" spans="1:12" x14ac:dyDescent="0.3">
      <c r="A97" t="s">
        <v>121</v>
      </c>
      <c r="B97" s="1">
        <v>44145</v>
      </c>
      <c r="C97" s="1" t="str">
        <f t="shared" si="1"/>
        <v>20315</v>
      </c>
      <c r="D97" t="s">
        <v>109</v>
      </c>
      <c r="E97" t="s">
        <v>120</v>
      </c>
      <c r="F97" t="s">
        <v>113</v>
      </c>
      <c r="G97">
        <v>14</v>
      </c>
      <c r="H97">
        <v>121</v>
      </c>
      <c r="I97" t="s">
        <v>18</v>
      </c>
      <c r="J97" t="str">
        <f>_xlfn.XLOOKUP(Table1_1[[#This Row],[Analyte]],[1]analyte_order!$B:$B,[1]analyte_order!$C:$C)</f>
        <v>27619-97-2</v>
      </c>
      <c r="K97">
        <f>_xlfn.XLOOKUP(Table1_1[[#This Row],[CAS_rn]],[1]analyte_order!$C:$C,[1]analyte_order!$E:$E)</f>
        <v>23</v>
      </c>
      <c r="L97" s="3">
        <v>3.5799999999999998E-2</v>
      </c>
    </row>
    <row r="98" spans="1:12" x14ac:dyDescent="0.3">
      <c r="A98" t="s">
        <v>122</v>
      </c>
      <c r="B98" s="1">
        <v>44145</v>
      </c>
      <c r="C98" s="1" t="str">
        <f t="shared" si="1"/>
        <v>20315</v>
      </c>
      <c r="D98" t="s">
        <v>109</v>
      </c>
      <c r="E98" t="s">
        <v>120</v>
      </c>
      <c r="F98" t="s">
        <v>115</v>
      </c>
      <c r="G98">
        <v>14</v>
      </c>
      <c r="H98">
        <v>121</v>
      </c>
      <c r="I98" t="s">
        <v>7</v>
      </c>
      <c r="J98" t="str">
        <f>_xlfn.XLOOKUP(Table1_1[[#This Row],[Analyte]],[1]analyte_order!$B:$B,[1]analyte_order!$C:$C)</f>
        <v>375-22-4</v>
      </c>
      <c r="K98">
        <f>_xlfn.XLOOKUP(Table1_1[[#This Row],[CAS_rn]],[1]analyte_order!$C:$C,[1]analyte_order!$E:$E)</f>
        <v>1</v>
      </c>
      <c r="L98" s="3">
        <v>3.15E-2</v>
      </c>
    </row>
    <row r="99" spans="1:12" x14ac:dyDescent="0.3">
      <c r="A99" t="s">
        <v>122</v>
      </c>
      <c r="B99" s="1">
        <v>44145</v>
      </c>
      <c r="C99" s="1" t="str">
        <f t="shared" si="1"/>
        <v>20315</v>
      </c>
      <c r="D99" t="s">
        <v>109</v>
      </c>
      <c r="E99" t="s">
        <v>120</v>
      </c>
      <c r="F99" t="s">
        <v>115</v>
      </c>
      <c r="G99">
        <v>14</v>
      </c>
      <c r="H99">
        <v>121</v>
      </c>
      <c r="I99" t="s">
        <v>8</v>
      </c>
      <c r="J99" t="str">
        <f>_xlfn.XLOOKUP(Table1_1[[#This Row],[Analyte]],[1]analyte_order!$B:$B,[1]analyte_order!$C:$C)</f>
        <v>2706-90-3</v>
      </c>
      <c r="K99">
        <f>_xlfn.XLOOKUP(Table1_1[[#This Row],[CAS_rn]],[1]analyte_order!$C:$C,[1]analyte_order!$E:$E)</f>
        <v>2</v>
      </c>
      <c r="L99" s="3">
        <v>3.15E-2</v>
      </c>
    </row>
    <row r="100" spans="1:12" x14ac:dyDescent="0.3">
      <c r="A100" t="s">
        <v>122</v>
      </c>
      <c r="B100" s="1">
        <v>44145</v>
      </c>
      <c r="C100" s="1" t="str">
        <f t="shared" si="1"/>
        <v>20315</v>
      </c>
      <c r="D100" t="s">
        <v>109</v>
      </c>
      <c r="E100" t="s">
        <v>120</v>
      </c>
      <c r="F100" t="s">
        <v>115</v>
      </c>
      <c r="G100">
        <v>14</v>
      </c>
      <c r="H100">
        <v>121</v>
      </c>
      <c r="I100" t="s">
        <v>9</v>
      </c>
      <c r="J100" t="str">
        <f>_xlfn.XLOOKUP(Table1_1[[#This Row],[Analyte]],[1]analyte_order!$B:$B,[1]analyte_order!$C:$C)</f>
        <v>307-24-4</v>
      </c>
      <c r="K100">
        <f>_xlfn.XLOOKUP(Table1_1[[#This Row],[CAS_rn]],[1]analyte_order!$C:$C,[1]analyte_order!$E:$E)</f>
        <v>3</v>
      </c>
      <c r="L100" s="3">
        <v>3.15E-2</v>
      </c>
    </row>
    <row r="101" spans="1:12" x14ac:dyDescent="0.3">
      <c r="A101" t="s">
        <v>122</v>
      </c>
      <c r="B101" s="1">
        <v>44145</v>
      </c>
      <c r="C101" s="1" t="str">
        <f t="shared" si="1"/>
        <v>20315</v>
      </c>
      <c r="D101" t="s">
        <v>109</v>
      </c>
      <c r="E101" t="s">
        <v>120</v>
      </c>
      <c r="F101" t="s">
        <v>115</v>
      </c>
      <c r="G101">
        <v>14</v>
      </c>
      <c r="H101">
        <v>121</v>
      </c>
      <c r="I101" t="s">
        <v>10</v>
      </c>
      <c r="J101" t="str">
        <f>_xlfn.XLOOKUP(Table1_1[[#This Row],[Analyte]],[1]analyte_order!$B:$B,[1]analyte_order!$C:$C)</f>
        <v>375-85-9</v>
      </c>
      <c r="K101">
        <f>_xlfn.XLOOKUP(Table1_1[[#This Row],[CAS_rn]],[1]analyte_order!$C:$C,[1]analyte_order!$E:$E)</f>
        <v>4</v>
      </c>
      <c r="L101" s="3">
        <v>3.15E-2</v>
      </c>
    </row>
    <row r="102" spans="1:12" x14ac:dyDescent="0.3">
      <c r="A102" t="s">
        <v>122</v>
      </c>
      <c r="B102" s="1">
        <v>44145</v>
      </c>
      <c r="C102" s="1" t="str">
        <f t="shared" si="1"/>
        <v>20315</v>
      </c>
      <c r="D102" t="s">
        <v>109</v>
      </c>
      <c r="E102" t="s">
        <v>120</v>
      </c>
      <c r="F102" t="s">
        <v>115</v>
      </c>
      <c r="G102">
        <v>14</v>
      </c>
      <c r="H102">
        <v>121</v>
      </c>
      <c r="I102" t="s">
        <v>11</v>
      </c>
      <c r="J102" t="str">
        <f>_xlfn.XLOOKUP(Table1_1[[#This Row],[Analyte]],[1]analyte_order!$B:$B,[1]analyte_order!$C:$C)</f>
        <v>335-67-1</v>
      </c>
      <c r="K102">
        <f>_xlfn.XLOOKUP(Table1_1[[#This Row],[CAS_rn]],[1]analyte_order!$C:$C,[1]analyte_order!$E:$E)</f>
        <v>5</v>
      </c>
      <c r="L102" s="3">
        <v>3.15E-2</v>
      </c>
    </row>
    <row r="103" spans="1:12" x14ac:dyDescent="0.3">
      <c r="A103" t="s">
        <v>122</v>
      </c>
      <c r="B103" s="1">
        <v>44145</v>
      </c>
      <c r="C103" s="1" t="str">
        <f t="shared" si="1"/>
        <v>20315</v>
      </c>
      <c r="D103" t="s">
        <v>109</v>
      </c>
      <c r="E103" t="s">
        <v>120</v>
      </c>
      <c r="F103" t="s">
        <v>115</v>
      </c>
      <c r="G103">
        <v>14</v>
      </c>
      <c r="H103">
        <v>121</v>
      </c>
      <c r="I103" t="s">
        <v>12</v>
      </c>
      <c r="J103" t="str">
        <f>_xlfn.XLOOKUP(Table1_1[[#This Row],[Analyte]],[1]analyte_order!$B:$B,[1]analyte_order!$C:$C)</f>
        <v>375-95-1</v>
      </c>
      <c r="K103">
        <f>_xlfn.XLOOKUP(Table1_1[[#This Row],[CAS_rn]],[1]analyte_order!$C:$C,[1]analyte_order!$E:$E)</f>
        <v>6</v>
      </c>
      <c r="L103" s="3">
        <v>3.15E-2</v>
      </c>
    </row>
    <row r="104" spans="1:12" x14ac:dyDescent="0.3">
      <c r="A104" t="s">
        <v>122</v>
      </c>
      <c r="B104" s="1">
        <v>44145</v>
      </c>
      <c r="C104" s="1" t="str">
        <f t="shared" si="1"/>
        <v>20315</v>
      </c>
      <c r="D104" t="s">
        <v>109</v>
      </c>
      <c r="E104" t="s">
        <v>120</v>
      </c>
      <c r="F104" t="s">
        <v>115</v>
      </c>
      <c r="G104">
        <v>14</v>
      </c>
      <c r="H104">
        <v>121</v>
      </c>
      <c r="I104" t="s">
        <v>13</v>
      </c>
      <c r="J104" t="str">
        <f>_xlfn.XLOOKUP(Table1_1[[#This Row],[Analyte]],[1]analyte_order!$B:$B,[1]analyte_order!$C:$C)</f>
        <v>375-73-5</v>
      </c>
      <c r="K104">
        <f>_xlfn.XLOOKUP(Table1_1[[#This Row],[CAS_rn]],[1]analyte_order!$C:$C,[1]analyte_order!$E:$E)</f>
        <v>14</v>
      </c>
      <c r="L104" s="3">
        <v>3.15E-2</v>
      </c>
    </row>
    <row r="105" spans="1:12" x14ac:dyDescent="0.3">
      <c r="A105" t="s">
        <v>122</v>
      </c>
      <c r="B105" s="1">
        <v>44145</v>
      </c>
      <c r="C105" s="1" t="str">
        <f t="shared" si="1"/>
        <v>20315</v>
      </c>
      <c r="D105" t="s">
        <v>109</v>
      </c>
      <c r="E105" t="s">
        <v>120</v>
      </c>
      <c r="F105" t="s">
        <v>115</v>
      </c>
      <c r="G105">
        <v>14</v>
      </c>
      <c r="H105">
        <v>121</v>
      </c>
      <c r="I105" t="s">
        <v>14</v>
      </c>
      <c r="J105" t="str">
        <f>_xlfn.XLOOKUP(Table1_1[[#This Row],[Analyte]],[1]analyte_order!$B:$B,[1]analyte_order!$C:$C)</f>
        <v>2706-91-4</v>
      </c>
      <c r="K105">
        <f>_xlfn.XLOOKUP(Table1_1[[#This Row],[CAS_rn]],[1]analyte_order!$C:$C,[1]analyte_order!$E:$E)</f>
        <v>15</v>
      </c>
      <c r="L105" s="3">
        <v>3.15E-2</v>
      </c>
    </row>
    <row r="106" spans="1:12" x14ac:dyDescent="0.3">
      <c r="A106" t="s">
        <v>122</v>
      </c>
      <c r="B106" s="1">
        <v>44145</v>
      </c>
      <c r="C106" s="1" t="str">
        <f t="shared" si="1"/>
        <v>20315</v>
      </c>
      <c r="D106" t="s">
        <v>109</v>
      </c>
      <c r="E106" t="s">
        <v>120</v>
      </c>
      <c r="F106" t="s">
        <v>115</v>
      </c>
      <c r="G106">
        <v>14</v>
      </c>
      <c r="H106">
        <v>121</v>
      </c>
      <c r="I106" t="s">
        <v>15</v>
      </c>
      <c r="J106" t="str">
        <f>_xlfn.XLOOKUP(Table1_1[[#This Row],[Analyte]],[1]analyte_order!$B:$B,[1]analyte_order!$C:$C)</f>
        <v>355-46-4</v>
      </c>
      <c r="K106">
        <f>_xlfn.XLOOKUP(Table1_1[[#This Row],[CAS_rn]],[1]analyte_order!$C:$C,[1]analyte_order!$E:$E)</f>
        <v>16</v>
      </c>
      <c r="L106" s="3">
        <v>1.08</v>
      </c>
    </row>
    <row r="107" spans="1:12" x14ac:dyDescent="0.3">
      <c r="A107" t="s">
        <v>122</v>
      </c>
      <c r="B107" s="1">
        <v>44145</v>
      </c>
      <c r="C107" s="1" t="str">
        <f t="shared" si="1"/>
        <v>20315</v>
      </c>
      <c r="D107" t="s">
        <v>109</v>
      </c>
      <c r="E107" t="s">
        <v>120</v>
      </c>
      <c r="F107" t="s">
        <v>115</v>
      </c>
      <c r="G107">
        <v>14</v>
      </c>
      <c r="H107">
        <v>121</v>
      </c>
      <c r="I107" t="s">
        <v>16</v>
      </c>
      <c r="J107" t="str">
        <f>_xlfn.XLOOKUP(Table1_1[[#This Row],[Analyte]],[1]analyte_order!$B:$B,[1]analyte_order!$C:$C)</f>
        <v>375-92-8</v>
      </c>
      <c r="K107">
        <f>_xlfn.XLOOKUP(Table1_1[[#This Row],[CAS_rn]],[1]analyte_order!$C:$C,[1]analyte_order!$E:$E)</f>
        <v>17</v>
      </c>
      <c r="L107" s="3">
        <v>3.15E-2</v>
      </c>
    </row>
    <row r="108" spans="1:12" x14ac:dyDescent="0.3">
      <c r="A108" t="s">
        <v>122</v>
      </c>
      <c r="B108" s="1">
        <v>44145</v>
      </c>
      <c r="C108" s="1" t="str">
        <f t="shared" si="1"/>
        <v>20315</v>
      </c>
      <c r="D108" t="s">
        <v>109</v>
      </c>
      <c r="E108" t="s">
        <v>120</v>
      </c>
      <c r="F108" t="s">
        <v>115</v>
      </c>
      <c r="G108">
        <v>14</v>
      </c>
      <c r="H108">
        <v>121</v>
      </c>
      <c r="I108" t="s">
        <v>17</v>
      </c>
      <c r="J108" t="str">
        <f>_xlfn.XLOOKUP(Table1_1[[#This Row],[Analyte]],[1]analyte_order!$B:$B,[1]analyte_order!$C:$C)</f>
        <v>1763-23-1</v>
      </c>
      <c r="K108">
        <f>_xlfn.XLOOKUP(Table1_1[[#This Row],[CAS_rn]],[1]analyte_order!$C:$C,[1]analyte_order!$E:$E)</f>
        <v>18</v>
      </c>
      <c r="L108" s="3">
        <v>358</v>
      </c>
    </row>
    <row r="109" spans="1:12" x14ac:dyDescent="0.3">
      <c r="A109" t="s">
        <v>122</v>
      </c>
      <c r="B109" s="1">
        <v>44145</v>
      </c>
      <c r="C109" s="1" t="str">
        <f t="shared" si="1"/>
        <v>20315</v>
      </c>
      <c r="D109" t="s">
        <v>109</v>
      </c>
      <c r="E109" t="s">
        <v>120</v>
      </c>
      <c r="F109" t="s">
        <v>115</v>
      </c>
      <c r="G109">
        <v>14</v>
      </c>
      <c r="H109">
        <v>121</v>
      </c>
      <c r="I109" t="s">
        <v>18</v>
      </c>
      <c r="J109" t="str">
        <f>_xlfn.XLOOKUP(Table1_1[[#This Row],[Analyte]],[1]analyte_order!$B:$B,[1]analyte_order!$C:$C)</f>
        <v>27619-97-2</v>
      </c>
      <c r="K109">
        <f>_xlfn.XLOOKUP(Table1_1[[#This Row],[CAS_rn]],[1]analyte_order!$C:$C,[1]analyte_order!$E:$E)</f>
        <v>23</v>
      </c>
      <c r="L109" s="3">
        <v>3.15E-2</v>
      </c>
    </row>
    <row r="110" spans="1:12" x14ac:dyDescent="0.3">
      <c r="A110" t="s">
        <v>123</v>
      </c>
      <c r="B110" s="1">
        <v>44145</v>
      </c>
      <c r="C110" s="1" t="str">
        <f t="shared" si="1"/>
        <v>20315</v>
      </c>
      <c r="D110" t="s">
        <v>109</v>
      </c>
      <c r="E110" t="s">
        <v>120</v>
      </c>
      <c r="F110" t="s">
        <v>111</v>
      </c>
      <c r="G110">
        <v>14</v>
      </c>
      <c r="H110">
        <v>89</v>
      </c>
      <c r="I110" t="s">
        <v>7</v>
      </c>
      <c r="J110" t="str">
        <f>_xlfn.XLOOKUP(Table1_1[[#This Row],[Analyte]],[1]analyte_order!$B:$B,[1]analyte_order!$C:$C)</f>
        <v>375-22-4</v>
      </c>
      <c r="K110">
        <f>_xlfn.XLOOKUP(Table1_1[[#This Row],[CAS_rn]],[1]analyte_order!$C:$C,[1]analyte_order!$E:$E)</f>
        <v>1</v>
      </c>
      <c r="L110" s="3">
        <v>4.3799999999999999E-2</v>
      </c>
    </row>
    <row r="111" spans="1:12" x14ac:dyDescent="0.3">
      <c r="A111" t="s">
        <v>123</v>
      </c>
      <c r="B111" s="1">
        <v>44145</v>
      </c>
      <c r="C111" s="1" t="str">
        <f t="shared" si="1"/>
        <v>20315</v>
      </c>
      <c r="D111" t="s">
        <v>109</v>
      </c>
      <c r="E111" t="s">
        <v>120</v>
      </c>
      <c r="F111" t="s">
        <v>111</v>
      </c>
      <c r="G111">
        <v>14</v>
      </c>
      <c r="H111">
        <v>89</v>
      </c>
      <c r="I111" t="s">
        <v>8</v>
      </c>
      <c r="J111" t="str">
        <f>_xlfn.XLOOKUP(Table1_1[[#This Row],[Analyte]],[1]analyte_order!$B:$B,[1]analyte_order!$C:$C)</f>
        <v>2706-90-3</v>
      </c>
      <c r="K111">
        <f>_xlfn.XLOOKUP(Table1_1[[#This Row],[CAS_rn]],[1]analyte_order!$C:$C,[1]analyte_order!$E:$E)</f>
        <v>2</v>
      </c>
      <c r="L111" s="3">
        <v>4.3799999999999999E-2</v>
      </c>
    </row>
    <row r="112" spans="1:12" x14ac:dyDescent="0.3">
      <c r="A112" t="s">
        <v>123</v>
      </c>
      <c r="B112" s="1">
        <v>44145</v>
      </c>
      <c r="C112" s="1" t="str">
        <f t="shared" si="1"/>
        <v>20315</v>
      </c>
      <c r="D112" t="s">
        <v>109</v>
      </c>
      <c r="E112" t="s">
        <v>120</v>
      </c>
      <c r="F112" t="s">
        <v>111</v>
      </c>
      <c r="G112">
        <v>14</v>
      </c>
      <c r="H112">
        <v>89</v>
      </c>
      <c r="I112" t="s">
        <v>9</v>
      </c>
      <c r="J112" t="str">
        <f>_xlfn.XLOOKUP(Table1_1[[#This Row],[Analyte]],[1]analyte_order!$B:$B,[1]analyte_order!$C:$C)</f>
        <v>307-24-4</v>
      </c>
      <c r="K112">
        <f>_xlfn.XLOOKUP(Table1_1[[#This Row],[CAS_rn]],[1]analyte_order!$C:$C,[1]analyte_order!$E:$E)</f>
        <v>3</v>
      </c>
      <c r="L112" s="3">
        <v>4.3799999999999999E-2</v>
      </c>
    </row>
    <row r="113" spans="1:12" x14ac:dyDescent="0.3">
      <c r="A113" t="s">
        <v>123</v>
      </c>
      <c r="B113" s="1">
        <v>44145</v>
      </c>
      <c r="C113" s="1" t="str">
        <f t="shared" si="1"/>
        <v>20315</v>
      </c>
      <c r="D113" t="s">
        <v>109</v>
      </c>
      <c r="E113" t="s">
        <v>120</v>
      </c>
      <c r="F113" t="s">
        <v>111</v>
      </c>
      <c r="G113">
        <v>14</v>
      </c>
      <c r="H113">
        <v>89</v>
      </c>
      <c r="I113" t="s">
        <v>10</v>
      </c>
      <c r="J113" t="str">
        <f>_xlfn.XLOOKUP(Table1_1[[#This Row],[Analyte]],[1]analyte_order!$B:$B,[1]analyte_order!$C:$C)</f>
        <v>375-85-9</v>
      </c>
      <c r="K113">
        <f>_xlfn.XLOOKUP(Table1_1[[#This Row],[CAS_rn]],[1]analyte_order!$C:$C,[1]analyte_order!$E:$E)</f>
        <v>4</v>
      </c>
      <c r="L113" s="3">
        <v>4.3799999999999999E-2</v>
      </c>
    </row>
    <row r="114" spans="1:12" x14ac:dyDescent="0.3">
      <c r="A114" t="s">
        <v>123</v>
      </c>
      <c r="B114" s="1">
        <v>44145</v>
      </c>
      <c r="C114" s="1" t="str">
        <f t="shared" si="1"/>
        <v>20315</v>
      </c>
      <c r="D114" t="s">
        <v>109</v>
      </c>
      <c r="E114" t="s">
        <v>120</v>
      </c>
      <c r="F114" t="s">
        <v>111</v>
      </c>
      <c r="G114">
        <v>14</v>
      </c>
      <c r="H114">
        <v>89</v>
      </c>
      <c r="I114" t="s">
        <v>11</v>
      </c>
      <c r="J114" t="str">
        <f>_xlfn.XLOOKUP(Table1_1[[#This Row],[Analyte]],[1]analyte_order!$B:$B,[1]analyte_order!$C:$C)</f>
        <v>335-67-1</v>
      </c>
      <c r="K114">
        <f>_xlfn.XLOOKUP(Table1_1[[#This Row],[CAS_rn]],[1]analyte_order!$C:$C,[1]analyte_order!$E:$E)</f>
        <v>5</v>
      </c>
      <c r="L114" s="3">
        <v>4.3799999999999999E-2</v>
      </c>
    </row>
    <row r="115" spans="1:12" x14ac:dyDescent="0.3">
      <c r="A115" t="s">
        <v>123</v>
      </c>
      <c r="B115" s="1">
        <v>44145</v>
      </c>
      <c r="C115" s="1" t="str">
        <f t="shared" si="1"/>
        <v>20315</v>
      </c>
      <c r="D115" t="s">
        <v>109</v>
      </c>
      <c r="E115" t="s">
        <v>120</v>
      </c>
      <c r="F115" t="s">
        <v>111</v>
      </c>
      <c r="G115">
        <v>14</v>
      </c>
      <c r="H115">
        <v>89</v>
      </c>
      <c r="I115" t="s">
        <v>12</v>
      </c>
      <c r="J115" t="str">
        <f>_xlfn.XLOOKUP(Table1_1[[#This Row],[Analyte]],[1]analyte_order!$B:$B,[1]analyte_order!$C:$C)</f>
        <v>375-95-1</v>
      </c>
      <c r="K115">
        <f>_xlfn.XLOOKUP(Table1_1[[#This Row],[CAS_rn]],[1]analyte_order!$C:$C,[1]analyte_order!$E:$E)</f>
        <v>6</v>
      </c>
      <c r="L115" s="3">
        <v>4.3799999999999999E-2</v>
      </c>
    </row>
    <row r="116" spans="1:12" x14ac:dyDescent="0.3">
      <c r="A116" t="s">
        <v>123</v>
      </c>
      <c r="B116" s="1">
        <v>44145</v>
      </c>
      <c r="C116" s="1" t="str">
        <f t="shared" si="1"/>
        <v>20315</v>
      </c>
      <c r="D116" t="s">
        <v>109</v>
      </c>
      <c r="E116" t="s">
        <v>120</v>
      </c>
      <c r="F116" t="s">
        <v>111</v>
      </c>
      <c r="G116">
        <v>14</v>
      </c>
      <c r="H116">
        <v>89</v>
      </c>
      <c r="I116" t="s">
        <v>13</v>
      </c>
      <c r="J116" t="str">
        <f>_xlfn.XLOOKUP(Table1_1[[#This Row],[Analyte]],[1]analyte_order!$B:$B,[1]analyte_order!$C:$C)</f>
        <v>375-73-5</v>
      </c>
      <c r="K116">
        <f>_xlfn.XLOOKUP(Table1_1[[#This Row],[CAS_rn]],[1]analyte_order!$C:$C,[1]analyte_order!$E:$E)</f>
        <v>14</v>
      </c>
      <c r="L116" s="3">
        <v>4.3799999999999999E-2</v>
      </c>
    </row>
    <row r="117" spans="1:12" x14ac:dyDescent="0.3">
      <c r="A117" t="s">
        <v>123</v>
      </c>
      <c r="B117" s="1">
        <v>44145</v>
      </c>
      <c r="C117" s="1" t="str">
        <f t="shared" si="1"/>
        <v>20315</v>
      </c>
      <c r="D117" t="s">
        <v>109</v>
      </c>
      <c r="E117" t="s">
        <v>120</v>
      </c>
      <c r="F117" t="s">
        <v>111</v>
      </c>
      <c r="G117">
        <v>14</v>
      </c>
      <c r="H117">
        <v>89</v>
      </c>
      <c r="I117" t="s">
        <v>14</v>
      </c>
      <c r="J117" t="str">
        <f>_xlfn.XLOOKUP(Table1_1[[#This Row],[Analyte]],[1]analyte_order!$B:$B,[1]analyte_order!$C:$C)</f>
        <v>2706-91-4</v>
      </c>
      <c r="K117">
        <f>_xlfn.XLOOKUP(Table1_1[[#This Row],[CAS_rn]],[1]analyte_order!$C:$C,[1]analyte_order!$E:$E)</f>
        <v>15</v>
      </c>
      <c r="L117" s="3">
        <v>0.14449999999999999</v>
      </c>
    </row>
    <row r="118" spans="1:12" x14ac:dyDescent="0.3">
      <c r="A118" t="s">
        <v>123</v>
      </c>
      <c r="B118" s="1">
        <v>44145</v>
      </c>
      <c r="C118" s="1" t="str">
        <f t="shared" si="1"/>
        <v>20315</v>
      </c>
      <c r="D118" t="s">
        <v>109</v>
      </c>
      <c r="E118" t="s">
        <v>120</v>
      </c>
      <c r="F118" t="s">
        <v>111</v>
      </c>
      <c r="G118">
        <v>14</v>
      </c>
      <c r="H118">
        <v>89</v>
      </c>
      <c r="I118" t="s">
        <v>15</v>
      </c>
      <c r="J118" t="str">
        <f>_xlfn.XLOOKUP(Table1_1[[#This Row],[Analyte]],[1]analyte_order!$B:$B,[1]analyte_order!$C:$C)</f>
        <v>355-46-4</v>
      </c>
      <c r="K118">
        <f>_xlfn.XLOOKUP(Table1_1[[#This Row],[CAS_rn]],[1]analyte_order!$C:$C,[1]analyte_order!$E:$E)</f>
        <v>16</v>
      </c>
      <c r="L118" s="3">
        <v>7.5</v>
      </c>
    </row>
    <row r="119" spans="1:12" x14ac:dyDescent="0.3">
      <c r="A119" t="s">
        <v>123</v>
      </c>
      <c r="B119" s="1">
        <v>44145</v>
      </c>
      <c r="C119" s="1" t="str">
        <f t="shared" si="1"/>
        <v>20315</v>
      </c>
      <c r="D119" t="s">
        <v>109</v>
      </c>
      <c r="E119" t="s">
        <v>120</v>
      </c>
      <c r="F119" t="s">
        <v>111</v>
      </c>
      <c r="G119">
        <v>14</v>
      </c>
      <c r="H119">
        <v>89</v>
      </c>
      <c r="I119" t="s">
        <v>16</v>
      </c>
      <c r="J119" t="str">
        <f>_xlfn.XLOOKUP(Table1_1[[#This Row],[Analyte]],[1]analyte_order!$B:$B,[1]analyte_order!$C:$C)</f>
        <v>375-92-8</v>
      </c>
      <c r="K119">
        <f>_xlfn.XLOOKUP(Table1_1[[#This Row],[CAS_rn]],[1]analyte_order!$C:$C,[1]analyte_order!$E:$E)</f>
        <v>17</v>
      </c>
      <c r="L119" s="3">
        <v>0.45900000000000002</v>
      </c>
    </row>
    <row r="120" spans="1:12" x14ac:dyDescent="0.3">
      <c r="A120" t="s">
        <v>123</v>
      </c>
      <c r="B120" s="1">
        <v>44145</v>
      </c>
      <c r="C120" s="1" t="str">
        <f t="shared" si="1"/>
        <v>20315</v>
      </c>
      <c r="D120" t="s">
        <v>109</v>
      </c>
      <c r="E120" t="s">
        <v>120</v>
      </c>
      <c r="F120" t="s">
        <v>111</v>
      </c>
      <c r="G120">
        <v>14</v>
      </c>
      <c r="H120">
        <v>89</v>
      </c>
      <c r="I120" t="s">
        <v>17</v>
      </c>
      <c r="J120" t="str">
        <f>_xlfn.XLOOKUP(Table1_1[[#This Row],[Analyte]],[1]analyte_order!$B:$B,[1]analyte_order!$C:$C)</f>
        <v>1763-23-1</v>
      </c>
      <c r="K120">
        <f>_xlfn.XLOOKUP(Table1_1[[#This Row],[CAS_rn]],[1]analyte_order!$C:$C,[1]analyte_order!$E:$E)</f>
        <v>18</v>
      </c>
      <c r="L120" s="3">
        <v>1600</v>
      </c>
    </row>
    <row r="121" spans="1:12" x14ac:dyDescent="0.3">
      <c r="A121" t="s">
        <v>123</v>
      </c>
      <c r="B121" s="1">
        <v>44145</v>
      </c>
      <c r="C121" s="1" t="str">
        <f t="shared" si="1"/>
        <v>20315</v>
      </c>
      <c r="D121" t="s">
        <v>109</v>
      </c>
      <c r="E121" t="s">
        <v>120</v>
      </c>
      <c r="F121" t="s">
        <v>111</v>
      </c>
      <c r="G121">
        <v>14</v>
      </c>
      <c r="H121">
        <v>89</v>
      </c>
      <c r="I121" t="s">
        <v>18</v>
      </c>
      <c r="J121" t="str">
        <f>_xlfn.XLOOKUP(Table1_1[[#This Row],[Analyte]],[1]analyte_order!$B:$B,[1]analyte_order!$C:$C)</f>
        <v>27619-97-2</v>
      </c>
      <c r="K121">
        <f>_xlfn.XLOOKUP(Table1_1[[#This Row],[CAS_rn]],[1]analyte_order!$C:$C,[1]analyte_order!$E:$E)</f>
        <v>23</v>
      </c>
      <c r="L121" s="3">
        <v>4.3799999999999999E-2</v>
      </c>
    </row>
    <row r="122" spans="1:12" x14ac:dyDescent="0.3">
      <c r="A122" t="s">
        <v>124</v>
      </c>
      <c r="B122" s="1">
        <v>44145</v>
      </c>
      <c r="C122" s="1" t="str">
        <f t="shared" si="1"/>
        <v>20315</v>
      </c>
      <c r="D122" t="s">
        <v>109</v>
      </c>
      <c r="E122" t="s">
        <v>120</v>
      </c>
      <c r="F122" t="s">
        <v>113</v>
      </c>
      <c r="G122">
        <v>14</v>
      </c>
      <c r="H122">
        <v>89</v>
      </c>
      <c r="I122" t="s">
        <v>7</v>
      </c>
      <c r="J122" t="str">
        <f>_xlfn.XLOOKUP(Table1_1[[#This Row],[Analyte]],[1]analyte_order!$B:$B,[1]analyte_order!$C:$C)</f>
        <v>375-22-4</v>
      </c>
      <c r="K122">
        <f>_xlfn.XLOOKUP(Table1_1[[#This Row],[CAS_rn]],[1]analyte_order!$C:$C,[1]analyte_order!$E:$E)</f>
        <v>1</v>
      </c>
      <c r="L122" s="3">
        <v>4.2500000000000003E-2</v>
      </c>
    </row>
    <row r="123" spans="1:12" x14ac:dyDescent="0.3">
      <c r="A123" t="s">
        <v>124</v>
      </c>
      <c r="B123" s="1">
        <v>44145</v>
      </c>
      <c r="C123" s="1" t="str">
        <f t="shared" si="1"/>
        <v>20315</v>
      </c>
      <c r="D123" t="s">
        <v>109</v>
      </c>
      <c r="E123" t="s">
        <v>120</v>
      </c>
      <c r="F123" t="s">
        <v>113</v>
      </c>
      <c r="G123">
        <v>14</v>
      </c>
      <c r="H123">
        <v>89</v>
      </c>
      <c r="I123" t="s">
        <v>8</v>
      </c>
      <c r="J123" t="str">
        <f>_xlfn.XLOOKUP(Table1_1[[#This Row],[Analyte]],[1]analyte_order!$B:$B,[1]analyte_order!$C:$C)</f>
        <v>2706-90-3</v>
      </c>
      <c r="K123">
        <f>_xlfn.XLOOKUP(Table1_1[[#This Row],[CAS_rn]],[1]analyte_order!$C:$C,[1]analyte_order!$E:$E)</f>
        <v>2</v>
      </c>
      <c r="L123" s="3">
        <v>4.2500000000000003E-2</v>
      </c>
    </row>
    <row r="124" spans="1:12" x14ac:dyDescent="0.3">
      <c r="A124" t="s">
        <v>124</v>
      </c>
      <c r="B124" s="1">
        <v>44145</v>
      </c>
      <c r="C124" s="1" t="str">
        <f t="shared" si="1"/>
        <v>20315</v>
      </c>
      <c r="D124" t="s">
        <v>109</v>
      </c>
      <c r="E124" t="s">
        <v>120</v>
      </c>
      <c r="F124" t="s">
        <v>113</v>
      </c>
      <c r="G124">
        <v>14</v>
      </c>
      <c r="H124">
        <v>89</v>
      </c>
      <c r="I124" t="s">
        <v>9</v>
      </c>
      <c r="J124" t="str">
        <f>_xlfn.XLOOKUP(Table1_1[[#This Row],[Analyte]],[1]analyte_order!$B:$B,[1]analyte_order!$C:$C)</f>
        <v>307-24-4</v>
      </c>
      <c r="K124">
        <f>_xlfn.XLOOKUP(Table1_1[[#This Row],[CAS_rn]],[1]analyte_order!$C:$C,[1]analyte_order!$E:$E)</f>
        <v>3</v>
      </c>
      <c r="L124" s="3">
        <v>4.2500000000000003E-2</v>
      </c>
    </row>
    <row r="125" spans="1:12" x14ac:dyDescent="0.3">
      <c r="A125" t="s">
        <v>124</v>
      </c>
      <c r="B125" s="1">
        <v>44145</v>
      </c>
      <c r="C125" s="1" t="str">
        <f t="shared" si="1"/>
        <v>20315</v>
      </c>
      <c r="D125" t="s">
        <v>109</v>
      </c>
      <c r="E125" t="s">
        <v>120</v>
      </c>
      <c r="F125" t="s">
        <v>113</v>
      </c>
      <c r="G125">
        <v>14</v>
      </c>
      <c r="H125">
        <v>89</v>
      </c>
      <c r="I125" t="s">
        <v>10</v>
      </c>
      <c r="J125" t="str">
        <f>_xlfn.XLOOKUP(Table1_1[[#This Row],[Analyte]],[1]analyte_order!$B:$B,[1]analyte_order!$C:$C)</f>
        <v>375-85-9</v>
      </c>
      <c r="K125">
        <f>_xlfn.XLOOKUP(Table1_1[[#This Row],[CAS_rn]],[1]analyte_order!$C:$C,[1]analyte_order!$E:$E)</f>
        <v>4</v>
      </c>
      <c r="L125" s="3">
        <v>4.2500000000000003E-2</v>
      </c>
    </row>
    <row r="126" spans="1:12" x14ac:dyDescent="0.3">
      <c r="A126" t="s">
        <v>124</v>
      </c>
      <c r="B126" s="1">
        <v>44145</v>
      </c>
      <c r="C126" s="1" t="str">
        <f t="shared" si="1"/>
        <v>20315</v>
      </c>
      <c r="D126" t="s">
        <v>109</v>
      </c>
      <c r="E126" t="s">
        <v>120</v>
      </c>
      <c r="F126" t="s">
        <v>113</v>
      </c>
      <c r="G126">
        <v>14</v>
      </c>
      <c r="H126">
        <v>89</v>
      </c>
      <c r="I126" t="s">
        <v>11</v>
      </c>
      <c r="J126" t="str">
        <f>_xlfn.XLOOKUP(Table1_1[[#This Row],[Analyte]],[1]analyte_order!$B:$B,[1]analyte_order!$C:$C)</f>
        <v>335-67-1</v>
      </c>
      <c r="K126">
        <f>_xlfn.XLOOKUP(Table1_1[[#This Row],[CAS_rn]],[1]analyte_order!$C:$C,[1]analyte_order!$E:$E)</f>
        <v>5</v>
      </c>
      <c r="L126" s="3">
        <v>4.2500000000000003E-2</v>
      </c>
    </row>
    <row r="127" spans="1:12" x14ac:dyDescent="0.3">
      <c r="A127" t="s">
        <v>124</v>
      </c>
      <c r="B127" s="1">
        <v>44145</v>
      </c>
      <c r="C127" s="1" t="str">
        <f t="shared" si="1"/>
        <v>20315</v>
      </c>
      <c r="D127" t="s">
        <v>109</v>
      </c>
      <c r="E127" t="s">
        <v>120</v>
      </c>
      <c r="F127" t="s">
        <v>113</v>
      </c>
      <c r="G127">
        <v>14</v>
      </c>
      <c r="H127">
        <v>89</v>
      </c>
      <c r="I127" t="s">
        <v>12</v>
      </c>
      <c r="J127" t="str">
        <f>_xlfn.XLOOKUP(Table1_1[[#This Row],[Analyte]],[1]analyte_order!$B:$B,[1]analyte_order!$C:$C)</f>
        <v>375-95-1</v>
      </c>
      <c r="K127">
        <f>_xlfn.XLOOKUP(Table1_1[[#This Row],[CAS_rn]],[1]analyte_order!$C:$C,[1]analyte_order!$E:$E)</f>
        <v>6</v>
      </c>
      <c r="L127" s="3">
        <v>4.2500000000000003E-2</v>
      </c>
    </row>
    <row r="128" spans="1:12" x14ac:dyDescent="0.3">
      <c r="A128" t="s">
        <v>124</v>
      </c>
      <c r="B128" s="1">
        <v>44145</v>
      </c>
      <c r="C128" s="1" t="str">
        <f t="shared" si="1"/>
        <v>20315</v>
      </c>
      <c r="D128" t="s">
        <v>109</v>
      </c>
      <c r="E128" t="s">
        <v>120</v>
      </c>
      <c r="F128" t="s">
        <v>113</v>
      </c>
      <c r="G128">
        <v>14</v>
      </c>
      <c r="H128">
        <v>89</v>
      </c>
      <c r="I128" t="s">
        <v>13</v>
      </c>
      <c r="J128" t="str">
        <f>_xlfn.XLOOKUP(Table1_1[[#This Row],[Analyte]],[1]analyte_order!$B:$B,[1]analyte_order!$C:$C)</f>
        <v>375-73-5</v>
      </c>
      <c r="K128">
        <f>_xlfn.XLOOKUP(Table1_1[[#This Row],[CAS_rn]],[1]analyte_order!$C:$C,[1]analyte_order!$E:$E)</f>
        <v>14</v>
      </c>
      <c r="L128" s="3">
        <v>4.2500000000000003E-2</v>
      </c>
    </row>
    <row r="129" spans="1:12" x14ac:dyDescent="0.3">
      <c r="A129" t="s">
        <v>124</v>
      </c>
      <c r="B129" s="1">
        <v>44145</v>
      </c>
      <c r="C129" s="1" t="str">
        <f t="shared" si="1"/>
        <v>20315</v>
      </c>
      <c r="D129" t="s">
        <v>109</v>
      </c>
      <c r="E129" t="s">
        <v>120</v>
      </c>
      <c r="F129" t="s">
        <v>113</v>
      </c>
      <c r="G129">
        <v>14</v>
      </c>
      <c r="H129">
        <v>89</v>
      </c>
      <c r="I129" t="s">
        <v>14</v>
      </c>
      <c r="J129" t="str">
        <f>_xlfn.XLOOKUP(Table1_1[[#This Row],[Analyte]],[1]analyte_order!$B:$B,[1]analyte_order!$C:$C)</f>
        <v>2706-91-4</v>
      </c>
      <c r="K129">
        <f>_xlfn.XLOOKUP(Table1_1[[#This Row],[CAS_rn]],[1]analyte_order!$C:$C,[1]analyte_order!$E:$E)</f>
        <v>15</v>
      </c>
      <c r="L129" s="3">
        <v>0.14000000000000001</v>
      </c>
    </row>
    <row r="130" spans="1:12" x14ac:dyDescent="0.3">
      <c r="A130" t="s">
        <v>124</v>
      </c>
      <c r="B130" s="1">
        <v>44145</v>
      </c>
      <c r="C130" s="1" t="str">
        <f t="shared" ref="C130:C193" si="2">TEXT(B130,"yy")&amp;TEXT((B130-DATEVALUE("1/1/"&amp;TEXT(B130,"yy"))+1),"000")</f>
        <v>20315</v>
      </c>
      <c r="D130" t="s">
        <v>109</v>
      </c>
      <c r="E130" t="s">
        <v>120</v>
      </c>
      <c r="F130" t="s">
        <v>113</v>
      </c>
      <c r="G130">
        <v>14</v>
      </c>
      <c r="H130">
        <v>89</v>
      </c>
      <c r="I130" t="s">
        <v>15</v>
      </c>
      <c r="J130" t="str">
        <f>_xlfn.XLOOKUP(Table1_1[[#This Row],[Analyte]],[1]analyte_order!$B:$B,[1]analyte_order!$C:$C)</f>
        <v>355-46-4</v>
      </c>
      <c r="K130">
        <f>_xlfn.XLOOKUP(Table1_1[[#This Row],[CAS_rn]],[1]analyte_order!$C:$C,[1]analyte_order!$E:$E)</f>
        <v>16</v>
      </c>
      <c r="L130" s="3">
        <v>13.5</v>
      </c>
    </row>
    <row r="131" spans="1:12" x14ac:dyDescent="0.3">
      <c r="A131" t="s">
        <v>124</v>
      </c>
      <c r="B131" s="1">
        <v>44145</v>
      </c>
      <c r="C131" s="1" t="str">
        <f t="shared" si="2"/>
        <v>20315</v>
      </c>
      <c r="D131" t="s">
        <v>109</v>
      </c>
      <c r="E131" t="s">
        <v>120</v>
      </c>
      <c r="F131" t="s">
        <v>113</v>
      </c>
      <c r="G131">
        <v>14</v>
      </c>
      <c r="H131">
        <v>89</v>
      </c>
      <c r="I131" t="s">
        <v>16</v>
      </c>
      <c r="J131" t="str">
        <f>_xlfn.XLOOKUP(Table1_1[[#This Row],[Analyte]],[1]analyte_order!$B:$B,[1]analyte_order!$C:$C)</f>
        <v>375-92-8</v>
      </c>
      <c r="K131">
        <f>_xlfn.XLOOKUP(Table1_1[[#This Row],[CAS_rn]],[1]analyte_order!$C:$C,[1]analyte_order!$E:$E)</f>
        <v>17</v>
      </c>
      <c r="L131" s="3">
        <v>0.60599999999999998</v>
      </c>
    </row>
    <row r="132" spans="1:12" x14ac:dyDescent="0.3">
      <c r="A132" t="s">
        <v>124</v>
      </c>
      <c r="B132" s="1">
        <v>44145</v>
      </c>
      <c r="C132" s="1" t="str">
        <f t="shared" si="2"/>
        <v>20315</v>
      </c>
      <c r="D132" t="s">
        <v>109</v>
      </c>
      <c r="E132" t="s">
        <v>120</v>
      </c>
      <c r="F132" t="s">
        <v>113</v>
      </c>
      <c r="G132">
        <v>14</v>
      </c>
      <c r="H132">
        <v>89</v>
      </c>
      <c r="I132" t="s">
        <v>17</v>
      </c>
      <c r="J132" t="str">
        <f>_xlfn.XLOOKUP(Table1_1[[#This Row],[Analyte]],[1]analyte_order!$B:$B,[1]analyte_order!$C:$C)</f>
        <v>1763-23-1</v>
      </c>
      <c r="K132">
        <f>_xlfn.XLOOKUP(Table1_1[[#This Row],[CAS_rn]],[1]analyte_order!$C:$C,[1]analyte_order!$E:$E)</f>
        <v>18</v>
      </c>
      <c r="L132" s="3">
        <v>3720</v>
      </c>
    </row>
    <row r="133" spans="1:12" x14ac:dyDescent="0.3">
      <c r="A133" t="s">
        <v>124</v>
      </c>
      <c r="B133" s="1">
        <v>44145</v>
      </c>
      <c r="C133" s="1" t="str">
        <f t="shared" si="2"/>
        <v>20315</v>
      </c>
      <c r="D133" t="s">
        <v>109</v>
      </c>
      <c r="E133" t="s">
        <v>120</v>
      </c>
      <c r="F133" t="s">
        <v>113</v>
      </c>
      <c r="G133">
        <v>14</v>
      </c>
      <c r="H133">
        <v>89</v>
      </c>
      <c r="I133" t="s">
        <v>18</v>
      </c>
      <c r="J133" t="str">
        <f>_xlfn.XLOOKUP(Table1_1[[#This Row],[Analyte]],[1]analyte_order!$B:$B,[1]analyte_order!$C:$C)</f>
        <v>27619-97-2</v>
      </c>
      <c r="K133">
        <f>_xlfn.XLOOKUP(Table1_1[[#This Row],[CAS_rn]],[1]analyte_order!$C:$C,[1]analyte_order!$E:$E)</f>
        <v>23</v>
      </c>
      <c r="L133" s="3">
        <v>4.2500000000000003E-2</v>
      </c>
    </row>
    <row r="134" spans="1:12" x14ac:dyDescent="0.3">
      <c r="A134" t="s">
        <v>125</v>
      </c>
      <c r="B134" s="1">
        <v>44145</v>
      </c>
      <c r="C134" s="1" t="str">
        <f t="shared" si="2"/>
        <v>20315</v>
      </c>
      <c r="D134" t="s">
        <v>109</v>
      </c>
      <c r="E134" t="s">
        <v>120</v>
      </c>
      <c r="F134" t="s">
        <v>115</v>
      </c>
      <c r="G134">
        <v>14</v>
      </c>
      <c r="H134">
        <v>89</v>
      </c>
      <c r="I134" t="s">
        <v>7</v>
      </c>
      <c r="J134" t="str">
        <f>_xlfn.XLOOKUP(Table1_1[[#This Row],[Analyte]],[1]analyte_order!$B:$B,[1]analyte_order!$C:$C)</f>
        <v>375-22-4</v>
      </c>
      <c r="K134">
        <f>_xlfn.XLOOKUP(Table1_1[[#This Row],[CAS_rn]],[1]analyte_order!$C:$C,[1]analyte_order!$E:$E)</f>
        <v>1</v>
      </c>
      <c r="L134" s="3">
        <v>3.2599999999999997E-2</v>
      </c>
    </row>
    <row r="135" spans="1:12" x14ac:dyDescent="0.3">
      <c r="A135" t="s">
        <v>125</v>
      </c>
      <c r="B135" s="1">
        <v>44145</v>
      </c>
      <c r="C135" s="1" t="str">
        <f t="shared" si="2"/>
        <v>20315</v>
      </c>
      <c r="D135" t="s">
        <v>109</v>
      </c>
      <c r="E135" t="s">
        <v>120</v>
      </c>
      <c r="F135" t="s">
        <v>115</v>
      </c>
      <c r="G135">
        <v>14</v>
      </c>
      <c r="H135">
        <v>89</v>
      </c>
      <c r="I135" t="s">
        <v>8</v>
      </c>
      <c r="J135" t="str">
        <f>_xlfn.XLOOKUP(Table1_1[[#This Row],[Analyte]],[1]analyte_order!$B:$B,[1]analyte_order!$C:$C)</f>
        <v>2706-90-3</v>
      </c>
      <c r="K135">
        <f>_xlfn.XLOOKUP(Table1_1[[#This Row],[CAS_rn]],[1]analyte_order!$C:$C,[1]analyte_order!$E:$E)</f>
        <v>2</v>
      </c>
      <c r="L135" s="3">
        <v>3.2599999999999997E-2</v>
      </c>
    </row>
    <row r="136" spans="1:12" x14ac:dyDescent="0.3">
      <c r="A136" t="s">
        <v>125</v>
      </c>
      <c r="B136" s="1">
        <v>44145</v>
      </c>
      <c r="C136" s="1" t="str">
        <f t="shared" si="2"/>
        <v>20315</v>
      </c>
      <c r="D136" t="s">
        <v>109</v>
      </c>
      <c r="E136" t="s">
        <v>120</v>
      </c>
      <c r="F136" t="s">
        <v>115</v>
      </c>
      <c r="G136">
        <v>14</v>
      </c>
      <c r="H136">
        <v>89</v>
      </c>
      <c r="I136" t="s">
        <v>9</v>
      </c>
      <c r="J136" t="str">
        <f>_xlfn.XLOOKUP(Table1_1[[#This Row],[Analyte]],[1]analyte_order!$B:$B,[1]analyte_order!$C:$C)</f>
        <v>307-24-4</v>
      </c>
      <c r="K136">
        <f>_xlfn.XLOOKUP(Table1_1[[#This Row],[CAS_rn]],[1]analyte_order!$C:$C,[1]analyte_order!$E:$E)</f>
        <v>3</v>
      </c>
      <c r="L136" s="3">
        <v>3.2599999999999997E-2</v>
      </c>
    </row>
    <row r="137" spans="1:12" x14ac:dyDescent="0.3">
      <c r="A137" t="s">
        <v>125</v>
      </c>
      <c r="B137" s="1">
        <v>44145</v>
      </c>
      <c r="C137" s="1" t="str">
        <f t="shared" si="2"/>
        <v>20315</v>
      </c>
      <c r="D137" t="s">
        <v>109</v>
      </c>
      <c r="E137" t="s">
        <v>120</v>
      </c>
      <c r="F137" t="s">
        <v>115</v>
      </c>
      <c r="G137">
        <v>14</v>
      </c>
      <c r="H137">
        <v>89</v>
      </c>
      <c r="I137" t="s">
        <v>10</v>
      </c>
      <c r="J137" t="str">
        <f>_xlfn.XLOOKUP(Table1_1[[#This Row],[Analyte]],[1]analyte_order!$B:$B,[1]analyte_order!$C:$C)</f>
        <v>375-85-9</v>
      </c>
      <c r="K137">
        <f>_xlfn.XLOOKUP(Table1_1[[#This Row],[CAS_rn]],[1]analyte_order!$C:$C,[1]analyte_order!$E:$E)</f>
        <v>4</v>
      </c>
      <c r="L137" s="3">
        <v>3.2599999999999997E-2</v>
      </c>
    </row>
    <row r="138" spans="1:12" x14ac:dyDescent="0.3">
      <c r="A138" t="s">
        <v>125</v>
      </c>
      <c r="B138" s="1">
        <v>44145</v>
      </c>
      <c r="C138" s="1" t="str">
        <f t="shared" si="2"/>
        <v>20315</v>
      </c>
      <c r="D138" t="s">
        <v>109</v>
      </c>
      <c r="E138" t="s">
        <v>120</v>
      </c>
      <c r="F138" t="s">
        <v>115</v>
      </c>
      <c r="G138">
        <v>14</v>
      </c>
      <c r="H138">
        <v>89</v>
      </c>
      <c r="I138" t="s">
        <v>11</v>
      </c>
      <c r="J138" t="str">
        <f>_xlfn.XLOOKUP(Table1_1[[#This Row],[Analyte]],[1]analyte_order!$B:$B,[1]analyte_order!$C:$C)</f>
        <v>335-67-1</v>
      </c>
      <c r="K138">
        <f>_xlfn.XLOOKUP(Table1_1[[#This Row],[CAS_rn]],[1]analyte_order!$C:$C,[1]analyte_order!$E:$E)</f>
        <v>5</v>
      </c>
      <c r="L138" s="3">
        <v>3.2599999999999997E-2</v>
      </c>
    </row>
    <row r="139" spans="1:12" x14ac:dyDescent="0.3">
      <c r="A139" t="s">
        <v>125</v>
      </c>
      <c r="B139" s="1">
        <v>44145</v>
      </c>
      <c r="C139" s="1" t="str">
        <f t="shared" si="2"/>
        <v>20315</v>
      </c>
      <c r="D139" t="s">
        <v>109</v>
      </c>
      <c r="E139" t="s">
        <v>120</v>
      </c>
      <c r="F139" t="s">
        <v>115</v>
      </c>
      <c r="G139">
        <v>14</v>
      </c>
      <c r="H139">
        <v>89</v>
      </c>
      <c r="I139" t="s">
        <v>12</v>
      </c>
      <c r="J139" t="str">
        <f>_xlfn.XLOOKUP(Table1_1[[#This Row],[Analyte]],[1]analyte_order!$B:$B,[1]analyte_order!$C:$C)</f>
        <v>375-95-1</v>
      </c>
      <c r="K139">
        <f>_xlfn.XLOOKUP(Table1_1[[#This Row],[CAS_rn]],[1]analyte_order!$C:$C,[1]analyte_order!$E:$E)</f>
        <v>6</v>
      </c>
      <c r="L139" s="3">
        <v>3.2599999999999997E-2</v>
      </c>
    </row>
    <row r="140" spans="1:12" x14ac:dyDescent="0.3">
      <c r="A140" t="s">
        <v>125</v>
      </c>
      <c r="B140" s="1">
        <v>44145</v>
      </c>
      <c r="C140" s="1" t="str">
        <f t="shared" si="2"/>
        <v>20315</v>
      </c>
      <c r="D140" t="s">
        <v>109</v>
      </c>
      <c r="E140" t="s">
        <v>120</v>
      </c>
      <c r="F140" t="s">
        <v>115</v>
      </c>
      <c r="G140">
        <v>14</v>
      </c>
      <c r="H140">
        <v>89</v>
      </c>
      <c r="I140" t="s">
        <v>13</v>
      </c>
      <c r="J140" t="str">
        <f>_xlfn.XLOOKUP(Table1_1[[#This Row],[Analyte]],[1]analyte_order!$B:$B,[1]analyte_order!$C:$C)</f>
        <v>375-73-5</v>
      </c>
      <c r="K140">
        <f>_xlfn.XLOOKUP(Table1_1[[#This Row],[CAS_rn]],[1]analyte_order!$C:$C,[1]analyte_order!$E:$E)</f>
        <v>14</v>
      </c>
      <c r="L140" s="3">
        <v>3.2599999999999997E-2</v>
      </c>
    </row>
    <row r="141" spans="1:12" x14ac:dyDescent="0.3">
      <c r="A141" t="s">
        <v>125</v>
      </c>
      <c r="B141" s="1">
        <v>44145</v>
      </c>
      <c r="C141" s="1" t="str">
        <f t="shared" si="2"/>
        <v>20315</v>
      </c>
      <c r="D141" t="s">
        <v>109</v>
      </c>
      <c r="E141" t="s">
        <v>120</v>
      </c>
      <c r="F141" t="s">
        <v>115</v>
      </c>
      <c r="G141">
        <v>14</v>
      </c>
      <c r="H141">
        <v>89</v>
      </c>
      <c r="I141" t="s">
        <v>14</v>
      </c>
      <c r="J141" t="str">
        <f>_xlfn.XLOOKUP(Table1_1[[#This Row],[Analyte]],[1]analyte_order!$B:$B,[1]analyte_order!$C:$C)</f>
        <v>2706-91-4</v>
      </c>
      <c r="K141">
        <f>_xlfn.XLOOKUP(Table1_1[[#This Row],[CAS_rn]],[1]analyte_order!$C:$C,[1]analyte_order!$E:$E)</f>
        <v>15</v>
      </c>
      <c r="L141" s="3">
        <v>3.2599999999999997E-2</v>
      </c>
    </row>
    <row r="142" spans="1:12" x14ac:dyDescent="0.3">
      <c r="A142" t="s">
        <v>125</v>
      </c>
      <c r="B142" s="1">
        <v>44145</v>
      </c>
      <c r="C142" s="1" t="str">
        <f t="shared" si="2"/>
        <v>20315</v>
      </c>
      <c r="D142" t="s">
        <v>109</v>
      </c>
      <c r="E142" t="s">
        <v>120</v>
      </c>
      <c r="F142" t="s">
        <v>115</v>
      </c>
      <c r="G142">
        <v>14</v>
      </c>
      <c r="H142">
        <v>89</v>
      </c>
      <c r="I142" t="s">
        <v>15</v>
      </c>
      <c r="J142" t="str">
        <f>_xlfn.XLOOKUP(Table1_1[[#This Row],[Analyte]],[1]analyte_order!$B:$B,[1]analyte_order!$C:$C)</f>
        <v>355-46-4</v>
      </c>
      <c r="K142">
        <f>_xlfn.XLOOKUP(Table1_1[[#This Row],[CAS_rn]],[1]analyte_order!$C:$C,[1]analyte_order!$E:$E)</f>
        <v>16</v>
      </c>
      <c r="L142" s="3">
        <v>0.99199999999999999</v>
      </c>
    </row>
    <row r="143" spans="1:12" x14ac:dyDescent="0.3">
      <c r="A143" t="s">
        <v>125</v>
      </c>
      <c r="B143" s="1">
        <v>44145</v>
      </c>
      <c r="C143" s="1" t="str">
        <f t="shared" si="2"/>
        <v>20315</v>
      </c>
      <c r="D143" t="s">
        <v>109</v>
      </c>
      <c r="E143" t="s">
        <v>120</v>
      </c>
      <c r="F143" t="s">
        <v>115</v>
      </c>
      <c r="G143">
        <v>14</v>
      </c>
      <c r="H143">
        <v>89</v>
      </c>
      <c r="I143" t="s">
        <v>16</v>
      </c>
      <c r="J143" t="str">
        <f>_xlfn.XLOOKUP(Table1_1[[#This Row],[Analyte]],[1]analyte_order!$B:$B,[1]analyte_order!$C:$C)</f>
        <v>375-92-8</v>
      </c>
      <c r="K143">
        <f>_xlfn.XLOOKUP(Table1_1[[#This Row],[CAS_rn]],[1]analyte_order!$C:$C,[1]analyte_order!$E:$E)</f>
        <v>17</v>
      </c>
      <c r="L143" s="3">
        <v>3.2599999999999997E-2</v>
      </c>
    </row>
    <row r="144" spans="1:12" x14ac:dyDescent="0.3">
      <c r="A144" t="s">
        <v>125</v>
      </c>
      <c r="B144" s="1">
        <v>44145</v>
      </c>
      <c r="C144" s="1" t="str">
        <f t="shared" si="2"/>
        <v>20315</v>
      </c>
      <c r="D144" t="s">
        <v>109</v>
      </c>
      <c r="E144" t="s">
        <v>120</v>
      </c>
      <c r="F144" t="s">
        <v>115</v>
      </c>
      <c r="G144">
        <v>14</v>
      </c>
      <c r="H144">
        <v>89</v>
      </c>
      <c r="I144" t="s">
        <v>17</v>
      </c>
      <c r="J144" t="str">
        <f>_xlfn.XLOOKUP(Table1_1[[#This Row],[Analyte]],[1]analyte_order!$B:$B,[1]analyte_order!$C:$C)</f>
        <v>1763-23-1</v>
      </c>
      <c r="K144">
        <f>_xlfn.XLOOKUP(Table1_1[[#This Row],[CAS_rn]],[1]analyte_order!$C:$C,[1]analyte_order!$E:$E)</f>
        <v>18</v>
      </c>
      <c r="L144" s="3">
        <v>331</v>
      </c>
    </row>
    <row r="145" spans="1:12" x14ac:dyDescent="0.3">
      <c r="A145" t="s">
        <v>125</v>
      </c>
      <c r="B145" s="1">
        <v>44145</v>
      </c>
      <c r="C145" s="1" t="str">
        <f t="shared" si="2"/>
        <v>20315</v>
      </c>
      <c r="D145" t="s">
        <v>109</v>
      </c>
      <c r="E145" t="s">
        <v>120</v>
      </c>
      <c r="F145" t="s">
        <v>115</v>
      </c>
      <c r="G145">
        <v>14</v>
      </c>
      <c r="H145">
        <v>89</v>
      </c>
      <c r="I145" t="s">
        <v>18</v>
      </c>
      <c r="J145" t="str">
        <f>_xlfn.XLOOKUP(Table1_1[[#This Row],[Analyte]],[1]analyte_order!$B:$B,[1]analyte_order!$C:$C)</f>
        <v>27619-97-2</v>
      </c>
      <c r="K145">
        <f>_xlfn.XLOOKUP(Table1_1[[#This Row],[CAS_rn]],[1]analyte_order!$C:$C,[1]analyte_order!$E:$E)</f>
        <v>23</v>
      </c>
      <c r="L145" s="3">
        <v>3.2599999999999997E-2</v>
      </c>
    </row>
    <row r="146" spans="1:12" x14ac:dyDescent="0.3">
      <c r="A146" t="s">
        <v>126</v>
      </c>
      <c r="B146" s="1">
        <v>44145</v>
      </c>
      <c r="C146" s="1" t="str">
        <f t="shared" si="2"/>
        <v>20315</v>
      </c>
      <c r="D146" t="s">
        <v>109</v>
      </c>
      <c r="E146" t="s">
        <v>120</v>
      </c>
      <c r="F146" t="s">
        <v>111</v>
      </c>
      <c r="G146">
        <v>20</v>
      </c>
      <c r="H146">
        <v>152.05000000000001</v>
      </c>
      <c r="I146" t="s">
        <v>7</v>
      </c>
      <c r="J146" t="str">
        <f>_xlfn.XLOOKUP(Table1_1[[#This Row],[Analyte]],[1]analyte_order!$B:$B,[1]analyte_order!$C:$C)</f>
        <v>375-22-4</v>
      </c>
      <c r="K146">
        <f>_xlfn.XLOOKUP(Table1_1[[#This Row],[CAS_rn]],[1]analyte_order!$C:$C,[1]analyte_order!$E:$E)</f>
        <v>1</v>
      </c>
      <c r="L146" s="3">
        <v>4.82E-2</v>
      </c>
    </row>
    <row r="147" spans="1:12" x14ac:dyDescent="0.3">
      <c r="A147" t="s">
        <v>126</v>
      </c>
      <c r="B147" s="1">
        <v>44145</v>
      </c>
      <c r="C147" s="1" t="str">
        <f t="shared" si="2"/>
        <v>20315</v>
      </c>
      <c r="D147" t="s">
        <v>109</v>
      </c>
      <c r="E147" t="s">
        <v>120</v>
      </c>
      <c r="F147" t="s">
        <v>111</v>
      </c>
      <c r="G147">
        <v>20</v>
      </c>
      <c r="H147">
        <v>152.05000000000001</v>
      </c>
      <c r="I147" t="s">
        <v>8</v>
      </c>
      <c r="J147" t="str">
        <f>_xlfn.XLOOKUP(Table1_1[[#This Row],[Analyte]],[1]analyte_order!$B:$B,[1]analyte_order!$C:$C)</f>
        <v>2706-90-3</v>
      </c>
      <c r="K147">
        <f>_xlfn.XLOOKUP(Table1_1[[#This Row],[CAS_rn]],[1]analyte_order!$C:$C,[1]analyte_order!$E:$E)</f>
        <v>2</v>
      </c>
      <c r="L147" s="3">
        <v>4.82E-2</v>
      </c>
    </row>
    <row r="148" spans="1:12" x14ac:dyDescent="0.3">
      <c r="A148" t="s">
        <v>126</v>
      </c>
      <c r="B148" s="1">
        <v>44145</v>
      </c>
      <c r="C148" s="1" t="str">
        <f t="shared" si="2"/>
        <v>20315</v>
      </c>
      <c r="D148" t="s">
        <v>109</v>
      </c>
      <c r="E148" t="s">
        <v>120</v>
      </c>
      <c r="F148" t="s">
        <v>111</v>
      </c>
      <c r="G148">
        <v>20</v>
      </c>
      <c r="H148">
        <v>152.05000000000001</v>
      </c>
      <c r="I148" t="s">
        <v>9</v>
      </c>
      <c r="J148" t="str">
        <f>_xlfn.XLOOKUP(Table1_1[[#This Row],[Analyte]],[1]analyte_order!$B:$B,[1]analyte_order!$C:$C)</f>
        <v>307-24-4</v>
      </c>
      <c r="K148">
        <f>_xlfn.XLOOKUP(Table1_1[[#This Row],[CAS_rn]],[1]analyte_order!$C:$C,[1]analyte_order!$E:$E)</f>
        <v>3</v>
      </c>
      <c r="L148" s="3">
        <v>4.82E-2</v>
      </c>
    </row>
    <row r="149" spans="1:12" x14ac:dyDescent="0.3">
      <c r="A149" t="s">
        <v>126</v>
      </c>
      <c r="B149" s="1">
        <v>44145</v>
      </c>
      <c r="C149" s="1" t="str">
        <f t="shared" si="2"/>
        <v>20315</v>
      </c>
      <c r="D149" t="s">
        <v>109</v>
      </c>
      <c r="E149" t="s">
        <v>120</v>
      </c>
      <c r="F149" t="s">
        <v>111</v>
      </c>
      <c r="G149">
        <v>20</v>
      </c>
      <c r="H149">
        <v>152.05000000000001</v>
      </c>
      <c r="I149" t="s">
        <v>10</v>
      </c>
      <c r="J149" t="str">
        <f>_xlfn.XLOOKUP(Table1_1[[#This Row],[Analyte]],[1]analyte_order!$B:$B,[1]analyte_order!$C:$C)</f>
        <v>375-85-9</v>
      </c>
      <c r="K149">
        <f>_xlfn.XLOOKUP(Table1_1[[#This Row],[CAS_rn]],[1]analyte_order!$C:$C,[1]analyte_order!$E:$E)</f>
        <v>4</v>
      </c>
      <c r="L149" s="3">
        <v>4.82E-2</v>
      </c>
    </row>
    <row r="150" spans="1:12" x14ac:dyDescent="0.3">
      <c r="A150" t="s">
        <v>126</v>
      </c>
      <c r="B150" s="1">
        <v>44145</v>
      </c>
      <c r="C150" s="1" t="str">
        <f t="shared" si="2"/>
        <v>20315</v>
      </c>
      <c r="D150" t="s">
        <v>109</v>
      </c>
      <c r="E150" t="s">
        <v>120</v>
      </c>
      <c r="F150" t="s">
        <v>111</v>
      </c>
      <c r="G150">
        <v>20</v>
      </c>
      <c r="H150">
        <v>152.05000000000001</v>
      </c>
      <c r="I150" t="s">
        <v>11</v>
      </c>
      <c r="J150" t="str">
        <f>_xlfn.XLOOKUP(Table1_1[[#This Row],[Analyte]],[1]analyte_order!$B:$B,[1]analyte_order!$C:$C)</f>
        <v>335-67-1</v>
      </c>
      <c r="K150">
        <f>_xlfn.XLOOKUP(Table1_1[[#This Row],[CAS_rn]],[1]analyte_order!$C:$C,[1]analyte_order!$E:$E)</f>
        <v>5</v>
      </c>
      <c r="L150" s="3">
        <v>9.6500000000000002E-2</v>
      </c>
    </row>
    <row r="151" spans="1:12" x14ac:dyDescent="0.3">
      <c r="A151" t="s">
        <v>126</v>
      </c>
      <c r="B151" s="1">
        <v>44145</v>
      </c>
      <c r="C151" s="1" t="str">
        <f t="shared" si="2"/>
        <v>20315</v>
      </c>
      <c r="D151" t="s">
        <v>109</v>
      </c>
      <c r="E151" t="s">
        <v>120</v>
      </c>
      <c r="F151" t="s">
        <v>111</v>
      </c>
      <c r="G151">
        <v>20</v>
      </c>
      <c r="H151">
        <v>152.05000000000001</v>
      </c>
      <c r="I151" t="s">
        <v>12</v>
      </c>
      <c r="J151" t="str">
        <f>_xlfn.XLOOKUP(Table1_1[[#This Row],[Analyte]],[1]analyte_order!$B:$B,[1]analyte_order!$C:$C)</f>
        <v>375-95-1</v>
      </c>
      <c r="K151">
        <f>_xlfn.XLOOKUP(Table1_1[[#This Row],[CAS_rn]],[1]analyte_order!$C:$C,[1]analyte_order!$E:$E)</f>
        <v>6</v>
      </c>
      <c r="L151" s="3">
        <v>9.6500000000000002E-2</v>
      </c>
    </row>
    <row r="152" spans="1:12" x14ac:dyDescent="0.3">
      <c r="A152" t="s">
        <v>126</v>
      </c>
      <c r="B152" s="1">
        <v>44145</v>
      </c>
      <c r="C152" s="1" t="str">
        <f t="shared" si="2"/>
        <v>20315</v>
      </c>
      <c r="D152" t="s">
        <v>109</v>
      </c>
      <c r="E152" t="s">
        <v>120</v>
      </c>
      <c r="F152" t="s">
        <v>111</v>
      </c>
      <c r="G152">
        <v>20</v>
      </c>
      <c r="H152">
        <v>152.05000000000001</v>
      </c>
      <c r="I152" t="s">
        <v>13</v>
      </c>
      <c r="J152" t="str">
        <f>_xlfn.XLOOKUP(Table1_1[[#This Row],[Analyte]],[1]analyte_order!$B:$B,[1]analyte_order!$C:$C)</f>
        <v>375-73-5</v>
      </c>
      <c r="K152">
        <f>_xlfn.XLOOKUP(Table1_1[[#This Row],[CAS_rn]],[1]analyte_order!$C:$C,[1]analyte_order!$E:$E)</f>
        <v>14</v>
      </c>
      <c r="L152" s="3">
        <v>4.82E-2</v>
      </c>
    </row>
    <row r="153" spans="1:12" x14ac:dyDescent="0.3">
      <c r="A153" t="s">
        <v>126</v>
      </c>
      <c r="B153" s="1">
        <v>44145</v>
      </c>
      <c r="C153" s="1" t="str">
        <f t="shared" si="2"/>
        <v>20315</v>
      </c>
      <c r="D153" t="s">
        <v>109</v>
      </c>
      <c r="E153" t="s">
        <v>120</v>
      </c>
      <c r="F153" t="s">
        <v>111</v>
      </c>
      <c r="G153">
        <v>20</v>
      </c>
      <c r="H153">
        <v>152.05000000000001</v>
      </c>
      <c r="I153" t="s">
        <v>14</v>
      </c>
      <c r="J153" t="str">
        <f>_xlfn.XLOOKUP(Table1_1[[#This Row],[Analyte]],[1]analyte_order!$B:$B,[1]analyte_order!$C:$C)</f>
        <v>2706-91-4</v>
      </c>
      <c r="K153">
        <f>_xlfn.XLOOKUP(Table1_1[[#This Row],[CAS_rn]],[1]analyte_order!$C:$C,[1]analyte_order!$E:$E)</f>
        <v>15</v>
      </c>
      <c r="L153" s="3">
        <v>9.6500000000000002E-2</v>
      </c>
    </row>
    <row r="154" spans="1:12" x14ac:dyDescent="0.3">
      <c r="A154" t="s">
        <v>126</v>
      </c>
      <c r="B154" s="1">
        <v>44145</v>
      </c>
      <c r="C154" s="1" t="str">
        <f t="shared" si="2"/>
        <v>20315</v>
      </c>
      <c r="D154" t="s">
        <v>109</v>
      </c>
      <c r="E154" t="s">
        <v>120</v>
      </c>
      <c r="F154" t="s">
        <v>111</v>
      </c>
      <c r="G154">
        <v>20</v>
      </c>
      <c r="H154">
        <v>152.05000000000001</v>
      </c>
      <c r="I154" t="s">
        <v>15</v>
      </c>
      <c r="J154" t="str">
        <f>_xlfn.XLOOKUP(Table1_1[[#This Row],[Analyte]],[1]analyte_order!$B:$B,[1]analyte_order!$C:$C)</f>
        <v>355-46-4</v>
      </c>
      <c r="K154">
        <f>_xlfn.XLOOKUP(Table1_1[[#This Row],[CAS_rn]],[1]analyte_order!$C:$C,[1]analyte_order!$E:$E)</f>
        <v>16</v>
      </c>
      <c r="L154" s="3">
        <v>3.65</v>
      </c>
    </row>
    <row r="155" spans="1:12" x14ac:dyDescent="0.3">
      <c r="A155" t="s">
        <v>126</v>
      </c>
      <c r="B155" s="1">
        <v>44145</v>
      </c>
      <c r="C155" s="1" t="str">
        <f t="shared" si="2"/>
        <v>20315</v>
      </c>
      <c r="D155" t="s">
        <v>109</v>
      </c>
      <c r="E155" t="s">
        <v>120</v>
      </c>
      <c r="F155" t="s">
        <v>111</v>
      </c>
      <c r="G155">
        <v>20</v>
      </c>
      <c r="H155">
        <v>152.05000000000001</v>
      </c>
      <c r="I155" t="s">
        <v>16</v>
      </c>
      <c r="J155" t="str">
        <f>_xlfn.XLOOKUP(Table1_1[[#This Row],[Analyte]],[1]analyte_order!$B:$B,[1]analyte_order!$C:$C)</f>
        <v>375-92-8</v>
      </c>
      <c r="K155">
        <f>_xlfn.XLOOKUP(Table1_1[[#This Row],[CAS_rn]],[1]analyte_order!$C:$C,[1]analyte_order!$E:$E)</f>
        <v>17</v>
      </c>
      <c r="L155" s="3">
        <v>1.0900000000000001</v>
      </c>
    </row>
    <row r="156" spans="1:12" x14ac:dyDescent="0.3">
      <c r="A156" t="s">
        <v>126</v>
      </c>
      <c r="B156" s="1">
        <v>44145</v>
      </c>
      <c r="C156" s="1" t="str">
        <f t="shared" si="2"/>
        <v>20315</v>
      </c>
      <c r="D156" t="s">
        <v>109</v>
      </c>
      <c r="E156" t="s">
        <v>120</v>
      </c>
      <c r="F156" t="s">
        <v>111</v>
      </c>
      <c r="G156">
        <v>20</v>
      </c>
      <c r="H156">
        <v>152.05000000000001</v>
      </c>
      <c r="I156" t="s">
        <v>17</v>
      </c>
      <c r="J156" t="str">
        <f>_xlfn.XLOOKUP(Table1_1[[#This Row],[Analyte]],[1]analyte_order!$B:$B,[1]analyte_order!$C:$C)</f>
        <v>1763-23-1</v>
      </c>
      <c r="K156">
        <f>_xlfn.XLOOKUP(Table1_1[[#This Row],[CAS_rn]],[1]analyte_order!$C:$C,[1]analyte_order!$E:$E)</f>
        <v>18</v>
      </c>
      <c r="L156" s="3">
        <v>1370</v>
      </c>
    </row>
    <row r="157" spans="1:12" x14ac:dyDescent="0.3">
      <c r="A157" t="s">
        <v>126</v>
      </c>
      <c r="B157" s="1">
        <v>44145</v>
      </c>
      <c r="C157" s="1" t="str">
        <f t="shared" si="2"/>
        <v>20315</v>
      </c>
      <c r="D157" t="s">
        <v>109</v>
      </c>
      <c r="E157" t="s">
        <v>120</v>
      </c>
      <c r="F157" t="s">
        <v>111</v>
      </c>
      <c r="G157">
        <v>20</v>
      </c>
      <c r="H157">
        <v>152.05000000000001</v>
      </c>
      <c r="I157" t="s">
        <v>18</v>
      </c>
      <c r="J157" t="str">
        <f>_xlfn.XLOOKUP(Table1_1[[#This Row],[Analyte]],[1]analyte_order!$B:$B,[1]analyte_order!$C:$C)</f>
        <v>27619-97-2</v>
      </c>
      <c r="K157">
        <f>_xlfn.XLOOKUP(Table1_1[[#This Row],[CAS_rn]],[1]analyte_order!$C:$C,[1]analyte_order!$E:$E)</f>
        <v>23</v>
      </c>
      <c r="L157" s="3">
        <v>4.82E-2</v>
      </c>
    </row>
    <row r="158" spans="1:12" x14ac:dyDescent="0.3">
      <c r="A158" t="s">
        <v>127</v>
      </c>
      <c r="B158" s="1">
        <v>44145</v>
      </c>
      <c r="C158" s="1" t="str">
        <f t="shared" si="2"/>
        <v>20315</v>
      </c>
      <c r="D158" t="s">
        <v>109</v>
      </c>
      <c r="E158" t="s">
        <v>120</v>
      </c>
      <c r="F158" t="s">
        <v>113</v>
      </c>
      <c r="G158">
        <v>20</v>
      </c>
      <c r="H158">
        <v>152.05000000000001</v>
      </c>
      <c r="I158" t="s">
        <v>7</v>
      </c>
      <c r="J158" t="str">
        <f>_xlfn.XLOOKUP(Table1_1[[#This Row],[Analyte]],[1]analyte_order!$B:$B,[1]analyte_order!$C:$C)</f>
        <v>375-22-4</v>
      </c>
      <c r="K158">
        <f>_xlfn.XLOOKUP(Table1_1[[#This Row],[CAS_rn]],[1]analyte_order!$C:$C,[1]analyte_order!$E:$E)</f>
        <v>1</v>
      </c>
      <c r="L158" s="3">
        <v>0.22750000000000001</v>
      </c>
    </row>
    <row r="159" spans="1:12" x14ac:dyDescent="0.3">
      <c r="A159" t="s">
        <v>127</v>
      </c>
      <c r="B159" s="1">
        <v>44145</v>
      </c>
      <c r="C159" s="1" t="str">
        <f t="shared" si="2"/>
        <v>20315</v>
      </c>
      <c r="D159" t="s">
        <v>109</v>
      </c>
      <c r="E159" t="s">
        <v>120</v>
      </c>
      <c r="F159" t="s">
        <v>113</v>
      </c>
      <c r="G159">
        <v>20</v>
      </c>
      <c r="H159">
        <v>152.05000000000001</v>
      </c>
      <c r="I159" t="s">
        <v>8</v>
      </c>
      <c r="J159" t="str">
        <f>_xlfn.XLOOKUP(Table1_1[[#This Row],[Analyte]],[1]analyte_order!$B:$B,[1]analyte_order!$C:$C)</f>
        <v>2706-90-3</v>
      </c>
      <c r="K159">
        <f>_xlfn.XLOOKUP(Table1_1[[#This Row],[CAS_rn]],[1]analyte_order!$C:$C,[1]analyte_order!$E:$E)</f>
        <v>2</v>
      </c>
      <c r="L159" s="3">
        <v>0.1138</v>
      </c>
    </row>
    <row r="160" spans="1:12" x14ac:dyDescent="0.3">
      <c r="A160" t="s">
        <v>127</v>
      </c>
      <c r="B160" s="1">
        <v>44145</v>
      </c>
      <c r="C160" s="1" t="str">
        <f t="shared" si="2"/>
        <v>20315</v>
      </c>
      <c r="D160" t="s">
        <v>109</v>
      </c>
      <c r="E160" t="s">
        <v>120</v>
      </c>
      <c r="F160" t="s">
        <v>113</v>
      </c>
      <c r="G160">
        <v>20</v>
      </c>
      <c r="H160">
        <v>152.05000000000001</v>
      </c>
      <c r="I160" t="s">
        <v>9</v>
      </c>
      <c r="J160" t="str">
        <f>_xlfn.XLOOKUP(Table1_1[[#This Row],[Analyte]],[1]analyte_order!$B:$B,[1]analyte_order!$C:$C)</f>
        <v>307-24-4</v>
      </c>
      <c r="K160">
        <f>_xlfn.XLOOKUP(Table1_1[[#This Row],[CAS_rn]],[1]analyte_order!$C:$C,[1]analyte_order!$E:$E)</f>
        <v>3</v>
      </c>
      <c r="L160" s="3">
        <v>0.1138</v>
      </c>
    </row>
    <row r="161" spans="1:12" x14ac:dyDescent="0.3">
      <c r="A161" t="s">
        <v>127</v>
      </c>
      <c r="B161" s="1">
        <v>44145</v>
      </c>
      <c r="C161" s="1" t="str">
        <f t="shared" si="2"/>
        <v>20315</v>
      </c>
      <c r="D161" t="s">
        <v>109</v>
      </c>
      <c r="E161" t="s">
        <v>120</v>
      </c>
      <c r="F161" t="s">
        <v>113</v>
      </c>
      <c r="G161">
        <v>20</v>
      </c>
      <c r="H161">
        <v>152.05000000000001</v>
      </c>
      <c r="I161" t="s">
        <v>10</v>
      </c>
      <c r="J161" t="str">
        <f>_xlfn.XLOOKUP(Table1_1[[#This Row],[Analyte]],[1]analyte_order!$B:$B,[1]analyte_order!$C:$C)</f>
        <v>375-85-9</v>
      </c>
      <c r="K161">
        <f>_xlfn.XLOOKUP(Table1_1[[#This Row],[CAS_rn]],[1]analyte_order!$C:$C,[1]analyte_order!$E:$E)</f>
        <v>4</v>
      </c>
      <c r="L161" s="3">
        <v>0.22750000000000001</v>
      </c>
    </row>
    <row r="162" spans="1:12" x14ac:dyDescent="0.3">
      <c r="A162" t="s">
        <v>127</v>
      </c>
      <c r="B162" s="1">
        <v>44145</v>
      </c>
      <c r="C162" s="1" t="str">
        <f t="shared" si="2"/>
        <v>20315</v>
      </c>
      <c r="D162" t="s">
        <v>109</v>
      </c>
      <c r="E162" t="s">
        <v>120</v>
      </c>
      <c r="F162" t="s">
        <v>113</v>
      </c>
      <c r="G162">
        <v>20</v>
      </c>
      <c r="H162">
        <v>152.05000000000001</v>
      </c>
      <c r="I162" t="s">
        <v>11</v>
      </c>
      <c r="J162" t="str">
        <f>_xlfn.XLOOKUP(Table1_1[[#This Row],[Analyte]],[1]analyte_order!$B:$B,[1]analyte_order!$C:$C)</f>
        <v>335-67-1</v>
      </c>
      <c r="K162">
        <f>_xlfn.XLOOKUP(Table1_1[[#This Row],[CAS_rn]],[1]analyte_order!$C:$C,[1]analyte_order!$E:$E)</f>
        <v>5</v>
      </c>
      <c r="L162" s="3">
        <v>0.22750000000000001</v>
      </c>
    </row>
    <row r="163" spans="1:12" x14ac:dyDescent="0.3">
      <c r="A163" t="s">
        <v>127</v>
      </c>
      <c r="B163" s="1">
        <v>44145</v>
      </c>
      <c r="C163" s="1" t="str">
        <f t="shared" si="2"/>
        <v>20315</v>
      </c>
      <c r="D163" t="s">
        <v>109</v>
      </c>
      <c r="E163" t="s">
        <v>120</v>
      </c>
      <c r="F163" t="s">
        <v>113</v>
      </c>
      <c r="G163">
        <v>20</v>
      </c>
      <c r="H163">
        <v>152.05000000000001</v>
      </c>
      <c r="I163" t="s">
        <v>12</v>
      </c>
      <c r="J163" t="str">
        <f>_xlfn.XLOOKUP(Table1_1[[#This Row],[Analyte]],[1]analyte_order!$B:$B,[1]analyte_order!$C:$C)</f>
        <v>375-95-1</v>
      </c>
      <c r="K163">
        <f>_xlfn.XLOOKUP(Table1_1[[#This Row],[CAS_rn]],[1]analyte_order!$C:$C,[1]analyte_order!$E:$E)</f>
        <v>6</v>
      </c>
      <c r="L163" s="3">
        <v>0.1138</v>
      </c>
    </row>
    <row r="164" spans="1:12" x14ac:dyDescent="0.3">
      <c r="A164" t="s">
        <v>127</v>
      </c>
      <c r="B164" s="1">
        <v>44145</v>
      </c>
      <c r="C164" s="1" t="str">
        <f t="shared" si="2"/>
        <v>20315</v>
      </c>
      <c r="D164" t="s">
        <v>109</v>
      </c>
      <c r="E164" t="s">
        <v>120</v>
      </c>
      <c r="F164" t="s">
        <v>113</v>
      </c>
      <c r="G164">
        <v>20</v>
      </c>
      <c r="H164">
        <v>152.05000000000001</v>
      </c>
      <c r="I164" t="s">
        <v>13</v>
      </c>
      <c r="J164" t="str">
        <f>_xlfn.XLOOKUP(Table1_1[[#This Row],[Analyte]],[1]analyte_order!$B:$B,[1]analyte_order!$C:$C)</f>
        <v>375-73-5</v>
      </c>
      <c r="K164">
        <f>_xlfn.XLOOKUP(Table1_1[[#This Row],[CAS_rn]],[1]analyte_order!$C:$C,[1]analyte_order!$E:$E)</f>
        <v>14</v>
      </c>
      <c r="L164" s="3">
        <v>0.1138</v>
      </c>
    </row>
    <row r="165" spans="1:12" x14ac:dyDescent="0.3">
      <c r="A165" t="s">
        <v>127</v>
      </c>
      <c r="B165" s="1">
        <v>44145</v>
      </c>
      <c r="C165" s="1" t="str">
        <f t="shared" si="2"/>
        <v>20315</v>
      </c>
      <c r="D165" t="s">
        <v>109</v>
      </c>
      <c r="E165" t="s">
        <v>120</v>
      </c>
      <c r="F165" t="s">
        <v>113</v>
      </c>
      <c r="G165">
        <v>20</v>
      </c>
      <c r="H165">
        <v>152.05000000000001</v>
      </c>
      <c r="I165" t="s">
        <v>14</v>
      </c>
      <c r="J165" t="str">
        <f>_xlfn.XLOOKUP(Table1_1[[#This Row],[Analyte]],[1]analyte_order!$B:$B,[1]analyte_order!$C:$C)</f>
        <v>2706-91-4</v>
      </c>
      <c r="K165">
        <f>_xlfn.XLOOKUP(Table1_1[[#This Row],[CAS_rn]],[1]analyte_order!$C:$C,[1]analyte_order!$E:$E)</f>
        <v>15</v>
      </c>
      <c r="L165" s="3">
        <v>0.1138</v>
      </c>
    </row>
    <row r="166" spans="1:12" x14ac:dyDescent="0.3">
      <c r="A166" t="s">
        <v>127</v>
      </c>
      <c r="B166" s="1">
        <v>44145</v>
      </c>
      <c r="C166" s="1" t="str">
        <f t="shared" si="2"/>
        <v>20315</v>
      </c>
      <c r="D166" t="s">
        <v>109</v>
      </c>
      <c r="E166" t="s">
        <v>120</v>
      </c>
      <c r="F166" t="s">
        <v>113</v>
      </c>
      <c r="G166">
        <v>20</v>
      </c>
      <c r="H166">
        <v>152.05000000000001</v>
      </c>
      <c r="I166" t="s">
        <v>15</v>
      </c>
      <c r="J166" t="str">
        <f>_xlfn.XLOOKUP(Table1_1[[#This Row],[Analyte]],[1]analyte_order!$B:$B,[1]analyte_order!$C:$C)</f>
        <v>355-46-4</v>
      </c>
      <c r="K166">
        <f>_xlfn.XLOOKUP(Table1_1[[#This Row],[CAS_rn]],[1]analyte_order!$C:$C,[1]analyte_order!$E:$E)</f>
        <v>16</v>
      </c>
      <c r="L166" s="3">
        <v>3.45</v>
      </c>
    </row>
    <row r="167" spans="1:12" x14ac:dyDescent="0.3">
      <c r="A167" t="s">
        <v>127</v>
      </c>
      <c r="B167" s="1">
        <v>44145</v>
      </c>
      <c r="C167" s="1" t="str">
        <f t="shared" si="2"/>
        <v>20315</v>
      </c>
      <c r="D167" t="s">
        <v>109</v>
      </c>
      <c r="E167" t="s">
        <v>120</v>
      </c>
      <c r="F167" t="s">
        <v>113</v>
      </c>
      <c r="G167">
        <v>20</v>
      </c>
      <c r="H167">
        <v>152.05000000000001</v>
      </c>
      <c r="I167" t="s">
        <v>16</v>
      </c>
      <c r="J167" t="str">
        <f>_xlfn.XLOOKUP(Table1_1[[#This Row],[Analyte]],[1]analyte_order!$B:$B,[1]analyte_order!$C:$C)</f>
        <v>375-92-8</v>
      </c>
      <c r="K167">
        <f>_xlfn.XLOOKUP(Table1_1[[#This Row],[CAS_rn]],[1]analyte_order!$C:$C,[1]analyte_order!$E:$E)</f>
        <v>17</v>
      </c>
      <c r="L167" s="3">
        <v>1.49</v>
      </c>
    </row>
    <row r="168" spans="1:12" x14ac:dyDescent="0.3">
      <c r="A168" t="s">
        <v>127</v>
      </c>
      <c r="B168" s="1">
        <v>44145</v>
      </c>
      <c r="C168" s="1" t="str">
        <f t="shared" si="2"/>
        <v>20315</v>
      </c>
      <c r="D168" t="s">
        <v>109</v>
      </c>
      <c r="E168" t="s">
        <v>120</v>
      </c>
      <c r="F168" t="s">
        <v>113</v>
      </c>
      <c r="G168">
        <v>20</v>
      </c>
      <c r="H168">
        <v>152.05000000000001</v>
      </c>
      <c r="I168" t="s">
        <v>17</v>
      </c>
      <c r="J168" t="str">
        <f>_xlfn.XLOOKUP(Table1_1[[#This Row],[Analyte]],[1]analyte_order!$B:$B,[1]analyte_order!$C:$C)</f>
        <v>1763-23-1</v>
      </c>
      <c r="K168">
        <f>_xlfn.XLOOKUP(Table1_1[[#This Row],[CAS_rn]],[1]analyte_order!$C:$C,[1]analyte_order!$E:$E)</f>
        <v>18</v>
      </c>
      <c r="L168" s="3">
        <v>2170</v>
      </c>
    </row>
    <row r="169" spans="1:12" x14ac:dyDescent="0.3">
      <c r="A169" t="s">
        <v>127</v>
      </c>
      <c r="B169" s="1">
        <v>44145</v>
      </c>
      <c r="C169" s="1" t="str">
        <f t="shared" si="2"/>
        <v>20315</v>
      </c>
      <c r="D169" t="s">
        <v>109</v>
      </c>
      <c r="E169" t="s">
        <v>120</v>
      </c>
      <c r="F169" t="s">
        <v>113</v>
      </c>
      <c r="G169">
        <v>20</v>
      </c>
      <c r="H169">
        <v>152.05000000000001</v>
      </c>
      <c r="I169" t="s">
        <v>18</v>
      </c>
      <c r="J169" t="str">
        <f>_xlfn.XLOOKUP(Table1_1[[#This Row],[Analyte]],[1]analyte_order!$B:$B,[1]analyte_order!$C:$C)</f>
        <v>27619-97-2</v>
      </c>
      <c r="K169">
        <f>_xlfn.XLOOKUP(Table1_1[[#This Row],[CAS_rn]],[1]analyte_order!$C:$C,[1]analyte_order!$E:$E)</f>
        <v>23</v>
      </c>
      <c r="L169" s="3">
        <v>0.1138</v>
      </c>
    </row>
    <row r="170" spans="1:12" x14ac:dyDescent="0.3">
      <c r="A170" t="s">
        <v>128</v>
      </c>
      <c r="B170" s="1">
        <v>44145</v>
      </c>
      <c r="C170" s="1" t="str">
        <f t="shared" si="2"/>
        <v>20315</v>
      </c>
      <c r="D170" t="s">
        <v>109</v>
      </c>
      <c r="E170" t="s">
        <v>120</v>
      </c>
      <c r="F170" t="s">
        <v>115</v>
      </c>
      <c r="G170">
        <v>20</v>
      </c>
      <c r="H170">
        <v>152.05000000000001</v>
      </c>
      <c r="I170" t="s">
        <v>7</v>
      </c>
      <c r="J170" t="str">
        <f>_xlfn.XLOOKUP(Table1_1[[#This Row],[Analyte]],[1]analyte_order!$B:$B,[1]analyte_order!$C:$C)</f>
        <v>375-22-4</v>
      </c>
      <c r="K170">
        <f>_xlfn.XLOOKUP(Table1_1[[#This Row],[CAS_rn]],[1]analyte_order!$C:$C,[1]analyte_order!$E:$E)</f>
        <v>1</v>
      </c>
      <c r="L170" s="3">
        <v>4.58E-2</v>
      </c>
    </row>
    <row r="171" spans="1:12" x14ac:dyDescent="0.3">
      <c r="A171" t="s">
        <v>128</v>
      </c>
      <c r="B171" s="1">
        <v>44145</v>
      </c>
      <c r="C171" s="1" t="str">
        <f t="shared" si="2"/>
        <v>20315</v>
      </c>
      <c r="D171" t="s">
        <v>109</v>
      </c>
      <c r="E171" t="s">
        <v>120</v>
      </c>
      <c r="F171" t="s">
        <v>115</v>
      </c>
      <c r="G171">
        <v>20</v>
      </c>
      <c r="H171">
        <v>152.05000000000001</v>
      </c>
      <c r="I171" t="s">
        <v>8</v>
      </c>
      <c r="J171" t="str">
        <f>_xlfn.XLOOKUP(Table1_1[[#This Row],[Analyte]],[1]analyte_order!$B:$B,[1]analyte_order!$C:$C)</f>
        <v>2706-90-3</v>
      </c>
      <c r="K171">
        <f>_xlfn.XLOOKUP(Table1_1[[#This Row],[CAS_rn]],[1]analyte_order!$C:$C,[1]analyte_order!$E:$E)</f>
        <v>2</v>
      </c>
      <c r="L171" s="3">
        <v>9.1700000000000004E-2</v>
      </c>
    </row>
    <row r="172" spans="1:12" x14ac:dyDescent="0.3">
      <c r="A172" t="s">
        <v>128</v>
      </c>
      <c r="B172" s="1">
        <v>44145</v>
      </c>
      <c r="C172" s="1" t="str">
        <f t="shared" si="2"/>
        <v>20315</v>
      </c>
      <c r="D172" t="s">
        <v>109</v>
      </c>
      <c r="E172" t="s">
        <v>120</v>
      </c>
      <c r="F172" t="s">
        <v>115</v>
      </c>
      <c r="G172">
        <v>20</v>
      </c>
      <c r="H172">
        <v>152.05000000000001</v>
      </c>
      <c r="I172" t="s">
        <v>9</v>
      </c>
      <c r="J172" t="str">
        <f>_xlfn.XLOOKUP(Table1_1[[#This Row],[Analyte]],[1]analyte_order!$B:$B,[1]analyte_order!$C:$C)</f>
        <v>307-24-4</v>
      </c>
      <c r="K172">
        <f>_xlfn.XLOOKUP(Table1_1[[#This Row],[CAS_rn]],[1]analyte_order!$C:$C,[1]analyte_order!$E:$E)</f>
        <v>3</v>
      </c>
      <c r="L172" s="3">
        <v>9.1700000000000004E-2</v>
      </c>
    </row>
    <row r="173" spans="1:12" x14ac:dyDescent="0.3">
      <c r="A173" t="s">
        <v>128</v>
      </c>
      <c r="B173" s="1">
        <v>44145</v>
      </c>
      <c r="C173" s="1" t="str">
        <f t="shared" si="2"/>
        <v>20315</v>
      </c>
      <c r="D173" t="s">
        <v>109</v>
      </c>
      <c r="E173" t="s">
        <v>120</v>
      </c>
      <c r="F173" t="s">
        <v>115</v>
      </c>
      <c r="G173">
        <v>20</v>
      </c>
      <c r="H173">
        <v>152.05000000000001</v>
      </c>
      <c r="I173" t="s">
        <v>10</v>
      </c>
      <c r="J173" t="str">
        <f>_xlfn.XLOOKUP(Table1_1[[#This Row],[Analyte]],[1]analyte_order!$B:$B,[1]analyte_order!$C:$C)</f>
        <v>375-85-9</v>
      </c>
      <c r="K173">
        <f>_xlfn.XLOOKUP(Table1_1[[#This Row],[CAS_rn]],[1]analyte_order!$C:$C,[1]analyte_order!$E:$E)</f>
        <v>4</v>
      </c>
      <c r="L173" s="3">
        <v>9.1700000000000004E-2</v>
      </c>
    </row>
    <row r="174" spans="1:12" x14ac:dyDescent="0.3">
      <c r="A174" t="s">
        <v>128</v>
      </c>
      <c r="B174" s="1">
        <v>44145</v>
      </c>
      <c r="C174" s="1" t="str">
        <f t="shared" si="2"/>
        <v>20315</v>
      </c>
      <c r="D174" t="s">
        <v>109</v>
      </c>
      <c r="E174" t="s">
        <v>120</v>
      </c>
      <c r="F174" t="s">
        <v>115</v>
      </c>
      <c r="G174">
        <v>20</v>
      </c>
      <c r="H174">
        <v>152.05000000000001</v>
      </c>
      <c r="I174" t="s">
        <v>11</v>
      </c>
      <c r="J174" t="str">
        <f>_xlfn.XLOOKUP(Table1_1[[#This Row],[Analyte]],[1]analyte_order!$B:$B,[1]analyte_order!$C:$C)</f>
        <v>335-67-1</v>
      </c>
      <c r="K174">
        <f>_xlfn.XLOOKUP(Table1_1[[#This Row],[CAS_rn]],[1]analyte_order!$C:$C,[1]analyte_order!$E:$E)</f>
        <v>5</v>
      </c>
      <c r="L174" s="3">
        <v>4.58E-2</v>
      </c>
    </row>
    <row r="175" spans="1:12" x14ac:dyDescent="0.3">
      <c r="A175" t="s">
        <v>128</v>
      </c>
      <c r="B175" s="1">
        <v>44145</v>
      </c>
      <c r="C175" s="1" t="str">
        <f t="shared" si="2"/>
        <v>20315</v>
      </c>
      <c r="D175" t="s">
        <v>109</v>
      </c>
      <c r="E175" t="s">
        <v>120</v>
      </c>
      <c r="F175" t="s">
        <v>115</v>
      </c>
      <c r="G175">
        <v>20</v>
      </c>
      <c r="H175">
        <v>152.05000000000001</v>
      </c>
      <c r="I175" t="s">
        <v>12</v>
      </c>
      <c r="J175" t="str">
        <f>_xlfn.XLOOKUP(Table1_1[[#This Row],[Analyte]],[1]analyte_order!$B:$B,[1]analyte_order!$C:$C)</f>
        <v>375-95-1</v>
      </c>
      <c r="K175">
        <f>_xlfn.XLOOKUP(Table1_1[[#This Row],[CAS_rn]],[1]analyte_order!$C:$C,[1]analyte_order!$E:$E)</f>
        <v>6</v>
      </c>
      <c r="L175" s="3">
        <v>9.1700000000000004E-2</v>
      </c>
    </row>
    <row r="176" spans="1:12" x14ac:dyDescent="0.3">
      <c r="A176" t="s">
        <v>128</v>
      </c>
      <c r="B176" s="1">
        <v>44145</v>
      </c>
      <c r="C176" s="1" t="str">
        <f t="shared" si="2"/>
        <v>20315</v>
      </c>
      <c r="D176" t="s">
        <v>109</v>
      </c>
      <c r="E176" t="s">
        <v>120</v>
      </c>
      <c r="F176" t="s">
        <v>115</v>
      </c>
      <c r="G176">
        <v>20</v>
      </c>
      <c r="H176">
        <v>152.05000000000001</v>
      </c>
      <c r="I176" t="s">
        <v>13</v>
      </c>
      <c r="J176" t="str">
        <f>_xlfn.XLOOKUP(Table1_1[[#This Row],[Analyte]],[1]analyte_order!$B:$B,[1]analyte_order!$C:$C)</f>
        <v>375-73-5</v>
      </c>
      <c r="K176">
        <f>_xlfn.XLOOKUP(Table1_1[[#This Row],[CAS_rn]],[1]analyte_order!$C:$C,[1]analyte_order!$E:$E)</f>
        <v>14</v>
      </c>
      <c r="L176" s="3">
        <v>4.58E-2</v>
      </c>
    </row>
    <row r="177" spans="1:12" x14ac:dyDescent="0.3">
      <c r="A177" t="s">
        <v>128</v>
      </c>
      <c r="B177" s="1">
        <v>44145</v>
      </c>
      <c r="C177" s="1" t="str">
        <f t="shared" si="2"/>
        <v>20315</v>
      </c>
      <c r="D177" t="s">
        <v>109</v>
      </c>
      <c r="E177" t="s">
        <v>120</v>
      </c>
      <c r="F177" t="s">
        <v>115</v>
      </c>
      <c r="G177">
        <v>20</v>
      </c>
      <c r="H177">
        <v>152.05000000000001</v>
      </c>
      <c r="I177" t="s">
        <v>14</v>
      </c>
      <c r="J177" t="str">
        <f>_xlfn.XLOOKUP(Table1_1[[#This Row],[Analyte]],[1]analyte_order!$B:$B,[1]analyte_order!$C:$C)</f>
        <v>2706-91-4</v>
      </c>
      <c r="K177">
        <f>_xlfn.XLOOKUP(Table1_1[[#This Row],[CAS_rn]],[1]analyte_order!$C:$C,[1]analyte_order!$E:$E)</f>
        <v>15</v>
      </c>
      <c r="L177" s="3">
        <v>4.58E-2</v>
      </c>
    </row>
    <row r="178" spans="1:12" x14ac:dyDescent="0.3">
      <c r="A178" t="s">
        <v>128</v>
      </c>
      <c r="B178" s="1">
        <v>44145</v>
      </c>
      <c r="C178" s="1" t="str">
        <f t="shared" si="2"/>
        <v>20315</v>
      </c>
      <c r="D178" t="s">
        <v>109</v>
      </c>
      <c r="E178" t="s">
        <v>120</v>
      </c>
      <c r="F178" t="s">
        <v>115</v>
      </c>
      <c r="G178">
        <v>20</v>
      </c>
      <c r="H178">
        <v>152.05000000000001</v>
      </c>
      <c r="I178" t="s">
        <v>15</v>
      </c>
      <c r="J178" t="str">
        <f>_xlfn.XLOOKUP(Table1_1[[#This Row],[Analyte]],[1]analyte_order!$B:$B,[1]analyte_order!$C:$C)</f>
        <v>355-46-4</v>
      </c>
      <c r="K178">
        <f>_xlfn.XLOOKUP(Table1_1[[#This Row],[CAS_rn]],[1]analyte_order!$C:$C,[1]analyte_order!$E:$E)</f>
        <v>16</v>
      </c>
      <c r="L178" s="3">
        <v>1.39</v>
      </c>
    </row>
    <row r="179" spans="1:12" x14ac:dyDescent="0.3">
      <c r="A179" t="s">
        <v>128</v>
      </c>
      <c r="B179" s="1">
        <v>44145</v>
      </c>
      <c r="C179" s="1" t="str">
        <f t="shared" si="2"/>
        <v>20315</v>
      </c>
      <c r="D179" t="s">
        <v>109</v>
      </c>
      <c r="E179" t="s">
        <v>120</v>
      </c>
      <c r="F179" t="s">
        <v>115</v>
      </c>
      <c r="G179">
        <v>20</v>
      </c>
      <c r="H179">
        <v>152.05000000000001</v>
      </c>
      <c r="I179" t="s">
        <v>16</v>
      </c>
      <c r="J179" t="str">
        <f>_xlfn.XLOOKUP(Table1_1[[#This Row],[Analyte]],[1]analyte_order!$B:$B,[1]analyte_order!$C:$C)</f>
        <v>375-92-8</v>
      </c>
      <c r="K179">
        <f>_xlfn.XLOOKUP(Table1_1[[#This Row],[CAS_rn]],[1]analyte_order!$C:$C,[1]analyte_order!$E:$E)</f>
        <v>17</v>
      </c>
      <c r="L179" s="3">
        <v>9.1700000000000004E-2</v>
      </c>
    </row>
    <row r="180" spans="1:12" x14ac:dyDescent="0.3">
      <c r="A180" t="s">
        <v>128</v>
      </c>
      <c r="B180" s="1">
        <v>44145</v>
      </c>
      <c r="C180" s="1" t="str">
        <f t="shared" si="2"/>
        <v>20315</v>
      </c>
      <c r="D180" t="s">
        <v>109</v>
      </c>
      <c r="E180" t="s">
        <v>120</v>
      </c>
      <c r="F180" t="s">
        <v>115</v>
      </c>
      <c r="G180">
        <v>20</v>
      </c>
      <c r="H180">
        <v>152.05000000000001</v>
      </c>
      <c r="I180" t="s">
        <v>17</v>
      </c>
      <c r="J180" t="str">
        <f>_xlfn.XLOOKUP(Table1_1[[#This Row],[Analyte]],[1]analyte_order!$B:$B,[1]analyte_order!$C:$C)</f>
        <v>1763-23-1</v>
      </c>
      <c r="K180">
        <f>_xlfn.XLOOKUP(Table1_1[[#This Row],[CAS_rn]],[1]analyte_order!$C:$C,[1]analyte_order!$E:$E)</f>
        <v>18</v>
      </c>
      <c r="L180" s="3">
        <v>381</v>
      </c>
    </row>
    <row r="181" spans="1:12" x14ac:dyDescent="0.3">
      <c r="A181" t="s">
        <v>128</v>
      </c>
      <c r="B181" s="1">
        <v>44145</v>
      </c>
      <c r="C181" s="1" t="str">
        <f t="shared" si="2"/>
        <v>20315</v>
      </c>
      <c r="D181" t="s">
        <v>109</v>
      </c>
      <c r="E181" t="s">
        <v>120</v>
      </c>
      <c r="F181" t="s">
        <v>115</v>
      </c>
      <c r="G181">
        <v>20</v>
      </c>
      <c r="H181">
        <v>152.05000000000001</v>
      </c>
      <c r="I181" t="s">
        <v>18</v>
      </c>
      <c r="J181" t="str">
        <f>_xlfn.XLOOKUP(Table1_1[[#This Row],[Analyte]],[1]analyte_order!$B:$B,[1]analyte_order!$C:$C)</f>
        <v>27619-97-2</v>
      </c>
      <c r="K181">
        <f>_xlfn.XLOOKUP(Table1_1[[#This Row],[CAS_rn]],[1]analyte_order!$C:$C,[1]analyte_order!$E:$E)</f>
        <v>23</v>
      </c>
      <c r="L181" s="3">
        <v>4.58E-2</v>
      </c>
    </row>
    <row r="182" spans="1:12" x14ac:dyDescent="0.3">
      <c r="A182" t="s">
        <v>129</v>
      </c>
      <c r="B182" s="1">
        <v>44145</v>
      </c>
      <c r="C182" s="1" t="str">
        <f t="shared" si="2"/>
        <v>20315</v>
      </c>
      <c r="D182" t="s">
        <v>109</v>
      </c>
      <c r="E182" t="s">
        <v>110</v>
      </c>
      <c r="F182" t="s">
        <v>113</v>
      </c>
      <c r="G182">
        <v>18</v>
      </c>
      <c r="H182">
        <v>132.6</v>
      </c>
      <c r="I182" t="s">
        <v>7</v>
      </c>
      <c r="J182" t="str">
        <f>_xlfn.XLOOKUP(Table1_1[[#This Row],[Analyte]],[1]analyte_order!$B:$B,[1]analyte_order!$C:$C)</f>
        <v>375-22-4</v>
      </c>
      <c r="K182">
        <f>_xlfn.XLOOKUP(Table1_1[[#This Row],[CAS_rn]],[1]analyte_order!$C:$C,[1]analyte_order!$E:$E)</f>
        <v>1</v>
      </c>
      <c r="L182" s="3">
        <v>7.8E-2</v>
      </c>
    </row>
    <row r="183" spans="1:12" x14ac:dyDescent="0.3">
      <c r="A183" t="s">
        <v>129</v>
      </c>
      <c r="B183" s="1">
        <v>44145</v>
      </c>
      <c r="C183" s="1" t="str">
        <f t="shared" si="2"/>
        <v>20315</v>
      </c>
      <c r="D183" t="s">
        <v>109</v>
      </c>
      <c r="E183" t="s">
        <v>110</v>
      </c>
      <c r="F183" t="s">
        <v>113</v>
      </c>
      <c r="G183">
        <v>18</v>
      </c>
      <c r="H183">
        <v>132.6</v>
      </c>
      <c r="I183" t="s">
        <v>7</v>
      </c>
      <c r="J183" t="str">
        <f>_xlfn.XLOOKUP(Table1_1[[#This Row],[Analyte]],[1]analyte_order!$B:$B,[1]analyte_order!$C:$C)</f>
        <v>375-22-4</v>
      </c>
      <c r="K183">
        <f>_xlfn.XLOOKUP(Table1_1[[#This Row],[CAS_rn]],[1]analyte_order!$C:$C,[1]analyte_order!$E:$E)</f>
        <v>1</v>
      </c>
      <c r="L183" s="3">
        <v>7.8011233617640924E-2</v>
      </c>
    </row>
    <row r="184" spans="1:12" x14ac:dyDescent="0.3">
      <c r="A184" t="s">
        <v>129</v>
      </c>
      <c r="B184" s="1">
        <v>44145</v>
      </c>
      <c r="C184" s="1" t="str">
        <f t="shared" si="2"/>
        <v>20315</v>
      </c>
      <c r="D184" t="s">
        <v>109</v>
      </c>
      <c r="E184" t="s">
        <v>110</v>
      </c>
      <c r="F184" t="s">
        <v>113</v>
      </c>
      <c r="G184">
        <v>18</v>
      </c>
      <c r="H184">
        <v>132.6</v>
      </c>
      <c r="I184" t="s">
        <v>8</v>
      </c>
      <c r="J184" t="str">
        <f>_xlfn.XLOOKUP(Table1_1[[#This Row],[Analyte]],[1]analyte_order!$B:$B,[1]analyte_order!$C:$C)</f>
        <v>2706-90-3</v>
      </c>
      <c r="K184">
        <f>_xlfn.XLOOKUP(Table1_1[[#This Row],[CAS_rn]],[1]analyte_order!$C:$C,[1]analyte_order!$E:$E)</f>
        <v>2</v>
      </c>
      <c r="L184" s="3">
        <v>0.13780000000000001</v>
      </c>
    </row>
    <row r="185" spans="1:12" x14ac:dyDescent="0.3">
      <c r="A185" t="s">
        <v>129</v>
      </c>
      <c r="B185" s="1">
        <v>44145</v>
      </c>
      <c r="C185" s="1" t="str">
        <f t="shared" si="2"/>
        <v>20315</v>
      </c>
      <c r="D185" t="s">
        <v>109</v>
      </c>
      <c r="E185" t="s">
        <v>110</v>
      </c>
      <c r="F185" t="s">
        <v>113</v>
      </c>
      <c r="G185">
        <v>18</v>
      </c>
      <c r="H185">
        <v>132.6</v>
      </c>
      <c r="I185" t="s">
        <v>8</v>
      </c>
      <c r="J185" t="str">
        <f>_xlfn.XLOOKUP(Table1_1[[#This Row],[Analyte]],[1]analyte_order!$B:$B,[1]analyte_order!$C:$C)</f>
        <v>2706-90-3</v>
      </c>
      <c r="K185">
        <f>_xlfn.XLOOKUP(Table1_1[[#This Row],[CAS_rn]],[1]analyte_order!$C:$C,[1]analyte_order!$E:$E)</f>
        <v>2</v>
      </c>
      <c r="L185" s="3">
        <v>0.1377953947611556</v>
      </c>
    </row>
    <row r="186" spans="1:12" x14ac:dyDescent="0.3">
      <c r="A186" t="s">
        <v>129</v>
      </c>
      <c r="B186" s="1">
        <v>44145</v>
      </c>
      <c r="C186" s="1" t="str">
        <f t="shared" si="2"/>
        <v>20315</v>
      </c>
      <c r="D186" t="s">
        <v>109</v>
      </c>
      <c r="E186" t="s">
        <v>110</v>
      </c>
      <c r="F186" t="s">
        <v>113</v>
      </c>
      <c r="G186">
        <v>18</v>
      </c>
      <c r="H186">
        <v>132.6</v>
      </c>
      <c r="I186" t="s">
        <v>9</v>
      </c>
      <c r="J186" t="str">
        <f>_xlfn.XLOOKUP(Table1_1[[#This Row],[Analyte]],[1]analyte_order!$B:$B,[1]analyte_order!$C:$C)</f>
        <v>307-24-4</v>
      </c>
      <c r="K186">
        <f>_xlfn.XLOOKUP(Table1_1[[#This Row],[CAS_rn]],[1]analyte_order!$C:$C,[1]analyte_order!$E:$E)</f>
        <v>3</v>
      </c>
      <c r="L186" s="3">
        <v>0.1053</v>
      </c>
    </row>
    <row r="187" spans="1:12" x14ac:dyDescent="0.3">
      <c r="A187" t="s">
        <v>129</v>
      </c>
      <c r="B187" s="1">
        <v>44145</v>
      </c>
      <c r="C187" s="1" t="str">
        <f t="shared" si="2"/>
        <v>20315</v>
      </c>
      <c r="D187" t="s">
        <v>109</v>
      </c>
      <c r="E187" t="s">
        <v>110</v>
      </c>
      <c r="F187" t="s">
        <v>113</v>
      </c>
      <c r="G187">
        <v>18</v>
      </c>
      <c r="H187">
        <v>132.6</v>
      </c>
      <c r="I187" t="s">
        <v>9</v>
      </c>
      <c r="J187" t="str">
        <f>_xlfn.XLOOKUP(Table1_1[[#This Row],[Analyte]],[1]analyte_order!$B:$B,[1]analyte_order!$C:$C)</f>
        <v>307-24-4</v>
      </c>
      <c r="K187">
        <f>_xlfn.XLOOKUP(Table1_1[[#This Row],[CAS_rn]],[1]analyte_order!$C:$C,[1]analyte_order!$E:$E)</f>
        <v>3</v>
      </c>
      <c r="L187" s="3">
        <v>0.10525495247325516</v>
      </c>
    </row>
    <row r="188" spans="1:12" x14ac:dyDescent="0.3">
      <c r="A188" t="s">
        <v>129</v>
      </c>
      <c r="B188" s="1">
        <v>44145</v>
      </c>
      <c r="C188" s="1" t="str">
        <f t="shared" si="2"/>
        <v>20315</v>
      </c>
      <c r="D188" t="s">
        <v>109</v>
      </c>
      <c r="E188" t="s">
        <v>110</v>
      </c>
      <c r="F188" t="s">
        <v>113</v>
      </c>
      <c r="G188">
        <v>18</v>
      </c>
      <c r="H188">
        <v>132.6</v>
      </c>
      <c r="I188" t="s">
        <v>10</v>
      </c>
      <c r="J188" t="str">
        <f>_xlfn.XLOOKUP(Table1_1[[#This Row],[Analyte]],[1]analyte_order!$B:$B,[1]analyte_order!$C:$C)</f>
        <v>375-85-9</v>
      </c>
      <c r="K188">
        <f>_xlfn.XLOOKUP(Table1_1[[#This Row],[CAS_rn]],[1]analyte_order!$C:$C,[1]analyte_order!$E:$E)</f>
        <v>4</v>
      </c>
      <c r="L188" s="3">
        <v>0.25740000000000002</v>
      </c>
    </row>
    <row r="189" spans="1:12" x14ac:dyDescent="0.3">
      <c r="A189" t="s">
        <v>129</v>
      </c>
      <c r="B189" s="1">
        <v>44145</v>
      </c>
      <c r="C189" s="1" t="str">
        <f t="shared" si="2"/>
        <v>20315</v>
      </c>
      <c r="D189" t="s">
        <v>109</v>
      </c>
      <c r="E189" t="s">
        <v>110</v>
      </c>
      <c r="F189" t="s">
        <v>113</v>
      </c>
      <c r="G189">
        <v>18</v>
      </c>
      <c r="H189">
        <v>132.6</v>
      </c>
      <c r="I189" t="s">
        <v>10</v>
      </c>
      <c r="J189" t="str">
        <f>_xlfn.XLOOKUP(Table1_1[[#This Row],[Analyte]],[1]analyte_order!$B:$B,[1]analyte_order!$C:$C)</f>
        <v>375-85-9</v>
      </c>
      <c r="K189">
        <f>_xlfn.XLOOKUP(Table1_1[[#This Row],[CAS_rn]],[1]analyte_order!$C:$C,[1]analyte_order!$E:$E)</f>
        <v>4</v>
      </c>
      <c r="L189" s="3">
        <v>7.8011233617640924E-2</v>
      </c>
    </row>
    <row r="190" spans="1:12" x14ac:dyDescent="0.3">
      <c r="A190" t="s">
        <v>129</v>
      </c>
      <c r="B190" s="1">
        <v>44145</v>
      </c>
      <c r="C190" s="1" t="str">
        <f t="shared" si="2"/>
        <v>20315</v>
      </c>
      <c r="D190" t="s">
        <v>109</v>
      </c>
      <c r="E190" t="s">
        <v>110</v>
      </c>
      <c r="F190" t="s">
        <v>113</v>
      </c>
      <c r="G190">
        <v>18</v>
      </c>
      <c r="H190">
        <v>132.6</v>
      </c>
      <c r="I190" t="s">
        <v>11</v>
      </c>
      <c r="J190" t="str">
        <f>_xlfn.XLOOKUP(Table1_1[[#This Row],[Analyte]],[1]analyte_order!$B:$B,[1]analyte_order!$C:$C)</f>
        <v>335-67-1</v>
      </c>
      <c r="K190">
        <f>_xlfn.XLOOKUP(Table1_1[[#This Row],[CAS_rn]],[1]analyte_order!$C:$C,[1]analyte_order!$E:$E)</f>
        <v>5</v>
      </c>
      <c r="L190" s="3">
        <v>0.25740000000000002</v>
      </c>
    </row>
    <row r="191" spans="1:12" x14ac:dyDescent="0.3">
      <c r="A191" t="s">
        <v>129</v>
      </c>
      <c r="B191" s="1">
        <v>44145</v>
      </c>
      <c r="C191" s="1" t="str">
        <f t="shared" si="2"/>
        <v>20315</v>
      </c>
      <c r="D191" t="s">
        <v>109</v>
      </c>
      <c r="E191" t="s">
        <v>110</v>
      </c>
      <c r="F191" t="s">
        <v>113</v>
      </c>
      <c r="G191">
        <v>18</v>
      </c>
      <c r="H191">
        <v>132.6</v>
      </c>
      <c r="I191" t="s">
        <v>11</v>
      </c>
      <c r="J191" t="str">
        <f>_xlfn.XLOOKUP(Table1_1[[#This Row],[Analyte]],[1]analyte_order!$B:$B,[1]analyte_order!$C:$C)</f>
        <v>335-67-1</v>
      </c>
      <c r="K191">
        <f>_xlfn.XLOOKUP(Table1_1[[#This Row],[CAS_rn]],[1]analyte_order!$C:$C,[1]analyte_order!$E:$E)</f>
        <v>5</v>
      </c>
      <c r="L191" s="3">
        <v>7.8011233617640924E-2</v>
      </c>
    </row>
    <row r="192" spans="1:12" x14ac:dyDescent="0.3">
      <c r="A192" t="s">
        <v>129</v>
      </c>
      <c r="B192" s="1">
        <v>44145</v>
      </c>
      <c r="C192" s="1" t="str">
        <f t="shared" si="2"/>
        <v>20315</v>
      </c>
      <c r="D192" t="s">
        <v>109</v>
      </c>
      <c r="E192" t="s">
        <v>110</v>
      </c>
      <c r="F192" t="s">
        <v>113</v>
      </c>
      <c r="G192">
        <v>18</v>
      </c>
      <c r="H192">
        <v>132.6</v>
      </c>
      <c r="I192" t="s">
        <v>12</v>
      </c>
      <c r="J192" t="str">
        <f>_xlfn.XLOOKUP(Table1_1[[#This Row],[Analyte]],[1]analyte_order!$B:$B,[1]analyte_order!$C:$C)</f>
        <v>375-95-1</v>
      </c>
      <c r="K192">
        <f>_xlfn.XLOOKUP(Table1_1[[#This Row],[CAS_rn]],[1]analyte_order!$C:$C,[1]analyte_order!$E:$E)</f>
        <v>6</v>
      </c>
      <c r="L192" s="3">
        <v>0.44540000000000002</v>
      </c>
    </row>
    <row r="193" spans="1:12" x14ac:dyDescent="0.3">
      <c r="A193" t="s">
        <v>129</v>
      </c>
      <c r="B193" s="1">
        <v>44145</v>
      </c>
      <c r="C193" s="1" t="str">
        <f t="shared" si="2"/>
        <v>20315</v>
      </c>
      <c r="D193" t="s">
        <v>109</v>
      </c>
      <c r="E193" t="s">
        <v>110</v>
      </c>
      <c r="F193" t="s">
        <v>113</v>
      </c>
      <c r="G193">
        <v>18</v>
      </c>
      <c r="H193">
        <v>132.6</v>
      </c>
      <c r="I193" t="s">
        <v>12</v>
      </c>
      <c r="J193" t="str">
        <f>_xlfn.XLOOKUP(Table1_1[[#This Row],[Analyte]],[1]analyte_order!$B:$B,[1]analyte_order!$C:$C)</f>
        <v>375-95-1</v>
      </c>
      <c r="K193">
        <f>_xlfn.XLOOKUP(Table1_1[[#This Row],[CAS_rn]],[1]analyte_order!$C:$C,[1]analyte_order!$E:$E)</f>
        <v>6</v>
      </c>
      <c r="L193" s="3">
        <v>0.13496827048197937</v>
      </c>
    </row>
    <row r="194" spans="1:12" x14ac:dyDescent="0.3">
      <c r="A194" t="s">
        <v>129</v>
      </c>
      <c r="B194" s="1">
        <v>44145</v>
      </c>
      <c r="C194" s="1" t="str">
        <f t="shared" ref="C194:C257" si="3">TEXT(B194,"yy")&amp;TEXT((B194-DATEVALUE("1/1/"&amp;TEXT(B194,"yy"))+1),"000")</f>
        <v>20315</v>
      </c>
      <c r="D194" t="s">
        <v>109</v>
      </c>
      <c r="E194" t="s">
        <v>110</v>
      </c>
      <c r="F194" t="s">
        <v>113</v>
      </c>
      <c r="G194">
        <v>18</v>
      </c>
      <c r="H194">
        <v>132.6</v>
      </c>
      <c r="I194" t="s">
        <v>19</v>
      </c>
      <c r="J194" t="str">
        <f>_xlfn.XLOOKUP(Table1_1[[#This Row],[Analyte]],[1]analyte_order!$B:$B,[1]analyte_order!$C:$C)</f>
        <v>335-76-2</v>
      </c>
      <c r="K194">
        <f>_xlfn.XLOOKUP(Table1_1[[#This Row],[CAS_rn]],[1]analyte_order!$C:$C,[1]analyte_order!$E:$E)</f>
        <v>7</v>
      </c>
      <c r="L194" s="3">
        <v>14.2</v>
      </c>
    </row>
    <row r="195" spans="1:12" x14ac:dyDescent="0.3">
      <c r="A195" t="s">
        <v>129</v>
      </c>
      <c r="B195" s="1">
        <v>44145</v>
      </c>
      <c r="C195" s="1" t="str">
        <f t="shared" si="3"/>
        <v>20315</v>
      </c>
      <c r="D195" t="s">
        <v>109</v>
      </c>
      <c r="E195" t="s">
        <v>110</v>
      </c>
      <c r="F195" t="s">
        <v>113</v>
      </c>
      <c r="G195">
        <v>18</v>
      </c>
      <c r="H195">
        <v>132.6</v>
      </c>
      <c r="I195" t="s">
        <v>20</v>
      </c>
      <c r="J195" t="str">
        <f>_xlfn.XLOOKUP(Table1_1[[#This Row],[Analyte]],[1]analyte_order!$B:$B,[1]analyte_order!$C:$C)</f>
        <v>2058-94-8</v>
      </c>
      <c r="K195">
        <f>_xlfn.XLOOKUP(Table1_1[[#This Row],[CAS_rn]],[1]analyte_order!$C:$C,[1]analyte_order!$E:$E)</f>
        <v>8</v>
      </c>
      <c r="L195" s="3">
        <v>24.9</v>
      </c>
    </row>
    <row r="196" spans="1:12" x14ac:dyDescent="0.3">
      <c r="A196" t="s">
        <v>129</v>
      </c>
      <c r="B196" s="1">
        <v>44145</v>
      </c>
      <c r="C196" s="1" t="str">
        <f t="shared" si="3"/>
        <v>20315</v>
      </c>
      <c r="D196" t="s">
        <v>109</v>
      </c>
      <c r="E196" t="s">
        <v>110</v>
      </c>
      <c r="F196" t="s">
        <v>113</v>
      </c>
      <c r="G196">
        <v>18</v>
      </c>
      <c r="H196">
        <v>132.6</v>
      </c>
      <c r="I196" t="s">
        <v>21</v>
      </c>
      <c r="J196" t="str">
        <f>_xlfn.XLOOKUP(Table1_1[[#This Row],[Analyte]],[1]analyte_order!$B:$B,[1]analyte_order!$C:$C)</f>
        <v>307-55-1</v>
      </c>
      <c r="K196">
        <f>_xlfn.XLOOKUP(Table1_1[[#This Row],[CAS_rn]],[1]analyte_order!$C:$C,[1]analyte_order!$E:$E)</f>
        <v>9</v>
      </c>
      <c r="L196" s="3">
        <v>139</v>
      </c>
    </row>
    <row r="197" spans="1:12" x14ac:dyDescent="0.3">
      <c r="A197" t="s">
        <v>129</v>
      </c>
      <c r="B197" s="1">
        <v>44145</v>
      </c>
      <c r="C197" s="1" t="str">
        <f t="shared" si="3"/>
        <v>20315</v>
      </c>
      <c r="D197" t="s">
        <v>109</v>
      </c>
      <c r="E197" t="s">
        <v>110</v>
      </c>
      <c r="F197" t="s">
        <v>113</v>
      </c>
      <c r="G197">
        <v>18</v>
      </c>
      <c r="H197">
        <v>132.6</v>
      </c>
      <c r="I197" t="s">
        <v>22</v>
      </c>
      <c r="J197" t="str">
        <f>_xlfn.XLOOKUP(Table1_1[[#This Row],[Analyte]],[1]analyte_order!$B:$B,[1]analyte_order!$C:$C)</f>
        <v>72629-94-8</v>
      </c>
      <c r="K197">
        <f>_xlfn.XLOOKUP(Table1_1[[#This Row],[CAS_rn]],[1]analyte_order!$C:$C,[1]analyte_order!$E:$E)</f>
        <v>10</v>
      </c>
      <c r="L197" s="3">
        <v>22.1</v>
      </c>
    </row>
    <row r="198" spans="1:12" x14ac:dyDescent="0.3">
      <c r="A198" t="s">
        <v>129</v>
      </c>
      <c r="B198" s="1">
        <v>44145</v>
      </c>
      <c r="C198" s="1" t="str">
        <f t="shared" si="3"/>
        <v>20315</v>
      </c>
      <c r="D198" t="s">
        <v>109</v>
      </c>
      <c r="E198" t="s">
        <v>110</v>
      </c>
      <c r="F198" t="s">
        <v>113</v>
      </c>
      <c r="G198">
        <v>18</v>
      </c>
      <c r="H198">
        <v>132.6</v>
      </c>
      <c r="I198" t="s">
        <v>23</v>
      </c>
      <c r="J198" t="str">
        <f>_xlfn.XLOOKUP(Table1_1[[#This Row],[Analyte]],[1]analyte_order!$B:$B,[1]analyte_order!$C:$C)</f>
        <v>376-06-7</v>
      </c>
      <c r="K198">
        <f>_xlfn.XLOOKUP(Table1_1[[#This Row],[CAS_rn]],[1]analyte_order!$C:$C,[1]analyte_order!$E:$E)</f>
        <v>11</v>
      </c>
      <c r="L198" s="3">
        <v>25.4</v>
      </c>
    </row>
    <row r="199" spans="1:12" x14ac:dyDescent="0.3">
      <c r="A199" t="s">
        <v>129</v>
      </c>
      <c r="B199" s="1">
        <v>44145</v>
      </c>
      <c r="C199" s="1" t="str">
        <f t="shared" si="3"/>
        <v>20315</v>
      </c>
      <c r="D199" t="s">
        <v>109</v>
      </c>
      <c r="E199" t="s">
        <v>110</v>
      </c>
      <c r="F199" t="s">
        <v>113</v>
      </c>
      <c r="G199">
        <v>18</v>
      </c>
      <c r="H199">
        <v>132.6</v>
      </c>
      <c r="I199" t="s">
        <v>24</v>
      </c>
      <c r="J199" t="str">
        <f>_xlfn.XLOOKUP(Table1_1[[#This Row],[Analyte]],[1]analyte_order!$B:$B,[1]analyte_order!$C:$C)</f>
        <v>67905-19-5</v>
      </c>
      <c r="K199">
        <f>_xlfn.XLOOKUP(Table1_1[[#This Row],[CAS_rn]],[1]analyte_order!$C:$C,[1]analyte_order!$E:$E)</f>
        <v>12</v>
      </c>
      <c r="L199" s="3">
        <v>2.23</v>
      </c>
    </row>
    <row r="200" spans="1:12" x14ac:dyDescent="0.3">
      <c r="A200" t="s">
        <v>129</v>
      </c>
      <c r="B200" s="1">
        <v>44145</v>
      </c>
      <c r="C200" s="1" t="str">
        <f t="shared" si="3"/>
        <v>20315</v>
      </c>
      <c r="D200" t="s">
        <v>109</v>
      </c>
      <c r="E200" t="s">
        <v>110</v>
      </c>
      <c r="F200" t="s">
        <v>113</v>
      </c>
      <c r="G200">
        <v>18</v>
      </c>
      <c r="H200">
        <v>132.6</v>
      </c>
      <c r="I200" t="s">
        <v>13</v>
      </c>
      <c r="J200" t="str">
        <f>_xlfn.XLOOKUP(Table1_1[[#This Row],[Analyte]],[1]analyte_order!$B:$B,[1]analyte_order!$C:$C)</f>
        <v>375-73-5</v>
      </c>
      <c r="K200">
        <f>_xlfn.XLOOKUP(Table1_1[[#This Row],[CAS_rn]],[1]analyte_order!$C:$C,[1]analyte_order!$E:$E)</f>
        <v>14</v>
      </c>
      <c r="L200" s="3">
        <v>0.13270000000000001</v>
      </c>
    </row>
    <row r="201" spans="1:12" x14ac:dyDescent="0.3">
      <c r="A201" t="s">
        <v>129</v>
      </c>
      <c r="B201" s="1">
        <v>44145</v>
      </c>
      <c r="C201" s="1" t="str">
        <f t="shared" si="3"/>
        <v>20315</v>
      </c>
      <c r="D201" t="s">
        <v>109</v>
      </c>
      <c r="E201" t="s">
        <v>110</v>
      </c>
      <c r="F201" t="s">
        <v>113</v>
      </c>
      <c r="G201">
        <v>18</v>
      </c>
      <c r="H201">
        <v>132.6</v>
      </c>
      <c r="I201" t="s">
        <v>13</v>
      </c>
      <c r="J201" t="str">
        <f>_xlfn.XLOOKUP(Table1_1[[#This Row],[Analyte]],[1]analyte_order!$B:$B,[1]analyte_order!$C:$C)</f>
        <v>375-73-5</v>
      </c>
      <c r="K201">
        <f>_xlfn.XLOOKUP(Table1_1[[#This Row],[CAS_rn]],[1]analyte_order!$C:$C,[1]analyte_order!$E:$E)</f>
        <v>14</v>
      </c>
      <c r="L201" s="3">
        <v>0.13273793154319219</v>
      </c>
    </row>
    <row r="202" spans="1:12" x14ac:dyDescent="0.3">
      <c r="A202" t="s">
        <v>129</v>
      </c>
      <c r="B202" s="1">
        <v>44145</v>
      </c>
      <c r="C202" s="1" t="str">
        <f t="shared" si="3"/>
        <v>20315</v>
      </c>
      <c r="D202" t="s">
        <v>109</v>
      </c>
      <c r="E202" t="s">
        <v>110</v>
      </c>
      <c r="F202" t="s">
        <v>113</v>
      </c>
      <c r="G202">
        <v>18</v>
      </c>
      <c r="H202">
        <v>132.6</v>
      </c>
      <c r="I202" t="s">
        <v>14</v>
      </c>
      <c r="J202" t="str">
        <f>_xlfn.XLOOKUP(Table1_1[[#This Row],[Analyte]],[1]analyte_order!$B:$B,[1]analyte_order!$C:$C)</f>
        <v>2706-91-4</v>
      </c>
      <c r="K202">
        <f>_xlfn.XLOOKUP(Table1_1[[#This Row],[CAS_rn]],[1]analyte_order!$C:$C,[1]analyte_order!$E:$E)</f>
        <v>15</v>
      </c>
      <c r="L202" s="3">
        <v>0.34079999999999999</v>
      </c>
    </row>
    <row r="203" spans="1:12" x14ac:dyDescent="0.3">
      <c r="A203" t="s">
        <v>129</v>
      </c>
      <c r="B203" s="1">
        <v>44145</v>
      </c>
      <c r="C203" s="1" t="str">
        <f t="shared" si="3"/>
        <v>20315</v>
      </c>
      <c r="D203" t="s">
        <v>109</v>
      </c>
      <c r="E203" t="s">
        <v>110</v>
      </c>
      <c r="F203" t="s">
        <v>113</v>
      </c>
      <c r="G203">
        <v>18</v>
      </c>
      <c r="H203">
        <v>132.6</v>
      </c>
      <c r="I203" t="s">
        <v>14</v>
      </c>
      <c r="J203" t="str">
        <f>_xlfn.XLOOKUP(Table1_1[[#This Row],[Analyte]],[1]analyte_order!$B:$B,[1]analyte_order!$C:$C)</f>
        <v>2706-91-4</v>
      </c>
      <c r="K203">
        <f>_xlfn.XLOOKUP(Table1_1[[#This Row],[CAS_rn]],[1]analyte_order!$C:$C,[1]analyte_order!$E:$E)</f>
        <v>15</v>
      </c>
      <c r="L203" s="3">
        <v>0.10327613450200229</v>
      </c>
    </row>
    <row r="204" spans="1:12" x14ac:dyDescent="0.3">
      <c r="A204" t="s">
        <v>129</v>
      </c>
      <c r="B204" s="1">
        <v>44145</v>
      </c>
      <c r="C204" s="1" t="str">
        <f t="shared" si="3"/>
        <v>20315</v>
      </c>
      <c r="D204" t="s">
        <v>109</v>
      </c>
      <c r="E204" t="s">
        <v>110</v>
      </c>
      <c r="F204" t="s">
        <v>113</v>
      </c>
      <c r="G204">
        <v>18</v>
      </c>
      <c r="H204">
        <v>132.6</v>
      </c>
      <c r="I204" t="s">
        <v>15</v>
      </c>
      <c r="J204" t="str">
        <f>_xlfn.XLOOKUP(Table1_1[[#This Row],[Analyte]],[1]analyte_order!$B:$B,[1]analyte_order!$C:$C)</f>
        <v>355-46-4</v>
      </c>
      <c r="K204">
        <f>_xlfn.XLOOKUP(Table1_1[[#This Row],[CAS_rn]],[1]analyte_order!$C:$C,[1]analyte_order!$E:$E)</f>
        <v>16</v>
      </c>
      <c r="L204" s="3">
        <v>24.5</v>
      </c>
    </row>
    <row r="205" spans="1:12" x14ac:dyDescent="0.3">
      <c r="A205" t="s">
        <v>129</v>
      </c>
      <c r="B205" s="1">
        <v>44145</v>
      </c>
      <c r="C205" s="1" t="str">
        <f t="shared" si="3"/>
        <v>20315</v>
      </c>
      <c r="D205" t="s">
        <v>109</v>
      </c>
      <c r="E205" t="s">
        <v>110</v>
      </c>
      <c r="F205" t="s">
        <v>113</v>
      </c>
      <c r="G205">
        <v>18</v>
      </c>
      <c r="H205">
        <v>132.6</v>
      </c>
      <c r="I205" t="s">
        <v>15</v>
      </c>
      <c r="J205" t="str">
        <f>_xlfn.XLOOKUP(Table1_1[[#This Row],[Analyte]],[1]analyte_order!$B:$B,[1]analyte_order!$C:$C)</f>
        <v>355-46-4</v>
      </c>
      <c r="K205">
        <f>_xlfn.XLOOKUP(Table1_1[[#This Row],[CAS_rn]],[1]analyte_order!$C:$C,[1]analyte_order!$E:$E)</f>
        <v>16</v>
      </c>
      <c r="L205" s="3">
        <v>24.5</v>
      </c>
    </row>
    <row r="206" spans="1:12" x14ac:dyDescent="0.3">
      <c r="A206" t="s">
        <v>129</v>
      </c>
      <c r="B206" s="1">
        <v>44145</v>
      </c>
      <c r="C206" s="1" t="str">
        <f t="shared" si="3"/>
        <v>20315</v>
      </c>
      <c r="D206" t="s">
        <v>109</v>
      </c>
      <c r="E206" t="s">
        <v>110</v>
      </c>
      <c r="F206" t="s">
        <v>113</v>
      </c>
      <c r="G206">
        <v>18</v>
      </c>
      <c r="H206">
        <v>132.6</v>
      </c>
      <c r="I206" t="s">
        <v>16</v>
      </c>
      <c r="J206" t="str">
        <f>_xlfn.XLOOKUP(Table1_1[[#This Row],[Analyte]],[1]analyte_order!$B:$B,[1]analyte_order!$C:$C)</f>
        <v>375-92-8</v>
      </c>
      <c r="K206">
        <f>_xlfn.XLOOKUP(Table1_1[[#This Row],[CAS_rn]],[1]analyte_order!$C:$C,[1]analyte_order!$E:$E)</f>
        <v>17</v>
      </c>
      <c r="L206" s="3">
        <v>3.2</v>
      </c>
    </row>
    <row r="207" spans="1:12" x14ac:dyDescent="0.3">
      <c r="A207" t="s">
        <v>129</v>
      </c>
      <c r="B207" s="1">
        <v>44145</v>
      </c>
      <c r="C207" s="1" t="str">
        <f t="shared" si="3"/>
        <v>20315</v>
      </c>
      <c r="D207" t="s">
        <v>109</v>
      </c>
      <c r="E207" t="s">
        <v>110</v>
      </c>
      <c r="F207" t="s">
        <v>113</v>
      </c>
      <c r="G207">
        <v>18</v>
      </c>
      <c r="H207">
        <v>132.6</v>
      </c>
      <c r="I207" t="s">
        <v>16</v>
      </c>
      <c r="J207" t="str">
        <f>_xlfn.XLOOKUP(Table1_1[[#This Row],[Analyte]],[1]analyte_order!$B:$B,[1]analyte_order!$C:$C)</f>
        <v>375-92-8</v>
      </c>
      <c r="K207">
        <f>_xlfn.XLOOKUP(Table1_1[[#This Row],[CAS_rn]],[1]analyte_order!$C:$C,[1]analyte_order!$E:$E)</f>
        <v>17</v>
      </c>
      <c r="L207" s="3">
        <v>3.2</v>
      </c>
    </row>
    <row r="208" spans="1:12" x14ac:dyDescent="0.3">
      <c r="A208" t="s">
        <v>129</v>
      </c>
      <c r="B208" s="1">
        <v>44145</v>
      </c>
      <c r="C208" s="1" t="str">
        <f t="shared" si="3"/>
        <v>20315</v>
      </c>
      <c r="D208" t="s">
        <v>109</v>
      </c>
      <c r="E208" t="s">
        <v>110</v>
      </c>
      <c r="F208" t="s">
        <v>113</v>
      </c>
      <c r="G208">
        <v>18</v>
      </c>
      <c r="H208">
        <v>132.6</v>
      </c>
      <c r="I208" t="s">
        <v>17</v>
      </c>
      <c r="J208" t="str">
        <f>_xlfn.XLOOKUP(Table1_1[[#This Row],[Analyte]],[1]analyte_order!$B:$B,[1]analyte_order!$C:$C)</f>
        <v>1763-23-1</v>
      </c>
      <c r="K208">
        <f>_xlfn.XLOOKUP(Table1_1[[#This Row],[CAS_rn]],[1]analyte_order!$C:$C,[1]analyte_order!$E:$E)</f>
        <v>18</v>
      </c>
      <c r="L208" s="3">
        <v>8910</v>
      </c>
    </row>
    <row r="209" spans="1:12" x14ac:dyDescent="0.3">
      <c r="A209" t="s">
        <v>129</v>
      </c>
      <c r="B209" s="1">
        <v>44145</v>
      </c>
      <c r="C209" s="1" t="str">
        <f t="shared" si="3"/>
        <v>20315</v>
      </c>
      <c r="D209" t="s">
        <v>109</v>
      </c>
      <c r="E209" t="s">
        <v>110</v>
      </c>
      <c r="F209" t="s">
        <v>113</v>
      </c>
      <c r="G209">
        <v>18</v>
      </c>
      <c r="H209">
        <v>132.6</v>
      </c>
      <c r="I209" t="s">
        <v>17</v>
      </c>
      <c r="J209" t="str">
        <f>_xlfn.XLOOKUP(Table1_1[[#This Row],[Analyte]],[1]analyte_order!$B:$B,[1]analyte_order!$C:$C)</f>
        <v>1763-23-1</v>
      </c>
      <c r="K209">
        <f>_xlfn.XLOOKUP(Table1_1[[#This Row],[CAS_rn]],[1]analyte_order!$C:$C,[1]analyte_order!$E:$E)</f>
        <v>18</v>
      </c>
      <c r="L209" s="3">
        <v>8910</v>
      </c>
    </row>
    <row r="210" spans="1:12" x14ac:dyDescent="0.3">
      <c r="A210" t="s">
        <v>129</v>
      </c>
      <c r="B210" s="1">
        <v>44145</v>
      </c>
      <c r="C210" s="1" t="str">
        <f t="shared" si="3"/>
        <v>20315</v>
      </c>
      <c r="D210" t="s">
        <v>109</v>
      </c>
      <c r="E210" t="s">
        <v>110</v>
      </c>
      <c r="F210" t="s">
        <v>113</v>
      </c>
      <c r="G210">
        <v>18</v>
      </c>
      <c r="H210">
        <v>132.6</v>
      </c>
      <c r="I210" t="s">
        <v>25</v>
      </c>
      <c r="J210" t="str">
        <f>_xlfn.XLOOKUP(Table1_1[[#This Row],[Analyte]],[1]analyte_order!$B:$B,[1]analyte_order!$C:$C)</f>
        <v>68259-12-1</v>
      </c>
      <c r="K210">
        <f>_xlfn.XLOOKUP(Table1_1[[#This Row],[CAS_rn]],[1]analyte_order!$C:$C,[1]analyte_order!$E:$E)</f>
        <v>19</v>
      </c>
      <c r="L210" s="3">
        <v>11.9</v>
      </c>
    </row>
    <row r="211" spans="1:12" x14ac:dyDescent="0.3">
      <c r="A211" t="s">
        <v>129</v>
      </c>
      <c r="B211" s="1">
        <v>44145</v>
      </c>
      <c r="C211" s="1" t="str">
        <f t="shared" si="3"/>
        <v>20315</v>
      </c>
      <c r="D211" t="s">
        <v>109</v>
      </c>
      <c r="E211" t="s">
        <v>110</v>
      </c>
      <c r="F211" t="s">
        <v>113</v>
      </c>
      <c r="G211">
        <v>18</v>
      </c>
      <c r="H211">
        <v>132.6</v>
      </c>
      <c r="I211" t="s">
        <v>26</v>
      </c>
      <c r="J211" t="str">
        <f>_xlfn.XLOOKUP(Table1_1[[#This Row],[Analyte]],[1]analyte_order!$B:$B,[1]analyte_order!$C:$C)</f>
        <v>335-77-3</v>
      </c>
      <c r="K211">
        <f>_xlfn.XLOOKUP(Table1_1[[#This Row],[CAS_rn]],[1]analyte_order!$C:$C,[1]analyte_order!$E:$E)</f>
        <v>20</v>
      </c>
      <c r="L211" s="3">
        <v>11.5</v>
      </c>
    </row>
    <row r="212" spans="1:12" x14ac:dyDescent="0.3">
      <c r="A212" t="s">
        <v>129</v>
      </c>
      <c r="B212" s="1">
        <v>44145</v>
      </c>
      <c r="C212" s="1" t="str">
        <f t="shared" si="3"/>
        <v>20315</v>
      </c>
      <c r="D212" t="s">
        <v>109</v>
      </c>
      <c r="E212" t="s">
        <v>110</v>
      </c>
      <c r="F212" t="s">
        <v>113</v>
      </c>
      <c r="G212">
        <v>18</v>
      </c>
      <c r="H212">
        <v>132.6</v>
      </c>
      <c r="I212" t="s">
        <v>27</v>
      </c>
      <c r="J212" t="str">
        <f>_xlfn.XLOOKUP(Table1_1[[#This Row],[Analyte]],[1]analyte_order!$B:$B,[1]analyte_order!$C:$C)</f>
        <v>79780-39-5</v>
      </c>
      <c r="K212">
        <f>_xlfn.XLOOKUP(Table1_1[[#This Row],[CAS_rn]],[1]analyte_order!$C:$C,[1]analyte_order!$E:$E)</f>
        <v>21</v>
      </c>
      <c r="L212" s="3">
        <v>6.12</v>
      </c>
    </row>
    <row r="213" spans="1:12" x14ac:dyDescent="0.3">
      <c r="A213" t="s">
        <v>129</v>
      </c>
      <c r="B213" s="1">
        <v>44145</v>
      </c>
      <c r="C213" s="1" t="str">
        <f t="shared" si="3"/>
        <v>20315</v>
      </c>
      <c r="D213" t="s">
        <v>109</v>
      </c>
      <c r="E213" t="s">
        <v>110</v>
      </c>
      <c r="F213" t="s">
        <v>113</v>
      </c>
      <c r="G213">
        <v>18</v>
      </c>
      <c r="H213">
        <v>132.6</v>
      </c>
      <c r="I213" t="s">
        <v>28</v>
      </c>
      <c r="J213" t="str">
        <f>_xlfn.XLOOKUP(Table1_1[[#This Row],[Analyte]],[1]analyte_order!$B:$B,[1]analyte_order!$C:$C)</f>
        <v>757124-72-4</v>
      </c>
      <c r="K213">
        <f>_xlfn.XLOOKUP(Table1_1[[#This Row],[CAS_rn]],[1]analyte_order!$C:$C,[1]analyte_order!$E:$E)</f>
        <v>22</v>
      </c>
      <c r="L213" s="3">
        <v>0.16019382774027457</v>
      </c>
    </row>
    <row r="214" spans="1:12" x14ac:dyDescent="0.3">
      <c r="A214" t="s">
        <v>129</v>
      </c>
      <c r="B214" s="1">
        <v>44145</v>
      </c>
      <c r="C214" s="1" t="str">
        <f t="shared" si="3"/>
        <v>20315</v>
      </c>
      <c r="D214" t="s">
        <v>109</v>
      </c>
      <c r="E214" t="s">
        <v>110</v>
      </c>
      <c r="F214" t="s">
        <v>113</v>
      </c>
      <c r="G214">
        <v>18</v>
      </c>
      <c r="H214">
        <v>132.6</v>
      </c>
      <c r="I214" t="s">
        <v>18</v>
      </c>
      <c r="J214" t="str">
        <f>_xlfn.XLOOKUP(Table1_1[[#This Row],[Analyte]],[1]analyte_order!$B:$B,[1]analyte_order!$C:$C)</f>
        <v>27619-97-2</v>
      </c>
      <c r="K214">
        <f>_xlfn.XLOOKUP(Table1_1[[#This Row],[CAS_rn]],[1]analyte_order!$C:$C,[1]analyte_order!$E:$E)</f>
        <v>23</v>
      </c>
      <c r="L214" s="3">
        <v>0.1177</v>
      </c>
    </row>
    <row r="215" spans="1:12" x14ac:dyDescent="0.3">
      <c r="A215" t="s">
        <v>129</v>
      </c>
      <c r="B215" s="1">
        <v>44145</v>
      </c>
      <c r="C215" s="1" t="str">
        <f t="shared" si="3"/>
        <v>20315</v>
      </c>
      <c r="D215" t="s">
        <v>109</v>
      </c>
      <c r="E215" t="s">
        <v>110</v>
      </c>
      <c r="F215" t="s">
        <v>113</v>
      </c>
      <c r="G215">
        <v>18</v>
      </c>
      <c r="H215">
        <v>132.6</v>
      </c>
      <c r="I215" t="s">
        <v>18</v>
      </c>
      <c r="J215" t="str">
        <f>_xlfn.XLOOKUP(Table1_1[[#This Row],[Analyte]],[1]analyte_order!$B:$B,[1]analyte_order!$C:$C)</f>
        <v>27619-97-2</v>
      </c>
      <c r="K215">
        <f>_xlfn.XLOOKUP(Table1_1[[#This Row],[CAS_rn]],[1]analyte_order!$C:$C,[1]analyte_order!$E:$E)</f>
        <v>23</v>
      </c>
      <c r="L215" s="3">
        <v>0.1177456046383009</v>
      </c>
    </row>
    <row r="216" spans="1:12" x14ac:dyDescent="0.3">
      <c r="A216" t="s">
        <v>129</v>
      </c>
      <c r="B216" s="1">
        <v>44145</v>
      </c>
      <c r="C216" s="1" t="str">
        <f t="shared" si="3"/>
        <v>20315</v>
      </c>
      <c r="D216" t="s">
        <v>109</v>
      </c>
      <c r="E216" t="s">
        <v>110</v>
      </c>
      <c r="F216" t="s">
        <v>113</v>
      </c>
      <c r="G216">
        <v>18</v>
      </c>
      <c r="H216">
        <v>132.6</v>
      </c>
      <c r="I216" t="s">
        <v>29</v>
      </c>
      <c r="J216" t="str">
        <f>_xlfn.XLOOKUP(Table1_1[[#This Row],[Analyte]],[1]analyte_order!$B:$B,[1]analyte_order!$C:$C)</f>
        <v>39108-34-4</v>
      </c>
      <c r="K216">
        <f>_xlfn.XLOOKUP(Table1_1[[#This Row],[CAS_rn]],[1]analyte_order!$C:$C,[1]analyte_order!$E:$E)</f>
        <v>24</v>
      </c>
      <c r="L216" s="3">
        <v>8.9700000000000006</v>
      </c>
    </row>
    <row r="217" spans="1:12" x14ac:dyDescent="0.3">
      <c r="A217" t="s">
        <v>129</v>
      </c>
      <c r="B217" s="1">
        <v>44145</v>
      </c>
      <c r="C217" s="1" t="str">
        <f t="shared" si="3"/>
        <v>20315</v>
      </c>
      <c r="D217" t="s">
        <v>109</v>
      </c>
      <c r="E217" t="s">
        <v>110</v>
      </c>
      <c r="F217" t="s">
        <v>113</v>
      </c>
      <c r="G217">
        <v>18</v>
      </c>
      <c r="H217">
        <v>132.6</v>
      </c>
      <c r="I217" t="s">
        <v>30</v>
      </c>
      <c r="J217" t="str">
        <f>_xlfn.XLOOKUP(Table1_1[[#This Row],[Analyte]],[1]analyte_order!$B:$B,[1]analyte_order!$C:$C)</f>
        <v>120226-60-0</v>
      </c>
      <c r="K217">
        <f>_xlfn.XLOOKUP(Table1_1[[#This Row],[CAS_rn]],[1]analyte_order!$C:$C,[1]analyte_order!$E:$E)</f>
        <v>25</v>
      </c>
      <c r="L217" s="3">
        <v>14.1</v>
      </c>
    </row>
    <row r="218" spans="1:12" x14ac:dyDescent="0.3">
      <c r="A218" t="s">
        <v>129</v>
      </c>
      <c r="B218" s="1">
        <v>44145</v>
      </c>
      <c r="C218" s="1" t="str">
        <f t="shared" si="3"/>
        <v>20315</v>
      </c>
      <c r="D218" t="s">
        <v>109</v>
      </c>
      <c r="E218" t="s">
        <v>110</v>
      </c>
      <c r="F218" t="s">
        <v>113</v>
      </c>
      <c r="G218">
        <v>18</v>
      </c>
      <c r="H218">
        <v>132.6</v>
      </c>
      <c r="I218" t="s">
        <v>31</v>
      </c>
      <c r="J218" t="str">
        <f>_xlfn.XLOOKUP(Table1_1[[#This Row],[Analyte]],[1]analyte_order!$B:$B,[1]analyte_order!$C:$C)</f>
        <v>2355-31-9</v>
      </c>
      <c r="K218">
        <f>_xlfn.XLOOKUP(Table1_1[[#This Row],[CAS_rn]],[1]analyte_order!$C:$C,[1]analyte_order!$E:$E)</f>
        <v>26</v>
      </c>
      <c r="L218" s="3">
        <v>0.19620806778175057</v>
      </c>
    </row>
    <row r="219" spans="1:12" x14ac:dyDescent="0.3">
      <c r="A219" t="s">
        <v>129</v>
      </c>
      <c r="B219" s="1">
        <v>44145</v>
      </c>
      <c r="C219" s="1" t="str">
        <f t="shared" si="3"/>
        <v>20315</v>
      </c>
      <c r="D219" t="s">
        <v>109</v>
      </c>
      <c r="E219" t="s">
        <v>110</v>
      </c>
      <c r="F219" t="s">
        <v>113</v>
      </c>
      <c r="G219">
        <v>18</v>
      </c>
      <c r="H219">
        <v>132.6</v>
      </c>
      <c r="I219" t="s">
        <v>32</v>
      </c>
      <c r="J219" t="str">
        <f>_xlfn.XLOOKUP(Table1_1[[#This Row],[Analyte]],[1]analyte_order!$B:$B,[1]analyte_order!$C:$C)</f>
        <v>2991-50-6</v>
      </c>
      <c r="K219">
        <f>_xlfn.XLOOKUP(Table1_1[[#This Row],[CAS_rn]],[1]analyte_order!$C:$C,[1]analyte_order!$E:$E)</f>
        <v>27</v>
      </c>
      <c r="L219" s="3">
        <v>0.16928251742419909</v>
      </c>
    </row>
    <row r="220" spans="1:12" x14ac:dyDescent="0.3">
      <c r="A220" t="s">
        <v>129</v>
      </c>
      <c r="B220" s="1">
        <v>44145</v>
      </c>
      <c r="C220" s="1" t="str">
        <f t="shared" si="3"/>
        <v>20315</v>
      </c>
      <c r="D220" t="s">
        <v>109</v>
      </c>
      <c r="E220" t="s">
        <v>110</v>
      </c>
      <c r="F220" t="s">
        <v>113</v>
      </c>
      <c r="G220">
        <v>18</v>
      </c>
      <c r="H220">
        <v>132.6</v>
      </c>
      <c r="I220" t="s">
        <v>33</v>
      </c>
      <c r="J220" t="str">
        <f>_xlfn.XLOOKUP(Table1_1[[#This Row],[Analyte]],[1]analyte_order!$B:$B,[1]analyte_order!$C:$C)</f>
        <v>754-91-6</v>
      </c>
      <c r="K220">
        <f>_xlfn.XLOOKUP(Table1_1[[#This Row],[CAS_rn]],[1]analyte_order!$C:$C,[1]analyte_order!$E:$E)</f>
        <v>28</v>
      </c>
      <c r="L220" s="3">
        <v>7.27</v>
      </c>
    </row>
    <row r="221" spans="1:12" x14ac:dyDescent="0.3">
      <c r="A221" t="s">
        <v>129</v>
      </c>
      <c r="B221" s="1">
        <v>44145</v>
      </c>
      <c r="C221" s="1" t="str">
        <f t="shared" si="3"/>
        <v>20315</v>
      </c>
      <c r="D221" t="s">
        <v>109</v>
      </c>
      <c r="E221" t="s">
        <v>110</v>
      </c>
      <c r="F221" t="s">
        <v>113</v>
      </c>
      <c r="G221">
        <v>18</v>
      </c>
      <c r="H221">
        <v>132.6</v>
      </c>
      <c r="I221" t="s">
        <v>34</v>
      </c>
      <c r="J221" t="str">
        <f>_xlfn.XLOOKUP(Table1_1[[#This Row],[Analyte]],[1]analyte_order!$B:$B,[1]analyte_order!$C:$C)</f>
        <v>2806-24-8</v>
      </c>
      <c r="K221">
        <f>_xlfn.XLOOKUP(Table1_1[[#This Row],[CAS_rn]],[1]analyte_order!$C:$C,[1]analyte_order!$E:$E)</f>
        <v>29</v>
      </c>
      <c r="L221" s="3">
        <v>0.1537280031264302</v>
      </c>
    </row>
    <row r="222" spans="1:12" x14ac:dyDescent="0.3">
      <c r="A222" t="s">
        <v>129</v>
      </c>
      <c r="B222" s="1">
        <v>44145</v>
      </c>
      <c r="C222" s="1" t="str">
        <f t="shared" si="3"/>
        <v>20315</v>
      </c>
      <c r="D222" t="s">
        <v>109</v>
      </c>
      <c r="E222" t="s">
        <v>110</v>
      </c>
      <c r="F222" t="s">
        <v>113</v>
      </c>
      <c r="G222">
        <v>18</v>
      </c>
      <c r="H222">
        <v>132.6</v>
      </c>
      <c r="I222" t="s">
        <v>35</v>
      </c>
      <c r="J222" t="str">
        <f>_xlfn.XLOOKUP(Table1_1[[#This Row],[Analyte]],[1]analyte_order!$B:$B,[1]analyte_order!$C:$C)</f>
        <v>31506-32-8</v>
      </c>
      <c r="K222">
        <f>_xlfn.XLOOKUP(Table1_1[[#This Row],[CAS_rn]],[1]analyte_order!$C:$C,[1]analyte_order!$E:$E)</f>
        <v>30</v>
      </c>
      <c r="L222" s="3">
        <v>0.15024636525171625</v>
      </c>
    </row>
    <row r="223" spans="1:12" x14ac:dyDescent="0.3">
      <c r="A223" t="s">
        <v>129</v>
      </c>
      <c r="B223" s="1">
        <v>44145</v>
      </c>
      <c r="C223" s="1" t="str">
        <f t="shared" si="3"/>
        <v>20315</v>
      </c>
      <c r="D223" t="s">
        <v>109</v>
      </c>
      <c r="E223" t="s">
        <v>110</v>
      </c>
      <c r="F223" t="s">
        <v>113</v>
      </c>
      <c r="G223">
        <v>18</v>
      </c>
      <c r="H223">
        <v>132.6</v>
      </c>
      <c r="I223" t="s">
        <v>36</v>
      </c>
      <c r="J223" t="str">
        <f>_xlfn.XLOOKUP(Table1_1[[#This Row],[Analyte]],[1]analyte_order!$B:$B,[1]analyte_order!$C:$C)</f>
        <v>4151-50-2</v>
      </c>
      <c r="K223">
        <f>_xlfn.XLOOKUP(Table1_1[[#This Row],[CAS_rn]],[1]analyte_order!$C:$C,[1]analyte_order!$E:$E)</f>
        <v>31</v>
      </c>
      <c r="L223" s="3">
        <v>0.22758961534754005</v>
      </c>
    </row>
    <row r="224" spans="1:12" x14ac:dyDescent="0.3">
      <c r="A224" t="s">
        <v>129</v>
      </c>
      <c r="B224" s="1">
        <v>44145</v>
      </c>
      <c r="C224" s="1" t="str">
        <f t="shared" si="3"/>
        <v>20315</v>
      </c>
      <c r="D224" t="s">
        <v>109</v>
      </c>
      <c r="E224" t="s">
        <v>110</v>
      </c>
      <c r="F224" t="s">
        <v>113</v>
      </c>
      <c r="G224">
        <v>18</v>
      </c>
      <c r="H224">
        <v>132.6</v>
      </c>
      <c r="I224" t="s">
        <v>37</v>
      </c>
      <c r="J224" t="str">
        <f>_xlfn.XLOOKUP(Table1_1[[#This Row],[Analyte]],[1]analyte_order!$B:$B,[1]analyte_order!$C:$C)</f>
        <v>13252-13-6</v>
      </c>
      <c r="K224">
        <f>_xlfn.XLOOKUP(Table1_1[[#This Row],[CAS_rn]],[1]analyte_order!$C:$C,[1]analyte_order!$E:$E)</f>
        <v>34</v>
      </c>
      <c r="L224" s="3">
        <v>0.27987087157465673</v>
      </c>
    </row>
    <row r="225" spans="1:12" x14ac:dyDescent="0.3">
      <c r="A225" t="s">
        <v>129</v>
      </c>
      <c r="B225" s="1">
        <v>44145</v>
      </c>
      <c r="C225" s="1" t="str">
        <f t="shared" si="3"/>
        <v>20315</v>
      </c>
      <c r="D225" t="s">
        <v>109</v>
      </c>
      <c r="E225" t="s">
        <v>110</v>
      </c>
      <c r="F225" t="s">
        <v>113</v>
      </c>
      <c r="G225">
        <v>18</v>
      </c>
      <c r="H225">
        <v>132.6</v>
      </c>
      <c r="I225" t="s">
        <v>38</v>
      </c>
      <c r="J225" t="str">
        <f>_xlfn.XLOOKUP(Table1_1[[#This Row],[Analyte]],[1]analyte_order!$B:$B,[1]analyte_order!$C:$C)</f>
        <v>919005-14-4</v>
      </c>
      <c r="K225">
        <f>_xlfn.XLOOKUP(Table1_1[[#This Row],[CAS_rn]],[1]analyte_order!$C:$C,[1]analyte_order!$E:$E)</f>
        <v>35</v>
      </c>
      <c r="L225" s="3">
        <v>0.19502808404410235</v>
      </c>
    </row>
    <row r="226" spans="1:12" x14ac:dyDescent="0.3">
      <c r="A226" t="s">
        <v>129</v>
      </c>
      <c r="B226" s="1">
        <v>44145</v>
      </c>
      <c r="C226" s="1" t="str">
        <f t="shared" si="3"/>
        <v>20315</v>
      </c>
      <c r="D226" t="s">
        <v>109</v>
      </c>
      <c r="E226" t="s">
        <v>110</v>
      </c>
      <c r="F226" t="s">
        <v>113</v>
      </c>
      <c r="G226">
        <v>18</v>
      </c>
      <c r="H226">
        <v>132.6</v>
      </c>
      <c r="I226" t="s">
        <v>39</v>
      </c>
      <c r="J226" t="str">
        <f>_xlfn.XLOOKUP(Table1_1[[#This Row],[Analyte]],[1]analyte_order!$B:$B,[1]analyte_order!$C:$C)</f>
        <v>756426-58-1</v>
      </c>
      <c r="K226">
        <f>_xlfn.XLOOKUP(Table1_1[[#This Row],[CAS_rn]],[1]analyte_order!$C:$C,[1]analyte_order!$E:$E)</f>
        <v>36</v>
      </c>
      <c r="L226" s="3">
        <v>0.13537028797053777</v>
      </c>
    </row>
    <row r="227" spans="1:12" x14ac:dyDescent="0.3">
      <c r="A227" t="s">
        <v>129</v>
      </c>
      <c r="B227" s="1">
        <v>44145</v>
      </c>
      <c r="C227" s="1" t="str">
        <f t="shared" si="3"/>
        <v>20315</v>
      </c>
      <c r="D227" t="s">
        <v>109</v>
      </c>
      <c r="E227" t="s">
        <v>110</v>
      </c>
      <c r="F227" t="s">
        <v>113</v>
      </c>
      <c r="G227">
        <v>18</v>
      </c>
      <c r="H227">
        <v>132.6</v>
      </c>
      <c r="I227" t="s">
        <v>40</v>
      </c>
      <c r="J227" t="str">
        <f>_xlfn.XLOOKUP(Table1_1[[#This Row],[Analyte]],[1]analyte_order!$B:$B,[1]analyte_order!$C:$C)</f>
        <v>763051-92-9</v>
      </c>
      <c r="K227">
        <f>_xlfn.XLOOKUP(Table1_1[[#This Row],[CAS_rn]],[1]analyte_order!$C:$C,[1]analyte_order!$E:$E)</f>
        <v>37</v>
      </c>
      <c r="L227" s="3">
        <v>0.15368028630291763</v>
      </c>
    </row>
    <row r="228" spans="1:12" x14ac:dyDescent="0.3">
      <c r="A228" t="s">
        <v>129</v>
      </c>
      <c r="B228" s="1">
        <v>44145</v>
      </c>
      <c r="C228" s="1" t="str">
        <f t="shared" si="3"/>
        <v>20315</v>
      </c>
      <c r="D228" t="s">
        <v>109</v>
      </c>
      <c r="E228" t="s">
        <v>110</v>
      </c>
      <c r="F228" t="s">
        <v>113</v>
      </c>
      <c r="G228">
        <v>18</v>
      </c>
      <c r="H228">
        <v>132.6</v>
      </c>
      <c r="I228" t="s">
        <v>41</v>
      </c>
      <c r="J228" t="str">
        <f>_xlfn.XLOOKUP(Table1_1[[#This Row],[Analyte]],[1]analyte_order!$B:$B,[1]analyte_order!$C:$C)</f>
        <v>356-02-5</v>
      </c>
      <c r="K228">
        <f>_xlfn.XLOOKUP(Table1_1[[#This Row],[CAS_rn]],[1]analyte_order!$C:$C,[1]analyte_order!$E:$E)</f>
        <v>38</v>
      </c>
      <c r="L228" s="3">
        <v>0.22496271970108694</v>
      </c>
    </row>
    <row r="229" spans="1:12" x14ac:dyDescent="0.3">
      <c r="A229" t="s">
        <v>129</v>
      </c>
      <c r="B229" s="1">
        <v>44145</v>
      </c>
      <c r="C229" s="1" t="str">
        <f t="shared" si="3"/>
        <v>20315</v>
      </c>
      <c r="D229" t="s">
        <v>109</v>
      </c>
      <c r="E229" t="s">
        <v>110</v>
      </c>
      <c r="F229" t="s">
        <v>113</v>
      </c>
      <c r="G229">
        <v>18</v>
      </c>
      <c r="H229">
        <v>132.6</v>
      </c>
      <c r="I229" t="s">
        <v>42</v>
      </c>
      <c r="J229" t="str">
        <f>_xlfn.XLOOKUP(Table1_1[[#This Row],[Analyte]],[1]analyte_order!$B:$B,[1]analyte_order!$C:$C)</f>
        <v>914637-49-3</v>
      </c>
      <c r="K229">
        <f>_xlfn.XLOOKUP(Table1_1[[#This Row],[CAS_rn]],[1]analyte_order!$C:$C,[1]analyte_order!$E:$E)</f>
        <v>39</v>
      </c>
      <c r="L229" s="3">
        <v>0.14717896661327229</v>
      </c>
    </row>
    <row r="230" spans="1:12" x14ac:dyDescent="0.3">
      <c r="A230" t="s">
        <v>129</v>
      </c>
      <c r="B230" s="1">
        <v>44145</v>
      </c>
      <c r="C230" s="1" t="str">
        <f t="shared" si="3"/>
        <v>20315</v>
      </c>
      <c r="D230" t="s">
        <v>109</v>
      </c>
      <c r="E230" t="s">
        <v>110</v>
      </c>
      <c r="F230" t="s">
        <v>113</v>
      </c>
      <c r="G230">
        <v>18</v>
      </c>
      <c r="H230">
        <v>132.6</v>
      </c>
      <c r="I230" t="s">
        <v>43</v>
      </c>
      <c r="J230" t="str">
        <f>_xlfn.XLOOKUP(Table1_1[[#This Row],[Analyte]],[1]analyte_order!$B:$B,[1]analyte_order!$C:$C)</f>
        <v>812-70-4</v>
      </c>
      <c r="K230">
        <f>_xlfn.XLOOKUP(Table1_1[[#This Row],[CAS_rn]],[1]analyte_order!$C:$C,[1]analyte_order!$E:$E)</f>
        <v>40</v>
      </c>
      <c r="L230" s="3">
        <v>24</v>
      </c>
    </row>
    <row r="231" spans="1:12" x14ac:dyDescent="0.3">
      <c r="A231" t="s">
        <v>129</v>
      </c>
      <c r="B231" s="1">
        <v>44145</v>
      </c>
      <c r="C231" s="1" t="str">
        <f t="shared" si="3"/>
        <v>20315</v>
      </c>
      <c r="D231" t="s">
        <v>109</v>
      </c>
      <c r="E231" t="s">
        <v>110</v>
      </c>
      <c r="F231" t="s">
        <v>113</v>
      </c>
      <c r="G231">
        <v>18</v>
      </c>
      <c r="H231">
        <v>132.6</v>
      </c>
      <c r="I231" t="s">
        <v>44</v>
      </c>
      <c r="J231" t="str">
        <f>_xlfn.XLOOKUP(Table1_1[[#This Row],[Analyte]],[1]analyte_order!$B:$B,[1]analyte_order!$C:$C)</f>
        <v>53826-12-3</v>
      </c>
      <c r="K231">
        <f>_xlfn.XLOOKUP(Table1_1[[#This Row],[CAS_rn]],[1]analyte_order!$C:$C,[1]analyte_order!$E:$E)</f>
        <v>41</v>
      </c>
      <c r="L231" s="3">
        <v>3.74</v>
      </c>
    </row>
    <row r="232" spans="1:12" x14ac:dyDescent="0.3">
      <c r="A232" t="s">
        <v>129</v>
      </c>
      <c r="B232" s="1">
        <v>44145</v>
      </c>
      <c r="C232" s="1" t="str">
        <f t="shared" si="3"/>
        <v>20315</v>
      </c>
      <c r="D232" t="s">
        <v>109</v>
      </c>
      <c r="E232" t="s">
        <v>110</v>
      </c>
      <c r="F232" t="s">
        <v>113</v>
      </c>
      <c r="G232">
        <v>18</v>
      </c>
      <c r="H232">
        <v>132.6</v>
      </c>
      <c r="I232" t="s">
        <v>45</v>
      </c>
      <c r="J232" t="str">
        <f>_xlfn.XLOOKUP(Table1_1[[#This Row],[Analyte]],[1]analyte_order!$B:$B,[1]analyte_order!$C:$C)</f>
        <v>27854-31-5</v>
      </c>
      <c r="K232">
        <f>_xlfn.XLOOKUP(Table1_1[[#This Row],[CAS_rn]],[1]analyte_order!$C:$C,[1]analyte_order!$E:$E)</f>
        <v>42</v>
      </c>
      <c r="L232" s="3">
        <v>5.35</v>
      </c>
    </row>
    <row r="233" spans="1:12" x14ac:dyDescent="0.3">
      <c r="A233" t="s">
        <v>129</v>
      </c>
      <c r="B233" s="1">
        <v>44145</v>
      </c>
      <c r="C233" s="1" t="str">
        <f t="shared" si="3"/>
        <v>20315</v>
      </c>
      <c r="D233" t="s">
        <v>109</v>
      </c>
      <c r="E233" t="s">
        <v>110</v>
      </c>
      <c r="F233" t="s">
        <v>113</v>
      </c>
      <c r="G233">
        <v>18</v>
      </c>
      <c r="H233">
        <v>132.6</v>
      </c>
      <c r="I233" t="s">
        <v>46</v>
      </c>
      <c r="J233" t="str">
        <f>_xlfn.XLOOKUP(Table1_1[[#This Row],[Analyte]],[1]analyte_order!$B:$B,[1]analyte_order!$C:$C)</f>
        <v>53826-13-4</v>
      </c>
      <c r="K233">
        <f>_xlfn.XLOOKUP(Table1_1[[#This Row],[CAS_rn]],[1]analyte_order!$C:$C,[1]analyte_order!$E:$E)</f>
        <v>43</v>
      </c>
      <c r="L233" s="3">
        <v>0.29101944582236844</v>
      </c>
    </row>
    <row r="234" spans="1:12" x14ac:dyDescent="0.3">
      <c r="A234" t="s">
        <v>129</v>
      </c>
      <c r="B234" s="1">
        <v>44145</v>
      </c>
      <c r="C234" s="1" t="str">
        <f t="shared" si="3"/>
        <v>20315</v>
      </c>
      <c r="D234" t="s">
        <v>109</v>
      </c>
      <c r="E234" t="s">
        <v>110</v>
      </c>
      <c r="F234" t="s">
        <v>113</v>
      </c>
      <c r="G234">
        <v>18</v>
      </c>
      <c r="H234">
        <v>132.6</v>
      </c>
      <c r="I234" t="s">
        <v>47</v>
      </c>
      <c r="J234" t="str">
        <f>_xlfn.XLOOKUP(Table1_1[[#This Row],[Analyte]],[1]analyte_order!$B:$B,[1]analyte_order!$C:$C)</f>
        <v>161094-75-3</v>
      </c>
      <c r="K234">
        <f>_xlfn.XLOOKUP(Table1_1[[#This Row],[CAS_rn]],[1]analyte_order!$C:$C,[1]analyte_order!$E:$E)</f>
        <v>44</v>
      </c>
      <c r="L234" s="3">
        <v>0.15313537838100688</v>
      </c>
    </row>
    <row r="235" spans="1:12" x14ac:dyDescent="0.3">
      <c r="A235" t="s">
        <v>129</v>
      </c>
      <c r="B235" s="1">
        <v>44145</v>
      </c>
      <c r="C235" s="1" t="str">
        <f t="shared" si="3"/>
        <v>20315</v>
      </c>
      <c r="D235" t="s">
        <v>109</v>
      </c>
      <c r="E235" t="s">
        <v>110</v>
      </c>
      <c r="F235" t="s">
        <v>113</v>
      </c>
      <c r="G235">
        <v>18</v>
      </c>
      <c r="H235">
        <v>132.6</v>
      </c>
      <c r="I235" t="s">
        <v>48</v>
      </c>
      <c r="J235" t="str">
        <f>_xlfn.XLOOKUP(Table1_1[[#This Row],[Analyte]],[1]analyte_order!$B:$B,[1]analyte_order!$C:$C)</f>
        <v>70887-84-2</v>
      </c>
      <c r="K235">
        <f>_xlfn.XLOOKUP(Table1_1[[#This Row],[CAS_rn]],[1]analyte_order!$C:$C,[1]analyte_order!$E:$E)</f>
        <v>45</v>
      </c>
      <c r="L235" s="3">
        <v>0.11785635447554346</v>
      </c>
    </row>
    <row r="236" spans="1:12" x14ac:dyDescent="0.3">
      <c r="A236" t="s">
        <v>129</v>
      </c>
      <c r="B236" s="1">
        <v>44145</v>
      </c>
      <c r="C236" s="1" t="str">
        <f t="shared" si="3"/>
        <v>20315</v>
      </c>
      <c r="D236" t="s">
        <v>109</v>
      </c>
      <c r="E236" t="s">
        <v>110</v>
      </c>
      <c r="F236" t="s">
        <v>113</v>
      </c>
      <c r="G236">
        <v>18</v>
      </c>
      <c r="H236">
        <v>132.6</v>
      </c>
      <c r="I236" t="s">
        <v>49</v>
      </c>
      <c r="J236" t="str">
        <f>_xlfn.XLOOKUP(Table1_1[[#This Row],[Analyte]],[1]analyte_order!$B:$B,[1]analyte_order!$C:$C)</f>
        <v>57677-95-9</v>
      </c>
      <c r="K236">
        <f>_xlfn.XLOOKUP(Table1_1[[#This Row],[CAS_rn]],[1]analyte_order!$C:$C,[1]analyte_order!$E:$E)</f>
        <v>46</v>
      </c>
      <c r="L236" s="3">
        <v>0.20761303869422193</v>
      </c>
    </row>
    <row r="237" spans="1:12" x14ac:dyDescent="0.3">
      <c r="A237" t="s">
        <v>129</v>
      </c>
      <c r="B237" s="1">
        <v>44145</v>
      </c>
      <c r="C237" s="1" t="str">
        <f t="shared" si="3"/>
        <v>20315</v>
      </c>
      <c r="D237" t="s">
        <v>109</v>
      </c>
      <c r="E237" t="s">
        <v>110</v>
      </c>
      <c r="F237" t="s">
        <v>113</v>
      </c>
      <c r="G237">
        <v>18</v>
      </c>
      <c r="H237">
        <v>132.6</v>
      </c>
      <c r="I237" t="s">
        <v>50</v>
      </c>
      <c r="J237" t="str">
        <f>_xlfn.XLOOKUP(Table1_1[[#This Row],[Analyte]],[1]analyte_order!$B:$B,[1]analyte_order!$C:$C)</f>
        <v>30334-69-1</v>
      </c>
      <c r="K237">
        <f>_xlfn.XLOOKUP(Table1_1[[#This Row],[CAS_rn]],[1]analyte_order!$C:$C,[1]analyte_order!$E:$E)</f>
        <v>51</v>
      </c>
      <c r="L237" s="3">
        <v>20.2</v>
      </c>
    </row>
    <row r="238" spans="1:12" x14ac:dyDescent="0.3">
      <c r="A238" t="s">
        <v>129</v>
      </c>
      <c r="B238" s="1">
        <v>44145</v>
      </c>
      <c r="C238" s="1" t="str">
        <f t="shared" si="3"/>
        <v>20315</v>
      </c>
      <c r="D238" t="s">
        <v>109</v>
      </c>
      <c r="E238" t="s">
        <v>110</v>
      </c>
      <c r="F238" t="s">
        <v>113</v>
      </c>
      <c r="G238">
        <v>18</v>
      </c>
      <c r="H238">
        <v>132.6</v>
      </c>
      <c r="I238" t="s">
        <v>51</v>
      </c>
      <c r="J238" t="str">
        <f>_xlfn.XLOOKUP(Table1_1[[#This Row],[Analyte]],[1]analyte_order!$B:$B,[1]analyte_order!$C:$C)</f>
        <v>41997-13-1</v>
      </c>
      <c r="K238">
        <f>_xlfn.XLOOKUP(Table1_1[[#This Row],[CAS_rn]],[1]analyte_order!$C:$C,[1]analyte_order!$E:$E)</f>
        <v>52</v>
      </c>
      <c r="L238" s="3">
        <v>53.1</v>
      </c>
    </row>
    <row r="239" spans="1:12" x14ac:dyDescent="0.3">
      <c r="A239" t="s">
        <v>129</v>
      </c>
      <c r="B239" s="1">
        <v>44145</v>
      </c>
      <c r="C239" s="1" t="str">
        <f t="shared" si="3"/>
        <v>20315</v>
      </c>
      <c r="D239" t="s">
        <v>109</v>
      </c>
      <c r="E239" t="s">
        <v>110</v>
      </c>
      <c r="F239" t="s">
        <v>113</v>
      </c>
      <c r="G239">
        <v>18</v>
      </c>
      <c r="H239">
        <v>132.6</v>
      </c>
      <c r="I239" t="s">
        <v>52</v>
      </c>
      <c r="J239" t="str">
        <f>_xlfn.XLOOKUP(Table1_1[[#This Row],[Analyte]],[1]analyte_order!$B:$B,[1]analyte_order!$C:$C)</f>
        <v>423-41-6</v>
      </c>
      <c r="K239">
        <f>_xlfn.XLOOKUP(Table1_1[[#This Row],[CAS_rn]],[1]analyte_order!$C:$C,[1]analyte_order!$E:$E)</f>
        <v>53</v>
      </c>
      <c r="L239" s="3">
        <v>0.14879730803632721</v>
      </c>
    </row>
    <row r="240" spans="1:12" x14ac:dyDescent="0.3">
      <c r="A240" t="s">
        <v>129</v>
      </c>
      <c r="B240" s="1">
        <v>44145</v>
      </c>
      <c r="C240" s="1" t="str">
        <f t="shared" si="3"/>
        <v>20315</v>
      </c>
      <c r="D240" t="s">
        <v>109</v>
      </c>
      <c r="E240" t="s">
        <v>110</v>
      </c>
      <c r="F240" t="s">
        <v>113</v>
      </c>
      <c r="G240">
        <v>18</v>
      </c>
      <c r="H240">
        <v>132.6</v>
      </c>
      <c r="I240" t="s">
        <v>53</v>
      </c>
      <c r="J240" t="str">
        <f>_xlfn.XLOOKUP(Table1_1[[#This Row],[Analyte]],[1]analyte_order!$B:$B,[1]analyte_order!$C:$C)</f>
        <v>777011-38-8</v>
      </c>
      <c r="K240">
        <f>_xlfn.XLOOKUP(Table1_1[[#This Row],[CAS_rn]],[1]analyte_order!$C:$C,[1]analyte_order!$E:$E)</f>
        <v>54</v>
      </c>
      <c r="L240" s="3">
        <v>1.4</v>
      </c>
    </row>
    <row r="241" spans="1:12" x14ac:dyDescent="0.3">
      <c r="A241" t="s">
        <v>129</v>
      </c>
      <c r="B241" s="1">
        <v>44145</v>
      </c>
      <c r="C241" s="1" t="str">
        <f t="shared" si="3"/>
        <v>20315</v>
      </c>
      <c r="D241" t="s">
        <v>109</v>
      </c>
      <c r="E241" t="s">
        <v>110</v>
      </c>
      <c r="F241" t="s">
        <v>113</v>
      </c>
      <c r="G241">
        <v>18</v>
      </c>
      <c r="H241">
        <v>132.6</v>
      </c>
      <c r="I241" t="s">
        <v>54</v>
      </c>
      <c r="J241" t="str">
        <f>_xlfn.XLOOKUP(Table1_1[[#This Row],[Analyte]],[1]analyte_order!$B:$B,[1]analyte_order!$C:$C)</f>
        <v>646-83-3</v>
      </c>
      <c r="K241">
        <f>_xlfn.XLOOKUP(Table1_1[[#This Row],[CAS_rn]],[1]analyte_order!$C:$C,[1]analyte_order!$E:$E)</f>
        <v>55</v>
      </c>
      <c r="L241" s="3">
        <v>7.8011233617640924E-2</v>
      </c>
    </row>
    <row r="242" spans="1:12" x14ac:dyDescent="0.3">
      <c r="A242" t="s">
        <v>129</v>
      </c>
      <c r="B242" s="1">
        <v>44145</v>
      </c>
      <c r="C242" s="1" t="str">
        <f t="shared" si="3"/>
        <v>20315</v>
      </c>
      <c r="D242" t="s">
        <v>109</v>
      </c>
      <c r="E242" t="s">
        <v>110</v>
      </c>
      <c r="F242" t="s">
        <v>113</v>
      </c>
      <c r="G242">
        <v>18</v>
      </c>
      <c r="H242">
        <v>132.6</v>
      </c>
      <c r="I242" t="s">
        <v>55</v>
      </c>
      <c r="J242" t="str">
        <f>_xlfn.XLOOKUP(Table1_1[[#This Row],[Analyte]],[1]analyte_order!$B:$B,[1]analyte_order!$C:$C)</f>
        <v>678-41-1</v>
      </c>
      <c r="K242">
        <f>_xlfn.XLOOKUP(Table1_1[[#This Row],[CAS_rn]],[1]analyte_order!$C:$C,[1]analyte_order!$E:$E)</f>
        <v>56</v>
      </c>
      <c r="L242" s="3">
        <v>0.2585709656850686</v>
      </c>
    </row>
    <row r="243" spans="1:12" x14ac:dyDescent="0.3">
      <c r="A243" t="s">
        <v>129</v>
      </c>
      <c r="B243" s="1">
        <v>44145</v>
      </c>
      <c r="C243" s="1" t="str">
        <f t="shared" si="3"/>
        <v>20315</v>
      </c>
      <c r="D243" t="s">
        <v>109</v>
      </c>
      <c r="E243" t="s">
        <v>110</v>
      </c>
      <c r="F243" t="s">
        <v>113</v>
      </c>
      <c r="G243">
        <v>18</v>
      </c>
      <c r="H243">
        <v>132.6</v>
      </c>
      <c r="I243" t="s">
        <v>56</v>
      </c>
      <c r="J243" t="str">
        <f>_xlfn.XLOOKUP(Table1_1[[#This Row],[Analyte]],[1]analyte_order!$B:$B,[1]analyte_order!$C:$C)</f>
        <v>2965-52-8</v>
      </c>
      <c r="K243">
        <f>_xlfn.XLOOKUP(Table1_1[[#This Row],[CAS_rn]],[1]analyte_order!$C:$C,[1]analyte_order!$E:$E)</f>
        <v>57</v>
      </c>
      <c r="L243" s="3">
        <v>0.34324942791762009</v>
      </c>
    </row>
    <row r="244" spans="1:12" x14ac:dyDescent="0.3">
      <c r="A244" t="s">
        <v>130</v>
      </c>
      <c r="B244" s="1">
        <v>44145</v>
      </c>
      <c r="C244" s="1" t="str">
        <f t="shared" si="3"/>
        <v>20315</v>
      </c>
      <c r="D244" t="s">
        <v>109</v>
      </c>
      <c r="E244" t="s">
        <v>110</v>
      </c>
      <c r="F244" t="s">
        <v>115</v>
      </c>
      <c r="G244">
        <v>18</v>
      </c>
      <c r="H244">
        <v>132.6</v>
      </c>
      <c r="I244" t="s">
        <v>7</v>
      </c>
      <c r="J244" t="str">
        <f>_xlfn.XLOOKUP(Table1_1[[#This Row],[Analyte]],[1]analyte_order!$B:$B,[1]analyte_order!$C:$C)</f>
        <v>375-22-4</v>
      </c>
      <c r="K244">
        <f>_xlfn.XLOOKUP(Table1_1[[#This Row],[CAS_rn]],[1]analyte_order!$C:$C,[1]analyte_order!$E:$E)</f>
        <v>1</v>
      </c>
      <c r="L244" s="3">
        <v>4.7600000000000003E-2</v>
      </c>
    </row>
    <row r="245" spans="1:12" x14ac:dyDescent="0.3">
      <c r="A245" t="s">
        <v>130</v>
      </c>
      <c r="B245" s="1">
        <v>44145</v>
      </c>
      <c r="C245" s="1" t="str">
        <f t="shared" si="3"/>
        <v>20315</v>
      </c>
      <c r="D245" t="s">
        <v>109</v>
      </c>
      <c r="E245" t="s">
        <v>110</v>
      </c>
      <c r="F245" t="s">
        <v>115</v>
      </c>
      <c r="G245">
        <v>18</v>
      </c>
      <c r="H245">
        <v>132.6</v>
      </c>
      <c r="I245" t="s">
        <v>8</v>
      </c>
      <c r="J245" t="str">
        <f>_xlfn.XLOOKUP(Table1_1[[#This Row],[Analyte]],[1]analyte_order!$B:$B,[1]analyte_order!$C:$C)</f>
        <v>2706-90-3</v>
      </c>
      <c r="K245">
        <f>_xlfn.XLOOKUP(Table1_1[[#This Row],[CAS_rn]],[1]analyte_order!$C:$C,[1]analyte_order!$E:$E)</f>
        <v>2</v>
      </c>
      <c r="L245" s="3">
        <v>4.7600000000000003E-2</v>
      </c>
    </row>
    <row r="246" spans="1:12" x14ac:dyDescent="0.3">
      <c r="A246" t="s">
        <v>130</v>
      </c>
      <c r="B246" s="1">
        <v>44145</v>
      </c>
      <c r="C246" s="1" t="str">
        <f t="shared" si="3"/>
        <v>20315</v>
      </c>
      <c r="D246" t="s">
        <v>109</v>
      </c>
      <c r="E246" t="s">
        <v>110</v>
      </c>
      <c r="F246" t="s">
        <v>115</v>
      </c>
      <c r="G246">
        <v>18</v>
      </c>
      <c r="H246">
        <v>132.6</v>
      </c>
      <c r="I246" t="s">
        <v>9</v>
      </c>
      <c r="J246" t="str">
        <f>_xlfn.XLOOKUP(Table1_1[[#This Row],[Analyte]],[1]analyte_order!$B:$B,[1]analyte_order!$C:$C)</f>
        <v>307-24-4</v>
      </c>
      <c r="K246">
        <f>_xlfn.XLOOKUP(Table1_1[[#This Row],[CAS_rn]],[1]analyte_order!$C:$C,[1]analyte_order!$E:$E)</f>
        <v>3</v>
      </c>
      <c r="L246" s="3">
        <v>4.7600000000000003E-2</v>
      </c>
    </row>
    <row r="247" spans="1:12" x14ac:dyDescent="0.3">
      <c r="A247" t="s">
        <v>130</v>
      </c>
      <c r="B247" s="1">
        <v>44145</v>
      </c>
      <c r="C247" s="1" t="str">
        <f t="shared" si="3"/>
        <v>20315</v>
      </c>
      <c r="D247" t="s">
        <v>109</v>
      </c>
      <c r="E247" t="s">
        <v>110</v>
      </c>
      <c r="F247" t="s">
        <v>115</v>
      </c>
      <c r="G247">
        <v>18</v>
      </c>
      <c r="H247">
        <v>132.6</v>
      </c>
      <c r="I247" t="s">
        <v>10</v>
      </c>
      <c r="J247" t="str">
        <f>_xlfn.XLOOKUP(Table1_1[[#This Row],[Analyte]],[1]analyte_order!$B:$B,[1]analyte_order!$C:$C)</f>
        <v>375-85-9</v>
      </c>
      <c r="K247">
        <f>_xlfn.XLOOKUP(Table1_1[[#This Row],[CAS_rn]],[1]analyte_order!$C:$C,[1]analyte_order!$E:$E)</f>
        <v>4</v>
      </c>
      <c r="L247" s="3">
        <v>9.5200000000000007E-2</v>
      </c>
    </row>
    <row r="248" spans="1:12" x14ac:dyDescent="0.3">
      <c r="A248" t="s">
        <v>130</v>
      </c>
      <c r="B248" s="1">
        <v>44145</v>
      </c>
      <c r="C248" s="1" t="str">
        <f t="shared" si="3"/>
        <v>20315</v>
      </c>
      <c r="D248" t="s">
        <v>109</v>
      </c>
      <c r="E248" t="s">
        <v>110</v>
      </c>
      <c r="F248" t="s">
        <v>115</v>
      </c>
      <c r="G248">
        <v>18</v>
      </c>
      <c r="H248">
        <v>132.6</v>
      </c>
      <c r="I248" t="s">
        <v>11</v>
      </c>
      <c r="J248" t="str">
        <f>_xlfn.XLOOKUP(Table1_1[[#This Row],[Analyte]],[1]analyte_order!$B:$B,[1]analyte_order!$C:$C)</f>
        <v>335-67-1</v>
      </c>
      <c r="K248">
        <f>_xlfn.XLOOKUP(Table1_1[[#This Row],[CAS_rn]],[1]analyte_order!$C:$C,[1]analyte_order!$E:$E)</f>
        <v>5</v>
      </c>
      <c r="L248" s="3">
        <v>9.5200000000000007E-2</v>
      </c>
    </row>
    <row r="249" spans="1:12" x14ac:dyDescent="0.3">
      <c r="A249" t="s">
        <v>130</v>
      </c>
      <c r="B249" s="1">
        <v>44145</v>
      </c>
      <c r="C249" s="1" t="str">
        <f t="shared" si="3"/>
        <v>20315</v>
      </c>
      <c r="D249" t="s">
        <v>109</v>
      </c>
      <c r="E249" t="s">
        <v>110</v>
      </c>
      <c r="F249" t="s">
        <v>115</v>
      </c>
      <c r="G249">
        <v>18</v>
      </c>
      <c r="H249">
        <v>132.6</v>
      </c>
      <c r="I249" t="s">
        <v>12</v>
      </c>
      <c r="J249" t="str">
        <f>_xlfn.XLOOKUP(Table1_1[[#This Row],[Analyte]],[1]analyte_order!$B:$B,[1]analyte_order!$C:$C)</f>
        <v>375-95-1</v>
      </c>
      <c r="K249">
        <f>_xlfn.XLOOKUP(Table1_1[[#This Row],[CAS_rn]],[1]analyte_order!$C:$C,[1]analyte_order!$E:$E)</f>
        <v>6</v>
      </c>
      <c r="L249" s="3">
        <v>9.5200000000000007E-2</v>
      </c>
    </row>
    <row r="250" spans="1:12" x14ac:dyDescent="0.3">
      <c r="A250" t="s">
        <v>130</v>
      </c>
      <c r="B250" s="1">
        <v>44145</v>
      </c>
      <c r="C250" s="1" t="str">
        <f t="shared" si="3"/>
        <v>20315</v>
      </c>
      <c r="D250" t="s">
        <v>109</v>
      </c>
      <c r="E250" t="s">
        <v>110</v>
      </c>
      <c r="F250" t="s">
        <v>115</v>
      </c>
      <c r="G250">
        <v>18</v>
      </c>
      <c r="H250">
        <v>132.6</v>
      </c>
      <c r="I250" t="s">
        <v>13</v>
      </c>
      <c r="J250" t="str">
        <f>_xlfn.XLOOKUP(Table1_1[[#This Row],[Analyte]],[1]analyte_order!$B:$B,[1]analyte_order!$C:$C)</f>
        <v>375-73-5</v>
      </c>
      <c r="K250">
        <f>_xlfn.XLOOKUP(Table1_1[[#This Row],[CAS_rn]],[1]analyte_order!$C:$C,[1]analyte_order!$E:$E)</f>
        <v>14</v>
      </c>
      <c r="L250" s="3">
        <v>4.7600000000000003E-2</v>
      </c>
    </row>
    <row r="251" spans="1:12" x14ac:dyDescent="0.3">
      <c r="A251" t="s">
        <v>130</v>
      </c>
      <c r="B251" s="1">
        <v>44145</v>
      </c>
      <c r="C251" s="1" t="str">
        <f t="shared" si="3"/>
        <v>20315</v>
      </c>
      <c r="D251" t="s">
        <v>109</v>
      </c>
      <c r="E251" t="s">
        <v>110</v>
      </c>
      <c r="F251" t="s">
        <v>115</v>
      </c>
      <c r="G251">
        <v>18</v>
      </c>
      <c r="H251">
        <v>132.6</v>
      </c>
      <c r="I251" t="s">
        <v>14</v>
      </c>
      <c r="J251" t="str">
        <f>_xlfn.XLOOKUP(Table1_1[[#This Row],[Analyte]],[1]analyte_order!$B:$B,[1]analyte_order!$C:$C)</f>
        <v>2706-91-4</v>
      </c>
      <c r="K251">
        <f>_xlfn.XLOOKUP(Table1_1[[#This Row],[CAS_rn]],[1]analyte_order!$C:$C,[1]analyte_order!$E:$E)</f>
        <v>15</v>
      </c>
      <c r="L251" s="3">
        <v>4.7600000000000003E-2</v>
      </c>
    </row>
    <row r="252" spans="1:12" x14ac:dyDescent="0.3">
      <c r="A252" t="s">
        <v>130</v>
      </c>
      <c r="B252" s="1">
        <v>44145</v>
      </c>
      <c r="C252" s="1" t="str">
        <f t="shared" si="3"/>
        <v>20315</v>
      </c>
      <c r="D252" t="s">
        <v>109</v>
      </c>
      <c r="E252" t="s">
        <v>110</v>
      </c>
      <c r="F252" t="s">
        <v>115</v>
      </c>
      <c r="G252">
        <v>18</v>
      </c>
      <c r="H252">
        <v>132.6</v>
      </c>
      <c r="I252" t="s">
        <v>15</v>
      </c>
      <c r="J252" t="str">
        <f>_xlfn.XLOOKUP(Table1_1[[#This Row],[Analyte]],[1]analyte_order!$B:$B,[1]analyte_order!$C:$C)</f>
        <v>355-46-4</v>
      </c>
      <c r="K252">
        <f>_xlfn.XLOOKUP(Table1_1[[#This Row],[CAS_rn]],[1]analyte_order!$C:$C,[1]analyte_order!$E:$E)</f>
        <v>16</v>
      </c>
      <c r="L252" s="3">
        <v>1.74</v>
      </c>
    </row>
    <row r="253" spans="1:12" x14ac:dyDescent="0.3">
      <c r="A253" t="s">
        <v>130</v>
      </c>
      <c r="B253" s="1">
        <v>44145</v>
      </c>
      <c r="C253" s="1" t="str">
        <f t="shared" si="3"/>
        <v>20315</v>
      </c>
      <c r="D253" t="s">
        <v>109</v>
      </c>
      <c r="E253" t="s">
        <v>110</v>
      </c>
      <c r="F253" t="s">
        <v>115</v>
      </c>
      <c r="G253">
        <v>18</v>
      </c>
      <c r="H253">
        <v>132.6</v>
      </c>
      <c r="I253" t="s">
        <v>16</v>
      </c>
      <c r="J253" t="str">
        <f>_xlfn.XLOOKUP(Table1_1[[#This Row],[Analyte]],[1]analyte_order!$B:$B,[1]analyte_order!$C:$C)</f>
        <v>375-92-8</v>
      </c>
      <c r="K253">
        <f>_xlfn.XLOOKUP(Table1_1[[#This Row],[CAS_rn]],[1]analyte_order!$C:$C,[1]analyte_order!$E:$E)</f>
        <v>17</v>
      </c>
      <c r="L253" s="3">
        <v>0.40300000000000002</v>
      </c>
    </row>
    <row r="254" spans="1:12" x14ac:dyDescent="0.3">
      <c r="A254" t="s">
        <v>130</v>
      </c>
      <c r="B254" s="1">
        <v>44145</v>
      </c>
      <c r="C254" s="1" t="str">
        <f t="shared" si="3"/>
        <v>20315</v>
      </c>
      <c r="D254" t="s">
        <v>109</v>
      </c>
      <c r="E254" t="s">
        <v>110</v>
      </c>
      <c r="F254" t="s">
        <v>115</v>
      </c>
      <c r="G254">
        <v>18</v>
      </c>
      <c r="H254">
        <v>132.6</v>
      </c>
      <c r="I254" t="s">
        <v>17</v>
      </c>
      <c r="J254" t="str">
        <f>_xlfn.XLOOKUP(Table1_1[[#This Row],[Analyte]],[1]analyte_order!$B:$B,[1]analyte_order!$C:$C)</f>
        <v>1763-23-1</v>
      </c>
      <c r="K254">
        <f>_xlfn.XLOOKUP(Table1_1[[#This Row],[CAS_rn]],[1]analyte_order!$C:$C,[1]analyte_order!$E:$E)</f>
        <v>18</v>
      </c>
      <c r="L254" s="3">
        <v>584</v>
      </c>
    </row>
    <row r="255" spans="1:12" x14ac:dyDescent="0.3">
      <c r="A255" t="s">
        <v>130</v>
      </c>
      <c r="B255" s="1">
        <v>44145</v>
      </c>
      <c r="C255" s="1" t="str">
        <f t="shared" si="3"/>
        <v>20315</v>
      </c>
      <c r="D255" t="s">
        <v>109</v>
      </c>
      <c r="E255" t="s">
        <v>110</v>
      </c>
      <c r="F255" t="s">
        <v>115</v>
      </c>
      <c r="G255">
        <v>18</v>
      </c>
      <c r="H255">
        <v>132.6</v>
      </c>
      <c r="I255" t="s">
        <v>18</v>
      </c>
      <c r="J255" t="str">
        <f>_xlfn.XLOOKUP(Table1_1[[#This Row],[Analyte]],[1]analyte_order!$B:$B,[1]analyte_order!$C:$C)</f>
        <v>27619-97-2</v>
      </c>
      <c r="K255">
        <f>_xlfn.XLOOKUP(Table1_1[[#This Row],[CAS_rn]],[1]analyte_order!$C:$C,[1]analyte_order!$E:$E)</f>
        <v>23</v>
      </c>
      <c r="L255" s="3">
        <v>4.7600000000000003E-2</v>
      </c>
    </row>
    <row r="256" spans="1:12" x14ac:dyDescent="0.3">
      <c r="A256" t="s">
        <v>131</v>
      </c>
      <c r="B256" s="1">
        <v>44145</v>
      </c>
      <c r="C256" s="1" t="str">
        <f t="shared" si="3"/>
        <v>20315</v>
      </c>
      <c r="D256" t="s">
        <v>109</v>
      </c>
      <c r="E256" t="s">
        <v>120</v>
      </c>
      <c r="F256" t="s">
        <v>111</v>
      </c>
      <c r="G256">
        <v>16</v>
      </c>
      <c r="H256">
        <v>80.75</v>
      </c>
      <c r="I256" t="s">
        <v>7</v>
      </c>
      <c r="J256" t="str">
        <f>_xlfn.XLOOKUP(Table1_1[[#This Row],[Analyte]],[1]analyte_order!$B:$B,[1]analyte_order!$C:$C)</f>
        <v>375-22-4</v>
      </c>
      <c r="K256">
        <f>_xlfn.XLOOKUP(Table1_1[[#This Row],[CAS_rn]],[1]analyte_order!$C:$C,[1]analyte_order!$E:$E)</f>
        <v>1</v>
      </c>
      <c r="L256" s="3">
        <v>8.0600000000000005E-2</v>
      </c>
    </row>
    <row r="257" spans="1:12" x14ac:dyDescent="0.3">
      <c r="A257" t="s">
        <v>131</v>
      </c>
      <c r="B257" s="1">
        <v>44145</v>
      </c>
      <c r="C257" s="1" t="str">
        <f t="shared" si="3"/>
        <v>20315</v>
      </c>
      <c r="D257" t="s">
        <v>109</v>
      </c>
      <c r="E257" t="s">
        <v>120</v>
      </c>
      <c r="F257" t="s">
        <v>111</v>
      </c>
      <c r="G257">
        <v>16</v>
      </c>
      <c r="H257">
        <v>80.75</v>
      </c>
      <c r="I257" t="s">
        <v>8</v>
      </c>
      <c r="J257" t="str">
        <f>_xlfn.XLOOKUP(Table1_1[[#This Row],[Analyte]],[1]analyte_order!$B:$B,[1]analyte_order!$C:$C)</f>
        <v>2706-90-3</v>
      </c>
      <c r="K257">
        <f>_xlfn.XLOOKUP(Table1_1[[#This Row],[CAS_rn]],[1]analyte_order!$C:$C,[1]analyte_order!$E:$E)</f>
        <v>2</v>
      </c>
      <c r="L257" s="3">
        <v>8.0600000000000005E-2</v>
      </c>
    </row>
    <row r="258" spans="1:12" x14ac:dyDescent="0.3">
      <c r="A258" t="s">
        <v>131</v>
      </c>
      <c r="B258" s="1">
        <v>44145</v>
      </c>
      <c r="C258" s="1" t="str">
        <f t="shared" ref="C258:C321" si="4">TEXT(B258,"yy")&amp;TEXT((B258-DATEVALUE("1/1/"&amp;TEXT(B258,"yy"))+1),"000")</f>
        <v>20315</v>
      </c>
      <c r="D258" t="s">
        <v>109</v>
      </c>
      <c r="E258" t="s">
        <v>120</v>
      </c>
      <c r="F258" t="s">
        <v>111</v>
      </c>
      <c r="G258">
        <v>16</v>
      </c>
      <c r="H258">
        <v>80.75</v>
      </c>
      <c r="I258" t="s">
        <v>9</v>
      </c>
      <c r="J258" t="str">
        <f>_xlfn.XLOOKUP(Table1_1[[#This Row],[Analyte]],[1]analyte_order!$B:$B,[1]analyte_order!$C:$C)</f>
        <v>307-24-4</v>
      </c>
      <c r="K258">
        <f>_xlfn.XLOOKUP(Table1_1[[#This Row],[CAS_rn]],[1]analyte_order!$C:$C,[1]analyte_order!$E:$E)</f>
        <v>3</v>
      </c>
      <c r="L258" s="3">
        <v>0.16120000000000001</v>
      </c>
    </row>
    <row r="259" spans="1:12" x14ac:dyDescent="0.3">
      <c r="A259" t="s">
        <v>131</v>
      </c>
      <c r="B259" s="1">
        <v>44145</v>
      </c>
      <c r="C259" s="1" t="str">
        <f t="shared" si="4"/>
        <v>20315</v>
      </c>
      <c r="D259" t="s">
        <v>109</v>
      </c>
      <c r="E259" t="s">
        <v>120</v>
      </c>
      <c r="F259" t="s">
        <v>111</v>
      </c>
      <c r="G259">
        <v>16</v>
      </c>
      <c r="H259">
        <v>80.75</v>
      </c>
      <c r="I259" t="s">
        <v>10</v>
      </c>
      <c r="J259" t="str">
        <f>_xlfn.XLOOKUP(Table1_1[[#This Row],[Analyte]],[1]analyte_order!$B:$B,[1]analyte_order!$C:$C)</f>
        <v>375-85-9</v>
      </c>
      <c r="K259">
        <f>_xlfn.XLOOKUP(Table1_1[[#This Row],[CAS_rn]],[1]analyte_order!$C:$C,[1]analyte_order!$E:$E)</f>
        <v>4</v>
      </c>
      <c r="L259" s="3">
        <v>0.16120000000000001</v>
      </c>
    </row>
    <row r="260" spans="1:12" x14ac:dyDescent="0.3">
      <c r="A260" t="s">
        <v>131</v>
      </c>
      <c r="B260" s="1">
        <v>44145</v>
      </c>
      <c r="C260" s="1" t="str">
        <f t="shared" si="4"/>
        <v>20315</v>
      </c>
      <c r="D260" t="s">
        <v>109</v>
      </c>
      <c r="E260" t="s">
        <v>120</v>
      </c>
      <c r="F260" t="s">
        <v>111</v>
      </c>
      <c r="G260">
        <v>16</v>
      </c>
      <c r="H260">
        <v>80.75</v>
      </c>
      <c r="I260" t="s">
        <v>11</v>
      </c>
      <c r="J260" t="str">
        <f>_xlfn.XLOOKUP(Table1_1[[#This Row],[Analyte]],[1]analyte_order!$B:$B,[1]analyte_order!$C:$C)</f>
        <v>335-67-1</v>
      </c>
      <c r="K260">
        <f>_xlfn.XLOOKUP(Table1_1[[#This Row],[CAS_rn]],[1]analyte_order!$C:$C,[1]analyte_order!$E:$E)</f>
        <v>5</v>
      </c>
      <c r="L260" s="3">
        <v>0.16120000000000001</v>
      </c>
    </row>
    <row r="261" spans="1:12" x14ac:dyDescent="0.3">
      <c r="A261" t="s">
        <v>131</v>
      </c>
      <c r="B261" s="1">
        <v>44145</v>
      </c>
      <c r="C261" s="1" t="str">
        <f t="shared" si="4"/>
        <v>20315</v>
      </c>
      <c r="D261" t="s">
        <v>109</v>
      </c>
      <c r="E261" t="s">
        <v>120</v>
      </c>
      <c r="F261" t="s">
        <v>111</v>
      </c>
      <c r="G261">
        <v>16</v>
      </c>
      <c r="H261">
        <v>80.75</v>
      </c>
      <c r="I261" t="s">
        <v>12</v>
      </c>
      <c r="J261" t="str">
        <f>_xlfn.XLOOKUP(Table1_1[[#This Row],[Analyte]],[1]analyte_order!$B:$B,[1]analyte_order!$C:$C)</f>
        <v>375-95-1</v>
      </c>
      <c r="K261">
        <f>_xlfn.XLOOKUP(Table1_1[[#This Row],[CAS_rn]],[1]analyte_order!$C:$C,[1]analyte_order!$E:$E)</f>
        <v>6</v>
      </c>
      <c r="L261" s="3">
        <v>8.0600000000000005E-2</v>
      </c>
    </row>
    <row r="262" spans="1:12" x14ac:dyDescent="0.3">
      <c r="A262" t="s">
        <v>131</v>
      </c>
      <c r="B262" s="1">
        <v>44145</v>
      </c>
      <c r="C262" s="1" t="str">
        <f t="shared" si="4"/>
        <v>20315</v>
      </c>
      <c r="D262" t="s">
        <v>109</v>
      </c>
      <c r="E262" t="s">
        <v>120</v>
      </c>
      <c r="F262" t="s">
        <v>111</v>
      </c>
      <c r="G262">
        <v>16</v>
      </c>
      <c r="H262">
        <v>80.75</v>
      </c>
      <c r="I262" t="s">
        <v>13</v>
      </c>
      <c r="J262" t="str">
        <f>_xlfn.XLOOKUP(Table1_1[[#This Row],[Analyte]],[1]analyte_order!$B:$B,[1]analyte_order!$C:$C)</f>
        <v>375-73-5</v>
      </c>
      <c r="K262">
        <f>_xlfn.XLOOKUP(Table1_1[[#This Row],[CAS_rn]],[1]analyte_order!$C:$C,[1]analyte_order!$E:$E)</f>
        <v>14</v>
      </c>
      <c r="L262" s="3">
        <v>8.0600000000000005E-2</v>
      </c>
    </row>
    <row r="263" spans="1:12" x14ac:dyDescent="0.3">
      <c r="A263" t="s">
        <v>131</v>
      </c>
      <c r="B263" s="1">
        <v>44145</v>
      </c>
      <c r="C263" s="1" t="str">
        <f t="shared" si="4"/>
        <v>20315</v>
      </c>
      <c r="D263" t="s">
        <v>109</v>
      </c>
      <c r="E263" t="s">
        <v>120</v>
      </c>
      <c r="F263" t="s">
        <v>111</v>
      </c>
      <c r="G263">
        <v>16</v>
      </c>
      <c r="H263">
        <v>80.75</v>
      </c>
      <c r="I263" t="s">
        <v>14</v>
      </c>
      <c r="J263" t="str">
        <f>_xlfn.XLOOKUP(Table1_1[[#This Row],[Analyte]],[1]analyte_order!$B:$B,[1]analyte_order!$C:$C)</f>
        <v>2706-91-4</v>
      </c>
      <c r="K263">
        <f>_xlfn.XLOOKUP(Table1_1[[#This Row],[CAS_rn]],[1]analyte_order!$C:$C,[1]analyte_order!$E:$E)</f>
        <v>15</v>
      </c>
      <c r="L263" s="3">
        <v>0.16120000000000001</v>
      </c>
    </row>
    <row r="264" spans="1:12" x14ac:dyDescent="0.3">
      <c r="A264" t="s">
        <v>131</v>
      </c>
      <c r="B264" s="1">
        <v>44145</v>
      </c>
      <c r="C264" s="1" t="str">
        <f t="shared" si="4"/>
        <v>20315</v>
      </c>
      <c r="D264" t="s">
        <v>109</v>
      </c>
      <c r="E264" t="s">
        <v>120</v>
      </c>
      <c r="F264" t="s">
        <v>111</v>
      </c>
      <c r="G264">
        <v>16</v>
      </c>
      <c r="H264">
        <v>80.75</v>
      </c>
      <c r="I264" t="s">
        <v>15</v>
      </c>
      <c r="J264" t="str">
        <f>_xlfn.XLOOKUP(Table1_1[[#This Row],[Analyte]],[1]analyte_order!$B:$B,[1]analyte_order!$C:$C)</f>
        <v>355-46-4</v>
      </c>
      <c r="K264">
        <f>_xlfn.XLOOKUP(Table1_1[[#This Row],[CAS_rn]],[1]analyte_order!$C:$C,[1]analyte_order!$E:$E)</f>
        <v>16</v>
      </c>
      <c r="L264" s="3">
        <v>3.15</v>
      </c>
    </row>
    <row r="265" spans="1:12" x14ac:dyDescent="0.3">
      <c r="A265" t="s">
        <v>131</v>
      </c>
      <c r="B265" s="1">
        <v>44145</v>
      </c>
      <c r="C265" s="1" t="str">
        <f t="shared" si="4"/>
        <v>20315</v>
      </c>
      <c r="D265" t="s">
        <v>109</v>
      </c>
      <c r="E265" t="s">
        <v>120</v>
      </c>
      <c r="F265" t="s">
        <v>111</v>
      </c>
      <c r="G265">
        <v>16</v>
      </c>
      <c r="H265">
        <v>80.75</v>
      </c>
      <c r="I265" t="s">
        <v>16</v>
      </c>
      <c r="J265" t="str">
        <f>_xlfn.XLOOKUP(Table1_1[[#This Row],[Analyte]],[1]analyte_order!$B:$B,[1]analyte_order!$C:$C)</f>
        <v>375-92-8</v>
      </c>
      <c r="K265">
        <f>_xlfn.XLOOKUP(Table1_1[[#This Row],[CAS_rn]],[1]analyte_order!$C:$C,[1]analyte_order!$E:$E)</f>
        <v>17</v>
      </c>
      <c r="L265" s="3">
        <v>0.59499999999999997</v>
      </c>
    </row>
    <row r="266" spans="1:12" x14ac:dyDescent="0.3">
      <c r="A266" t="s">
        <v>131</v>
      </c>
      <c r="B266" s="1">
        <v>44145</v>
      </c>
      <c r="C266" s="1" t="str">
        <f t="shared" si="4"/>
        <v>20315</v>
      </c>
      <c r="D266" t="s">
        <v>109</v>
      </c>
      <c r="E266" t="s">
        <v>120</v>
      </c>
      <c r="F266" t="s">
        <v>111</v>
      </c>
      <c r="G266">
        <v>16</v>
      </c>
      <c r="H266">
        <v>80.75</v>
      </c>
      <c r="I266" t="s">
        <v>17</v>
      </c>
      <c r="J266" t="str">
        <f>_xlfn.XLOOKUP(Table1_1[[#This Row],[Analyte]],[1]analyte_order!$B:$B,[1]analyte_order!$C:$C)</f>
        <v>1763-23-1</v>
      </c>
      <c r="K266">
        <f>_xlfn.XLOOKUP(Table1_1[[#This Row],[CAS_rn]],[1]analyte_order!$C:$C,[1]analyte_order!$E:$E)</f>
        <v>18</v>
      </c>
      <c r="L266" s="3">
        <v>1080</v>
      </c>
    </row>
    <row r="267" spans="1:12" x14ac:dyDescent="0.3">
      <c r="A267" t="s">
        <v>131</v>
      </c>
      <c r="B267" s="1">
        <v>44145</v>
      </c>
      <c r="C267" s="1" t="str">
        <f t="shared" si="4"/>
        <v>20315</v>
      </c>
      <c r="D267" t="s">
        <v>109</v>
      </c>
      <c r="E267" t="s">
        <v>120</v>
      </c>
      <c r="F267" t="s">
        <v>111</v>
      </c>
      <c r="G267">
        <v>16</v>
      </c>
      <c r="H267">
        <v>80.75</v>
      </c>
      <c r="I267" t="s">
        <v>18</v>
      </c>
      <c r="J267" t="str">
        <f>_xlfn.XLOOKUP(Table1_1[[#This Row],[Analyte]],[1]analyte_order!$B:$B,[1]analyte_order!$C:$C)</f>
        <v>27619-97-2</v>
      </c>
      <c r="K267">
        <f>_xlfn.XLOOKUP(Table1_1[[#This Row],[CAS_rn]],[1]analyte_order!$C:$C,[1]analyte_order!$E:$E)</f>
        <v>23</v>
      </c>
      <c r="L267" s="3">
        <v>8.0600000000000005E-2</v>
      </c>
    </row>
    <row r="268" spans="1:12" x14ac:dyDescent="0.3">
      <c r="A268" t="s">
        <v>132</v>
      </c>
      <c r="B268" s="1">
        <v>44145</v>
      </c>
      <c r="C268" s="1" t="str">
        <f t="shared" si="4"/>
        <v>20315</v>
      </c>
      <c r="D268" t="s">
        <v>109</v>
      </c>
      <c r="E268" t="s">
        <v>120</v>
      </c>
      <c r="F268" t="s">
        <v>115</v>
      </c>
      <c r="G268">
        <v>16</v>
      </c>
      <c r="H268">
        <v>80.75</v>
      </c>
      <c r="I268" t="s">
        <v>7</v>
      </c>
      <c r="J268" t="str">
        <f>_xlfn.XLOOKUP(Table1_1[[#This Row],[Analyte]],[1]analyte_order!$B:$B,[1]analyte_order!$C:$C)</f>
        <v>375-22-4</v>
      </c>
      <c r="K268">
        <f>_xlfn.XLOOKUP(Table1_1[[#This Row],[CAS_rn]],[1]analyte_order!$C:$C,[1]analyte_order!$E:$E)</f>
        <v>1</v>
      </c>
      <c r="L268" s="3">
        <v>4.2599999999999999E-2</v>
      </c>
    </row>
    <row r="269" spans="1:12" x14ac:dyDescent="0.3">
      <c r="A269" t="s">
        <v>132</v>
      </c>
      <c r="B269" s="1">
        <v>44145</v>
      </c>
      <c r="C269" s="1" t="str">
        <f t="shared" si="4"/>
        <v>20315</v>
      </c>
      <c r="D269" t="s">
        <v>109</v>
      </c>
      <c r="E269" t="s">
        <v>120</v>
      </c>
      <c r="F269" t="s">
        <v>115</v>
      </c>
      <c r="G269">
        <v>16</v>
      </c>
      <c r="H269">
        <v>80.75</v>
      </c>
      <c r="I269" t="s">
        <v>8</v>
      </c>
      <c r="J269" t="str">
        <f>_xlfn.XLOOKUP(Table1_1[[#This Row],[Analyte]],[1]analyte_order!$B:$B,[1]analyte_order!$C:$C)</f>
        <v>2706-90-3</v>
      </c>
      <c r="K269">
        <f>_xlfn.XLOOKUP(Table1_1[[#This Row],[CAS_rn]],[1]analyte_order!$C:$C,[1]analyte_order!$E:$E)</f>
        <v>2</v>
      </c>
      <c r="L269" s="3">
        <v>4.2599999999999999E-2</v>
      </c>
    </row>
    <row r="270" spans="1:12" x14ac:dyDescent="0.3">
      <c r="A270" t="s">
        <v>132</v>
      </c>
      <c r="B270" s="1">
        <v>44145</v>
      </c>
      <c r="C270" s="1" t="str">
        <f t="shared" si="4"/>
        <v>20315</v>
      </c>
      <c r="D270" t="s">
        <v>109</v>
      </c>
      <c r="E270" t="s">
        <v>120</v>
      </c>
      <c r="F270" t="s">
        <v>115</v>
      </c>
      <c r="G270">
        <v>16</v>
      </c>
      <c r="H270">
        <v>80.75</v>
      </c>
      <c r="I270" t="s">
        <v>9</v>
      </c>
      <c r="J270" t="str">
        <f>_xlfn.XLOOKUP(Table1_1[[#This Row],[Analyte]],[1]analyte_order!$B:$B,[1]analyte_order!$C:$C)</f>
        <v>307-24-4</v>
      </c>
      <c r="K270">
        <f>_xlfn.XLOOKUP(Table1_1[[#This Row],[CAS_rn]],[1]analyte_order!$C:$C,[1]analyte_order!$E:$E)</f>
        <v>3</v>
      </c>
      <c r="L270" s="3">
        <v>4.2599999999999999E-2</v>
      </c>
    </row>
    <row r="271" spans="1:12" x14ac:dyDescent="0.3">
      <c r="A271" t="s">
        <v>132</v>
      </c>
      <c r="B271" s="1">
        <v>44145</v>
      </c>
      <c r="C271" s="1" t="str">
        <f t="shared" si="4"/>
        <v>20315</v>
      </c>
      <c r="D271" t="s">
        <v>109</v>
      </c>
      <c r="E271" t="s">
        <v>120</v>
      </c>
      <c r="F271" t="s">
        <v>115</v>
      </c>
      <c r="G271">
        <v>16</v>
      </c>
      <c r="H271">
        <v>80.75</v>
      </c>
      <c r="I271" t="s">
        <v>10</v>
      </c>
      <c r="J271" t="str">
        <f>_xlfn.XLOOKUP(Table1_1[[#This Row],[Analyte]],[1]analyte_order!$B:$B,[1]analyte_order!$C:$C)</f>
        <v>375-85-9</v>
      </c>
      <c r="K271">
        <f>_xlfn.XLOOKUP(Table1_1[[#This Row],[CAS_rn]],[1]analyte_order!$C:$C,[1]analyte_order!$E:$E)</f>
        <v>4</v>
      </c>
      <c r="L271" s="3">
        <v>8.5199999999999998E-2</v>
      </c>
    </row>
    <row r="272" spans="1:12" x14ac:dyDescent="0.3">
      <c r="A272" t="s">
        <v>132</v>
      </c>
      <c r="B272" s="1">
        <v>44145</v>
      </c>
      <c r="C272" s="1" t="str">
        <f t="shared" si="4"/>
        <v>20315</v>
      </c>
      <c r="D272" t="s">
        <v>109</v>
      </c>
      <c r="E272" t="s">
        <v>120</v>
      </c>
      <c r="F272" t="s">
        <v>115</v>
      </c>
      <c r="G272">
        <v>16</v>
      </c>
      <c r="H272">
        <v>80.75</v>
      </c>
      <c r="I272" t="s">
        <v>11</v>
      </c>
      <c r="J272" t="str">
        <f>_xlfn.XLOOKUP(Table1_1[[#This Row],[Analyte]],[1]analyte_order!$B:$B,[1]analyte_order!$C:$C)</f>
        <v>335-67-1</v>
      </c>
      <c r="K272">
        <f>_xlfn.XLOOKUP(Table1_1[[#This Row],[CAS_rn]],[1]analyte_order!$C:$C,[1]analyte_order!$E:$E)</f>
        <v>5</v>
      </c>
      <c r="L272" s="3">
        <v>4.2599999999999999E-2</v>
      </c>
    </row>
    <row r="273" spans="1:12" x14ac:dyDescent="0.3">
      <c r="A273" t="s">
        <v>132</v>
      </c>
      <c r="B273" s="1">
        <v>44145</v>
      </c>
      <c r="C273" s="1" t="str">
        <f t="shared" si="4"/>
        <v>20315</v>
      </c>
      <c r="D273" t="s">
        <v>109</v>
      </c>
      <c r="E273" t="s">
        <v>120</v>
      </c>
      <c r="F273" t="s">
        <v>115</v>
      </c>
      <c r="G273">
        <v>16</v>
      </c>
      <c r="H273">
        <v>80.75</v>
      </c>
      <c r="I273" t="s">
        <v>12</v>
      </c>
      <c r="J273" t="str">
        <f>_xlfn.XLOOKUP(Table1_1[[#This Row],[Analyte]],[1]analyte_order!$B:$B,[1]analyte_order!$C:$C)</f>
        <v>375-95-1</v>
      </c>
      <c r="K273">
        <f>_xlfn.XLOOKUP(Table1_1[[#This Row],[CAS_rn]],[1]analyte_order!$C:$C,[1]analyte_order!$E:$E)</f>
        <v>6</v>
      </c>
      <c r="L273" s="3">
        <v>8.5199999999999998E-2</v>
      </c>
    </row>
    <row r="274" spans="1:12" x14ac:dyDescent="0.3">
      <c r="A274" t="s">
        <v>132</v>
      </c>
      <c r="B274" s="1">
        <v>44145</v>
      </c>
      <c r="C274" s="1" t="str">
        <f t="shared" si="4"/>
        <v>20315</v>
      </c>
      <c r="D274" t="s">
        <v>109</v>
      </c>
      <c r="E274" t="s">
        <v>120</v>
      </c>
      <c r="F274" t="s">
        <v>115</v>
      </c>
      <c r="G274">
        <v>16</v>
      </c>
      <c r="H274">
        <v>80.75</v>
      </c>
      <c r="I274" t="s">
        <v>13</v>
      </c>
      <c r="J274" t="str">
        <f>_xlfn.XLOOKUP(Table1_1[[#This Row],[Analyte]],[1]analyte_order!$B:$B,[1]analyte_order!$C:$C)</f>
        <v>375-73-5</v>
      </c>
      <c r="K274">
        <f>_xlfn.XLOOKUP(Table1_1[[#This Row],[CAS_rn]],[1]analyte_order!$C:$C,[1]analyte_order!$E:$E)</f>
        <v>14</v>
      </c>
      <c r="L274" s="3">
        <v>4.2599999999999999E-2</v>
      </c>
    </row>
    <row r="275" spans="1:12" x14ac:dyDescent="0.3">
      <c r="A275" t="s">
        <v>132</v>
      </c>
      <c r="B275" s="1">
        <v>44145</v>
      </c>
      <c r="C275" s="1" t="str">
        <f t="shared" si="4"/>
        <v>20315</v>
      </c>
      <c r="D275" t="s">
        <v>109</v>
      </c>
      <c r="E275" t="s">
        <v>120</v>
      </c>
      <c r="F275" t="s">
        <v>115</v>
      </c>
      <c r="G275">
        <v>16</v>
      </c>
      <c r="H275">
        <v>80.75</v>
      </c>
      <c r="I275" t="s">
        <v>14</v>
      </c>
      <c r="J275" t="str">
        <f>_xlfn.XLOOKUP(Table1_1[[#This Row],[Analyte]],[1]analyte_order!$B:$B,[1]analyte_order!$C:$C)</f>
        <v>2706-91-4</v>
      </c>
      <c r="K275">
        <f>_xlfn.XLOOKUP(Table1_1[[#This Row],[CAS_rn]],[1]analyte_order!$C:$C,[1]analyte_order!$E:$E)</f>
        <v>15</v>
      </c>
      <c r="L275" s="3">
        <v>4.2599999999999999E-2</v>
      </c>
    </row>
    <row r="276" spans="1:12" x14ac:dyDescent="0.3">
      <c r="A276" t="s">
        <v>132</v>
      </c>
      <c r="B276" s="1">
        <v>44145</v>
      </c>
      <c r="C276" s="1" t="str">
        <f t="shared" si="4"/>
        <v>20315</v>
      </c>
      <c r="D276" t="s">
        <v>109</v>
      </c>
      <c r="E276" t="s">
        <v>120</v>
      </c>
      <c r="F276" t="s">
        <v>115</v>
      </c>
      <c r="G276">
        <v>16</v>
      </c>
      <c r="H276">
        <v>80.75</v>
      </c>
      <c r="I276" t="s">
        <v>15</v>
      </c>
      <c r="J276" t="str">
        <f>_xlfn.XLOOKUP(Table1_1[[#This Row],[Analyte]],[1]analyte_order!$B:$B,[1]analyte_order!$C:$C)</f>
        <v>355-46-4</v>
      </c>
      <c r="K276">
        <f>_xlfn.XLOOKUP(Table1_1[[#This Row],[CAS_rn]],[1]analyte_order!$C:$C,[1]analyte_order!$E:$E)</f>
        <v>16</v>
      </c>
      <c r="L276" s="3">
        <v>1.01</v>
      </c>
    </row>
    <row r="277" spans="1:12" x14ac:dyDescent="0.3">
      <c r="A277" t="s">
        <v>132</v>
      </c>
      <c r="B277" s="1">
        <v>44145</v>
      </c>
      <c r="C277" s="1" t="str">
        <f t="shared" si="4"/>
        <v>20315</v>
      </c>
      <c r="D277" t="s">
        <v>109</v>
      </c>
      <c r="E277" t="s">
        <v>120</v>
      </c>
      <c r="F277" t="s">
        <v>115</v>
      </c>
      <c r="G277">
        <v>16</v>
      </c>
      <c r="H277">
        <v>80.75</v>
      </c>
      <c r="I277" t="s">
        <v>16</v>
      </c>
      <c r="J277" t="str">
        <f>_xlfn.XLOOKUP(Table1_1[[#This Row],[Analyte]],[1]analyte_order!$B:$B,[1]analyte_order!$C:$C)</f>
        <v>375-92-8</v>
      </c>
      <c r="K277">
        <f>_xlfn.XLOOKUP(Table1_1[[#This Row],[CAS_rn]],[1]analyte_order!$C:$C,[1]analyte_order!$E:$E)</f>
        <v>17</v>
      </c>
      <c r="L277" s="3">
        <v>8.5199999999999998E-2</v>
      </c>
    </row>
    <row r="278" spans="1:12" x14ac:dyDescent="0.3">
      <c r="A278" t="s">
        <v>132</v>
      </c>
      <c r="B278" s="1">
        <v>44145</v>
      </c>
      <c r="C278" s="1" t="str">
        <f t="shared" si="4"/>
        <v>20315</v>
      </c>
      <c r="D278" t="s">
        <v>109</v>
      </c>
      <c r="E278" t="s">
        <v>120</v>
      </c>
      <c r="F278" t="s">
        <v>115</v>
      </c>
      <c r="G278">
        <v>16</v>
      </c>
      <c r="H278">
        <v>80.75</v>
      </c>
      <c r="I278" t="s">
        <v>17</v>
      </c>
      <c r="J278" t="str">
        <f>_xlfn.XLOOKUP(Table1_1[[#This Row],[Analyte]],[1]analyte_order!$B:$B,[1]analyte_order!$C:$C)</f>
        <v>1763-23-1</v>
      </c>
      <c r="K278">
        <f>_xlfn.XLOOKUP(Table1_1[[#This Row],[CAS_rn]],[1]analyte_order!$C:$C,[1]analyte_order!$E:$E)</f>
        <v>18</v>
      </c>
      <c r="L278" s="3">
        <v>311</v>
      </c>
    </row>
    <row r="279" spans="1:12" x14ac:dyDescent="0.3">
      <c r="A279" t="s">
        <v>132</v>
      </c>
      <c r="B279" s="1">
        <v>44145</v>
      </c>
      <c r="C279" s="1" t="str">
        <f t="shared" si="4"/>
        <v>20315</v>
      </c>
      <c r="D279" t="s">
        <v>109</v>
      </c>
      <c r="E279" t="s">
        <v>120</v>
      </c>
      <c r="F279" t="s">
        <v>115</v>
      </c>
      <c r="G279">
        <v>16</v>
      </c>
      <c r="H279">
        <v>80.75</v>
      </c>
      <c r="I279" t="s">
        <v>18</v>
      </c>
      <c r="J279" t="str">
        <f>_xlfn.XLOOKUP(Table1_1[[#This Row],[Analyte]],[1]analyte_order!$B:$B,[1]analyte_order!$C:$C)</f>
        <v>27619-97-2</v>
      </c>
      <c r="K279">
        <f>_xlfn.XLOOKUP(Table1_1[[#This Row],[CAS_rn]],[1]analyte_order!$C:$C,[1]analyte_order!$E:$E)</f>
        <v>23</v>
      </c>
      <c r="L279" s="3">
        <v>4.2599999999999999E-2</v>
      </c>
    </row>
    <row r="280" spans="1:12" x14ac:dyDescent="0.3">
      <c r="A280" t="s">
        <v>133</v>
      </c>
      <c r="B280" s="1">
        <v>44145</v>
      </c>
      <c r="C280" s="1" t="str">
        <f t="shared" si="4"/>
        <v>20315</v>
      </c>
      <c r="D280" t="s">
        <v>109</v>
      </c>
      <c r="E280" t="s">
        <v>120</v>
      </c>
      <c r="F280" t="s">
        <v>111</v>
      </c>
      <c r="G280">
        <v>18</v>
      </c>
      <c r="H280">
        <v>133.25</v>
      </c>
      <c r="I280" t="s">
        <v>7</v>
      </c>
      <c r="J280" t="str">
        <f>_xlfn.XLOOKUP(Table1_1[[#This Row],[Analyte]],[1]analyte_order!$B:$B,[1]analyte_order!$C:$C)</f>
        <v>375-22-4</v>
      </c>
      <c r="K280">
        <f>_xlfn.XLOOKUP(Table1_1[[#This Row],[CAS_rn]],[1]analyte_order!$C:$C,[1]analyte_order!$E:$E)</f>
        <v>1</v>
      </c>
      <c r="L280" s="3">
        <v>4.9599999999999998E-2</v>
      </c>
    </row>
    <row r="281" spans="1:12" x14ac:dyDescent="0.3">
      <c r="A281" t="s">
        <v>133</v>
      </c>
      <c r="B281" s="1">
        <v>44145</v>
      </c>
      <c r="C281" s="1" t="str">
        <f t="shared" si="4"/>
        <v>20315</v>
      </c>
      <c r="D281" t="s">
        <v>109</v>
      </c>
      <c r="E281" t="s">
        <v>120</v>
      </c>
      <c r="F281" t="s">
        <v>111</v>
      </c>
      <c r="G281">
        <v>18</v>
      </c>
      <c r="H281">
        <v>133.25</v>
      </c>
      <c r="I281" t="s">
        <v>8</v>
      </c>
      <c r="J281" t="str">
        <f>_xlfn.XLOOKUP(Table1_1[[#This Row],[Analyte]],[1]analyte_order!$B:$B,[1]analyte_order!$C:$C)</f>
        <v>2706-90-3</v>
      </c>
      <c r="K281">
        <f>_xlfn.XLOOKUP(Table1_1[[#This Row],[CAS_rn]],[1]analyte_order!$C:$C,[1]analyte_order!$E:$E)</f>
        <v>2</v>
      </c>
      <c r="L281" s="3">
        <v>4.9599999999999998E-2</v>
      </c>
    </row>
    <row r="282" spans="1:12" x14ac:dyDescent="0.3">
      <c r="A282" t="s">
        <v>133</v>
      </c>
      <c r="B282" s="1">
        <v>44145</v>
      </c>
      <c r="C282" s="1" t="str">
        <f t="shared" si="4"/>
        <v>20315</v>
      </c>
      <c r="D282" t="s">
        <v>109</v>
      </c>
      <c r="E282" t="s">
        <v>120</v>
      </c>
      <c r="F282" t="s">
        <v>111</v>
      </c>
      <c r="G282">
        <v>18</v>
      </c>
      <c r="H282">
        <v>133.25</v>
      </c>
      <c r="I282" t="s">
        <v>9</v>
      </c>
      <c r="J282" t="str">
        <f>_xlfn.XLOOKUP(Table1_1[[#This Row],[Analyte]],[1]analyte_order!$B:$B,[1]analyte_order!$C:$C)</f>
        <v>307-24-4</v>
      </c>
      <c r="K282">
        <f>_xlfn.XLOOKUP(Table1_1[[#This Row],[CAS_rn]],[1]analyte_order!$C:$C,[1]analyte_order!$E:$E)</f>
        <v>3</v>
      </c>
      <c r="L282" s="3">
        <v>4.9599999999999998E-2</v>
      </c>
    </row>
    <row r="283" spans="1:12" x14ac:dyDescent="0.3">
      <c r="A283" t="s">
        <v>133</v>
      </c>
      <c r="B283" s="1">
        <v>44145</v>
      </c>
      <c r="C283" s="1" t="str">
        <f t="shared" si="4"/>
        <v>20315</v>
      </c>
      <c r="D283" t="s">
        <v>109</v>
      </c>
      <c r="E283" t="s">
        <v>120</v>
      </c>
      <c r="F283" t="s">
        <v>111</v>
      </c>
      <c r="G283">
        <v>18</v>
      </c>
      <c r="H283">
        <v>133.25</v>
      </c>
      <c r="I283" t="s">
        <v>10</v>
      </c>
      <c r="J283" t="str">
        <f>_xlfn.XLOOKUP(Table1_1[[#This Row],[Analyte]],[1]analyte_order!$B:$B,[1]analyte_order!$C:$C)</f>
        <v>375-85-9</v>
      </c>
      <c r="K283">
        <f>_xlfn.XLOOKUP(Table1_1[[#This Row],[CAS_rn]],[1]analyte_order!$C:$C,[1]analyte_order!$E:$E)</f>
        <v>4</v>
      </c>
      <c r="L283" s="3">
        <v>4.9599999999999998E-2</v>
      </c>
    </row>
    <row r="284" spans="1:12" x14ac:dyDescent="0.3">
      <c r="A284" t="s">
        <v>133</v>
      </c>
      <c r="B284" s="1">
        <v>44145</v>
      </c>
      <c r="C284" s="1" t="str">
        <f t="shared" si="4"/>
        <v>20315</v>
      </c>
      <c r="D284" t="s">
        <v>109</v>
      </c>
      <c r="E284" t="s">
        <v>120</v>
      </c>
      <c r="F284" t="s">
        <v>111</v>
      </c>
      <c r="G284">
        <v>18</v>
      </c>
      <c r="H284">
        <v>133.25</v>
      </c>
      <c r="I284" t="s">
        <v>11</v>
      </c>
      <c r="J284" t="str">
        <f>_xlfn.XLOOKUP(Table1_1[[#This Row],[Analyte]],[1]analyte_order!$B:$B,[1]analyte_order!$C:$C)</f>
        <v>335-67-1</v>
      </c>
      <c r="K284">
        <f>_xlfn.XLOOKUP(Table1_1[[#This Row],[CAS_rn]],[1]analyte_order!$C:$C,[1]analyte_order!$E:$E)</f>
        <v>5</v>
      </c>
      <c r="L284" s="3">
        <v>9.9199999999999997E-2</v>
      </c>
    </row>
    <row r="285" spans="1:12" x14ac:dyDescent="0.3">
      <c r="A285" t="s">
        <v>133</v>
      </c>
      <c r="B285" s="1">
        <v>44145</v>
      </c>
      <c r="C285" s="1" t="str">
        <f t="shared" si="4"/>
        <v>20315</v>
      </c>
      <c r="D285" t="s">
        <v>109</v>
      </c>
      <c r="E285" t="s">
        <v>120</v>
      </c>
      <c r="F285" t="s">
        <v>111</v>
      </c>
      <c r="G285">
        <v>18</v>
      </c>
      <c r="H285">
        <v>133.25</v>
      </c>
      <c r="I285" t="s">
        <v>12</v>
      </c>
      <c r="J285" t="str">
        <f>_xlfn.XLOOKUP(Table1_1[[#This Row],[Analyte]],[1]analyte_order!$B:$B,[1]analyte_order!$C:$C)</f>
        <v>375-95-1</v>
      </c>
      <c r="K285">
        <f>_xlfn.XLOOKUP(Table1_1[[#This Row],[CAS_rn]],[1]analyte_order!$C:$C,[1]analyte_order!$E:$E)</f>
        <v>6</v>
      </c>
      <c r="L285" s="3">
        <v>4.9599999999999998E-2</v>
      </c>
    </row>
    <row r="286" spans="1:12" x14ac:dyDescent="0.3">
      <c r="A286" t="s">
        <v>133</v>
      </c>
      <c r="B286" s="1">
        <v>44145</v>
      </c>
      <c r="C286" s="1" t="str">
        <f t="shared" si="4"/>
        <v>20315</v>
      </c>
      <c r="D286" t="s">
        <v>109</v>
      </c>
      <c r="E286" t="s">
        <v>120</v>
      </c>
      <c r="F286" t="s">
        <v>111</v>
      </c>
      <c r="G286">
        <v>18</v>
      </c>
      <c r="H286">
        <v>133.25</v>
      </c>
      <c r="I286" t="s">
        <v>13</v>
      </c>
      <c r="J286" t="str">
        <f>_xlfn.XLOOKUP(Table1_1[[#This Row],[Analyte]],[1]analyte_order!$B:$B,[1]analyte_order!$C:$C)</f>
        <v>375-73-5</v>
      </c>
      <c r="K286">
        <f>_xlfn.XLOOKUP(Table1_1[[#This Row],[CAS_rn]],[1]analyte_order!$C:$C,[1]analyte_order!$E:$E)</f>
        <v>14</v>
      </c>
      <c r="L286" s="3">
        <v>4.9599999999999998E-2</v>
      </c>
    </row>
    <row r="287" spans="1:12" x14ac:dyDescent="0.3">
      <c r="A287" t="s">
        <v>133</v>
      </c>
      <c r="B287" s="1">
        <v>44145</v>
      </c>
      <c r="C287" s="1" t="str">
        <f t="shared" si="4"/>
        <v>20315</v>
      </c>
      <c r="D287" t="s">
        <v>109</v>
      </c>
      <c r="E287" t="s">
        <v>120</v>
      </c>
      <c r="F287" t="s">
        <v>111</v>
      </c>
      <c r="G287">
        <v>18</v>
      </c>
      <c r="H287">
        <v>133.25</v>
      </c>
      <c r="I287" t="s">
        <v>14</v>
      </c>
      <c r="J287" t="str">
        <f>_xlfn.XLOOKUP(Table1_1[[#This Row],[Analyte]],[1]analyte_order!$B:$B,[1]analyte_order!$C:$C)</f>
        <v>2706-91-4</v>
      </c>
      <c r="K287">
        <f>_xlfn.XLOOKUP(Table1_1[[#This Row],[CAS_rn]],[1]analyte_order!$C:$C,[1]analyte_order!$E:$E)</f>
        <v>15</v>
      </c>
      <c r="L287" s="3">
        <v>9.9199999999999997E-2</v>
      </c>
    </row>
    <row r="288" spans="1:12" x14ac:dyDescent="0.3">
      <c r="A288" t="s">
        <v>133</v>
      </c>
      <c r="B288" s="1">
        <v>44145</v>
      </c>
      <c r="C288" s="1" t="str">
        <f t="shared" si="4"/>
        <v>20315</v>
      </c>
      <c r="D288" t="s">
        <v>109</v>
      </c>
      <c r="E288" t="s">
        <v>120</v>
      </c>
      <c r="F288" t="s">
        <v>111</v>
      </c>
      <c r="G288">
        <v>18</v>
      </c>
      <c r="H288">
        <v>133.25</v>
      </c>
      <c r="I288" t="s">
        <v>15</v>
      </c>
      <c r="J288" t="str">
        <f>_xlfn.XLOOKUP(Table1_1[[#This Row],[Analyte]],[1]analyte_order!$B:$B,[1]analyte_order!$C:$C)</f>
        <v>355-46-4</v>
      </c>
      <c r="K288">
        <f>_xlfn.XLOOKUP(Table1_1[[#This Row],[CAS_rn]],[1]analyte_order!$C:$C,[1]analyte_order!$E:$E)</f>
        <v>16</v>
      </c>
      <c r="L288" s="3">
        <v>4.54</v>
      </c>
    </row>
    <row r="289" spans="1:12" x14ac:dyDescent="0.3">
      <c r="A289" t="s">
        <v>133</v>
      </c>
      <c r="B289" s="1">
        <v>44145</v>
      </c>
      <c r="C289" s="1" t="str">
        <f t="shared" si="4"/>
        <v>20315</v>
      </c>
      <c r="D289" t="s">
        <v>109</v>
      </c>
      <c r="E289" t="s">
        <v>120</v>
      </c>
      <c r="F289" t="s">
        <v>111</v>
      </c>
      <c r="G289">
        <v>18</v>
      </c>
      <c r="H289">
        <v>133.25</v>
      </c>
      <c r="I289" t="s">
        <v>16</v>
      </c>
      <c r="J289" t="str">
        <f>_xlfn.XLOOKUP(Table1_1[[#This Row],[Analyte]],[1]analyte_order!$B:$B,[1]analyte_order!$C:$C)</f>
        <v>375-92-8</v>
      </c>
      <c r="K289">
        <f>_xlfn.XLOOKUP(Table1_1[[#This Row],[CAS_rn]],[1]analyte_order!$C:$C,[1]analyte_order!$E:$E)</f>
        <v>17</v>
      </c>
      <c r="L289" s="3">
        <v>0.79700000000000004</v>
      </c>
    </row>
    <row r="290" spans="1:12" x14ac:dyDescent="0.3">
      <c r="A290" t="s">
        <v>133</v>
      </c>
      <c r="B290" s="1">
        <v>44145</v>
      </c>
      <c r="C290" s="1" t="str">
        <f t="shared" si="4"/>
        <v>20315</v>
      </c>
      <c r="D290" t="s">
        <v>109</v>
      </c>
      <c r="E290" t="s">
        <v>120</v>
      </c>
      <c r="F290" t="s">
        <v>111</v>
      </c>
      <c r="G290">
        <v>18</v>
      </c>
      <c r="H290">
        <v>133.25</v>
      </c>
      <c r="I290" t="s">
        <v>17</v>
      </c>
      <c r="J290" t="str">
        <f>_xlfn.XLOOKUP(Table1_1[[#This Row],[Analyte]],[1]analyte_order!$B:$B,[1]analyte_order!$C:$C)</f>
        <v>1763-23-1</v>
      </c>
      <c r="K290">
        <f>_xlfn.XLOOKUP(Table1_1[[#This Row],[CAS_rn]],[1]analyte_order!$C:$C,[1]analyte_order!$E:$E)</f>
        <v>18</v>
      </c>
      <c r="L290" s="3">
        <v>841</v>
      </c>
    </row>
    <row r="291" spans="1:12" x14ac:dyDescent="0.3">
      <c r="A291" t="s">
        <v>133</v>
      </c>
      <c r="B291" s="1">
        <v>44145</v>
      </c>
      <c r="C291" s="1" t="str">
        <f t="shared" si="4"/>
        <v>20315</v>
      </c>
      <c r="D291" t="s">
        <v>109</v>
      </c>
      <c r="E291" t="s">
        <v>120</v>
      </c>
      <c r="F291" t="s">
        <v>111</v>
      </c>
      <c r="G291">
        <v>18</v>
      </c>
      <c r="H291">
        <v>133.25</v>
      </c>
      <c r="I291" t="s">
        <v>18</v>
      </c>
      <c r="J291" t="str">
        <f>_xlfn.XLOOKUP(Table1_1[[#This Row],[Analyte]],[1]analyte_order!$B:$B,[1]analyte_order!$C:$C)</f>
        <v>27619-97-2</v>
      </c>
      <c r="K291">
        <f>_xlfn.XLOOKUP(Table1_1[[#This Row],[CAS_rn]],[1]analyte_order!$C:$C,[1]analyte_order!$E:$E)</f>
        <v>23</v>
      </c>
      <c r="L291" s="3">
        <v>4.9599999999999998E-2</v>
      </c>
    </row>
    <row r="292" spans="1:12" x14ac:dyDescent="0.3">
      <c r="A292" t="s">
        <v>134</v>
      </c>
      <c r="B292" s="1">
        <v>44145</v>
      </c>
      <c r="C292" s="1" t="str">
        <f t="shared" si="4"/>
        <v>20315</v>
      </c>
      <c r="D292" t="s">
        <v>109</v>
      </c>
      <c r="E292" t="s">
        <v>120</v>
      </c>
      <c r="F292" t="s">
        <v>113</v>
      </c>
      <c r="G292">
        <v>18</v>
      </c>
      <c r="H292">
        <v>133.25</v>
      </c>
      <c r="I292" t="s">
        <v>7</v>
      </c>
      <c r="J292" t="str">
        <f>_xlfn.XLOOKUP(Table1_1[[#This Row],[Analyte]],[1]analyte_order!$B:$B,[1]analyte_order!$C:$C)</f>
        <v>375-22-4</v>
      </c>
      <c r="K292">
        <f>_xlfn.XLOOKUP(Table1_1[[#This Row],[CAS_rn]],[1]analyte_order!$C:$C,[1]analyte_order!$E:$E)</f>
        <v>1</v>
      </c>
      <c r="L292" s="3">
        <v>0.21149999999999999</v>
      </c>
    </row>
    <row r="293" spans="1:12" x14ac:dyDescent="0.3">
      <c r="A293" t="s">
        <v>134</v>
      </c>
      <c r="B293" s="1">
        <v>44145</v>
      </c>
      <c r="C293" s="1" t="str">
        <f t="shared" si="4"/>
        <v>20315</v>
      </c>
      <c r="D293" t="s">
        <v>109</v>
      </c>
      <c r="E293" t="s">
        <v>120</v>
      </c>
      <c r="F293" t="s">
        <v>113</v>
      </c>
      <c r="G293">
        <v>18</v>
      </c>
      <c r="H293">
        <v>133.25</v>
      </c>
      <c r="I293" t="s">
        <v>8</v>
      </c>
      <c r="J293" t="str">
        <f>_xlfn.XLOOKUP(Table1_1[[#This Row],[Analyte]],[1]analyte_order!$B:$B,[1]analyte_order!$C:$C)</f>
        <v>2706-90-3</v>
      </c>
      <c r="K293">
        <f>_xlfn.XLOOKUP(Table1_1[[#This Row],[CAS_rn]],[1]analyte_order!$C:$C,[1]analyte_order!$E:$E)</f>
        <v>2</v>
      </c>
      <c r="L293" s="3">
        <v>0.1057</v>
      </c>
    </row>
    <row r="294" spans="1:12" x14ac:dyDescent="0.3">
      <c r="A294" t="s">
        <v>134</v>
      </c>
      <c r="B294" s="1">
        <v>44145</v>
      </c>
      <c r="C294" s="1" t="str">
        <f t="shared" si="4"/>
        <v>20315</v>
      </c>
      <c r="D294" t="s">
        <v>109</v>
      </c>
      <c r="E294" t="s">
        <v>120</v>
      </c>
      <c r="F294" t="s">
        <v>113</v>
      </c>
      <c r="G294">
        <v>18</v>
      </c>
      <c r="H294">
        <v>133.25</v>
      </c>
      <c r="I294" t="s">
        <v>9</v>
      </c>
      <c r="J294" t="str">
        <f>_xlfn.XLOOKUP(Table1_1[[#This Row],[Analyte]],[1]analyte_order!$B:$B,[1]analyte_order!$C:$C)</f>
        <v>307-24-4</v>
      </c>
      <c r="K294">
        <f>_xlfn.XLOOKUP(Table1_1[[#This Row],[CAS_rn]],[1]analyte_order!$C:$C,[1]analyte_order!$E:$E)</f>
        <v>3</v>
      </c>
      <c r="L294" s="3">
        <v>0.1057</v>
      </c>
    </row>
    <row r="295" spans="1:12" x14ac:dyDescent="0.3">
      <c r="A295" t="s">
        <v>134</v>
      </c>
      <c r="B295" s="1">
        <v>44145</v>
      </c>
      <c r="C295" s="1" t="str">
        <f t="shared" si="4"/>
        <v>20315</v>
      </c>
      <c r="D295" t="s">
        <v>109</v>
      </c>
      <c r="E295" t="s">
        <v>120</v>
      </c>
      <c r="F295" t="s">
        <v>113</v>
      </c>
      <c r="G295">
        <v>18</v>
      </c>
      <c r="H295">
        <v>133.25</v>
      </c>
      <c r="I295" t="s">
        <v>10</v>
      </c>
      <c r="J295" t="str">
        <f>_xlfn.XLOOKUP(Table1_1[[#This Row],[Analyte]],[1]analyte_order!$B:$B,[1]analyte_order!$C:$C)</f>
        <v>375-85-9</v>
      </c>
      <c r="K295">
        <f>_xlfn.XLOOKUP(Table1_1[[#This Row],[CAS_rn]],[1]analyte_order!$C:$C,[1]analyte_order!$E:$E)</f>
        <v>4</v>
      </c>
      <c r="L295" s="3">
        <v>0.59199999999999997</v>
      </c>
    </row>
    <row r="296" spans="1:12" x14ac:dyDescent="0.3">
      <c r="A296" t="s">
        <v>134</v>
      </c>
      <c r="B296" s="1">
        <v>44145</v>
      </c>
      <c r="C296" s="1" t="str">
        <f t="shared" si="4"/>
        <v>20315</v>
      </c>
      <c r="D296" t="s">
        <v>109</v>
      </c>
      <c r="E296" t="s">
        <v>120</v>
      </c>
      <c r="F296" t="s">
        <v>113</v>
      </c>
      <c r="G296">
        <v>18</v>
      </c>
      <c r="H296">
        <v>133.25</v>
      </c>
      <c r="I296" t="s">
        <v>11</v>
      </c>
      <c r="J296" t="str">
        <f>_xlfn.XLOOKUP(Table1_1[[#This Row],[Analyte]],[1]analyte_order!$B:$B,[1]analyte_order!$C:$C)</f>
        <v>335-67-1</v>
      </c>
      <c r="K296">
        <f>_xlfn.XLOOKUP(Table1_1[[#This Row],[CAS_rn]],[1]analyte_order!$C:$C,[1]analyte_order!$E:$E)</f>
        <v>5</v>
      </c>
      <c r="L296" s="3">
        <v>0.21149999999999999</v>
      </c>
    </row>
    <row r="297" spans="1:12" x14ac:dyDescent="0.3">
      <c r="A297" t="s">
        <v>134</v>
      </c>
      <c r="B297" s="1">
        <v>44145</v>
      </c>
      <c r="C297" s="1" t="str">
        <f t="shared" si="4"/>
        <v>20315</v>
      </c>
      <c r="D297" t="s">
        <v>109</v>
      </c>
      <c r="E297" t="s">
        <v>120</v>
      </c>
      <c r="F297" t="s">
        <v>113</v>
      </c>
      <c r="G297">
        <v>18</v>
      </c>
      <c r="H297">
        <v>133.25</v>
      </c>
      <c r="I297" t="s">
        <v>12</v>
      </c>
      <c r="J297" t="str">
        <f>_xlfn.XLOOKUP(Table1_1[[#This Row],[Analyte]],[1]analyte_order!$B:$B,[1]analyte_order!$C:$C)</f>
        <v>375-95-1</v>
      </c>
      <c r="K297">
        <f>_xlfn.XLOOKUP(Table1_1[[#This Row],[CAS_rn]],[1]analyte_order!$C:$C,[1]analyte_order!$E:$E)</f>
        <v>6</v>
      </c>
      <c r="L297" s="3">
        <v>0.1057</v>
      </c>
    </row>
    <row r="298" spans="1:12" x14ac:dyDescent="0.3">
      <c r="A298" t="s">
        <v>134</v>
      </c>
      <c r="B298" s="1">
        <v>44145</v>
      </c>
      <c r="C298" s="1" t="str">
        <f t="shared" si="4"/>
        <v>20315</v>
      </c>
      <c r="D298" t="s">
        <v>109</v>
      </c>
      <c r="E298" t="s">
        <v>120</v>
      </c>
      <c r="F298" t="s">
        <v>113</v>
      </c>
      <c r="G298">
        <v>18</v>
      </c>
      <c r="H298">
        <v>133.25</v>
      </c>
      <c r="I298" t="s">
        <v>13</v>
      </c>
      <c r="J298" t="str">
        <f>_xlfn.XLOOKUP(Table1_1[[#This Row],[Analyte]],[1]analyte_order!$B:$B,[1]analyte_order!$C:$C)</f>
        <v>375-73-5</v>
      </c>
      <c r="K298">
        <f>_xlfn.XLOOKUP(Table1_1[[#This Row],[CAS_rn]],[1]analyte_order!$C:$C,[1]analyte_order!$E:$E)</f>
        <v>14</v>
      </c>
      <c r="L298" s="3">
        <v>0.1057</v>
      </c>
    </row>
    <row r="299" spans="1:12" x14ac:dyDescent="0.3">
      <c r="A299" t="s">
        <v>134</v>
      </c>
      <c r="B299" s="1">
        <v>44145</v>
      </c>
      <c r="C299" s="1" t="str">
        <f t="shared" si="4"/>
        <v>20315</v>
      </c>
      <c r="D299" t="s">
        <v>109</v>
      </c>
      <c r="E299" t="s">
        <v>120</v>
      </c>
      <c r="F299" t="s">
        <v>113</v>
      </c>
      <c r="G299">
        <v>18</v>
      </c>
      <c r="H299">
        <v>133.25</v>
      </c>
      <c r="I299" t="s">
        <v>14</v>
      </c>
      <c r="J299" t="str">
        <f>_xlfn.XLOOKUP(Table1_1[[#This Row],[Analyte]],[1]analyte_order!$B:$B,[1]analyte_order!$C:$C)</f>
        <v>2706-91-4</v>
      </c>
      <c r="K299">
        <f>_xlfn.XLOOKUP(Table1_1[[#This Row],[CAS_rn]],[1]analyte_order!$C:$C,[1]analyte_order!$E:$E)</f>
        <v>15</v>
      </c>
      <c r="L299" s="3">
        <v>0.1057</v>
      </c>
    </row>
    <row r="300" spans="1:12" x14ac:dyDescent="0.3">
      <c r="A300" t="s">
        <v>134</v>
      </c>
      <c r="B300" s="1">
        <v>44145</v>
      </c>
      <c r="C300" s="1" t="str">
        <f t="shared" si="4"/>
        <v>20315</v>
      </c>
      <c r="D300" t="s">
        <v>109</v>
      </c>
      <c r="E300" t="s">
        <v>120</v>
      </c>
      <c r="F300" t="s">
        <v>113</v>
      </c>
      <c r="G300">
        <v>18</v>
      </c>
      <c r="H300">
        <v>133.25</v>
      </c>
      <c r="I300" t="s">
        <v>15</v>
      </c>
      <c r="J300" t="str">
        <f>_xlfn.XLOOKUP(Table1_1[[#This Row],[Analyte]],[1]analyte_order!$B:$B,[1]analyte_order!$C:$C)</f>
        <v>355-46-4</v>
      </c>
      <c r="K300">
        <f>_xlfn.XLOOKUP(Table1_1[[#This Row],[CAS_rn]],[1]analyte_order!$C:$C,[1]analyte_order!$E:$E)</f>
        <v>16</v>
      </c>
      <c r="L300" s="3">
        <v>3.58</v>
      </c>
    </row>
    <row r="301" spans="1:12" x14ac:dyDescent="0.3">
      <c r="A301" t="s">
        <v>134</v>
      </c>
      <c r="B301" s="1">
        <v>44145</v>
      </c>
      <c r="C301" s="1" t="str">
        <f t="shared" si="4"/>
        <v>20315</v>
      </c>
      <c r="D301" t="s">
        <v>109</v>
      </c>
      <c r="E301" t="s">
        <v>120</v>
      </c>
      <c r="F301" t="s">
        <v>113</v>
      </c>
      <c r="G301">
        <v>18</v>
      </c>
      <c r="H301">
        <v>133.25</v>
      </c>
      <c r="I301" t="s">
        <v>16</v>
      </c>
      <c r="J301" t="str">
        <f>_xlfn.XLOOKUP(Table1_1[[#This Row],[Analyte]],[1]analyte_order!$B:$B,[1]analyte_order!$C:$C)</f>
        <v>375-92-8</v>
      </c>
      <c r="K301">
        <f>_xlfn.XLOOKUP(Table1_1[[#This Row],[CAS_rn]],[1]analyte_order!$C:$C,[1]analyte_order!$E:$E)</f>
        <v>17</v>
      </c>
      <c r="L301" s="3">
        <v>1.38</v>
      </c>
    </row>
    <row r="302" spans="1:12" x14ac:dyDescent="0.3">
      <c r="A302" t="s">
        <v>134</v>
      </c>
      <c r="B302" s="1">
        <v>44145</v>
      </c>
      <c r="C302" s="1" t="str">
        <f t="shared" si="4"/>
        <v>20315</v>
      </c>
      <c r="D302" t="s">
        <v>109</v>
      </c>
      <c r="E302" t="s">
        <v>120</v>
      </c>
      <c r="F302" t="s">
        <v>113</v>
      </c>
      <c r="G302">
        <v>18</v>
      </c>
      <c r="H302">
        <v>133.25</v>
      </c>
      <c r="I302" t="s">
        <v>17</v>
      </c>
      <c r="J302" t="str">
        <f>_xlfn.XLOOKUP(Table1_1[[#This Row],[Analyte]],[1]analyte_order!$B:$B,[1]analyte_order!$C:$C)</f>
        <v>1763-23-1</v>
      </c>
      <c r="K302">
        <f>_xlfn.XLOOKUP(Table1_1[[#This Row],[CAS_rn]],[1]analyte_order!$C:$C,[1]analyte_order!$E:$E)</f>
        <v>18</v>
      </c>
      <c r="L302" s="3">
        <v>1350</v>
      </c>
    </row>
    <row r="303" spans="1:12" x14ac:dyDescent="0.3">
      <c r="A303" t="s">
        <v>134</v>
      </c>
      <c r="B303" s="1">
        <v>44145</v>
      </c>
      <c r="C303" s="1" t="str">
        <f t="shared" si="4"/>
        <v>20315</v>
      </c>
      <c r="D303" t="s">
        <v>109</v>
      </c>
      <c r="E303" t="s">
        <v>120</v>
      </c>
      <c r="F303" t="s">
        <v>113</v>
      </c>
      <c r="G303">
        <v>18</v>
      </c>
      <c r="H303">
        <v>133.25</v>
      </c>
      <c r="I303" t="s">
        <v>18</v>
      </c>
      <c r="J303" t="str">
        <f>_xlfn.XLOOKUP(Table1_1[[#This Row],[Analyte]],[1]analyte_order!$B:$B,[1]analyte_order!$C:$C)</f>
        <v>27619-97-2</v>
      </c>
      <c r="K303">
        <f>_xlfn.XLOOKUP(Table1_1[[#This Row],[CAS_rn]],[1]analyte_order!$C:$C,[1]analyte_order!$E:$E)</f>
        <v>23</v>
      </c>
      <c r="L303" s="3">
        <v>0.1057</v>
      </c>
    </row>
    <row r="304" spans="1:12" x14ac:dyDescent="0.3">
      <c r="A304" t="s">
        <v>135</v>
      </c>
      <c r="B304" s="1">
        <v>44145</v>
      </c>
      <c r="C304" s="1" t="str">
        <f t="shared" si="4"/>
        <v>20315</v>
      </c>
      <c r="D304" t="s">
        <v>109</v>
      </c>
      <c r="E304" t="s">
        <v>120</v>
      </c>
      <c r="F304" t="s">
        <v>115</v>
      </c>
      <c r="G304">
        <v>18</v>
      </c>
      <c r="H304">
        <v>133.25</v>
      </c>
      <c r="I304" t="s">
        <v>7</v>
      </c>
      <c r="J304" t="str">
        <f>_xlfn.XLOOKUP(Table1_1[[#This Row],[Analyte]],[1]analyte_order!$B:$B,[1]analyte_order!$C:$C)</f>
        <v>375-22-4</v>
      </c>
      <c r="K304">
        <f>_xlfn.XLOOKUP(Table1_1[[#This Row],[CAS_rn]],[1]analyte_order!$C:$C,[1]analyte_order!$E:$E)</f>
        <v>1</v>
      </c>
      <c r="L304" s="3">
        <v>4.3400000000000001E-2</v>
      </c>
    </row>
    <row r="305" spans="1:12" x14ac:dyDescent="0.3">
      <c r="A305" t="s">
        <v>135</v>
      </c>
      <c r="B305" s="1">
        <v>44145</v>
      </c>
      <c r="C305" s="1" t="str">
        <f t="shared" si="4"/>
        <v>20315</v>
      </c>
      <c r="D305" t="s">
        <v>109</v>
      </c>
      <c r="E305" t="s">
        <v>120</v>
      </c>
      <c r="F305" t="s">
        <v>115</v>
      </c>
      <c r="G305">
        <v>18</v>
      </c>
      <c r="H305">
        <v>133.25</v>
      </c>
      <c r="I305" t="s">
        <v>8</v>
      </c>
      <c r="J305" t="str">
        <f>_xlfn.XLOOKUP(Table1_1[[#This Row],[Analyte]],[1]analyte_order!$B:$B,[1]analyte_order!$C:$C)</f>
        <v>2706-90-3</v>
      </c>
      <c r="K305">
        <f>_xlfn.XLOOKUP(Table1_1[[#This Row],[CAS_rn]],[1]analyte_order!$C:$C,[1]analyte_order!$E:$E)</f>
        <v>2</v>
      </c>
      <c r="L305" s="3">
        <v>4.3400000000000001E-2</v>
      </c>
    </row>
    <row r="306" spans="1:12" x14ac:dyDescent="0.3">
      <c r="A306" t="s">
        <v>135</v>
      </c>
      <c r="B306" s="1">
        <v>44145</v>
      </c>
      <c r="C306" s="1" t="str">
        <f t="shared" si="4"/>
        <v>20315</v>
      </c>
      <c r="D306" t="s">
        <v>109</v>
      </c>
      <c r="E306" t="s">
        <v>120</v>
      </c>
      <c r="F306" t="s">
        <v>115</v>
      </c>
      <c r="G306">
        <v>18</v>
      </c>
      <c r="H306">
        <v>133.25</v>
      </c>
      <c r="I306" t="s">
        <v>9</v>
      </c>
      <c r="J306" t="str">
        <f>_xlfn.XLOOKUP(Table1_1[[#This Row],[Analyte]],[1]analyte_order!$B:$B,[1]analyte_order!$C:$C)</f>
        <v>307-24-4</v>
      </c>
      <c r="K306">
        <f>_xlfn.XLOOKUP(Table1_1[[#This Row],[CAS_rn]],[1]analyte_order!$C:$C,[1]analyte_order!$E:$E)</f>
        <v>3</v>
      </c>
      <c r="L306" s="3">
        <v>8.6900000000000005E-2</v>
      </c>
    </row>
    <row r="307" spans="1:12" x14ac:dyDescent="0.3">
      <c r="A307" t="s">
        <v>135</v>
      </c>
      <c r="B307" s="1">
        <v>44145</v>
      </c>
      <c r="C307" s="1" t="str">
        <f t="shared" si="4"/>
        <v>20315</v>
      </c>
      <c r="D307" t="s">
        <v>109</v>
      </c>
      <c r="E307" t="s">
        <v>120</v>
      </c>
      <c r="F307" t="s">
        <v>115</v>
      </c>
      <c r="G307">
        <v>18</v>
      </c>
      <c r="H307">
        <v>133.25</v>
      </c>
      <c r="I307" t="s">
        <v>10</v>
      </c>
      <c r="J307" t="str">
        <f>_xlfn.XLOOKUP(Table1_1[[#This Row],[Analyte]],[1]analyte_order!$B:$B,[1]analyte_order!$C:$C)</f>
        <v>375-85-9</v>
      </c>
      <c r="K307">
        <f>_xlfn.XLOOKUP(Table1_1[[#This Row],[CAS_rn]],[1]analyte_order!$C:$C,[1]analyte_order!$E:$E)</f>
        <v>4</v>
      </c>
      <c r="L307" s="3">
        <v>8.6900000000000005E-2</v>
      </c>
    </row>
    <row r="308" spans="1:12" x14ac:dyDescent="0.3">
      <c r="A308" t="s">
        <v>135</v>
      </c>
      <c r="B308" s="1">
        <v>44145</v>
      </c>
      <c r="C308" s="1" t="str">
        <f t="shared" si="4"/>
        <v>20315</v>
      </c>
      <c r="D308" t="s">
        <v>109</v>
      </c>
      <c r="E308" t="s">
        <v>120</v>
      </c>
      <c r="F308" t="s">
        <v>115</v>
      </c>
      <c r="G308">
        <v>18</v>
      </c>
      <c r="H308">
        <v>133.25</v>
      </c>
      <c r="I308" t="s">
        <v>11</v>
      </c>
      <c r="J308" t="str">
        <f>_xlfn.XLOOKUP(Table1_1[[#This Row],[Analyte]],[1]analyte_order!$B:$B,[1]analyte_order!$C:$C)</f>
        <v>335-67-1</v>
      </c>
      <c r="K308">
        <f>_xlfn.XLOOKUP(Table1_1[[#This Row],[CAS_rn]],[1]analyte_order!$C:$C,[1]analyte_order!$E:$E)</f>
        <v>5</v>
      </c>
      <c r="L308" s="3">
        <v>4.3400000000000001E-2</v>
      </c>
    </row>
    <row r="309" spans="1:12" x14ac:dyDescent="0.3">
      <c r="A309" t="s">
        <v>135</v>
      </c>
      <c r="B309" s="1">
        <v>44145</v>
      </c>
      <c r="C309" s="1" t="str">
        <f t="shared" si="4"/>
        <v>20315</v>
      </c>
      <c r="D309" t="s">
        <v>109</v>
      </c>
      <c r="E309" t="s">
        <v>120</v>
      </c>
      <c r="F309" t="s">
        <v>115</v>
      </c>
      <c r="G309">
        <v>18</v>
      </c>
      <c r="H309">
        <v>133.25</v>
      </c>
      <c r="I309" t="s">
        <v>12</v>
      </c>
      <c r="J309" t="str">
        <f>_xlfn.XLOOKUP(Table1_1[[#This Row],[Analyte]],[1]analyte_order!$B:$B,[1]analyte_order!$C:$C)</f>
        <v>375-95-1</v>
      </c>
      <c r="K309">
        <f>_xlfn.XLOOKUP(Table1_1[[#This Row],[CAS_rn]],[1]analyte_order!$C:$C,[1]analyte_order!$E:$E)</f>
        <v>6</v>
      </c>
      <c r="L309" s="3">
        <v>8.6900000000000005E-2</v>
      </c>
    </row>
    <row r="310" spans="1:12" x14ac:dyDescent="0.3">
      <c r="A310" t="s">
        <v>135</v>
      </c>
      <c r="B310" s="1">
        <v>44145</v>
      </c>
      <c r="C310" s="1" t="str">
        <f t="shared" si="4"/>
        <v>20315</v>
      </c>
      <c r="D310" t="s">
        <v>109</v>
      </c>
      <c r="E310" t="s">
        <v>120</v>
      </c>
      <c r="F310" t="s">
        <v>115</v>
      </c>
      <c r="G310">
        <v>18</v>
      </c>
      <c r="H310">
        <v>133.25</v>
      </c>
      <c r="I310" t="s">
        <v>13</v>
      </c>
      <c r="J310" t="str">
        <f>_xlfn.XLOOKUP(Table1_1[[#This Row],[Analyte]],[1]analyte_order!$B:$B,[1]analyte_order!$C:$C)</f>
        <v>375-73-5</v>
      </c>
      <c r="K310">
        <f>_xlfn.XLOOKUP(Table1_1[[#This Row],[CAS_rn]],[1]analyte_order!$C:$C,[1]analyte_order!$E:$E)</f>
        <v>14</v>
      </c>
      <c r="L310" s="3">
        <v>4.3400000000000001E-2</v>
      </c>
    </row>
    <row r="311" spans="1:12" x14ac:dyDescent="0.3">
      <c r="A311" t="s">
        <v>135</v>
      </c>
      <c r="B311" s="1">
        <v>44145</v>
      </c>
      <c r="C311" s="1" t="str">
        <f t="shared" si="4"/>
        <v>20315</v>
      </c>
      <c r="D311" t="s">
        <v>109</v>
      </c>
      <c r="E311" t="s">
        <v>120</v>
      </c>
      <c r="F311" t="s">
        <v>115</v>
      </c>
      <c r="G311">
        <v>18</v>
      </c>
      <c r="H311">
        <v>133.25</v>
      </c>
      <c r="I311" t="s">
        <v>14</v>
      </c>
      <c r="J311" t="str">
        <f>_xlfn.XLOOKUP(Table1_1[[#This Row],[Analyte]],[1]analyte_order!$B:$B,[1]analyte_order!$C:$C)</f>
        <v>2706-91-4</v>
      </c>
      <c r="K311">
        <f>_xlfn.XLOOKUP(Table1_1[[#This Row],[CAS_rn]],[1]analyte_order!$C:$C,[1]analyte_order!$E:$E)</f>
        <v>15</v>
      </c>
      <c r="L311" s="3">
        <v>4.3400000000000001E-2</v>
      </c>
    </row>
    <row r="312" spans="1:12" x14ac:dyDescent="0.3">
      <c r="A312" t="s">
        <v>135</v>
      </c>
      <c r="B312" s="1">
        <v>44145</v>
      </c>
      <c r="C312" s="1" t="str">
        <f t="shared" si="4"/>
        <v>20315</v>
      </c>
      <c r="D312" t="s">
        <v>109</v>
      </c>
      <c r="E312" t="s">
        <v>120</v>
      </c>
      <c r="F312" t="s">
        <v>115</v>
      </c>
      <c r="G312">
        <v>18</v>
      </c>
      <c r="H312">
        <v>133.25</v>
      </c>
      <c r="I312" t="s">
        <v>15</v>
      </c>
      <c r="J312" t="str">
        <f>_xlfn.XLOOKUP(Table1_1[[#This Row],[Analyte]],[1]analyte_order!$B:$B,[1]analyte_order!$C:$C)</f>
        <v>355-46-4</v>
      </c>
      <c r="K312">
        <f>_xlfn.XLOOKUP(Table1_1[[#This Row],[CAS_rn]],[1]analyte_order!$C:$C,[1]analyte_order!$E:$E)</f>
        <v>16</v>
      </c>
      <c r="L312" s="3">
        <v>0.41399999999999998</v>
      </c>
    </row>
    <row r="313" spans="1:12" x14ac:dyDescent="0.3">
      <c r="A313" t="s">
        <v>135</v>
      </c>
      <c r="B313" s="1">
        <v>44145</v>
      </c>
      <c r="C313" s="1" t="str">
        <f t="shared" si="4"/>
        <v>20315</v>
      </c>
      <c r="D313" t="s">
        <v>109</v>
      </c>
      <c r="E313" t="s">
        <v>120</v>
      </c>
      <c r="F313" t="s">
        <v>115</v>
      </c>
      <c r="G313">
        <v>18</v>
      </c>
      <c r="H313">
        <v>133.25</v>
      </c>
      <c r="I313" t="s">
        <v>16</v>
      </c>
      <c r="J313" t="str">
        <f>_xlfn.XLOOKUP(Table1_1[[#This Row],[Analyte]],[1]analyte_order!$B:$B,[1]analyte_order!$C:$C)</f>
        <v>375-92-8</v>
      </c>
      <c r="K313">
        <f>_xlfn.XLOOKUP(Table1_1[[#This Row],[CAS_rn]],[1]analyte_order!$C:$C,[1]analyte_order!$E:$E)</f>
        <v>17</v>
      </c>
      <c r="L313" s="3">
        <v>8.6900000000000005E-2</v>
      </c>
    </row>
    <row r="314" spans="1:12" x14ac:dyDescent="0.3">
      <c r="A314" t="s">
        <v>135</v>
      </c>
      <c r="B314" s="1">
        <v>44145</v>
      </c>
      <c r="C314" s="1" t="str">
        <f t="shared" si="4"/>
        <v>20315</v>
      </c>
      <c r="D314" t="s">
        <v>109</v>
      </c>
      <c r="E314" t="s">
        <v>120</v>
      </c>
      <c r="F314" t="s">
        <v>115</v>
      </c>
      <c r="G314">
        <v>18</v>
      </c>
      <c r="H314">
        <v>133.25</v>
      </c>
      <c r="I314" t="s">
        <v>17</v>
      </c>
      <c r="J314" t="str">
        <f>_xlfn.XLOOKUP(Table1_1[[#This Row],[Analyte]],[1]analyte_order!$B:$B,[1]analyte_order!$C:$C)</f>
        <v>1763-23-1</v>
      </c>
      <c r="K314">
        <f>_xlfn.XLOOKUP(Table1_1[[#This Row],[CAS_rn]],[1]analyte_order!$C:$C,[1]analyte_order!$E:$E)</f>
        <v>18</v>
      </c>
      <c r="L314" s="3">
        <v>167</v>
      </c>
    </row>
    <row r="315" spans="1:12" x14ac:dyDescent="0.3">
      <c r="A315" t="s">
        <v>135</v>
      </c>
      <c r="B315" s="1">
        <v>44145</v>
      </c>
      <c r="C315" s="1" t="str">
        <f t="shared" si="4"/>
        <v>20315</v>
      </c>
      <c r="D315" t="s">
        <v>109</v>
      </c>
      <c r="E315" t="s">
        <v>120</v>
      </c>
      <c r="F315" t="s">
        <v>115</v>
      </c>
      <c r="G315">
        <v>18</v>
      </c>
      <c r="H315">
        <v>133.25</v>
      </c>
      <c r="I315" t="s">
        <v>18</v>
      </c>
      <c r="J315" t="str">
        <f>_xlfn.XLOOKUP(Table1_1[[#This Row],[Analyte]],[1]analyte_order!$B:$B,[1]analyte_order!$C:$C)</f>
        <v>27619-97-2</v>
      </c>
      <c r="K315">
        <f>_xlfn.XLOOKUP(Table1_1[[#This Row],[CAS_rn]],[1]analyte_order!$C:$C,[1]analyte_order!$E:$E)</f>
        <v>23</v>
      </c>
      <c r="L315" s="3">
        <v>4.3400000000000001E-2</v>
      </c>
    </row>
    <row r="316" spans="1:12" x14ac:dyDescent="0.3">
      <c r="A316" t="s">
        <v>136</v>
      </c>
      <c r="B316" s="1">
        <v>44145</v>
      </c>
      <c r="C316" s="1" t="str">
        <f t="shared" si="4"/>
        <v>20315</v>
      </c>
      <c r="D316" t="s">
        <v>109</v>
      </c>
      <c r="E316" t="s">
        <v>120</v>
      </c>
      <c r="F316" t="s">
        <v>111</v>
      </c>
      <c r="G316">
        <v>20</v>
      </c>
      <c r="H316">
        <v>172.65</v>
      </c>
      <c r="I316" t="s">
        <v>7</v>
      </c>
      <c r="J316" t="str">
        <f>_xlfn.XLOOKUP(Table1_1[[#This Row],[Analyte]],[1]analyte_order!$B:$B,[1]analyte_order!$C:$C)</f>
        <v>375-22-4</v>
      </c>
      <c r="K316">
        <f>_xlfn.XLOOKUP(Table1_1[[#This Row],[CAS_rn]],[1]analyte_order!$C:$C,[1]analyte_order!$E:$E)</f>
        <v>1</v>
      </c>
      <c r="L316" s="3">
        <v>6.8599999999999994E-2</v>
      </c>
    </row>
    <row r="317" spans="1:12" x14ac:dyDescent="0.3">
      <c r="A317" t="s">
        <v>136</v>
      </c>
      <c r="B317" s="1">
        <v>44145</v>
      </c>
      <c r="C317" s="1" t="str">
        <f t="shared" si="4"/>
        <v>20315</v>
      </c>
      <c r="D317" t="s">
        <v>109</v>
      </c>
      <c r="E317" t="s">
        <v>120</v>
      </c>
      <c r="F317" t="s">
        <v>111</v>
      </c>
      <c r="G317">
        <v>20</v>
      </c>
      <c r="H317">
        <v>172.65</v>
      </c>
      <c r="I317" t="s">
        <v>8</v>
      </c>
      <c r="J317" t="str">
        <f>_xlfn.XLOOKUP(Table1_1[[#This Row],[Analyte]],[1]analyte_order!$B:$B,[1]analyte_order!$C:$C)</f>
        <v>2706-90-3</v>
      </c>
      <c r="K317">
        <f>_xlfn.XLOOKUP(Table1_1[[#This Row],[CAS_rn]],[1]analyte_order!$C:$C,[1]analyte_order!$E:$E)</f>
        <v>2</v>
      </c>
      <c r="L317" s="3">
        <v>6.8599999999999994E-2</v>
      </c>
    </row>
    <row r="318" spans="1:12" x14ac:dyDescent="0.3">
      <c r="A318" t="s">
        <v>136</v>
      </c>
      <c r="B318" s="1">
        <v>44145</v>
      </c>
      <c r="C318" s="1" t="str">
        <f t="shared" si="4"/>
        <v>20315</v>
      </c>
      <c r="D318" t="s">
        <v>109</v>
      </c>
      <c r="E318" t="s">
        <v>120</v>
      </c>
      <c r="F318" t="s">
        <v>111</v>
      </c>
      <c r="G318">
        <v>20</v>
      </c>
      <c r="H318">
        <v>172.65</v>
      </c>
      <c r="I318" t="s">
        <v>9</v>
      </c>
      <c r="J318" t="str">
        <f>_xlfn.XLOOKUP(Table1_1[[#This Row],[Analyte]],[1]analyte_order!$B:$B,[1]analyte_order!$C:$C)</f>
        <v>307-24-4</v>
      </c>
      <c r="K318">
        <f>_xlfn.XLOOKUP(Table1_1[[#This Row],[CAS_rn]],[1]analyte_order!$C:$C,[1]analyte_order!$E:$E)</f>
        <v>3</v>
      </c>
      <c r="L318" s="3">
        <v>6.8599999999999994E-2</v>
      </c>
    </row>
    <row r="319" spans="1:12" x14ac:dyDescent="0.3">
      <c r="A319" t="s">
        <v>136</v>
      </c>
      <c r="B319" s="1">
        <v>44145</v>
      </c>
      <c r="C319" s="1" t="str">
        <f t="shared" si="4"/>
        <v>20315</v>
      </c>
      <c r="D319" t="s">
        <v>109</v>
      </c>
      <c r="E319" t="s">
        <v>120</v>
      </c>
      <c r="F319" t="s">
        <v>111</v>
      </c>
      <c r="G319">
        <v>20</v>
      </c>
      <c r="H319">
        <v>172.65</v>
      </c>
      <c r="I319" t="s">
        <v>10</v>
      </c>
      <c r="J319" t="str">
        <f>_xlfn.XLOOKUP(Table1_1[[#This Row],[Analyte]],[1]analyte_order!$B:$B,[1]analyte_order!$C:$C)</f>
        <v>375-85-9</v>
      </c>
      <c r="K319">
        <f>_xlfn.XLOOKUP(Table1_1[[#This Row],[CAS_rn]],[1]analyte_order!$C:$C,[1]analyte_order!$E:$E)</f>
        <v>4</v>
      </c>
      <c r="L319" s="3">
        <v>0.13719999999999999</v>
      </c>
    </row>
    <row r="320" spans="1:12" x14ac:dyDescent="0.3">
      <c r="A320" t="s">
        <v>136</v>
      </c>
      <c r="B320" s="1">
        <v>44145</v>
      </c>
      <c r="C320" s="1" t="str">
        <f t="shared" si="4"/>
        <v>20315</v>
      </c>
      <c r="D320" t="s">
        <v>109</v>
      </c>
      <c r="E320" t="s">
        <v>120</v>
      </c>
      <c r="F320" t="s">
        <v>111</v>
      </c>
      <c r="G320">
        <v>20</v>
      </c>
      <c r="H320">
        <v>172.65</v>
      </c>
      <c r="I320" t="s">
        <v>11</v>
      </c>
      <c r="J320" t="str">
        <f>_xlfn.XLOOKUP(Table1_1[[#This Row],[Analyte]],[1]analyte_order!$B:$B,[1]analyte_order!$C:$C)</f>
        <v>335-67-1</v>
      </c>
      <c r="K320">
        <f>_xlfn.XLOOKUP(Table1_1[[#This Row],[CAS_rn]],[1]analyte_order!$C:$C,[1]analyte_order!$E:$E)</f>
        <v>5</v>
      </c>
      <c r="L320" s="3">
        <v>0.13719999999999999</v>
      </c>
    </row>
    <row r="321" spans="1:12" x14ac:dyDescent="0.3">
      <c r="A321" t="s">
        <v>136</v>
      </c>
      <c r="B321" s="1">
        <v>44145</v>
      </c>
      <c r="C321" s="1" t="str">
        <f t="shared" si="4"/>
        <v>20315</v>
      </c>
      <c r="D321" t="s">
        <v>109</v>
      </c>
      <c r="E321" t="s">
        <v>120</v>
      </c>
      <c r="F321" t="s">
        <v>111</v>
      </c>
      <c r="G321">
        <v>20</v>
      </c>
      <c r="H321">
        <v>172.65</v>
      </c>
      <c r="I321" t="s">
        <v>12</v>
      </c>
      <c r="J321" t="str">
        <f>_xlfn.XLOOKUP(Table1_1[[#This Row],[Analyte]],[1]analyte_order!$B:$B,[1]analyte_order!$C:$C)</f>
        <v>375-95-1</v>
      </c>
      <c r="K321">
        <f>_xlfn.XLOOKUP(Table1_1[[#This Row],[CAS_rn]],[1]analyte_order!$C:$C,[1]analyte_order!$E:$E)</f>
        <v>6</v>
      </c>
      <c r="L321" s="3">
        <v>6.8599999999999994E-2</v>
      </c>
    </row>
    <row r="322" spans="1:12" x14ac:dyDescent="0.3">
      <c r="A322" t="s">
        <v>136</v>
      </c>
      <c r="B322" s="1">
        <v>44145</v>
      </c>
      <c r="C322" s="1" t="str">
        <f t="shared" ref="C322:C385" si="5">TEXT(B322,"yy")&amp;TEXT((B322-DATEVALUE("1/1/"&amp;TEXT(B322,"yy"))+1),"000")</f>
        <v>20315</v>
      </c>
      <c r="D322" t="s">
        <v>109</v>
      </c>
      <c r="E322" t="s">
        <v>120</v>
      </c>
      <c r="F322" t="s">
        <v>111</v>
      </c>
      <c r="G322">
        <v>20</v>
      </c>
      <c r="H322">
        <v>172.65</v>
      </c>
      <c r="I322" t="s">
        <v>13</v>
      </c>
      <c r="J322" t="str">
        <f>_xlfn.XLOOKUP(Table1_1[[#This Row],[Analyte]],[1]analyte_order!$B:$B,[1]analyte_order!$C:$C)</f>
        <v>375-73-5</v>
      </c>
      <c r="K322">
        <f>_xlfn.XLOOKUP(Table1_1[[#This Row],[CAS_rn]],[1]analyte_order!$C:$C,[1]analyte_order!$E:$E)</f>
        <v>14</v>
      </c>
      <c r="L322" s="3">
        <v>6.8599999999999994E-2</v>
      </c>
    </row>
    <row r="323" spans="1:12" x14ac:dyDescent="0.3">
      <c r="A323" t="s">
        <v>136</v>
      </c>
      <c r="B323" s="1">
        <v>44145</v>
      </c>
      <c r="C323" s="1" t="str">
        <f t="shared" si="5"/>
        <v>20315</v>
      </c>
      <c r="D323" t="s">
        <v>109</v>
      </c>
      <c r="E323" t="s">
        <v>120</v>
      </c>
      <c r="F323" t="s">
        <v>111</v>
      </c>
      <c r="G323">
        <v>20</v>
      </c>
      <c r="H323">
        <v>172.65</v>
      </c>
      <c r="I323" t="s">
        <v>14</v>
      </c>
      <c r="J323" t="str">
        <f>_xlfn.XLOOKUP(Table1_1[[#This Row],[Analyte]],[1]analyte_order!$B:$B,[1]analyte_order!$C:$C)</f>
        <v>2706-91-4</v>
      </c>
      <c r="K323">
        <f>_xlfn.XLOOKUP(Table1_1[[#This Row],[CAS_rn]],[1]analyte_order!$C:$C,[1]analyte_order!$E:$E)</f>
        <v>15</v>
      </c>
      <c r="L323" s="3">
        <v>0.13719999999999999</v>
      </c>
    </row>
    <row r="324" spans="1:12" x14ac:dyDescent="0.3">
      <c r="A324" t="s">
        <v>136</v>
      </c>
      <c r="B324" s="1">
        <v>44145</v>
      </c>
      <c r="C324" s="1" t="str">
        <f t="shared" si="5"/>
        <v>20315</v>
      </c>
      <c r="D324" t="s">
        <v>109</v>
      </c>
      <c r="E324" t="s">
        <v>120</v>
      </c>
      <c r="F324" t="s">
        <v>111</v>
      </c>
      <c r="G324">
        <v>20</v>
      </c>
      <c r="H324">
        <v>172.65</v>
      </c>
      <c r="I324" t="s">
        <v>15</v>
      </c>
      <c r="J324" t="str">
        <f>_xlfn.XLOOKUP(Table1_1[[#This Row],[Analyte]],[1]analyte_order!$B:$B,[1]analyte_order!$C:$C)</f>
        <v>355-46-4</v>
      </c>
      <c r="K324">
        <f>_xlfn.XLOOKUP(Table1_1[[#This Row],[CAS_rn]],[1]analyte_order!$C:$C,[1]analyte_order!$E:$E)</f>
        <v>16</v>
      </c>
      <c r="L324" s="3">
        <v>3.01</v>
      </c>
    </row>
    <row r="325" spans="1:12" x14ac:dyDescent="0.3">
      <c r="A325" t="s">
        <v>136</v>
      </c>
      <c r="B325" s="1">
        <v>44145</v>
      </c>
      <c r="C325" s="1" t="str">
        <f t="shared" si="5"/>
        <v>20315</v>
      </c>
      <c r="D325" t="s">
        <v>109</v>
      </c>
      <c r="E325" t="s">
        <v>120</v>
      </c>
      <c r="F325" t="s">
        <v>111</v>
      </c>
      <c r="G325">
        <v>20</v>
      </c>
      <c r="H325">
        <v>172.65</v>
      </c>
      <c r="I325" t="s">
        <v>16</v>
      </c>
      <c r="J325" t="str">
        <f>_xlfn.XLOOKUP(Table1_1[[#This Row],[Analyte]],[1]analyte_order!$B:$B,[1]analyte_order!$C:$C)</f>
        <v>375-92-8</v>
      </c>
      <c r="K325">
        <f>_xlfn.XLOOKUP(Table1_1[[#This Row],[CAS_rn]],[1]analyte_order!$C:$C,[1]analyte_order!$E:$E)</f>
        <v>17</v>
      </c>
      <c r="L325" s="3">
        <v>1.25</v>
      </c>
    </row>
    <row r="326" spans="1:12" x14ac:dyDescent="0.3">
      <c r="A326" t="s">
        <v>136</v>
      </c>
      <c r="B326" s="1">
        <v>44145</v>
      </c>
      <c r="C326" s="1" t="str">
        <f t="shared" si="5"/>
        <v>20315</v>
      </c>
      <c r="D326" t="s">
        <v>109</v>
      </c>
      <c r="E326" t="s">
        <v>120</v>
      </c>
      <c r="F326" t="s">
        <v>111</v>
      </c>
      <c r="G326">
        <v>20</v>
      </c>
      <c r="H326">
        <v>172.65</v>
      </c>
      <c r="I326" t="s">
        <v>17</v>
      </c>
      <c r="J326" t="str">
        <f>_xlfn.XLOOKUP(Table1_1[[#This Row],[Analyte]],[1]analyte_order!$B:$B,[1]analyte_order!$C:$C)</f>
        <v>1763-23-1</v>
      </c>
      <c r="K326">
        <f>_xlfn.XLOOKUP(Table1_1[[#This Row],[CAS_rn]],[1]analyte_order!$C:$C,[1]analyte_order!$E:$E)</f>
        <v>18</v>
      </c>
      <c r="L326" s="3">
        <v>1910</v>
      </c>
    </row>
    <row r="327" spans="1:12" x14ac:dyDescent="0.3">
      <c r="A327" t="s">
        <v>136</v>
      </c>
      <c r="B327" s="1">
        <v>44145</v>
      </c>
      <c r="C327" s="1" t="str">
        <f t="shared" si="5"/>
        <v>20315</v>
      </c>
      <c r="D327" t="s">
        <v>109</v>
      </c>
      <c r="E327" t="s">
        <v>120</v>
      </c>
      <c r="F327" t="s">
        <v>111</v>
      </c>
      <c r="G327">
        <v>20</v>
      </c>
      <c r="H327">
        <v>172.65</v>
      </c>
      <c r="I327" t="s">
        <v>18</v>
      </c>
      <c r="J327" t="str">
        <f>_xlfn.XLOOKUP(Table1_1[[#This Row],[Analyte]],[1]analyte_order!$B:$B,[1]analyte_order!$C:$C)</f>
        <v>27619-97-2</v>
      </c>
      <c r="K327">
        <f>_xlfn.XLOOKUP(Table1_1[[#This Row],[CAS_rn]],[1]analyte_order!$C:$C,[1]analyte_order!$E:$E)</f>
        <v>23</v>
      </c>
      <c r="L327" s="3">
        <v>6.8599999999999994E-2</v>
      </c>
    </row>
    <row r="328" spans="1:12" x14ac:dyDescent="0.3">
      <c r="A328" t="s">
        <v>137</v>
      </c>
      <c r="B328" s="1">
        <v>44145</v>
      </c>
      <c r="C328" s="1" t="str">
        <f t="shared" si="5"/>
        <v>20315</v>
      </c>
      <c r="D328" t="s">
        <v>109</v>
      </c>
      <c r="E328" t="s">
        <v>120</v>
      </c>
      <c r="F328" t="s">
        <v>113</v>
      </c>
      <c r="G328">
        <v>20</v>
      </c>
      <c r="H328">
        <v>172.65</v>
      </c>
      <c r="I328" t="s">
        <v>7</v>
      </c>
      <c r="J328" t="str">
        <f>_xlfn.XLOOKUP(Table1_1[[#This Row],[Analyte]],[1]analyte_order!$B:$B,[1]analyte_order!$C:$C)</f>
        <v>375-22-4</v>
      </c>
      <c r="K328">
        <f>_xlfn.XLOOKUP(Table1_1[[#This Row],[CAS_rn]],[1]analyte_order!$C:$C,[1]analyte_order!$E:$E)</f>
        <v>1</v>
      </c>
      <c r="L328" s="3">
        <v>6.5500000000000003E-2</v>
      </c>
    </row>
    <row r="329" spans="1:12" x14ac:dyDescent="0.3">
      <c r="A329" t="s">
        <v>137</v>
      </c>
      <c r="B329" s="1">
        <v>44145</v>
      </c>
      <c r="C329" s="1" t="str">
        <f t="shared" si="5"/>
        <v>20315</v>
      </c>
      <c r="D329" t="s">
        <v>109</v>
      </c>
      <c r="E329" t="s">
        <v>120</v>
      </c>
      <c r="F329" t="s">
        <v>113</v>
      </c>
      <c r="G329">
        <v>20</v>
      </c>
      <c r="H329">
        <v>172.65</v>
      </c>
      <c r="I329" t="s">
        <v>8</v>
      </c>
      <c r="J329" t="str">
        <f>_xlfn.XLOOKUP(Table1_1[[#This Row],[Analyte]],[1]analyte_order!$B:$B,[1]analyte_order!$C:$C)</f>
        <v>2706-90-3</v>
      </c>
      <c r="K329">
        <f>_xlfn.XLOOKUP(Table1_1[[#This Row],[CAS_rn]],[1]analyte_order!$C:$C,[1]analyte_order!$E:$E)</f>
        <v>2</v>
      </c>
      <c r="L329" s="3">
        <v>6.5500000000000003E-2</v>
      </c>
    </row>
    <row r="330" spans="1:12" x14ac:dyDescent="0.3">
      <c r="A330" t="s">
        <v>137</v>
      </c>
      <c r="B330" s="1">
        <v>44145</v>
      </c>
      <c r="C330" s="1" t="str">
        <f t="shared" si="5"/>
        <v>20315</v>
      </c>
      <c r="D330" t="s">
        <v>109</v>
      </c>
      <c r="E330" t="s">
        <v>120</v>
      </c>
      <c r="F330" t="s">
        <v>113</v>
      </c>
      <c r="G330">
        <v>20</v>
      </c>
      <c r="H330">
        <v>172.65</v>
      </c>
      <c r="I330" t="s">
        <v>9</v>
      </c>
      <c r="J330" t="str">
        <f>_xlfn.XLOOKUP(Table1_1[[#This Row],[Analyte]],[1]analyte_order!$B:$B,[1]analyte_order!$C:$C)</f>
        <v>307-24-4</v>
      </c>
      <c r="K330">
        <f>_xlfn.XLOOKUP(Table1_1[[#This Row],[CAS_rn]],[1]analyte_order!$C:$C,[1]analyte_order!$E:$E)</f>
        <v>3</v>
      </c>
      <c r="L330" s="3">
        <v>6.5500000000000003E-2</v>
      </c>
    </row>
    <row r="331" spans="1:12" x14ac:dyDescent="0.3">
      <c r="A331" t="s">
        <v>137</v>
      </c>
      <c r="B331" s="1">
        <v>44145</v>
      </c>
      <c r="C331" s="1" t="str">
        <f t="shared" si="5"/>
        <v>20315</v>
      </c>
      <c r="D331" t="s">
        <v>109</v>
      </c>
      <c r="E331" t="s">
        <v>120</v>
      </c>
      <c r="F331" t="s">
        <v>113</v>
      </c>
      <c r="G331">
        <v>20</v>
      </c>
      <c r="H331">
        <v>172.65</v>
      </c>
      <c r="I331" t="s">
        <v>10</v>
      </c>
      <c r="J331" t="str">
        <f>_xlfn.XLOOKUP(Table1_1[[#This Row],[Analyte]],[1]analyte_order!$B:$B,[1]analyte_order!$C:$C)</f>
        <v>375-85-9</v>
      </c>
      <c r="K331">
        <f>_xlfn.XLOOKUP(Table1_1[[#This Row],[CAS_rn]],[1]analyte_order!$C:$C,[1]analyte_order!$E:$E)</f>
        <v>4</v>
      </c>
      <c r="L331" s="3">
        <v>1</v>
      </c>
    </row>
    <row r="332" spans="1:12" x14ac:dyDescent="0.3">
      <c r="A332" t="s">
        <v>137</v>
      </c>
      <c r="B332" s="1">
        <v>44145</v>
      </c>
      <c r="C332" s="1" t="str">
        <f t="shared" si="5"/>
        <v>20315</v>
      </c>
      <c r="D332" t="s">
        <v>109</v>
      </c>
      <c r="E332" t="s">
        <v>120</v>
      </c>
      <c r="F332" t="s">
        <v>113</v>
      </c>
      <c r="G332">
        <v>20</v>
      </c>
      <c r="H332">
        <v>172.65</v>
      </c>
      <c r="I332" t="s">
        <v>11</v>
      </c>
      <c r="J332" t="str">
        <f>_xlfn.XLOOKUP(Table1_1[[#This Row],[Analyte]],[1]analyte_order!$B:$B,[1]analyte_order!$C:$C)</f>
        <v>335-67-1</v>
      </c>
      <c r="K332">
        <f>_xlfn.XLOOKUP(Table1_1[[#This Row],[CAS_rn]],[1]analyte_order!$C:$C,[1]analyte_order!$E:$E)</f>
        <v>5</v>
      </c>
      <c r="L332" s="3">
        <v>0.13100000000000001</v>
      </c>
    </row>
    <row r="333" spans="1:12" x14ac:dyDescent="0.3">
      <c r="A333" t="s">
        <v>137</v>
      </c>
      <c r="B333" s="1">
        <v>44145</v>
      </c>
      <c r="C333" s="1" t="str">
        <f t="shared" si="5"/>
        <v>20315</v>
      </c>
      <c r="D333" t="s">
        <v>109</v>
      </c>
      <c r="E333" t="s">
        <v>120</v>
      </c>
      <c r="F333" t="s">
        <v>113</v>
      </c>
      <c r="G333">
        <v>20</v>
      </c>
      <c r="H333">
        <v>172.65</v>
      </c>
      <c r="I333" t="s">
        <v>12</v>
      </c>
      <c r="J333" t="str">
        <f>_xlfn.XLOOKUP(Table1_1[[#This Row],[Analyte]],[1]analyte_order!$B:$B,[1]analyte_order!$C:$C)</f>
        <v>375-95-1</v>
      </c>
      <c r="K333">
        <f>_xlfn.XLOOKUP(Table1_1[[#This Row],[CAS_rn]],[1]analyte_order!$C:$C,[1]analyte_order!$E:$E)</f>
        <v>6</v>
      </c>
      <c r="L333" s="3">
        <v>6.5500000000000003E-2</v>
      </c>
    </row>
    <row r="334" spans="1:12" x14ac:dyDescent="0.3">
      <c r="A334" t="s">
        <v>137</v>
      </c>
      <c r="B334" s="1">
        <v>44145</v>
      </c>
      <c r="C334" s="1" t="str">
        <f t="shared" si="5"/>
        <v>20315</v>
      </c>
      <c r="D334" t="s">
        <v>109</v>
      </c>
      <c r="E334" t="s">
        <v>120</v>
      </c>
      <c r="F334" t="s">
        <v>113</v>
      </c>
      <c r="G334">
        <v>20</v>
      </c>
      <c r="H334">
        <v>172.65</v>
      </c>
      <c r="I334" t="s">
        <v>13</v>
      </c>
      <c r="J334" t="str">
        <f>_xlfn.XLOOKUP(Table1_1[[#This Row],[Analyte]],[1]analyte_order!$B:$B,[1]analyte_order!$C:$C)</f>
        <v>375-73-5</v>
      </c>
      <c r="K334">
        <f>_xlfn.XLOOKUP(Table1_1[[#This Row],[CAS_rn]],[1]analyte_order!$C:$C,[1]analyte_order!$E:$E)</f>
        <v>14</v>
      </c>
      <c r="L334" s="3">
        <v>6.5500000000000003E-2</v>
      </c>
    </row>
    <row r="335" spans="1:12" x14ac:dyDescent="0.3">
      <c r="A335" t="s">
        <v>137</v>
      </c>
      <c r="B335" s="1">
        <v>44145</v>
      </c>
      <c r="C335" s="1" t="str">
        <f t="shared" si="5"/>
        <v>20315</v>
      </c>
      <c r="D335" t="s">
        <v>109</v>
      </c>
      <c r="E335" t="s">
        <v>120</v>
      </c>
      <c r="F335" t="s">
        <v>113</v>
      </c>
      <c r="G335">
        <v>20</v>
      </c>
      <c r="H335">
        <v>172.65</v>
      </c>
      <c r="I335" t="s">
        <v>14</v>
      </c>
      <c r="J335" t="str">
        <f>_xlfn.XLOOKUP(Table1_1[[#This Row],[Analyte]],[1]analyte_order!$B:$B,[1]analyte_order!$C:$C)</f>
        <v>2706-91-4</v>
      </c>
      <c r="K335">
        <f>_xlfn.XLOOKUP(Table1_1[[#This Row],[CAS_rn]],[1]analyte_order!$C:$C,[1]analyte_order!$E:$E)</f>
        <v>15</v>
      </c>
      <c r="L335" s="3">
        <v>6.5500000000000003E-2</v>
      </c>
    </row>
    <row r="336" spans="1:12" x14ac:dyDescent="0.3">
      <c r="A336" t="s">
        <v>137</v>
      </c>
      <c r="B336" s="1">
        <v>44145</v>
      </c>
      <c r="C336" s="1" t="str">
        <f t="shared" si="5"/>
        <v>20315</v>
      </c>
      <c r="D336" t="s">
        <v>109</v>
      </c>
      <c r="E336" t="s">
        <v>120</v>
      </c>
      <c r="F336" t="s">
        <v>113</v>
      </c>
      <c r="G336">
        <v>20</v>
      </c>
      <c r="H336">
        <v>172.65</v>
      </c>
      <c r="I336" t="s">
        <v>15</v>
      </c>
      <c r="J336" t="str">
        <f>_xlfn.XLOOKUP(Table1_1[[#This Row],[Analyte]],[1]analyte_order!$B:$B,[1]analyte_order!$C:$C)</f>
        <v>355-46-4</v>
      </c>
      <c r="K336">
        <f>_xlfn.XLOOKUP(Table1_1[[#This Row],[CAS_rn]],[1]analyte_order!$C:$C,[1]analyte_order!$E:$E)</f>
        <v>16</v>
      </c>
      <c r="L336" s="3">
        <v>2.88</v>
      </c>
    </row>
    <row r="337" spans="1:12" x14ac:dyDescent="0.3">
      <c r="A337" t="s">
        <v>137</v>
      </c>
      <c r="B337" s="1">
        <v>44145</v>
      </c>
      <c r="C337" s="1" t="str">
        <f t="shared" si="5"/>
        <v>20315</v>
      </c>
      <c r="D337" t="s">
        <v>109</v>
      </c>
      <c r="E337" t="s">
        <v>120</v>
      </c>
      <c r="F337" t="s">
        <v>113</v>
      </c>
      <c r="G337">
        <v>20</v>
      </c>
      <c r="H337">
        <v>172.65</v>
      </c>
      <c r="I337" t="s">
        <v>16</v>
      </c>
      <c r="J337" t="str">
        <f>_xlfn.XLOOKUP(Table1_1[[#This Row],[Analyte]],[1]analyte_order!$B:$B,[1]analyte_order!$C:$C)</f>
        <v>375-92-8</v>
      </c>
      <c r="K337">
        <f>_xlfn.XLOOKUP(Table1_1[[#This Row],[CAS_rn]],[1]analyte_order!$C:$C,[1]analyte_order!$E:$E)</f>
        <v>17</v>
      </c>
      <c r="L337" s="3">
        <v>1.75</v>
      </c>
    </row>
    <row r="338" spans="1:12" x14ac:dyDescent="0.3">
      <c r="A338" t="s">
        <v>137</v>
      </c>
      <c r="B338" s="1">
        <v>44145</v>
      </c>
      <c r="C338" s="1" t="str">
        <f t="shared" si="5"/>
        <v>20315</v>
      </c>
      <c r="D338" t="s">
        <v>109</v>
      </c>
      <c r="E338" t="s">
        <v>120</v>
      </c>
      <c r="F338" t="s">
        <v>113</v>
      </c>
      <c r="G338">
        <v>20</v>
      </c>
      <c r="H338">
        <v>172.65</v>
      </c>
      <c r="I338" t="s">
        <v>17</v>
      </c>
      <c r="J338" t="str">
        <f>_xlfn.XLOOKUP(Table1_1[[#This Row],[Analyte]],[1]analyte_order!$B:$B,[1]analyte_order!$C:$C)</f>
        <v>1763-23-1</v>
      </c>
      <c r="K338">
        <f>_xlfn.XLOOKUP(Table1_1[[#This Row],[CAS_rn]],[1]analyte_order!$C:$C,[1]analyte_order!$E:$E)</f>
        <v>18</v>
      </c>
      <c r="L338" s="3">
        <v>3140</v>
      </c>
    </row>
    <row r="339" spans="1:12" x14ac:dyDescent="0.3">
      <c r="A339" t="s">
        <v>137</v>
      </c>
      <c r="B339" s="1">
        <v>44145</v>
      </c>
      <c r="C339" s="1" t="str">
        <f t="shared" si="5"/>
        <v>20315</v>
      </c>
      <c r="D339" t="s">
        <v>109</v>
      </c>
      <c r="E339" t="s">
        <v>120</v>
      </c>
      <c r="F339" t="s">
        <v>113</v>
      </c>
      <c r="G339">
        <v>20</v>
      </c>
      <c r="H339">
        <v>172.65</v>
      </c>
      <c r="I339" t="s">
        <v>18</v>
      </c>
      <c r="J339" t="str">
        <f>_xlfn.XLOOKUP(Table1_1[[#This Row],[Analyte]],[1]analyte_order!$B:$B,[1]analyte_order!$C:$C)</f>
        <v>27619-97-2</v>
      </c>
      <c r="K339">
        <f>_xlfn.XLOOKUP(Table1_1[[#This Row],[CAS_rn]],[1]analyte_order!$C:$C,[1]analyte_order!$E:$E)</f>
        <v>23</v>
      </c>
      <c r="L339" s="3">
        <v>6.5500000000000003E-2</v>
      </c>
    </row>
    <row r="340" spans="1:12" x14ac:dyDescent="0.3">
      <c r="A340" t="s">
        <v>138</v>
      </c>
      <c r="B340" s="1">
        <v>44145</v>
      </c>
      <c r="C340" s="1" t="str">
        <f t="shared" si="5"/>
        <v>20315</v>
      </c>
      <c r="D340" t="s">
        <v>109</v>
      </c>
      <c r="E340" t="s">
        <v>120</v>
      </c>
      <c r="F340" t="s">
        <v>115</v>
      </c>
      <c r="G340">
        <v>20</v>
      </c>
      <c r="H340">
        <v>172.65</v>
      </c>
      <c r="I340" t="s">
        <v>7</v>
      </c>
      <c r="J340" t="str">
        <f>_xlfn.XLOOKUP(Table1_1[[#This Row],[Analyte]],[1]analyte_order!$B:$B,[1]analyte_order!$C:$C)</f>
        <v>375-22-4</v>
      </c>
      <c r="K340">
        <f>_xlfn.XLOOKUP(Table1_1[[#This Row],[CAS_rn]],[1]analyte_order!$C:$C,[1]analyte_order!$E:$E)</f>
        <v>1</v>
      </c>
      <c r="L340" s="3">
        <v>4.6899999999999997E-2</v>
      </c>
    </row>
    <row r="341" spans="1:12" x14ac:dyDescent="0.3">
      <c r="A341" t="s">
        <v>138</v>
      </c>
      <c r="B341" s="1">
        <v>44145</v>
      </c>
      <c r="C341" s="1" t="str">
        <f t="shared" si="5"/>
        <v>20315</v>
      </c>
      <c r="D341" t="s">
        <v>109</v>
      </c>
      <c r="E341" t="s">
        <v>120</v>
      </c>
      <c r="F341" t="s">
        <v>115</v>
      </c>
      <c r="G341">
        <v>20</v>
      </c>
      <c r="H341">
        <v>172.65</v>
      </c>
      <c r="I341" t="s">
        <v>8</v>
      </c>
      <c r="J341" t="str">
        <f>_xlfn.XLOOKUP(Table1_1[[#This Row],[Analyte]],[1]analyte_order!$B:$B,[1]analyte_order!$C:$C)</f>
        <v>2706-90-3</v>
      </c>
      <c r="K341">
        <f>_xlfn.XLOOKUP(Table1_1[[#This Row],[CAS_rn]],[1]analyte_order!$C:$C,[1]analyte_order!$E:$E)</f>
        <v>2</v>
      </c>
      <c r="L341" s="3">
        <v>9.3899999999999997E-2</v>
      </c>
    </row>
    <row r="342" spans="1:12" x14ac:dyDescent="0.3">
      <c r="A342" t="s">
        <v>138</v>
      </c>
      <c r="B342" s="1">
        <v>44145</v>
      </c>
      <c r="C342" s="1" t="str">
        <f t="shared" si="5"/>
        <v>20315</v>
      </c>
      <c r="D342" t="s">
        <v>109</v>
      </c>
      <c r="E342" t="s">
        <v>120</v>
      </c>
      <c r="F342" t="s">
        <v>115</v>
      </c>
      <c r="G342">
        <v>20</v>
      </c>
      <c r="H342">
        <v>172.65</v>
      </c>
      <c r="I342" t="s">
        <v>9</v>
      </c>
      <c r="J342" t="str">
        <f>_xlfn.XLOOKUP(Table1_1[[#This Row],[Analyte]],[1]analyte_order!$B:$B,[1]analyte_order!$C:$C)</f>
        <v>307-24-4</v>
      </c>
      <c r="K342">
        <f>_xlfn.XLOOKUP(Table1_1[[#This Row],[CAS_rn]],[1]analyte_order!$C:$C,[1]analyte_order!$E:$E)</f>
        <v>3</v>
      </c>
      <c r="L342" s="3">
        <v>4.6899999999999997E-2</v>
      </c>
    </row>
    <row r="343" spans="1:12" x14ac:dyDescent="0.3">
      <c r="A343" t="s">
        <v>138</v>
      </c>
      <c r="B343" s="1">
        <v>44145</v>
      </c>
      <c r="C343" s="1" t="str">
        <f t="shared" si="5"/>
        <v>20315</v>
      </c>
      <c r="D343" t="s">
        <v>109</v>
      </c>
      <c r="E343" t="s">
        <v>120</v>
      </c>
      <c r="F343" t="s">
        <v>115</v>
      </c>
      <c r="G343">
        <v>20</v>
      </c>
      <c r="H343">
        <v>172.65</v>
      </c>
      <c r="I343" t="s">
        <v>10</v>
      </c>
      <c r="J343" t="str">
        <f>_xlfn.XLOOKUP(Table1_1[[#This Row],[Analyte]],[1]analyte_order!$B:$B,[1]analyte_order!$C:$C)</f>
        <v>375-85-9</v>
      </c>
      <c r="K343">
        <f>_xlfn.XLOOKUP(Table1_1[[#This Row],[CAS_rn]],[1]analyte_order!$C:$C,[1]analyte_order!$E:$E)</f>
        <v>4</v>
      </c>
      <c r="L343" s="3">
        <v>0.35899999999999999</v>
      </c>
    </row>
    <row r="344" spans="1:12" x14ac:dyDescent="0.3">
      <c r="A344" t="s">
        <v>138</v>
      </c>
      <c r="B344" s="1">
        <v>44145</v>
      </c>
      <c r="C344" s="1" t="str">
        <f t="shared" si="5"/>
        <v>20315</v>
      </c>
      <c r="D344" t="s">
        <v>109</v>
      </c>
      <c r="E344" t="s">
        <v>120</v>
      </c>
      <c r="F344" t="s">
        <v>115</v>
      </c>
      <c r="G344">
        <v>20</v>
      </c>
      <c r="H344">
        <v>172.65</v>
      </c>
      <c r="I344" t="s">
        <v>11</v>
      </c>
      <c r="J344" t="str">
        <f>_xlfn.XLOOKUP(Table1_1[[#This Row],[Analyte]],[1]analyte_order!$B:$B,[1]analyte_order!$C:$C)</f>
        <v>335-67-1</v>
      </c>
      <c r="K344">
        <f>_xlfn.XLOOKUP(Table1_1[[#This Row],[CAS_rn]],[1]analyte_order!$C:$C,[1]analyte_order!$E:$E)</f>
        <v>5</v>
      </c>
      <c r="L344" s="3">
        <v>9.3899999999999997E-2</v>
      </c>
    </row>
    <row r="345" spans="1:12" x14ac:dyDescent="0.3">
      <c r="A345" t="s">
        <v>138</v>
      </c>
      <c r="B345" s="1">
        <v>44145</v>
      </c>
      <c r="C345" s="1" t="str">
        <f t="shared" si="5"/>
        <v>20315</v>
      </c>
      <c r="D345" t="s">
        <v>109</v>
      </c>
      <c r="E345" t="s">
        <v>120</v>
      </c>
      <c r="F345" t="s">
        <v>115</v>
      </c>
      <c r="G345">
        <v>20</v>
      </c>
      <c r="H345">
        <v>172.65</v>
      </c>
      <c r="I345" t="s">
        <v>12</v>
      </c>
      <c r="J345" t="str">
        <f>_xlfn.XLOOKUP(Table1_1[[#This Row],[Analyte]],[1]analyte_order!$B:$B,[1]analyte_order!$C:$C)</f>
        <v>375-95-1</v>
      </c>
      <c r="K345">
        <f>_xlfn.XLOOKUP(Table1_1[[#This Row],[CAS_rn]],[1]analyte_order!$C:$C,[1]analyte_order!$E:$E)</f>
        <v>6</v>
      </c>
      <c r="L345" s="3">
        <v>9.3899999999999997E-2</v>
      </c>
    </row>
    <row r="346" spans="1:12" x14ac:dyDescent="0.3">
      <c r="A346" t="s">
        <v>138</v>
      </c>
      <c r="B346" s="1">
        <v>44145</v>
      </c>
      <c r="C346" s="1" t="str">
        <f t="shared" si="5"/>
        <v>20315</v>
      </c>
      <c r="D346" t="s">
        <v>109</v>
      </c>
      <c r="E346" t="s">
        <v>120</v>
      </c>
      <c r="F346" t="s">
        <v>115</v>
      </c>
      <c r="G346">
        <v>20</v>
      </c>
      <c r="H346">
        <v>172.65</v>
      </c>
      <c r="I346" t="s">
        <v>13</v>
      </c>
      <c r="J346" t="str">
        <f>_xlfn.XLOOKUP(Table1_1[[#This Row],[Analyte]],[1]analyte_order!$B:$B,[1]analyte_order!$C:$C)</f>
        <v>375-73-5</v>
      </c>
      <c r="K346">
        <f>_xlfn.XLOOKUP(Table1_1[[#This Row],[CAS_rn]],[1]analyte_order!$C:$C,[1]analyte_order!$E:$E)</f>
        <v>14</v>
      </c>
      <c r="L346" s="3">
        <v>4.6899999999999997E-2</v>
      </c>
    </row>
    <row r="347" spans="1:12" x14ac:dyDescent="0.3">
      <c r="A347" t="s">
        <v>138</v>
      </c>
      <c r="B347" s="1">
        <v>44145</v>
      </c>
      <c r="C347" s="1" t="str">
        <f t="shared" si="5"/>
        <v>20315</v>
      </c>
      <c r="D347" t="s">
        <v>109</v>
      </c>
      <c r="E347" t="s">
        <v>120</v>
      </c>
      <c r="F347" t="s">
        <v>115</v>
      </c>
      <c r="G347">
        <v>20</v>
      </c>
      <c r="H347">
        <v>172.65</v>
      </c>
      <c r="I347" t="s">
        <v>14</v>
      </c>
      <c r="J347" t="str">
        <f>_xlfn.XLOOKUP(Table1_1[[#This Row],[Analyte]],[1]analyte_order!$B:$B,[1]analyte_order!$C:$C)</f>
        <v>2706-91-4</v>
      </c>
      <c r="K347">
        <f>_xlfn.XLOOKUP(Table1_1[[#This Row],[CAS_rn]],[1]analyte_order!$C:$C,[1]analyte_order!$E:$E)</f>
        <v>15</v>
      </c>
      <c r="L347" s="3">
        <v>4.6899999999999997E-2</v>
      </c>
    </row>
    <row r="348" spans="1:12" x14ac:dyDescent="0.3">
      <c r="A348" t="s">
        <v>138</v>
      </c>
      <c r="B348" s="1">
        <v>44145</v>
      </c>
      <c r="C348" s="1" t="str">
        <f t="shared" si="5"/>
        <v>20315</v>
      </c>
      <c r="D348" t="s">
        <v>109</v>
      </c>
      <c r="E348" t="s">
        <v>120</v>
      </c>
      <c r="F348" t="s">
        <v>115</v>
      </c>
      <c r="G348">
        <v>20</v>
      </c>
      <c r="H348">
        <v>172.65</v>
      </c>
      <c r="I348" t="s">
        <v>15</v>
      </c>
      <c r="J348" t="str">
        <f>_xlfn.XLOOKUP(Table1_1[[#This Row],[Analyte]],[1]analyte_order!$B:$B,[1]analyte_order!$C:$C)</f>
        <v>355-46-4</v>
      </c>
      <c r="K348">
        <f>_xlfn.XLOOKUP(Table1_1[[#This Row],[CAS_rn]],[1]analyte_order!$C:$C,[1]analyte_order!$E:$E)</f>
        <v>16</v>
      </c>
      <c r="L348" s="3">
        <v>1.05</v>
      </c>
    </row>
    <row r="349" spans="1:12" x14ac:dyDescent="0.3">
      <c r="A349" t="s">
        <v>138</v>
      </c>
      <c r="B349" s="1">
        <v>44145</v>
      </c>
      <c r="C349" s="1" t="str">
        <f t="shared" si="5"/>
        <v>20315</v>
      </c>
      <c r="D349" t="s">
        <v>109</v>
      </c>
      <c r="E349" t="s">
        <v>120</v>
      </c>
      <c r="F349" t="s">
        <v>115</v>
      </c>
      <c r="G349">
        <v>20</v>
      </c>
      <c r="H349">
        <v>172.65</v>
      </c>
      <c r="I349" t="s">
        <v>16</v>
      </c>
      <c r="J349" t="str">
        <f>_xlfn.XLOOKUP(Table1_1[[#This Row],[Analyte]],[1]analyte_order!$B:$B,[1]analyte_order!$C:$C)</f>
        <v>375-92-8</v>
      </c>
      <c r="K349">
        <f>_xlfn.XLOOKUP(Table1_1[[#This Row],[CAS_rn]],[1]analyte_order!$C:$C,[1]analyte_order!$E:$E)</f>
        <v>17</v>
      </c>
      <c r="L349" s="3">
        <v>0.24399999999999999</v>
      </c>
    </row>
    <row r="350" spans="1:12" x14ac:dyDescent="0.3">
      <c r="A350" t="s">
        <v>138</v>
      </c>
      <c r="B350" s="1">
        <v>44145</v>
      </c>
      <c r="C350" s="1" t="str">
        <f t="shared" si="5"/>
        <v>20315</v>
      </c>
      <c r="D350" t="s">
        <v>109</v>
      </c>
      <c r="E350" t="s">
        <v>120</v>
      </c>
      <c r="F350" t="s">
        <v>115</v>
      </c>
      <c r="G350">
        <v>20</v>
      </c>
      <c r="H350">
        <v>172.65</v>
      </c>
      <c r="I350" t="s">
        <v>17</v>
      </c>
      <c r="J350" t="str">
        <f>_xlfn.XLOOKUP(Table1_1[[#This Row],[Analyte]],[1]analyte_order!$B:$B,[1]analyte_order!$C:$C)</f>
        <v>1763-23-1</v>
      </c>
      <c r="K350">
        <f>_xlfn.XLOOKUP(Table1_1[[#This Row],[CAS_rn]],[1]analyte_order!$C:$C,[1]analyte_order!$E:$E)</f>
        <v>18</v>
      </c>
      <c r="L350" s="3">
        <v>364</v>
      </c>
    </row>
    <row r="351" spans="1:12" x14ac:dyDescent="0.3">
      <c r="A351" t="s">
        <v>138</v>
      </c>
      <c r="B351" s="1">
        <v>44145</v>
      </c>
      <c r="C351" s="1" t="str">
        <f t="shared" si="5"/>
        <v>20315</v>
      </c>
      <c r="D351" t="s">
        <v>109</v>
      </c>
      <c r="E351" t="s">
        <v>120</v>
      </c>
      <c r="F351" t="s">
        <v>115</v>
      </c>
      <c r="G351">
        <v>20</v>
      </c>
      <c r="H351">
        <v>172.65</v>
      </c>
      <c r="I351" t="s">
        <v>18</v>
      </c>
      <c r="J351" t="str">
        <f>_xlfn.XLOOKUP(Table1_1[[#This Row],[Analyte]],[1]analyte_order!$B:$B,[1]analyte_order!$C:$C)</f>
        <v>27619-97-2</v>
      </c>
      <c r="K351">
        <f>_xlfn.XLOOKUP(Table1_1[[#This Row],[CAS_rn]],[1]analyte_order!$C:$C,[1]analyte_order!$E:$E)</f>
        <v>23</v>
      </c>
      <c r="L351" s="3">
        <v>4.6899999999999997E-2</v>
      </c>
    </row>
    <row r="352" spans="1:12" x14ac:dyDescent="0.3">
      <c r="A352" t="s">
        <v>139</v>
      </c>
      <c r="B352" s="1">
        <v>44145</v>
      </c>
      <c r="C352" s="1" t="str">
        <f t="shared" si="5"/>
        <v>20315</v>
      </c>
      <c r="D352" t="s">
        <v>109</v>
      </c>
      <c r="E352" t="s">
        <v>120</v>
      </c>
      <c r="F352" t="s">
        <v>111</v>
      </c>
      <c r="G352">
        <v>17</v>
      </c>
      <c r="H352">
        <v>137.6</v>
      </c>
      <c r="I352" t="s">
        <v>7</v>
      </c>
      <c r="J352" t="str">
        <f>_xlfn.XLOOKUP(Table1_1[[#This Row],[Analyte]],[1]analyte_order!$B:$B,[1]analyte_order!$C:$C)</f>
        <v>375-22-4</v>
      </c>
      <c r="K352">
        <f>_xlfn.XLOOKUP(Table1_1[[#This Row],[CAS_rn]],[1]analyte_order!$C:$C,[1]analyte_order!$E:$E)</f>
        <v>1</v>
      </c>
      <c r="L352" s="3">
        <v>5.28E-2</v>
      </c>
    </row>
    <row r="353" spans="1:12" x14ac:dyDescent="0.3">
      <c r="A353" t="s">
        <v>139</v>
      </c>
      <c r="B353" s="1">
        <v>44145</v>
      </c>
      <c r="C353" s="1" t="str">
        <f t="shared" si="5"/>
        <v>20315</v>
      </c>
      <c r="D353" t="s">
        <v>109</v>
      </c>
      <c r="E353" t="s">
        <v>120</v>
      </c>
      <c r="F353" t="s">
        <v>111</v>
      </c>
      <c r="G353">
        <v>17</v>
      </c>
      <c r="H353">
        <v>137.6</v>
      </c>
      <c r="I353" t="s">
        <v>8</v>
      </c>
      <c r="J353" t="str">
        <f>_xlfn.XLOOKUP(Table1_1[[#This Row],[Analyte]],[1]analyte_order!$B:$B,[1]analyte_order!$C:$C)</f>
        <v>2706-90-3</v>
      </c>
      <c r="K353">
        <f>_xlfn.XLOOKUP(Table1_1[[#This Row],[CAS_rn]],[1]analyte_order!$C:$C,[1]analyte_order!$E:$E)</f>
        <v>2</v>
      </c>
      <c r="L353" s="3">
        <v>5.28E-2</v>
      </c>
    </row>
    <row r="354" spans="1:12" x14ac:dyDescent="0.3">
      <c r="A354" t="s">
        <v>139</v>
      </c>
      <c r="B354" s="1">
        <v>44145</v>
      </c>
      <c r="C354" s="1" t="str">
        <f t="shared" si="5"/>
        <v>20315</v>
      </c>
      <c r="D354" t="s">
        <v>109</v>
      </c>
      <c r="E354" t="s">
        <v>120</v>
      </c>
      <c r="F354" t="s">
        <v>111</v>
      </c>
      <c r="G354">
        <v>17</v>
      </c>
      <c r="H354">
        <v>137.6</v>
      </c>
      <c r="I354" t="s">
        <v>9</v>
      </c>
      <c r="J354" t="str">
        <f>_xlfn.XLOOKUP(Table1_1[[#This Row],[Analyte]],[1]analyte_order!$B:$B,[1]analyte_order!$C:$C)</f>
        <v>307-24-4</v>
      </c>
      <c r="K354">
        <f>_xlfn.XLOOKUP(Table1_1[[#This Row],[CAS_rn]],[1]analyte_order!$C:$C,[1]analyte_order!$E:$E)</f>
        <v>3</v>
      </c>
      <c r="L354" s="3">
        <v>5.28E-2</v>
      </c>
    </row>
    <row r="355" spans="1:12" x14ac:dyDescent="0.3">
      <c r="A355" t="s">
        <v>139</v>
      </c>
      <c r="B355" s="1">
        <v>44145</v>
      </c>
      <c r="C355" s="1" t="str">
        <f t="shared" si="5"/>
        <v>20315</v>
      </c>
      <c r="D355" t="s">
        <v>109</v>
      </c>
      <c r="E355" t="s">
        <v>120</v>
      </c>
      <c r="F355" t="s">
        <v>111</v>
      </c>
      <c r="G355">
        <v>17</v>
      </c>
      <c r="H355">
        <v>137.6</v>
      </c>
      <c r="I355" t="s">
        <v>10</v>
      </c>
      <c r="J355" t="str">
        <f>_xlfn.XLOOKUP(Table1_1[[#This Row],[Analyte]],[1]analyte_order!$B:$B,[1]analyte_order!$C:$C)</f>
        <v>375-85-9</v>
      </c>
      <c r="K355">
        <f>_xlfn.XLOOKUP(Table1_1[[#This Row],[CAS_rn]],[1]analyte_order!$C:$C,[1]analyte_order!$E:$E)</f>
        <v>4</v>
      </c>
      <c r="L355" s="3">
        <v>5.28E-2</v>
      </c>
    </row>
    <row r="356" spans="1:12" x14ac:dyDescent="0.3">
      <c r="A356" t="s">
        <v>139</v>
      </c>
      <c r="B356" s="1">
        <v>44145</v>
      </c>
      <c r="C356" s="1" t="str">
        <f t="shared" si="5"/>
        <v>20315</v>
      </c>
      <c r="D356" t="s">
        <v>109</v>
      </c>
      <c r="E356" t="s">
        <v>120</v>
      </c>
      <c r="F356" t="s">
        <v>111</v>
      </c>
      <c r="G356">
        <v>17</v>
      </c>
      <c r="H356">
        <v>137.6</v>
      </c>
      <c r="I356" t="s">
        <v>11</v>
      </c>
      <c r="J356" t="str">
        <f>_xlfn.XLOOKUP(Table1_1[[#This Row],[Analyte]],[1]analyte_order!$B:$B,[1]analyte_order!$C:$C)</f>
        <v>335-67-1</v>
      </c>
      <c r="K356">
        <f>_xlfn.XLOOKUP(Table1_1[[#This Row],[CAS_rn]],[1]analyte_order!$C:$C,[1]analyte_order!$E:$E)</f>
        <v>5</v>
      </c>
      <c r="L356" s="3">
        <v>0.1056</v>
      </c>
    </row>
    <row r="357" spans="1:12" x14ac:dyDescent="0.3">
      <c r="A357" t="s">
        <v>139</v>
      </c>
      <c r="B357" s="1">
        <v>44145</v>
      </c>
      <c r="C357" s="1" t="str">
        <f t="shared" si="5"/>
        <v>20315</v>
      </c>
      <c r="D357" t="s">
        <v>109</v>
      </c>
      <c r="E357" t="s">
        <v>120</v>
      </c>
      <c r="F357" t="s">
        <v>111</v>
      </c>
      <c r="G357">
        <v>17</v>
      </c>
      <c r="H357">
        <v>137.6</v>
      </c>
      <c r="I357" t="s">
        <v>12</v>
      </c>
      <c r="J357" t="str">
        <f>_xlfn.XLOOKUP(Table1_1[[#This Row],[Analyte]],[1]analyte_order!$B:$B,[1]analyte_order!$C:$C)</f>
        <v>375-95-1</v>
      </c>
      <c r="K357">
        <f>_xlfn.XLOOKUP(Table1_1[[#This Row],[CAS_rn]],[1]analyte_order!$C:$C,[1]analyte_order!$E:$E)</f>
        <v>6</v>
      </c>
      <c r="L357" s="3">
        <v>5.28E-2</v>
      </c>
    </row>
    <row r="358" spans="1:12" x14ac:dyDescent="0.3">
      <c r="A358" t="s">
        <v>139</v>
      </c>
      <c r="B358" s="1">
        <v>44145</v>
      </c>
      <c r="C358" s="1" t="str">
        <f t="shared" si="5"/>
        <v>20315</v>
      </c>
      <c r="D358" t="s">
        <v>109</v>
      </c>
      <c r="E358" t="s">
        <v>120</v>
      </c>
      <c r="F358" t="s">
        <v>111</v>
      </c>
      <c r="G358">
        <v>17</v>
      </c>
      <c r="H358">
        <v>137.6</v>
      </c>
      <c r="I358" t="s">
        <v>13</v>
      </c>
      <c r="J358" t="str">
        <f>_xlfn.XLOOKUP(Table1_1[[#This Row],[Analyte]],[1]analyte_order!$B:$B,[1]analyte_order!$C:$C)</f>
        <v>375-73-5</v>
      </c>
      <c r="K358">
        <f>_xlfn.XLOOKUP(Table1_1[[#This Row],[CAS_rn]],[1]analyte_order!$C:$C,[1]analyte_order!$E:$E)</f>
        <v>14</v>
      </c>
      <c r="L358" s="3">
        <v>5.28E-2</v>
      </c>
    </row>
    <row r="359" spans="1:12" x14ac:dyDescent="0.3">
      <c r="A359" t="s">
        <v>139</v>
      </c>
      <c r="B359" s="1">
        <v>44145</v>
      </c>
      <c r="C359" s="1" t="str">
        <f t="shared" si="5"/>
        <v>20315</v>
      </c>
      <c r="D359" t="s">
        <v>109</v>
      </c>
      <c r="E359" t="s">
        <v>120</v>
      </c>
      <c r="F359" t="s">
        <v>111</v>
      </c>
      <c r="G359">
        <v>17</v>
      </c>
      <c r="H359">
        <v>137.6</v>
      </c>
      <c r="I359" t="s">
        <v>14</v>
      </c>
      <c r="J359" t="str">
        <f>_xlfn.XLOOKUP(Table1_1[[#This Row],[Analyte]],[1]analyte_order!$B:$B,[1]analyte_order!$C:$C)</f>
        <v>2706-91-4</v>
      </c>
      <c r="K359">
        <f>_xlfn.XLOOKUP(Table1_1[[#This Row],[CAS_rn]],[1]analyte_order!$C:$C,[1]analyte_order!$E:$E)</f>
        <v>15</v>
      </c>
      <c r="L359" s="3">
        <v>0.1056</v>
      </c>
    </row>
    <row r="360" spans="1:12" x14ac:dyDescent="0.3">
      <c r="A360" t="s">
        <v>139</v>
      </c>
      <c r="B360" s="1">
        <v>44145</v>
      </c>
      <c r="C360" s="1" t="str">
        <f t="shared" si="5"/>
        <v>20315</v>
      </c>
      <c r="D360" t="s">
        <v>109</v>
      </c>
      <c r="E360" t="s">
        <v>120</v>
      </c>
      <c r="F360" t="s">
        <v>111</v>
      </c>
      <c r="G360">
        <v>17</v>
      </c>
      <c r="H360">
        <v>137.6</v>
      </c>
      <c r="I360" t="s">
        <v>15</v>
      </c>
      <c r="J360" t="str">
        <f>_xlfn.XLOOKUP(Table1_1[[#This Row],[Analyte]],[1]analyte_order!$B:$B,[1]analyte_order!$C:$C)</f>
        <v>355-46-4</v>
      </c>
      <c r="K360">
        <f>_xlfn.XLOOKUP(Table1_1[[#This Row],[CAS_rn]],[1]analyte_order!$C:$C,[1]analyte_order!$E:$E)</f>
        <v>16</v>
      </c>
      <c r="L360" s="3">
        <v>5.56</v>
      </c>
    </row>
    <row r="361" spans="1:12" x14ac:dyDescent="0.3">
      <c r="A361" t="s">
        <v>139</v>
      </c>
      <c r="B361" s="1">
        <v>44145</v>
      </c>
      <c r="C361" s="1" t="str">
        <f t="shared" si="5"/>
        <v>20315</v>
      </c>
      <c r="D361" t="s">
        <v>109</v>
      </c>
      <c r="E361" t="s">
        <v>120</v>
      </c>
      <c r="F361" t="s">
        <v>111</v>
      </c>
      <c r="G361">
        <v>17</v>
      </c>
      <c r="H361">
        <v>137.6</v>
      </c>
      <c r="I361" t="s">
        <v>16</v>
      </c>
      <c r="J361" t="str">
        <f>_xlfn.XLOOKUP(Table1_1[[#This Row],[Analyte]],[1]analyte_order!$B:$B,[1]analyte_order!$C:$C)</f>
        <v>375-92-8</v>
      </c>
      <c r="K361">
        <f>_xlfn.XLOOKUP(Table1_1[[#This Row],[CAS_rn]],[1]analyte_order!$C:$C,[1]analyte_order!$E:$E)</f>
        <v>17</v>
      </c>
      <c r="L361" s="3">
        <v>2.66</v>
      </c>
    </row>
    <row r="362" spans="1:12" x14ac:dyDescent="0.3">
      <c r="A362" t="s">
        <v>139</v>
      </c>
      <c r="B362" s="1">
        <v>44145</v>
      </c>
      <c r="C362" s="1" t="str">
        <f t="shared" si="5"/>
        <v>20315</v>
      </c>
      <c r="D362" t="s">
        <v>109</v>
      </c>
      <c r="E362" t="s">
        <v>120</v>
      </c>
      <c r="F362" t="s">
        <v>111</v>
      </c>
      <c r="G362">
        <v>17</v>
      </c>
      <c r="H362">
        <v>137.6</v>
      </c>
      <c r="I362" t="s">
        <v>17</v>
      </c>
      <c r="J362" t="str">
        <f>_xlfn.XLOOKUP(Table1_1[[#This Row],[Analyte]],[1]analyte_order!$B:$B,[1]analyte_order!$C:$C)</f>
        <v>1763-23-1</v>
      </c>
      <c r="K362">
        <f>_xlfn.XLOOKUP(Table1_1[[#This Row],[CAS_rn]],[1]analyte_order!$C:$C,[1]analyte_order!$E:$E)</f>
        <v>18</v>
      </c>
      <c r="L362" s="3">
        <v>1810</v>
      </c>
    </row>
    <row r="363" spans="1:12" x14ac:dyDescent="0.3">
      <c r="A363" t="s">
        <v>139</v>
      </c>
      <c r="B363" s="1">
        <v>44145</v>
      </c>
      <c r="C363" s="1" t="str">
        <f t="shared" si="5"/>
        <v>20315</v>
      </c>
      <c r="D363" t="s">
        <v>109</v>
      </c>
      <c r="E363" t="s">
        <v>120</v>
      </c>
      <c r="F363" t="s">
        <v>111</v>
      </c>
      <c r="G363">
        <v>17</v>
      </c>
      <c r="H363">
        <v>137.6</v>
      </c>
      <c r="I363" t="s">
        <v>18</v>
      </c>
      <c r="J363" t="str">
        <f>_xlfn.XLOOKUP(Table1_1[[#This Row],[Analyte]],[1]analyte_order!$B:$B,[1]analyte_order!$C:$C)</f>
        <v>27619-97-2</v>
      </c>
      <c r="K363">
        <f>_xlfn.XLOOKUP(Table1_1[[#This Row],[CAS_rn]],[1]analyte_order!$C:$C,[1]analyte_order!$E:$E)</f>
        <v>23</v>
      </c>
      <c r="L363" s="3">
        <v>5.28E-2</v>
      </c>
    </row>
    <row r="364" spans="1:12" x14ac:dyDescent="0.3">
      <c r="A364" t="s">
        <v>140</v>
      </c>
      <c r="B364" s="1">
        <v>44145</v>
      </c>
      <c r="C364" s="1" t="str">
        <f t="shared" si="5"/>
        <v>20315</v>
      </c>
      <c r="D364" t="s">
        <v>109</v>
      </c>
      <c r="E364" t="s">
        <v>120</v>
      </c>
      <c r="F364" t="s">
        <v>113</v>
      </c>
      <c r="G364">
        <v>17</v>
      </c>
      <c r="H364">
        <v>137.6</v>
      </c>
      <c r="I364" t="s">
        <v>7</v>
      </c>
      <c r="J364" t="str">
        <f>_xlfn.XLOOKUP(Table1_1[[#This Row],[Analyte]],[1]analyte_order!$B:$B,[1]analyte_order!$C:$C)</f>
        <v>375-22-4</v>
      </c>
      <c r="K364">
        <f>_xlfn.XLOOKUP(Table1_1[[#This Row],[CAS_rn]],[1]analyte_order!$C:$C,[1]analyte_order!$E:$E)</f>
        <v>1</v>
      </c>
      <c r="L364" s="3">
        <v>9.5500000000000002E-2</v>
      </c>
    </row>
    <row r="365" spans="1:12" x14ac:dyDescent="0.3">
      <c r="A365" t="s">
        <v>140</v>
      </c>
      <c r="B365" s="1">
        <v>44145</v>
      </c>
      <c r="C365" s="1" t="str">
        <f t="shared" si="5"/>
        <v>20315</v>
      </c>
      <c r="D365" t="s">
        <v>109</v>
      </c>
      <c r="E365" t="s">
        <v>120</v>
      </c>
      <c r="F365" t="s">
        <v>113</v>
      </c>
      <c r="G365">
        <v>17</v>
      </c>
      <c r="H365">
        <v>137.6</v>
      </c>
      <c r="I365" t="s">
        <v>8</v>
      </c>
      <c r="J365" t="str">
        <f>_xlfn.XLOOKUP(Table1_1[[#This Row],[Analyte]],[1]analyte_order!$B:$B,[1]analyte_order!$C:$C)</f>
        <v>2706-90-3</v>
      </c>
      <c r="K365">
        <f>_xlfn.XLOOKUP(Table1_1[[#This Row],[CAS_rn]],[1]analyte_order!$C:$C,[1]analyte_order!$E:$E)</f>
        <v>2</v>
      </c>
      <c r="L365" s="3">
        <v>9.5500000000000002E-2</v>
      </c>
    </row>
    <row r="366" spans="1:12" x14ac:dyDescent="0.3">
      <c r="A366" t="s">
        <v>140</v>
      </c>
      <c r="B366" s="1">
        <v>44145</v>
      </c>
      <c r="C366" s="1" t="str">
        <f t="shared" si="5"/>
        <v>20315</v>
      </c>
      <c r="D366" t="s">
        <v>109</v>
      </c>
      <c r="E366" t="s">
        <v>120</v>
      </c>
      <c r="F366" t="s">
        <v>113</v>
      </c>
      <c r="G366">
        <v>17</v>
      </c>
      <c r="H366">
        <v>137.6</v>
      </c>
      <c r="I366" t="s">
        <v>9</v>
      </c>
      <c r="J366" t="str">
        <f>_xlfn.XLOOKUP(Table1_1[[#This Row],[Analyte]],[1]analyte_order!$B:$B,[1]analyte_order!$C:$C)</f>
        <v>307-24-4</v>
      </c>
      <c r="K366">
        <f>_xlfn.XLOOKUP(Table1_1[[#This Row],[CAS_rn]],[1]analyte_order!$C:$C,[1]analyte_order!$E:$E)</f>
        <v>3</v>
      </c>
      <c r="L366" s="3">
        <v>9.5500000000000002E-2</v>
      </c>
    </row>
    <row r="367" spans="1:12" x14ac:dyDescent="0.3">
      <c r="A367" t="s">
        <v>140</v>
      </c>
      <c r="B367" s="1">
        <v>44145</v>
      </c>
      <c r="C367" s="1" t="str">
        <f t="shared" si="5"/>
        <v>20315</v>
      </c>
      <c r="D367" t="s">
        <v>109</v>
      </c>
      <c r="E367" t="s">
        <v>120</v>
      </c>
      <c r="F367" t="s">
        <v>113</v>
      </c>
      <c r="G367">
        <v>17</v>
      </c>
      <c r="H367">
        <v>137.6</v>
      </c>
      <c r="I367" t="s">
        <v>10</v>
      </c>
      <c r="J367" t="str">
        <f>_xlfn.XLOOKUP(Table1_1[[#This Row],[Analyte]],[1]analyte_order!$B:$B,[1]analyte_order!$C:$C)</f>
        <v>375-85-9</v>
      </c>
      <c r="K367">
        <f>_xlfn.XLOOKUP(Table1_1[[#This Row],[CAS_rn]],[1]analyte_order!$C:$C,[1]analyte_order!$E:$E)</f>
        <v>4</v>
      </c>
      <c r="L367" s="3">
        <v>1.0900000000000001</v>
      </c>
    </row>
    <row r="368" spans="1:12" x14ac:dyDescent="0.3">
      <c r="A368" t="s">
        <v>140</v>
      </c>
      <c r="B368" s="1">
        <v>44145</v>
      </c>
      <c r="C368" s="1" t="str">
        <f t="shared" si="5"/>
        <v>20315</v>
      </c>
      <c r="D368" t="s">
        <v>109</v>
      </c>
      <c r="E368" t="s">
        <v>120</v>
      </c>
      <c r="F368" t="s">
        <v>113</v>
      </c>
      <c r="G368">
        <v>17</v>
      </c>
      <c r="H368">
        <v>137.6</v>
      </c>
      <c r="I368" t="s">
        <v>11</v>
      </c>
      <c r="J368" t="str">
        <f>_xlfn.XLOOKUP(Table1_1[[#This Row],[Analyte]],[1]analyte_order!$B:$B,[1]analyte_order!$C:$C)</f>
        <v>335-67-1</v>
      </c>
      <c r="K368">
        <f>_xlfn.XLOOKUP(Table1_1[[#This Row],[CAS_rn]],[1]analyte_order!$C:$C,[1]analyte_order!$E:$E)</f>
        <v>5</v>
      </c>
      <c r="L368" s="3">
        <v>0.19089999999999999</v>
      </c>
    </row>
    <row r="369" spans="1:12" x14ac:dyDescent="0.3">
      <c r="A369" t="s">
        <v>140</v>
      </c>
      <c r="B369" s="1">
        <v>44145</v>
      </c>
      <c r="C369" s="1" t="str">
        <f t="shared" si="5"/>
        <v>20315</v>
      </c>
      <c r="D369" t="s">
        <v>109</v>
      </c>
      <c r="E369" t="s">
        <v>120</v>
      </c>
      <c r="F369" t="s">
        <v>113</v>
      </c>
      <c r="G369">
        <v>17</v>
      </c>
      <c r="H369">
        <v>137.6</v>
      </c>
      <c r="I369" t="s">
        <v>12</v>
      </c>
      <c r="J369" t="str">
        <f>_xlfn.XLOOKUP(Table1_1[[#This Row],[Analyte]],[1]analyte_order!$B:$B,[1]analyte_order!$C:$C)</f>
        <v>375-95-1</v>
      </c>
      <c r="K369">
        <f>_xlfn.XLOOKUP(Table1_1[[#This Row],[CAS_rn]],[1]analyte_order!$C:$C,[1]analyte_order!$E:$E)</f>
        <v>6</v>
      </c>
      <c r="L369" s="3">
        <v>9.5500000000000002E-2</v>
      </c>
    </row>
    <row r="370" spans="1:12" x14ac:dyDescent="0.3">
      <c r="A370" t="s">
        <v>140</v>
      </c>
      <c r="B370" s="1">
        <v>44145</v>
      </c>
      <c r="C370" s="1" t="str">
        <f t="shared" si="5"/>
        <v>20315</v>
      </c>
      <c r="D370" t="s">
        <v>109</v>
      </c>
      <c r="E370" t="s">
        <v>120</v>
      </c>
      <c r="F370" t="s">
        <v>113</v>
      </c>
      <c r="G370">
        <v>17</v>
      </c>
      <c r="H370">
        <v>137.6</v>
      </c>
      <c r="I370" t="s">
        <v>13</v>
      </c>
      <c r="J370" t="str">
        <f>_xlfn.XLOOKUP(Table1_1[[#This Row],[Analyte]],[1]analyte_order!$B:$B,[1]analyte_order!$C:$C)</f>
        <v>375-73-5</v>
      </c>
      <c r="K370">
        <f>_xlfn.XLOOKUP(Table1_1[[#This Row],[CAS_rn]],[1]analyte_order!$C:$C,[1]analyte_order!$E:$E)</f>
        <v>14</v>
      </c>
      <c r="L370" s="3">
        <v>9.5500000000000002E-2</v>
      </c>
    </row>
    <row r="371" spans="1:12" x14ac:dyDescent="0.3">
      <c r="A371" t="s">
        <v>140</v>
      </c>
      <c r="B371" s="1">
        <v>44145</v>
      </c>
      <c r="C371" s="1" t="str">
        <f t="shared" si="5"/>
        <v>20315</v>
      </c>
      <c r="D371" t="s">
        <v>109</v>
      </c>
      <c r="E371" t="s">
        <v>120</v>
      </c>
      <c r="F371" t="s">
        <v>113</v>
      </c>
      <c r="G371">
        <v>17</v>
      </c>
      <c r="H371">
        <v>137.6</v>
      </c>
      <c r="I371" t="s">
        <v>14</v>
      </c>
      <c r="J371" t="str">
        <f>_xlfn.XLOOKUP(Table1_1[[#This Row],[Analyte]],[1]analyte_order!$B:$B,[1]analyte_order!$C:$C)</f>
        <v>2706-91-4</v>
      </c>
      <c r="K371">
        <f>_xlfn.XLOOKUP(Table1_1[[#This Row],[CAS_rn]],[1]analyte_order!$C:$C,[1]analyte_order!$E:$E)</f>
        <v>15</v>
      </c>
      <c r="L371" s="3">
        <v>0.19089999999999999</v>
      </c>
    </row>
    <row r="372" spans="1:12" x14ac:dyDescent="0.3">
      <c r="A372" t="s">
        <v>140</v>
      </c>
      <c r="B372" s="1">
        <v>44145</v>
      </c>
      <c r="C372" s="1" t="str">
        <f t="shared" si="5"/>
        <v>20315</v>
      </c>
      <c r="D372" t="s">
        <v>109</v>
      </c>
      <c r="E372" t="s">
        <v>120</v>
      </c>
      <c r="F372" t="s">
        <v>113</v>
      </c>
      <c r="G372">
        <v>17</v>
      </c>
      <c r="H372">
        <v>137.6</v>
      </c>
      <c r="I372" t="s">
        <v>15</v>
      </c>
      <c r="J372" t="str">
        <f>_xlfn.XLOOKUP(Table1_1[[#This Row],[Analyte]],[1]analyte_order!$B:$B,[1]analyte_order!$C:$C)</f>
        <v>355-46-4</v>
      </c>
      <c r="K372">
        <f>_xlfn.XLOOKUP(Table1_1[[#This Row],[CAS_rn]],[1]analyte_order!$C:$C,[1]analyte_order!$E:$E)</f>
        <v>16</v>
      </c>
      <c r="L372" s="3">
        <v>7.83</v>
      </c>
    </row>
    <row r="373" spans="1:12" x14ac:dyDescent="0.3">
      <c r="A373" t="s">
        <v>140</v>
      </c>
      <c r="B373" s="1">
        <v>44145</v>
      </c>
      <c r="C373" s="1" t="str">
        <f t="shared" si="5"/>
        <v>20315</v>
      </c>
      <c r="D373" t="s">
        <v>109</v>
      </c>
      <c r="E373" t="s">
        <v>120</v>
      </c>
      <c r="F373" t="s">
        <v>113</v>
      </c>
      <c r="G373">
        <v>17</v>
      </c>
      <c r="H373">
        <v>137.6</v>
      </c>
      <c r="I373" t="s">
        <v>16</v>
      </c>
      <c r="J373" t="str">
        <f>_xlfn.XLOOKUP(Table1_1[[#This Row],[Analyte]],[1]analyte_order!$B:$B,[1]analyte_order!$C:$C)</f>
        <v>375-92-8</v>
      </c>
      <c r="K373">
        <f>_xlfn.XLOOKUP(Table1_1[[#This Row],[CAS_rn]],[1]analyte_order!$C:$C,[1]analyte_order!$E:$E)</f>
        <v>17</v>
      </c>
      <c r="L373" s="3">
        <v>4.4800000000000004</v>
      </c>
    </row>
    <row r="374" spans="1:12" x14ac:dyDescent="0.3">
      <c r="A374" t="s">
        <v>140</v>
      </c>
      <c r="B374" s="1">
        <v>44145</v>
      </c>
      <c r="C374" s="1" t="str">
        <f t="shared" si="5"/>
        <v>20315</v>
      </c>
      <c r="D374" t="s">
        <v>109</v>
      </c>
      <c r="E374" t="s">
        <v>120</v>
      </c>
      <c r="F374" t="s">
        <v>113</v>
      </c>
      <c r="G374">
        <v>17</v>
      </c>
      <c r="H374">
        <v>137.6</v>
      </c>
      <c r="I374" t="s">
        <v>17</v>
      </c>
      <c r="J374" t="str">
        <f>_xlfn.XLOOKUP(Table1_1[[#This Row],[Analyte]],[1]analyte_order!$B:$B,[1]analyte_order!$C:$C)</f>
        <v>1763-23-1</v>
      </c>
      <c r="K374">
        <f>_xlfn.XLOOKUP(Table1_1[[#This Row],[CAS_rn]],[1]analyte_order!$C:$C,[1]analyte_order!$E:$E)</f>
        <v>18</v>
      </c>
      <c r="L374" s="3">
        <v>4100</v>
      </c>
    </row>
    <row r="375" spans="1:12" x14ac:dyDescent="0.3">
      <c r="A375" t="s">
        <v>140</v>
      </c>
      <c r="B375" s="1">
        <v>44145</v>
      </c>
      <c r="C375" s="1" t="str">
        <f t="shared" si="5"/>
        <v>20315</v>
      </c>
      <c r="D375" t="s">
        <v>109</v>
      </c>
      <c r="E375" t="s">
        <v>120</v>
      </c>
      <c r="F375" t="s">
        <v>113</v>
      </c>
      <c r="G375">
        <v>17</v>
      </c>
      <c r="H375">
        <v>137.6</v>
      </c>
      <c r="I375" t="s">
        <v>18</v>
      </c>
      <c r="J375" t="str">
        <f>_xlfn.XLOOKUP(Table1_1[[#This Row],[Analyte]],[1]analyte_order!$B:$B,[1]analyte_order!$C:$C)</f>
        <v>27619-97-2</v>
      </c>
      <c r="K375">
        <f>_xlfn.XLOOKUP(Table1_1[[#This Row],[CAS_rn]],[1]analyte_order!$C:$C,[1]analyte_order!$E:$E)</f>
        <v>23</v>
      </c>
      <c r="L375" s="3">
        <v>9.5500000000000002E-2</v>
      </c>
    </row>
    <row r="376" spans="1:12" x14ac:dyDescent="0.3">
      <c r="A376" t="s">
        <v>141</v>
      </c>
      <c r="B376" s="1">
        <v>44145</v>
      </c>
      <c r="C376" s="1" t="str">
        <f t="shared" si="5"/>
        <v>20315</v>
      </c>
      <c r="D376" t="s">
        <v>109</v>
      </c>
      <c r="E376" t="s">
        <v>120</v>
      </c>
      <c r="F376" t="s">
        <v>115</v>
      </c>
      <c r="G376">
        <v>17</v>
      </c>
      <c r="H376">
        <v>137.6</v>
      </c>
      <c r="I376" t="s">
        <v>7</v>
      </c>
      <c r="J376" t="str">
        <f>_xlfn.XLOOKUP(Table1_1[[#This Row],[Analyte]],[1]analyte_order!$B:$B,[1]analyte_order!$C:$C)</f>
        <v>375-22-4</v>
      </c>
      <c r="K376">
        <f>_xlfn.XLOOKUP(Table1_1[[#This Row],[CAS_rn]],[1]analyte_order!$C:$C,[1]analyte_order!$E:$E)</f>
        <v>1</v>
      </c>
      <c r="L376" s="3">
        <v>4.3400000000000001E-2</v>
      </c>
    </row>
    <row r="377" spans="1:12" x14ac:dyDescent="0.3">
      <c r="A377" t="s">
        <v>141</v>
      </c>
      <c r="B377" s="1">
        <v>44145</v>
      </c>
      <c r="C377" s="1" t="str">
        <f t="shared" si="5"/>
        <v>20315</v>
      </c>
      <c r="D377" t="s">
        <v>109</v>
      </c>
      <c r="E377" t="s">
        <v>120</v>
      </c>
      <c r="F377" t="s">
        <v>115</v>
      </c>
      <c r="G377">
        <v>17</v>
      </c>
      <c r="H377">
        <v>137.6</v>
      </c>
      <c r="I377" t="s">
        <v>8</v>
      </c>
      <c r="J377" t="str">
        <f>_xlfn.XLOOKUP(Table1_1[[#This Row],[Analyte]],[1]analyte_order!$B:$B,[1]analyte_order!$C:$C)</f>
        <v>2706-90-3</v>
      </c>
      <c r="K377">
        <f>_xlfn.XLOOKUP(Table1_1[[#This Row],[CAS_rn]],[1]analyte_order!$C:$C,[1]analyte_order!$E:$E)</f>
        <v>2</v>
      </c>
      <c r="L377" s="3">
        <v>4.3400000000000001E-2</v>
      </c>
    </row>
    <row r="378" spans="1:12" x14ac:dyDescent="0.3">
      <c r="A378" t="s">
        <v>141</v>
      </c>
      <c r="B378" s="1">
        <v>44145</v>
      </c>
      <c r="C378" s="1" t="str">
        <f t="shared" si="5"/>
        <v>20315</v>
      </c>
      <c r="D378" t="s">
        <v>109</v>
      </c>
      <c r="E378" t="s">
        <v>120</v>
      </c>
      <c r="F378" t="s">
        <v>115</v>
      </c>
      <c r="G378">
        <v>17</v>
      </c>
      <c r="H378">
        <v>137.6</v>
      </c>
      <c r="I378" t="s">
        <v>9</v>
      </c>
      <c r="J378" t="str">
        <f>_xlfn.XLOOKUP(Table1_1[[#This Row],[Analyte]],[1]analyte_order!$B:$B,[1]analyte_order!$C:$C)</f>
        <v>307-24-4</v>
      </c>
      <c r="K378">
        <f>_xlfn.XLOOKUP(Table1_1[[#This Row],[CAS_rn]],[1]analyte_order!$C:$C,[1]analyte_order!$E:$E)</f>
        <v>3</v>
      </c>
      <c r="L378" s="3">
        <v>4.3400000000000001E-2</v>
      </c>
    </row>
    <row r="379" spans="1:12" x14ac:dyDescent="0.3">
      <c r="A379" t="s">
        <v>141</v>
      </c>
      <c r="B379" s="1">
        <v>44145</v>
      </c>
      <c r="C379" s="1" t="str">
        <f t="shared" si="5"/>
        <v>20315</v>
      </c>
      <c r="D379" t="s">
        <v>109</v>
      </c>
      <c r="E379" t="s">
        <v>120</v>
      </c>
      <c r="F379" t="s">
        <v>115</v>
      </c>
      <c r="G379">
        <v>17</v>
      </c>
      <c r="H379">
        <v>137.6</v>
      </c>
      <c r="I379" t="s">
        <v>10</v>
      </c>
      <c r="J379" t="str">
        <f>_xlfn.XLOOKUP(Table1_1[[#This Row],[Analyte]],[1]analyte_order!$B:$B,[1]analyte_order!$C:$C)</f>
        <v>375-85-9</v>
      </c>
      <c r="K379">
        <f>_xlfn.XLOOKUP(Table1_1[[#This Row],[CAS_rn]],[1]analyte_order!$C:$C,[1]analyte_order!$E:$E)</f>
        <v>4</v>
      </c>
      <c r="L379" s="3">
        <v>4.3400000000000001E-2</v>
      </c>
    </row>
    <row r="380" spans="1:12" x14ac:dyDescent="0.3">
      <c r="A380" t="s">
        <v>141</v>
      </c>
      <c r="B380" s="1">
        <v>44145</v>
      </c>
      <c r="C380" s="1" t="str">
        <f t="shared" si="5"/>
        <v>20315</v>
      </c>
      <c r="D380" t="s">
        <v>109</v>
      </c>
      <c r="E380" t="s">
        <v>120</v>
      </c>
      <c r="F380" t="s">
        <v>115</v>
      </c>
      <c r="G380">
        <v>17</v>
      </c>
      <c r="H380">
        <v>137.6</v>
      </c>
      <c r="I380" t="s">
        <v>11</v>
      </c>
      <c r="J380" t="str">
        <f>_xlfn.XLOOKUP(Table1_1[[#This Row],[Analyte]],[1]analyte_order!$B:$B,[1]analyte_order!$C:$C)</f>
        <v>335-67-1</v>
      </c>
      <c r="K380">
        <f>_xlfn.XLOOKUP(Table1_1[[#This Row],[CAS_rn]],[1]analyte_order!$C:$C,[1]analyte_order!$E:$E)</f>
        <v>5</v>
      </c>
      <c r="L380" s="3">
        <v>8.7599999999999997E-2</v>
      </c>
    </row>
    <row r="381" spans="1:12" x14ac:dyDescent="0.3">
      <c r="A381" t="s">
        <v>141</v>
      </c>
      <c r="B381" s="1">
        <v>44145</v>
      </c>
      <c r="C381" s="1" t="str">
        <f t="shared" si="5"/>
        <v>20315</v>
      </c>
      <c r="D381" t="s">
        <v>109</v>
      </c>
      <c r="E381" t="s">
        <v>120</v>
      </c>
      <c r="F381" t="s">
        <v>115</v>
      </c>
      <c r="G381">
        <v>17</v>
      </c>
      <c r="H381">
        <v>137.6</v>
      </c>
      <c r="I381" t="s">
        <v>12</v>
      </c>
      <c r="J381" t="str">
        <f>_xlfn.XLOOKUP(Table1_1[[#This Row],[Analyte]],[1]analyte_order!$B:$B,[1]analyte_order!$C:$C)</f>
        <v>375-95-1</v>
      </c>
      <c r="K381">
        <f>_xlfn.XLOOKUP(Table1_1[[#This Row],[CAS_rn]],[1]analyte_order!$C:$C,[1]analyte_order!$E:$E)</f>
        <v>6</v>
      </c>
      <c r="L381" s="3">
        <v>4.3400000000000001E-2</v>
      </c>
    </row>
    <row r="382" spans="1:12" x14ac:dyDescent="0.3">
      <c r="A382" t="s">
        <v>141</v>
      </c>
      <c r="B382" s="1">
        <v>44145</v>
      </c>
      <c r="C382" s="1" t="str">
        <f t="shared" si="5"/>
        <v>20315</v>
      </c>
      <c r="D382" t="s">
        <v>109</v>
      </c>
      <c r="E382" t="s">
        <v>120</v>
      </c>
      <c r="F382" t="s">
        <v>115</v>
      </c>
      <c r="G382">
        <v>17</v>
      </c>
      <c r="H382">
        <v>137.6</v>
      </c>
      <c r="I382" t="s">
        <v>13</v>
      </c>
      <c r="J382" t="str">
        <f>_xlfn.XLOOKUP(Table1_1[[#This Row],[Analyte]],[1]analyte_order!$B:$B,[1]analyte_order!$C:$C)</f>
        <v>375-73-5</v>
      </c>
      <c r="K382">
        <f>_xlfn.XLOOKUP(Table1_1[[#This Row],[CAS_rn]],[1]analyte_order!$C:$C,[1]analyte_order!$E:$E)</f>
        <v>14</v>
      </c>
      <c r="L382" s="3">
        <v>4.3400000000000001E-2</v>
      </c>
    </row>
    <row r="383" spans="1:12" x14ac:dyDescent="0.3">
      <c r="A383" t="s">
        <v>141</v>
      </c>
      <c r="B383" s="1">
        <v>44145</v>
      </c>
      <c r="C383" s="1" t="str">
        <f t="shared" si="5"/>
        <v>20315</v>
      </c>
      <c r="D383" t="s">
        <v>109</v>
      </c>
      <c r="E383" t="s">
        <v>120</v>
      </c>
      <c r="F383" t="s">
        <v>115</v>
      </c>
      <c r="G383">
        <v>17</v>
      </c>
      <c r="H383">
        <v>137.6</v>
      </c>
      <c r="I383" t="s">
        <v>14</v>
      </c>
      <c r="J383" t="str">
        <f>_xlfn.XLOOKUP(Table1_1[[#This Row],[Analyte]],[1]analyte_order!$B:$B,[1]analyte_order!$C:$C)</f>
        <v>2706-91-4</v>
      </c>
      <c r="K383">
        <f>_xlfn.XLOOKUP(Table1_1[[#This Row],[CAS_rn]],[1]analyte_order!$C:$C,[1]analyte_order!$E:$E)</f>
        <v>15</v>
      </c>
      <c r="L383" s="3">
        <v>4.3400000000000001E-2</v>
      </c>
    </row>
    <row r="384" spans="1:12" x14ac:dyDescent="0.3">
      <c r="A384" t="s">
        <v>141</v>
      </c>
      <c r="B384" s="1">
        <v>44145</v>
      </c>
      <c r="C384" s="1" t="str">
        <f t="shared" si="5"/>
        <v>20315</v>
      </c>
      <c r="D384" t="s">
        <v>109</v>
      </c>
      <c r="E384" t="s">
        <v>120</v>
      </c>
      <c r="F384" t="s">
        <v>115</v>
      </c>
      <c r="G384">
        <v>17</v>
      </c>
      <c r="H384">
        <v>137.6</v>
      </c>
      <c r="I384" t="s">
        <v>15</v>
      </c>
      <c r="J384" t="str">
        <f>_xlfn.XLOOKUP(Table1_1[[#This Row],[Analyte]],[1]analyte_order!$B:$B,[1]analyte_order!$C:$C)</f>
        <v>355-46-4</v>
      </c>
      <c r="K384">
        <f>_xlfn.XLOOKUP(Table1_1[[#This Row],[CAS_rn]],[1]analyte_order!$C:$C,[1]analyte_order!$E:$E)</f>
        <v>16</v>
      </c>
      <c r="L384" s="3">
        <v>1.93</v>
      </c>
    </row>
    <row r="385" spans="1:12" x14ac:dyDescent="0.3">
      <c r="A385" t="s">
        <v>141</v>
      </c>
      <c r="B385" s="1">
        <v>44145</v>
      </c>
      <c r="C385" s="1" t="str">
        <f t="shared" si="5"/>
        <v>20315</v>
      </c>
      <c r="D385" t="s">
        <v>109</v>
      </c>
      <c r="E385" t="s">
        <v>120</v>
      </c>
      <c r="F385" t="s">
        <v>115</v>
      </c>
      <c r="G385">
        <v>17</v>
      </c>
      <c r="H385">
        <v>137.6</v>
      </c>
      <c r="I385" t="s">
        <v>16</v>
      </c>
      <c r="J385" t="str">
        <f>_xlfn.XLOOKUP(Table1_1[[#This Row],[Analyte]],[1]analyte_order!$B:$B,[1]analyte_order!$C:$C)</f>
        <v>375-92-8</v>
      </c>
      <c r="K385">
        <f>_xlfn.XLOOKUP(Table1_1[[#This Row],[CAS_rn]],[1]analyte_order!$C:$C,[1]analyte_order!$E:$E)</f>
        <v>17</v>
      </c>
      <c r="L385" s="3">
        <v>0.53900000000000003</v>
      </c>
    </row>
    <row r="386" spans="1:12" x14ac:dyDescent="0.3">
      <c r="A386" t="s">
        <v>141</v>
      </c>
      <c r="B386" s="1">
        <v>44145</v>
      </c>
      <c r="C386" s="1" t="str">
        <f t="shared" ref="C386:C449" si="6">TEXT(B386,"yy")&amp;TEXT((B386-DATEVALUE("1/1/"&amp;TEXT(B386,"yy"))+1),"000")</f>
        <v>20315</v>
      </c>
      <c r="D386" t="s">
        <v>109</v>
      </c>
      <c r="E386" t="s">
        <v>120</v>
      </c>
      <c r="F386" t="s">
        <v>115</v>
      </c>
      <c r="G386">
        <v>17</v>
      </c>
      <c r="H386">
        <v>137.6</v>
      </c>
      <c r="I386" t="s">
        <v>17</v>
      </c>
      <c r="J386" t="str">
        <f>_xlfn.XLOOKUP(Table1_1[[#This Row],[Analyte]],[1]analyte_order!$B:$B,[1]analyte_order!$C:$C)</f>
        <v>1763-23-1</v>
      </c>
      <c r="K386">
        <f>_xlfn.XLOOKUP(Table1_1[[#This Row],[CAS_rn]],[1]analyte_order!$C:$C,[1]analyte_order!$E:$E)</f>
        <v>18</v>
      </c>
      <c r="L386" s="3">
        <v>511</v>
      </c>
    </row>
    <row r="387" spans="1:12" x14ac:dyDescent="0.3">
      <c r="A387" t="s">
        <v>141</v>
      </c>
      <c r="B387" s="1">
        <v>44145</v>
      </c>
      <c r="C387" s="1" t="str">
        <f t="shared" si="6"/>
        <v>20315</v>
      </c>
      <c r="D387" t="s">
        <v>109</v>
      </c>
      <c r="E387" t="s">
        <v>120</v>
      </c>
      <c r="F387" t="s">
        <v>115</v>
      </c>
      <c r="G387">
        <v>17</v>
      </c>
      <c r="H387">
        <v>137.6</v>
      </c>
      <c r="I387" t="s">
        <v>18</v>
      </c>
      <c r="J387" t="str">
        <f>_xlfn.XLOOKUP(Table1_1[[#This Row],[Analyte]],[1]analyte_order!$B:$B,[1]analyte_order!$C:$C)</f>
        <v>27619-97-2</v>
      </c>
      <c r="K387">
        <f>_xlfn.XLOOKUP(Table1_1[[#This Row],[CAS_rn]],[1]analyte_order!$C:$C,[1]analyte_order!$E:$E)</f>
        <v>23</v>
      </c>
      <c r="L387" s="3">
        <v>4.3400000000000001E-2</v>
      </c>
    </row>
    <row r="388" spans="1:12" x14ac:dyDescent="0.3">
      <c r="A388" t="s">
        <v>142</v>
      </c>
      <c r="B388" s="1">
        <v>44145</v>
      </c>
      <c r="C388" s="1" t="str">
        <f t="shared" si="6"/>
        <v>20315</v>
      </c>
      <c r="D388" t="s">
        <v>109</v>
      </c>
      <c r="E388" t="s">
        <v>120</v>
      </c>
      <c r="F388" t="s">
        <v>111</v>
      </c>
      <c r="G388">
        <v>17</v>
      </c>
      <c r="H388">
        <v>112.15</v>
      </c>
      <c r="I388" t="s">
        <v>7</v>
      </c>
      <c r="J388" t="str">
        <f>_xlfn.XLOOKUP(Table1_1[[#This Row],[Analyte]],[1]analyte_order!$B:$B,[1]analyte_order!$C:$C)</f>
        <v>375-22-4</v>
      </c>
      <c r="K388">
        <f>_xlfn.XLOOKUP(Table1_1[[#This Row],[CAS_rn]],[1]analyte_order!$C:$C,[1]analyte_order!$E:$E)</f>
        <v>1</v>
      </c>
      <c r="L388" s="3">
        <v>7.2700000000000001E-2</v>
      </c>
    </row>
    <row r="389" spans="1:12" x14ac:dyDescent="0.3">
      <c r="A389" t="s">
        <v>142</v>
      </c>
      <c r="B389" s="1">
        <v>44145</v>
      </c>
      <c r="C389" s="1" t="str">
        <f t="shared" si="6"/>
        <v>20315</v>
      </c>
      <c r="D389" t="s">
        <v>109</v>
      </c>
      <c r="E389" t="s">
        <v>120</v>
      </c>
      <c r="F389" t="s">
        <v>111</v>
      </c>
      <c r="G389">
        <v>17</v>
      </c>
      <c r="H389">
        <v>112.15</v>
      </c>
      <c r="I389" t="s">
        <v>8</v>
      </c>
      <c r="J389" t="str">
        <f>_xlfn.XLOOKUP(Table1_1[[#This Row],[Analyte]],[1]analyte_order!$B:$B,[1]analyte_order!$C:$C)</f>
        <v>2706-90-3</v>
      </c>
      <c r="K389">
        <f>_xlfn.XLOOKUP(Table1_1[[#This Row],[CAS_rn]],[1]analyte_order!$C:$C,[1]analyte_order!$E:$E)</f>
        <v>2</v>
      </c>
      <c r="L389" s="3">
        <v>7.2700000000000001E-2</v>
      </c>
    </row>
    <row r="390" spans="1:12" x14ac:dyDescent="0.3">
      <c r="A390" t="s">
        <v>142</v>
      </c>
      <c r="B390" s="1">
        <v>44145</v>
      </c>
      <c r="C390" s="1" t="str">
        <f t="shared" si="6"/>
        <v>20315</v>
      </c>
      <c r="D390" t="s">
        <v>109</v>
      </c>
      <c r="E390" t="s">
        <v>120</v>
      </c>
      <c r="F390" t="s">
        <v>111</v>
      </c>
      <c r="G390">
        <v>17</v>
      </c>
      <c r="H390">
        <v>112.15</v>
      </c>
      <c r="I390" t="s">
        <v>9</v>
      </c>
      <c r="J390" t="str">
        <f>_xlfn.XLOOKUP(Table1_1[[#This Row],[Analyte]],[1]analyte_order!$B:$B,[1]analyte_order!$C:$C)</f>
        <v>307-24-4</v>
      </c>
      <c r="K390">
        <f>_xlfn.XLOOKUP(Table1_1[[#This Row],[CAS_rn]],[1]analyte_order!$C:$C,[1]analyte_order!$E:$E)</f>
        <v>3</v>
      </c>
      <c r="L390" s="3">
        <v>0.14530000000000001</v>
      </c>
    </row>
    <row r="391" spans="1:12" x14ac:dyDescent="0.3">
      <c r="A391" t="s">
        <v>142</v>
      </c>
      <c r="B391" s="1">
        <v>44145</v>
      </c>
      <c r="C391" s="1" t="str">
        <f t="shared" si="6"/>
        <v>20315</v>
      </c>
      <c r="D391" t="s">
        <v>109</v>
      </c>
      <c r="E391" t="s">
        <v>120</v>
      </c>
      <c r="F391" t="s">
        <v>111</v>
      </c>
      <c r="G391">
        <v>17</v>
      </c>
      <c r="H391">
        <v>112.15</v>
      </c>
      <c r="I391" t="s">
        <v>10</v>
      </c>
      <c r="J391" t="str">
        <f>_xlfn.XLOOKUP(Table1_1[[#This Row],[Analyte]],[1]analyte_order!$B:$B,[1]analyte_order!$C:$C)</f>
        <v>375-85-9</v>
      </c>
      <c r="K391">
        <f>_xlfn.XLOOKUP(Table1_1[[#This Row],[CAS_rn]],[1]analyte_order!$C:$C,[1]analyte_order!$E:$E)</f>
        <v>4</v>
      </c>
      <c r="L391" s="3">
        <v>7.2700000000000001E-2</v>
      </c>
    </row>
    <row r="392" spans="1:12" x14ac:dyDescent="0.3">
      <c r="A392" t="s">
        <v>142</v>
      </c>
      <c r="B392" s="1">
        <v>44145</v>
      </c>
      <c r="C392" s="1" t="str">
        <f t="shared" si="6"/>
        <v>20315</v>
      </c>
      <c r="D392" t="s">
        <v>109</v>
      </c>
      <c r="E392" t="s">
        <v>120</v>
      </c>
      <c r="F392" t="s">
        <v>111</v>
      </c>
      <c r="G392">
        <v>17</v>
      </c>
      <c r="H392">
        <v>112.15</v>
      </c>
      <c r="I392" t="s">
        <v>11</v>
      </c>
      <c r="J392" t="str">
        <f>_xlfn.XLOOKUP(Table1_1[[#This Row],[Analyte]],[1]analyte_order!$B:$B,[1]analyte_order!$C:$C)</f>
        <v>335-67-1</v>
      </c>
      <c r="K392">
        <f>_xlfn.XLOOKUP(Table1_1[[#This Row],[CAS_rn]],[1]analyte_order!$C:$C,[1]analyte_order!$E:$E)</f>
        <v>5</v>
      </c>
      <c r="L392" s="3">
        <v>0.27700000000000002</v>
      </c>
    </row>
    <row r="393" spans="1:12" x14ac:dyDescent="0.3">
      <c r="A393" t="s">
        <v>142</v>
      </c>
      <c r="B393" s="1">
        <v>44145</v>
      </c>
      <c r="C393" s="1" t="str">
        <f t="shared" si="6"/>
        <v>20315</v>
      </c>
      <c r="D393" t="s">
        <v>109</v>
      </c>
      <c r="E393" t="s">
        <v>120</v>
      </c>
      <c r="F393" t="s">
        <v>111</v>
      </c>
      <c r="G393">
        <v>17</v>
      </c>
      <c r="H393">
        <v>112.15</v>
      </c>
      <c r="I393" t="s">
        <v>12</v>
      </c>
      <c r="J393" t="str">
        <f>_xlfn.XLOOKUP(Table1_1[[#This Row],[Analyte]],[1]analyte_order!$B:$B,[1]analyte_order!$C:$C)</f>
        <v>375-95-1</v>
      </c>
      <c r="K393">
        <f>_xlfn.XLOOKUP(Table1_1[[#This Row],[CAS_rn]],[1]analyte_order!$C:$C,[1]analyte_order!$E:$E)</f>
        <v>6</v>
      </c>
      <c r="L393" s="3">
        <v>0.316</v>
      </c>
    </row>
    <row r="394" spans="1:12" x14ac:dyDescent="0.3">
      <c r="A394" t="s">
        <v>142</v>
      </c>
      <c r="B394" s="1">
        <v>44145</v>
      </c>
      <c r="C394" s="1" t="str">
        <f t="shared" si="6"/>
        <v>20315</v>
      </c>
      <c r="D394" t="s">
        <v>109</v>
      </c>
      <c r="E394" t="s">
        <v>120</v>
      </c>
      <c r="F394" t="s">
        <v>111</v>
      </c>
      <c r="G394">
        <v>17</v>
      </c>
      <c r="H394">
        <v>112.15</v>
      </c>
      <c r="I394" t="s">
        <v>13</v>
      </c>
      <c r="J394" t="str">
        <f>_xlfn.XLOOKUP(Table1_1[[#This Row],[Analyte]],[1]analyte_order!$B:$B,[1]analyte_order!$C:$C)</f>
        <v>375-73-5</v>
      </c>
      <c r="K394">
        <f>_xlfn.XLOOKUP(Table1_1[[#This Row],[CAS_rn]],[1]analyte_order!$C:$C,[1]analyte_order!$E:$E)</f>
        <v>14</v>
      </c>
      <c r="L394" s="3">
        <v>7.2700000000000001E-2</v>
      </c>
    </row>
    <row r="395" spans="1:12" x14ac:dyDescent="0.3">
      <c r="A395" t="s">
        <v>142</v>
      </c>
      <c r="B395" s="1">
        <v>44145</v>
      </c>
      <c r="C395" s="1" t="str">
        <f t="shared" si="6"/>
        <v>20315</v>
      </c>
      <c r="D395" t="s">
        <v>109</v>
      </c>
      <c r="E395" t="s">
        <v>120</v>
      </c>
      <c r="F395" t="s">
        <v>111</v>
      </c>
      <c r="G395">
        <v>17</v>
      </c>
      <c r="H395">
        <v>112.15</v>
      </c>
      <c r="I395" t="s">
        <v>14</v>
      </c>
      <c r="J395" t="str">
        <f>_xlfn.XLOOKUP(Table1_1[[#This Row],[Analyte]],[1]analyte_order!$B:$B,[1]analyte_order!$C:$C)</f>
        <v>2706-91-4</v>
      </c>
      <c r="K395">
        <f>_xlfn.XLOOKUP(Table1_1[[#This Row],[CAS_rn]],[1]analyte_order!$C:$C,[1]analyte_order!$E:$E)</f>
        <v>15</v>
      </c>
      <c r="L395" s="3">
        <v>0.14530000000000001</v>
      </c>
    </row>
    <row r="396" spans="1:12" x14ac:dyDescent="0.3">
      <c r="A396" t="s">
        <v>142</v>
      </c>
      <c r="B396" s="1">
        <v>44145</v>
      </c>
      <c r="C396" s="1" t="str">
        <f t="shared" si="6"/>
        <v>20315</v>
      </c>
      <c r="D396" t="s">
        <v>109</v>
      </c>
      <c r="E396" t="s">
        <v>120</v>
      </c>
      <c r="F396" t="s">
        <v>111</v>
      </c>
      <c r="G396">
        <v>17</v>
      </c>
      <c r="H396">
        <v>112.15</v>
      </c>
      <c r="I396" t="s">
        <v>15</v>
      </c>
      <c r="J396" t="str">
        <f>_xlfn.XLOOKUP(Table1_1[[#This Row],[Analyte]],[1]analyte_order!$B:$B,[1]analyte_order!$C:$C)</f>
        <v>355-46-4</v>
      </c>
      <c r="K396">
        <f>_xlfn.XLOOKUP(Table1_1[[#This Row],[CAS_rn]],[1]analyte_order!$C:$C,[1]analyte_order!$E:$E)</f>
        <v>16</v>
      </c>
      <c r="L396" s="3">
        <v>6.48</v>
      </c>
    </row>
    <row r="397" spans="1:12" x14ac:dyDescent="0.3">
      <c r="A397" t="s">
        <v>142</v>
      </c>
      <c r="B397" s="1">
        <v>44145</v>
      </c>
      <c r="C397" s="1" t="str">
        <f t="shared" si="6"/>
        <v>20315</v>
      </c>
      <c r="D397" t="s">
        <v>109</v>
      </c>
      <c r="E397" t="s">
        <v>120</v>
      </c>
      <c r="F397" t="s">
        <v>111</v>
      </c>
      <c r="G397">
        <v>17</v>
      </c>
      <c r="H397">
        <v>112.15</v>
      </c>
      <c r="I397" t="s">
        <v>16</v>
      </c>
      <c r="J397" t="str">
        <f>_xlfn.XLOOKUP(Table1_1[[#This Row],[Analyte]],[1]analyte_order!$B:$B,[1]analyte_order!$C:$C)</f>
        <v>375-92-8</v>
      </c>
      <c r="K397">
        <f>_xlfn.XLOOKUP(Table1_1[[#This Row],[CAS_rn]],[1]analyte_order!$C:$C,[1]analyte_order!$E:$E)</f>
        <v>17</v>
      </c>
      <c r="L397" s="3">
        <v>2.09</v>
      </c>
    </row>
    <row r="398" spans="1:12" x14ac:dyDescent="0.3">
      <c r="A398" t="s">
        <v>142</v>
      </c>
      <c r="B398" s="1">
        <v>44145</v>
      </c>
      <c r="C398" s="1" t="str">
        <f t="shared" si="6"/>
        <v>20315</v>
      </c>
      <c r="D398" t="s">
        <v>109</v>
      </c>
      <c r="E398" t="s">
        <v>120</v>
      </c>
      <c r="F398" t="s">
        <v>111</v>
      </c>
      <c r="G398">
        <v>17</v>
      </c>
      <c r="H398">
        <v>112.15</v>
      </c>
      <c r="I398" t="s">
        <v>17</v>
      </c>
      <c r="J398" t="str">
        <f>_xlfn.XLOOKUP(Table1_1[[#This Row],[Analyte]],[1]analyte_order!$B:$B,[1]analyte_order!$C:$C)</f>
        <v>1763-23-1</v>
      </c>
      <c r="K398">
        <f>_xlfn.XLOOKUP(Table1_1[[#This Row],[CAS_rn]],[1]analyte_order!$C:$C,[1]analyte_order!$E:$E)</f>
        <v>18</v>
      </c>
      <c r="L398" s="3">
        <v>1850</v>
      </c>
    </row>
    <row r="399" spans="1:12" x14ac:dyDescent="0.3">
      <c r="A399" t="s">
        <v>142</v>
      </c>
      <c r="B399" s="1">
        <v>44145</v>
      </c>
      <c r="C399" s="1" t="str">
        <f t="shared" si="6"/>
        <v>20315</v>
      </c>
      <c r="D399" t="s">
        <v>109</v>
      </c>
      <c r="E399" t="s">
        <v>120</v>
      </c>
      <c r="F399" t="s">
        <v>111</v>
      </c>
      <c r="G399">
        <v>17</v>
      </c>
      <c r="H399">
        <v>112.15</v>
      </c>
      <c r="I399" t="s">
        <v>18</v>
      </c>
      <c r="J399" t="str">
        <f>_xlfn.XLOOKUP(Table1_1[[#This Row],[Analyte]],[1]analyte_order!$B:$B,[1]analyte_order!$C:$C)</f>
        <v>27619-97-2</v>
      </c>
      <c r="K399">
        <f>_xlfn.XLOOKUP(Table1_1[[#This Row],[CAS_rn]],[1]analyte_order!$C:$C,[1]analyte_order!$E:$E)</f>
        <v>23</v>
      </c>
      <c r="L399" s="3">
        <v>7.2700000000000001E-2</v>
      </c>
    </row>
    <row r="400" spans="1:12" x14ac:dyDescent="0.3">
      <c r="A400" t="s">
        <v>143</v>
      </c>
      <c r="B400" s="1">
        <v>44145</v>
      </c>
      <c r="C400" s="1" t="str">
        <f t="shared" si="6"/>
        <v>20315</v>
      </c>
      <c r="D400" t="s">
        <v>109</v>
      </c>
      <c r="E400" t="s">
        <v>120</v>
      </c>
      <c r="F400" t="s">
        <v>113</v>
      </c>
      <c r="G400">
        <v>17</v>
      </c>
      <c r="H400">
        <v>112.15</v>
      </c>
      <c r="I400" t="s">
        <v>7</v>
      </c>
      <c r="J400" t="str">
        <f>_xlfn.XLOOKUP(Table1_1[[#This Row],[Analyte]],[1]analyte_order!$B:$B,[1]analyte_order!$C:$C)</f>
        <v>375-22-4</v>
      </c>
      <c r="K400">
        <f>_xlfn.XLOOKUP(Table1_1[[#This Row],[CAS_rn]],[1]analyte_order!$C:$C,[1]analyte_order!$E:$E)</f>
        <v>1</v>
      </c>
      <c r="L400" s="3">
        <v>0.20619999999999999</v>
      </c>
    </row>
    <row r="401" spans="1:12" x14ac:dyDescent="0.3">
      <c r="A401" t="s">
        <v>143</v>
      </c>
      <c r="B401" s="1">
        <v>44145</v>
      </c>
      <c r="C401" s="1" t="str">
        <f t="shared" si="6"/>
        <v>20315</v>
      </c>
      <c r="D401" t="s">
        <v>109</v>
      </c>
      <c r="E401" t="s">
        <v>120</v>
      </c>
      <c r="F401" t="s">
        <v>113</v>
      </c>
      <c r="G401">
        <v>17</v>
      </c>
      <c r="H401">
        <v>112.15</v>
      </c>
      <c r="I401" t="s">
        <v>8</v>
      </c>
      <c r="J401" t="str">
        <f>_xlfn.XLOOKUP(Table1_1[[#This Row],[Analyte]],[1]analyte_order!$B:$B,[1]analyte_order!$C:$C)</f>
        <v>2706-90-3</v>
      </c>
      <c r="K401">
        <f>_xlfn.XLOOKUP(Table1_1[[#This Row],[CAS_rn]],[1]analyte_order!$C:$C,[1]analyte_order!$E:$E)</f>
        <v>2</v>
      </c>
      <c r="L401" s="3">
        <v>0.20619999999999999</v>
      </c>
    </row>
    <row r="402" spans="1:12" x14ac:dyDescent="0.3">
      <c r="A402" t="s">
        <v>143</v>
      </c>
      <c r="B402" s="1">
        <v>44145</v>
      </c>
      <c r="C402" s="1" t="str">
        <f t="shared" si="6"/>
        <v>20315</v>
      </c>
      <c r="D402" t="s">
        <v>109</v>
      </c>
      <c r="E402" t="s">
        <v>120</v>
      </c>
      <c r="F402" t="s">
        <v>113</v>
      </c>
      <c r="G402">
        <v>17</v>
      </c>
      <c r="H402">
        <v>112.15</v>
      </c>
      <c r="I402" t="s">
        <v>9</v>
      </c>
      <c r="J402" t="str">
        <f>_xlfn.XLOOKUP(Table1_1[[#This Row],[Analyte]],[1]analyte_order!$B:$B,[1]analyte_order!$C:$C)</f>
        <v>307-24-4</v>
      </c>
      <c r="K402">
        <f>_xlfn.XLOOKUP(Table1_1[[#This Row],[CAS_rn]],[1]analyte_order!$C:$C,[1]analyte_order!$E:$E)</f>
        <v>3</v>
      </c>
      <c r="L402" s="3">
        <v>0.20619999999999999</v>
      </c>
    </row>
    <row r="403" spans="1:12" x14ac:dyDescent="0.3">
      <c r="A403" t="s">
        <v>143</v>
      </c>
      <c r="B403" s="1">
        <v>44145</v>
      </c>
      <c r="C403" s="1" t="str">
        <f t="shared" si="6"/>
        <v>20315</v>
      </c>
      <c r="D403" t="s">
        <v>109</v>
      </c>
      <c r="E403" t="s">
        <v>120</v>
      </c>
      <c r="F403" t="s">
        <v>113</v>
      </c>
      <c r="G403">
        <v>17</v>
      </c>
      <c r="H403">
        <v>112.15</v>
      </c>
      <c r="I403" t="s">
        <v>10</v>
      </c>
      <c r="J403" t="str">
        <f>_xlfn.XLOOKUP(Table1_1[[#This Row],[Analyte]],[1]analyte_order!$B:$B,[1]analyte_order!$C:$C)</f>
        <v>375-85-9</v>
      </c>
      <c r="K403">
        <f>_xlfn.XLOOKUP(Table1_1[[#This Row],[CAS_rn]],[1]analyte_order!$C:$C,[1]analyte_order!$E:$E)</f>
        <v>4</v>
      </c>
      <c r="L403" s="3">
        <v>1.36</v>
      </c>
    </row>
    <row r="404" spans="1:12" x14ac:dyDescent="0.3">
      <c r="A404" t="s">
        <v>143</v>
      </c>
      <c r="B404" s="1">
        <v>44145</v>
      </c>
      <c r="C404" s="1" t="str">
        <f t="shared" si="6"/>
        <v>20315</v>
      </c>
      <c r="D404" t="s">
        <v>109</v>
      </c>
      <c r="E404" t="s">
        <v>120</v>
      </c>
      <c r="F404" t="s">
        <v>113</v>
      </c>
      <c r="G404">
        <v>17</v>
      </c>
      <c r="H404">
        <v>112.15</v>
      </c>
      <c r="I404" t="s">
        <v>11</v>
      </c>
      <c r="J404" t="str">
        <f>_xlfn.XLOOKUP(Table1_1[[#This Row],[Analyte]],[1]analyte_order!$B:$B,[1]analyte_order!$C:$C)</f>
        <v>335-67-1</v>
      </c>
      <c r="K404">
        <f>_xlfn.XLOOKUP(Table1_1[[#This Row],[CAS_rn]],[1]analyte_order!$C:$C,[1]analyte_order!$E:$E)</f>
        <v>5</v>
      </c>
      <c r="L404" s="3">
        <v>0.29699999999999999</v>
      </c>
    </row>
    <row r="405" spans="1:12" x14ac:dyDescent="0.3">
      <c r="A405" t="s">
        <v>143</v>
      </c>
      <c r="B405" s="1">
        <v>44145</v>
      </c>
      <c r="C405" s="1" t="str">
        <f t="shared" si="6"/>
        <v>20315</v>
      </c>
      <c r="D405" t="s">
        <v>109</v>
      </c>
      <c r="E405" t="s">
        <v>120</v>
      </c>
      <c r="F405" t="s">
        <v>113</v>
      </c>
      <c r="G405">
        <v>17</v>
      </c>
      <c r="H405">
        <v>112.15</v>
      </c>
      <c r="I405" t="s">
        <v>12</v>
      </c>
      <c r="J405" t="str">
        <f>_xlfn.XLOOKUP(Table1_1[[#This Row],[Analyte]],[1]analyte_order!$B:$B,[1]analyte_order!$C:$C)</f>
        <v>375-95-1</v>
      </c>
      <c r="K405">
        <f>_xlfn.XLOOKUP(Table1_1[[#This Row],[CAS_rn]],[1]analyte_order!$C:$C,[1]analyte_order!$E:$E)</f>
        <v>6</v>
      </c>
      <c r="L405" s="3">
        <v>0.20619999999999999</v>
      </c>
    </row>
    <row r="406" spans="1:12" x14ac:dyDescent="0.3">
      <c r="A406" t="s">
        <v>143</v>
      </c>
      <c r="B406" s="1">
        <v>44145</v>
      </c>
      <c r="C406" s="1" t="str">
        <f t="shared" si="6"/>
        <v>20315</v>
      </c>
      <c r="D406" t="s">
        <v>109</v>
      </c>
      <c r="E406" t="s">
        <v>120</v>
      </c>
      <c r="F406" t="s">
        <v>113</v>
      </c>
      <c r="G406">
        <v>17</v>
      </c>
      <c r="H406">
        <v>112.15</v>
      </c>
      <c r="I406" t="s">
        <v>13</v>
      </c>
      <c r="J406" t="str">
        <f>_xlfn.XLOOKUP(Table1_1[[#This Row],[Analyte]],[1]analyte_order!$B:$B,[1]analyte_order!$C:$C)</f>
        <v>375-73-5</v>
      </c>
      <c r="K406">
        <f>_xlfn.XLOOKUP(Table1_1[[#This Row],[CAS_rn]],[1]analyte_order!$C:$C,[1]analyte_order!$E:$E)</f>
        <v>14</v>
      </c>
      <c r="L406" s="3">
        <v>0.20619999999999999</v>
      </c>
    </row>
    <row r="407" spans="1:12" x14ac:dyDescent="0.3">
      <c r="A407" t="s">
        <v>143</v>
      </c>
      <c r="B407" s="1">
        <v>44145</v>
      </c>
      <c r="C407" s="1" t="str">
        <f t="shared" si="6"/>
        <v>20315</v>
      </c>
      <c r="D407" t="s">
        <v>109</v>
      </c>
      <c r="E407" t="s">
        <v>120</v>
      </c>
      <c r="F407" t="s">
        <v>113</v>
      </c>
      <c r="G407">
        <v>17</v>
      </c>
      <c r="H407">
        <v>112.15</v>
      </c>
      <c r="I407" t="s">
        <v>14</v>
      </c>
      <c r="J407" t="str">
        <f>_xlfn.XLOOKUP(Table1_1[[#This Row],[Analyte]],[1]analyte_order!$B:$B,[1]analyte_order!$C:$C)</f>
        <v>2706-91-4</v>
      </c>
      <c r="K407">
        <f>_xlfn.XLOOKUP(Table1_1[[#This Row],[CAS_rn]],[1]analyte_order!$C:$C,[1]analyte_order!$E:$E)</f>
        <v>15</v>
      </c>
      <c r="L407" s="3">
        <v>0.41249999999999998</v>
      </c>
    </row>
    <row r="408" spans="1:12" x14ac:dyDescent="0.3">
      <c r="A408" t="s">
        <v>143</v>
      </c>
      <c r="B408" s="1">
        <v>44145</v>
      </c>
      <c r="C408" s="1" t="str">
        <f t="shared" si="6"/>
        <v>20315</v>
      </c>
      <c r="D408" t="s">
        <v>109</v>
      </c>
      <c r="E408" t="s">
        <v>120</v>
      </c>
      <c r="F408" t="s">
        <v>113</v>
      </c>
      <c r="G408">
        <v>17</v>
      </c>
      <c r="H408">
        <v>112.15</v>
      </c>
      <c r="I408" t="s">
        <v>15</v>
      </c>
      <c r="J408" t="str">
        <f>_xlfn.XLOOKUP(Table1_1[[#This Row],[Analyte]],[1]analyte_order!$B:$B,[1]analyte_order!$C:$C)</f>
        <v>355-46-4</v>
      </c>
      <c r="K408">
        <f>_xlfn.XLOOKUP(Table1_1[[#This Row],[CAS_rn]],[1]analyte_order!$C:$C,[1]analyte_order!$E:$E)</f>
        <v>16</v>
      </c>
      <c r="L408" s="3">
        <v>7.37</v>
      </c>
    </row>
    <row r="409" spans="1:12" x14ac:dyDescent="0.3">
      <c r="A409" t="s">
        <v>143</v>
      </c>
      <c r="B409" s="1">
        <v>44145</v>
      </c>
      <c r="C409" s="1" t="str">
        <f t="shared" si="6"/>
        <v>20315</v>
      </c>
      <c r="D409" t="s">
        <v>109</v>
      </c>
      <c r="E409" t="s">
        <v>120</v>
      </c>
      <c r="F409" t="s">
        <v>113</v>
      </c>
      <c r="G409">
        <v>17</v>
      </c>
      <c r="H409">
        <v>112.15</v>
      </c>
      <c r="I409" t="s">
        <v>16</v>
      </c>
      <c r="J409" t="str">
        <f>_xlfn.XLOOKUP(Table1_1[[#This Row],[Analyte]],[1]analyte_order!$B:$B,[1]analyte_order!$C:$C)</f>
        <v>375-92-8</v>
      </c>
      <c r="K409">
        <f>_xlfn.XLOOKUP(Table1_1[[#This Row],[CAS_rn]],[1]analyte_order!$C:$C,[1]analyte_order!$E:$E)</f>
        <v>17</v>
      </c>
      <c r="L409" s="3">
        <v>2.89</v>
      </c>
    </row>
    <row r="410" spans="1:12" x14ac:dyDescent="0.3">
      <c r="A410" t="s">
        <v>143</v>
      </c>
      <c r="B410" s="1">
        <v>44145</v>
      </c>
      <c r="C410" s="1" t="str">
        <f t="shared" si="6"/>
        <v>20315</v>
      </c>
      <c r="D410" t="s">
        <v>109</v>
      </c>
      <c r="E410" t="s">
        <v>120</v>
      </c>
      <c r="F410" t="s">
        <v>113</v>
      </c>
      <c r="G410">
        <v>17</v>
      </c>
      <c r="H410">
        <v>112.15</v>
      </c>
      <c r="I410" t="s">
        <v>17</v>
      </c>
      <c r="J410" t="str">
        <f>_xlfn.XLOOKUP(Table1_1[[#This Row],[Analyte]],[1]analyte_order!$B:$B,[1]analyte_order!$C:$C)</f>
        <v>1763-23-1</v>
      </c>
      <c r="K410">
        <f>_xlfn.XLOOKUP(Table1_1[[#This Row],[CAS_rn]],[1]analyte_order!$C:$C,[1]analyte_order!$E:$E)</f>
        <v>18</v>
      </c>
      <c r="L410" s="3">
        <v>4240</v>
      </c>
    </row>
    <row r="411" spans="1:12" x14ac:dyDescent="0.3">
      <c r="A411" t="s">
        <v>143</v>
      </c>
      <c r="B411" s="1">
        <v>44145</v>
      </c>
      <c r="C411" s="1" t="str">
        <f t="shared" si="6"/>
        <v>20315</v>
      </c>
      <c r="D411" t="s">
        <v>109</v>
      </c>
      <c r="E411" t="s">
        <v>120</v>
      </c>
      <c r="F411" t="s">
        <v>113</v>
      </c>
      <c r="G411">
        <v>17</v>
      </c>
      <c r="H411">
        <v>112.15</v>
      </c>
      <c r="I411" t="s">
        <v>18</v>
      </c>
      <c r="J411" t="str">
        <f>_xlfn.XLOOKUP(Table1_1[[#This Row],[Analyte]],[1]analyte_order!$B:$B,[1]analyte_order!$C:$C)</f>
        <v>27619-97-2</v>
      </c>
      <c r="K411">
        <f>_xlfn.XLOOKUP(Table1_1[[#This Row],[CAS_rn]],[1]analyte_order!$C:$C,[1]analyte_order!$E:$E)</f>
        <v>23</v>
      </c>
      <c r="L411" s="3">
        <v>0.20619999999999999</v>
      </c>
    </row>
    <row r="412" spans="1:12" x14ac:dyDescent="0.3">
      <c r="A412" t="s">
        <v>144</v>
      </c>
      <c r="B412" s="1">
        <v>44145</v>
      </c>
      <c r="C412" s="1" t="str">
        <f t="shared" si="6"/>
        <v>20315</v>
      </c>
      <c r="D412" t="s">
        <v>109</v>
      </c>
      <c r="E412" t="s">
        <v>120</v>
      </c>
      <c r="F412" t="s">
        <v>115</v>
      </c>
      <c r="G412">
        <v>17</v>
      </c>
      <c r="H412">
        <v>112.15</v>
      </c>
      <c r="I412" t="s">
        <v>7</v>
      </c>
      <c r="J412" t="str">
        <f>_xlfn.XLOOKUP(Table1_1[[#This Row],[Analyte]],[1]analyte_order!$B:$B,[1]analyte_order!$C:$C)</f>
        <v>375-22-4</v>
      </c>
      <c r="K412">
        <f>_xlfn.XLOOKUP(Table1_1[[#This Row],[CAS_rn]],[1]analyte_order!$C:$C,[1]analyte_order!$E:$E)</f>
        <v>1</v>
      </c>
      <c r="L412" s="3">
        <v>4.4999999999999998E-2</v>
      </c>
    </row>
    <row r="413" spans="1:12" x14ac:dyDescent="0.3">
      <c r="A413" t="s">
        <v>144</v>
      </c>
      <c r="B413" s="1">
        <v>44145</v>
      </c>
      <c r="C413" s="1" t="str">
        <f t="shared" si="6"/>
        <v>20315</v>
      </c>
      <c r="D413" t="s">
        <v>109</v>
      </c>
      <c r="E413" t="s">
        <v>120</v>
      </c>
      <c r="F413" t="s">
        <v>115</v>
      </c>
      <c r="G413">
        <v>17</v>
      </c>
      <c r="H413">
        <v>112.15</v>
      </c>
      <c r="I413" t="s">
        <v>8</v>
      </c>
      <c r="J413" t="str">
        <f>_xlfn.XLOOKUP(Table1_1[[#This Row],[Analyte]],[1]analyte_order!$B:$B,[1]analyte_order!$C:$C)</f>
        <v>2706-90-3</v>
      </c>
      <c r="K413">
        <f>_xlfn.XLOOKUP(Table1_1[[#This Row],[CAS_rn]],[1]analyte_order!$C:$C,[1]analyte_order!$E:$E)</f>
        <v>2</v>
      </c>
      <c r="L413" s="3">
        <v>4.4999999999999998E-2</v>
      </c>
    </row>
    <row r="414" spans="1:12" x14ac:dyDescent="0.3">
      <c r="A414" t="s">
        <v>144</v>
      </c>
      <c r="B414" s="1">
        <v>44145</v>
      </c>
      <c r="C414" s="1" t="str">
        <f t="shared" si="6"/>
        <v>20315</v>
      </c>
      <c r="D414" t="s">
        <v>109</v>
      </c>
      <c r="E414" t="s">
        <v>120</v>
      </c>
      <c r="F414" t="s">
        <v>115</v>
      </c>
      <c r="G414">
        <v>17</v>
      </c>
      <c r="H414">
        <v>112.15</v>
      </c>
      <c r="I414" t="s">
        <v>9</v>
      </c>
      <c r="J414" t="str">
        <f>_xlfn.XLOOKUP(Table1_1[[#This Row],[Analyte]],[1]analyte_order!$B:$B,[1]analyte_order!$C:$C)</f>
        <v>307-24-4</v>
      </c>
      <c r="K414">
        <f>_xlfn.XLOOKUP(Table1_1[[#This Row],[CAS_rn]],[1]analyte_order!$C:$C,[1]analyte_order!$E:$E)</f>
        <v>3</v>
      </c>
      <c r="L414" s="3">
        <v>4.4999999999999998E-2</v>
      </c>
    </row>
    <row r="415" spans="1:12" x14ac:dyDescent="0.3">
      <c r="A415" t="s">
        <v>144</v>
      </c>
      <c r="B415" s="1">
        <v>44145</v>
      </c>
      <c r="C415" s="1" t="str">
        <f t="shared" si="6"/>
        <v>20315</v>
      </c>
      <c r="D415" t="s">
        <v>109</v>
      </c>
      <c r="E415" t="s">
        <v>120</v>
      </c>
      <c r="F415" t="s">
        <v>115</v>
      </c>
      <c r="G415">
        <v>17</v>
      </c>
      <c r="H415">
        <v>112.15</v>
      </c>
      <c r="I415" t="s">
        <v>10</v>
      </c>
      <c r="J415" t="str">
        <f>_xlfn.XLOOKUP(Table1_1[[#This Row],[Analyte]],[1]analyte_order!$B:$B,[1]analyte_order!$C:$C)</f>
        <v>375-85-9</v>
      </c>
      <c r="K415">
        <f>_xlfn.XLOOKUP(Table1_1[[#This Row],[CAS_rn]],[1]analyte_order!$C:$C,[1]analyte_order!$E:$E)</f>
        <v>4</v>
      </c>
      <c r="L415" s="3">
        <v>0.09</v>
      </c>
    </row>
    <row r="416" spans="1:12" x14ac:dyDescent="0.3">
      <c r="A416" t="s">
        <v>144</v>
      </c>
      <c r="B416" s="1">
        <v>44145</v>
      </c>
      <c r="C416" s="1" t="str">
        <f t="shared" si="6"/>
        <v>20315</v>
      </c>
      <c r="D416" t="s">
        <v>109</v>
      </c>
      <c r="E416" t="s">
        <v>120</v>
      </c>
      <c r="F416" t="s">
        <v>115</v>
      </c>
      <c r="G416">
        <v>17</v>
      </c>
      <c r="H416">
        <v>112.15</v>
      </c>
      <c r="I416" t="s">
        <v>11</v>
      </c>
      <c r="J416" t="str">
        <f>_xlfn.XLOOKUP(Table1_1[[#This Row],[Analyte]],[1]analyte_order!$B:$B,[1]analyte_order!$C:$C)</f>
        <v>335-67-1</v>
      </c>
      <c r="K416">
        <f>_xlfn.XLOOKUP(Table1_1[[#This Row],[CAS_rn]],[1]analyte_order!$C:$C,[1]analyte_order!$E:$E)</f>
        <v>5</v>
      </c>
      <c r="L416" s="3">
        <v>0.09</v>
      </c>
    </row>
    <row r="417" spans="1:12" x14ac:dyDescent="0.3">
      <c r="A417" t="s">
        <v>144</v>
      </c>
      <c r="B417" s="1">
        <v>44145</v>
      </c>
      <c r="C417" s="1" t="str">
        <f t="shared" si="6"/>
        <v>20315</v>
      </c>
      <c r="D417" t="s">
        <v>109</v>
      </c>
      <c r="E417" t="s">
        <v>120</v>
      </c>
      <c r="F417" t="s">
        <v>115</v>
      </c>
      <c r="G417">
        <v>17</v>
      </c>
      <c r="H417">
        <v>112.15</v>
      </c>
      <c r="I417" t="s">
        <v>12</v>
      </c>
      <c r="J417" t="str">
        <f>_xlfn.XLOOKUP(Table1_1[[#This Row],[Analyte]],[1]analyte_order!$B:$B,[1]analyte_order!$C:$C)</f>
        <v>375-95-1</v>
      </c>
      <c r="K417">
        <f>_xlfn.XLOOKUP(Table1_1[[#This Row],[CAS_rn]],[1]analyte_order!$C:$C,[1]analyte_order!$E:$E)</f>
        <v>6</v>
      </c>
      <c r="L417" s="3">
        <v>4.4999999999999998E-2</v>
      </c>
    </row>
    <row r="418" spans="1:12" x14ac:dyDescent="0.3">
      <c r="A418" t="s">
        <v>144</v>
      </c>
      <c r="B418" s="1">
        <v>44145</v>
      </c>
      <c r="C418" s="1" t="str">
        <f t="shared" si="6"/>
        <v>20315</v>
      </c>
      <c r="D418" t="s">
        <v>109</v>
      </c>
      <c r="E418" t="s">
        <v>120</v>
      </c>
      <c r="F418" t="s">
        <v>115</v>
      </c>
      <c r="G418">
        <v>17</v>
      </c>
      <c r="H418">
        <v>112.15</v>
      </c>
      <c r="I418" t="s">
        <v>13</v>
      </c>
      <c r="J418" t="str">
        <f>_xlfn.XLOOKUP(Table1_1[[#This Row],[Analyte]],[1]analyte_order!$B:$B,[1]analyte_order!$C:$C)</f>
        <v>375-73-5</v>
      </c>
      <c r="K418">
        <f>_xlfn.XLOOKUP(Table1_1[[#This Row],[CAS_rn]],[1]analyte_order!$C:$C,[1]analyte_order!$E:$E)</f>
        <v>14</v>
      </c>
      <c r="L418" s="3">
        <v>4.4999999999999998E-2</v>
      </c>
    </row>
    <row r="419" spans="1:12" x14ac:dyDescent="0.3">
      <c r="A419" t="s">
        <v>144</v>
      </c>
      <c r="B419" s="1">
        <v>44145</v>
      </c>
      <c r="C419" s="1" t="str">
        <f t="shared" si="6"/>
        <v>20315</v>
      </c>
      <c r="D419" t="s">
        <v>109</v>
      </c>
      <c r="E419" t="s">
        <v>120</v>
      </c>
      <c r="F419" t="s">
        <v>115</v>
      </c>
      <c r="G419">
        <v>17</v>
      </c>
      <c r="H419">
        <v>112.15</v>
      </c>
      <c r="I419" t="s">
        <v>14</v>
      </c>
      <c r="J419" t="str">
        <f>_xlfn.XLOOKUP(Table1_1[[#This Row],[Analyte]],[1]analyte_order!$B:$B,[1]analyte_order!$C:$C)</f>
        <v>2706-91-4</v>
      </c>
      <c r="K419">
        <f>_xlfn.XLOOKUP(Table1_1[[#This Row],[CAS_rn]],[1]analyte_order!$C:$C,[1]analyte_order!$E:$E)</f>
        <v>15</v>
      </c>
      <c r="L419" s="3">
        <v>4.4999999999999998E-2</v>
      </c>
    </row>
    <row r="420" spans="1:12" x14ac:dyDescent="0.3">
      <c r="A420" t="s">
        <v>144</v>
      </c>
      <c r="B420" s="1">
        <v>44145</v>
      </c>
      <c r="C420" s="1" t="str">
        <f t="shared" si="6"/>
        <v>20315</v>
      </c>
      <c r="D420" t="s">
        <v>109</v>
      </c>
      <c r="E420" t="s">
        <v>120</v>
      </c>
      <c r="F420" t="s">
        <v>115</v>
      </c>
      <c r="G420">
        <v>17</v>
      </c>
      <c r="H420">
        <v>112.15</v>
      </c>
      <c r="I420" t="s">
        <v>15</v>
      </c>
      <c r="J420" t="str">
        <f>_xlfn.XLOOKUP(Table1_1[[#This Row],[Analyte]],[1]analyte_order!$B:$B,[1]analyte_order!$C:$C)</f>
        <v>355-46-4</v>
      </c>
      <c r="K420">
        <f>_xlfn.XLOOKUP(Table1_1[[#This Row],[CAS_rn]],[1]analyte_order!$C:$C,[1]analyte_order!$E:$E)</f>
        <v>16</v>
      </c>
      <c r="L420" s="3">
        <v>2.69</v>
      </c>
    </row>
    <row r="421" spans="1:12" x14ac:dyDescent="0.3">
      <c r="A421" t="s">
        <v>144</v>
      </c>
      <c r="B421" s="1">
        <v>44145</v>
      </c>
      <c r="C421" s="1" t="str">
        <f t="shared" si="6"/>
        <v>20315</v>
      </c>
      <c r="D421" t="s">
        <v>109</v>
      </c>
      <c r="E421" t="s">
        <v>120</v>
      </c>
      <c r="F421" t="s">
        <v>115</v>
      </c>
      <c r="G421">
        <v>17</v>
      </c>
      <c r="H421">
        <v>112.15</v>
      </c>
      <c r="I421" t="s">
        <v>16</v>
      </c>
      <c r="J421" t="str">
        <f>_xlfn.XLOOKUP(Table1_1[[#This Row],[Analyte]],[1]analyte_order!$B:$B,[1]analyte_order!$C:$C)</f>
        <v>375-92-8</v>
      </c>
      <c r="K421">
        <f>_xlfn.XLOOKUP(Table1_1[[#This Row],[CAS_rn]],[1]analyte_order!$C:$C,[1]analyte_order!$E:$E)</f>
        <v>17</v>
      </c>
      <c r="L421" s="3">
        <v>0.47499999999999998</v>
      </c>
    </row>
    <row r="422" spans="1:12" x14ac:dyDescent="0.3">
      <c r="A422" t="s">
        <v>144</v>
      </c>
      <c r="B422" s="1">
        <v>44145</v>
      </c>
      <c r="C422" s="1" t="str">
        <f t="shared" si="6"/>
        <v>20315</v>
      </c>
      <c r="D422" t="s">
        <v>109</v>
      </c>
      <c r="E422" t="s">
        <v>120</v>
      </c>
      <c r="F422" t="s">
        <v>115</v>
      </c>
      <c r="G422">
        <v>17</v>
      </c>
      <c r="H422">
        <v>112.15</v>
      </c>
      <c r="I422" t="s">
        <v>17</v>
      </c>
      <c r="J422" t="str">
        <f>_xlfn.XLOOKUP(Table1_1[[#This Row],[Analyte]],[1]analyte_order!$B:$B,[1]analyte_order!$C:$C)</f>
        <v>1763-23-1</v>
      </c>
      <c r="K422">
        <f>_xlfn.XLOOKUP(Table1_1[[#This Row],[CAS_rn]],[1]analyte_order!$C:$C,[1]analyte_order!$E:$E)</f>
        <v>18</v>
      </c>
      <c r="L422" s="3">
        <v>335</v>
      </c>
    </row>
    <row r="423" spans="1:12" x14ac:dyDescent="0.3">
      <c r="A423" t="s">
        <v>144</v>
      </c>
      <c r="B423" s="1">
        <v>44145</v>
      </c>
      <c r="C423" s="1" t="str">
        <f t="shared" si="6"/>
        <v>20315</v>
      </c>
      <c r="D423" t="s">
        <v>109</v>
      </c>
      <c r="E423" t="s">
        <v>120</v>
      </c>
      <c r="F423" t="s">
        <v>115</v>
      </c>
      <c r="G423">
        <v>17</v>
      </c>
      <c r="H423">
        <v>112.15</v>
      </c>
      <c r="I423" t="s">
        <v>18</v>
      </c>
      <c r="J423" t="str">
        <f>_xlfn.XLOOKUP(Table1_1[[#This Row],[Analyte]],[1]analyte_order!$B:$B,[1]analyte_order!$C:$C)</f>
        <v>27619-97-2</v>
      </c>
      <c r="K423">
        <f>_xlfn.XLOOKUP(Table1_1[[#This Row],[CAS_rn]],[1]analyte_order!$C:$C,[1]analyte_order!$E:$E)</f>
        <v>23</v>
      </c>
      <c r="L423" s="3">
        <v>4.4999999999999998E-2</v>
      </c>
    </row>
    <row r="424" spans="1:12" x14ac:dyDescent="0.3">
      <c r="A424" t="s">
        <v>145</v>
      </c>
      <c r="B424" s="1">
        <v>44145</v>
      </c>
      <c r="C424" s="1" t="str">
        <f t="shared" si="6"/>
        <v>20315</v>
      </c>
      <c r="D424" t="s">
        <v>109</v>
      </c>
      <c r="E424" t="s">
        <v>110</v>
      </c>
      <c r="F424" t="s">
        <v>113</v>
      </c>
      <c r="G424">
        <v>15</v>
      </c>
      <c r="H424">
        <v>83.25</v>
      </c>
      <c r="I424" t="s">
        <v>7</v>
      </c>
      <c r="J424" t="str">
        <f>_xlfn.XLOOKUP(Table1_1[[#This Row],[Analyte]],[1]analyte_order!$B:$B,[1]analyte_order!$C:$C)</f>
        <v>375-22-4</v>
      </c>
      <c r="K424">
        <f>_xlfn.XLOOKUP(Table1_1[[#This Row],[CAS_rn]],[1]analyte_order!$C:$C,[1]analyte_order!$E:$E)</f>
        <v>1</v>
      </c>
      <c r="L424" s="3">
        <v>0.12839999999999999</v>
      </c>
    </row>
    <row r="425" spans="1:12" x14ac:dyDescent="0.3">
      <c r="A425" t="s">
        <v>145</v>
      </c>
      <c r="B425" s="1">
        <v>44145</v>
      </c>
      <c r="C425" s="1" t="str">
        <f t="shared" si="6"/>
        <v>20315</v>
      </c>
      <c r="D425" t="s">
        <v>109</v>
      </c>
      <c r="E425" t="s">
        <v>110</v>
      </c>
      <c r="F425" t="s">
        <v>113</v>
      </c>
      <c r="G425">
        <v>15</v>
      </c>
      <c r="H425">
        <v>83.25</v>
      </c>
      <c r="I425" t="s">
        <v>8</v>
      </c>
      <c r="J425" t="str">
        <f>_xlfn.XLOOKUP(Table1_1[[#This Row],[Analyte]],[1]analyte_order!$B:$B,[1]analyte_order!$C:$C)</f>
        <v>2706-90-3</v>
      </c>
      <c r="K425">
        <f>_xlfn.XLOOKUP(Table1_1[[#This Row],[CAS_rn]],[1]analyte_order!$C:$C,[1]analyte_order!$E:$E)</f>
        <v>2</v>
      </c>
      <c r="L425" s="3">
        <v>0.12839999999999999</v>
      </c>
    </row>
    <row r="426" spans="1:12" x14ac:dyDescent="0.3">
      <c r="A426" t="s">
        <v>145</v>
      </c>
      <c r="B426" s="1">
        <v>44145</v>
      </c>
      <c r="C426" s="1" t="str">
        <f t="shared" si="6"/>
        <v>20315</v>
      </c>
      <c r="D426" t="s">
        <v>109</v>
      </c>
      <c r="E426" t="s">
        <v>110</v>
      </c>
      <c r="F426" t="s">
        <v>113</v>
      </c>
      <c r="G426">
        <v>15</v>
      </c>
      <c r="H426">
        <v>83.25</v>
      </c>
      <c r="I426" t="s">
        <v>9</v>
      </c>
      <c r="J426" t="str">
        <f>_xlfn.XLOOKUP(Table1_1[[#This Row],[Analyte]],[1]analyte_order!$B:$B,[1]analyte_order!$C:$C)</f>
        <v>307-24-4</v>
      </c>
      <c r="K426">
        <f>_xlfn.XLOOKUP(Table1_1[[#This Row],[CAS_rn]],[1]analyte_order!$C:$C,[1]analyte_order!$E:$E)</f>
        <v>3</v>
      </c>
      <c r="L426" s="3">
        <v>0.12839999999999999</v>
      </c>
    </row>
    <row r="427" spans="1:12" x14ac:dyDescent="0.3">
      <c r="A427" t="s">
        <v>145</v>
      </c>
      <c r="B427" s="1">
        <v>44145</v>
      </c>
      <c r="C427" s="1" t="str">
        <f t="shared" si="6"/>
        <v>20315</v>
      </c>
      <c r="D427" t="s">
        <v>109</v>
      </c>
      <c r="E427" t="s">
        <v>110</v>
      </c>
      <c r="F427" t="s">
        <v>113</v>
      </c>
      <c r="G427">
        <v>15</v>
      </c>
      <c r="H427">
        <v>83.25</v>
      </c>
      <c r="I427" t="s">
        <v>10</v>
      </c>
      <c r="J427" t="str">
        <f>_xlfn.XLOOKUP(Table1_1[[#This Row],[Analyte]],[1]analyte_order!$B:$B,[1]analyte_order!$C:$C)</f>
        <v>375-85-9</v>
      </c>
      <c r="K427">
        <f>_xlfn.XLOOKUP(Table1_1[[#This Row],[CAS_rn]],[1]analyte_order!$C:$C,[1]analyte_order!$E:$E)</f>
        <v>4</v>
      </c>
      <c r="L427" s="3">
        <v>0.25700000000000001</v>
      </c>
    </row>
    <row r="428" spans="1:12" x14ac:dyDescent="0.3">
      <c r="A428" t="s">
        <v>145</v>
      </c>
      <c r="B428" s="1">
        <v>44145</v>
      </c>
      <c r="C428" s="1" t="str">
        <f t="shared" si="6"/>
        <v>20315</v>
      </c>
      <c r="D428" t="s">
        <v>109</v>
      </c>
      <c r="E428" t="s">
        <v>110</v>
      </c>
      <c r="F428" t="s">
        <v>113</v>
      </c>
      <c r="G428">
        <v>15</v>
      </c>
      <c r="H428">
        <v>83.25</v>
      </c>
      <c r="I428" t="s">
        <v>11</v>
      </c>
      <c r="J428" t="str">
        <f>_xlfn.XLOOKUP(Table1_1[[#This Row],[Analyte]],[1]analyte_order!$B:$B,[1]analyte_order!$C:$C)</f>
        <v>335-67-1</v>
      </c>
      <c r="K428">
        <f>_xlfn.XLOOKUP(Table1_1[[#This Row],[CAS_rn]],[1]analyte_order!$C:$C,[1]analyte_order!$E:$E)</f>
        <v>5</v>
      </c>
      <c r="L428" s="3">
        <v>0.25679999999999997</v>
      </c>
    </row>
    <row r="429" spans="1:12" x14ac:dyDescent="0.3">
      <c r="A429" t="s">
        <v>145</v>
      </c>
      <c r="B429" s="1">
        <v>44145</v>
      </c>
      <c r="C429" s="1" t="str">
        <f t="shared" si="6"/>
        <v>20315</v>
      </c>
      <c r="D429" t="s">
        <v>109</v>
      </c>
      <c r="E429" t="s">
        <v>110</v>
      </c>
      <c r="F429" t="s">
        <v>113</v>
      </c>
      <c r="G429">
        <v>15</v>
      </c>
      <c r="H429">
        <v>83.25</v>
      </c>
      <c r="I429" t="s">
        <v>12</v>
      </c>
      <c r="J429" t="str">
        <f>_xlfn.XLOOKUP(Table1_1[[#This Row],[Analyte]],[1]analyte_order!$B:$B,[1]analyte_order!$C:$C)</f>
        <v>375-95-1</v>
      </c>
      <c r="K429">
        <f>_xlfn.XLOOKUP(Table1_1[[#This Row],[CAS_rn]],[1]analyte_order!$C:$C,[1]analyte_order!$E:$E)</f>
        <v>6</v>
      </c>
      <c r="L429" s="3">
        <v>0.12839999999999999</v>
      </c>
    </row>
    <row r="430" spans="1:12" x14ac:dyDescent="0.3">
      <c r="A430" t="s">
        <v>145</v>
      </c>
      <c r="B430" s="1">
        <v>44145</v>
      </c>
      <c r="C430" s="1" t="str">
        <f t="shared" si="6"/>
        <v>20315</v>
      </c>
      <c r="D430" t="s">
        <v>109</v>
      </c>
      <c r="E430" t="s">
        <v>110</v>
      </c>
      <c r="F430" t="s">
        <v>113</v>
      </c>
      <c r="G430">
        <v>15</v>
      </c>
      <c r="H430">
        <v>83.25</v>
      </c>
      <c r="I430" t="s">
        <v>13</v>
      </c>
      <c r="J430" t="str">
        <f>_xlfn.XLOOKUP(Table1_1[[#This Row],[Analyte]],[1]analyte_order!$B:$B,[1]analyte_order!$C:$C)</f>
        <v>375-73-5</v>
      </c>
      <c r="K430">
        <f>_xlfn.XLOOKUP(Table1_1[[#This Row],[CAS_rn]],[1]analyte_order!$C:$C,[1]analyte_order!$E:$E)</f>
        <v>14</v>
      </c>
      <c r="L430" s="3">
        <v>0.12839999999999999</v>
      </c>
    </row>
    <row r="431" spans="1:12" x14ac:dyDescent="0.3">
      <c r="A431" t="s">
        <v>145</v>
      </c>
      <c r="B431" s="1">
        <v>44145</v>
      </c>
      <c r="C431" s="1" t="str">
        <f t="shared" si="6"/>
        <v>20315</v>
      </c>
      <c r="D431" t="s">
        <v>109</v>
      </c>
      <c r="E431" t="s">
        <v>110</v>
      </c>
      <c r="F431" t="s">
        <v>113</v>
      </c>
      <c r="G431">
        <v>15</v>
      </c>
      <c r="H431">
        <v>83.25</v>
      </c>
      <c r="I431" t="s">
        <v>14</v>
      </c>
      <c r="J431" t="str">
        <f>_xlfn.XLOOKUP(Table1_1[[#This Row],[Analyte]],[1]analyte_order!$B:$B,[1]analyte_order!$C:$C)</f>
        <v>2706-91-4</v>
      </c>
      <c r="K431">
        <f>_xlfn.XLOOKUP(Table1_1[[#This Row],[CAS_rn]],[1]analyte_order!$C:$C,[1]analyte_order!$E:$E)</f>
        <v>15</v>
      </c>
      <c r="L431" s="3">
        <v>0.12839999999999999</v>
      </c>
    </row>
    <row r="432" spans="1:12" x14ac:dyDescent="0.3">
      <c r="A432" t="s">
        <v>145</v>
      </c>
      <c r="B432" s="1">
        <v>44145</v>
      </c>
      <c r="C432" s="1" t="str">
        <f t="shared" si="6"/>
        <v>20315</v>
      </c>
      <c r="D432" t="s">
        <v>109</v>
      </c>
      <c r="E432" t="s">
        <v>110</v>
      </c>
      <c r="F432" t="s">
        <v>113</v>
      </c>
      <c r="G432">
        <v>15</v>
      </c>
      <c r="H432">
        <v>83.25</v>
      </c>
      <c r="I432" t="s">
        <v>15</v>
      </c>
      <c r="J432" t="str">
        <f>_xlfn.XLOOKUP(Table1_1[[#This Row],[Analyte]],[1]analyte_order!$B:$B,[1]analyte_order!$C:$C)</f>
        <v>355-46-4</v>
      </c>
      <c r="K432">
        <f>_xlfn.XLOOKUP(Table1_1[[#This Row],[CAS_rn]],[1]analyte_order!$C:$C,[1]analyte_order!$E:$E)</f>
        <v>16</v>
      </c>
      <c r="L432" s="3">
        <v>5.0999999999999996</v>
      </c>
    </row>
    <row r="433" spans="1:12" x14ac:dyDescent="0.3">
      <c r="A433" t="s">
        <v>145</v>
      </c>
      <c r="B433" s="1">
        <v>44145</v>
      </c>
      <c r="C433" s="1" t="str">
        <f t="shared" si="6"/>
        <v>20315</v>
      </c>
      <c r="D433" t="s">
        <v>109</v>
      </c>
      <c r="E433" t="s">
        <v>110</v>
      </c>
      <c r="F433" t="s">
        <v>113</v>
      </c>
      <c r="G433">
        <v>15</v>
      </c>
      <c r="H433">
        <v>83.25</v>
      </c>
      <c r="I433" t="s">
        <v>16</v>
      </c>
      <c r="J433" t="str">
        <f>_xlfn.XLOOKUP(Table1_1[[#This Row],[Analyte]],[1]analyte_order!$B:$B,[1]analyte_order!$C:$C)</f>
        <v>375-92-8</v>
      </c>
      <c r="K433">
        <f>_xlfn.XLOOKUP(Table1_1[[#This Row],[CAS_rn]],[1]analyte_order!$C:$C,[1]analyte_order!$E:$E)</f>
        <v>17</v>
      </c>
      <c r="L433" s="3">
        <v>2.0699999999999998</v>
      </c>
    </row>
    <row r="434" spans="1:12" x14ac:dyDescent="0.3">
      <c r="A434" t="s">
        <v>145</v>
      </c>
      <c r="B434" s="1">
        <v>44145</v>
      </c>
      <c r="C434" s="1" t="str">
        <f t="shared" si="6"/>
        <v>20315</v>
      </c>
      <c r="D434" t="s">
        <v>109</v>
      </c>
      <c r="E434" t="s">
        <v>110</v>
      </c>
      <c r="F434" t="s">
        <v>113</v>
      </c>
      <c r="G434">
        <v>15</v>
      </c>
      <c r="H434">
        <v>83.25</v>
      </c>
      <c r="I434" t="s">
        <v>17</v>
      </c>
      <c r="J434" t="str">
        <f>_xlfn.XLOOKUP(Table1_1[[#This Row],[Analyte]],[1]analyte_order!$B:$B,[1]analyte_order!$C:$C)</f>
        <v>1763-23-1</v>
      </c>
      <c r="K434">
        <f>_xlfn.XLOOKUP(Table1_1[[#This Row],[CAS_rn]],[1]analyte_order!$C:$C,[1]analyte_order!$E:$E)</f>
        <v>18</v>
      </c>
      <c r="L434" s="3">
        <v>2720</v>
      </c>
    </row>
    <row r="435" spans="1:12" x14ac:dyDescent="0.3">
      <c r="A435" t="s">
        <v>145</v>
      </c>
      <c r="B435" s="1">
        <v>44145</v>
      </c>
      <c r="C435" s="1" t="str">
        <f t="shared" si="6"/>
        <v>20315</v>
      </c>
      <c r="D435" t="s">
        <v>109</v>
      </c>
      <c r="E435" t="s">
        <v>110</v>
      </c>
      <c r="F435" t="s">
        <v>113</v>
      </c>
      <c r="G435">
        <v>15</v>
      </c>
      <c r="H435">
        <v>83.25</v>
      </c>
      <c r="I435" t="s">
        <v>18</v>
      </c>
      <c r="J435" t="str">
        <f>_xlfn.XLOOKUP(Table1_1[[#This Row],[Analyte]],[1]analyte_order!$B:$B,[1]analyte_order!$C:$C)</f>
        <v>27619-97-2</v>
      </c>
      <c r="K435">
        <f>_xlfn.XLOOKUP(Table1_1[[#This Row],[CAS_rn]],[1]analyte_order!$C:$C,[1]analyte_order!$E:$E)</f>
        <v>23</v>
      </c>
      <c r="L435" s="3">
        <v>0.12839999999999999</v>
      </c>
    </row>
    <row r="436" spans="1:12" x14ac:dyDescent="0.3">
      <c r="A436" t="s">
        <v>146</v>
      </c>
      <c r="B436" s="1">
        <v>44145</v>
      </c>
      <c r="C436" s="1" t="str">
        <f t="shared" si="6"/>
        <v>20315</v>
      </c>
      <c r="D436" t="s">
        <v>109</v>
      </c>
      <c r="E436" t="s">
        <v>110</v>
      </c>
      <c r="F436" t="s">
        <v>115</v>
      </c>
      <c r="G436">
        <v>15</v>
      </c>
      <c r="H436">
        <v>83.25</v>
      </c>
      <c r="I436" t="s">
        <v>7</v>
      </c>
      <c r="J436" t="str">
        <f>_xlfn.XLOOKUP(Table1_1[[#This Row],[Analyte]],[1]analyte_order!$B:$B,[1]analyte_order!$C:$C)</f>
        <v>375-22-4</v>
      </c>
      <c r="K436">
        <f>_xlfn.XLOOKUP(Table1_1[[#This Row],[CAS_rn]],[1]analyte_order!$C:$C,[1]analyte_order!$E:$E)</f>
        <v>1</v>
      </c>
      <c r="L436" s="3">
        <v>4.3799999999999999E-2</v>
      </c>
    </row>
    <row r="437" spans="1:12" x14ac:dyDescent="0.3">
      <c r="A437" t="s">
        <v>146</v>
      </c>
      <c r="B437" s="1">
        <v>44145</v>
      </c>
      <c r="C437" s="1" t="str">
        <f t="shared" si="6"/>
        <v>20315</v>
      </c>
      <c r="D437" t="s">
        <v>109</v>
      </c>
      <c r="E437" t="s">
        <v>110</v>
      </c>
      <c r="F437" t="s">
        <v>115</v>
      </c>
      <c r="G437">
        <v>15</v>
      </c>
      <c r="H437">
        <v>83.25</v>
      </c>
      <c r="I437" t="s">
        <v>8</v>
      </c>
      <c r="J437" t="str">
        <f>_xlfn.XLOOKUP(Table1_1[[#This Row],[Analyte]],[1]analyte_order!$B:$B,[1]analyte_order!$C:$C)</f>
        <v>2706-90-3</v>
      </c>
      <c r="K437">
        <f>_xlfn.XLOOKUP(Table1_1[[#This Row],[CAS_rn]],[1]analyte_order!$C:$C,[1]analyte_order!$E:$E)</f>
        <v>2</v>
      </c>
      <c r="L437" s="3">
        <v>8.77E-2</v>
      </c>
    </row>
    <row r="438" spans="1:12" x14ac:dyDescent="0.3">
      <c r="A438" t="s">
        <v>146</v>
      </c>
      <c r="B438" s="1">
        <v>44145</v>
      </c>
      <c r="C438" s="1" t="str">
        <f t="shared" si="6"/>
        <v>20315</v>
      </c>
      <c r="D438" t="s">
        <v>109</v>
      </c>
      <c r="E438" t="s">
        <v>110</v>
      </c>
      <c r="F438" t="s">
        <v>115</v>
      </c>
      <c r="G438">
        <v>15</v>
      </c>
      <c r="H438">
        <v>83.25</v>
      </c>
      <c r="I438" t="s">
        <v>9</v>
      </c>
      <c r="J438" t="str">
        <f>_xlfn.XLOOKUP(Table1_1[[#This Row],[Analyte]],[1]analyte_order!$B:$B,[1]analyte_order!$C:$C)</f>
        <v>307-24-4</v>
      </c>
      <c r="K438">
        <f>_xlfn.XLOOKUP(Table1_1[[#This Row],[CAS_rn]],[1]analyte_order!$C:$C,[1]analyte_order!$E:$E)</f>
        <v>3</v>
      </c>
      <c r="L438" s="3">
        <v>4.3799999999999999E-2</v>
      </c>
    </row>
    <row r="439" spans="1:12" x14ac:dyDescent="0.3">
      <c r="A439" t="s">
        <v>146</v>
      </c>
      <c r="B439" s="1">
        <v>44145</v>
      </c>
      <c r="C439" s="1" t="str">
        <f t="shared" si="6"/>
        <v>20315</v>
      </c>
      <c r="D439" t="s">
        <v>109</v>
      </c>
      <c r="E439" t="s">
        <v>110</v>
      </c>
      <c r="F439" t="s">
        <v>115</v>
      </c>
      <c r="G439">
        <v>15</v>
      </c>
      <c r="H439">
        <v>83.25</v>
      </c>
      <c r="I439" t="s">
        <v>10</v>
      </c>
      <c r="J439" t="str">
        <f>_xlfn.XLOOKUP(Table1_1[[#This Row],[Analyte]],[1]analyte_order!$B:$B,[1]analyte_order!$C:$C)</f>
        <v>375-85-9</v>
      </c>
      <c r="K439">
        <f>_xlfn.XLOOKUP(Table1_1[[#This Row],[CAS_rn]],[1]analyte_order!$C:$C,[1]analyte_order!$E:$E)</f>
        <v>4</v>
      </c>
      <c r="L439" s="3">
        <v>0.33400000000000002</v>
      </c>
    </row>
    <row r="440" spans="1:12" x14ac:dyDescent="0.3">
      <c r="A440" t="s">
        <v>146</v>
      </c>
      <c r="B440" s="1">
        <v>44145</v>
      </c>
      <c r="C440" s="1" t="str">
        <f t="shared" si="6"/>
        <v>20315</v>
      </c>
      <c r="D440" t="s">
        <v>109</v>
      </c>
      <c r="E440" t="s">
        <v>110</v>
      </c>
      <c r="F440" t="s">
        <v>115</v>
      </c>
      <c r="G440">
        <v>15</v>
      </c>
      <c r="H440">
        <v>83.25</v>
      </c>
      <c r="I440" t="s">
        <v>11</v>
      </c>
      <c r="J440" t="str">
        <f>_xlfn.XLOOKUP(Table1_1[[#This Row],[Analyte]],[1]analyte_order!$B:$B,[1]analyte_order!$C:$C)</f>
        <v>335-67-1</v>
      </c>
      <c r="K440">
        <f>_xlfn.XLOOKUP(Table1_1[[#This Row],[CAS_rn]],[1]analyte_order!$C:$C,[1]analyte_order!$E:$E)</f>
        <v>5</v>
      </c>
      <c r="L440" s="3">
        <v>8.77E-2</v>
      </c>
    </row>
    <row r="441" spans="1:12" x14ac:dyDescent="0.3">
      <c r="A441" t="s">
        <v>146</v>
      </c>
      <c r="B441" s="1">
        <v>44145</v>
      </c>
      <c r="C441" s="1" t="str">
        <f t="shared" si="6"/>
        <v>20315</v>
      </c>
      <c r="D441" t="s">
        <v>109</v>
      </c>
      <c r="E441" t="s">
        <v>110</v>
      </c>
      <c r="F441" t="s">
        <v>115</v>
      </c>
      <c r="G441">
        <v>15</v>
      </c>
      <c r="H441">
        <v>83.25</v>
      </c>
      <c r="I441" t="s">
        <v>12</v>
      </c>
      <c r="J441" t="str">
        <f>_xlfn.XLOOKUP(Table1_1[[#This Row],[Analyte]],[1]analyte_order!$B:$B,[1]analyte_order!$C:$C)</f>
        <v>375-95-1</v>
      </c>
      <c r="K441">
        <f>_xlfn.XLOOKUP(Table1_1[[#This Row],[CAS_rn]],[1]analyte_order!$C:$C,[1]analyte_order!$E:$E)</f>
        <v>6</v>
      </c>
      <c r="L441" s="3">
        <v>8.77E-2</v>
      </c>
    </row>
    <row r="442" spans="1:12" x14ac:dyDescent="0.3">
      <c r="A442" t="s">
        <v>146</v>
      </c>
      <c r="B442" s="1">
        <v>44145</v>
      </c>
      <c r="C442" s="1" t="str">
        <f t="shared" si="6"/>
        <v>20315</v>
      </c>
      <c r="D442" t="s">
        <v>109</v>
      </c>
      <c r="E442" t="s">
        <v>110</v>
      </c>
      <c r="F442" t="s">
        <v>115</v>
      </c>
      <c r="G442">
        <v>15</v>
      </c>
      <c r="H442">
        <v>83.25</v>
      </c>
      <c r="I442" t="s">
        <v>13</v>
      </c>
      <c r="J442" t="str">
        <f>_xlfn.XLOOKUP(Table1_1[[#This Row],[Analyte]],[1]analyte_order!$B:$B,[1]analyte_order!$C:$C)</f>
        <v>375-73-5</v>
      </c>
      <c r="K442">
        <f>_xlfn.XLOOKUP(Table1_1[[#This Row],[CAS_rn]],[1]analyte_order!$C:$C,[1]analyte_order!$E:$E)</f>
        <v>14</v>
      </c>
      <c r="L442" s="3">
        <v>4.3799999999999999E-2</v>
      </c>
    </row>
    <row r="443" spans="1:12" x14ac:dyDescent="0.3">
      <c r="A443" t="s">
        <v>146</v>
      </c>
      <c r="B443" s="1">
        <v>44145</v>
      </c>
      <c r="C443" s="1" t="str">
        <f t="shared" si="6"/>
        <v>20315</v>
      </c>
      <c r="D443" t="s">
        <v>109</v>
      </c>
      <c r="E443" t="s">
        <v>110</v>
      </c>
      <c r="F443" t="s">
        <v>115</v>
      </c>
      <c r="G443">
        <v>15</v>
      </c>
      <c r="H443">
        <v>83.25</v>
      </c>
      <c r="I443" t="s">
        <v>14</v>
      </c>
      <c r="J443" t="str">
        <f>_xlfn.XLOOKUP(Table1_1[[#This Row],[Analyte]],[1]analyte_order!$B:$B,[1]analyte_order!$C:$C)</f>
        <v>2706-91-4</v>
      </c>
      <c r="K443">
        <f>_xlfn.XLOOKUP(Table1_1[[#This Row],[CAS_rn]],[1]analyte_order!$C:$C,[1]analyte_order!$E:$E)</f>
        <v>15</v>
      </c>
      <c r="L443" s="3">
        <v>4.3799999999999999E-2</v>
      </c>
    </row>
    <row r="444" spans="1:12" x14ac:dyDescent="0.3">
      <c r="A444" t="s">
        <v>146</v>
      </c>
      <c r="B444" s="1">
        <v>44145</v>
      </c>
      <c r="C444" s="1" t="str">
        <f t="shared" si="6"/>
        <v>20315</v>
      </c>
      <c r="D444" t="s">
        <v>109</v>
      </c>
      <c r="E444" t="s">
        <v>110</v>
      </c>
      <c r="F444" t="s">
        <v>115</v>
      </c>
      <c r="G444">
        <v>15</v>
      </c>
      <c r="H444">
        <v>83.25</v>
      </c>
      <c r="I444" t="s">
        <v>15</v>
      </c>
      <c r="J444" t="str">
        <f>_xlfn.XLOOKUP(Table1_1[[#This Row],[Analyte]],[1]analyte_order!$B:$B,[1]analyte_order!$C:$C)</f>
        <v>355-46-4</v>
      </c>
      <c r="K444">
        <f>_xlfn.XLOOKUP(Table1_1[[#This Row],[CAS_rn]],[1]analyte_order!$C:$C,[1]analyte_order!$E:$E)</f>
        <v>16</v>
      </c>
      <c r="L444" s="3">
        <v>1.93</v>
      </c>
    </row>
    <row r="445" spans="1:12" x14ac:dyDescent="0.3">
      <c r="A445" t="s">
        <v>146</v>
      </c>
      <c r="B445" s="1">
        <v>44145</v>
      </c>
      <c r="C445" s="1" t="str">
        <f t="shared" si="6"/>
        <v>20315</v>
      </c>
      <c r="D445" t="s">
        <v>109</v>
      </c>
      <c r="E445" t="s">
        <v>110</v>
      </c>
      <c r="F445" t="s">
        <v>115</v>
      </c>
      <c r="G445">
        <v>15</v>
      </c>
      <c r="H445">
        <v>83.25</v>
      </c>
      <c r="I445" t="s">
        <v>16</v>
      </c>
      <c r="J445" t="str">
        <f>_xlfn.XLOOKUP(Table1_1[[#This Row],[Analyte]],[1]analyte_order!$B:$B,[1]analyte_order!$C:$C)</f>
        <v>375-92-8</v>
      </c>
      <c r="K445">
        <f>_xlfn.XLOOKUP(Table1_1[[#This Row],[CAS_rn]],[1]analyte_order!$C:$C,[1]analyte_order!$E:$E)</f>
        <v>17</v>
      </c>
      <c r="L445" s="3">
        <v>0.29199999999999998</v>
      </c>
    </row>
    <row r="446" spans="1:12" x14ac:dyDescent="0.3">
      <c r="A446" t="s">
        <v>146</v>
      </c>
      <c r="B446" s="1">
        <v>44145</v>
      </c>
      <c r="C446" s="1" t="str">
        <f t="shared" si="6"/>
        <v>20315</v>
      </c>
      <c r="D446" t="s">
        <v>109</v>
      </c>
      <c r="E446" t="s">
        <v>110</v>
      </c>
      <c r="F446" t="s">
        <v>115</v>
      </c>
      <c r="G446">
        <v>15</v>
      </c>
      <c r="H446">
        <v>83.25</v>
      </c>
      <c r="I446" t="s">
        <v>17</v>
      </c>
      <c r="J446" t="str">
        <f>_xlfn.XLOOKUP(Table1_1[[#This Row],[Analyte]],[1]analyte_order!$B:$B,[1]analyte_order!$C:$C)</f>
        <v>1763-23-1</v>
      </c>
      <c r="K446">
        <f>_xlfn.XLOOKUP(Table1_1[[#This Row],[CAS_rn]],[1]analyte_order!$C:$C,[1]analyte_order!$E:$E)</f>
        <v>18</v>
      </c>
      <c r="L446" s="3">
        <v>307</v>
      </c>
    </row>
    <row r="447" spans="1:12" x14ac:dyDescent="0.3">
      <c r="A447" t="s">
        <v>146</v>
      </c>
      <c r="B447" s="1">
        <v>44145</v>
      </c>
      <c r="C447" s="1" t="str">
        <f t="shared" si="6"/>
        <v>20315</v>
      </c>
      <c r="D447" t="s">
        <v>109</v>
      </c>
      <c r="E447" t="s">
        <v>110</v>
      </c>
      <c r="F447" t="s">
        <v>115</v>
      </c>
      <c r="G447">
        <v>15</v>
      </c>
      <c r="H447">
        <v>83.25</v>
      </c>
      <c r="I447" t="s">
        <v>18</v>
      </c>
      <c r="J447" t="str">
        <f>_xlfn.XLOOKUP(Table1_1[[#This Row],[Analyte]],[1]analyte_order!$B:$B,[1]analyte_order!$C:$C)</f>
        <v>27619-97-2</v>
      </c>
      <c r="K447">
        <f>_xlfn.XLOOKUP(Table1_1[[#This Row],[CAS_rn]],[1]analyte_order!$C:$C,[1]analyte_order!$E:$E)</f>
        <v>23</v>
      </c>
      <c r="L447" s="3">
        <v>4.3799999999999999E-2</v>
      </c>
    </row>
    <row r="448" spans="1:12" x14ac:dyDescent="0.3">
      <c r="A448" t="s">
        <v>147</v>
      </c>
      <c r="B448" s="1">
        <v>44145</v>
      </c>
      <c r="C448" s="1" t="str">
        <f t="shared" si="6"/>
        <v>20315</v>
      </c>
      <c r="D448" t="s">
        <v>109</v>
      </c>
      <c r="E448" t="s">
        <v>120</v>
      </c>
      <c r="F448" t="s">
        <v>111</v>
      </c>
      <c r="G448">
        <v>17</v>
      </c>
      <c r="H448">
        <v>141.25</v>
      </c>
      <c r="I448" t="s">
        <v>7</v>
      </c>
      <c r="J448" t="str">
        <f>_xlfn.XLOOKUP(Table1_1[[#This Row],[Analyte]],[1]analyte_order!$B:$B,[1]analyte_order!$C:$C)</f>
        <v>375-22-4</v>
      </c>
      <c r="K448">
        <f>_xlfn.XLOOKUP(Table1_1[[#This Row],[CAS_rn]],[1]analyte_order!$C:$C,[1]analyte_order!$E:$E)</f>
        <v>1</v>
      </c>
      <c r="L448" s="3">
        <v>4.4699999999999997E-2</v>
      </c>
    </row>
    <row r="449" spans="1:12" x14ac:dyDescent="0.3">
      <c r="A449" t="s">
        <v>147</v>
      </c>
      <c r="B449" s="1">
        <v>44145</v>
      </c>
      <c r="C449" s="1" t="str">
        <f t="shared" si="6"/>
        <v>20315</v>
      </c>
      <c r="D449" t="s">
        <v>109</v>
      </c>
      <c r="E449" t="s">
        <v>120</v>
      </c>
      <c r="F449" t="s">
        <v>111</v>
      </c>
      <c r="G449">
        <v>17</v>
      </c>
      <c r="H449">
        <v>141.25</v>
      </c>
      <c r="I449" t="s">
        <v>8</v>
      </c>
      <c r="J449" t="str">
        <f>_xlfn.XLOOKUP(Table1_1[[#This Row],[Analyte]],[1]analyte_order!$B:$B,[1]analyte_order!$C:$C)</f>
        <v>2706-90-3</v>
      </c>
      <c r="K449">
        <f>_xlfn.XLOOKUP(Table1_1[[#This Row],[CAS_rn]],[1]analyte_order!$C:$C,[1]analyte_order!$E:$E)</f>
        <v>2</v>
      </c>
      <c r="L449" s="3">
        <v>4.4699999999999997E-2</v>
      </c>
    </row>
    <row r="450" spans="1:12" x14ac:dyDescent="0.3">
      <c r="A450" t="s">
        <v>147</v>
      </c>
      <c r="B450" s="1">
        <v>44145</v>
      </c>
      <c r="C450" s="1" t="str">
        <f t="shared" ref="C450:C513" si="7">TEXT(B450,"yy")&amp;TEXT((B450-DATEVALUE("1/1/"&amp;TEXT(B450,"yy"))+1),"000")</f>
        <v>20315</v>
      </c>
      <c r="D450" t="s">
        <v>109</v>
      </c>
      <c r="E450" t="s">
        <v>120</v>
      </c>
      <c r="F450" t="s">
        <v>111</v>
      </c>
      <c r="G450">
        <v>17</v>
      </c>
      <c r="H450">
        <v>141.25</v>
      </c>
      <c r="I450" t="s">
        <v>9</v>
      </c>
      <c r="J450" t="str">
        <f>_xlfn.XLOOKUP(Table1_1[[#This Row],[Analyte]],[1]analyte_order!$B:$B,[1]analyte_order!$C:$C)</f>
        <v>307-24-4</v>
      </c>
      <c r="K450">
        <f>_xlfn.XLOOKUP(Table1_1[[#This Row],[CAS_rn]],[1]analyte_order!$C:$C,[1]analyte_order!$E:$E)</f>
        <v>3</v>
      </c>
      <c r="L450" s="3">
        <v>4.4699999999999997E-2</v>
      </c>
    </row>
    <row r="451" spans="1:12" x14ac:dyDescent="0.3">
      <c r="A451" t="s">
        <v>147</v>
      </c>
      <c r="B451" s="1">
        <v>44145</v>
      </c>
      <c r="C451" s="1" t="str">
        <f t="shared" si="7"/>
        <v>20315</v>
      </c>
      <c r="D451" t="s">
        <v>109</v>
      </c>
      <c r="E451" t="s">
        <v>120</v>
      </c>
      <c r="F451" t="s">
        <v>111</v>
      </c>
      <c r="G451">
        <v>17</v>
      </c>
      <c r="H451">
        <v>141.25</v>
      </c>
      <c r="I451" t="s">
        <v>10</v>
      </c>
      <c r="J451" t="str">
        <f>_xlfn.XLOOKUP(Table1_1[[#This Row],[Analyte]],[1]analyte_order!$B:$B,[1]analyte_order!$C:$C)</f>
        <v>375-85-9</v>
      </c>
      <c r="K451">
        <f>_xlfn.XLOOKUP(Table1_1[[#This Row],[CAS_rn]],[1]analyte_order!$C:$C,[1]analyte_order!$E:$E)</f>
        <v>4</v>
      </c>
      <c r="L451" s="3">
        <v>4.4699999999999997E-2</v>
      </c>
    </row>
    <row r="452" spans="1:12" x14ac:dyDescent="0.3">
      <c r="A452" t="s">
        <v>147</v>
      </c>
      <c r="B452" s="1">
        <v>44145</v>
      </c>
      <c r="C452" s="1" t="str">
        <f t="shared" si="7"/>
        <v>20315</v>
      </c>
      <c r="D452" t="s">
        <v>109</v>
      </c>
      <c r="E452" t="s">
        <v>120</v>
      </c>
      <c r="F452" t="s">
        <v>111</v>
      </c>
      <c r="G452">
        <v>17</v>
      </c>
      <c r="H452">
        <v>141.25</v>
      </c>
      <c r="I452" t="s">
        <v>11</v>
      </c>
      <c r="J452" t="str">
        <f>_xlfn.XLOOKUP(Table1_1[[#This Row],[Analyte]],[1]analyte_order!$B:$B,[1]analyte_order!$C:$C)</f>
        <v>335-67-1</v>
      </c>
      <c r="K452">
        <f>_xlfn.XLOOKUP(Table1_1[[#This Row],[CAS_rn]],[1]analyte_order!$C:$C,[1]analyte_order!$E:$E)</f>
        <v>5</v>
      </c>
      <c r="L452" s="3">
        <v>8.9399999999999993E-2</v>
      </c>
    </row>
    <row r="453" spans="1:12" x14ac:dyDescent="0.3">
      <c r="A453" t="s">
        <v>147</v>
      </c>
      <c r="B453" s="1">
        <v>44145</v>
      </c>
      <c r="C453" s="1" t="str">
        <f t="shared" si="7"/>
        <v>20315</v>
      </c>
      <c r="D453" t="s">
        <v>109</v>
      </c>
      <c r="E453" t="s">
        <v>120</v>
      </c>
      <c r="F453" t="s">
        <v>111</v>
      </c>
      <c r="G453">
        <v>17</v>
      </c>
      <c r="H453">
        <v>141.25</v>
      </c>
      <c r="I453" t="s">
        <v>12</v>
      </c>
      <c r="J453" t="str">
        <f>_xlfn.XLOOKUP(Table1_1[[#This Row],[Analyte]],[1]analyte_order!$B:$B,[1]analyte_order!$C:$C)</f>
        <v>375-95-1</v>
      </c>
      <c r="K453">
        <f>_xlfn.XLOOKUP(Table1_1[[#This Row],[CAS_rn]],[1]analyte_order!$C:$C,[1]analyte_order!$E:$E)</f>
        <v>6</v>
      </c>
      <c r="L453" s="3">
        <v>4.4699999999999997E-2</v>
      </c>
    </row>
    <row r="454" spans="1:12" x14ac:dyDescent="0.3">
      <c r="A454" t="s">
        <v>147</v>
      </c>
      <c r="B454" s="1">
        <v>44145</v>
      </c>
      <c r="C454" s="1" t="str">
        <f t="shared" si="7"/>
        <v>20315</v>
      </c>
      <c r="D454" t="s">
        <v>109</v>
      </c>
      <c r="E454" t="s">
        <v>120</v>
      </c>
      <c r="F454" t="s">
        <v>111</v>
      </c>
      <c r="G454">
        <v>17</v>
      </c>
      <c r="H454">
        <v>141.25</v>
      </c>
      <c r="I454" t="s">
        <v>13</v>
      </c>
      <c r="J454" t="str">
        <f>_xlfn.XLOOKUP(Table1_1[[#This Row],[Analyte]],[1]analyte_order!$B:$B,[1]analyte_order!$C:$C)</f>
        <v>375-73-5</v>
      </c>
      <c r="K454">
        <f>_xlfn.XLOOKUP(Table1_1[[#This Row],[CAS_rn]],[1]analyte_order!$C:$C,[1]analyte_order!$E:$E)</f>
        <v>14</v>
      </c>
      <c r="L454" s="3">
        <v>4.4699999999999997E-2</v>
      </c>
    </row>
    <row r="455" spans="1:12" x14ac:dyDescent="0.3">
      <c r="A455" t="s">
        <v>147</v>
      </c>
      <c r="B455" s="1">
        <v>44145</v>
      </c>
      <c r="C455" s="1" t="str">
        <f t="shared" si="7"/>
        <v>20315</v>
      </c>
      <c r="D455" t="s">
        <v>109</v>
      </c>
      <c r="E455" t="s">
        <v>120</v>
      </c>
      <c r="F455" t="s">
        <v>111</v>
      </c>
      <c r="G455">
        <v>17</v>
      </c>
      <c r="H455">
        <v>141.25</v>
      </c>
      <c r="I455" t="s">
        <v>14</v>
      </c>
      <c r="J455" t="str">
        <f>_xlfn.XLOOKUP(Table1_1[[#This Row],[Analyte]],[1]analyte_order!$B:$B,[1]analyte_order!$C:$C)</f>
        <v>2706-91-4</v>
      </c>
      <c r="K455">
        <f>_xlfn.XLOOKUP(Table1_1[[#This Row],[CAS_rn]],[1]analyte_order!$C:$C,[1]analyte_order!$E:$E)</f>
        <v>15</v>
      </c>
      <c r="L455" s="3">
        <v>8.9399999999999993E-2</v>
      </c>
    </row>
    <row r="456" spans="1:12" x14ac:dyDescent="0.3">
      <c r="A456" t="s">
        <v>147</v>
      </c>
      <c r="B456" s="1">
        <v>44145</v>
      </c>
      <c r="C456" s="1" t="str">
        <f t="shared" si="7"/>
        <v>20315</v>
      </c>
      <c r="D456" t="s">
        <v>109</v>
      </c>
      <c r="E456" t="s">
        <v>120</v>
      </c>
      <c r="F456" t="s">
        <v>111</v>
      </c>
      <c r="G456">
        <v>17</v>
      </c>
      <c r="H456">
        <v>141.25</v>
      </c>
      <c r="I456" t="s">
        <v>15</v>
      </c>
      <c r="J456" t="str">
        <f>_xlfn.XLOOKUP(Table1_1[[#This Row],[Analyte]],[1]analyte_order!$B:$B,[1]analyte_order!$C:$C)</f>
        <v>355-46-4</v>
      </c>
      <c r="K456">
        <f>_xlfn.XLOOKUP(Table1_1[[#This Row],[CAS_rn]],[1]analyte_order!$C:$C,[1]analyte_order!$E:$E)</f>
        <v>16</v>
      </c>
      <c r="L456" s="3">
        <v>2.65</v>
      </c>
    </row>
    <row r="457" spans="1:12" x14ac:dyDescent="0.3">
      <c r="A457" t="s">
        <v>147</v>
      </c>
      <c r="B457" s="1">
        <v>44145</v>
      </c>
      <c r="C457" s="1" t="str">
        <f t="shared" si="7"/>
        <v>20315</v>
      </c>
      <c r="D457" t="s">
        <v>109</v>
      </c>
      <c r="E457" t="s">
        <v>120</v>
      </c>
      <c r="F457" t="s">
        <v>111</v>
      </c>
      <c r="G457">
        <v>17</v>
      </c>
      <c r="H457">
        <v>141.25</v>
      </c>
      <c r="I457" t="s">
        <v>16</v>
      </c>
      <c r="J457" t="str">
        <f>_xlfn.XLOOKUP(Table1_1[[#This Row],[Analyte]],[1]analyte_order!$B:$B,[1]analyte_order!$C:$C)</f>
        <v>375-92-8</v>
      </c>
      <c r="K457">
        <f>_xlfn.XLOOKUP(Table1_1[[#This Row],[CAS_rn]],[1]analyte_order!$C:$C,[1]analyte_order!$E:$E)</f>
        <v>17</v>
      </c>
      <c r="L457" s="3">
        <v>0.93799999999999994</v>
      </c>
    </row>
    <row r="458" spans="1:12" x14ac:dyDescent="0.3">
      <c r="A458" t="s">
        <v>147</v>
      </c>
      <c r="B458" s="1">
        <v>44145</v>
      </c>
      <c r="C458" s="1" t="str">
        <f t="shared" si="7"/>
        <v>20315</v>
      </c>
      <c r="D458" t="s">
        <v>109</v>
      </c>
      <c r="E458" t="s">
        <v>120</v>
      </c>
      <c r="F458" t="s">
        <v>111</v>
      </c>
      <c r="G458">
        <v>17</v>
      </c>
      <c r="H458">
        <v>141.25</v>
      </c>
      <c r="I458" t="s">
        <v>17</v>
      </c>
      <c r="J458" t="str">
        <f>_xlfn.XLOOKUP(Table1_1[[#This Row],[Analyte]],[1]analyte_order!$B:$B,[1]analyte_order!$C:$C)</f>
        <v>1763-23-1</v>
      </c>
      <c r="K458">
        <f>_xlfn.XLOOKUP(Table1_1[[#This Row],[CAS_rn]],[1]analyte_order!$C:$C,[1]analyte_order!$E:$E)</f>
        <v>18</v>
      </c>
      <c r="L458" s="3">
        <v>914</v>
      </c>
    </row>
    <row r="459" spans="1:12" x14ac:dyDescent="0.3">
      <c r="A459" t="s">
        <v>147</v>
      </c>
      <c r="B459" s="1">
        <v>44145</v>
      </c>
      <c r="C459" s="1" t="str">
        <f t="shared" si="7"/>
        <v>20315</v>
      </c>
      <c r="D459" t="s">
        <v>109</v>
      </c>
      <c r="E459" t="s">
        <v>120</v>
      </c>
      <c r="F459" t="s">
        <v>111</v>
      </c>
      <c r="G459">
        <v>17</v>
      </c>
      <c r="H459">
        <v>141.25</v>
      </c>
      <c r="I459" t="s">
        <v>18</v>
      </c>
      <c r="J459" t="str">
        <f>_xlfn.XLOOKUP(Table1_1[[#This Row],[Analyte]],[1]analyte_order!$B:$B,[1]analyte_order!$C:$C)</f>
        <v>27619-97-2</v>
      </c>
      <c r="K459">
        <f>_xlfn.XLOOKUP(Table1_1[[#This Row],[CAS_rn]],[1]analyte_order!$C:$C,[1]analyte_order!$E:$E)</f>
        <v>23</v>
      </c>
      <c r="L459" s="3">
        <v>4.4699999999999997E-2</v>
      </c>
    </row>
    <row r="460" spans="1:12" x14ac:dyDescent="0.3">
      <c r="A460" t="s">
        <v>148</v>
      </c>
      <c r="B460" s="1">
        <v>44145</v>
      </c>
      <c r="C460" s="1" t="str">
        <f t="shared" si="7"/>
        <v>20315</v>
      </c>
      <c r="D460" t="s">
        <v>109</v>
      </c>
      <c r="E460" t="s">
        <v>120</v>
      </c>
      <c r="F460" t="s">
        <v>113</v>
      </c>
      <c r="G460">
        <v>17</v>
      </c>
      <c r="H460">
        <v>141.25</v>
      </c>
      <c r="I460" t="s">
        <v>7</v>
      </c>
      <c r="J460" t="str">
        <f>_xlfn.XLOOKUP(Table1_1[[#This Row],[Analyte]],[1]analyte_order!$B:$B,[1]analyte_order!$C:$C)</f>
        <v>375-22-4</v>
      </c>
      <c r="K460">
        <f>_xlfn.XLOOKUP(Table1_1[[#This Row],[CAS_rn]],[1]analyte_order!$C:$C,[1]analyte_order!$E:$E)</f>
        <v>1</v>
      </c>
      <c r="L460" s="3">
        <v>1.8908</v>
      </c>
    </row>
    <row r="461" spans="1:12" x14ac:dyDescent="0.3">
      <c r="A461" t="s">
        <v>148</v>
      </c>
      <c r="B461" s="1">
        <v>44145</v>
      </c>
      <c r="C461" s="1" t="str">
        <f t="shared" si="7"/>
        <v>20315</v>
      </c>
      <c r="D461" t="s">
        <v>109</v>
      </c>
      <c r="E461" t="s">
        <v>120</v>
      </c>
      <c r="F461" t="s">
        <v>113</v>
      </c>
      <c r="G461">
        <v>17</v>
      </c>
      <c r="H461">
        <v>141.25</v>
      </c>
      <c r="I461" t="s">
        <v>8</v>
      </c>
      <c r="J461" t="str">
        <f>_xlfn.XLOOKUP(Table1_1[[#This Row],[Analyte]],[1]analyte_order!$B:$B,[1]analyte_order!$C:$C)</f>
        <v>2706-90-3</v>
      </c>
      <c r="K461">
        <f>_xlfn.XLOOKUP(Table1_1[[#This Row],[CAS_rn]],[1]analyte_order!$C:$C,[1]analyte_order!$E:$E)</f>
        <v>2</v>
      </c>
      <c r="L461" s="3">
        <v>1.8908</v>
      </c>
    </row>
    <row r="462" spans="1:12" x14ac:dyDescent="0.3">
      <c r="A462" t="s">
        <v>148</v>
      </c>
      <c r="B462" s="1">
        <v>44145</v>
      </c>
      <c r="C462" s="1" t="str">
        <f t="shared" si="7"/>
        <v>20315</v>
      </c>
      <c r="D462" t="s">
        <v>109</v>
      </c>
      <c r="E462" t="s">
        <v>120</v>
      </c>
      <c r="F462" t="s">
        <v>113</v>
      </c>
      <c r="G462">
        <v>17</v>
      </c>
      <c r="H462">
        <v>141.25</v>
      </c>
      <c r="I462" t="s">
        <v>9</v>
      </c>
      <c r="J462" t="str">
        <f>_xlfn.XLOOKUP(Table1_1[[#This Row],[Analyte]],[1]analyte_order!$B:$B,[1]analyte_order!$C:$C)</f>
        <v>307-24-4</v>
      </c>
      <c r="K462">
        <f>_xlfn.XLOOKUP(Table1_1[[#This Row],[CAS_rn]],[1]analyte_order!$C:$C,[1]analyte_order!$E:$E)</f>
        <v>3</v>
      </c>
      <c r="L462" s="3">
        <v>0.432</v>
      </c>
    </row>
    <row r="463" spans="1:12" x14ac:dyDescent="0.3">
      <c r="A463" t="s">
        <v>148</v>
      </c>
      <c r="B463" s="1">
        <v>44145</v>
      </c>
      <c r="C463" s="1" t="str">
        <f t="shared" si="7"/>
        <v>20315</v>
      </c>
      <c r="D463" t="s">
        <v>109</v>
      </c>
      <c r="E463" t="s">
        <v>120</v>
      </c>
      <c r="F463" t="s">
        <v>113</v>
      </c>
      <c r="G463">
        <v>17</v>
      </c>
      <c r="H463">
        <v>141.25</v>
      </c>
      <c r="I463" t="s">
        <v>10</v>
      </c>
      <c r="J463" t="str">
        <f>_xlfn.XLOOKUP(Table1_1[[#This Row],[Analyte]],[1]analyte_order!$B:$B,[1]analyte_order!$C:$C)</f>
        <v>375-85-9</v>
      </c>
      <c r="K463">
        <f>_xlfn.XLOOKUP(Table1_1[[#This Row],[CAS_rn]],[1]analyte_order!$C:$C,[1]analyte_order!$E:$E)</f>
        <v>4</v>
      </c>
      <c r="L463" s="3">
        <v>1.38</v>
      </c>
    </row>
    <row r="464" spans="1:12" x14ac:dyDescent="0.3">
      <c r="A464" t="s">
        <v>148</v>
      </c>
      <c r="B464" s="1">
        <v>44145</v>
      </c>
      <c r="C464" s="1" t="str">
        <f t="shared" si="7"/>
        <v>20315</v>
      </c>
      <c r="D464" t="s">
        <v>109</v>
      </c>
      <c r="E464" t="s">
        <v>120</v>
      </c>
      <c r="F464" t="s">
        <v>113</v>
      </c>
      <c r="G464">
        <v>17</v>
      </c>
      <c r="H464">
        <v>141.25</v>
      </c>
      <c r="I464" t="s">
        <v>11</v>
      </c>
      <c r="J464" t="str">
        <f>_xlfn.XLOOKUP(Table1_1[[#This Row],[Analyte]],[1]analyte_order!$B:$B,[1]analyte_order!$C:$C)</f>
        <v>335-67-1</v>
      </c>
      <c r="K464">
        <f>_xlfn.XLOOKUP(Table1_1[[#This Row],[CAS_rn]],[1]analyte_order!$C:$C,[1]analyte_order!$E:$E)</f>
        <v>5</v>
      </c>
      <c r="L464" s="3">
        <v>1.8908</v>
      </c>
    </row>
    <row r="465" spans="1:12" x14ac:dyDescent="0.3">
      <c r="A465" t="s">
        <v>148</v>
      </c>
      <c r="B465" s="1">
        <v>44145</v>
      </c>
      <c r="C465" s="1" t="str">
        <f t="shared" si="7"/>
        <v>20315</v>
      </c>
      <c r="D465" t="s">
        <v>109</v>
      </c>
      <c r="E465" t="s">
        <v>120</v>
      </c>
      <c r="F465" t="s">
        <v>113</v>
      </c>
      <c r="G465">
        <v>17</v>
      </c>
      <c r="H465">
        <v>141.25</v>
      </c>
      <c r="I465" t="s">
        <v>12</v>
      </c>
      <c r="J465" t="str">
        <f>_xlfn.XLOOKUP(Table1_1[[#This Row],[Analyte]],[1]analyte_order!$B:$B,[1]analyte_order!$C:$C)</f>
        <v>375-95-1</v>
      </c>
      <c r="K465">
        <f>_xlfn.XLOOKUP(Table1_1[[#This Row],[CAS_rn]],[1]analyte_order!$C:$C,[1]analyte_order!$E:$E)</f>
        <v>6</v>
      </c>
      <c r="L465" s="3">
        <v>1.8908</v>
      </c>
    </row>
    <row r="466" spans="1:12" x14ac:dyDescent="0.3">
      <c r="A466" t="s">
        <v>148</v>
      </c>
      <c r="B466" s="1">
        <v>44145</v>
      </c>
      <c r="C466" s="1" t="str">
        <f t="shared" si="7"/>
        <v>20315</v>
      </c>
      <c r="D466" t="s">
        <v>109</v>
      </c>
      <c r="E466" t="s">
        <v>120</v>
      </c>
      <c r="F466" t="s">
        <v>113</v>
      </c>
      <c r="G466">
        <v>17</v>
      </c>
      <c r="H466">
        <v>141.25</v>
      </c>
      <c r="I466" t="s">
        <v>13</v>
      </c>
      <c r="J466" t="str">
        <f>_xlfn.XLOOKUP(Table1_1[[#This Row],[Analyte]],[1]analyte_order!$B:$B,[1]analyte_order!$C:$C)</f>
        <v>375-73-5</v>
      </c>
      <c r="K466">
        <f>_xlfn.XLOOKUP(Table1_1[[#This Row],[CAS_rn]],[1]analyte_order!$C:$C,[1]analyte_order!$E:$E)</f>
        <v>14</v>
      </c>
      <c r="L466" s="3">
        <v>1.8908</v>
      </c>
    </row>
    <row r="467" spans="1:12" x14ac:dyDescent="0.3">
      <c r="A467" t="s">
        <v>148</v>
      </c>
      <c r="B467" s="1">
        <v>44145</v>
      </c>
      <c r="C467" s="1" t="str">
        <f t="shared" si="7"/>
        <v>20315</v>
      </c>
      <c r="D467" t="s">
        <v>109</v>
      </c>
      <c r="E467" t="s">
        <v>120</v>
      </c>
      <c r="F467" t="s">
        <v>113</v>
      </c>
      <c r="G467">
        <v>17</v>
      </c>
      <c r="H467">
        <v>141.25</v>
      </c>
      <c r="I467" t="s">
        <v>14</v>
      </c>
      <c r="J467" t="str">
        <f>_xlfn.XLOOKUP(Table1_1[[#This Row],[Analyte]],[1]analyte_order!$B:$B,[1]analyte_order!$C:$C)</f>
        <v>2706-91-4</v>
      </c>
      <c r="K467">
        <f>_xlfn.XLOOKUP(Table1_1[[#This Row],[CAS_rn]],[1]analyte_order!$C:$C,[1]analyte_order!$E:$E)</f>
        <v>15</v>
      </c>
      <c r="L467" s="3">
        <v>1.8908</v>
      </c>
    </row>
    <row r="468" spans="1:12" x14ac:dyDescent="0.3">
      <c r="A468" t="s">
        <v>148</v>
      </c>
      <c r="B468" s="1">
        <v>44145</v>
      </c>
      <c r="C468" s="1" t="str">
        <f t="shared" si="7"/>
        <v>20315</v>
      </c>
      <c r="D468" t="s">
        <v>109</v>
      </c>
      <c r="E468" t="s">
        <v>120</v>
      </c>
      <c r="F468" t="s">
        <v>113</v>
      </c>
      <c r="G468">
        <v>17</v>
      </c>
      <c r="H468">
        <v>141.25</v>
      </c>
      <c r="I468" t="s">
        <v>15</v>
      </c>
      <c r="J468" t="str">
        <f>_xlfn.XLOOKUP(Table1_1[[#This Row],[Analyte]],[1]analyte_order!$B:$B,[1]analyte_order!$C:$C)</f>
        <v>355-46-4</v>
      </c>
      <c r="K468">
        <f>_xlfn.XLOOKUP(Table1_1[[#This Row],[CAS_rn]],[1]analyte_order!$C:$C,[1]analyte_order!$E:$E)</f>
        <v>16</v>
      </c>
      <c r="L468" s="3">
        <v>5.93</v>
      </c>
    </row>
    <row r="469" spans="1:12" x14ac:dyDescent="0.3">
      <c r="A469" t="s">
        <v>148</v>
      </c>
      <c r="B469" s="1">
        <v>44145</v>
      </c>
      <c r="C469" s="1" t="str">
        <f t="shared" si="7"/>
        <v>20315</v>
      </c>
      <c r="D469" t="s">
        <v>109</v>
      </c>
      <c r="E469" t="s">
        <v>120</v>
      </c>
      <c r="F469" t="s">
        <v>113</v>
      </c>
      <c r="G469">
        <v>17</v>
      </c>
      <c r="H469">
        <v>141.25</v>
      </c>
      <c r="I469" t="s">
        <v>16</v>
      </c>
      <c r="J469" t="str">
        <f>_xlfn.XLOOKUP(Table1_1[[#This Row],[Analyte]],[1]analyte_order!$B:$B,[1]analyte_order!$C:$C)</f>
        <v>375-92-8</v>
      </c>
      <c r="K469">
        <f>_xlfn.XLOOKUP(Table1_1[[#This Row],[CAS_rn]],[1]analyte_order!$C:$C,[1]analyte_order!$E:$E)</f>
        <v>17</v>
      </c>
      <c r="L469" s="3">
        <v>3.7814999999999999</v>
      </c>
    </row>
    <row r="470" spans="1:12" x14ac:dyDescent="0.3">
      <c r="A470" t="s">
        <v>148</v>
      </c>
      <c r="B470" s="1">
        <v>44145</v>
      </c>
      <c r="C470" s="1" t="str">
        <f t="shared" si="7"/>
        <v>20315</v>
      </c>
      <c r="D470" t="s">
        <v>109</v>
      </c>
      <c r="E470" t="s">
        <v>120</v>
      </c>
      <c r="F470" t="s">
        <v>113</v>
      </c>
      <c r="G470">
        <v>17</v>
      </c>
      <c r="H470">
        <v>141.25</v>
      </c>
      <c r="I470" t="s">
        <v>17</v>
      </c>
      <c r="J470" t="str">
        <f>_xlfn.XLOOKUP(Table1_1[[#This Row],[Analyte]],[1]analyte_order!$B:$B,[1]analyte_order!$C:$C)</f>
        <v>1763-23-1</v>
      </c>
      <c r="K470">
        <f>_xlfn.XLOOKUP(Table1_1[[#This Row],[CAS_rn]],[1]analyte_order!$C:$C,[1]analyte_order!$E:$E)</f>
        <v>18</v>
      </c>
      <c r="L470" s="3">
        <v>2550</v>
      </c>
    </row>
    <row r="471" spans="1:12" x14ac:dyDescent="0.3">
      <c r="A471" t="s">
        <v>148</v>
      </c>
      <c r="B471" s="1">
        <v>44145</v>
      </c>
      <c r="C471" s="1" t="str">
        <f t="shared" si="7"/>
        <v>20315</v>
      </c>
      <c r="D471" t="s">
        <v>109</v>
      </c>
      <c r="E471" t="s">
        <v>120</v>
      </c>
      <c r="F471" t="s">
        <v>113</v>
      </c>
      <c r="G471">
        <v>17</v>
      </c>
      <c r="H471">
        <v>141.25</v>
      </c>
      <c r="I471" t="s">
        <v>18</v>
      </c>
      <c r="J471" t="str">
        <f>_xlfn.XLOOKUP(Table1_1[[#This Row],[Analyte]],[1]analyte_order!$B:$B,[1]analyte_order!$C:$C)</f>
        <v>27619-97-2</v>
      </c>
      <c r="K471">
        <f>_xlfn.XLOOKUP(Table1_1[[#This Row],[CAS_rn]],[1]analyte_order!$C:$C,[1]analyte_order!$E:$E)</f>
        <v>23</v>
      </c>
      <c r="L471" s="3">
        <v>1.8908</v>
      </c>
    </row>
    <row r="472" spans="1:12" x14ac:dyDescent="0.3">
      <c r="A472" t="s">
        <v>149</v>
      </c>
      <c r="B472" s="1">
        <v>44145</v>
      </c>
      <c r="C472" s="1" t="str">
        <f t="shared" si="7"/>
        <v>20315</v>
      </c>
      <c r="D472" t="s">
        <v>109</v>
      </c>
      <c r="E472" t="s">
        <v>120</v>
      </c>
      <c r="F472" t="s">
        <v>115</v>
      </c>
      <c r="G472">
        <v>17</v>
      </c>
      <c r="H472">
        <v>141.25</v>
      </c>
      <c r="I472" t="s">
        <v>7</v>
      </c>
      <c r="J472" t="str">
        <f>_xlfn.XLOOKUP(Table1_1[[#This Row],[Analyte]],[1]analyte_order!$B:$B,[1]analyte_order!$C:$C)</f>
        <v>375-22-4</v>
      </c>
      <c r="K472">
        <f>_xlfn.XLOOKUP(Table1_1[[#This Row],[CAS_rn]],[1]analyte_order!$C:$C,[1]analyte_order!$E:$E)</f>
        <v>1</v>
      </c>
      <c r="L472" s="3">
        <v>4.2799999999999998E-2</v>
      </c>
    </row>
    <row r="473" spans="1:12" x14ac:dyDescent="0.3">
      <c r="A473" t="s">
        <v>149</v>
      </c>
      <c r="B473" s="1">
        <v>44145</v>
      </c>
      <c r="C473" s="1" t="str">
        <f t="shared" si="7"/>
        <v>20315</v>
      </c>
      <c r="D473" t="s">
        <v>109</v>
      </c>
      <c r="E473" t="s">
        <v>120</v>
      </c>
      <c r="F473" t="s">
        <v>115</v>
      </c>
      <c r="G473">
        <v>17</v>
      </c>
      <c r="H473">
        <v>141.25</v>
      </c>
      <c r="I473" t="s">
        <v>8</v>
      </c>
      <c r="J473" t="str">
        <f>_xlfn.XLOOKUP(Table1_1[[#This Row],[Analyte]],[1]analyte_order!$B:$B,[1]analyte_order!$C:$C)</f>
        <v>2706-90-3</v>
      </c>
      <c r="K473">
        <f>_xlfn.XLOOKUP(Table1_1[[#This Row],[CAS_rn]],[1]analyte_order!$C:$C,[1]analyte_order!$E:$E)</f>
        <v>2</v>
      </c>
      <c r="L473" s="3">
        <v>4.2799999999999998E-2</v>
      </c>
    </row>
    <row r="474" spans="1:12" x14ac:dyDescent="0.3">
      <c r="A474" t="s">
        <v>149</v>
      </c>
      <c r="B474" s="1">
        <v>44145</v>
      </c>
      <c r="C474" s="1" t="str">
        <f t="shared" si="7"/>
        <v>20315</v>
      </c>
      <c r="D474" t="s">
        <v>109</v>
      </c>
      <c r="E474" t="s">
        <v>120</v>
      </c>
      <c r="F474" t="s">
        <v>115</v>
      </c>
      <c r="G474">
        <v>17</v>
      </c>
      <c r="H474">
        <v>141.25</v>
      </c>
      <c r="I474" t="s">
        <v>9</v>
      </c>
      <c r="J474" t="str">
        <f>_xlfn.XLOOKUP(Table1_1[[#This Row],[Analyte]],[1]analyte_order!$B:$B,[1]analyte_order!$C:$C)</f>
        <v>307-24-4</v>
      </c>
      <c r="K474">
        <f>_xlfn.XLOOKUP(Table1_1[[#This Row],[CAS_rn]],[1]analyte_order!$C:$C,[1]analyte_order!$E:$E)</f>
        <v>3</v>
      </c>
      <c r="L474" s="3">
        <v>4.2799999999999998E-2</v>
      </c>
    </row>
    <row r="475" spans="1:12" x14ac:dyDescent="0.3">
      <c r="A475" t="s">
        <v>149</v>
      </c>
      <c r="B475" s="1">
        <v>44145</v>
      </c>
      <c r="C475" s="1" t="str">
        <f t="shared" si="7"/>
        <v>20315</v>
      </c>
      <c r="D475" t="s">
        <v>109</v>
      </c>
      <c r="E475" t="s">
        <v>120</v>
      </c>
      <c r="F475" t="s">
        <v>115</v>
      </c>
      <c r="G475">
        <v>17</v>
      </c>
      <c r="H475">
        <v>141.25</v>
      </c>
      <c r="I475" t="s">
        <v>10</v>
      </c>
      <c r="J475" t="str">
        <f>_xlfn.XLOOKUP(Table1_1[[#This Row],[Analyte]],[1]analyte_order!$B:$B,[1]analyte_order!$C:$C)</f>
        <v>375-85-9</v>
      </c>
      <c r="K475">
        <f>_xlfn.XLOOKUP(Table1_1[[#This Row],[CAS_rn]],[1]analyte_order!$C:$C,[1]analyte_order!$E:$E)</f>
        <v>4</v>
      </c>
      <c r="L475" s="3">
        <v>4.2799999999999998E-2</v>
      </c>
    </row>
    <row r="476" spans="1:12" x14ac:dyDescent="0.3">
      <c r="A476" t="s">
        <v>149</v>
      </c>
      <c r="B476" s="1">
        <v>44145</v>
      </c>
      <c r="C476" s="1" t="str">
        <f t="shared" si="7"/>
        <v>20315</v>
      </c>
      <c r="D476" t="s">
        <v>109</v>
      </c>
      <c r="E476" t="s">
        <v>120</v>
      </c>
      <c r="F476" t="s">
        <v>115</v>
      </c>
      <c r="G476">
        <v>17</v>
      </c>
      <c r="H476">
        <v>141.25</v>
      </c>
      <c r="I476" t="s">
        <v>11</v>
      </c>
      <c r="J476" t="str">
        <f>_xlfn.XLOOKUP(Table1_1[[#This Row],[Analyte]],[1]analyte_order!$B:$B,[1]analyte_order!$C:$C)</f>
        <v>335-67-1</v>
      </c>
      <c r="K476">
        <f>_xlfn.XLOOKUP(Table1_1[[#This Row],[CAS_rn]],[1]analyte_order!$C:$C,[1]analyte_order!$E:$E)</f>
        <v>5</v>
      </c>
      <c r="L476" s="3">
        <v>4.2799999999999998E-2</v>
      </c>
    </row>
    <row r="477" spans="1:12" x14ac:dyDescent="0.3">
      <c r="A477" t="s">
        <v>149</v>
      </c>
      <c r="B477" s="1">
        <v>44145</v>
      </c>
      <c r="C477" s="1" t="str">
        <f t="shared" si="7"/>
        <v>20315</v>
      </c>
      <c r="D477" t="s">
        <v>109</v>
      </c>
      <c r="E477" t="s">
        <v>120</v>
      </c>
      <c r="F477" t="s">
        <v>115</v>
      </c>
      <c r="G477">
        <v>17</v>
      </c>
      <c r="H477">
        <v>141.25</v>
      </c>
      <c r="I477" t="s">
        <v>12</v>
      </c>
      <c r="J477" t="str">
        <f>_xlfn.XLOOKUP(Table1_1[[#This Row],[Analyte]],[1]analyte_order!$B:$B,[1]analyte_order!$C:$C)</f>
        <v>375-95-1</v>
      </c>
      <c r="K477">
        <f>_xlfn.XLOOKUP(Table1_1[[#This Row],[CAS_rn]],[1]analyte_order!$C:$C,[1]analyte_order!$E:$E)</f>
        <v>6</v>
      </c>
      <c r="L477" s="3">
        <v>4.2799999999999998E-2</v>
      </c>
    </row>
    <row r="478" spans="1:12" x14ac:dyDescent="0.3">
      <c r="A478" t="s">
        <v>149</v>
      </c>
      <c r="B478" s="1">
        <v>44145</v>
      </c>
      <c r="C478" s="1" t="str">
        <f t="shared" si="7"/>
        <v>20315</v>
      </c>
      <c r="D478" t="s">
        <v>109</v>
      </c>
      <c r="E478" t="s">
        <v>120</v>
      </c>
      <c r="F478" t="s">
        <v>115</v>
      </c>
      <c r="G478">
        <v>17</v>
      </c>
      <c r="H478">
        <v>141.25</v>
      </c>
      <c r="I478" t="s">
        <v>13</v>
      </c>
      <c r="J478" t="str">
        <f>_xlfn.XLOOKUP(Table1_1[[#This Row],[Analyte]],[1]analyte_order!$B:$B,[1]analyte_order!$C:$C)</f>
        <v>375-73-5</v>
      </c>
      <c r="K478">
        <f>_xlfn.XLOOKUP(Table1_1[[#This Row],[CAS_rn]],[1]analyte_order!$C:$C,[1]analyte_order!$E:$E)</f>
        <v>14</v>
      </c>
      <c r="L478" s="3">
        <v>4.2799999999999998E-2</v>
      </c>
    </row>
    <row r="479" spans="1:12" x14ac:dyDescent="0.3">
      <c r="A479" t="s">
        <v>149</v>
      </c>
      <c r="B479" s="1">
        <v>44145</v>
      </c>
      <c r="C479" s="1" t="str">
        <f t="shared" si="7"/>
        <v>20315</v>
      </c>
      <c r="D479" t="s">
        <v>109</v>
      </c>
      <c r="E479" t="s">
        <v>120</v>
      </c>
      <c r="F479" t="s">
        <v>115</v>
      </c>
      <c r="G479">
        <v>17</v>
      </c>
      <c r="H479">
        <v>141.25</v>
      </c>
      <c r="I479" t="s">
        <v>14</v>
      </c>
      <c r="J479" t="str">
        <f>_xlfn.XLOOKUP(Table1_1[[#This Row],[Analyte]],[1]analyte_order!$B:$B,[1]analyte_order!$C:$C)</f>
        <v>2706-91-4</v>
      </c>
      <c r="K479">
        <f>_xlfn.XLOOKUP(Table1_1[[#This Row],[CAS_rn]],[1]analyte_order!$C:$C,[1]analyte_order!$E:$E)</f>
        <v>15</v>
      </c>
      <c r="L479" s="3">
        <v>4.2799999999999998E-2</v>
      </c>
    </row>
    <row r="480" spans="1:12" x14ac:dyDescent="0.3">
      <c r="A480" t="s">
        <v>149</v>
      </c>
      <c r="B480" s="1">
        <v>44145</v>
      </c>
      <c r="C480" s="1" t="str">
        <f t="shared" si="7"/>
        <v>20315</v>
      </c>
      <c r="D480" t="s">
        <v>109</v>
      </c>
      <c r="E480" t="s">
        <v>120</v>
      </c>
      <c r="F480" t="s">
        <v>115</v>
      </c>
      <c r="G480">
        <v>17</v>
      </c>
      <c r="H480">
        <v>141.25</v>
      </c>
      <c r="I480" t="s">
        <v>15</v>
      </c>
      <c r="J480" t="str">
        <f>_xlfn.XLOOKUP(Table1_1[[#This Row],[Analyte]],[1]analyte_order!$B:$B,[1]analyte_order!$C:$C)</f>
        <v>355-46-4</v>
      </c>
      <c r="K480">
        <f>_xlfn.XLOOKUP(Table1_1[[#This Row],[CAS_rn]],[1]analyte_order!$C:$C,[1]analyte_order!$E:$E)</f>
        <v>16</v>
      </c>
      <c r="L480" s="3">
        <v>4.2799999999999998E-2</v>
      </c>
    </row>
    <row r="481" spans="1:12" x14ac:dyDescent="0.3">
      <c r="A481" t="s">
        <v>149</v>
      </c>
      <c r="B481" s="1">
        <v>44145</v>
      </c>
      <c r="C481" s="1" t="str">
        <f t="shared" si="7"/>
        <v>20315</v>
      </c>
      <c r="D481" t="s">
        <v>109</v>
      </c>
      <c r="E481" t="s">
        <v>120</v>
      </c>
      <c r="F481" t="s">
        <v>115</v>
      </c>
      <c r="G481">
        <v>17</v>
      </c>
      <c r="H481">
        <v>141.25</v>
      </c>
      <c r="I481" t="s">
        <v>16</v>
      </c>
      <c r="J481" t="str">
        <f>_xlfn.XLOOKUP(Table1_1[[#This Row],[Analyte]],[1]analyte_order!$B:$B,[1]analyte_order!$C:$C)</f>
        <v>375-92-8</v>
      </c>
      <c r="K481">
        <f>_xlfn.XLOOKUP(Table1_1[[#This Row],[CAS_rn]],[1]analyte_order!$C:$C,[1]analyte_order!$E:$E)</f>
        <v>17</v>
      </c>
      <c r="L481" s="3">
        <v>4.2799999999999998E-2</v>
      </c>
    </row>
    <row r="482" spans="1:12" x14ac:dyDescent="0.3">
      <c r="A482" t="s">
        <v>149</v>
      </c>
      <c r="B482" s="1">
        <v>44145</v>
      </c>
      <c r="C482" s="1" t="str">
        <f t="shared" si="7"/>
        <v>20315</v>
      </c>
      <c r="D482" t="s">
        <v>109</v>
      </c>
      <c r="E482" t="s">
        <v>120</v>
      </c>
      <c r="F482" t="s">
        <v>115</v>
      </c>
      <c r="G482">
        <v>17</v>
      </c>
      <c r="H482">
        <v>141.25</v>
      </c>
      <c r="I482" t="s">
        <v>17</v>
      </c>
      <c r="J482" t="str">
        <f>_xlfn.XLOOKUP(Table1_1[[#This Row],[Analyte]],[1]analyte_order!$B:$B,[1]analyte_order!$C:$C)</f>
        <v>1763-23-1</v>
      </c>
      <c r="K482">
        <f>_xlfn.XLOOKUP(Table1_1[[#This Row],[CAS_rn]],[1]analyte_order!$C:$C,[1]analyte_order!$E:$E)</f>
        <v>18</v>
      </c>
      <c r="L482" s="3">
        <v>205</v>
      </c>
    </row>
    <row r="483" spans="1:12" x14ac:dyDescent="0.3">
      <c r="A483" t="s">
        <v>149</v>
      </c>
      <c r="B483" s="1">
        <v>44145</v>
      </c>
      <c r="C483" s="1" t="str">
        <f t="shared" si="7"/>
        <v>20315</v>
      </c>
      <c r="D483" t="s">
        <v>109</v>
      </c>
      <c r="E483" t="s">
        <v>120</v>
      </c>
      <c r="F483" t="s">
        <v>115</v>
      </c>
      <c r="G483">
        <v>17</v>
      </c>
      <c r="H483">
        <v>141.25</v>
      </c>
      <c r="I483" t="s">
        <v>18</v>
      </c>
      <c r="J483" t="str">
        <f>_xlfn.XLOOKUP(Table1_1[[#This Row],[Analyte]],[1]analyte_order!$B:$B,[1]analyte_order!$C:$C)</f>
        <v>27619-97-2</v>
      </c>
      <c r="K483">
        <f>_xlfn.XLOOKUP(Table1_1[[#This Row],[CAS_rn]],[1]analyte_order!$C:$C,[1]analyte_order!$E:$E)</f>
        <v>23</v>
      </c>
      <c r="L483" s="3">
        <v>4.2799999999999998E-2</v>
      </c>
    </row>
    <row r="484" spans="1:12" x14ac:dyDescent="0.3">
      <c r="A484" t="s">
        <v>150</v>
      </c>
      <c r="B484" s="1">
        <v>44145</v>
      </c>
      <c r="C484" s="1" t="str">
        <f t="shared" si="7"/>
        <v>20315</v>
      </c>
      <c r="D484" t="s">
        <v>109</v>
      </c>
      <c r="E484" t="s">
        <v>120</v>
      </c>
      <c r="F484" t="s">
        <v>111</v>
      </c>
      <c r="G484">
        <v>21</v>
      </c>
      <c r="H484">
        <v>221.5</v>
      </c>
      <c r="I484" t="s">
        <v>7</v>
      </c>
      <c r="J484" t="str">
        <f>_xlfn.XLOOKUP(Table1_1[[#This Row],[Analyte]],[1]analyte_order!$B:$B,[1]analyte_order!$C:$C)</f>
        <v>375-22-4</v>
      </c>
      <c r="K484">
        <f>_xlfn.XLOOKUP(Table1_1[[#This Row],[CAS_rn]],[1]analyte_order!$C:$C,[1]analyte_order!$E:$E)</f>
        <v>1</v>
      </c>
      <c r="L484" s="3">
        <v>7.4200000000000002E-2</v>
      </c>
    </row>
    <row r="485" spans="1:12" x14ac:dyDescent="0.3">
      <c r="A485" t="s">
        <v>150</v>
      </c>
      <c r="B485" s="1">
        <v>44145</v>
      </c>
      <c r="C485" s="1" t="str">
        <f t="shared" si="7"/>
        <v>20315</v>
      </c>
      <c r="D485" t="s">
        <v>109</v>
      </c>
      <c r="E485" t="s">
        <v>120</v>
      </c>
      <c r="F485" t="s">
        <v>111</v>
      </c>
      <c r="G485">
        <v>21</v>
      </c>
      <c r="H485">
        <v>221.5</v>
      </c>
      <c r="I485" t="s">
        <v>8</v>
      </c>
      <c r="J485" t="str">
        <f>_xlfn.XLOOKUP(Table1_1[[#This Row],[Analyte]],[1]analyte_order!$B:$B,[1]analyte_order!$C:$C)</f>
        <v>2706-90-3</v>
      </c>
      <c r="K485">
        <f>_xlfn.XLOOKUP(Table1_1[[#This Row],[CAS_rn]],[1]analyte_order!$C:$C,[1]analyte_order!$E:$E)</f>
        <v>2</v>
      </c>
      <c r="L485" s="3">
        <v>7.4200000000000002E-2</v>
      </c>
    </row>
    <row r="486" spans="1:12" x14ac:dyDescent="0.3">
      <c r="A486" t="s">
        <v>150</v>
      </c>
      <c r="B486" s="1">
        <v>44145</v>
      </c>
      <c r="C486" s="1" t="str">
        <f t="shared" si="7"/>
        <v>20315</v>
      </c>
      <c r="D486" t="s">
        <v>109</v>
      </c>
      <c r="E486" t="s">
        <v>120</v>
      </c>
      <c r="F486" t="s">
        <v>111</v>
      </c>
      <c r="G486">
        <v>21</v>
      </c>
      <c r="H486">
        <v>221.5</v>
      </c>
      <c r="I486" t="s">
        <v>9</v>
      </c>
      <c r="J486" t="str">
        <f>_xlfn.XLOOKUP(Table1_1[[#This Row],[Analyte]],[1]analyte_order!$B:$B,[1]analyte_order!$C:$C)</f>
        <v>307-24-4</v>
      </c>
      <c r="K486">
        <f>_xlfn.XLOOKUP(Table1_1[[#This Row],[CAS_rn]],[1]analyte_order!$C:$C,[1]analyte_order!$E:$E)</f>
        <v>3</v>
      </c>
      <c r="L486" s="3">
        <v>7.4200000000000002E-2</v>
      </c>
    </row>
    <row r="487" spans="1:12" x14ac:dyDescent="0.3">
      <c r="A487" t="s">
        <v>150</v>
      </c>
      <c r="B487" s="1">
        <v>44145</v>
      </c>
      <c r="C487" s="1" t="str">
        <f t="shared" si="7"/>
        <v>20315</v>
      </c>
      <c r="D487" t="s">
        <v>109</v>
      </c>
      <c r="E487" t="s">
        <v>120</v>
      </c>
      <c r="F487" t="s">
        <v>111</v>
      </c>
      <c r="G487">
        <v>21</v>
      </c>
      <c r="H487">
        <v>221.5</v>
      </c>
      <c r="I487" t="s">
        <v>10</v>
      </c>
      <c r="J487" t="str">
        <f>_xlfn.XLOOKUP(Table1_1[[#This Row],[Analyte]],[1]analyte_order!$B:$B,[1]analyte_order!$C:$C)</f>
        <v>375-85-9</v>
      </c>
      <c r="K487">
        <f>_xlfn.XLOOKUP(Table1_1[[#This Row],[CAS_rn]],[1]analyte_order!$C:$C,[1]analyte_order!$E:$E)</f>
        <v>4</v>
      </c>
      <c r="L487" s="3">
        <v>7.4200000000000002E-2</v>
      </c>
    </row>
    <row r="488" spans="1:12" x14ac:dyDescent="0.3">
      <c r="A488" t="s">
        <v>150</v>
      </c>
      <c r="B488" s="1">
        <v>44145</v>
      </c>
      <c r="C488" s="1" t="str">
        <f t="shared" si="7"/>
        <v>20315</v>
      </c>
      <c r="D488" t="s">
        <v>109</v>
      </c>
      <c r="E488" t="s">
        <v>120</v>
      </c>
      <c r="F488" t="s">
        <v>111</v>
      </c>
      <c r="G488">
        <v>21</v>
      </c>
      <c r="H488">
        <v>221.5</v>
      </c>
      <c r="I488" t="s">
        <v>11</v>
      </c>
      <c r="J488" t="str">
        <f>_xlfn.XLOOKUP(Table1_1[[#This Row],[Analyte]],[1]analyte_order!$B:$B,[1]analyte_order!$C:$C)</f>
        <v>335-67-1</v>
      </c>
      <c r="K488">
        <f>_xlfn.XLOOKUP(Table1_1[[#This Row],[CAS_rn]],[1]analyte_order!$C:$C,[1]analyte_order!$E:$E)</f>
        <v>5</v>
      </c>
      <c r="L488" s="3">
        <v>0.1484</v>
      </c>
    </row>
    <row r="489" spans="1:12" x14ac:dyDescent="0.3">
      <c r="A489" t="s">
        <v>150</v>
      </c>
      <c r="B489" s="1">
        <v>44145</v>
      </c>
      <c r="C489" s="1" t="str">
        <f t="shared" si="7"/>
        <v>20315</v>
      </c>
      <c r="D489" t="s">
        <v>109</v>
      </c>
      <c r="E489" t="s">
        <v>120</v>
      </c>
      <c r="F489" t="s">
        <v>111</v>
      </c>
      <c r="G489">
        <v>21</v>
      </c>
      <c r="H489">
        <v>221.5</v>
      </c>
      <c r="I489" t="s">
        <v>12</v>
      </c>
      <c r="J489" t="str">
        <f>_xlfn.XLOOKUP(Table1_1[[#This Row],[Analyte]],[1]analyte_order!$B:$B,[1]analyte_order!$C:$C)</f>
        <v>375-95-1</v>
      </c>
      <c r="K489">
        <f>_xlfn.XLOOKUP(Table1_1[[#This Row],[CAS_rn]],[1]analyte_order!$C:$C,[1]analyte_order!$E:$E)</f>
        <v>6</v>
      </c>
      <c r="L489" s="3">
        <v>7.4200000000000002E-2</v>
      </c>
    </row>
    <row r="490" spans="1:12" x14ac:dyDescent="0.3">
      <c r="A490" t="s">
        <v>150</v>
      </c>
      <c r="B490" s="1">
        <v>44145</v>
      </c>
      <c r="C490" s="1" t="str">
        <f t="shared" si="7"/>
        <v>20315</v>
      </c>
      <c r="D490" t="s">
        <v>109</v>
      </c>
      <c r="E490" t="s">
        <v>120</v>
      </c>
      <c r="F490" t="s">
        <v>111</v>
      </c>
      <c r="G490">
        <v>21</v>
      </c>
      <c r="H490">
        <v>221.5</v>
      </c>
      <c r="I490" t="s">
        <v>13</v>
      </c>
      <c r="J490" t="str">
        <f>_xlfn.XLOOKUP(Table1_1[[#This Row],[Analyte]],[1]analyte_order!$B:$B,[1]analyte_order!$C:$C)</f>
        <v>375-73-5</v>
      </c>
      <c r="K490">
        <f>_xlfn.XLOOKUP(Table1_1[[#This Row],[CAS_rn]],[1]analyte_order!$C:$C,[1]analyte_order!$E:$E)</f>
        <v>14</v>
      </c>
      <c r="L490" s="3">
        <v>7.4200000000000002E-2</v>
      </c>
    </row>
    <row r="491" spans="1:12" x14ac:dyDescent="0.3">
      <c r="A491" t="s">
        <v>150</v>
      </c>
      <c r="B491" s="1">
        <v>44145</v>
      </c>
      <c r="C491" s="1" t="str">
        <f t="shared" si="7"/>
        <v>20315</v>
      </c>
      <c r="D491" t="s">
        <v>109</v>
      </c>
      <c r="E491" t="s">
        <v>120</v>
      </c>
      <c r="F491" t="s">
        <v>111</v>
      </c>
      <c r="G491">
        <v>21</v>
      </c>
      <c r="H491">
        <v>221.5</v>
      </c>
      <c r="I491" t="s">
        <v>14</v>
      </c>
      <c r="J491" t="str">
        <f>_xlfn.XLOOKUP(Table1_1[[#This Row],[Analyte]],[1]analyte_order!$B:$B,[1]analyte_order!$C:$C)</f>
        <v>2706-91-4</v>
      </c>
      <c r="K491">
        <f>_xlfn.XLOOKUP(Table1_1[[#This Row],[CAS_rn]],[1]analyte_order!$C:$C,[1]analyte_order!$E:$E)</f>
        <v>15</v>
      </c>
      <c r="L491" s="3">
        <v>7.4200000000000002E-2</v>
      </c>
    </row>
    <row r="492" spans="1:12" x14ac:dyDescent="0.3">
      <c r="A492" t="s">
        <v>150</v>
      </c>
      <c r="B492" s="1">
        <v>44145</v>
      </c>
      <c r="C492" s="1" t="str">
        <f t="shared" si="7"/>
        <v>20315</v>
      </c>
      <c r="D492" t="s">
        <v>109</v>
      </c>
      <c r="E492" t="s">
        <v>120</v>
      </c>
      <c r="F492" t="s">
        <v>111</v>
      </c>
      <c r="G492">
        <v>21</v>
      </c>
      <c r="H492">
        <v>221.5</v>
      </c>
      <c r="I492" t="s">
        <v>15</v>
      </c>
      <c r="J492" t="str">
        <f>_xlfn.XLOOKUP(Table1_1[[#This Row],[Analyte]],[1]analyte_order!$B:$B,[1]analyte_order!$C:$C)</f>
        <v>355-46-4</v>
      </c>
      <c r="K492">
        <f>_xlfn.XLOOKUP(Table1_1[[#This Row],[CAS_rn]],[1]analyte_order!$C:$C,[1]analyte_order!$E:$E)</f>
        <v>16</v>
      </c>
      <c r="L492" s="3">
        <v>4.63</v>
      </c>
    </row>
    <row r="493" spans="1:12" x14ac:dyDescent="0.3">
      <c r="A493" t="s">
        <v>150</v>
      </c>
      <c r="B493" s="1">
        <v>44145</v>
      </c>
      <c r="C493" s="1" t="str">
        <f t="shared" si="7"/>
        <v>20315</v>
      </c>
      <c r="D493" t="s">
        <v>109</v>
      </c>
      <c r="E493" t="s">
        <v>120</v>
      </c>
      <c r="F493" t="s">
        <v>111</v>
      </c>
      <c r="G493">
        <v>21</v>
      </c>
      <c r="H493">
        <v>221.5</v>
      </c>
      <c r="I493" t="s">
        <v>16</v>
      </c>
      <c r="J493" t="str">
        <f>_xlfn.XLOOKUP(Table1_1[[#This Row],[Analyte]],[1]analyte_order!$B:$B,[1]analyte_order!$C:$C)</f>
        <v>375-92-8</v>
      </c>
      <c r="K493">
        <f>_xlfn.XLOOKUP(Table1_1[[#This Row],[CAS_rn]],[1]analyte_order!$C:$C,[1]analyte_order!$E:$E)</f>
        <v>17</v>
      </c>
      <c r="L493" s="3">
        <v>1.0900000000000001</v>
      </c>
    </row>
    <row r="494" spans="1:12" x14ac:dyDescent="0.3">
      <c r="A494" t="s">
        <v>150</v>
      </c>
      <c r="B494" s="1">
        <v>44145</v>
      </c>
      <c r="C494" s="1" t="str">
        <f t="shared" si="7"/>
        <v>20315</v>
      </c>
      <c r="D494" t="s">
        <v>109</v>
      </c>
      <c r="E494" t="s">
        <v>120</v>
      </c>
      <c r="F494" t="s">
        <v>111</v>
      </c>
      <c r="G494">
        <v>21</v>
      </c>
      <c r="H494">
        <v>221.5</v>
      </c>
      <c r="I494" t="s">
        <v>17</v>
      </c>
      <c r="J494" t="str">
        <f>_xlfn.XLOOKUP(Table1_1[[#This Row],[Analyte]],[1]analyte_order!$B:$B,[1]analyte_order!$C:$C)</f>
        <v>1763-23-1</v>
      </c>
      <c r="K494">
        <f>_xlfn.XLOOKUP(Table1_1[[#This Row],[CAS_rn]],[1]analyte_order!$C:$C,[1]analyte_order!$E:$E)</f>
        <v>18</v>
      </c>
      <c r="L494" s="3">
        <v>2850</v>
      </c>
    </row>
    <row r="495" spans="1:12" x14ac:dyDescent="0.3">
      <c r="A495" t="s">
        <v>150</v>
      </c>
      <c r="B495" s="1">
        <v>44145</v>
      </c>
      <c r="C495" s="1" t="str">
        <f t="shared" si="7"/>
        <v>20315</v>
      </c>
      <c r="D495" t="s">
        <v>109</v>
      </c>
      <c r="E495" t="s">
        <v>120</v>
      </c>
      <c r="F495" t="s">
        <v>111</v>
      </c>
      <c r="G495">
        <v>21</v>
      </c>
      <c r="H495">
        <v>221.5</v>
      </c>
      <c r="I495" t="s">
        <v>18</v>
      </c>
      <c r="J495" t="str">
        <f>_xlfn.XLOOKUP(Table1_1[[#This Row],[Analyte]],[1]analyte_order!$B:$B,[1]analyte_order!$C:$C)</f>
        <v>27619-97-2</v>
      </c>
      <c r="K495">
        <f>_xlfn.XLOOKUP(Table1_1[[#This Row],[CAS_rn]],[1]analyte_order!$C:$C,[1]analyte_order!$E:$E)</f>
        <v>23</v>
      </c>
      <c r="L495" s="3">
        <v>7.4200000000000002E-2</v>
      </c>
    </row>
    <row r="496" spans="1:12" x14ac:dyDescent="0.3">
      <c r="A496" t="s">
        <v>151</v>
      </c>
      <c r="B496" s="1">
        <v>44145</v>
      </c>
      <c r="C496" s="1" t="str">
        <f t="shared" si="7"/>
        <v>20315</v>
      </c>
      <c r="D496" t="s">
        <v>109</v>
      </c>
      <c r="E496" t="s">
        <v>120</v>
      </c>
      <c r="F496" t="s">
        <v>113</v>
      </c>
      <c r="G496">
        <v>21</v>
      </c>
      <c r="H496">
        <v>221.5</v>
      </c>
      <c r="I496" t="s">
        <v>7</v>
      </c>
      <c r="J496" t="str">
        <f>_xlfn.XLOOKUP(Table1_1[[#This Row],[Analyte]],[1]analyte_order!$B:$B,[1]analyte_order!$C:$C)</f>
        <v>375-22-4</v>
      </c>
      <c r="K496">
        <f>_xlfn.XLOOKUP(Table1_1[[#This Row],[CAS_rn]],[1]analyte_order!$C:$C,[1]analyte_order!$E:$E)</f>
        <v>1</v>
      </c>
      <c r="L496" s="3">
        <v>4.41E-2</v>
      </c>
    </row>
    <row r="497" spans="1:12" x14ac:dyDescent="0.3">
      <c r="A497" t="s">
        <v>151</v>
      </c>
      <c r="B497" s="1">
        <v>44145</v>
      </c>
      <c r="C497" s="1" t="str">
        <f t="shared" si="7"/>
        <v>20315</v>
      </c>
      <c r="D497" t="s">
        <v>109</v>
      </c>
      <c r="E497" t="s">
        <v>120</v>
      </c>
      <c r="F497" t="s">
        <v>113</v>
      </c>
      <c r="G497">
        <v>21</v>
      </c>
      <c r="H497">
        <v>221.5</v>
      </c>
      <c r="I497" t="s">
        <v>8</v>
      </c>
      <c r="J497" t="str">
        <f>_xlfn.XLOOKUP(Table1_1[[#This Row],[Analyte]],[1]analyte_order!$B:$B,[1]analyte_order!$C:$C)</f>
        <v>2706-90-3</v>
      </c>
      <c r="K497">
        <f>_xlfn.XLOOKUP(Table1_1[[#This Row],[CAS_rn]],[1]analyte_order!$C:$C,[1]analyte_order!$E:$E)</f>
        <v>2</v>
      </c>
      <c r="L497" s="3">
        <v>4.41E-2</v>
      </c>
    </row>
    <row r="498" spans="1:12" x14ac:dyDescent="0.3">
      <c r="A498" t="s">
        <v>151</v>
      </c>
      <c r="B498" s="1">
        <v>44145</v>
      </c>
      <c r="C498" s="1" t="str">
        <f t="shared" si="7"/>
        <v>20315</v>
      </c>
      <c r="D498" t="s">
        <v>109</v>
      </c>
      <c r="E498" t="s">
        <v>120</v>
      </c>
      <c r="F498" t="s">
        <v>113</v>
      </c>
      <c r="G498">
        <v>21</v>
      </c>
      <c r="H498">
        <v>221.5</v>
      </c>
      <c r="I498" t="s">
        <v>9</v>
      </c>
      <c r="J498" t="str">
        <f>_xlfn.XLOOKUP(Table1_1[[#This Row],[Analyte]],[1]analyte_order!$B:$B,[1]analyte_order!$C:$C)</f>
        <v>307-24-4</v>
      </c>
      <c r="K498">
        <f>_xlfn.XLOOKUP(Table1_1[[#This Row],[CAS_rn]],[1]analyte_order!$C:$C,[1]analyte_order!$E:$E)</f>
        <v>3</v>
      </c>
      <c r="L498" s="3">
        <v>4.41E-2</v>
      </c>
    </row>
    <row r="499" spans="1:12" x14ac:dyDescent="0.3">
      <c r="A499" t="s">
        <v>151</v>
      </c>
      <c r="B499" s="1">
        <v>44145</v>
      </c>
      <c r="C499" s="1" t="str">
        <f t="shared" si="7"/>
        <v>20315</v>
      </c>
      <c r="D499" t="s">
        <v>109</v>
      </c>
      <c r="E499" t="s">
        <v>120</v>
      </c>
      <c r="F499" t="s">
        <v>113</v>
      </c>
      <c r="G499">
        <v>21</v>
      </c>
      <c r="H499">
        <v>221.5</v>
      </c>
      <c r="I499" t="s">
        <v>10</v>
      </c>
      <c r="J499" t="str">
        <f>_xlfn.XLOOKUP(Table1_1[[#This Row],[Analyte]],[1]analyte_order!$B:$B,[1]analyte_order!$C:$C)</f>
        <v>375-85-9</v>
      </c>
      <c r="K499">
        <f>_xlfn.XLOOKUP(Table1_1[[#This Row],[CAS_rn]],[1]analyte_order!$C:$C,[1]analyte_order!$E:$E)</f>
        <v>4</v>
      </c>
      <c r="L499" s="3">
        <v>8.8200000000000001E-2</v>
      </c>
    </row>
    <row r="500" spans="1:12" x14ac:dyDescent="0.3">
      <c r="A500" t="s">
        <v>151</v>
      </c>
      <c r="B500" s="1">
        <v>44145</v>
      </c>
      <c r="C500" s="1" t="str">
        <f t="shared" si="7"/>
        <v>20315</v>
      </c>
      <c r="D500" t="s">
        <v>109</v>
      </c>
      <c r="E500" t="s">
        <v>120</v>
      </c>
      <c r="F500" t="s">
        <v>113</v>
      </c>
      <c r="G500">
        <v>21</v>
      </c>
      <c r="H500">
        <v>221.5</v>
      </c>
      <c r="I500" t="s">
        <v>11</v>
      </c>
      <c r="J500" t="str">
        <f>_xlfn.XLOOKUP(Table1_1[[#This Row],[Analyte]],[1]analyte_order!$B:$B,[1]analyte_order!$C:$C)</f>
        <v>335-67-1</v>
      </c>
      <c r="K500">
        <f>_xlfn.XLOOKUP(Table1_1[[#This Row],[CAS_rn]],[1]analyte_order!$C:$C,[1]analyte_order!$E:$E)</f>
        <v>5</v>
      </c>
      <c r="L500" s="3">
        <v>4.41E-2</v>
      </c>
    </row>
    <row r="501" spans="1:12" x14ac:dyDescent="0.3">
      <c r="A501" t="s">
        <v>151</v>
      </c>
      <c r="B501" s="1">
        <v>44145</v>
      </c>
      <c r="C501" s="1" t="str">
        <f t="shared" si="7"/>
        <v>20315</v>
      </c>
      <c r="D501" t="s">
        <v>109</v>
      </c>
      <c r="E501" t="s">
        <v>120</v>
      </c>
      <c r="F501" t="s">
        <v>113</v>
      </c>
      <c r="G501">
        <v>21</v>
      </c>
      <c r="H501">
        <v>221.5</v>
      </c>
      <c r="I501" t="s">
        <v>12</v>
      </c>
      <c r="J501" t="str">
        <f>_xlfn.XLOOKUP(Table1_1[[#This Row],[Analyte]],[1]analyte_order!$B:$B,[1]analyte_order!$C:$C)</f>
        <v>375-95-1</v>
      </c>
      <c r="K501">
        <f>_xlfn.XLOOKUP(Table1_1[[#This Row],[CAS_rn]],[1]analyte_order!$C:$C,[1]analyte_order!$E:$E)</f>
        <v>6</v>
      </c>
      <c r="L501" s="3">
        <v>8.8200000000000001E-2</v>
      </c>
    </row>
    <row r="502" spans="1:12" x14ac:dyDescent="0.3">
      <c r="A502" t="s">
        <v>151</v>
      </c>
      <c r="B502" s="1">
        <v>44145</v>
      </c>
      <c r="C502" s="1" t="str">
        <f t="shared" si="7"/>
        <v>20315</v>
      </c>
      <c r="D502" t="s">
        <v>109</v>
      </c>
      <c r="E502" t="s">
        <v>120</v>
      </c>
      <c r="F502" t="s">
        <v>113</v>
      </c>
      <c r="G502">
        <v>21</v>
      </c>
      <c r="H502">
        <v>221.5</v>
      </c>
      <c r="I502" t="s">
        <v>13</v>
      </c>
      <c r="J502" t="str">
        <f>_xlfn.XLOOKUP(Table1_1[[#This Row],[Analyte]],[1]analyte_order!$B:$B,[1]analyte_order!$C:$C)</f>
        <v>375-73-5</v>
      </c>
      <c r="K502">
        <f>_xlfn.XLOOKUP(Table1_1[[#This Row],[CAS_rn]],[1]analyte_order!$C:$C,[1]analyte_order!$E:$E)</f>
        <v>14</v>
      </c>
      <c r="L502" s="3">
        <v>4.41E-2</v>
      </c>
    </row>
    <row r="503" spans="1:12" x14ac:dyDescent="0.3">
      <c r="A503" t="s">
        <v>151</v>
      </c>
      <c r="B503" s="1">
        <v>44145</v>
      </c>
      <c r="C503" s="1" t="str">
        <f t="shared" si="7"/>
        <v>20315</v>
      </c>
      <c r="D503" t="s">
        <v>109</v>
      </c>
      <c r="E503" t="s">
        <v>120</v>
      </c>
      <c r="F503" t="s">
        <v>113</v>
      </c>
      <c r="G503">
        <v>21</v>
      </c>
      <c r="H503">
        <v>221.5</v>
      </c>
      <c r="I503" t="s">
        <v>14</v>
      </c>
      <c r="J503" t="str">
        <f>_xlfn.XLOOKUP(Table1_1[[#This Row],[Analyte]],[1]analyte_order!$B:$B,[1]analyte_order!$C:$C)</f>
        <v>2706-91-4</v>
      </c>
      <c r="K503">
        <f>_xlfn.XLOOKUP(Table1_1[[#This Row],[CAS_rn]],[1]analyte_order!$C:$C,[1]analyte_order!$E:$E)</f>
        <v>15</v>
      </c>
      <c r="L503" s="3">
        <v>8.8200000000000001E-2</v>
      </c>
    </row>
    <row r="504" spans="1:12" x14ac:dyDescent="0.3">
      <c r="A504" t="s">
        <v>151</v>
      </c>
      <c r="B504" s="1">
        <v>44145</v>
      </c>
      <c r="C504" s="1" t="str">
        <f t="shared" si="7"/>
        <v>20315</v>
      </c>
      <c r="D504" t="s">
        <v>109</v>
      </c>
      <c r="E504" t="s">
        <v>120</v>
      </c>
      <c r="F504" t="s">
        <v>113</v>
      </c>
      <c r="G504">
        <v>21</v>
      </c>
      <c r="H504">
        <v>221.5</v>
      </c>
      <c r="I504" t="s">
        <v>15</v>
      </c>
      <c r="J504" t="str">
        <f>_xlfn.XLOOKUP(Table1_1[[#This Row],[Analyte]],[1]analyte_order!$B:$B,[1]analyte_order!$C:$C)</f>
        <v>355-46-4</v>
      </c>
      <c r="K504">
        <f>_xlfn.XLOOKUP(Table1_1[[#This Row],[CAS_rn]],[1]analyte_order!$C:$C,[1]analyte_order!$E:$E)</f>
        <v>16</v>
      </c>
      <c r="L504" s="3">
        <v>2.94</v>
      </c>
    </row>
    <row r="505" spans="1:12" x14ac:dyDescent="0.3">
      <c r="A505" t="s">
        <v>151</v>
      </c>
      <c r="B505" s="1">
        <v>44145</v>
      </c>
      <c r="C505" s="1" t="str">
        <f t="shared" si="7"/>
        <v>20315</v>
      </c>
      <c r="D505" t="s">
        <v>109</v>
      </c>
      <c r="E505" t="s">
        <v>120</v>
      </c>
      <c r="F505" t="s">
        <v>113</v>
      </c>
      <c r="G505">
        <v>21</v>
      </c>
      <c r="H505">
        <v>221.5</v>
      </c>
      <c r="I505" t="s">
        <v>16</v>
      </c>
      <c r="J505" t="str">
        <f>_xlfn.XLOOKUP(Table1_1[[#This Row],[Analyte]],[1]analyte_order!$B:$B,[1]analyte_order!$C:$C)</f>
        <v>375-92-8</v>
      </c>
      <c r="K505">
        <f>_xlfn.XLOOKUP(Table1_1[[#This Row],[CAS_rn]],[1]analyte_order!$C:$C,[1]analyte_order!$E:$E)</f>
        <v>17</v>
      </c>
      <c r="L505" s="3">
        <v>2.64</v>
      </c>
    </row>
    <row r="506" spans="1:12" x14ac:dyDescent="0.3">
      <c r="A506" t="s">
        <v>151</v>
      </c>
      <c r="B506" s="1">
        <v>44145</v>
      </c>
      <c r="C506" s="1" t="str">
        <f t="shared" si="7"/>
        <v>20315</v>
      </c>
      <c r="D506" t="s">
        <v>109</v>
      </c>
      <c r="E506" t="s">
        <v>120</v>
      </c>
      <c r="F506" t="s">
        <v>113</v>
      </c>
      <c r="G506">
        <v>21</v>
      </c>
      <c r="H506">
        <v>221.5</v>
      </c>
      <c r="I506" t="s">
        <v>17</v>
      </c>
      <c r="J506" t="str">
        <f>_xlfn.XLOOKUP(Table1_1[[#This Row],[Analyte]],[1]analyte_order!$B:$B,[1]analyte_order!$C:$C)</f>
        <v>1763-23-1</v>
      </c>
      <c r="K506">
        <f>_xlfn.XLOOKUP(Table1_1[[#This Row],[CAS_rn]],[1]analyte_order!$C:$C,[1]analyte_order!$E:$E)</f>
        <v>18</v>
      </c>
      <c r="L506" s="3">
        <v>3410</v>
      </c>
    </row>
    <row r="507" spans="1:12" x14ac:dyDescent="0.3">
      <c r="A507" t="s">
        <v>151</v>
      </c>
      <c r="B507" s="1">
        <v>44145</v>
      </c>
      <c r="C507" s="1" t="str">
        <f t="shared" si="7"/>
        <v>20315</v>
      </c>
      <c r="D507" t="s">
        <v>109</v>
      </c>
      <c r="E507" t="s">
        <v>120</v>
      </c>
      <c r="F507" t="s">
        <v>113</v>
      </c>
      <c r="G507">
        <v>21</v>
      </c>
      <c r="H507">
        <v>221.5</v>
      </c>
      <c r="I507" t="s">
        <v>18</v>
      </c>
      <c r="J507" t="str">
        <f>_xlfn.XLOOKUP(Table1_1[[#This Row],[Analyte]],[1]analyte_order!$B:$B,[1]analyte_order!$C:$C)</f>
        <v>27619-97-2</v>
      </c>
      <c r="K507">
        <f>_xlfn.XLOOKUP(Table1_1[[#This Row],[CAS_rn]],[1]analyte_order!$C:$C,[1]analyte_order!$E:$E)</f>
        <v>23</v>
      </c>
      <c r="L507" s="3">
        <v>4.41E-2</v>
      </c>
    </row>
    <row r="508" spans="1:12" x14ac:dyDescent="0.3">
      <c r="A508" t="s">
        <v>152</v>
      </c>
      <c r="B508" s="1">
        <v>44145</v>
      </c>
      <c r="C508" s="1" t="str">
        <f t="shared" si="7"/>
        <v>20315</v>
      </c>
      <c r="D508" t="s">
        <v>109</v>
      </c>
      <c r="E508" t="s">
        <v>120</v>
      </c>
      <c r="F508" t="s">
        <v>115</v>
      </c>
      <c r="G508">
        <v>21</v>
      </c>
      <c r="H508">
        <v>221.5</v>
      </c>
      <c r="I508" t="s">
        <v>7</v>
      </c>
      <c r="J508" t="str">
        <f>_xlfn.XLOOKUP(Table1_1[[#This Row],[Analyte]],[1]analyte_order!$B:$B,[1]analyte_order!$C:$C)</f>
        <v>375-22-4</v>
      </c>
      <c r="K508">
        <f>_xlfn.XLOOKUP(Table1_1[[#This Row],[CAS_rn]],[1]analyte_order!$C:$C,[1]analyte_order!$E:$E)</f>
        <v>1</v>
      </c>
      <c r="L508" s="3">
        <v>4.1000000000000002E-2</v>
      </c>
    </row>
    <row r="509" spans="1:12" x14ac:dyDescent="0.3">
      <c r="A509" t="s">
        <v>152</v>
      </c>
      <c r="B509" s="1">
        <v>44145</v>
      </c>
      <c r="C509" s="1" t="str">
        <f t="shared" si="7"/>
        <v>20315</v>
      </c>
      <c r="D509" t="s">
        <v>109</v>
      </c>
      <c r="E509" t="s">
        <v>120</v>
      </c>
      <c r="F509" t="s">
        <v>115</v>
      </c>
      <c r="G509">
        <v>21</v>
      </c>
      <c r="H509">
        <v>221.5</v>
      </c>
      <c r="I509" t="s">
        <v>8</v>
      </c>
      <c r="J509" t="str">
        <f>_xlfn.XLOOKUP(Table1_1[[#This Row],[Analyte]],[1]analyte_order!$B:$B,[1]analyte_order!$C:$C)</f>
        <v>2706-90-3</v>
      </c>
      <c r="K509">
        <f>_xlfn.XLOOKUP(Table1_1[[#This Row],[CAS_rn]],[1]analyte_order!$C:$C,[1]analyte_order!$E:$E)</f>
        <v>2</v>
      </c>
      <c r="L509" s="3">
        <v>4.1000000000000002E-2</v>
      </c>
    </row>
    <row r="510" spans="1:12" x14ac:dyDescent="0.3">
      <c r="A510" t="s">
        <v>152</v>
      </c>
      <c r="B510" s="1">
        <v>44145</v>
      </c>
      <c r="C510" s="1" t="str">
        <f t="shared" si="7"/>
        <v>20315</v>
      </c>
      <c r="D510" t="s">
        <v>109</v>
      </c>
      <c r="E510" t="s">
        <v>120</v>
      </c>
      <c r="F510" t="s">
        <v>115</v>
      </c>
      <c r="G510">
        <v>21</v>
      </c>
      <c r="H510">
        <v>221.5</v>
      </c>
      <c r="I510" t="s">
        <v>9</v>
      </c>
      <c r="J510" t="str">
        <f>_xlfn.XLOOKUP(Table1_1[[#This Row],[Analyte]],[1]analyte_order!$B:$B,[1]analyte_order!$C:$C)</f>
        <v>307-24-4</v>
      </c>
      <c r="K510">
        <f>_xlfn.XLOOKUP(Table1_1[[#This Row],[CAS_rn]],[1]analyte_order!$C:$C,[1]analyte_order!$E:$E)</f>
        <v>3</v>
      </c>
      <c r="L510" s="3">
        <v>4.1000000000000002E-2</v>
      </c>
    </row>
    <row r="511" spans="1:12" x14ac:dyDescent="0.3">
      <c r="A511" t="s">
        <v>152</v>
      </c>
      <c r="B511" s="1">
        <v>44145</v>
      </c>
      <c r="C511" s="1" t="str">
        <f t="shared" si="7"/>
        <v>20315</v>
      </c>
      <c r="D511" t="s">
        <v>109</v>
      </c>
      <c r="E511" t="s">
        <v>120</v>
      </c>
      <c r="F511" t="s">
        <v>115</v>
      </c>
      <c r="G511">
        <v>21</v>
      </c>
      <c r="H511">
        <v>221.5</v>
      </c>
      <c r="I511" t="s">
        <v>10</v>
      </c>
      <c r="J511" t="str">
        <f>_xlfn.XLOOKUP(Table1_1[[#This Row],[Analyte]],[1]analyte_order!$B:$B,[1]analyte_order!$C:$C)</f>
        <v>375-85-9</v>
      </c>
      <c r="K511">
        <f>_xlfn.XLOOKUP(Table1_1[[#This Row],[CAS_rn]],[1]analyte_order!$C:$C,[1]analyte_order!$E:$E)</f>
        <v>4</v>
      </c>
      <c r="L511" s="3">
        <v>8.2100000000000006E-2</v>
      </c>
    </row>
    <row r="512" spans="1:12" x14ac:dyDescent="0.3">
      <c r="A512" t="s">
        <v>152</v>
      </c>
      <c r="B512" s="1">
        <v>44145</v>
      </c>
      <c r="C512" s="1" t="str">
        <f t="shared" si="7"/>
        <v>20315</v>
      </c>
      <c r="D512" t="s">
        <v>109</v>
      </c>
      <c r="E512" t="s">
        <v>120</v>
      </c>
      <c r="F512" t="s">
        <v>115</v>
      </c>
      <c r="G512">
        <v>21</v>
      </c>
      <c r="H512">
        <v>221.5</v>
      </c>
      <c r="I512" t="s">
        <v>11</v>
      </c>
      <c r="J512" t="str">
        <f>_xlfn.XLOOKUP(Table1_1[[#This Row],[Analyte]],[1]analyte_order!$B:$B,[1]analyte_order!$C:$C)</f>
        <v>335-67-1</v>
      </c>
      <c r="K512">
        <f>_xlfn.XLOOKUP(Table1_1[[#This Row],[CAS_rn]],[1]analyte_order!$C:$C,[1]analyte_order!$E:$E)</f>
        <v>5</v>
      </c>
      <c r="L512" s="3">
        <v>8.2100000000000006E-2</v>
      </c>
    </row>
    <row r="513" spans="1:12" x14ac:dyDescent="0.3">
      <c r="A513" t="s">
        <v>152</v>
      </c>
      <c r="B513" s="1">
        <v>44145</v>
      </c>
      <c r="C513" s="1" t="str">
        <f t="shared" si="7"/>
        <v>20315</v>
      </c>
      <c r="D513" t="s">
        <v>109</v>
      </c>
      <c r="E513" t="s">
        <v>120</v>
      </c>
      <c r="F513" t="s">
        <v>115</v>
      </c>
      <c r="G513">
        <v>21</v>
      </c>
      <c r="H513">
        <v>221.5</v>
      </c>
      <c r="I513" t="s">
        <v>12</v>
      </c>
      <c r="J513" t="str">
        <f>_xlfn.XLOOKUP(Table1_1[[#This Row],[Analyte]],[1]analyte_order!$B:$B,[1]analyte_order!$C:$C)</f>
        <v>375-95-1</v>
      </c>
      <c r="K513">
        <f>_xlfn.XLOOKUP(Table1_1[[#This Row],[CAS_rn]],[1]analyte_order!$C:$C,[1]analyte_order!$E:$E)</f>
        <v>6</v>
      </c>
      <c r="L513" s="3">
        <v>4.1000000000000002E-2</v>
      </c>
    </row>
    <row r="514" spans="1:12" x14ac:dyDescent="0.3">
      <c r="A514" t="s">
        <v>152</v>
      </c>
      <c r="B514" s="1">
        <v>44145</v>
      </c>
      <c r="C514" s="1" t="str">
        <f t="shared" ref="C514:C577" si="8">TEXT(B514,"yy")&amp;TEXT((B514-DATEVALUE("1/1/"&amp;TEXT(B514,"yy"))+1),"000")</f>
        <v>20315</v>
      </c>
      <c r="D514" t="s">
        <v>109</v>
      </c>
      <c r="E514" t="s">
        <v>120</v>
      </c>
      <c r="F514" t="s">
        <v>115</v>
      </c>
      <c r="G514">
        <v>21</v>
      </c>
      <c r="H514">
        <v>221.5</v>
      </c>
      <c r="I514" t="s">
        <v>13</v>
      </c>
      <c r="J514" t="str">
        <f>_xlfn.XLOOKUP(Table1_1[[#This Row],[Analyte]],[1]analyte_order!$B:$B,[1]analyte_order!$C:$C)</f>
        <v>375-73-5</v>
      </c>
      <c r="K514">
        <f>_xlfn.XLOOKUP(Table1_1[[#This Row],[CAS_rn]],[1]analyte_order!$C:$C,[1]analyte_order!$E:$E)</f>
        <v>14</v>
      </c>
      <c r="L514" s="3">
        <v>4.1000000000000002E-2</v>
      </c>
    </row>
    <row r="515" spans="1:12" x14ac:dyDescent="0.3">
      <c r="A515" t="s">
        <v>152</v>
      </c>
      <c r="B515" s="1">
        <v>44145</v>
      </c>
      <c r="C515" s="1" t="str">
        <f t="shared" si="8"/>
        <v>20315</v>
      </c>
      <c r="D515" t="s">
        <v>109</v>
      </c>
      <c r="E515" t="s">
        <v>120</v>
      </c>
      <c r="F515" t="s">
        <v>115</v>
      </c>
      <c r="G515">
        <v>21</v>
      </c>
      <c r="H515">
        <v>221.5</v>
      </c>
      <c r="I515" t="s">
        <v>14</v>
      </c>
      <c r="J515" t="str">
        <f>_xlfn.XLOOKUP(Table1_1[[#This Row],[Analyte]],[1]analyte_order!$B:$B,[1]analyte_order!$C:$C)</f>
        <v>2706-91-4</v>
      </c>
      <c r="K515">
        <f>_xlfn.XLOOKUP(Table1_1[[#This Row],[CAS_rn]],[1]analyte_order!$C:$C,[1]analyte_order!$E:$E)</f>
        <v>15</v>
      </c>
      <c r="L515" s="3">
        <v>4.1000000000000002E-2</v>
      </c>
    </row>
    <row r="516" spans="1:12" x14ac:dyDescent="0.3">
      <c r="A516" t="s">
        <v>152</v>
      </c>
      <c r="B516" s="1">
        <v>44145</v>
      </c>
      <c r="C516" s="1" t="str">
        <f t="shared" si="8"/>
        <v>20315</v>
      </c>
      <c r="D516" t="s">
        <v>109</v>
      </c>
      <c r="E516" t="s">
        <v>120</v>
      </c>
      <c r="F516" t="s">
        <v>115</v>
      </c>
      <c r="G516">
        <v>21</v>
      </c>
      <c r="H516">
        <v>221.5</v>
      </c>
      <c r="I516" t="s">
        <v>15</v>
      </c>
      <c r="J516" t="str">
        <f>_xlfn.XLOOKUP(Table1_1[[#This Row],[Analyte]],[1]analyte_order!$B:$B,[1]analyte_order!$C:$C)</f>
        <v>355-46-4</v>
      </c>
      <c r="K516">
        <f>_xlfn.XLOOKUP(Table1_1[[#This Row],[CAS_rn]],[1]analyte_order!$C:$C,[1]analyte_order!$E:$E)</f>
        <v>16</v>
      </c>
      <c r="L516" s="3">
        <v>1.49</v>
      </c>
    </row>
    <row r="517" spans="1:12" x14ac:dyDescent="0.3">
      <c r="A517" t="s">
        <v>152</v>
      </c>
      <c r="B517" s="1">
        <v>44145</v>
      </c>
      <c r="C517" s="1" t="str">
        <f t="shared" si="8"/>
        <v>20315</v>
      </c>
      <c r="D517" t="s">
        <v>109</v>
      </c>
      <c r="E517" t="s">
        <v>120</v>
      </c>
      <c r="F517" t="s">
        <v>115</v>
      </c>
      <c r="G517">
        <v>21</v>
      </c>
      <c r="H517">
        <v>221.5</v>
      </c>
      <c r="I517" t="s">
        <v>16</v>
      </c>
      <c r="J517" t="str">
        <f>_xlfn.XLOOKUP(Table1_1[[#This Row],[Analyte]],[1]analyte_order!$B:$B,[1]analyte_order!$C:$C)</f>
        <v>375-92-8</v>
      </c>
      <c r="K517">
        <f>_xlfn.XLOOKUP(Table1_1[[#This Row],[CAS_rn]],[1]analyte_order!$C:$C,[1]analyte_order!$E:$E)</f>
        <v>17</v>
      </c>
      <c r="L517" s="3">
        <v>8.2100000000000006E-2</v>
      </c>
    </row>
    <row r="518" spans="1:12" x14ac:dyDescent="0.3">
      <c r="A518" t="s">
        <v>152</v>
      </c>
      <c r="B518" s="1">
        <v>44145</v>
      </c>
      <c r="C518" s="1" t="str">
        <f t="shared" si="8"/>
        <v>20315</v>
      </c>
      <c r="D518" t="s">
        <v>109</v>
      </c>
      <c r="E518" t="s">
        <v>120</v>
      </c>
      <c r="F518" t="s">
        <v>115</v>
      </c>
      <c r="G518">
        <v>21</v>
      </c>
      <c r="H518">
        <v>221.5</v>
      </c>
      <c r="I518" t="s">
        <v>17</v>
      </c>
      <c r="J518" t="str">
        <f>_xlfn.XLOOKUP(Table1_1[[#This Row],[Analyte]],[1]analyte_order!$B:$B,[1]analyte_order!$C:$C)</f>
        <v>1763-23-1</v>
      </c>
      <c r="K518">
        <f>_xlfn.XLOOKUP(Table1_1[[#This Row],[CAS_rn]],[1]analyte_order!$C:$C,[1]analyte_order!$E:$E)</f>
        <v>18</v>
      </c>
      <c r="L518" s="3">
        <v>416</v>
      </c>
    </row>
    <row r="519" spans="1:12" x14ac:dyDescent="0.3">
      <c r="A519" t="s">
        <v>152</v>
      </c>
      <c r="B519" s="1">
        <v>44145</v>
      </c>
      <c r="C519" s="1" t="str">
        <f t="shared" si="8"/>
        <v>20315</v>
      </c>
      <c r="D519" t="s">
        <v>109</v>
      </c>
      <c r="E519" t="s">
        <v>120</v>
      </c>
      <c r="F519" t="s">
        <v>115</v>
      </c>
      <c r="G519">
        <v>21</v>
      </c>
      <c r="H519">
        <v>221.5</v>
      </c>
      <c r="I519" t="s">
        <v>18</v>
      </c>
      <c r="J519" t="str">
        <f>_xlfn.XLOOKUP(Table1_1[[#This Row],[Analyte]],[1]analyte_order!$B:$B,[1]analyte_order!$C:$C)</f>
        <v>27619-97-2</v>
      </c>
      <c r="K519">
        <f>_xlfn.XLOOKUP(Table1_1[[#This Row],[CAS_rn]],[1]analyte_order!$C:$C,[1]analyte_order!$E:$E)</f>
        <v>23</v>
      </c>
      <c r="L519" s="3">
        <v>4.1000000000000002E-2</v>
      </c>
    </row>
    <row r="520" spans="1:12" x14ac:dyDescent="0.3">
      <c r="A520" t="s">
        <v>153</v>
      </c>
      <c r="B520" s="1">
        <v>44145</v>
      </c>
      <c r="C520" s="1" t="str">
        <f t="shared" si="8"/>
        <v>20315</v>
      </c>
      <c r="D520" t="s">
        <v>109</v>
      </c>
      <c r="E520" t="s">
        <v>110</v>
      </c>
      <c r="F520" t="s">
        <v>113</v>
      </c>
      <c r="G520">
        <v>21</v>
      </c>
      <c r="H520">
        <v>179.5</v>
      </c>
      <c r="I520" t="s">
        <v>7</v>
      </c>
      <c r="J520" t="str">
        <f>_xlfn.XLOOKUP(Table1_1[[#This Row],[Analyte]],[1]analyte_order!$B:$B,[1]analyte_order!$C:$C)</f>
        <v>375-22-4</v>
      </c>
      <c r="K520">
        <f>_xlfn.XLOOKUP(Table1_1[[#This Row],[CAS_rn]],[1]analyte_order!$C:$C,[1]analyte_order!$E:$E)</f>
        <v>1</v>
      </c>
      <c r="L520" s="3">
        <v>5.1499999999999997E-2</v>
      </c>
    </row>
    <row r="521" spans="1:12" x14ac:dyDescent="0.3">
      <c r="A521" t="s">
        <v>153</v>
      </c>
      <c r="B521" s="1">
        <v>44145</v>
      </c>
      <c r="C521" s="1" t="str">
        <f t="shared" si="8"/>
        <v>20315</v>
      </c>
      <c r="D521" t="s">
        <v>109</v>
      </c>
      <c r="E521" t="s">
        <v>110</v>
      </c>
      <c r="F521" t="s">
        <v>113</v>
      </c>
      <c r="G521">
        <v>21</v>
      </c>
      <c r="H521">
        <v>179.5</v>
      </c>
      <c r="I521" t="s">
        <v>8</v>
      </c>
      <c r="J521" t="str">
        <f>_xlfn.XLOOKUP(Table1_1[[#This Row],[Analyte]],[1]analyte_order!$B:$B,[1]analyte_order!$C:$C)</f>
        <v>2706-90-3</v>
      </c>
      <c r="K521">
        <f>_xlfn.XLOOKUP(Table1_1[[#This Row],[CAS_rn]],[1]analyte_order!$C:$C,[1]analyte_order!$E:$E)</f>
        <v>2</v>
      </c>
      <c r="L521" s="3">
        <v>5.1499999999999997E-2</v>
      </c>
    </row>
    <row r="522" spans="1:12" x14ac:dyDescent="0.3">
      <c r="A522" t="s">
        <v>153</v>
      </c>
      <c r="B522" s="1">
        <v>44145</v>
      </c>
      <c r="C522" s="1" t="str">
        <f t="shared" si="8"/>
        <v>20315</v>
      </c>
      <c r="D522" t="s">
        <v>109</v>
      </c>
      <c r="E522" t="s">
        <v>110</v>
      </c>
      <c r="F522" t="s">
        <v>113</v>
      </c>
      <c r="G522">
        <v>21</v>
      </c>
      <c r="H522">
        <v>179.5</v>
      </c>
      <c r="I522" t="s">
        <v>9</v>
      </c>
      <c r="J522" t="str">
        <f>_xlfn.XLOOKUP(Table1_1[[#This Row],[Analyte]],[1]analyte_order!$B:$B,[1]analyte_order!$C:$C)</f>
        <v>307-24-4</v>
      </c>
      <c r="K522">
        <f>_xlfn.XLOOKUP(Table1_1[[#This Row],[CAS_rn]],[1]analyte_order!$C:$C,[1]analyte_order!$E:$E)</f>
        <v>3</v>
      </c>
      <c r="L522" s="3">
        <v>5.1499999999999997E-2</v>
      </c>
    </row>
    <row r="523" spans="1:12" x14ac:dyDescent="0.3">
      <c r="A523" t="s">
        <v>153</v>
      </c>
      <c r="B523" s="1">
        <v>44145</v>
      </c>
      <c r="C523" s="1" t="str">
        <f t="shared" si="8"/>
        <v>20315</v>
      </c>
      <c r="D523" t="s">
        <v>109</v>
      </c>
      <c r="E523" t="s">
        <v>110</v>
      </c>
      <c r="F523" t="s">
        <v>113</v>
      </c>
      <c r="G523">
        <v>21</v>
      </c>
      <c r="H523">
        <v>179.5</v>
      </c>
      <c r="I523" t="s">
        <v>10</v>
      </c>
      <c r="J523" t="str">
        <f>_xlfn.XLOOKUP(Table1_1[[#This Row],[Analyte]],[1]analyte_order!$B:$B,[1]analyte_order!$C:$C)</f>
        <v>375-85-9</v>
      </c>
      <c r="K523">
        <f>_xlfn.XLOOKUP(Table1_1[[#This Row],[CAS_rn]],[1]analyte_order!$C:$C,[1]analyte_order!$E:$E)</f>
        <v>4</v>
      </c>
      <c r="L523" s="3">
        <v>0.28399999999999997</v>
      </c>
    </row>
    <row r="524" spans="1:12" x14ac:dyDescent="0.3">
      <c r="A524" t="s">
        <v>153</v>
      </c>
      <c r="B524" s="1">
        <v>44145</v>
      </c>
      <c r="C524" s="1" t="str">
        <f t="shared" si="8"/>
        <v>20315</v>
      </c>
      <c r="D524" t="s">
        <v>109</v>
      </c>
      <c r="E524" t="s">
        <v>110</v>
      </c>
      <c r="F524" t="s">
        <v>113</v>
      </c>
      <c r="G524">
        <v>21</v>
      </c>
      <c r="H524">
        <v>179.5</v>
      </c>
      <c r="I524" t="s">
        <v>11</v>
      </c>
      <c r="J524" t="str">
        <f>_xlfn.XLOOKUP(Table1_1[[#This Row],[Analyte]],[1]analyte_order!$B:$B,[1]analyte_order!$C:$C)</f>
        <v>335-67-1</v>
      </c>
      <c r="K524">
        <f>_xlfn.XLOOKUP(Table1_1[[#This Row],[CAS_rn]],[1]analyte_order!$C:$C,[1]analyte_order!$E:$E)</f>
        <v>5</v>
      </c>
      <c r="L524" s="3">
        <v>0.10299999999999999</v>
      </c>
    </row>
    <row r="525" spans="1:12" x14ac:dyDescent="0.3">
      <c r="A525" t="s">
        <v>153</v>
      </c>
      <c r="B525" s="1">
        <v>44145</v>
      </c>
      <c r="C525" s="1" t="str">
        <f t="shared" si="8"/>
        <v>20315</v>
      </c>
      <c r="D525" t="s">
        <v>109</v>
      </c>
      <c r="E525" t="s">
        <v>110</v>
      </c>
      <c r="F525" t="s">
        <v>113</v>
      </c>
      <c r="G525">
        <v>21</v>
      </c>
      <c r="H525">
        <v>179.5</v>
      </c>
      <c r="I525" t="s">
        <v>12</v>
      </c>
      <c r="J525" t="str">
        <f>_xlfn.XLOOKUP(Table1_1[[#This Row],[Analyte]],[1]analyte_order!$B:$B,[1]analyte_order!$C:$C)</f>
        <v>375-95-1</v>
      </c>
      <c r="K525">
        <f>_xlfn.XLOOKUP(Table1_1[[#This Row],[CAS_rn]],[1]analyte_order!$C:$C,[1]analyte_order!$E:$E)</f>
        <v>6</v>
      </c>
      <c r="L525" s="3">
        <v>0.10299999999999999</v>
      </c>
    </row>
    <row r="526" spans="1:12" x14ac:dyDescent="0.3">
      <c r="A526" t="s">
        <v>153</v>
      </c>
      <c r="B526" s="1">
        <v>44145</v>
      </c>
      <c r="C526" s="1" t="str">
        <f t="shared" si="8"/>
        <v>20315</v>
      </c>
      <c r="D526" t="s">
        <v>109</v>
      </c>
      <c r="E526" t="s">
        <v>110</v>
      </c>
      <c r="F526" t="s">
        <v>113</v>
      </c>
      <c r="G526">
        <v>21</v>
      </c>
      <c r="H526">
        <v>179.5</v>
      </c>
      <c r="I526" t="s">
        <v>13</v>
      </c>
      <c r="J526" t="str">
        <f>_xlfn.XLOOKUP(Table1_1[[#This Row],[Analyte]],[1]analyte_order!$B:$B,[1]analyte_order!$C:$C)</f>
        <v>375-73-5</v>
      </c>
      <c r="K526">
        <f>_xlfn.XLOOKUP(Table1_1[[#This Row],[CAS_rn]],[1]analyte_order!$C:$C,[1]analyte_order!$E:$E)</f>
        <v>14</v>
      </c>
      <c r="L526" s="3">
        <v>5.1499999999999997E-2</v>
      </c>
    </row>
    <row r="527" spans="1:12" x14ac:dyDescent="0.3">
      <c r="A527" t="s">
        <v>153</v>
      </c>
      <c r="B527" s="1">
        <v>44145</v>
      </c>
      <c r="C527" s="1" t="str">
        <f t="shared" si="8"/>
        <v>20315</v>
      </c>
      <c r="D527" t="s">
        <v>109</v>
      </c>
      <c r="E527" t="s">
        <v>110</v>
      </c>
      <c r="F527" t="s">
        <v>113</v>
      </c>
      <c r="G527">
        <v>21</v>
      </c>
      <c r="H527">
        <v>179.5</v>
      </c>
      <c r="I527" t="s">
        <v>14</v>
      </c>
      <c r="J527" t="str">
        <f>_xlfn.XLOOKUP(Table1_1[[#This Row],[Analyte]],[1]analyte_order!$B:$B,[1]analyte_order!$C:$C)</f>
        <v>2706-91-4</v>
      </c>
      <c r="K527">
        <f>_xlfn.XLOOKUP(Table1_1[[#This Row],[CAS_rn]],[1]analyte_order!$C:$C,[1]analyte_order!$E:$E)</f>
        <v>15</v>
      </c>
      <c r="L527" s="3">
        <v>5.1499999999999997E-2</v>
      </c>
    </row>
    <row r="528" spans="1:12" x14ac:dyDescent="0.3">
      <c r="A528" t="s">
        <v>153</v>
      </c>
      <c r="B528" s="1">
        <v>44145</v>
      </c>
      <c r="C528" s="1" t="str">
        <f t="shared" si="8"/>
        <v>20315</v>
      </c>
      <c r="D528" t="s">
        <v>109</v>
      </c>
      <c r="E528" t="s">
        <v>110</v>
      </c>
      <c r="F528" t="s">
        <v>113</v>
      </c>
      <c r="G528">
        <v>21</v>
      </c>
      <c r="H528">
        <v>179.5</v>
      </c>
      <c r="I528" t="s">
        <v>15</v>
      </c>
      <c r="J528" t="str">
        <f>_xlfn.XLOOKUP(Table1_1[[#This Row],[Analyte]],[1]analyte_order!$B:$B,[1]analyte_order!$C:$C)</f>
        <v>355-46-4</v>
      </c>
      <c r="K528">
        <f>_xlfn.XLOOKUP(Table1_1[[#This Row],[CAS_rn]],[1]analyte_order!$C:$C,[1]analyte_order!$E:$E)</f>
        <v>16</v>
      </c>
      <c r="L528" s="3">
        <v>3.56</v>
      </c>
    </row>
    <row r="529" spans="1:12" x14ac:dyDescent="0.3">
      <c r="A529" t="s">
        <v>153</v>
      </c>
      <c r="B529" s="1">
        <v>44145</v>
      </c>
      <c r="C529" s="1" t="str">
        <f t="shared" si="8"/>
        <v>20315</v>
      </c>
      <c r="D529" t="s">
        <v>109</v>
      </c>
      <c r="E529" t="s">
        <v>110</v>
      </c>
      <c r="F529" t="s">
        <v>113</v>
      </c>
      <c r="G529">
        <v>21</v>
      </c>
      <c r="H529">
        <v>179.5</v>
      </c>
      <c r="I529" t="s">
        <v>16</v>
      </c>
      <c r="J529" t="str">
        <f>_xlfn.XLOOKUP(Table1_1[[#This Row],[Analyte]],[1]analyte_order!$B:$B,[1]analyte_order!$C:$C)</f>
        <v>375-92-8</v>
      </c>
      <c r="K529">
        <f>_xlfn.XLOOKUP(Table1_1[[#This Row],[CAS_rn]],[1]analyte_order!$C:$C,[1]analyte_order!$E:$E)</f>
        <v>17</v>
      </c>
      <c r="L529" s="3">
        <v>1.4</v>
      </c>
    </row>
    <row r="530" spans="1:12" x14ac:dyDescent="0.3">
      <c r="A530" t="s">
        <v>153</v>
      </c>
      <c r="B530" s="1">
        <v>44145</v>
      </c>
      <c r="C530" s="1" t="str">
        <f t="shared" si="8"/>
        <v>20315</v>
      </c>
      <c r="D530" t="s">
        <v>109</v>
      </c>
      <c r="E530" t="s">
        <v>110</v>
      </c>
      <c r="F530" t="s">
        <v>113</v>
      </c>
      <c r="G530">
        <v>21</v>
      </c>
      <c r="H530">
        <v>179.5</v>
      </c>
      <c r="I530" t="s">
        <v>17</v>
      </c>
      <c r="J530" t="str">
        <f>_xlfn.XLOOKUP(Table1_1[[#This Row],[Analyte]],[1]analyte_order!$B:$B,[1]analyte_order!$C:$C)</f>
        <v>1763-23-1</v>
      </c>
      <c r="K530">
        <f>_xlfn.XLOOKUP(Table1_1[[#This Row],[CAS_rn]],[1]analyte_order!$C:$C,[1]analyte_order!$E:$E)</f>
        <v>18</v>
      </c>
      <c r="L530" s="3">
        <v>2040</v>
      </c>
    </row>
    <row r="531" spans="1:12" x14ac:dyDescent="0.3">
      <c r="A531" t="s">
        <v>153</v>
      </c>
      <c r="B531" s="1">
        <v>44145</v>
      </c>
      <c r="C531" s="1" t="str">
        <f t="shared" si="8"/>
        <v>20315</v>
      </c>
      <c r="D531" t="s">
        <v>109</v>
      </c>
      <c r="E531" t="s">
        <v>110</v>
      </c>
      <c r="F531" t="s">
        <v>113</v>
      </c>
      <c r="G531">
        <v>21</v>
      </c>
      <c r="H531">
        <v>179.5</v>
      </c>
      <c r="I531" t="s">
        <v>18</v>
      </c>
      <c r="J531" t="str">
        <f>_xlfn.XLOOKUP(Table1_1[[#This Row],[Analyte]],[1]analyte_order!$B:$B,[1]analyte_order!$C:$C)</f>
        <v>27619-97-2</v>
      </c>
      <c r="K531">
        <f>_xlfn.XLOOKUP(Table1_1[[#This Row],[CAS_rn]],[1]analyte_order!$C:$C,[1]analyte_order!$E:$E)</f>
        <v>23</v>
      </c>
      <c r="L531" s="3">
        <v>5.1499999999999997E-2</v>
      </c>
    </row>
    <row r="532" spans="1:12" x14ac:dyDescent="0.3">
      <c r="A532" t="s">
        <v>154</v>
      </c>
      <c r="B532" s="1">
        <v>44145</v>
      </c>
      <c r="C532" s="1" t="str">
        <f t="shared" si="8"/>
        <v>20315</v>
      </c>
      <c r="D532" t="s">
        <v>109</v>
      </c>
      <c r="E532" t="s">
        <v>110</v>
      </c>
      <c r="F532" t="s">
        <v>115</v>
      </c>
      <c r="G532">
        <v>21</v>
      </c>
      <c r="H532">
        <v>179.5</v>
      </c>
      <c r="I532" t="s">
        <v>7</v>
      </c>
      <c r="J532" t="str">
        <f>_xlfn.XLOOKUP(Table1_1[[#This Row],[Analyte]],[1]analyte_order!$B:$B,[1]analyte_order!$C:$C)</f>
        <v>375-22-4</v>
      </c>
      <c r="K532">
        <f>_xlfn.XLOOKUP(Table1_1[[#This Row],[CAS_rn]],[1]analyte_order!$C:$C,[1]analyte_order!$E:$E)</f>
        <v>1</v>
      </c>
      <c r="L532" s="3">
        <v>4.8899999999999999E-2</v>
      </c>
    </row>
    <row r="533" spans="1:12" x14ac:dyDescent="0.3">
      <c r="A533" t="s">
        <v>154</v>
      </c>
      <c r="B533" s="1">
        <v>44145</v>
      </c>
      <c r="C533" s="1" t="str">
        <f t="shared" si="8"/>
        <v>20315</v>
      </c>
      <c r="D533" t="s">
        <v>109</v>
      </c>
      <c r="E533" t="s">
        <v>110</v>
      </c>
      <c r="F533" t="s">
        <v>115</v>
      </c>
      <c r="G533">
        <v>21</v>
      </c>
      <c r="H533">
        <v>179.5</v>
      </c>
      <c r="I533" t="s">
        <v>8</v>
      </c>
      <c r="J533" t="str">
        <f>_xlfn.XLOOKUP(Table1_1[[#This Row],[Analyte]],[1]analyte_order!$B:$B,[1]analyte_order!$C:$C)</f>
        <v>2706-90-3</v>
      </c>
      <c r="K533">
        <f>_xlfn.XLOOKUP(Table1_1[[#This Row],[CAS_rn]],[1]analyte_order!$C:$C,[1]analyte_order!$E:$E)</f>
        <v>2</v>
      </c>
      <c r="L533" s="3">
        <v>4.8899999999999999E-2</v>
      </c>
    </row>
    <row r="534" spans="1:12" x14ac:dyDescent="0.3">
      <c r="A534" t="s">
        <v>154</v>
      </c>
      <c r="B534" s="1">
        <v>44145</v>
      </c>
      <c r="C534" s="1" t="str">
        <f t="shared" si="8"/>
        <v>20315</v>
      </c>
      <c r="D534" t="s">
        <v>109</v>
      </c>
      <c r="E534" t="s">
        <v>110</v>
      </c>
      <c r="F534" t="s">
        <v>115</v>
      </c>
      <c r="G534">
        <v>21</v>
      </c>
      <c r="H534">
        <v>179.5</v>
      </c>
      <c r="I534" t="s">
        <v>9</v>
      </c>
      <c r="J534" t="str">
        <f>_xlfn.XLOOKUP(Table1_1[[#This Row],[Analyte]],[1]analyte_order!$B:$B,[1]analyte_order!$C:$C)</f>
        <v>307-24-4</v>
      </c>
      <c r="K534">
        <f>_xlfn.XLOOKUP(Table1_1[[#This Row],[CAS_rn]],[1]analyte_order!$C:$C,[1]analyte_order!$E:$E)</f>
        <v>3</v>
      </c>
      <c r="L534" s="3">
        <v>4.8899999999999999E-2</v>
      </c>
    </row>
    <row r="535" spans="1:12" x14ac:dyDescent="0.3">
      <c r="A535" t="s">
        <v>154</v>
      </c>
      <c r="B535" s="1">
        <v>44145</v>
      </c>
      <c r="C535" s="1" t="str">
        <f t="shared" si="8"/>
        <v>20315</v>
      </c>
      <c r="D535" t="s">
        <v>109</v>
      </c>
      <c r="E535" t="s">
        <v>110</v>
      </c>
      <c r="F535" t="s">
        <v>115</v>
      </c>
      <c r="G535">
        <v>21</v>
      </c>
      <c r="H535">
        <v>179.5</v>
      </c>
      <c r="I535" t="s">
        <v>10</v>
      </c>
      <c r="J535" t="str">
        <f>_xlfn.XLOOKUP(Table1_1[[#This Row],[Analyte]],[1]analyte_order!$B:$B,[1]analyte_order!$C:$C)</f>
        <v>375-85-9</v>
      </c>
      <c r="K535">
        <f>_xlfn.XLOOKUP(Table1_1[[#This Row],[CAS_rn]],[1]analyte_order!$C:$C,[1]analyte_order!$E:$E)</f>
        <v>4</v>
      </c>
      <c r="L535" s="3">
        <v>9.7799999999999998E-2</v>
      </c>
    </row>
    <row r="536" spans="1:12" x14ac:dyDescent="0.3">
      <c r="A536" t="s">
        <v>154</v>
      </c>
      <c r="B536" s="1">
        <v>44145</v>
      </c>
      <c r="C536" s="1" t="str">
        <f t="shared" si="8"/>
        <v>20315</v>
      </c>
      <c r="D536" t="s">
        <v>109</v>
      </c>
      <c r="E536" t="s">
        <v>110</v>
      </c>
      <c r="F536" t="s">
        <v>115</v>
      </c>
      <c r="G536">
        <v>21</v>
      </c>
      <c r="H536">
        <v>179.5</v>
      </c>
      <c r="I536" t="s">
        <v>11</v>
      </c>
      <c r="J536" t="str">
        <f>_xlfn.XLOOKUP(Table1_1[[#This Row],[Analyte]],[1]analyte_order!$B:$B,[1]analyte_order!$C:$C)</f>
        <v>335-67-1</v>
      </c>
      <c r="K536">
        <f>_xlfn.XLOOKUP(Table1_1[[#This Row],[CAS_rn]],[1]analyte_order!$C:$C,[1]analyte_order!$E:$E)</f>
        <v>5</v>
      </c>
      <c r="L536" s="3">
        <v>4.8899999999999999E-2</v>
      </c>
    </row>
    <row r="537" spans="1:12" x14ac:dyDescent="0.3">
      <c r="A537" t="s">
        <v>154</v>
      </c>
      <c r="B537" s="1">
        <v>44145</v>
      </c>
      <c r="C537" s="1" t="str">
        <f t="shared" si="8"/>
        <v>20315</v>
      </c>
      <c r="D537" t="s">
        <v>109</v>
      </c>
      <c r="E537" t="s">
        <v>110</v>
      </c>
      <c r="F537" t="s">
        <v>115</v>
      </c>
      <c r="G537">
        <v>21</v>
      </c>
      <c r="H537">
        <v>179.5</v>
      </c>
      <c r="I537" t="s">
        <v>12</v>
      </c>
      <c r="J537" t="str">
        <f>_xlfn.XLOOKUP(Table1_1[[#This Row],[Analyte]],[1]analyte_order!$B:$B,[1]analyte_order!$C:$C)</f>
        <v>375-95-1</v>
      </c>
      <c r="K537">
        <f>_xlfn.XLOOKUP(Table1_1[[#This Row],[CAS_rn]],[1]analyte_order!$C:$C,[1]analyte_order!$E:$E)</f>
        <v>6</v>
      </c>
      <c r="L537" s="3">
        <v>9.7799999999999998E-2</v>
      </c>
    </row>
    <row r="538" spans="1:12" x14ac:dyDescent="0.3">
      <c r="A538" t="s">
        <v>154</v>
      </c>
      <c r="B538" s="1">
        <v>44145</v>
      </c>
      <c r="C538" s="1" t="str">
        <f t="shared" si="8"/>
        <v>20315</v>
      </c>
      <c r="D538" t="s">
        <v>109</v>
      </c>
      <c r="E538" t="s">
        <v>110</v>
      </c>
      <c r="F538" t="s">
        <v>115</v>
      </c>
      <c r="G538">
        <v>21</v>
      </c>
      <c r="H538">
        <v>179.5</v>
      </c>
      <c r="I538" t="s">
        <v>13</v>
      </c>
      <c r="J538" t="str">
        <f>_xlfn.XLOOKUP(Table1_1[[#This Row],[Analyte]],[1]analyte_order!$B:$B,[1]analyte_order!$C:$C)</f>
        <v>375-73-5</v>
      </c>
      <c r="K538">
        <f>_xlfn.XLOOKUP(Table1_1[[#This Row],[CAS_rn]],[1]analyte_order!$C:$C,[1]analyte_order!$E:$E)</f>
        <v>14</v>
      </c>
      <c r="L538" s="3">
        <v>4.8899999999999999E-2</v>
      </c>
    </row>
    <row r="539" spans="1:12" x14ac:dyDescent="0.3">
      <c r="A539" t="s">
        <v>154</v>
      </c>
      <c r="B539" s="1">
        <v>44145</v>
      </c>
      <c r="C539" s="1" t="str">
        <f t="shared" si="8"/>
        <v>20315</v>
      </c>
      <c r="D539" t="s">
        <v>109</v>
      </c>
      <c r="E539" t="s">
        <v>110</v>
      </c>
      <c r="F539" t="s">
        <v>115</v>
      </c>
      <c r="G539">
        <v>21</v>
      </c>
      <c r="H539">
        <v>179.5</v>
      </c>
      <c r="I539" t="s">
        <v>14</v>
      </c>
      <c r="J539" t="str">
        <f>_xlfn.XLOOKUP(Table1_1[[#This Row],[Analyte]],[1]analyte_order!$B:$B,[1]analyte_order!$C:$C)</f>
        <v>2706-91-4</v>
      </c>
      <c r="K539">
        <f>_xlfn.XLOOKUP(Table1_1[[#This Row],[CAS_rn]],[1]analyte_order!$C:$C,[1]analyte_order!$E:$E)</f>
        <v>15</v>
      </c>
      <c r="L539" s="3">
        <v>4.8899999999999999E-2</v>
      </c>
    </row>
    <row r="540" spans="1:12" x14ac:dyDescent="0.3">
      <c r="A540" t="s">
        <v>154</v>
      </c>
      <c r="B540" s="1">
        <v>44145</v>
      </c>
      <c r="C540" s="1" t="str">
        <f t="shared" si="8"/>
        <v>20315</v>
      </c>
      <c r="D540" t="s">
        <v>109</v>
      </c>
      <c r="E540" t="s">
        <v>110</v>
      </c>
      <c r="F540" t="s">
        <v>115</v>
      </c>
      <c r="G540">
        <v>21</v>
      </c>
      <c r="H540">
        <v>179.5</v>
      </c>
      <c r="I540" t="s">
        <v>15</v>
      </c>
      <c r="J540" t="str">
        <f>_xlfn.XLOOKUP(Table1_1[[#This Row],[Analyte]],[1]analyte_order!$B:$B,[1]analyte_order!$C:$C)</f>
        <v>355-46-4</v>
      </c>
      <c r="K540">
        <f>_xlfn.XLOOKUP(Table1_1[[#This Row],[CAS_rn]],[1]analyte_order!$C:$C,[1]analyte_order!$E:$E)</f>
        <v>16</v>
      </c>
      <c r="L540" s="3">
        <v>1.77</v>
      </c>
    </row>
    <row r="541" spans="1:12" x14ac:dyDescent="0.3">
      <c r="A541" t="s">
        <v>154</v>
      </c>
      <c r="B541" s="1">
        <v>44145</v>
      </c>
      <c r="C541" s="1" t="str">
        <f t="shared" si="8"/>
        <v>20315</v>
      </c>
      <c r="D541" t="s">
        <v>109</v>
      </c>
      <c r="E541" t="s">
        <v>110</v>
      </c>
      <c r="F541" t="s">
        <v>115</v>
      </c>
      <c r="G541">
        <v>21</v>
      </c>
      <c r="H541">
        <v>179.5</v>
      </c>
      <c r="I541" t="s">
        <v>16</v>
      </c>
      <c r="J541" t="str">
        <f>_xlfn.XLOOKUP(Table1_1[[#This Row],[Analyte]],[1]analyte_order!$B:$B,[1]analyte_order!$C:$C)</f>
        <v>375-92-8</v>
      </c>
      <c r="K541">
        <f>_xlfn.XLOOKUP(Table1_1[[#This Row],[CAS_rn]],[1]analyte_order!$C:$C,[1]analyte_order!$E:$E)</f>
        <v>17</v>
      </c>
      <c r="L541" s="3">
        <v>9.7799999999999998E-2</v>
      </c>
    </row>
    <row r="542" spans="1:12" x14ac:dyDescent="0.3">
      <c r="A542" t="s">
        <v>154</v>
      </c>
      <c r="B542" s="1">
        <v>44145</v>
      </c>
      <c r="C542" s="1" t="str">
        <f t="shared" si="8"/>
        <v>20315</v>
      </c>
      <c r="D542" t="s">
        <v>109</v>
      </c>
      <c r="E542" t="s">
        <v>110</v>
      </c>
      <c r="F542" t="s">
        <v>115</v>
      </c>
      <c r="G542">
        <v>21</v>
      </c>
      <c r="H542">
        <v>179.5</v>
      </c>
      <c r="I542" t="s">
        <v>17</v>
      </c>
      <c r="J542" t="str">
        <f>_xlfn.XLOOKUP(Table1_1[[#This Row],[Analyte]],[1]analyte_order!$B:$B,[1]analyte_order!$C:$C)</f>
        <v>1763-23-1</v>
      </c>
      <c r="K542">
        <f>_xlfn.XLOOKUP(Table1_1[[#This Row],[CAS_rn]],[1]analyte_order!$C:$C,[1]analyte_order!$E:$E)</f>
        <v>18</v>
      </c>
      <c r="L542" s="3">
        <v>230</v>
      </c>
    </row>
    <row r="543" spans="1:12" x14ac:dyDescent="0.3">
      <c r="A543" t="s">
        <v>154</v>
      </c>
      <c r="B543" s="1">
        <v>44145</v>
      </c>
      <c r="C543" s="1" t="str">
        <f t="shared" si="8"/>
        <v>20315</v>
      </c>
      <c r="D543" t="s">
        <v>109</v>
      </c>
      <c r="E543" t="s">
        <v>110</v>
      </c>
      <c r="F543" t="s">
        <v>115</v>
      </c>
      <c r="G543">
        <v>21</v>
      </c>
      <c r="H543">
        <v>179.5</v>
      </c>
      <c r="I543" t="s">
        <v>18</v>
      </c>
      <c r="J543" t="str">
        <f>_xlfn.XLOOKUP(Table1_1[[#This Row],[Analyte]],[1]analyte_order!$B:$B,[1]analyte_order!$C:$C)</f>
        <v>27619-97-2</v>
      </c>
      <c r="K543">
        <f>_xlfn.XLOOKUP(Table1_1[[#This Row],[CAS_rn]],[1]analyte_order!$C:$C,[1]analyte_order!$E:$E)</f>
        <v>23</v>
      </c>
      <c r="L543" s="3">
        <v>4.8899999999999999E-2</v>
      </c>
    </row>
    <row r="544" spans="1:12" x14ac:dyDescent="0.3">
      <c r="A544" t="s">
        <v>155</v>
      </c>
      <c r="B544" s="1">
        <v>44145</v>
      </c>
      <c r="C544" s="1" t="str">
        <f t="shared" si="8"/>
        <v>20315</v>
      </c>
      <c r="D544" t="s">
        <v>109</v>
      </c>
      <c r="E544" t="s">
        <v>120</v>
      </c>
      <c r="F544" t="s">
        <v>111</v>
      </c>
      <c r="G544">
        <v>15</v>
      </c>
      <c r="H544">
        <v>84.55</v>
      </c>
      <c r="I544" t="s">
        <v>7</v>
      </c>
      <c r="J544" t="str">
        <f>_xlfn.XLOOKUP(Table1_1[[#This Row],[Analyte]],[1]analyte_order!$B:$B,[1]analyte_order!$C:$C)</f>
        <v>375-22-4</v>
      </c>
      <c r="K544">
        <f>_xlfn.XLOOKUP(Table1_1[[#This Row],[CAS_rn]],[1]analyte_order!$C:$C,[1]analyte_order!$E:$E)</f>
        <v>1</v>
      </c>
      <c r="L544" s="3">
        <v>0.13639999999999999</v>
      </c>
    </row>
    <row r="545" spans="1:12" x14ac:dyDescent="0.3">
      <c r="A545" t="s">
        <v>155</v>
      </c>
      <c r="B545" s="1">
        <v>44145</v>
      </c>
      <c r="C545" s="1" t="str">
        <f t="shared" si="8"/>
        <v>20315</v>
      </c>
      <c r="D545" t="s">
        <v>109</v>
      </c>
      <c r="E545" t="s">
        <v>120</v>
      </c>
      <c r="F545" t="s">
        <v>111</v>
      </c>
      <c r="G545">
        <v>15</v>
      </c>
      <c r="H545">
        <v>84.55</v>
      </c>
      <c r="I545" t="s">
        <v>8</v>
      </c>
      <c r="J545" t="str">
        <f>_xlfn.XLOOKUP(Table1_1[[#This Row],[Analyte]],[1]analyte_order!$B:$B,[1]analyte_order!$C:$C)</f>
        <v>2706-90-3</v>
      </c>
      <c r="K545">
        <f>_xlfn.XLOOKUP(Table1_1[[#This Row],[CAS_rn]],[1]analyte_order!$C:$C,[1]analyte_order!$E:$E)</f>
        <v>2</v>
      </c>
      <c r="L545" s="3">
        <v>0.13639999999999999</v>
      </c>
    </row>
    <row r="546" spans="1:12" x14ac:dyDescent="0.3">
      <c r="A546" t="s">
        <v>155</v>
      </c>
      <c r="B546" s="1">
        <v>44145</v>
      </c>
      <c r="C546" s="1" t="str">
        <f t="shared" si="8"/>
        <v>20315</v>
      </c>
      <c r="D546" t="s">
        <v>109</v>
      </c>
      <c r="E546" t="s">
        <v>120</v>
      </c>
      <c r="F546" t="s">
        <v>111</v>
      </c>
      <c r="G546">
        <v>15</v>
      </c>
      <c r="H546">
        <v>84.55</v>
      </c>
      <c r="I546" t="s">
        <v>9</v>
      </c>
      <c r="J546" t="str">
        <f>_xlfn.XLOOKUP(Table1_1[[#This Row],[Analyte]],[1]analyte_order!$B:$B,[1]analyte_order!$C:$C)</f>
        <v>307-24-4</v>
      </c>
      <c r="K546">
        <f>_xlfn.XLOOKUP(Table1_1[[#This Row],[CAS_rn]],[1]analyte_order!$C:$C,[1]analyte_order!$E:$E)</f>
        <v>3</v>
      </c>
      <c r="L546" s="3">
        <v>0.13639999999999999</v>
      </c>
    </row>
    <row r="547" spans="1:12" x14ac:dyDescent="0.3">
      <c r="A547" t="s">
        <v>155</v>
      </c>
      <c r="B547" s="1">
        <v>44145</v>
      </c>
      <c r="C547" s="1" t="str">
        <f t="shared" si="8"/>
        <v>20315</v>
      </c>
      <c r="D547" t="s">
        <v>109</v>
      </c>
      <c r="E547" t="s">
        <v>120</v>
      </c>
      <c r="F547" t="s">
        <v>111</v>
      </c>
      <c r="G547">
        <v>15</v>
      </c>
      <c r="H547">
        <v>84.55</v>
      </c>
      <c r="I547" t="s">
        <v>10</v>
      </c>
      <c r="J547" t="str">
        <f>_xlfn.XLOOKUP(Table1_1[[#This Row],[Analyte]],[1]analyte_order!$B:$B,[1]analyte_order!$C:$C)</f>
        <v>375-85-9</v>
      </c>
      <c r="K547">
        <f>_xlfn.XLOOKUP(Table1_1[[#This Row],[CAS_rn]],[1]analyte_order!$C:$C,[1]analyte_order!$E:$E)</f>
        <v>4</v>
      </c>
      <c r="L547" s="3">
        <v>0.13639999999999999</v>
      </c>
    </row>
    <row r="548" spans="1:12" x14ac:dyDescent="0.3">
      <c r="A548" t="s">
        <v>155</v>
      </c>
      <c r="B548" s="1">
        <v>44145</v>
      </c>
      <c r="C548" s="1" t="str">
        <f t="shared" si="8"/>
        <v>20315</v>
      </c>
      <c r="D548" t="s">
        <v>109</v>
      </c>
      <c r="E548" t="s">
        <v>120</v>
      </c>
      <c r="F548" t="s">
        <v>111</v>
      </c>
      <c r="G548">
        <v>15</v>
      </c>
      <c r="H548">
        <v>84.55</v>
      </c>
      <c r="I548" t="s">
        <v>11</v>
      </c>
      <c r="J548" t="str">
        <f>_xlfn.XLOOKUP(Table1_1[[#This Row],[Analyte]],[1]analyte_order!$B:$B,[1]analyte_order!$C:$C)</f>
        <v>335-67-1</v>
      </c>
      <c r="K548">
        <f>_xlfn.XLOOKUP(Table1_1[[#This Row],[CAS_rn]],[1]analyte_order!$C:$C,[1]analyte_order!$E:$E)</f>
        <v>5</v>
      </c>
      <c r="L548" s="3">
        <v>0.27289999999999998</v>
      </c>
    </row>
    <row r="549" spans="1:12" x14ac:dyDescent="0.3">
      <c r="A549" t="s">
        <v>155</v>
      </c>
      <c r="B549" s="1">
        <v>44145</v>
      </c>
      <c r="C549" s="1" t="str">
        <f t="shared" si="8"/>
        <v>20315</v>
      </c>
      <c r="D549" t="s">
        <v>109</v>
      </c>
      <c r="E549" t="s">
        <v>120</v>
      </c>
      <c r="F549" t="s">
        <v>111</v>
      </c>
      <c r="G549">
        <v>15</v>
      </c>
      <c r="H549">
        <v>84.55</v>
      </c>
      <c r="I549" t="s">
        <v>12</v>
      </c>
      <c r="J549" t="str">
        <f>_xlfn.XLOOKUP(Table1_1[[#This Row],[Analyte]],[1]analyte_order!$B:$B,[1]analyte_order!$C:$C)</f>
        <v>375-95-1</v>
      </c>
      <c r="K549">
        <f>_xlfn.XLOOKUP(Table1_1[[#This Row],[CAS_rn]],[1]analyte_order!$C:$C,[1]analyte_order!$E:$E)</f>
        <v>6</v>
      </c>
      <c r="L549" s="3">
        <v>0.47299999999999998</v>
      </c>
    </row>
    <row r="550" spans="1:12" x14ac:dyDescent="0.3">
      <c r="A550" t="s">
        <v>155</v>
      </c>
      <c r="B550" s="1">
        <v>44145</v>
      </c>
      <c r="C550" s="1" t="str">
        <f t="shared" si="8"/>
        <v>20315</v>
      </c>
      <c r="D550" t="s">
        <v>109</v>
      </c>
      <c r="E550" t="s">
        <v>120</v>
      </c>
      <c r="F550" t="s">
        <v>111</v>
      </c>
      <c r="G550">
        <v>15</v>
      </c>
      <c r="H550">
        <v>84.55</v>
      </c>
      <c r="I550" t="s">
        <v>13</v>
      </c>
      <c r="J550" t="str">
        <f>_xlfn.XLOOKUP(Table1_1[[#This Row],[Analyte]],[1]analyte_order!$B:$B,[1]analyte_order!$C:$C)</f>
        <v>375-73-5</v>
      </c>
      <c r="K550">
        <f>_xlfn.XLOOKUP(Table1_1[[#This Row],[CAS_rn]],[1]analyte_order!$C:$C,[1]analyte_order!$E:$E)</f>
        <v>14</v>
      </c>
      <c r="L550" s="3">
        <v>0.13639999999999999</v>
      </c>
    </row>
    <row r="551" spans="1:12" x14ac:dyDescent="0.3">
      <c r="A551" t="s">
        <v>155</v>
      </c>
      <c r="B551" s="1">
        <v>44145</v>
      </c>
      <c r="C551" s="1" t="str">
        <f t="shared" si="8"/>
        <v>20315</v>
      </c>
      <c r="D551" t="s">
        <v>109</v>
      </c>
      <c r="E551" t="s">
        <v>120</v>
      </c>
      <c r="F551" t="s">
        <v>111</v>
      </c>
      <c r="G551">
        <v>15</v>
      </c>
      <c r="H551">
        <v>84.55</v>
      </c>
      <c r="I551" t="s">
        <v>14</v>
      </c>
      <c r="J551" t="str">
        <f>_xlfn.XLOOKUP(Table1_1[[#This Row],[Analyte]],[1]analyte_order!$B:$B,[1]analyte_order!$C:$C)</f>
        <v>2706-91-4</v>
      </c>
      <c r="K551">
        <f>_xlfn.XLOOKUP(Table1_1[[#This Row],[CAS_rn]],[1]analyte_order!$C:$C,[1]analyte_order!$E:$E)</f>
        <v>15</v>
      </c>
      <c r="L551" s="3">
        <v>0.27289999999999998</v>
      </c>
    </row>
    <row r="552" spans="1:12" x14ac:dyDescent="0.3">
      <c r="A552" t="s">
        <v>155</v>
      </c>
      <c r="B552" s="1">
        <v>44145</v>
      </c>
      <c r="C552" s="1" t="str">
        <f t="shared" si="8"/>
        <v>20315</v>
      </c>
      <c r="D552" t="s">
        <v>109</v>
      </c>
      <c r="E552" t="s">
        <v>120</v>
      </c>
      <c r="F552" t="s">
        <v>111</v>
      </c>
      <c r="G552">
        <v>15</v>
      </c>
      <c r="H552">
        <v>84.55</v>
      </c>
      <c r="I552" t="s">
        <v>15</v>
      </c>
      <c r="J552" t="str">
        <f>_xlfn.XLOOKUP(Table1_1[[#This Row],[Analyte]],[1]analyte_order!$B:$B,[1]analyte_order!$C:$C)</f>
        <v>355-46-4</v>
      </c>
      <c r="K552">
        <f>_xlfn.XLOOKUP(Table1_1[[#This Row],[CAS_rn]],[1]analyte_order!$C:$C,[1]analyte_order!$E:$E)</f>
        <v>16</v>
      </c>
      <c r="L552" s="3">
        <v>7.59</v>
      </c>
    </row>
    <row r="553" spans="1:12" x14ac:dyDescent="0.3">
      <c r="A553" t="s">
        <v>155</v>
      </c>
      <c r="B553" s="1">
        <v>44145</v>
      </c>
      <c r="C553" s="1" t="str">
        <f t="shared" si="8"/>
        <v>20315</v>
      </c>
      <c r="D553" t="s">
        <v>109</v>
      </c>
      <c r="E553" t="s">
        <v>120</v>
      </c>
      <c r="F553" t="s">
        <v>111</v>
      </c>
      <c r="G553">
        <v>15</v>
      </c>
      <c r="H553">
        <v>84.55</v>
      </c>
      <c r="I553" t="s">
        <v>16</v>
      </c>
      <c r="J553" t="str">
        <f>_xlfn.XLOOKUP(Table1_1[[#This Row],[Analyte]],[1]analyte_order!$B:$B,[1]analyte_order!$C:$C)</f>
        <v>375-92-8</v>
      </c>
      <c r="K553">
        <f>_xlfn.XLOOKUP(Table1_1[[#This Row],[CAS_rn]],[1]analyte_order!$C:$C,[1]analyte_order!$E:$E)</f>
        <v>17</v>
      </c>
      <c r="L553" s="3">
        <v>1.82</v>
      </c>
    </row>
    <row r="554" spans="1:12" x14ac:dyDescent="0.3">
      <c r="A554" t="s">
        <v>155</v>
      </c>
      <c r="B554" s="1">
        <v>44145</v>
      </c>
      <c r="C554" s="1" t="str">
        <f t="shared" si="8"/>
        <v>20315</v>
      </c>
      <c r="D554" t="s">
        <v>109</v>
      </c>
      <c r="E554" t="s">
        <v>120</v>
      </c>
      <c r="F554" t="s">
        <v>111</v>
      </c>
      <c r="G554">
        <v>15</v>
      </c>
      <c r="H554">
        <v>84.55</v>
      </c>
      <c r="I554" t="s">
        <v>17</v>
      </c>
      <c r="J554" t="str">
        <f>_xlfn.XLOOKUP(Table1_1[[#This Row],[Analyte]],[1]analyte_order!$B:$B,[1]analyte_order!$C:$C)</f>
        <v>1763-23-1</v>
      </c>
      <c r="K554">
        <f>_xlfn.XLOOKUP(Table1_1[[#This Row],[CAS_rn]],[1]analyte_order!$C:$C,[1]analyte_order!$E:$E)</f>
        <v>18</v>
      </c>
      <c r="L554" s="3">
        <v>3050</v>
      </c>
    </row>
    <row r="555" spans="1:12" x14ac:dyDescent="0.3">
      <c r="A555" t="s">
        <v>155</v>
      </c>
      <c r="B555" s="1">
        <v>44145</v>
      </c>
      <c r="C555" s="1" t="str">
        <f t="shared" si="8"/>
        <v>20315</v>
      </c>
      <c r="D555" t="s">
        <v>109</v>
      </c>
      <c r="E555" t="s">
        <v>120</v>
      </c>
      <c r="F555" t="s">
        <v>111</v>
      </c>
      <c r="G555">
        <v>15</v>
      </c>
      <c r="H555">
        <v>84.55</v>
      </c>
      <c r="I555" t="s">
        <v>18</v>
      </c>
      <c r="J555" t="str">
        <f>_xlfn.XLOOKUP(Table1_1[[#This Row],[Analyte]],[1]analyte_order!$B:$B,[1]analyte_order!$C:$C)</f>
        <v>27619-97-2</v>
      </c>
      <c r="K555">
        <f>_xlfn.XLOOKUP(Table1_1[[#This Row],[CAS_rn]],[1]analyte_order!$C:$C,[1]analyte_order!$E:$E)</f>
        <v>23</v>
      </c>
      <c r="L555" s="3">
        <v>0.13639999999999999</v>
      </c>
    </row>
    <row r="556" spans="1:12" x14ac:dyDescent="0.3">
      <c r="A556" t="s">
        <v>156</v>
      </c>
      <c r="B556" s="1">
        <v>44145</v>
      </c>
      <c r="C556" s="1" t="str">
        <f t="shared" si="8"/>
        <v>20315</v>
      </c>
      <c r="D556" t="s">
        <v>109</v>
      </c>
      <c r="E556" t="s">
        <v>120</v>
      </c>
      <c r="F556" t="s">
        <v>113</v>
      </c>
      <c r="G556">
        <v>15</v>
      </c>
      <c r="H556">
        <v>84.55</v>
      </c>
      <c r="I556" t="s">
        <v>7</v>
      </c>
      <c r="J556" t="str">
        <f>_xlfn.XLOOKUP(Table1_1[[#This Row],[Analyte]],[1]analyte_order!$B:$B,[1]analyte_order!$C:$C)</f>
        <v>375-22-4</v>
      </c>
      <c r="K556">
        <f>_xlfn.XLOOKUP(Table1_1[[#This Row],[CAS_rn]],[1]analyte_order!$C:$C,[1]analyte_order!$E:$E)</f>
        <v>1</v>
      </c>
      <c r="L556" s="3">
        <v>0.27950000000000003</v>
      </c>
    </row>
    <row r="557" spans="1:12" x14ac:dyDescent="0.3">
      <c r="A557" t="s">
        <v>156</v>
      </c>
      <c r="B557" s="1">
        <v>44145</v>
      </c>
      <c r="C557" s="1" t="str">
        <f t="shared" si="8"/>
        <v>20315</v>
      </c>
      <c r="D557" t="s">
        <v>109</v>
      </c>
      <c r="E557" t="s">
        <v>120</v>
      </c>
      <c r="F557" t="s">
        <v>113</v>
      </c>
      <c r="G557">
        <v>15</v>
      </c>
      <c r="H557">
        <v>84.55</v>
      </c>
      <c r="I557" t="s">
        <v>8</v>
      </c>
      <c r="J557" t="str">
        <f>_xlfn.XLOOKUP(Table1_1[[#This Row],[Analyte]],[1]analyte_order!$B:$B,[1]analyte_order!$C:$C)</f>
        <v>2706-90-3</v>
      </c>
      <c r="K557">
        <f>_xlfn.XLOOKUP(Table1_1[[#This Row],[CAS_rn]],[1]analyte_order!$C:$C,[1]analyte_order!$E:$E)</f>
        <v>2</v>
      </c>
      <c r="L557" s="3">
        <v>0.27950000000000003</v>
      </c>
    </row>
    <row r="558" spans="1:12" x14ac:dyDescent="0.3">
      <c r="A558" t="s">
        <v>156</v>
      </c>
      <c r="B558" s="1">
        <v>44145</v>
      </c>
      <c r="C558" s="1" t="str">
        <f t="shared" si="8"/>
        <v>20315</v>
      </c>
      <c r="D558" t="s">
        <v>109</v>
      </c>
      <c r="E558" t="s">
        <v>120</v>
      </c>
      <c r="F558" t="s">
        <v>113</v>
      </c>
      <c r="G558">
        <v>15</v>
      </c>
      <c r="H558">
        <v>84.55</v>
      </c>
      <c r="I558" t="s">
        <v>9</v>
      </c>
      <c r="J558" t="str">
        <f>_xlfn.XLOOKUP(Table1_1[[#This Row],[Analyte]],[1]analyte_order!$B:$B,[1]analyte_order!$C:$C)</f>
        <v>307-24-4</v>
      </c>
      <c r="K558">
        <f>_xlfn.XLOOKUP(Table1_1[[#This Row],[CAS_rn]],[1]analyte_order!$C:$C,[1]analyte_order!$E:$E)</f>
        <v>3</v>
      </c>
      <c r="L558" s="3">
        <v>0.27950000000000003</v>
      </c>
    </row>
    <row r="559" spans="1:12" x14ac:dyDescent="0.3">
      <c r="A559" t="s">
        <v>156</v>
      </c>
      <c r="B559" s="1">
        <v>44145</v>
      </c>
      <c r="C559" s="1" t="str">
        <f t="shared" si="8"/>
        <v>20315</v>
      </c>
      <c r="D559" t="s">
        <v>109</v>
      </c>
      <c r="E559" t="s">
        <v>120</v>
      </c>
      <c r="F559" t="s">
        <v>113</v>
      </c>
      <c r="G559">
        <v>15</v>
      </c>
      <c r="H559">
        <v>84.55</v>
      </c>
      <c r="I559" t="s">
        <v>10</v>
      </c>
      <c r="J559" t="str">
        <f>_xlfn.XLOOKUP(Table1_1[[#This Row],[Analyte]],[1]analyte_order!$B:$B,[1]analyte_order!$C:$C)</f>
        <v>375-85-9</v>
      </c>
      <c r="K559">
        <f>_xlfn.XLOOKUP(Table1_1[[#This Row],[CAS_rn]],[1]analyte_order!$C:$C,[1]analyte_order!$E:$E)</f>
        <v>4</v>
      </c>
      <c r="L559" s="3">
        <v>1.39</v>
      </c>
    </row>
    <row r="560" spans="1:12" x14ac:dyDescent="0.3">
      <c r="A560" t="s">
        <v>156</v>
      </c>
      <c r="B560" s="1">
        <v>44145</v>
      </c>
      <c r="C560" s="1" t="str">
        <f t="shared" si="8"/>
        <v>20315</v>
      </c>
      <c r="D560" t="s">
        <v>109</v>
      </c>
      <c r="E560" t="s">
        <v>120</v>
      </c>
      <c r="F560" t="s">
        <v>113</v>
      </c>
      <c r="G560">
        <v>15</v>
      </c>
      <c r="H560">
        <v>84.55</v>
      </c>
      <c r="I560" t="s">
        <v>11</v>
      </c>
      <c r="J560" t="str">
        <f>_xlfn.XLOOKUP(Table1_1[[#This Row],[Analyte]],[1]analyte_order!$B:$B,[1]analyte_order!$C:$C)</f>
        <v>335-67-1</v>
      </c>
      <c r="K560">
        <f>_xlfn.XLOOKUP(Table1_1[[#This Row],[CAS_rn]],[1]analyte_order!$C:$C,[1]analyte_order!$E:$E)</f>
        <v>5</v>
      </c>
      <c r="L560" s="3">
        <v>0.55900000000000005</v>
      </c>
    </row>
    <row r="561" spans="1:12" x14ac:dyDescent="0.3">
      <c r="A561" t="s">
        <v>156</v>
      </c>
      <c r="B561" s="1">
        <v>44145</v>
      </c>
      <c r="C561" s="1" t="str">
        <f t="shared" si="8"/>
        <v>20315</v>
      </c>
      <c r="D561" t="s">
        <v>109</v>
      </c>
      <c r="E561" t="s">
        <v>120</v>
      </c>
      <c r="F561" t="s">
        <v>113</v>
      </c>
      <c r="G561">
        <v>15</v>
      </c>
      <c r="H561">
        <v>84.55</v>
      </c>
      <c r="I561" t="s">
        <v>12</v>
      </c>
      <c r="J561" t="str">
        <f>_xlfn.XLOOKUP(Table1_1[[#This Row],[Analyte]],[1]analyte_order!$B:$B,[1]analyte_order!$C:$C)</f>
        <v>375-95-1</v>
      </c>
      <c r="K561">
        <f>_xlfn.XLOOKUP(Table1_1[[#This Row],[CAS_rn]],[1]analyte_order!$C:$C,[1]analyte_order!$E:$E)</f>
        <v>6</v>
      </c>
      <c r="L561" s="3">
        <v>0.27950000000000003</v>
      </c>
    </row>
    <row r="562" spans="1:12" x14ac:dyDescent="0.3">
      <c r="A562" t="s">
        <v>156</v>
      </c>
      <c r="B562" s="1">
        <v>44145</v>
      </c>
      <c r="C562" s="1" t="str">
        <f t="shared" si="8"/>
        <v>20315</v>
      </c>
      <c r="D562" t="s">
        <v>109</v>
      </c>
      <c r="E562" t="s">
        <v>120</v>
      </c>
      <c r="F562" t="s">
        <v>113</v>
      </c>
      <c r="G562">
        <v>15</v>
      </c>
      <c r="H562">
        <v>84.55</v>
      </c>
      <c r="I562" t="s">
        <v>13</v>
      </c>
      <c r="J562" t="str">
        <f>_xlfn.XLOOKUP(Table1_1[[#This Row],[Analyte]],[1]analyte_order!$B:$B,[1]analyte_order!$C:$C)</f>
        <v>375-73-5</v>
      </c>
      <c r="K562">
        <f>_xlfn.XLOOKUP(Table1_1[[#This Row],[CAS_rn]],[1]analyte_order!$C:$C,[1]analyte_order!$E:$E)</f>
        <v>14</v>
      </c>
      <c r="L562" s="3">
        <v>0.27950000000000003</v>
      </c>
    </row>
    <row r="563" spans="1:12" x14ac:dyDescent="0.3">
      <c r="A563" t="s">
        <v>156</v>
      </c>
      <c r="B563" s="1">
        <v>44145</v>
      </c>
      <c r="C563" s="1" t="str">
        <f t="shared" si="8"/>
        <v>20315</v>
      </c>
      <c r="D563" t="s">
        <v>109</v>
      </c>
      <c r="E563" t="s">
        <v>120</v>
      </c>
      <c r="F563" t="s">
        <v>113</v>
      </c>
      <c r="G563">
        <v>15</v>
      </c>
      <c r="H563">
        <v>84.55</v>
      </c>
      <c r="I563" t="s">
        <v>14</v>
      </c>
      <c r="J563" t="str">
        <f>_xlfn.XLOOKUP(Table1_1[[#This Row],[Analyte]],[1]analyte_order!$B:$B,[1]analyte_order!$C:$C)</f>
        <v>2706-91-4</v>
      </c>
      <c r="K563">
        <f>_xlfn.XLOOKUP(Table1_1[[#This Row],[CAS_rn]],[1]analyte_order!$C:$C,[1]analyte_order!$E:$E)</f>
        <v>15</v>
      </c>
      <c r="L563" s="3">
        <v>0.55900000000000005</v>
      </c>
    </row>
    <row r="564" spans="1:12" x14ac:dyDescent="0.3">
      <c r="A564" t="s">
        <v>156</v>
      </c>
      <c r="B564" s="1">
        <v>44145</v>
      </c>
      <c r="C564" s="1" t="str">
        <f t="shared" si="8"/>
        <v>20315</v>
      </c>
      <c r="D564" t="s">
        <v>109</v>
      </c>
      <c r="E564" t="s">
        <v>120</v>
      </c>
      <c r="F564" t="s">
        <v>113</v>
      </c>
      <c r="G564">
        <v>15</v>
      </c>
      <c r="H564">
        <v>84.55</v>
      </c>
      <c r="I564" t="s">
        <v>15</v>
      </c>
      <c r="J564" t="str">
        <f>_xlfn.XLOOKUP(Table1_1[[#This Row],[Analyte]],[1]analyte_order!$B:$B,[1]analyte_order!$C:$C)</f>
        <v>355-46-4</v>
      </c>
      <c r="K564">
        <f>_xlfn.XLOOKUP(Table1_1[[#This Row],[CAS_rn]],[1]analyte_order!$C:$C,[1]analyte_order!$E:$E)</f>
        <v>16</v>
      </c>
      <c r="L564" s="3">
        <v>13.9</v>
      </c>
    </row>
    <row r="565" spans="1:12" x14ac:dyDescent="0.3">
      <c r="A565" t="s">
        <v>156</v>
      </c>
      <c r="B565" s="1">
        <v>44145</v>
      </c>
      <c r="C565" s="1" t="str">
        <f t="shared" si="8"/>
        <v>20315</v>
      </c>
      <c r="D565" t="s">
        <v>109</v>
      </c>
      <c r="E565" t="s">
        <v>120</v>
      </c>
      <c r="F565" t="s">
        <v>113</v>
      </c>
      <c r="G565">
        <v>15</v>
      </c>
      <c r="H565">
        <v>84.55</v>
      </c>
      <c r="I565" t="s">
        <v>16</v>
      </c>
      <c r="J565" t="str">
        <f>_xlfn.XLOOKUP(Table1_1[[#This Row],[Analyte]],[1]analyte_order!$B:$B,[1]analyte_order!$C:$C)</f>
        <v>375-92-8</v>
      </c>
      <c r="K565">
        <f>_xlfn.XLOOKUP(Table1_1[[#This Row],[CAS_rn]],[1]analyte_order!$C:$C,[1]analyte_order!$E:$E)</f>
        <v>17</v>
      </c>
      <c r="L565" s="3">
        <v>3.9</v>
      </c>
    </row>
    <row r="566" spans="1:12" x14ac:dyDescent="0.3">
      <c r="A566" t="s">
        <v>156</v>
      </c>
      <c r="B566" s="1">
        <v>44145</v>
      </c>
      <c r="C566" s="1" t="str">
        <f t="shared" si="8"/>
        <v>20315</v>
      </c>
      <c r="D566" t="s">
        <v>109</v>
      </c>
      <c r="E566" t="s">
        <v>120</v>
      </c>
      <c r="F566" t="s">
        <v>113</v>
      </c>
      <c r="G566">
        <v>15</v>
      </c>
      <c r="H566">
        <v>84.55</v>
      </c>
      <c r="I566" t="s">
        <v>17</v>
      </c>
      <c r="J566" t="str">
        <f>_xlfn.XLOOKUP(Table1_1[[#This Row],[Analyte]],[1]analyte_order!$B:$B,[1]analyte_order!$C:$C)</f>
        <v>1763-23-1</v>
      </c>
      <c r="K566">
        <f>_xlfn.XLOOKUP(Table1_1[[#This Row],[CAS_rn]],[1]analyte_order!$C:$C,[1]analyte_order!$E:$E)</f>
        <v>18</v>
      </c>
      <c r="L566" s="3">
        <v>7650</v>
      </c>
    </row>
    <row r="567" spans="1:12" x14ac:dyDescent="0.3">
      <c r="A567" t="s">
        <v>156</v>
      </c>
      <c r="B567" s="1">
        <v>44145</v>
      </c>
      <c r="C567" s="1" t="str">
        <f t="shared" si="8"/>
        <v>20315</v>
      </c>
      <c r="D567" t="s">
        <v>109</v>
      </c>
      <c r="E567" t="s">
        <v>120</v>
      </c>
      <c r="F567" t="s">
        <v>113</v>
      </c>
      <c r="G567">
        <v>15</v>
      </c>
      <c r="H567">
        <v>84.55</v>
      </c>
      <c r="I567" t="s">
        <v>18</v>
      </c>
      <c r="J567" t="str">
        <f>_xlfn.XLOOKUP(Table1_1[[#This Row],[Analyte]],[1]analyte_order!$B:$B,[1]analyte_order!$C:$C)</f>
        <v>27619-97-2</v>
      </c>
      <c r="K567">
        <f>_xlfn.XLOOKUP(Table1_1[[#This Row],[CAS_rn]],[1]analyte_order!$C:$C,[1]analyte_order!$E:$E)</f>
        <v>23</v>
      </c>
      <c r="L567" s="3">
        <v>0.27950000000000003</v>
      </c>
    </row>
    <row r="568" spans="1:12" x14ac:dyDescent="0.3">
      <c r="A568" t="s">
        <v>157</v>
      </c>
      <c r="B568" s="1">
        <v>44145</v>
      </c>
      <c r="C568" s="1" t="str">
        <f t="shared" si="8"/>
        <v>20315</v>
      </c>
      <c r="D568" t="s">
        <v>109</v>
      </c>
      <c r="E568" t="s">
        <v>120</v>
      </c>
      <c r="F568" t="s">
        <v>115</v>
      </c>
      <c r="G568">
        <v>15</v>
      </c>
      <c r="H568">
        <v>84.55</v>
      </c>
      <c r="I568" t="s">
        <v>7</v>
      </c>
      <c r="J568" t="str">
        <f>_xlfn.XLOOKUP(Table1_1[[#This Row],[Analyte]],[1]analyte_order!$B:$B,[1]analyte_order!$C:$C)</f>
        <v>375-22-4</v>
      </c>
      <c r="K568">
        <f>_xlfn.XLOOKUP(Table1_1[[#This Row],[CAS_rn]],[1]analyte_order!$C:$C,[1]analyte_order!$E:$E)</f>
        <v>1</v>
      </c>
      <c r="L568" s="3">
        <v>4.3200000000000002E-2</v>
      </c>
    </row>
    <row r="569" spans="1:12" x14ac:dyDescent="0.3">
      <c r="A569" t="s">
        <v>157</v>
      </c>
      <c r="B569" s="1">
        <v>44145</v>
      </c>
      <c r="C569" s="1" t="str">
        <f t="shared" si="8"/>
        <v>20315</v>
      </c>
      <c r="D569" t="s">
        <v>109</v>
      </c>
      <c r="E569" t="s">
        <v>120</v>
      </c>
      <c r="F569" t="s">
        <v>115</v>
      </c>
      <c r="G569">
        <v>15</v>
      </c>
      <c r="H569">
        <v>84.55</v>
      </c>
      <c r="I569" t="s">
        <v>8</v>
      </c>
      <c r="J569" t="str">
        <f>_xlfn.XLOOKUP(Table1_1[[#This Row],[Analyte]],[1]analyte_order!$B:$B,[1]analyte_order!$C:$C)</f>
        <v>2706-90-3</v>
      </c>
      <c r="K569">
        <f>_xlfn.XLOOKUP(Table1_1[[#This Row],[CAS_rn]],[1]analyte_order!$C:$C,[1]analyte_order!$E:$E)</f>
        <v>2</v>
      </c>
      <c r="L569" s="3">
        <v>4.3200000000000002E-2</v>
      </c>
    </row>
    <row r="570" spans="1:12" x14ac:dyDescent="0.3">
      <c r="A570" t="s">
        <v>157</v>
      </c>
      <c r="B570" s="1">
        <v>44145</v>
      </c>
      <c r="C570" s="1" t="str">
        <f t="shared" si="8"/>
        <v>20315</v>
      </c>
      <c r="D570" t="s">
        <v>109</v>
      </c>
      <c r="E570" t="s">
        <v>120</v>
      </c>
      <c r="F570" t="s">
        <v>115</v>
      </c>
      <c r="G570">
        <v>15</v>
      </c>
      <c r="H570">
        <v>84.55</v>
      </c>
      <c r="I570" t="s">
        <v>9</v>
      </c>
      <c r="J570" t="str">
        <f>_xlfn.XLOOKUP(Table1_1[[#This Row],[Analyte]],[1]analyte_order!$B:$B,[1]analyte_order!$C:$C)</f>
        <v>307-24-4</v>
      </c>
      <c r="K570">
        <f>_xlfn.XLOOKUP(Table1_1[[#This Row],[CAS_rn]],[1]analyte_order!$C:$C,[1]analyte_order!$E:$E)</f>
        <v>3</v>
      </c>
      <c r="L570" s="3">
        <v>4.3200000000000002E-2</v>
      </c>
    </row>
    <row r="571" spans="1:12" x14ac:dyDescent="0.3">
      <c r="A571" t="s">
        <v>157</v>
      </c>
      <c r="B571" s="1">
        <v>44145</v>
      </c>
      <c r="C571" s="1" t="str">
        <f t="shared" si="8"/>
        <v>20315</v>
      </c>
      <c r="D571" t="s">
        <v>109</v>
      </c>
      <c r="E571" t="s">
        <v>120</v>
      </c>
      <c r="F571" t="s">
        <v>115</v>
      </c>
      <c r="G571">
        <v>15</v>
      </c>
      <c r="H571">
        <v>84.55</v>
      </c>
      <c r="I571" t="s">
        <v>10</v>
      </c>
      <c r="J571" t="str">
        <f>_xlfn.XLOOKUP(Table1_1[[#This Row],[Analyte]],[1]analyte_order!$B:$B,[1]analyte_order!$C:$C)</f>
        <v>375-85-9</v>
      </c>
      <c r="K571">
        <f>_xlfn.XLOOKUP(Table1_1[[#This Row],[CAS_rn]],[1]analyte_order!$C:$C,[1]analyte_order!$E:$E)</f>
        <v>4</v>
      </c>
      <c r="L571" s="3">
        <v>8.6400000000000005E-2</v>
      </c>
    </row>
    <row r="572" spans="1:12" x14ac:dyDescent="0.3">
      <c r="A572" t="s">
        <v>157</v>
      </c>
      <c r="B572" s="1">
        <v>44145</v>
      </c>
      <c r="C572" s="1" t="str">
        <f t="shared" si="8"/>
        <v>20315</v>
      </c>
      <c r="D572" t="s">
        <v>109</v>
      </c>
      <c r="E572" t="s">
        <v>120</v>
      </c>
      <c r="F572" t="s">
        <v>115</v>
      </c>
      <c r="G572">
        <v>15</v>
      </c>
      <c r="H572">
        <v>84.55</v>
      </c>
      <c r="I572" t="s">
        <v>11</v>
      </c>
      <c r="J572" t="str">
        <f>_xlfn.XLOOKUP(Table1_1[[#This Row],[Analyte]],[1]analyte_order!$B:$B,[1]analyte_order!$C:$C)</f>
        <v>335-67-1</v>
      </c>
      <c r="K572">
        <f>_xlfn.XLOOKUP(Table1_1[[#This Row],[CAS_rn]],[1]analyte_order!$C:$C,[1]analyte_order!$E:$E)</f>
        <v>5</v>
      </c>
      <c r="L572" s="3">
        <v>4.3200000000000002E-2</v>
      </c>
    </row>
    <row r="573" spans="1:12" x14ac:dyDescent="0.3">
      <c r="A573" t="s">
        <v>157</v>
      </c>
      <c r="B573" s="1">
        <v>44145</v>
      </c>
      <c r="C573" s="1" t="str">
        <f t="shared" si="8"/>
        <v>20315</v>
      </c>
      <c r="D573" t="s">
        <v>109</v>
      </c>
      <c r="E573" t="s">
        <v>120</v>
      </c>
      <c r="F573" t="s">
        <v>115</v>
      </c>
      <c r="G573">
        <v>15</v>
      </c>
      <c r="H573">
        <v>84.55</v>
      </c>
      <c r="I573" t="s">
        <v>12</v>
      </c>
      <c r="J573" t="str">
        <f>_xlfn.XLOOKUP(Table1_1[[#This Row],[Analyte]],[1]analyte_order!$B:$B,[1]analyte_order!$C:$C)</f>
        <v>375-95-1</v>
      </c>
      <c r="K573">
        <f>_xlfn.XLOOKUP(Table1_1[[#This Row],[CAS_rn]],[1]analyte_order!$C:$C,[1]analyte_order!$E:$E)</f>
        <v>6</v>
      </c>
      <c r="L573" s="3">
        <v>4.3200000000000002E-2</v>
      </c>
    </row>
    <row r="574" spans="1:12" x14ac:dyDescent="0.3">
      <c r="A574" t="s">
        <v>157</v>
      </c>
      <c r="B574" s="1">
        <v>44145</v>
      </c>
      <c r="C574" s="1" t="str">
        <f t="shared" si="8"/>
        <v>20315</v>
      </c>
      <c r="D574" t="s">
        <v>109</v>
      </c>
      <c r="E574" t="s">
        <v>120</v>
      </c>
      <c r="F574" t="s">
        <v>115</v>
      </c>
      <c r="G574">
        <v>15</v>
      </c>
      <c r="H574">
        <v>84.55</v>
      </c>
      <c r="I574" t="s">
        <v>13</v>
      </c>
      <c r="J574" t="str">
        <f>_xlfn.XLOOKUP(Table1_1[[#This Row],[Analyte]],[1]analyte_order!$B:$B,[1]analyte_order!$C:$C)</f>
        <v>375-73-5</v>
      </c>
      <c r="K574">
        <f>_xlfn.XLOOKUP(Table1_1[[#This Row],[CAS_rn]],[1]analyte_order!$C:$C,[1]analyte_order!$E:$E)</f>
        <v>14</v>
      </c>
      <c r="L574" s="3">
        <v>4.3200000000000002E-2</v>
      </c>
    </row>
    <row r="575" spans="1:12" x14ac:dyDescent="0.3">
      <c r="A575" t="s">
        <v>157</v>
      </c>
      <c r="B575" s="1">
        <v>44145</v>
      </c>
      <c r="C575" s="1" t="str">
        <f t="shared" si="8"/>
        <v>20315</v>
      </c>
      <c r="D575" t="s">
        <v>109</v>
      </c>
      <c r="E575" t="s">
        <v>120</v>
      </c>
      <c r="F575" t="s">
        <v>115</v>
      </c>
      <c r="G575">
        <v>15</v>
      </c>
      <c r="H575">
        <v>84.55</v>
      </c>
      <c r="I575" t="s">
        <v>14</v>
      </c>
      <c r="J575" t="str">
        <f>_xlfn.XLOOKUP(Table1_1[[#This Row],[Analyte]],[1]analyte_order!$B:$B,[1]analyte_order!$C:$C)</f>
        <v>2706-91-4</v>
      </c>
      <c r="K575">
        <f>_xlfn.XLOOKUP(Table1_1[[#This Row],[CAS_rn]],[1]analyte_order!$C:$C,[1]analyte_order!$E:$E)</f>
        <v>15</v>
      </c>
      <c r="L575" s="3">
        <v>4.3200000000000002E-2</v>
      </c>
    </row>
    <row r="576" spans="1:12" x14ac:dyDescent="0.3">
      <c r="A576" t="s">
        <v>157</v>
      </c>
      <c r="B576" s="1">
        <v>44145</v>
      </c>
      <c r="C576" s="1" t="str">
        <f t="shared" si="8"/>
        <v>20315</v>
      </c>
      <c r="D576" t="s">
        <v>109</v>
      </c>
      <c r="E576" t="s">
        <v>120</v>
      </c>
      <c r="F576" t="s">
        <v>115</v>
      </c>
      <c r="G576">
        <v>15</v>
      </c>
      <c r="H576">
        <v>84.55</v>
      </c>
      <c r="I576" t="s">
        <v>15</v>
      </c>
      <c r="J576" t="str">
        <f>_xlfn.XLOOKUP(Table1_1[[#This Row],[Analyte]],[1]analyte_order!$B:$B,[1]analyte_order!$C:$C)</f>
        <v>355-46-4</v>
      </c>
      <c r="K576">
        <f>_xlfn.XLOOKUP(Table1_1[[#This Row],[CAS_rn]],[1]analyte_order!$C:$C,[1]analyte_order!$E:$E)</f>
        <v>16</v>
      </c>
      <c r="L576" s="3">
        <v>1.61</v>
      </c>
    </row>
    <row r="577" spans="1:12" x14ac:dyDescent="0.3">
      <c r="A577" t="s">
        <v>157</v>
      </c>
      <c r="B577" s="1">
        <v>44145</v>
      </c>
      <c r="C577" s="1" t="str">
        <f t="shared" si="8"/>
        <v>20315</v>
      </c>
      <c r="D577" t="s">
        <v>109</v>
      </c>
      <c r="E577" t="s">
        <v>120</v>
      </c>
      <c r="F577" t="s">
        <v>115</v>
      </c>
      <c r="G577">
        <v>15</v>
      </c>
      <c r="H577">
        <v>84.55</v>
      </c>
      <c r="I577" t="s">
        <v>16</v>
      </c>
      <c r="J577" t="str">
        <f>_xlfn.XLOOKUP(Table1_1[[#This Row],[Analyte]],[1]analyte_order!$B:$B,[1]analyte_order!$C:$C)</f>
        <v>375-92-8</v>
      </c>
      <c r="K577">
        <f>_xlfn.XLOOKUP(Table1_1[[#This Row],[CAS_rn]],[1]analyte_order!$C:$C,[1]analyte_order!$E:$E)</f>
        <v>17</v>
      </c>
      <c r="L577" s="3">
        <v>0.26900000000000002</v>
      </c>
    </row>
    <row r="578" spans="1:12" x14ac:dyDescent="0.3">
      <c r="A578" t="s">
        <v>157</v>
      </c>
      <c r="B578" s="1">
        <v>44145</v>
      </c>
      <c r="C578" s="1" t="str">
        <f t="shared" ref="C578:C641" si="9">TEXT(B578,"yy")&amp;TEXT((B578-DATEVALUE("1/1/"&amp;TEXT(B578,"yy"))+1),"000")</f>
        <v>20315</v>
      </c>
      <c r="D578" t="s">
        <v>109</v>
      </c>
      <c r="E578" t="s">
        <v>120</v>
      </c>
      <c r="F578" t="s">
        <v>115</v>
      </c>
      <c r="G578">
        <v>15</v>
      </c>
      <c r="H578">
        <v>84.55</v>
      </c>
      <c r="I578" t="s">
        <v>17</v>
      </c>
      <c r="J578" t="str">
        <f>_xlfn.XLOOKUP(Table1_1[[#This Row],[Analyte]],[1]analyte_order!$B:$B,[1]analyte_order!$C:$C)</f>
        <v>1763-23-1</v>
      </c>
      <c r="K578">
        <f>_xlfn.XLOOKUP(Table1_1[[#This Row],[CAS_rn]],[1]analyte_order!$C:$C,[1]analyte_order!$E:$E)</f>
        <v>18</v>
      </c>
      <c r="L578" s="3">
        <v>317</v>
      </c>
    </row>
    <row r="579" spans="1:12" x14ac:dyDescent="0.3">
      <c r="A579" t="s">
        <v>157</v>
      </c>
      <c r="B579" s="1">
        <v>44145</v>
      </c>
      <c r="C579" s="1" t="str">
        <f t="shared" si="9"/>
        <v>20315</v>
      </c>
      <c r="D579" t="s">
        <v>109</v>
      </c>
      <c r="E579" t="s">
        <v>120</v>
      </c>
      <c r="F579" t="s">
        <v>115</v>
      </c>
      <c r="G579">
        <v>15</v>
      </c>
      <c r="H579">
        <v>84.55</v>
      </c>
      <c r="I579" t="s">
        <v>18</v>
      </c>
      <c r="J579" t="str">
        <f>_xlfn.XLOOKUP(Table1_1[[#This Row],[Analyte]],[1]analyte_order!$B:$B,[1]analyte_order!$C:$C)</f>
        <v>27619-97-2</v>
      </c>
      <c r="K579">
        <f>_xlfn.XLOOKUP(Table1_1[[#This Row],[CAS_rn]],[1]analyte_order!$C:$C,[1]analyte_order!$E:$E)</f>
        <v>23</v>
      </c>
      <c r="L579" s="3">
        <v>4.3200000000000002E-2</v>
      </c>
    </row>
    <row r="580" spans="1:12" x14ac:dyDescent="0.3">
      <c r="A580" t="s">
        <v>158</v>
      </c>
      <c r="B580" s="1">
        <v>44145</v>
      </c>
      <c r="C580" s="1" t="str">
        <f t="shared" si="9"/>
        <v>20315</v>
      </c>
      <c r="D580" t="s">
        <v>109</v>
      </c>
      <c r="E580" t="s">
        <v>120</v>
      </c>
      <c r="F580" t="s">
        <v>111</v>
      </c>
      <c r="G580">
        <v>16</v>
      </c>
      <c r="H580">
        <v>93</v>
      </c>
      <c r="I580" t="s">
        <v>7</v>
      </c>
      <c r="J580" t="str">
        <f>_xlfn.XLOOKUP(Table1_1[[#This Row],[Analyte]],[1]analyte_order!$B:$B,[1]analyte_order!$C:$C)</f>
        <v>375-22-4</v>
      </c>
      <c r="K580">
        <f>_xlfn.XLOOKUP(Table1_1[[#This Row],[CAS_rn]],[1]analyte_order!$C:$C,[1]analyte_order!$E:$E)</f>
        <v>1</v>
      </c>
      <c r="L580" s="3">
        <v>0.15759999999999999</v>
      </c>
    </row>
    <row r="581" spans="1:12" x14ac:dyDescent="0.3">
      <c r="A581" t="s">
        <v>158</v>
      </c>
      <c r="B581" s="1">
        <v>44145</v>
      </c>
      <c r="C581" s="1" t="str">
        <f t="shared" si="9"/>
        <v>20315</v>
      </c>
      <c r="D581" t="s">
        <v>109</v>
      </c>
      <c r="E581" t="s">
        <v>120</v>
      </c>
      <c r="F581" t="s">
        <v>111</v>
      </c>
      <c r="G581">
        <v>16</v>
      </c>
      <c r="H581">
        <v>93</v>
      </c>
      <c r="I581" t="s">
        <v>8</v>
      </c>
      <c r="J581" t="str">
        <f>_xlfn.XLOOKUP(Table1_1[[#This Row],[Analyte]],[1]analyte_order!$B:$B,[1]analyte_order!$C:$C)</f>
        <v>2706-90-3</v>
      </c>
      <c r="K581">
        <f>_xlfn.XLOOKUP(Table1_1[[#This Row],[CAS_rn]],[1]analyte_order!$C:$C,[1]analyte_order!$E:$E)</f>
        <v>2</v>
      </c>
      <c r="L581" s="3">
        <v>0.15759999999999999</v>
      </c>
    </row>
    <row r="582" spans="1:12" x14ac:dyDescent="0.3">
      <c r="A582" t="s">
        <v>158</v>
      </c>
      <c r="B582" s="1">
        <v>44145</v>
      </c>
      <c r="C582" s="1" t="str">
        <f t="shared" si="9"/>
        <v>20315</v>
      </c>
      <c r="D582" t="s">
        <v>109</v>
      </c>
      <c r="E582" t="s">
        <v>120</v>
      </c>
      <c r="F582" t="s">
        <v>111</v>
      </c>
      <c r="G582">
        <v>16</v>
      </c>
      <c r="H582">
        <v>93</v>
      </c>
      <c r="I582" t="s">
        <v>9</v>
      </c>
      <c r="J582" t="str">
        <f>_xlfn.XLOOKUP(Table1_1[[#This Row],[Analyte]],[1]analyte_order!$B:$B,[1]analyte_order!$C:$C)</f>
        <v>307-24-4</v>
      </c>
      <c r="K582">
        <f>_xlfn.XLOOKUP(Table1_1[[#This Row],[CAS_rn]],[1]analyte_order!$C:$C,[1]analyte_order!$E:$E)</f>
        <v>3</v>
      </c>
      <c r="L582" s="3">
        <v>0.15759999999999999</v>
      </c>
    </row>
    <row r="583" spans="1:12" x14ac:dyDescent="0.3">
      <c r="A583" t="s">
        <v>158</v>
      </c>
      <c r="B583" s="1">
        <v>44145</v>
      </c>
      <c r="C583" s="1" t="str">
        <f t="shared" si="9"/>
        <v>20315</v>
      </c>
      <c r="D583" t="s">
        <v>109</v>
      </c>
      <c r="E583" t="s">
        <v>120</v>
      </c>
      <c r="F583" t="s">
        <v>111</v>
      </c>
      <c r="G583">
        <v>16</v>
      </c>
      <c r="H583">
        <v>93</v>
      </c>
      <c r="I583" t="s">
        <v>10</v>
      </c>
      <c r="J583" t="str">
        <f>_xlfn.XLOOKUP(Table1_1[[#This Row],[Analyte]],[1]analyte_order!$B:$B,[1]analyte_order!$C:$C)</f>
        <v>375-85-9</v>
      </c>
      <c r="K583">
        <f>_xlfn.XLOOKUP(Table1_1[[#This Row],[CAS_rn]],[1]analyte_order!$C:$C,[1]analyte_order!$E:$E)</f>
        <v>4</v>
      </c>
      <c r="L583" s="3">
        <v>0.15759999999999999</v>
      </c>
    </row>
    <row r="584" spans="1:12" x14ac:dyDescent="0.3">
      <c r="A584" t="s">
        <v>158</v>
      </c>
      <c r="B584" s="1">
        <v>44145</v>
      </c>
      <c r="C584" s="1" t="str">
        <f t="shared" si="9"/>
        <v>20315</v>
      </c>
      <c r="D584" t="s">
        <v>109</v>
      </c>
      <c r="E584" t="s">
        <v>120</v>
      </c>
      <c r="F584" t="s">
        <v>111</v>
      </c>
      <c r="G584">
        <v>16</v>
      </c>
      <c r="H584">
        <v>93</v>
      </c>
      <c r="I584" t="s">
        <v>11</v>
      </c>
      <c r="J584" t="str">
        <f>_xlfn.XLOOKUP(Table1_1[[#This Row],[Analyte]],[1]analyte_order!$B:$B,[1]analyte_order!$C:$C)</f>
        <v>335-67-1</v>
      </c>
      <c r="K584">
        <f>_xlfn.XLOOKUP(Table1_1[[#This Row],[CAS_rn]],[1]analyte_order!$C:$C,[1]analyte_order!$E:$E)</f>
        <v>5</v>
      </c>
      <c r="L584" s="3">
        <v>0.31509999999999999</v>
      </c>
    </row>
    <row r="585" spans="1:12" x14ac:dyDescent="0.3">
      <c r="A585" t="s">
        <v>158</v>
      </c>
      <c r="B585" s="1">
        <v>44145</v>
      </c>
      <c r="C585" s="1" t="str">
        <f t="shared" si="9"/>
        <v>20315</v>
      </c>
      <c r="D585" t="s">
        <v>109</v>
      </c>
      <c r="E585" t="s">
        <v>120</v>
      </c>
      <c r="F585" t="s">
        <v>111</v>
      </c>
      <c r="G585">
        <v>16</v>
      </c>
      <c r="H585">
        <v>93</v>
      </c>
      <c r="I585" t="s">
        <v>12</v>
      </c>
      <c r="J585" t="str">
        <f>_xlfn.XLOOKUP(Table1_1[[#This Row],[Analyte]],[1]analyte_order!$B:$B,[1]analyte_order!$C:$C)</f>
        <v>375-95-1</v>
      </c>
      <c r="K585">
        <f>_xlfn.XLOOKUP(Table1_1[[#This Row],[CAS_rn]],[1]analyte_order!$C:$C,[1]analyte_order!$E:$E)</f>
        <v>6</v>
      </c>
      <c r="L585" s="3">
        <v>0.31509999999999999</v>
      </c>
    </row>
    <row r="586" spans="1:12" x14ac:dyDescent="0.3">
      <c r="A586" t="s">
        <v>158</v>
      </c>
      <c r="B586" s="1">
        <v>44145</v>
      </c>
      <c r="C586" s="1" t="str">
        <f t="shared" si="9"/>
        <v>20315</v>
      </c>
      <c r="D586" t="s">
        <v>109</v>
      </c>
      <c r="E586" t="s">
        <v>120</v>
      </c>
      <c r="F586" t="s">
        <v>111</v>
      </c>
      <c r="G586">
        <v>16</v>
      </c>
      <c r="H586">
        <v>93</v>
      </c>
      <c r="I586" t="s">
        <v>13</v>
      </c>
      <c r="J586" t="str">
        <f>_xlfn.XLOOKUP(Table1_1[[#This Row],[Analyte]],[1]analyte_order!$B:$B,[1]analyte_order!$C:$C)</f>
        <v>375-73-5</v>
      </c>
      <c r="K586">
        <f>_xlfn.XLOOKUP(Table1_1[[#This Row],[CAS_rn]],[1]analyte_order!$C:$C,[1]analyte_order!$E:$E)</f>
        <v>14</v>
      </c>
      <c r="L586" s="3">
        <v>0.15759999999999999</v>
      </c>
    </row>
    <row r="587" spans="1:12" x14ac:dyDescent="0.3">
      <c r="A587" t="s">
        <v>158</v>
      </c>
      <c r="B587" s="1">
        <v>44145</v>
      </c>
      <c r="C587" s="1" t="str">
        <f t="shared" si="9"/>
        <v>20315</v>
      </c>
      <c r="D587" t="s">
        <v>109</v>
      </c>
      <c r="E587" t="s">
        <v>120</v>
      </c>
      <c r="F587" t="s">
        <v>111</v>
      </c>
      <c r="G587">
        <v>16</v>
      </c>
      <c r="H587">
        <v>93</v>
      </c>
      <c r="I587" t="s">
        <v>14</v>
      </c>
      <c r="J587" t="str">
        <f>_xlfn.XLOOKUP(Table1_1[[#This Row],[Analyte]],[1]analyte_order!$B:$B,[1]analyte_order!$C:$C)</f>
        <v>2706-91-4</v>
      </c>
      <c r="K587">
        <f>_xlfn.XLOOKUP(Table1_1[[#This Row],[CAS_rn]],[1]analyte_order!$C:$C,[1]analyte_order!$E:$E)</f>
        <v>15</v>
      </c>
      <c r="L587" s="3">
        <v>0.15759999999999999</v>
      </c>
    </row>
    <row r="588" spans="1:12" x14ac:dyDescent="0.3">
      <c r="A588" t="s">
        <v>158</v>
      </c>
      <c r="B588" s="1">
        <v>44145</v>
      </c>
      <c r="C588" s="1" t="str">
        <f t="shared" si="9"/>
        <v>20315</v>
      </c>
      <c r="D588" t="s">
        <v>109</v>
      </c>
      <c r="E588" t="s">
        <v>120</v>
      </c>
      <c r="F588" t="s">
        <v>111</v>
      </c>
      <c r="G588">
        <v>16</v>
      </c>
      <c r="H588">
        <v>93</v>
      </c>
      <c r="I588" t="s">
        <v>15</v>
      </c>
      <c r="J588" t="str">
        <f>_xlfn.XLOOKUP(Table1_1[[#This Row],[Analyte]],[1]analyte_order!$B:$B,[1]analyte_order!$C:$C)</f>
        <v>355-46-4</v>
      </c>
      <c r="K588">
        <f>_xlfn.XLOOKUP(Table1_1[[#This Row],[CAS_rn]],[1]analyte_order!$C:$C,[1]analyte_order!$E:$E)</f>
        <v>16</v>
      </c>
      <c r="L588" s="3">
        <v>5.01</v>
      </c>
    </row>
    <row r="589" spans="1:12" x14ac:dyDescent="0.3">
      <c r="A589" t="s">
        <v>158</v>
      </c>
      <c r="B589" s="1">
        <v>44145</v>
      </c>
      <c r="C589" s="1" t="str">
        <f t="shared" si="9"/>
        <v>20315</v>
      </c>
      <c r="D589" t="s">
        <v>109</v>
      </c>
      <c r="E589" t="s">
        <v>120</v>
      </c>
      <c r="F589" t="s">
        <v>111</v>
      </c>
      <c r="G589">
        <v>16</v>
      </c>
      <c r="H589">
        <v>93</v>
      </c>
      <c r="I589" t="s">
        <v>16</v>
      </c>
      <c r="J589" t="str">
        <f>_xlfn.XLOOKUP(Table1_1[[#This Row],[Analyte]],[1]analyte_order!$B:$B,[1]analyte_order!$C:$C)</f>
        <v>375-92-8</v>
      </c>
      <c r="K589">
        <f>_xlfn.XLOOKUP(Table1_1[[#This Row],[CAS_rn]],[1]analyte_order!$C:$C,[1]analyte_order!$E:$E)</f>
        <v>17</v>
      </c>
      <c r="L589" s="3">
        <v>0.58299999999999996</v>
      </c>
    </row>
    <row r="590" spans="1:12" x14ac:dyDescent="0.3">
      <c r="A590" t="s">
        <v>158</v>
      </c>
      <c r="B590" s="1">
        <v>44145</v>
      </c>
      <c r="C590" s="1" t="str">
        <f t="shared" si="9"/>
        <v>20315</v>
      </c>
      <c r="D590" t="s">
        <v>109</v>
      </c>
      <c r="E590" t="s">
        <v>120</v>
      </c>
      <c r="F590" t="s">
        <v>111</v>
      </c>
      <c r="G590">
        <v>16</v>
      </c>
      <c r="H590">
        <v>93</v>
      </c>
      <c r="I590" t="s">
        <v>17</v>
      </c>
      <c r="J590" t="str">
        <f>_xlfn.XLOOKUP(Table1_1[[#This Row],[Analyte]],[1]analyte_order!$B:$B,[1]analyte_order!$C:$C)</f>
        <v>1763-23-1</v>
      </c>
      <c r="K590">
        <f>_xlfn.XLOOKUP(Table1_1[[#This Row],[CAS_rn]],[1]analyte_order!$C:$C,[1]analyte_order!$E:$E)</f>
        <v>18</v>
      </c>
      <c r="L590" s="3">
        <v>963</v>
      </c>
    </row>
    <row r="591" spans="1:12" x14ac:dyDescent="0.3">
      <c r="A591" t="s">
        <v>158</v>
      </c>
      <c r="B591" s="1">
        <v>44145</v>
      </c>
      <c r="C591" s="1" t="str">
        <f t="shared" si="9"/>
        <v>20315</v>
      </c>
      <c r="D591" t="s">
        <v>109</v>
      </c>
      <c r="E591" t="s">
        <v>120</v>
      </c>
      <c r="F591" t="s">
        <v>111</v>
      </c>
      <c r="G591">
        <v>16</v>
      </c>
      <c r="H591">
        <v>93</v>
      </c>
      <c r="I591" t="s">
        <v>18</v>
      </c>
      <c r="J591" t="str">
        <f>_xlfn.XLOOKUP(Table1_1[[#This Row],[Analyte]],[1]analyte_order!$B:$B,[1]analyte_order!$C:$C)</f>
        <v>27619-97-2</v>
      </c>
      <c r="K591">
        <f>_xlfn.XLOOKUP(Table1_1[[#This Row],[CAS_rn]],[1]analyte_order!$C:$C,[1]analyte_order!$E:$E)</f>
        <v>23</v>
      </c>
      <c r="L591" s="3">
        <v>0.15759999999999999</v>
      </c>
    </row>
    <row r="592" spans="1:12" x14ac:dyDescent="0.3">
      <c r="A592" t="s">
        <v>159</v>
      </c>
      <c r="B592" s="1">
        <v>44145</v>
      </c>
      <c r="C592" s="1" t="str">
        <f t="shared" si="9"/>
        <v>20315</v>
      </c>
      <c r="D592" t="s">
        <v>109</v>
      </c>
      <c r="E592" t="s">
        <v>120</v>
      </c>
      <c r="F592" t="s">
        <v>113</v>
      </c>
      <c r="G592">
        <v>16</v>
      </c>
      <c r="H592">
        <v>93</v>
      </c>
      <c r="I592" t="s">
        <v>7</v>
      </c>
      <c r="J592" t="str">
        <f>_xlfn.XLOOKUP(Table1_1[[#This Row],[Analyte]],[1]analyte_order!$B:$B,[1]analyte_order!$C:$C)</f>
        <v>375-22-4</v>
      </c>
      <c r="K592">
        <f>_xlfn.XLOOKUP(Table1_1[[#This Row],[CAS_rn]],[1]analyte_order!$C:$C,[1]analyte_order!$E:$E)</f>
        <v>1</v>
      </c>
      <c r="L592" s="3">
        <v>0.47070000000000001</v>
      </c>
    </row>
    <row r="593" spans="1:12" x14ac:dyDescent="0.3">
      <c r="A593" t="s">
        <v>159</v>
      </c>
      <c r="B593" s="1">
        <v>44145</v>
      </c>
      <c r="C593" s="1" t="str">
        <f t="shared" si="9"/>
        <v>20315</v>
      </c>
      <c r="D593" t="s">
        <v>109</v>
      </c>
      <c r="E593" t="s">
        <v>120</v>
      </c>
      <c r="F593" t="s">
        <v>113</v>
      </c>
      <c r="G593">
        <v>16</v>
      </c>
      <c r="H593">
        <v>93</v>
      </c>
      <c r="I593" t="s">
        <v>8</v>
      </c>
      <c r="J593" t="str">
        <f>_xlfn.XLOOKUP(Table1_1[[#This Row],[Analyte]],[1]analyte_order!$B:$B,[1]analyte_order!$C:$C)</f>
        <v>2706-90-3</v>
      </c>
      <c r="K593">
        <f>_xlfn.XLOOKUP(Table1_1[[#This Row],[CAS_rn]],[1]analyte_order!$C:$C,[1]analyte_order!$E:$E)</f>
        <v>2</v>
      </c>
      <c r="L593" s="3">
        <v>0.47070000000000001</v>
      </c>
    </row>
    <row r="594" spans="1:12" x14ac:dyDescent="0.3">
      <c r="A594" t="s">
        <v>159</v>
      </c>
      <c r="B594" s="1">
        <v>44145</v>
      </c>
      <c r="C594" s="1" t="str">
        <f t="shared" si="9"/>
        <v>20315</v>
      </c>
      <c r="D594" t="s">
        <v>109</v>
      </c>
      <c r="E594" t="s">
        <v>120</v>
      </c>
      <c r="F594" t="s">
        <v>113</v>
      </c>
      <c r="G594">
        <v>16</v>
      </c>
      <c r="H594">
        <v>93</v>
      </c>
      <c r="I594" t="s">
        <v>9</v>
      </c>
      <c r="J594" t="str">
        <f>_xlfn.XLOOKUP(Table1_1[[#This Row],[Analyte]],[1]analyte_order!$B:$B,[1]analyte_order!$C:$C)</f>
        <v>307-24-4</v>
      </c>
      <c r="K594">
        <f>_xlfn.XLOOKUP(Table1_1[[#This Row],[CAS_rn]],[1]analyte_order!$C:$C,[1]analyte_order!$E:$E)</f>
        <v>3</v>
      </c>
      <c r="L594" s="3">
        <v>0.47070000000000001</v>
      </c>
    </row>
    <row r="595" spans="1:12" x14ac:dyDescent="0.3">
      <c r="A595" t="s">
        <v>159</v>
      </c>
      <c r="B595" s="1">
        <v>44145</v>
      </c>
      <c r="C595" s="1" t="str">
        <f t="shared" si="9"/>
        <v>20315</v>
      </c>
      <c r="D595" t="s">
        <v>109</v>
      </c>
      <c r="E595" t="s">
        <v>120</v>
      </c>
      <c r="F595" t="s">
        <v>113</v>
      </c>
      <c r="G595">
        <v>16</v>
      </c>
      <c r="H595">
        <v>93</v>
      </c>
      <c r="I595" t="s">
        <v>10</v>
      </c>
      <c r="J595" t="str">
        <f>_xlfn.XLOOKUP(Table1_1[[#This Row],[Analyte]],[1]analyte_order!$B:$B,[1]analyte_order!$C:$C)</f>
        <v>375-85-9</v>
      </c>
      <c r="K595">
        <f>_xlfn.XLOOKUP(Table1_1[[#This Row],[CAS_rn]],[1]analyte_order!$C:$C,[1]analyte_order!$E:$E)</f>
        <v>4</v>
      </c>
      <c r="L595" s="3">
        <v>1.22</v>
      </c>
    </row>
    <row r="596" spans="1:12" x14ac:dyDescent="0.3">
      <c r="A596" t="s">
        <v>159</v>
      </c>
      <c r="B596" s="1">
        <v>44145</v>
      </c>
      <c r="C596" s="1" t="str">
        <f t="shared" si="9"/>
        <v>20315</v>
      </c>
      <c r="D596" t="s">
        <v>109</v>
      </c>
      <c r="E596" t="s">
        <v>120</v>
      </c>
      <c r="F596" t="s">
        <v>113</v>
      </c>
      <c r="G596">
        <v>16</v>
      </c>
      <c r="H596">
        <v>93</v>
      </c>
      <c r="I596" t="s">
        <v>11</v>
      </c>
      <c r="J596" t="str">
        <f>_xlfn.XLOOKUP(Table1_1[[#This Row],[Analyte]],[1]analyte_order!$B:$B,[1]analyte_order!$C:$C)</f>
        <v>335-67-1</v>
      </c>
      <c r="K596">
        <f>_xlfn.XLOOKUP(Table1_1[[#This Row],[CAS_rn]],[1]analyte_order!$C:$C,[1]analyte_order!$E:$E)</f>
        <v>5</v>
      </c>
      <c r="L596" s="3">
        <v>0.94140000000000001</v>
      </c>
    </row>
    <row r="597" spans="1:12" x14ac:dyDescent="0.3">
      <c r="A597" t="s">
        <v>159</v>
      </c>
      <c r="B597" s="1">
        <v>44145</v>
      </c>
      <c r="C597" s="1" t="str">
        <f t="shared" si="9"/>
        <v>20315</v>
      </c>
      <c r="D597" t="s">
        <v>109</v>
      </c>
      <c r="E597" t="s">
        <v>120</v>
      </c>
      <c r="F597" t="s">
        <v>113</v>
      </c>
      <c r="G597">
        <v>16</v>
      </c>
      <c r="H597">
        <v>93</v>
      </c>
      <c r="I597" t="s">
        <v>12</v>
      </c>
      <c r="J597" t="str">
        <f>_xlfn.XLOOKUP(Table1_1[[#This Row],[Analyte]],[1]analyte_order!$B:$B,[1]analyte_order!$C:$C)</f>
        <v>375-95-1</v>
      </c>
      <c r="K597">
        <f>_xlfn.XLOOKUP(Table1_1[[#This Row],[CAS_rn]],[1]analyte_order!$C:$C,[1]analyte_order!$E:$E)</f>
        <v>6</v>
      </c>
      <c r="L597" s="3">
        <v>0.47070000000000001</v>
      </c>
    </row>
    <row r="598" spans="1:12" x14ac:dyDescent="0.3">
      <c r="A598" t="s">
        <v>159</v>
      </c>
      <c r="B598" s="1">
        <v>44145</v>
      </c>
      <c r="C598" s="1" t="str">
        <f t="shared" si="9"/>
        <v>20315</v>
      </c>
      <c r="D598" t="s">
        <v>109</v>
      </c>
      <c r="E598" t="s">
        <v>120</v>
      </c>
      <c r="F598" t="s">
        <v>113</v>
      </c>
      <c r="G598">
        <v>16</v>
      </c>
      <c r="H598">
        <v>93</v>
      </c>
      <c r="I598" t="s">
        <v>13</v>
      </c>
      <c r="J598" t="str">
        <f>_xlfn.XLOOKUP(Table1_1[[#This Row],[Analyte]],[1]analyte_order!$B:$B,[1]analyte_order!$C:$C)</f>
        <v>375-73-5</v>
      </c>
      <c r="K598">
        <f>_xlfn.XLOOKUP(Table1_1[[#This Row],[CAS_rn]],[1]analyte_order!$C:$C,[1]analyte_order!$E:$E)</f>
        <v>14</v>
      </c>
      <c r="L598" s="3">
        <v>0.47070000000000001</v>
      </c>
    </row>
    <row r="599" spans="1:12" x14ac:dyDescent="0.3">
      <c r="A599" t="s">
        <v>159</v>
      </c>
      <c r="B599" s="1">
        <v>44145</v>
      </c>
      <c r="C599" s="1" t="str">
        <f t="shared" si="9"/>
        <v>20315</v>
      </c>
      <c r="D599" t="s">
        <v>109</v>
      </c>
      <c r="E599" t="s">
        <v>120</v>
      </c>
      <c r="F599" t="s">
        <v>113</v>
      </c>
      <c r="G599">
        <v>16</v>
      </c>
      <c r="H599">
        <v>93</v>
      </c>
      <c r="I599" t="s">
        <v>14</v>
      </c>
      <c r="J599" t="str">
        <f>_xlfn.XLOOKUP(Table1_1[[#This Row],[Analyte]],[1]analyte_order!$B:$B,[1]analyte_order!$C:$C)</f>
        <v>2706-91-4</v>
      </c>
      <c r="K599">
        <f>_xlfn.XLOOKUP(Table1_1[[#This Row],[CAS_rn]],[1]analyte_order!$C:$C,[1]analyte_order!$E:$E)</f>
        <v>15</v>
      </c>
      <c r="L599" s="3">
        <v>0.47070000000000001</v>
      </c>
    </row>
    <row r="600" spans="1:12" x14ac:dyDescent="0.3">
      <c r="A600" t="s">
        <v>159</v>
      </c>
      <c r="B600" s="1">
        <v>44145</v>
      </c>
      <c r="C600" s="1" t="str">
        <f t="shared" si="9"/>
        <v>20315</v>
      </c>
      <c r="D600" t="s">
        <v>109</v>
      </c>
      <c r="E600" t="s">
        <v>120</v>
      </c>
      <c r="F600" t="s">
        <v>113</v>
      </c>
      <c r="G600">
        <v>16</v>
      </c>
      <c r="H600">
        <v>93</v>
      </c>
      <c r="I600" t="s">
        <v>15</v>
      </c>
      <c r="J600" t="str">
        <f>_xlfn.XLOOKUP(Table1_1[[#This Row],[Analyte]],[1]analyte_order!$B:$B,[1]analyte_order!$C:$C)</f>
        <v>355-46-4</v>
      </c>
      <c r="K600">
        <f>_xlfn.XLOOKUP(Table1_1[[#This Row],[CAS_rn]],[1]analyte_order!$C:$C,[1]analyte_order!$E:$E)</f>
        <v>16</v>
      </c>
      <c r="L600" s="3">
        <v>5.51</v>
      </c>
    </row>
    <row r="601" spans="1:12" x14ac:dyDescent="0.3">
      <c r="A601" t="s">
        <v>159</v>
      </c>
      <c r="B601" s="1">
        <v>44145</v>
      </c>
      <c r="C601" s="1" t="str">
        <f t="shared" si="9"/>
        <v>20315</v>
      </c>
      <c r="D601" t="s">
        <v>109</v>
      </c>
      <c r="E601" t="s">
        <v>120</v>
      </c>
      <c r="F601" t="s">
        <v>113</v>
      </c>
      <c r="G601">
        <v>16</v>
      </c>
      <c r="H601">
        <v>93</v>
      </c>
      <c r="I601" t="s">
        <v>16</v>
      </c>
      <c r="J601" t="str">
        <f>_xlfn.XLOOKUP(Table1_1[[#This Row],[Analyte]],[1]analyte_order!$B:$B,[1]analyte_order!$C:$C)</f>
        <v>375-92-8</v>
      </c>
      <c r="K601">
        <f>_xlfn.XLOOKUP(Table1_1[[#This Row],[CAS_rn]],[1]analyte_order!$C:$C,[1]analyte_order!$E:$E)</f>
        <v>17</v>
      </c>
      <c r="L601" s="3">
        <v>0.72</v>
      </c>
    </row>
    <row r="602" spans="1:12" x14ac:dyDescent="0.3">
      <c r="A602" t="s">
        <v>159</v>
      </c>
      <c r="B602" s="1">
        <v>44145</v>
      </c>
      <c r="C602" s="1" t="str">
        <f t="shared" si="9"/>
        <v>20315</v>
      </c>
      <c r="D602" t="s">
        <v>109</v>
      </c>
      <c r="E602" t="s">
        <v>120</v>
      </c>
      <c r="F602" t="s">
        <v>113</v>
      </c>
      <c r="G602">
        <v>16</v>
      </c>
      <c r="H602">
        <v>93</v>
      </c>
      <c r="I602" t="s">
        <v>17</v>
      </c>
      <c r="J602" t="str">
        <f>_xlfn.XLOOKUP(Table1_1[[#This Row],[Analyte]],[1]analyte_order!$B:$B,[1]analyte_order!$C:$C)</f>
        <v>1763-23-1</v>
      </c>
      <c r="K602">
        <f>_xlfn.XLOOKUP(Table1_1[[#This Row],[CAS_rn]],[1]analyte_order!$C:$C,[1]analyte_order!$E:$E)</f>
        <v>18</v>
      </c>
      <c r="L602" s="3">
        <v>2380</v>
      </c>
    </row>
    <row r="603" spans="1:12" x14ac:dyDescent="0.3">
      <c r="A603" t="s">
        <v>159</v>
      </c>
      <c r="B603" s="1">
        <v>44145</v>
      </c>
      <c r="C603" s="1" t="str">
        <f t="shared" si="9"/>
        <v>20315</v>
      </c>
      <c r="D603" t="s">
        <v>109</v>
      </c>
      <c r="E603" t="s">
        <v>120</v>
      </c>
      <c r="F603" t="s">
        <v>113</v>
      </c>
      <c r="G603">
        <v>16</v>
      </c>
      <c r="H603">
        <v>93</v>
      </c>
      <c r="I603" t="s">
        <v>18</v>
      </c>
      <c r="J603" t="str">
        <f>_xlfn.XLOOKUP(Table1_1[[#This Row],[Analyte]],[1]analyte_order!$B:$B,[1]analyte_order!$C:$C)</f>
        <v>27619-97-2</v>
      </c>
      <c r="K603">
        <f>_xlfn.XLOOKUP(Table1_1[[#This Row],[CAS_rn]],[1]analyte_order!$C:$C,[1]analyte_order!$E:$E)</f>
        <v>23</v>
      </c>
      <c r="L603" s="3">
        <v>0.47070000000000001</v>
      </c>
    </row>
    <row r="604" spans="1:12" x14ac:dyDescent="0.3">
      <c r="A604" t="s">
        <v>160</v>
      </c>
      <c r="B604" s="1">
        <v>44145</v>
      </c>
      <c r="C604" s="1" t="str">
        <f t="shared" si="9"/>
        <v>20315</v>
      </c>
      <c r="D604" t="s">
        <v>109</v>
      </c>
      <c r="E604" t="s">
        <v>120</v>
      </c>
      <c r="F604" t="s">
        <v>115</v>
      </c>
      <c r="G604">
        <v>16</v>
      </c>
      <c r="H604">
        <v>93</v>
      </c>
      <c r="I604" t="s">
        <v>7</v>
      </c>
      <c r="J604" t="str">
        <f>_xlfn.XLOOKUP(Table1_1[[#This Row],[Analyte]],[1]analyte_order!$B:$B,[1]analyte_order!$C:$C)</f>
        <v>375-22-4</v>
      </c>
      <c r="K604">
        <f>_xlfn.XLOOKUP(Table1_1[[#This Row],[CAS_rn]],[1]analyte_order!$C:$C,[1]analyte_order!$E:$E)</f>
        <v>1</v>
      </c>
      <c r="L604" s="3">
        <v>4.4999999999999998E-2</v>
      </c>
    </row>
    <row r="605" spans="1:12" x14ac:dyDescent="0.3">
      <c r="A605" t="s">
        <v>160</v>
      </c>
      <c r="B605" s="1">
        <v>44145</v>
      </c>
      <c r="C605" s="1" t="str">
        <f t="shared" si="9"/>
        <v>20315</v>
      </c>
      <c r="D605" t="s">
        <v>109</v>
      </c>
      <c r="E605" t="s">
        <v>120</v>
      </c>
      <c r="F605" t="s">
        <v>115</v>
      </c>
      <c r="G605">
        <v>16</v>
      </c>
      <c r="H605">
        <v>93</v>
      </c>
      <c r="I605" t="s">
        <v>8</v>
      </c>
      <c r="J605" t="str">
        <f>_xlfn.XLOOKUP(Table1_1[[#This Row],[Analyte]],[1]analyte_order!$B:$B,[1]analyte_order!$C:$C)</f>
        <v>2706-90-3</v>
      </c>
      <c r="K605">
        <f>_xlfn.XLOOKUP(Table1_1[[#This Row],[CAS_rn]],[1]analyte_order!$C:$C,[1]analyte_order!$E:$E)</f>
        <v>2</v>
      </c>
      <c r="L605" s="3">
        <v>4.4999999999999998E-2</v>
      </c>
    </row>
    <row r="606" spans="1:12" x14ac:dyDescent="0.3">
      <c r="A606" t="s">
        <v>160</v>
      </c>
      <c r="B606" s="1">
        <v>44145</v>
      </c>
      <c r="C606" s="1" t="str">
        <f t="shared" si="9"/>
        <v>20315</v>
      </c>
      <c r="D606" t="s">
        <v>109</v>
      </c>
      <c r="E606" t="s">
        <v>120</v>
      </c>
      <c r="F606" t="s">
        <v>115</v>
      </c>
      <c r="G606">
        <v>16</v>
      </c>
      <c r="H606">
        <v>93</v>
      </c>
      <c r="I606" t="s">
        <v>9</v>
      </c>
      <c r="J606" t="str">
        <f>_xlfn.XLOOKUP(Table1_1[[#This Row],[Analyte]],[1]analyte_order!$B:$B,[1]analyte_order!$C:$C)</f>
        <v>307-24-4</v>
      </c>
      <c r="K606">
        <f>_xlfn.XLOOKUP(Table1_1[[#This Row],[CAS_rn]],[1]analyte_order!$C:$C,[1]analyte_order!$E:$E)</f>
        <v>3</v>
      </c>
      <c r="L606" s="3">
        <v>4.4999999999999998E-2</v>
      </c>
    </row>
    <row r="607" spans="1:12" x14ac:dyDescent="0.3">
      <c r="A607" t="s">
        <v>160</v>
      </c>
      <c r="B607" s="1">
        <v>44145</v>
      </c>
      <c r="C607" s="1" t="str">
        <f t="shared" si="9"/>
        <v>20315</v>
      </c>
      <c r="D607" t="s">
        <v>109</v>
      </c>
      <c r="E607" t="s">
        <v>120</v>
      </c>
      <c r="F607" t="s">
        <v>115</v>
      </c>
      <c r="G607">
        <v>16</v>
      </c>
      <c r="H607">
        <v>93</v>
      </c>
      <c r="I607" t="s">
        <v>10</v>
      </c>
      <c r="J607" t="str">
        <f>_xlfn.XLOOKUP(Table1_1[[#This Row],[Analyte]],[1]analyte_order!$B:$B,[1]analyte_order!$C:$C)</f>
        <v>375-85-9</v>
      </c>
      <c r="K607">
        <f>_xlfn.XLOOKUP(Table1_1[[#This Row],[CAS_rn]],[1]analyte_order!$C:$C,[1]analyte_order!$E:$E)</f>
        <v>4</v>
      </c>
      <c r="L607" s="3">
        <v>9.01E-2</v>
      </c>
    </row>
    <row r="608" spans="1:12" x14ac:dyDescent="0.3">
      <c r="A608" t="s">
        <v>160</v>
      </c>
      <c r="B608" s="1">
        <v>44145</v>
      </c>
      <c r="C608" s="1" t="str">
        <f t="shared" si="9"/>
        <v>20315</v>
      </c>
      <c r="D608" t="s">
        <v>109</v>
      </c>
      <c r="E608" t="s">
        <v>120</v>
      </c>
      <c r="F608" t="s">
        <v>115</v>
      </c>
      <c r="G608">
        <v>16</v>
      </c>
      <c r="H608">
        <v>93</v>
      </c>
      <c r="I608" t="s">
        <v>11</v>
      </c>
      <c r="J608" t="str">
        <f>_xlfn.XLOOKUP(Table1_1[[#This Row],[Analyte]],[1]analyte_order!$B:$B,[1]analyte_order!$C:$C)</f>
        <v>335-67-1</v>
      </c>
      <c r="K608">
        <f>_xlfn.XLOOKUP(Table1_1[[#This Row],[CAS_rn]],[1]analyte_order!$C:$C,[1]analyte_order!$E:$E)</f>
        <v>5</v>
      </c>
      <c r="L608" s="3">
        <v>9.01E-2</v>
      </c>
    </row>
    <row r="609" spans="1:12" x14ac:dyDescent="0.3">
      <c r="A609" t="s">
        <v>160</v>
      </c>
      <c r="B609" s="1">
        <v>44145</v>
      </c>
      <c r="C609" s="1" t="str">
        <f t="shared" si="9"/>
        <v>20315</v>
      </c>
      <c r="D609" t="s">
        <v>109</v>
      </c>
      <c r="E609" t="s">
        <v>120</v>
      </c>
      <c r="F609" t="s">
        <v>115</v>
      </c>
      <c r="G609">
        <v>16</v>
      </c>
      <c r="H609">
        <v>93</v>
      </c>
      <c r="I609" t="s">
        <v>12</v>
      </c>
      <c r="J609" t="str">
        <f>_xlfn.XLOOKUP(Table1_1[[#This Row],[Analyte]],[1]analyte_order!$B:$B,[1]analyte_order!$C:$C)</f>
        <v>375-95-1</v>
      </c>
      <c r="K609">
        <f>_xlfn.XLOOKUP(Table1_1[[#This Row],[CAS_rn]],[1]analyte_order!$C:$C,[1]analyte_order!$E:$E)</f>
        <v>6</v>
      </c>
      <c r="L609" s="3">
        <v>4.4999999999999998E-2</v>
      </c>
    </row>
    <row r="610" spans="1:12" x14ac:dyDescent="0.3">
      <c r="A610" t="s">
        <v>160</v>
      </c>
      <c r="B610" s="1">
        <v>44145</v>
      </c>
      <c r="C610" s="1" t="str">
        <f t="shared" si="9"/>
        <v>20315</v>
      </c>
      <c r="D610" t="s">
        <v>109</v>
      </c>
      <c r="E610" t="s">
        <v>120</v>
      </c>
      <c r="F610" t="s">
        <v>115</v>
      </c>
      <c r="G610">
        <v>16</v>
      </c>
      <c r="H610">
        <v>93</v>
      </c>
      <c r="I610" t="s">
        <v>13</v>
      </c>
      <c r="J610" t="str">
        <f>_xlfn.XLOOKUP(Table1_1[[#This Row],[Analyte]],[1]analyte_order!$B:$B,[1]analyte_order!$C:$C)</f>
        <v>375-73-5</v>
      </c>
      <c r="K610">
        <f>_xlfn.XLOOKUP(Table1_1[[#This Row],[CAS_rn]],[1]analyte_order!$C:$C,[1]analyte_order!$E:$E)</f>
        <v>14</v>
      </c>
      <c r="L610" s="3">
        <v>4.4999999999999998E-2</v>
      </c>
    </row>
    <row r="611" spans="1:12" x14ac:dyDescent="0.3">
      <c r="A611" t="s">
        <v>160</v>
      </c>
      <c r="B611" s="1">
        <v>44145</v>
      </c>
      <c r="C611" s="1" t="str">
        <f t="shared" si="9"/>
        <v>20315</v>
      </c>
      <c r="D611" t="s">
        <v>109</v>
      </c>
      <c r="E611" t="s">
        <v>120</v>
      </c>
      <c r="F611" t="s">
        <v>115</v>
      </c>
      <c r="G611">
        <v>16</v>
      </c>
      <c r="H611">
        <v>93</v>
      </c>
      <c r="I611" t="s">
        <v>14</v>
      </c>
      <c r="J611" t="str">
        <f>_xlfn.XLOOKUP(Table1_1[[#This Row],[Analyte]],[1]analyte_order!$B:$B,[1]analyte_order!$C:$C)</f>
        <v>2706-91-4</v>
      </c>
      <c r="K611">
        <f>_xlfn.XLOOKUP(Table1_1[[#This Row],[CAS_rn]],[1]analyte_order!$C:$C,[1]analyte_order!$E:$E)</f>
        <v>15</v>
      </c>
      <c r="L611" s="3">
        <v>4.4999999999999998E-2</v>
      </c>
    </row>
    <row r="612" spans="1:12" x14ac:dyDescent="0.3">
      <c r="A612" t="s">
        <v>160</v>
      </c>
      <c r="B612" s="1">
        <v>44145</v>
      </c>
      <c r="C612" s="1" t="str">
        <f t="shared" si="9"/>
        <v>20315</v>
      </c>
      <c r="D612" t="s">
        <v>109</v>
      </c>
      <c r="E612" t="s">
        <v>120</v>
      </c>
      <c r="F612" t="s">
        <v>115</v>
      </c>
      <c r="G612">
        <v>16</v>
      </c>
      <c r="H612">
        <v>93</v>
      </c>
      <c r="I612" t="s">
        <v>15</v>
      </c>
      <c r="J612" t="str">
        <f>_xlfn.XLOOKUP(Table1_1[[#This Row],[Analyte]],[1]analyte_order!$B:$B,[1]analyte_order!$C:$C)</f>
        <v>355-46-4</v>
      </c>
      <c r="K612">
        <f>_xlfn.XLOOKUP(Table1_1[[#This Row],[CAS_rn]],[1]analyte_order!$C:$C,[1]analyte_order!$E:$E)</f>
        <v>16</v>
      </c>
      <c r="L612" s="3">
        <v>4.5</v>
      </c>
    </row>
    <row r="613" spans="1:12" x14ac:dyDescent="0.3">
      <c r="A613" t="s">
        <v>160</v>
      </c>
      <c r="B613" s="1">
        <v>44145</v>
      </c>
      <c r="C613" s="1" t="str">
        <f t="shared" si="9"/>
        <v>20315</v>
      </c>
      <c r="D613" t="s">
        <v>109</v>
      </c>
      <c r="E613" t="s">
        <v>120</v>
      </c>
      <c r="F613" t="s">
        <v>115</v>
      </c>
      <c r="G613">
        <v>16</v>
      </c>
      <c r="H613">
        <v>93</v>
      </c>
      <c r="I613" t="s">
        <v>16</v>
      </c>
      <c r="J613" t="str">
        <f>_xlfn.XLOOKUP(Table1_1[[#This Row],[Analyte]],[1]analyte_order!$B:$B,[1]analyte_order!$C:$C)</f>
        <v>375-92-8</v>
      </c>
      <c r="K613">
        <f>_xlfn.XLOOKUP(Table1_1[[#This Row],[CAS_rn]],[1]analyte_order!$C:$C,[1]analyte_order!$E:$E)</f>
        <v>17</v>
      </c>
      <c r="L613" s="3">
        <v>0.20899999999999999</v>
      </c>
    </row>
    <row r="614" spans="1:12" x14ac:dyDescent="0.3">
      <c r="A614" t="s">
        <v>160</v>
      </c>
      <c r="B614" s="1">
        <v>44145</v>
      </c>
      <c r="C614" s="1" t="str">
        <f t="shared" si="9"/>
        <v>20315</v>
      </c>
      <c r="D614" t="s">
        <v>109</v>
      </c>
      <c r="E614" t="s">
        <v>120</v>
      </c>
      <c r="F614" t="s">
        <v>115</v>
      </c>
      <c r="G614">
        <v>16</v>
      </c>
      <c r="H614">
        <v>93</v>
      </c>
      <c r="I614" t="s">
        <v>17</v>
      </c>
      <c r="J614" t="str">
        <f>_xlfn.XLOOKUP(Table1_1[[#This Row],[Analyte]],[1]analyte_order!$B:$B,[1]analyte_order!$C:$C)</f>
        <v>1763-23-1</v>
      </c>
      <c r="K614">
        <f>_xlfn.XLOOKUP(Table1_1[[#This Row],[CAS_rn]],[1]analyte_order!$C:$C,[1]analyte_order!$E:$E)</f>
        <v>18</v>
      </c>
      <c r="L614" s="3">
        <v>285</v>
      </c>
    </row>
    <row r="615" spans="1:12" x14ac:dyDescent="0.3">
      <c r="A615" t="s">
        <v>160</v>
      </c>
      <c r="B615" s="1">
        <v>44145</v>
      </c>
      <c r="C615" s="1" t="str">
        <f t="shared" si="9"/>
        <v>20315</v>
      </c>
      <c r="D615" t="s">
        <v>109</v>
      </c>
      <c r="E615" t="s">
        <v>120</v>
      </c>
      <c r="F615" t="s">
        <v>115</v>
      </c>
      <c r="G615">
        <v>16</v>
      </c>
      <c r="H615">
        <v>93</v>
      </c>
      <c r="I615" t="s">
        <v>18</v>
      </c>
      <c r="J615" t="str">
        <f>_xlfn.XLOOKUP(Table1_1[[#This Row],[Analyte]],[1]analyte_order!$B:$B,[1]analyte_order!$C:$C)</f>
        <v>27619-97-2</v>
      </c>
      <c r="K615">
        <f>_xlfn.XLOOKUP(Table1_1[[#This Row],[CAS_rn]],[1]analyte_order!$C:$C,[1]analyte_order!$E:$E)</f>
        <v>23</v>
      </c>
      <c r="L615" s="3">
        <v>4.4999999999999998E-2</v>
      </c>
    </row>
    <row r="616" spans="1:12" x14ac:dyDescent="0.3">
      <c r="A616" t="s">
        <v>161</v>
      </c>
      <c r="B616" s="1">
        <v>44145</v>
      </c>
      <c r="C616" s="1" t="str">
        <f t="shared" si="9"/>
        <v>20315</v>
      </c>
      <c r="D616" t="s">
        <v>109</v>
      </c>
      <c r="E616" t="s">
        <v>110</v>
      </c>
      <c r="F616" t="s">
        <v>113</v>
      </c>
      <c r="G616">
        <v>15</v>
      </c>
      <c r="H616">
        <v>82.7</v>
      </c>
      <c r="I616" t="s">
        <v>7</v>
      </c>
      <c r="J616" t="str">
        <f>_xlfn.XLOOKUP(Table1_1[[#This Row],[Analyte]],[1]analyte_order!$B:$B,[1]analyte_order!$C:$C)</f>
        <v>375-22-4</v>
      </c>
      <c r="K616">
        <f>_xlfn.XLOOKUP(Table1_1[[#This Row],[CAS_rn]],[1]analyte_order!$C:$C,[1]analyte_order!$E:$E)</f>
        <v>1</v>
      </c>
      <c r="L616" s="3">
        <v>0.316</v>
      </c>
    </row>
    <row r="617" spans="1:12" x14ac:dyDescent="0.3">
      <c r="A617" t="s">
        <v>161</v>
      </c>
      <c r="B617" s="1">
        <v>44145</v>
      </c>
      <c r="C617" s="1" t="str">
        <f t="shared" si="9"/>
        <v>20315</v>
      </c>
      <c r="D617" t="s">
        <v>109</v>
      </c>
      <c r="E617" t="s">
        <v>110</v>
      </c>
      <c r="F617" t="s">
        <v>113</v>
      </c>
      <c r="G617">
        <v>15</v>
      </c>
      <c r="H617">
        <v>82.7</v>
      </c>
      <c r="I617" t="s">
        <v>8</v>
      </c>
      <c r="J617" t="str">
        <f>_xlfn.XLOOKUP(Table1_1[[#This Row],[Analyte]],[1]analyte_order!$B:$B,[1]analyte_order!$C:$C)</f>
        <v>2706-90-3</v>
      </c>
      <c r="K617">
        <f>_xlfn.XLOOKUP(Table1_1[[#This Row],[CAS_rn]],[1]analyte_order!$C:$C,[1]analyte_order!$E:$E)</f>
        <v>2</v>
      </c>
      <c r="L617" s="3">
        <v>0.316</v>
      </c>
    </row>
    <row r="618" spans="1:12" x14ac:dyDescent="0.3">
      <c r="A618" t="s">
        <v>161</v>
      </c>
      <c r="B618" s="1">
        <v>44145</v>
      </c>
      <c r="C618" s="1" t="str">
        <f t="shared" si="9"/>
        <v>20315</v>
      </c>
      <c r="D618" t="s">
        <v>109</v>
      </c>
      <c r="E618" t="s">
        <v>110</v>
      </c>
      <c r="F618" t="s">
        <v>113</v>
      </c>
      <c r="G618">
        <v>15</v>
      </c>
      <c r="H618">
        <v>82.7</v>
      </c>
      <c r="I618" t="s">
        <v>9</v>
      </c>
      <c r="J618" t="str">
        <f>_xlfn.XLOOKUP(Table1_1[[#This Row],[Analyte]],[1]analyte_order!$B:$B,[1]analyte_order!$C:$C)</f>
        <v>307-24-4</v>
      </c>
      <c r="K618">
        <f>_xlfn.XLOOKUP(Table1_1[[#This Row],[CAS_rn]],[1]analyte_order!$C:$C,[1]analyte_order!$E:$E)</f>
        <v>3</v>
      </c>
      <c r="L618" s="3">
        <v>0.316</v>
      </c>
    </row>
    <row r="619" spans="1:12" x14ac:dyDescent="0.3">
      <c r="A619" t="s">
        <v>161</v>
      </c>
      <c r="B619" s="1">
        <v>44145</v>
      </c>
      <c r="C619" s="1" t="str">
        <f t="shared" si="9"/>
        <v>20315</v>
      </c>
      <c r="D619" t="s">
        <v>109</v>
      </c>
      <c r="E619" t="s">
        <v>110</v>
      </c>
      <c r="F619" t="s">
        <v>113</v>
      </c>
      <c r="G619">
        <v>15</v>
      </c>
      <c r="H619">
        <v>82.7</v>
      </c>
      <c r="I619" t="s">
        <v>10</v>
      </c>
      <c r="J619" t="str">
        <f>_xlfn.XLOOKUP(Table1_1[[#This Row],[Analyte]],[1]analyte_order!$B:$B,[1]analyte_order!$C:$C)</f>
        <v>375-85-9</v>
      </c>
      <c r="K619">
        <f>_xlfn.XLOOKUP(Table1_1[[#This Row],[CAS_rn]],[1]analyte_order!$C:$C,[1]analyte_order!$E:$E)</f>
        <v>4</v>
      </c>
      <c r="L619" s="3">
        <v>2.63</v>
      </c>
    </row>
    <row r="620" spans="1:12" x14ac:dyDescent="0.3">
      <c r="A620" t="s">
        <v>161</v>
      </c>
      <c r="B620" s="1">
        <v>44145</v>
      </c>
      <c r="C620" s="1" t="str">
        <f t="shared" si="9"/>
        <v>20315</v>
      </c>
      <c r="D620" t="s">
        <v>109</v>
      </c>
      <c r="E620" t="s">
        <v>110</v>
      </c>
      <c r="F620" t="s">
        <v>113</v>
      </c>
      <c r="G620">
        <v>15</v>
      </c>
      <c r="H620">
        <v>82.7</v>
      </c>
      <c r="I620" t="s">
        <v>11</v>
      </c>
      <c r="J620" t="str">
        <f>_xlfn.XLOOKUP(Table1_1[[#This Row],[Analyte]],[1]analyte_order!$B:$B,[1]analyte_order!$C:$C)</f>
        <v>335-67-1</v>
      </c>
      <c r="K620">
        <f>_xlfn.XLOOKUP(Table1_1[[#This Row],[CAS_rn]],[1]analyte_order!$C:$C,[1]analyte_order!$E:$E)</f>
        <v>5</v>
      </c>
      <c r="L620" s="3">
        <v>0.316</v>
      </c>
    </row>
    <row r="621" spans="1:12" x14ac:dyDescent="0.3">
      <c r="A621" t="s">
        <v>161</v>
      </c>
      <c r="B621" s="1">
        <v>44145</v>
      </c>
      <c r="C621" s="1" t="str">
        <f t="shared" si="9"/>
        <v>20315</v>
      </c>
      <c r="D621" t="s">
        <v>109</v>
      </c>
      <c r="E621" t="s">
        <v>110</v>
      </c>
      <c r="F621" t="s">
        <v>113</v>
      </c>
      <c r="G621">
        <v>15</v>
      </c>
      <c r="H621">
        <v>82.7</v>
      </c>
      <c r="I621" t="s">
        <v>12</v>
      </c>
      <c r="J621" t="str">
        <f>_xlfn.XLOOKUP(Table1_1[[#This Row],[Analyte]],[1]analyte_order!$B:$B,[1]analyte_order!$C:$C)</f>
        <v>375-95-1</v>
      </c>
      <c r="K621">
        <f>_xlfn.XLOOKUP(Table1_1[[#This Row],[CAS_rn]],[1]analyte_order!$C:$C,[1]analyte_order!$E:$E)</f>
        <v>6</v>
      </c>
      <c r="L621" s="3">
        <v>0.316</v>
      </c>
    </row>
    <row r="622" spans="1:12" x14ac:dyDescent="0.3">
      <c r="A622" t="s">
        <v>161</v>
      </c>
      <c r="B622" s="1">
        <v>44145</v>
      </c>
      <c r="C622" s="1" t="str">
        <f t="shared" si="9"/>
        <v>20315</v>
      </c>
      <c r="D622" t="s">
        <v>109</v>
      </c>
      <c r="E622" t="s">
        <v>110</v>
      </c>
      <c r="F622" t="s">
        <v>113</v>
      </c>
      <c r="G622">
        <v>15</v>
      </c>
      <c r="H622">
        <v>82.7</v>
      </c>
      <c r="I622" t="s">
        <v>13</v>
      </c>
      <c r="J622" t="str">
        <f>_xlfn.XLOOKUP(Table1_1[[#This Row],[Analyte]],[1]analyte_order!$B:$B,[1]analyte_order!$C:$C)</f>
        <v>375-73-5</v>
      </c>
      <c r="K622">
        <f>_xlfn.XLOOKUP(Table1_1[[#This Row],[CAS_rn]],[1]analyte_order!$C:$C,[1]analyte_order!$E:$E)</f>
        <v>14</v>
      </c>
      <c r="L622" s="3">
        <v>0.316</v>
      </c>
    </row>
    <row r="623" spans="1:12" x14ac:dyDescent="0.3">
      <c r="A623" t="s">
        <v>161</v>
      </c>
      <c r="B623" s="1">
        <v>44145</v>
      </c>
      <c r="C623" s="1" t="str">
        <f t="shared" si="9"/>
        <v>20315</v>
      </c>
      <c r="D623" t="s">
        <v>109</v>
      </c>
      <c r="E623" t="s">
        <v>110</v>
      </c>
      <c r="F623" t="s">
        <v>113</v>
      </c>
      <c r="G623">
        <v>15</v>
      </c>
      <c r="H623">
        <v>82.7</v>
      </c>
      <c r="I623" t="s">
        <v>14</v>
      </c>
      <c r="J623" t="str">
        <f>_xlfn.XLOOKUP(Table1_1[[#This Row],[Analyte]],[1]analyte_order!$B:$B,[1]analyte_order!$C:$C)</f>
        <v>2706-91-4</v>
      </c>
      <c r="K623">
        <f>_xlfn.XLOOKUP(Table1_1[[#This Row],[CAS_rn]],[1]analyte_order!$C:$C,[1]analyte_order!$E:$E)</f>
        <v>15</v>
      </c>
      <c r="L623" s="3">
        <v>0.316</v>
      </c>
    </row>
    <row r="624" spans="1:12" x14ac:dyDescent="0.3">
      <c r="A624" t="s">
        <v>161</v>
      </c>
      <c r="B624" s="1">
        <v>44145</v>
      </c>
      <c r="C624" s="1" t="str">
        <f t="shared" si="9"/>
        <v>20315</v>
      </c>
      <c r="D624" t="s">
        <v>109</v>
      </c>
      <c r="E624" t="s">
        <v>110</v>
      </c>
      <c r="F624" t="s">
        <v>113</v>
      </c>
      <c r="G624">
        <v>15</v>
      </c>
      <c r="H624">
        <v>82.7</v>
      </c>
      <c r="I624" t="s">
        <v>15</v>
      </c>
      <c r="J624" t="str">
        <f>_xlfn.XLOOKUP(Table1_1[[#This Row],[Analyte]],[1]analyte_order!$B:$B,[1]analyte_order!$C:$C)</f>
        <v>355-46-4</v>
      </c>
      <c r="K624">
        <f>_xlfn.XLOOKUP(Table1_1[[#This Row],[CAS_rn]],[1]analyte_order!$C:$C,[1]analyte_order!$E:$E)</f>
        <v>16</v>
      </c>
      <c r="L624" s="3">
        <v>2.7</v>
      </c>
    </row>
    <row r="625" spans="1:12" x14ac:dyDescent="0.3">
      <c r="A625" t="s">
        <v>161</v>
      </c>
      <c r="B625" s="1">
        <v>44145</v>
      </c>
      <c r="C625" s="1" t="str">
        <f t="shared" si="9"/>
        <v>20315</v>
      </c>
      <c r="D625" t="s">
        <v>109</v>
      </c>
      <c r="E625" t="s">
        <v>110</v>
      </c>
      <c r="F625" t="s">
        <v>113</v>
      </c>
      <c r="G625">
        <v>15</v>
      </c>
      <c r="H625">
        <v>82.7</v>
      </c>
      <c r="I625" t="s">
        <v>16</v>
      </c>
      <c r="J625" t="str">
        <f>_xlfn.XLOOKUP(Table1_1[[#This Row],[Analyte]],[1]analyte_order!$B:$B,[1]analyte_order!$C:$C)</f>
        <v>375-92-8</v>
      </c>
      <c r="K625">
        <f>_xlfn.XLOOKUP(Table1_1[[#This Row],[CAS_rn]],[1]analyte_order!$C:$C,[1]analyte_order!$E:$E)</f>
        <v>17</v>
      </c>
      <c r="L625" s="3">
        <v>1.75</v>
      </c>
    </row>
    <row r="626" spans="1:12" x14ac:dyDescent="0.3">
      <c r="A626" t="s">
        <v>161</v>
      </c>
      <c r="B626" s="1">
        <v>44145</v>
      </c>
      <c r="C626" s="1" t="str">
        <f t="shared" si="9"/>
        <v>20315</v>
      </c>
      <c r="D626" t="s">
        <v>109</v>
      </c>
      <c r="E626" t="s">
        <v>110</v>
      </c>
      <c r="F626" t="s">
        <v>113</v>
      </c>
      <c r="G626">
        <v>15</v>
      </c>
      <c r="H626">
        <v>82.7</v>
      </c>
      <c r="I626" t="s">
        <v>17</v>
      </c>
      <c r="J626" t="str">
        <f>_xlfn.XLOOKUP(Table1_1[[#This Row],[Analyte]],[1]analyte_order!$B:$B,[1]analyte_order!$C:$C)</f>
        <v>1763-23-1</v>
      </c>
      <c r="K626">
        <f>_xlfn.XLOOKUP(Table1_1[[#This Row],[CAS_rn]],[1]analyte_order!$C:$C,[1]analyte_order!$E:$E)</f>
        <v>18</v>
      </c>
      <c r="L626" s="3">
        <v>2090</v>
      </c>
    </row>
    <row r="627" spans="1:12" x14ac:dyDescent="0.3">
      <c r="A627" t="s">
        <v>161</v>
      </c>
      <c r="B627" s="1">
        <v>44145</v>
      </c>
      <c r="C627" s="1" t="str">
        <f t="shared" si="9"/>
        <v>20315</v>
      </c>
      <c r="D627" t="s">
        <v>109</v>
      </c>
      <c r="E627" t="s">
        <v>110</v>
      </c>
      <c r="F627" t="s">
        <v>113</v>
      </c>
      <c r="G627">
        <v>15</v>
      </c>
      <c r="H627">
        <v>82.7</v>
      </c>
      <c r="I627" t="s">
        <v>18</v>
      </c>
      <c r="J627" t="str">
        <f>_xlfn.XLOOKUP(Table1_1[[#This Row],[Analyte]],[1]analyte_order!$B:$B,[1]analyte_order!$C:$C)</f>
        <v>27619-97-2</v>
      </c>
      <c r="K627">
        <f>_xlfn.XLOOKUP(Table1_1[[#This Row],[CAS_rn]],[1]analyte_order!$C:$C,[1]analyte_order!$E:$E)</f>
        <v>23</v>
      </c>
      <c r="L627" s="3">
        <v>0.316</v>
      </c>
    </row>
    <row r="628" spans="1:12" x14ac:dyDescent="0.3">
      <c r="A628" t="s">
        <v>162</v>
      </c>
      <c r="B628" s="1">
        <v>44145</v>
      </c>
      <c r="C628" s="1" t="str">
        <f t="shared" si="9"/>
        <v>20315</v>
      </c>
      <c r="D628" t="s">
        <v>109</v>
      </c>
      <c r="E628" t="s">
        <v>110</v>
      </c>
      <c r="F628" t="s">
        <v>115</v>
      </c>
      <c r="G628">
        <v>15</v>
      </c>
      <c r="H628">
        <v>82.7</v>
      </c>
      <c r="I628" t="s">
        <v>7</v>
      </c>
      <c r="J628" t="str">
        <f>_xlfn.XLOOKUP(Table1_1[[#This Row],[Analyte]],[1]analyte_order!$B:$B,[1]analyte_order!$C:$C)</f>
        <v>375-22-4</v>
      </c>
      <c r="K628">
        <f>_xlfn.XLOOKUP(Table1_1[[#This Row],[CAS_rn]],[1]analyte_order!$C:$C,[1]analyte_order!$E:$E)</f>
        <v>1</v>
      </c>
      <c r="L628" s="3">
        <v>8.4500000000000006E-2</v>
      </c>
    </row>
    <row r="629" spans="1:12" x14ac:dyDescent="0.3">
      <c r="A629" t="s">
        <v>162</v>
      </c>
      <c r="B629" s="1">
        <v>44145</v>
      </c>
      <c r="C629" s="1" t="str">
        <f t="shared" si="9"/>
        <v>20315</v>
      </c>
      <c r="D629" t="s">
        <v>109</v>
      </c>
      <c r="E629" t="s">
        <v>110</v>
      </c>
      <c r="F629" t="s">
        <v>115</v>
      </c>
      <c r="G629">
        <v>15</v>
      </c>
      <c r="H629">
        <v>82.7</v>
      </c>
      <c r="I629" t="s">
        <v>8</v>
      </c>
      <c r="J629" t="str">
        <f>_xlfn.XLOOKUP(Table1_1[[#This Row],[Analyte]],[1]analyte_order!$B:$B,[1]analyte_order!$C:$C)</f>
        <v>2706-90-3</v>
      </c>
      <c r="K629">
        <f>_xlfn.XLOOKUP(Table1_1[[#This Row],[CAS_rn]],[1]analyte_order!$C:$C,[1]analyte_order!$E:$E)</f>
        <v>2</v>
      </c>
      <c r="L629" s="3">
        <v>4.2200000000000001E-2</v>
      </c>
    </row>
    <row r="630" spans="1:12" x14ac:dyDescent="0.3">
      <c r="A630" t="s">
        <v>162</v>
      </c>
      <c r="B630" s="1">
        <v>44145</v>
      </c>
      <c r="C630" s="1" t="str">
        <f t="shared" si="9"/>
        <v>20315</v>
      </c>
      <c r="D630" t="s">
        <v>109</v>
      </c>
      <c r="E630" t="s">
        <v>110</v>
      </c>
      <c r="F630" t="s">
        <v>115</v>
      </c>
      <c r="G630">
        <v>15</v>
      </c>
      <c r="H630">
        <v>82.7</v>
      </c>
      <c r="I630" t="s">
        <v>9</v>
      </c>
      <c r="J630" t="str">
        <f>_xlfn.XLOOKUP(Table1_1[[#This Row],[Analyte]],[1]analyte_order!$B:$B,[1]analyte_order!$C:$C)</f>
        <v>307-24-4</v>
      </c>
      <c r="K630">
        <f>_xlfn.XLOOKUP(Table1_1[[#This Row],[CAS_rn]],[1]analyte_order!$C:$C,[1]analyte_order!$E:$E)</f>
        <v>3</v>
      </c>
      <c r="L630" s="3">
        <v>4.2200000000000001E-2</v>
      </c>
    </row>
    <row r="631" spans="1:12" x14ac:dyDescent="0.3">
      <c r="A631" t="s">
        <v>162</v>
      </c>
      <c r="B631" s="1">
        <v>44145</v>
      </c>
      <c r="C631" s="1" t="str">
        <f t="shared" si="9"/>
        <v>20315</v>
      </c>
      <c r="D631" t="s">
        <v>109</v>
      </c>
      <c r="E631" t="s">
        <v>110</v>
      </c>
      <c r="F631" t="s">
        <v>115</v>
      </c>
      <c r="G631">
        <v>15</v>
      </c>
      <c r="H631">
        <v>82.7</v>
      </c>
      <c r="I631" t="s">
        <v>10</v>
      </c>
      <c r="J631" t="str">
        <f>_xlfn.XLOOKUP(Table1_1[[#This Row],[Analyte]],[1]analyte_order!$B:$B,[1]analyte_order!$C:$C)</f>
        <v>375-85-9</v>
      </c>
      <c r="K631">
        <f>_xlfn.XLOOKUP(Table1_1[[#This Row],[CAS_rn]],[1]analyte_order!$C:$C,[1]analyte_order!$E:$E)</f>
        <v>4</v>
      </c>
      <c r="L631" s="3">
        <v>8.4500000000000006E-2</v>
      </c>
    </row>
    <row r="632" spans="1:12" x14ac:dyDescent="0.3">
      <c r="A632" t="s">
        <v>162</v>
      </c>
      <c r="B632" s="1">
        <v>44145</v>
      </c>
      <c r="C632" s="1" t="str">
        <f t="shared" si="9"/>
        <v>20315</v>
      </c>
      <c r="D632" t="s">
        <v>109</v>
      </c>
      <c r="E632" t="s">
        <v>110</v>
      </c>
      <c r="F632" t="s">
        <v>115</v>
      </c>
      <c r="G632">
        <v>15</v>
      </c>
      <c r="H632">
        <v>82.7</v>
      </c>
      <c r="I632" t="s">
        <v>11</v>
      </c>
      <c r="J632" t="str">
        <f>_xlfn.XLOOKUP(Table1_1[[#This Row],[Analyte]],[1]analyte_order!$B:$B,[1]analyte_order!$C:$C)</f>
        <v>335-67-1</v>
      </c>
      <c r="K632">
        <f>_xlfn.XLOOKUP(Table1_1[[#This Row],[CAS_rn]],[1]analyte_order!$C:$C,[1]analyte_order!$E:$E)</f>
        <v>5</v>
      </c>
      <c r="L632" s="3">
        <v>8.4500000000000006E-2</v>
      </c>
    </row>
    <row r="633" spans="1:12" x14ac:dyDescent="0.3">
      <c r="A633" t="s">
        <v>162</v>
      </c>
      <c r="B633" s="1">
        <v>44145</v>
      </c>
      <c r="C633" s="1" t="str">
        <f t="shared" si="9"/>
        <v>20315</v>
      </c>
      <c r="D633" t="s">
        <v>109</v>
      </c>
      <c r="E633" t="s">
        <v>110</v>
      </c>
      <c r="F633" t="s">
        <v>115</v>
      </c>
      <c r="G633">
        <v>15</v>
      </c>
      <c r="H633">
        <v>82.7</v>
      </c>
      <c r="I633" t="s">
        <v>12</v>
      </c>
      <c r="J633" t="str">
        <f>_xlfn.XLOOKUP(Table1_1[[#This Row],[Analyte]],[1]analyte_order!$B:$B,[1]analyte_order!$C:$C)</f>
        <v>375-95-1</v>
      </c>
      <c r="K633">
        <f>_xlfn.XLOOKUP(Table1_1[[#This Row],[CAS_rn]],[1]analyte_order!$C:$C,[1]analyte_order!$E:$E)</f>
        <v>6</v>
      </c>
      <c r="L633" s="3">
        <v>8.4500000000000006E-2</v>
      </c>
    </row>
    <row r="634" spans="1:12" x14ac:dyDescent="0.3">
      <c r="A634" t="s">
        <v>162</v>
      </c>
      <c r="B634" s="1">
        <v>44145</v>
      </c>
      <c r="C634" s="1" t="str">
        <f t="shared" si="9"/>
        <v>20315</v>
      </c>
      <c r="D634" t="s">
        <v>109</v>
      </c>
      <c r="E634" t="s">
        <v>110</v>
      </c>
      <c r="F634" t="s">
        <v>115</v>
      </c>
      <c r="G634">
        <v>15</v>
      </c>
      <c r="H634">
        <v>82.7</v>
      </c>
      <c r="I634" t="s">
        <v>13</v>
      </c>
      <c r="J634" t="str">
        <f>_xlfn.XLOOKUP(Table1_1[[#This Row],[Analyte]],[1]analyte_order!$B:$B,[1]analyte_order!$C:$C)</f>
        <v>375-73-5</v>
      </c>
      <c r="K634">
        <f>_xlfn.XLOOKUP(Table1_1[[#This Row],[CAS_rn]],[1]analyte_order!$C:$C,[1]analyte_order!$E:$E)</f>
        <v>14</v>
      </c>
      <c r="L634" s="3">
        <v>4.2200000000000001E-2</v>
      </c>
    </row>
    <row r="635" spans="1:12" x14ac:dyDescent="0.3">
      <c r="A635" t="s">
        <v>162</v>
      </c>
      <c r="B635" s="1">
        <v>44145</v>
      </c>
      <c r="C635" s="1" t="str">
        <f t="shared" si="9"/>
        <v>20315</v>
      </c>
      <c r="D635" t="s">
        <v>109</v>
      </c>
      <c r="E635" t="s">
        <v>110</v>
      </c>
      <c r="F635" t="s">
        <v>115</v>
      </c>
      <c r="G635">
        <v>15</v>
      </c>
      <c r="H635">
        <v>82.7</v>
      </c>
      <c r="I635" t="s">
        <v>14</v>
      </c>
      <c r="J635" t="str">
        <f>_xlfn.XLOOKUP(Table1_1[[#This Row],[Analyte]],[1]analyte_order!$B:$B,[1]analyte_order!$C:$C)</f>
        <v>2706-91-4</v>
      </c>
      <c r="K635">
        <f>_xlfn.XLOOKUP(Table1_1[[#This Row],[CAS_rn]],[1]analyte_order!$C:$C,[1]analyte_order!$E:$E)</f>
        <v>15</v>
      </c>
      <c r="L635" s="3">
        <v>4.2200000000000001E-2</v>
      </c>
    </row>
    <row r="636" spans="1:12" x14ac:dyDescent="0.3">
      <c r="A636" t="s">
        <v>162</v>
      </c>
      <c r="B636" s="1">
        <v>44145</v>
      </c>
      <c r="C636" s="1" t="str">
        <f t="shared" si="9"/>
        <v>20315</v>
      </c>
      <c r="D636" t="s">
        <v>109</v>
      </c>
      <c r="E636" t="s">
        <v>110</v>
      </c>
      <c r="F636" t="s">
        <v>115</v>
      </c>
      <c r="G636">
        <v>15</v>
      </c>
      <c r="H636">
        <v>82.7</v>
      </c>
      <c r="I636" t="s">
        <v>15</v>
      </c>
      <c r="J636" t="str">
        <f>_xlfn.XLOOKUP(Table1_1[[#This Row],[Analyte]],[1]analyte_order!$B:$B,[1]analyte_order!$C:$C)</f>
        <v>355-46-4</v>
      </c>
      <c r="K636">
        <f>_xlfn.XLOOKUP(Table1_1[[#This Row],[CAS_rn]],[1]analyte_order!$C:$C,[1]analyte_order!$E:$E)</f>
        <v>16</v>
      </c>
      <c r="L636" s="3">
        <v>1.49</v>
      </c>
    </row>
    <row r="637" spans="1:12" x14ac:dyDescent="0.3">
      <c r="A637" t="s">
        <v>162</v>
      </c>
      <c r="B637" s="1">
        <v>44145</v>
      </c>
      <c r="C637" s="1" t="str">
        <f t="shared" si="9"/>
        <v>20315</v>
      </c>
      <c r="D637" t="s">
        <v>109</v>
      </c>
      <c r="E637" t="s">
        <v>110</v>
      </c>
      <c r="F637" t="s">
        <v>115</v>
      </c>
      <c r="G637">
        <v>15</v>
      </c>
      <c r="H637">
        <v>82.7</v>
      </c>
      <c r="I637" t="s">
        <v>16</v>
      </c>
      <c r="J637" t="str">
        <f>_xlfn.XLOOKUP(Table1_1[[#This Row],[Analyte]],[1]analyte_order!$B:$B,[1]analyte_order!$C:$C)</f>
        <v>375-92-8</v>
      </c>
      <c r="K637">
        <f>_xlfn.XLOOKUP(Table1_1[[#This Row],[CAS_rn]],[1]analyte_order!$C:$C,[1]analyte_order!$E:$E)</f>
        <v>17</v>
      </c>
      <c r="L637" s="3">
        <v>8.4500000000000006E-2</v>
      </c>
    </row>
    <row r="638" spans="1:12" x14ac:dyDescent="0.3">
      <c r="A638" t="s">
        <v>162</v>
      </c>
      <c r="B638" s="1">
        <v>44145</v>
      </c>
      <c r="C638" s="1" t="str">
        <f t="shared" si="9"/>
        <v>20315</v>
      </c>
      <c r="D638" t="s">
        <v>109</v>
      </c>
      <c r="E638" t="s">
        <v>110</v>
      </c>
      <c r="F638" t="s">
        <v>115</v>
      </c>
      <c r="G638">
        <v>15</v>
      </c>
      <c r="H638">
        <v>82.7</v>
      </c>
      <c r="I638" t="s">
        <v>17</v>
      </c>
      <c r="J638" t="str">
        <f>_xlfn.XLOOKUP(Table1_1[[#This Row],[Analyte]],[1]analyte_order!$B:$B,[1]analyte_order!$C:$C)</f>
        <v>1763-23-1</v>
      </c>
      <c r="K638">
        <f>_xlfn.XLOOKUP(Table1_1[[#This Row],[CAS_rn]],[1]analyte_order!$C:$C,[1]analyte_order!$E:$E)</f>
        <v>18</v>
      </c>
      <c r="L638" s="3">
        <v>255</v>
      </c>
    </row>
    <row r="639" spans="1:12" x14ac:dyDescent="0.3">
      <c r="A639" t="s">
        <v>162</v>
      </c>
      <c r="B639" s="1">
        <v>44145</v>
      </c>
      <c r="C639" s="1" t="str">
        <f t="shared" si="9"/>
        <v>20315</v>
      </c>
      <c r="D639" t="s">
        <v>109</v>
      </c>
      <c r="E639" t="s">
        <v>110</v>
      </c>
      <c r="F639" t="s">
        <v>115</v>
      </c>
      <c r="G639">
        <v>15</v>
      </c>
      <c r="H639">
        <v>82.7</v>
      </c>
      <c r="I639" t="s">
        <v>18</v>
      </c>
      <c r="J639" t="str">
        <f>_xlfn.XLOOKUP(Table1_1[[#This Row],[Analyte]],[1]analyte_order!$B:$B,[1]analyte_order!$C:$C)</f>
        <v>27619-97-2</v>
      </c>
      <c r="K639">
        <f>_xlfn.XLOOKUP(Table1_1[[#This Row],[CAS_rn]],[1]analyte_order!$C:$C,[1]analyte_order!$E:$E)</f>
        <v>23</v>
      </c>
      <c r="L639" s="3">
        <v>4.2200000000000001E-2</v>
      </c>
    </row>
    <row r="640" spans="1:12" x14ac:dyDescent="0.3">
      <c r="A640" t="s">
        <v>163</v>
      </c>
      <c r="B640" s="1">
        <v>44145</v>
      </c>
      <c r="C640" s="1" t="str">
        <f t="shared" si="9"/>
        <v>20315</v>
      </c>
      <c r="D640" t="s">
        <v>109</v>
      </c>
      <c r="E640" t="s">
        <v>120</v>
      </c>
      <c r="F640" t="s">
        <v>111</v>
      </c>
      <c r="G640">
        <v>16</v>
      </c>
      <c r="H640">
        <v>83.8</v>
      </c>
      <c r="I640" t="s">
        <v>7</v>
      </c>
      <c r="J640" t="str">
        <f>_xlfn.XLOOKUP(Table1_1[[#This Row],[Analyte]],[1]analyte_order!$B:$B,[1]analyte_order!$C:$C)</f>
        <v>375-22-4</v>
      </c>
      <c r="K640">
        <f>_xlfn.XLOOKUP(Table1_1[[#This Row],[CAS_rn]],[1]analyte_order!$C:$C,[1]analyte_order!$E:$E)</f>
        <v>1</v>
      </c>
      <c r="L640" s="3">
        <v>0.1502</v>
      </c>
    </row>
    <row r="641" spans="1:12" x14ac:dyDescent="0.3">
      <c r="A641" t="s">
        <v>163</v>
      </c>
      <c r="B641" s="1">
        <v>44145</v>
      </c>
      <c r="C641" s="1" t="str">
        <f t="shared" si="9"/>
        <v>20315</v>
      </c>
      <c r="D641" t="s">
        <v>109</v>
      </c>
      <c r="E641" t="s">
        <v>120</v>
      </c>
      <c r="F641" t="s">
        <v>111</v>
      </c>
      <c r="G641">
        <v>16</v>
      </c>
      <c r="H641">
        <v>83.8</v>
      </c>
      <c r="I641" t="s">
        <v>8</v>
      </c>
      <c r="J641" t="str">
        <f>_xlfn.XLOOKUP(Table1_1[[#This Row],[Analyte]],[1]analyte_order!$B:$B,[1]analyte_order!$C:$C)</f>
        <v>2706-90-3</v>
      </c>
      <c r="K641">
        <f>_xlfn.XLOOKUP(Table1_1[[#This Row],[CAS_rn]],[1]analyte_order!$C:$C,[1]analyte_order!$E:$E)</f>
        <v>2</v>
      </c>
      <c r="L641" s="3">
        <v>0.1502</v>
      </c>
    </row>
    <row r="642" spans="1:12" x14ac:dyDescent="0.3">
      <c r="A642" t="s">
        <v>163</v>
      </c>
      <c r="B642" s="1">
        <v>44145</v>
      </c>
      <c r="C642" s="1" t="str">
        <f t="shared" ref="C642:C705" si="10">TEXT(B642,"yy")&amp;TEXT((B642-DATEVALUE("1/1/"&amp;TEXT(B642,"yy"))+1),"000")</f>
        <v>20315</v>
      </c>
      <c r="D642" t="s">
        <v>109</v>
      </c>
      <c r="E642" t="s">
        <v>120</v>
      </c>
      <c r="F642" t="s">
        <v>111</v>
      </c>
      <c r="G642">
        <v>16</v>
      </c>
      <c r="H642">
        <v>83.8</v>
      </c>
      <c r="I642" t="s">
        <v>9</v>
      </c>
      <c r="J642" t="str">
        <f>_xlfn.XLOOKUP(Table1_1[[#This Row],[Analyte]],[1]analyte_order!$B:$B,[1]analyte_order!$C:$C)</f>
        <v>307-24-4</v>
      </c>
      <c r="K642">
        <f>_xlfn.XLOOKUP(Table1_1[[#This Row],[CAS_rn]],[1]analyte_order!$C:$C,[1]analyte_order!$E:$E)</f>
        <v>3</v>
      </c>
      <c r="L642" s="3">
        <v>0.1502</v>
      </c>
    </row>
    <row r="643" spans="1:12" x14ac:dyDescent="0.3">
      <c r="A643" t="s">
        <v>163</v>
      </c>
      <c r="B643" s="1">
        <v>44145</v>
      </c>
      <c r="C643" s="1" t="str">
        <f t="shared" si="10"/>
        <v>20315</v>
      </c>
      <c r="D643" t="s">
        <v>109</v>
      </c>
      <c r="E643" t="s">
        <v>120</v>
      </c>
      <c r="F643" t="s">
        <v>111</v>
      </c>
      <c r="G643">
        <v>16</v>
      </c>
      <c r="H643">
        <v>83.8</v>
      </c>
      <c r="I643" t="s">
        <v>10</v>
      </c>
      <c r="J643" t="str">
        <f>_xlfn.XLOOKUP(Table1_1[[#This Row],[Analyte]],[1]analyte_order!$B:$B,[1]analyte_order!$C:$C)</f>
        <v>375-85-9</v>
      </c>
      <c r="K643">
        <f>_xlfn.XLOOKUP(Table1_1[[#This Row],[CAS_rn]],[1]analyte_order!$C:$C,[1]analyte_order!$E:$E)</f>
        <v>4</v>
      </c>
      <c r="L643" s="3">
        <v>0.1502</v>
      </c>
    </row>
    <row r="644" spans="1:12" x14ac:dyDescent="0.3">
      <c r="A644" t="s">
        <v>163</v>
      </c>
      <c r="B644" s="1">
        <v>44145</v>
      </c>
      <c r="C644" s="1" t="str">
        <f t="shared" si="10"/>
        <v>20315</v>
      </c>
      <c r="D644" t="s">
        <v>109</v>
      </c>
      <c r="E644" t="s">
        <v>120</v>
      </c>
      <c r="F644" t="s">
        <v>111</v>
      </c>
      <c r="G644">
        <v>16</v>
      </c>
      <c r="H644">
        <v>83.8</v>
      </c>
      <c r="I644" t="s">
        <v>11</v>
      </c>
      <c r="J644" t="str">
        <f>_xlfn.XLOOKUP(Table1_1[[#This Row],[Analyte]],[1]analyte_order!$B:$B,[1]analyte_order!$C:$C)</f>
        <v>335-67-1</v>
      </c>
      <c r="K644">
        <f>_xlfn.XLOOKUP(Table1_1[[#This Row],[CAS_rn]],[1]analyte_order!$C:$C,[1]analyte_order!$E:$E)</f>
        <v>5</v>
      </c>
      <c r="L644" s="3">
        <v>0.1502</v>
      </c>
    </row>
    <row r="645" spans="1:12" x14ac:dyDescent="0.3">
      <c r="A645" t="s">
        <v>163</v>
      </c>
      <c r="B645" s="1">
        <v>44145</v>
      </c>
      <c r="C645" s="1" t="str">
        <f t="shared" si="10"/>
        <v>20315</v>
      </c>
      <c r="D645" t="s">
        <v>109</v>
      </c>
      <c r="E645" t="s">
        <v>120</v>
      </c>
      <c r="F645" t="s">
        <v>111</v>
      </c>
      <c r="G645">
        <v>16</v>
      </c>
      <c r="H645">
        <v>83.8</v>
      </c>
      <c r="I645" t="s">
        <v>12</v>
      </c>
      <c r="J645" t="str">
        <f>_xlfn.XLOOKUP(Table1_1[[#This Row],[Analyte]],[1]analyte_order!$B:$B,[1]analyte_order!$C:$C)</f>
        <v>375-95-1</v>
      </c>
      <c r="K645">
        <f>_xlfn.XLOOKUP(Table1_1[[#This Row],[CAS_rn]],[1]analyte_order!$C:$C,[1]analyte_order!$E:$E)</f>
        <v>6</v>
      </c>
      <c r="L645" s="3">
        <v>0.1502</v>
      </c>
    </row>
    <row r="646" spans="1:12" x14ac:dyDescent="0.3">
      <c r="A646" t="s">
        <v>163</v>
      </c>
      <c r="B646" s="1">
        <v>44145</v>
      </c>
      <c r="C646" s="1" t="str">
        <f t="shared" si="10"/>
        <v>20315</v>
      </c>
      <c r="D646" t="s">
        <v>109</v>
      </c>
      <c r="E646" t="s">
        <v>120</v>
      </c>
      <c r="F646" t="s">
        <v>111</v>
      </c>
      <c r="G646">
        <v>16</v>
      </c>
      <c r="H646">
        <v>83.8</v>
      </c>
      <c r="I646" t="s">
        <v>13</v>
      </c>
      <c r="J646" t="str">
        <f>_xlfn.XLOOKUP(Table1_1[[#This Row],[Analyte]],[1]analyte_order!$B:$B,[1]analyte_order!$C:$C)</f>
        <v>375-73-5</v>
      </c>
      <c r="K646">
        <f>_xlfn.XLOOKUP(Table1_1[[#This Row],[CAS_rn]],[1]analyte_order!$C:$C,[1]analyte_order!$E:$E)</f>
        <v>14</v>
      </c>
      <c r="L646" s="3">
        <v>0.1502</v>
      </c>
    </row>
    <row r="647" spans="1:12" x14ac:dyDescent="0.3">
      <c r="A647" t="s">
        <v>163</v>
      </c>
      <c r="B647" s="1">
        <v>44145</v>
      </c>
      <c r="C647" s="1" t="str">
        <f t="shared" si="10"/>
        <v>20315</v>
      </c>
      <c r="D647" t="s">
        <v>109</v>
      </c>
      <c r="E647" t="s">
        <v>120</v>
      </c>
      <c r="F647" t="s">
        <v>111</v>
      </c>
      <c r="G647">
        <v>16</v>
      </c>
      <c r="H647">
        <v>83.8</v>
      </c>
      <c r="I647" t="s">
        <v>14</v>
      </c>
      <c r="J647" t="str">
        <f>_xlfn.XLOOKUP(Table1_1[[#This Row],[Analyte]],[1]analyte_order!$B:$B,[1]analyte_order!$C:$C)</f>
        <v>2706-91-4</v>
      </c>
      <c r="K647">
        <f>_xlfn.XLOOKUP(Table1_1[[#This Row],[CAS_rn]],[1]analyte_order!$C:$C,[1]analyte_order!$E:$E)</f>
        <v>15</v>
      </c>
      <c r="L647" s="3">
        <v>0.1502</v>
      </c>
    </row>
    <row r="648" spans="1:12" x14ac:dyDescent="0.3">
      <c r="A648" t="s">
        <v>163</v>
      </c>
      <c r="B648" s="1">
        <v>44145</v>
      </c>
      <c r="C648" s="1" t="str">
        <f t="shared" si="10"/>
        <v>20315</v>
      </c>
      <c r="D648" t="s">
        <v>109</v>
      </c>
      <c r="E648" t="s">
        <v>120</v>
      </c>
      <c r="F648" t="s">
        <v>111</v>
      </c>
      <c r="G648">
        <v>16</v>
      </c>
      <c r="H648">
        <v>83.8</v>
      </c>
      <c r="I648" t="s">
        <v>15</v>
      </c>
      <c r="J648" t="str">
        <f>_xlfn.XLOOKUP(Table1_1[[#This Row],[Analyte]],[1]analyte_order!$B:$B,[1]analyte_order!$C:$C)</f>
        <v>355-46-4</v>
      </c>
      <c r="K648">
        <f>_xlfn.XLOOKUP(Table1_1[[#This Row],[CAS_rn]],[1]analyte_order!$C:$C,[1]analyte_order!$E:$E)</f>
        <v>16</v>
      </c>
      <c r="L648" s="3">
        <v>4.67</v>
      </c>
    </row>
    <row r="649" spans="1:12" x14ac:dyDescent="0.3">
      <c r="A649" t="s">
        <v>163</v>
      </c>
      <c r="B649" s="1">
        <v>44145</v>
      </c>
      <c r="C649" s="1" t="str">
        <f t="shared" si="10"/>
        <v>20315</v>
      </c>
      <c r="D649" t="s">
        <v>109</v>
      </c>
      <c r="E649" t="s">
        <v>120</v>
      </c>
      <c r="F649" t="s">
        <v>111</v>
      </c>
      <c r="G649">
        <v>16</v>
      </c>
      <c r="H649">
        <v>83.8</v>
      </c>
      <c r="I649" t="s">
        <v>16</v>
      </c>
      <c r="J649" t="str">
        <f>_xlfn.XLOOKUP(Table1_1[[#This Row],[Analyte]],[1]analyte_order!$B:$B,[1]analyte_order!$C:$C)</f>
        <v>375-92-8</v>
      </c>
      <c r="K649">
        <f>_xlfn.XLOOKUP(Table1_1[[#This Row],[CAS_rn]],[1]analyte_order!$C:$C,[1]analyte_order!$E:$E)</f>
        <v>17</v>
      </c>
      <c r="L649" s="3">
        <v>1.1399999999999999</v>
      </c>
    </row>
    <row r="650" spans="1:12" x14ac:dyDescent="0.3">
      <c r="A650" t="s">
        <v>163</v>
      </c>
      <c r="B650" s="1">
        <v>44145</v>
      </c>
      <c r="C650" s="1" t="str">
        <f t="shared" si="10"/>
        <v>20315</v>
      </c>
      <c r="D650" t="s">
        <v>109</v>
      </c>
      <c r="E650" t="s">
        <v>120</v>
      </c>
      <c r="F650" t="s">
        <v>111</v>
      </c>
      <c r="G650">
        <v>16</v>
      </c>
      <c r="H650">
        <v>83.8</v>
      </c>
      <c r="I650" t="s">
        <v>17</v>
      </c>
      <c r="J650" t="str">
        <f>_xlfn.XLOOKUP(Table1_1[[#This Row],[Analyte]],[1]analyte_order!$B:$B,[1]analyte_order!$C:$C)</f>
        <v>1763-23-1</v>
      </c>
      <c r="K650">
        <f>_xlfn.XLOOKUP(Table1_1[[#This Row],[CAS_rn]],[1]analyte_order!$C:$C,[1]analyte_order!$E:$E)</f>
        <v>18</v>
      </c>
      <c r="L650" s="3">
        <v>1260</v>
      </c>
    </row>
    <row r="651" spans="1:12" x14ac:dyDescent="0.3">
      <c r="A651" t="s">
        <v>163</v>
      </c>
      <c r="B651" s="1">
        <v>44145</v>
      </c>
      <c r="C651" s="1" t="str">
        <f t="shared" si="10"/>
        <v>20315</v>
      </c>
      <c r="D651" t="s">
        <v>109</v>
      </c>
      <c r="E651" t="s">
        <v>120</v>
      </c>
      <c r="F651" t="s">
        <v>111</v>
      </c>
      <c r="G651">
        <v>16</v>
      </c>
      <c r="H651">
        <v>83.8</v>
      </c>
      <c r="I651" t="s">
        <v>18</v>
      </c>
      <c r="J651" t="str">
        <f>_xlfn.XLOOKUP(Table1_1[[#This Row],[Analyte]],[1]analyte_order!$B:$B,[1]analyte_order!$C:$C)</f>
        <v>27619-97-2</v>
      </c>
      <c r="K651">
        <f>_xlfn.XLOOKUP(Table1_1[[#This Row],[CAS_rn]],[1]analyte_order!$C:$C,[1]analyte_order!$E:$E)</f>
        <v>23</v>
      </c>
      <c r="L651" s="3">
        <v>0.1502</v>
      </c>
    </row>
    <row r="652" spans="1:12" x14ac:dyDescent="0.3">
      <c r="A652" t="s">
        <v>164</v>
      </c>
      <c r="B652" s="1">
        <v>44145</v>
      </c>
      <c r="C652" s="1" t="str">
        <f t="shared" si="10"/>
        <v>20315</v>
      </c>
      <c r="D652" t="s">
        <v>109</v>
      </c>
      <c r="E652" t="s">
        <v>120</v>
      </c>
      <c r="F652" t="s">
        <v>113</v>
      </c>
      <c r="G652">
        <v>16</v>
      </c>
      <c r="H652">
        <v>83.8</v>
      </c>
      <c r="I652" t="s">
        <v>7</v>
      </c>
      <c r="J652" t="str">
        <f>_xlfn.XLOOKUP(Table1_1[[#This Row],[Analyte]],[1]analyte_order!$B:$B,[1]analyte_order!$C:$C)</f>
        <v>375-22-4</v>
      </c>
      <c r="K652">
        <f>_xlfn.XLOOKUP(Table1_1[[#This Row],[CAS_rn]],[1]analyte_order!$C:$C,[1]analyte_order!$E:$E)</f>
        <v>1</v>
      </c>
      <c r="L652" s="3">
        <v>0.27679999999999999</v>
      </c>
    </row>
    <row r="653" spans="1:12" x14ac:dyDescent="0.3">
      <c r="A653" t="s">
        <v>164</v>
      </c>
      <c r="B653" s="1">
        <v>44145</v>
      </c>
      <c r="C653" s="1" t="str">
        <f t="shared" si="10"/>
        <v>20315</v>
      </c>
      <c r="D653" t="s">
        <v>109</v>
      </c>
      <c r="E653" t="s">
        <v>120</v>
      </c>
      <c r="F653" t="s">
        <v>113</v>
      </c>
      <c r="G653">
        <v>16</v>
      </c>
      <c r="H653">
        <v>83.8</v>
      </c>
      <c r="I653" t="s">
        <v>8</v>
      </c>
      <c r="J653" t="str">
        <f>_xlfn.XLOOKUP(Table1_1[[#This Row],[Analyte]],[1]analyte_order!$B:$B,[1]analyte_order!$C:$C)</f>
        <v>2706-90-3</v>
      </c>
      <c r="K653">
        <f>_xlfn.XLOOKUP(Table1_1[[#This Row],[CAS_rn]],[1]analyte_order!$C:$C,[1]analyte_order!$E:$E)</f>
        <v>2</v>
      </c>
      <c r="L653" s="3">
        <v>0.27679999999999999</v>
      </c>
    </row>
    <row r="654" spans="1:12" x14ac:dyDescent="0.3">
      <c r="A654" t="s">
        <v>164</v>
      </c>
      <c r="B654" s="1">
        <v>44145</v>
      </c>
      <c r="C654" s="1" t="str">
        <f t="shared" si="10"/>
        <v>20315</v>
      </c>
      <c r="D654" t="s">
        <v>109</v>
      </c>
      <c r="E654" t="s">
        <v>120</v>
      </c>
      <c r="F654" t="s">
        <v>113</v>
      </c>
      <c r="G654">
        <v>16</v>
      </c>
      <c r="H654">
        <v>83.8</v>
      </c>
      <c r="I654" t="s">
        <v>9</v>
      </c>
      <c r="J654" t="str">
        <f>_xlfn.XLOOKUP(Table1_1[[#This Row],[Analyte]],[1]analyte_order!$B:$B,[1]analyte_order!$C:$C)</f>
        <v>307-24-4</v>
      </c>
      <c r="K654">
        <f>_xlfn.XLOOKUP(Table1_1[[#This Row],[CAS_rn]],[1]analyte_order!$C:$C,[1]analyte_order!$E:$E)</f>
        <v>3</v>
      </c>
      <c r="L654" s="3">
        <v>0.27679999999999999</v>
      </c>
    </row>
    <row r="655" spans="1:12" x14ac:dyDescent="0.3">
      <c r="A655" t="s">
        <v>164</v>
      </c>
      <c r="B655" s="1">
        <v>44145</v>
      </c>
      <c r="C655" s="1" t="str">
        <f t="shared" si="10"/>
        <v>20315</v>
      </c>
      <c r="D655" t="s">
        <v>109</v>
      </c>
      <c r="E655" t="s">
        <v>120</v>
      </c>
      <c r="F655" t="s">
        <v>113</v>
      </c>
      <c r="G655">
        <v>16</v>
      </c>
      <c r="H655">
        <v>83.8</v>
      </c>
      <c r="I655" t="s">
        <v>10</v>
      </c>
      <c r="J655" t="str">
        <f>_xlfn.XLOOKUP(Table1_1[[#This Row],[Analyte]],[1]analyte_order!$B:$B,[1]analyte_order!$C:$C)</f>
        <v>375-85-9</v>
      </c>
      <c r="K655">
        <f>_xlfn.XLOOKUP(Table1_1[[#This Row],[CAS_rn]],[1]analyte_order!$C:$C,[1]analyte_order!$E:$E)</f>
        <v>4</v>
      </c>
      <c r="L655" s="3">
        <v>2.17</v>
      </c>
    </row>
    <row r="656" spans="1:12" x14ac:dyDescent="0.3">
      <c r="A656" t="s">
        <v>164</v>
      </c>
      <c r="B656" s="1">
        <v>44145</v>
      </c>
      <c r="C656" s="1" t="str">
        <f t="shared" si="10"/>
        <v>20315</v>
      </c>
      <c r="D656" t="s">
        <v>109</v>
      </c>
      <c r="E656" t="s">
        <v>120</v>
      </c>
      <c r="F656" t="s">
        <v>113</v>
      </c>
      <c r="G656">
        <v>16</v>
      </c>
      <c r="H656">
        <v>83.8</v>
      </c>
      <c r="I656" t="s">
        <v>11</v>
      </c>
      <c r="J656" t="str">
        <f>_xlfn.XLOOKUP(Table1_1[[#This Row],[Analyte]],[1]analyte_order!$B:$B,[1]analyte_order!$C:$C)</f>
        <v>335-67-1</v>
      </c>
      <c r="K656">
        <f>_xlfn.XLOOKUP(Table1_1[[#This Row],[CAS_rn]],[1]analyte_order!$C:$C,[1]analyte_order!$E:$E)</f>
        <v>5</v>
      </c>
      <c r="L656" s="3">
        <v>0.27679999999999999</v>
      </c>
    </row>
    <row r="657" spans="1:12" x14ac:dyDescent="0.3">
      <c r="A657" t="s">
        <v>164</v>
      </c>
      <c r="B657" s="1">
        <v>44145</v>
      </c>
      <c r="C657" s="1" t="str">
        <f t="shared" si="10"/>
        <v>20315</v>
      </c>
      <c r="D657" t="s">
        <v>109</v>
      </c>
      <c r="E657" t="s">
        <v>120</v>
      </c>
      <c r="F657" t="s">
        <v>113</v>
      </c>
      <c r="G657">
        <v>16</v>
      </c>
      <c r="H657">
        <v>83.8</v>
      </c>
      <c r="I657" t="s">
        <v>12</v>
      </c>
      <c r="J657" t="str">
        <f>_xlfn.XLOOKUP(Table1_1[[#This Row],[Analyte]],[1]analyte_order!$B:$B,[1]analyte_order!$C:$C)</f>
        <v>375-95-1</v>
      </c>
      <c r="K657">
        <f>_xlfn.XLOOKUP(Table1_1[[#This Row],[CAS_rn]],[1]analyte_order!$C:$C,[1]analyte_order!$E:$E)</f>
        <v>6</v>
      </c>
      <c r="L657" s="3">
        <v>0.36599999999999999</v>
      </c>
    </row>
    <row r="658" spans="1:12" x14ac:dyDescent="0.3">
      <c r="A658" t="s">
        <v>164</v>
      </c>
      <c r="B658" s="1">
        <v>44145</v>
      </c>
      <c r="C658" s="1" t="str">
        <f t="shared" si="10"/>
        <v>20315</v>
      </c>
      <c r="D658" t="s">
        <v>109</v>
      </c>
      <c r="E658" t="s">
        <v>120</v>
      </c>
      <c r="F658" t="s">
        <v>113</v>
      </c>
      <c r="G658">
        <v>16</v>
      </c>
      <c r="H658">
        <v>83.8</v>
      </c>
      <c r="I658" t="s">
        <v>13</v>
      </c>
      <c r="J658" t="str">
        <f>_xlfn.XLOOKUP(Table1_1[[#This Row],[Analyte]],[1]analyte_order!$B:$B,[1]analyte_order!$C:$C)</f>
        <v>375-73-5</v>
      </c>
      <c r="K658">
        <f>_xlfn.XLOOKUP(Table1_1[[#This Row],[CAS_rn]],[1]analyte_order!$C:$C,[1]analyte_order!$E:$E)</f>
        <v>14</v>
      </c>
      <c r="L658" s="3">
        <v>0.27679999999999999</v>
      </c>
    </row>
    <row r="659" spans="1:12" x14ac:dyDescent="0.3">
      <c r="A659" t="s">
        <v>164</v>
      </c>
      <c r="B659" s="1">
        <v>44145</v>
      </c>
      <c r="C659" s="1" t="str">
        <f t="shared" si="10"/>
        <v>20315</v>
      </c>
      <c r="D659" t="s">
        <v>109</v>
      </c>
      <c r="E659" t="s">
        <v>120</v>
      </c>
      <c r="F659" t="s">
        <v>113</v>
      </c>
      <c r="G659">
        <v>16</v>
      </c>
      <c r="H659">
        <v>83.8</v>
      </c>
      <c r="I659" t="s">
        <v>14</v>
      </c>
      <c r="J659" t="str">
        <f>_xlfn.XLOOKUP(Table1_1[[#This Row],[Analyte]],[1]analyte_order!$B:$B,[1]analyte_order!$C:$C)</f>
        <v>2706-91-4</v>
      </c>
      <c r="K659">
        <f>_xlfn.XLOOKUP(Table1_1[[#This Row],[CAS_rn]],[1]analyte_order!$C:$C,[1]analyte_order!$E:$E)</f>
        <v>15</v>
      </c>
      <c r="L659" s="3">
        <v>0.55349999999999999</v>
      </c>
    </row>
    <row r="660" spans="1:12" x14ac:dyDescent="0.3">
      <c r="A660" t="s">
        <v>164</v>
      </c>
      <c r="B660" s="1">
        <v>44145</v>
      </c>
      <c r="C660" s="1" t="str">
        <f t="shared" si="10"/>
        <v>20315</v>
      </c>
      <c r="D660" t="s">
        <v>109</v>
      </c>
      <c r="E660" t="s">
        <v>120</v>
      </c>
      <c r="F660" t="s">
        <v>113</v>
      </c>
      <c r="G660">
        <v>16</v>
      </c>
      <c r="H660">
        <v>83.8</v>
      </c>
      <c r="I660" t="s">
        <v>15</v>
      </c>
      <c r="J660" t="str">
        <f>_xlfn.XLOOKUP(Table1_1[[#This Row],[Analyte]],[1]analyte_order!$B:$B,[1]analyte_order!$C:$C)</f>
        <v>355-46-4</v>
      </c>
      <c r="K660">
        <f>_xlfn.XLOOKUP(Table1_1[[#This Row],[CAS_rn]],[1]analyte_order!$C:$C,[1]analyte_order!$E:$E)</f>
        <v>16</v>
      </c>
      <c r="L660" s="3">
        <v>5.05</v>
      </c>
    </row>
    <row r="661" spans="1:12" x14ac:dyDescent="0.3">
      <c r="A661" t="s">
        <v>164</v>
      </c>
      <c r="B661" s="1">
        <v>44145</v>
      </c>
      <c r="C661" s="1" t="str">
        <f t="shared" si="10"/>
        <v>20315</v>
      </c>
      <c r="D661" t="s">
        <v>109</v>
      </c>
      <c r="E661" t="s">
        <v>120</v>
      </c>
      <c r="F661" t="s">
        <v>113</v>
      </c>
      <c r="G661">
        <v>16</v>
      </c>
      <c r="H661">
        <v>83.8</v>
      </c>
      <c r="I661" t="s">
        <v>16</v>
      </c>
      <c r="J661" t="str">
        <f>_xlfn.XLOOKUP(Table1_1[[#This Row],[Analyte]],[1]analyte_order!$B:$B,[1]analyte_order!$C:$C)</f>
        <v>375-92-8</v>
      </c>
      <c r="K661">
        <f>_xlfn.XLOOKUP(Table1_1[[#This Row],[CAS_rn]],[1]analyte_order!$C:$C,[1]analyte_order!$E:$E)</f>
        <v>17</v>
      </c>
      <c r="L661" s="3">
        <v>1.6</v>
      </c>
    </row>
    <row r="662" spans="1:12" x14ac:dyDescent="0.3">
      <c r="A662" t="s">
        <v>164</v>
      </c>
      <c r="B662" s="1">
        <v>44145</v>
      </c>
      <c r="C662" s="1" t="str">
        <f t="shared" si="10"/>
        <v>20315</v>
      </c>
      <c r="D662" t="s">
        <v>109</v>
      </c>
      <c r="E662" t="s">
        <v>120</v>
      </c>
      <c r="F662" t="s">
        <v>113</v>
      </c>
      <c r="G662">
        <v>16</v>
      </c>
      <c r="H662">
        <v>83.8</v>
      </c>
      <c r="I662" t="s">
        <v>17</v>
      </c>
      <c r="J662" t="str">
        <f>_xlfn.XLOOKUP(Table1_1[[#This Row],[Analyte]],[1]analyte_order!$B:$B,[1]analyte_order!$C:$C)</f>
        <v>1763-23-1</v>
      </c>
      <c r="K662">
        <f>_xlfn.XLOOKUP(Table1_1[[#This Row],[CAS_rn]],[1]analyte_order!$C:$C,[1]analyte_order!$E:$E)</f>
        <v>18</v>
      </c>
      <c r="L662" s="3">
        <v>4920</v>
      </c>
    </row>
    <row r="663" spans="1:12" x14ac:dyDescent="0.3">
      <c r="A663" t="s">
        <v>164</v>
      </c>
      <c r="B663" s="1">
        <v>44145</v>
      </c>
      <c r="C663" s="1" t="str">
        <f t="shared" si="10"/>
        <v>20315</v>
      </c>
      <c r="D663" t="s">
        <v>109</v>
      </c>
      <c r="E663" t="s">
        <v>120</v>
      </c>
      <c r="F663" t="s">
        <v>113</v>
      </c>
      <c r="G663">
        <v>16</v>
      </c>
      <c r="H663">
        <v>83.8</v>
      </c>
      <c r="I663" t="s">
        <v>18</v>
      </c>
      <c r="J663" t="str">
        <f>_xlfn.XLOOKUP(Table1_1[[#This Row],[Analyte]],[1]analyte_order!$B:$B,[1]analyte_order!$C:$C)</f>
        <v>27619-97-2</v>
      </c>
      <c r="K663">
        <f>_xlfn.XLOOKUP(Table1_1[[#This Row],[CAS_rn]],[1]analyte_order!$C:$C,[1]analyte_order!$E:$E)</f>
        <v>23</v>
      </c>
      <c r="L663" s="3">
        <v>0.27679999999999999</v>
      </c>
    </row>
    <row r="664" spans="1:12" x14ac:dyDescent="0.3">
      <c r="A664" t="s">
        <v>165</v>
      </c>
      <c r="B664" s="1">
        <v>44145</v>
      </c>
      <c r="C664" s="1" t="str">
        <f t="shared" si="10"/>
        <v>20315</v>
      </c>
      <c r="D664" t="s">
        <v>109</v>
      </c>
      <c r="E664" t="s">
        <v>120</v>
      </c>
      <c r="F664" t="s">
        <v>115</v>
      </c>
      <c r="G664">
        <v>16</v>
      </c>
      <c r="H664">
        <v>83.8</v>
      </c>
      <c r="I664" t="s">
        <v>7</v>
      </c>
      <c r="J664" t="str">
        <f>_xlfn.XLOOKUP(Table1_1[[#This Row],[Analyte]],[1]analyte_order!$B:$B,[1]analyte_order!$C:$C)</f>
        <v>375-22-4</v>
      </c>
      <c r="K664">
        <f>_xlfn.XLOOKUP(Table1_1[[#This Row],[CAS_rn]],[1]analyte_order!$C:$C,[1]analyte_order!$E:$E)</f>
        <v>1</v>
      </c>
      <c r="L664" s="3">
        <v>8.5699999999999998E-2</v>
      </c>
    </row>
    <row r="665" spans="1:12" x14ac:dyDescent="0.3">
      <c r="A665" t="s">
        <v>165</v>
      </c>
      <c r="B665" s="1">
        <v>44145</v>
      </c>
      <c r="C665" s="1" t="str">
        <f t="shared" si="10"/>
        <v>20315</v>
      </c>
      <c r="D665" t="s">
        <v>109</v>
      </c>
      <c r="E665" t="s">
        <v>120</v>
      </c>
      <c r="F665" t="s">
        <v>115</v>
      </c>
      <c r="G665">
        <v>16</v>
      </c>
      <c r="H665">
        <v>83.8</v>
      </c>
      <c r="I665" t="s">
        <v>8</v>
      </c>
      <c r="J665" t="str">
        <f>_xlfn.XLOOKUP(Table1_1[[#This Row],[Analyte]],[1]analyte_order!$B:$B,[1]analyte_order!$C:$C)</f>
        <v>2706-90-3</v>
      </c>
      <c r="K665">
        <f>_xlfn.XLOOKUP(Table1_1[[#This Row],[CAS_rn]],[1]analyte_order!$C:$C,[1]analyte_order!$E:$E)</f>
        <v>2</v>
      </c>
      <c r="L665" s="3">
        <v>4.2900000000000001E-2</v>
      </c>
    </row>
    <row r="666" spans="1:12" x14ac:dyDescent="0.3">
      <c r="A666" t="s">
        <v>165</v>
      </c>
      <c r="B666" s="1">
        <v>44145</v>
      </c>
      <c r="C666" s="1" t="str">
        <f t="shared" si="10"/>
        <v>20315</v>
      </c>
      <c r="D666" t="s">
        <v>109</v>
      </c>
      <c r="E666" t="s">
        <v>120</v>
      </c>
      <c r="F666" t="s">
        <v>115</v>
      </c>
      <c r="G666">
        <v>16</v>
      </c>
      <c r="H666">
        <v>83.8</v>
      </c>
      <c r="I666" t="s">
        <v>9</v>
      </c>
      <c r="J666" t="str">
        <f>_xlfn.XLOOKUP(Table1_1[[#This Row],[Analyte]],[1]analyte_order!$B:$B,[1]analyte_order!$C:$C)</f>
        <v>307-24-4</v>
      </c>
      <c r="K666">
        <f>_xlfn.XLOOKUP(Table1_1[[#This Row],[CAS_rn]],[1]analyte_order!$C:$C,[1]analyte_order!$E:$E)</f>
        <v>3</v>
      </c>
      <c r="L666" s="3">
        <v>4.2900000000000001E-2</v>
      </c>
    </row>
    <row r="667" spans="1:12" x14ac:dyDescent="0.3">
      <c r="A667" t="s">
        <v>165</v>
      </c>
      <c r="B667" s="1">
        <v>44145</v>
      </c>
      <c r="C667" s="1" t="str">
        <f t="shared" si="10"/>
        <v>20315</v>
      </c>
      <c r="D667" t="s">
        <v>109</v>
      </c>
      <c r="E667" t="s">
        <v>120</v>
      </c>
      <c r="F667" t="s">
        <v>115</v>
      </c>
      <c r="G667">
        <v>16</v>
      </c>
      <c r="H667">
        <v>83.8</v>
      </c>
      <c r="I667" t="s">
        <v>10</v>
      </c>
      <c r="J667" t="str">
        <f>_xlfn.XLOOKUP(Table1_1[[#This Row],[Analyte]],[1]analyte_order!$B:$B,[1]analyte_order!$C:$C)</f>
        <v>375-85-9</v>
      </c>
      <c r="K667">
        <f>_xlfn.XLOOKUP(Table1_1[[#This Row],[CAS_rn]],[1]analyte_order!$C:$C,[1]analyte_order!$E:$E)</f>
        <v>4</v>
      </c>
      <c r="L667" s="3">
        <v>4.2900000000000001E-2</v>
      </c>
    </row>
    <row r="668" spans="1:12" x14ac:dyDescent="0.3">
      <c r="A668" t="s">
        <v>165</v>
      </c>
      <c r="B668" s="1">
        <v>44145</v>
      </c>
      <c r="C668" s="1" t="str">
        <f t="shared" si="10"/>
        <v>20315</v>
      </c>
      <c r="D668" t="s">
        <v>109</v>
      </c>
      <c r="E668" t="s">
        <v>120</v>
      </c>
      <c r="F668" t="s">
        <v>115</v>
      </c>
      <c r="G668">
        <v>16</v>
      </c>
      <c r="H668">
        <v>83.8</v>
      </c>
      <c r="I668" t="s">
        <v>11</v>
      </c>
      <c r="J668" t="str">
        <f>_xlfn.XLOOKUP(Table1_1[[#This Row],[Analyte]],[1]analyte_order!$B:$B,[1]analyte_order!$C:$C)</f>
        <v>335-67-1</v>
      </c>
      <c r="K668">
        <f>_xlfn.XLOOKUP(Table1_1[[#This Row],[CAS_rn]],[1]analyte_order!$C:$C,[1]analyte_order!$E:$E)</f>
        <v>5</v>
      </c>
      <c r="L668" s="3">
        <v>4.2900000000000001E-2</v>
      </c>
    </row>
    <row r="669" spans="1:12" x14ac:dyDescent="0.3">
      <c r="A669" t="s">
        <v>165</v>
      </c>
      <c r="B669" s="1">
        <v>44145</v>
      </c>
      <c r="C669" s="1" t="str">
        <f t="shared" si="10"/>
        <v>20315</v>
      </c>
      <c r="D669" t="s">
        <v>109</v>
      </c>
      <c r="E669" t="s">
        <v>120</v>
      </c>
      <c r="F669" t="s">
        <v>115</v>
      </c>
      <c r="G669">
        <v>16</v>
      </c>
      <c r="H669">
        <v>83.8</v>
      </c>
      <c r="I669" t="s">
        <v>12</v>
      </c>
      <c r="J669" t="str">
        <f>_xlfn.XLOOKUP(Table1_1[[#This Row],[Analyte]],[1]analyte_order!$B:$B,[1]analyte_order!$C:$C)</f>
        <v>375-95-1</v>
      </c>
      <c r="K669">
        <f>_xlfn.XLOOKUP(Table1_1[[#This Row],[CAS_rn]],[1]analyte_order!$C:$C,[1]analyte_order!$E:$E)</f>
        <v>6</v>
      </c>
      <c r="L669" s="3">
        <v>4.2900000000000001E-2</v>
      </c>
    </row>
    <row r="670" spans="1:12" x14ac:dyDescent="0.3">
      <c r="A670" t="s">
        <v>165</v>
      </c>
      <c r="B670" s="1">
        <v>44145</v>
      </c>
      <c r="C670" s="1" t="str">
        <f t="shared" si="10"/>
        <v>20315</v>
      </c>
      <c r="D670" t="s">
        <v>109</v>
      </c>
      <c r="E670" t="s">
        <v>120</v>
      </c>
      <c r="F670" t="s">
        <v>115</v>
      </c>
      <c r="G670">
        <v>16</v>
      </c>
      <c r="H670">
        <v>83.8</v>
      </c>
      <c r="I670" t="s">
        <v>13</v>
      </c>
      <c r="J670" t="str">
        <f>_xlfn.XLOOKUP(Table1_1[[#This Row],[Analyte]],[1]analyte_order!$B:$B,[1]analyte_order!$C:$C)</f>
        <v>375-73-5</v>
      </c>
      <c r="K670">
        <f>_xlfn.XLOOKUP(Table1_1[[#This Row],[CAS_rn]],[1]analyte_order!$C:$C,[1]analyte_order!$E:$E)</f>
        <v>14</v>
      </c>
      <c r="L670" s="3">
        <v>4.2900000000000001E-2</v>
      </c>
    </row>
    <row r="671" spans="1:12" x14ac:dyDescent="0.3">
      <c r="A671" t="s">
        <v>165</v>
      </c>
      <c r="B671" s="1">
        <v>44145</v>
      </c>
      <c r="C671" s="1" t="str">
        <f t="shared" si="10"/>
        <v>20315</v>
      </c>
      <c r="D671" t="s">
        <v>109</v>
      </c>
      <c r="E671" t="s">
        <v>120</v>
      </c>
      <c r="F671" t="s">
        <v>115</v>
      </c>
      <c r="G671">
        <v>16</v>
      </c>
      <c r="H671">
        <v>83.8</v>
      </c>
      <c r="I671" t="s">
        <v>14</v>
      </c>
      <c r="J671" t="str">
        <f>_xlfn.XLOOKUP(Table1_1[[#This Row],[Analyte]],[1]analyte_order!$B:$B,[1]analyte_order!$C:$C)</f>
        <v>2706-91-4</v>
      </c>
      <c r="K671">
        <f>_xlfn.XLOOKUP(Table1_1[[#This Row],[CAS_rn]],[1]analyte_order!$C:$C,[1]analyte_order!$E:$E)</f>
        <v>15</v>
      </c>
      <c r="L671" s="3">
        <v>4.2900000000000001E-2</v>
      </c>
    </row>
    <row r="672" spans="1:12" x14ac:dyDescent="0.3">
      <c r="A672" t="s">
        <v>165</v>
      </c>
      <c r="B672" s="1">
        <v>44145</v>
      </c>
      <c r="C672" s="1" t="str">
        <f t="shared" si="10"/>
        <v>20315</v>
      </c>
      <c r="D672" t="s">
        <v>109</v>
      </c>
      <c r="E672" t="s">
        <v>120</v>
      </c>
      <c r="F672" t="s">
        <v>115</v>
      </c>
      <c r="G672">
        <v>16</v>
      </c>
      <c r="H672">
        <v>83.8</v>
      </c>
      <c r="I672" t="s">
        <v>15</v>
      </c>
      <c r="J672" t="str">
        <f>_xlfn.XLOOKUP(Table1_1[[#This Row],[Analyte]],[1]analyte_order!$B:$B,[1]analyte_order!$C:$C)</f>
        <v>355-46-4</v>
      </c>
      <c r="K672">
        <f>_xlfn.XLOOKUP(Table1_1[[#This Row],[CAS_rn]],[1]analyte_order!$C:$C,[1]analyte_order!$E:$E)</f>
        <v>16</v>
      </c>
      <c r="L672" s="3">
        <v>1.1599999999999999</v>
      </c>
    </row>
    <row r="673" spans="1:12" x14ac:dyDescent="0.3">
      <c r="A673" t="s">
        <v>165</v>
      </c>
      <c r="B673" s="1">
        <v>44145</v>
      </c>
      <c r="C673" s="1" t="str">
        <f t="shared" si="10"/>
        <v>20315</v>
      </c>
      <c r="D673" t="s">
        <v>109</v>
      </c>
      <c r="E673" t="s">
        <v>120</v>
      </c>
      <c r="F673" t="s">
        <v>115</v>
      </c>
      <c r="G673">
        <v>16</v>
      </c>
      <c r="H673">
        <v>83.8</v>
      </c>
      <c r="I673" t="s">
        <v>16</v>
      </c>
      <c r="J673" t="str">
        <f>_xlfn.XLOOKUP(Table1_1[[#This Row],[Analyte]],[1]analyte_order!$B:$B,[1]analyte_order!$C:$C)</f>
        <v>375-92-8</v>
      </c>
      <c r="K673">
        <f>_xlfn.XLOOKUP(Table1_1[[#This Row],[CAS_rn]],[1]analyte_order!$C:$C,[1]analyte_order!$E:$E)</f>
        <v>17</v>
      </c>
      <c r="L673" s="3">
        <v>0.22900000000000001</v>
      </c>
    </row>
    <row r="674" spans="1:12" x14ac:dyDescent="0.3">
      <c r="A674" t="s">
        <v>165</v>
      </c>
      <c r="B674" s="1">
        <v>44145</v>
      </c>
      <c r="C674" s="1" t="str">
        <f t="shared" si="10"/>
        <v>20315</v>
      </c>
      <c r="D674" t="s">
        <v>109</v>
      </c>
      <c r="E674" t="s">
        <v>120</v>
      </c>
      <c r="F674" t="s">
        <v>115</v>
      </c>
      <c r="G674">
        <v>16</v>
      </c>
      <c r="H674">
        <v>83.8</v>
      </c>
      <c r="I674" t="s">
        <v>17</v>
      </c>
      <c r="J674" t="str">
        <f>_xlfn.XLOOKUP(Table1_1[[#This Row],[Analyte]],[1]analyte_order!$B:$B,[1]analyte_order!$C:$C)</f>
        <v>1763-23-1</v>
      </c>
      <c r="K674">
        <f>_xlfn.XLOOKUP(Table1_1[[#This Row],[CAS_rn]],[1]analyte_order!$C:$C,[1]analyte_order!$E:$E)</f>
        <v>18</v>
      </c>
      <c r="L674" s="3">
        <v>279</v>
      </c>
    </row>
    <row r="675" spans="1:12" x14ac:dyDescent="0.3">
      <c r="A675" t="s">
        <v>165</v>
      </c>
      <c r="B675" s="1">
        <v>44145</v>
      </c>
      <c r="C675" s="1" t="str">
        <f t="shared" si="10"/>
        <v>20315</v>
      </c>
      <c r="D675" t="s">
        <v>109</v>
      </c>
      <c r="E675" t="s">
        <v>120</v>
      </c>
      <c r="F675" t="s">
        <v>115</v>
      </c>
      <c r="G675">
        <v>16</v>
      </c>
      <c r="H675">
        <v>83.8</v>
      </c>
      <c r="I675" t="s">
        <v>18</v>
      </c>
      <c r="J675" t="str">
        <f>_xlfn.XLOOKUP(Table1_1[[#This Row],[Analyte]],[1]analyte_order!$B:$B,[1]analyte_order!$C:$C)</f>
        <v>27619-97-2</v>
      </c>
      <c r="K675">
        <f>_xlfn.XLOOKUP(Table1_1[[#This Row],[CAS_rn]],[1]analyte_order!$C:$C,[1]analyte_order!$E:$E)</f>
        <v>23</v>
      </c>
      <c r="L675" s="3">
        <v>4.2900000000000001E-2</v>
      </c>
    </row>
    <row r="676" spans="1:12" x14ac:dyDescent="0.3">
      <c r="A676" t="s">
        <v>166</v>
      </c>
      <c r="B676" s="1">
        <v>44145</v>
      </c>
      <c r="C676" s="1" t="str">
        <f t="shared" si="10"/>
        <v>20315</v>
      </c>
      <c r="D676" t="s">
        <v>109</v>
      </c>
      <c r="E676" t="s">
        <v>110</v>
      </c>
      <c r="F676" t="s">
        <v>113</v>
      </c>
      <c r="G676">
        <v>23</v>
      </c>
      <c r="H676">
        <v>459.5</v>
      </c>
      <c r="I676" t="s">
        <v>7</v>
      </c>
      <c r="J676" t="str">
        <f>_xlfn.XLOOKUP(Table1_1[[#This Row],[Analyte]],[1]analyte_order!$B:$B,[1]analyte_order!$C:$C)</f>
        <v>375-22-4</v>
      </c>
      <c r="K676">
        <f>_xlfn.XLOOKUP(Table1_1[[#This Row],[CAS_rn]],[1]analyte_order!$C:$C,[1]analyte_order!$E:$E)</f>
        <v>1</v>
      </c>
      <c r="L676" s="3">
        <v>4.9000000000000002E-2</v>
      </c>
    </row>
    <row r="677" spans="1:12" x14ac:dyDescent="0.3">
      <c r="A677" t="s">
        <v>166</v>
      </c>
      <c r="B677" s="1">
        <v>44145</v>
      </c>
      <c r="C677" s="1" t="str">
        <f t="shared" si="10"/>
        <v>20315</v>
      </c>
      <c r="D677" t="s">
        <v>109</v>
      </c>
      <c r="E677" t="s">
        <v>110</v>
      </c>
      <c r="F677" t="s">
        <v>113</v>
      </c>
      <c r="G677">
        <v>23</v>
      </c>
      <c r="H677">
        <v>459.5</v>
      </c>
      <c r="I677" t="s">
        <v>8</v>
      </c>
      <c r="J677" t="str">
        <f>_xlfn.XLOOKUP(Table1_1[[#This Row],[Analyte]],[1]analyte_order!$B:$B,[1]analyte_order!$C:$C)</f>
        <v>2706-90-3</v>
      </c>
      <c r="K677">
        <f>_xlfn.XLOOKUP(Table1_1[[#This Row],[CAS_rn]],[1]analyte_order!$C:$C,[1]analyte_order!$E:$E)</f>
        <v>2</v>
      </c>
      <c r="L677" s="3">
        <v>4.9000000000000002E-2</v>
      </c>
    </row>
    <row r="678" spans="1:12" x14ac:dyDescent="0.3">
      <c r="A678" t="s">
        <v>166</v>
      </c>
      <c r="B678" s="1">
        <v>44145</v>
      </c>
      <c r="C678" s="1" t="str">
        <f t="shared" si="10"/>
        <v>20315</v>
      </c>
      <c r="D678" t="s">
        <v>109</v>
      </c>
      <c r="E678" t="s">
        <v>110</v>
      </c>
      <c r="F678" t="s">
        <v>113</v>
      </c>
      <c r="G678">
        <v>23</v>
      </c>
      <c r="H678">
        <v>459.5</v>
      </c>
      <c r="I678" t="s">
        <v>9</v>
      </c>
      <c r="J678" t="str">
        <f>_xlfn.XLOOKUP(Table1_1[[#This Row],[Analyte]],[1]analyte_order!$B:$B,[1]analyte_order!$C:$C)</f>
        <v>307-24-4</v>
      </c>
      <c r="K678">
        <f>_xlfn.XLOOKUP(Table1_1[[#This Row],[CAS_rn]],[1]analyte_order!$C:$C,[1]analyte_order!$E:$E)</f>
        <v>3</v>
      </c>
      <c r="L678" s="3">
        <v>4.9000000000000002E-2</v>
      </c>
    </row>
    <row r="679" spans="1:12" x14ac:dyDescent="0.3">
      <c r="A679" t="s">
        <v>166</v>
      </c>
      <c r="B679" s="1">
        <v>44145</v>
      </c>
      <c r="C679" s="1" t="str">
        <f t="shared" si="10"/>
        <v>20315</v>
      </c>
      <c r="D679" t="s">
        <v>109</v>
      </c>
      <c r="E679" t="s">
        <v>110</v>
      </c>
      <c r="F679" t="s">
        <v>113</v>
      </c>
      <c r="G679">
        <v>23</v>
      </c>
      <c r="H679">
        <v>459.5</v>
      </c>
      <c r="I679" t="s">
        <v>10</v>
      </c>
      <c r="J679" t="str">
        <f>_xlfn.XLOOKUP(Table1_1[[#This Row],[Analyte]],[1]analyte_order!$B:$B,[1]analyte_order!$C:$C)</f>
        <v>375-85-9</v>
      </c>
      <c r="K679">
        <f>_xlfn.XLOOKUP(Table1_1[[#This Row],[CAS_rn]],[1]analyte_order!$C:$C,[1]analyte_order!$E:$E)</f>
        <v>4</v>
      </c>
      <c r="L679" s="3">
        <v>0.60199999999999998</v>
      </c>
    </row>
    <row r="680" spans="1:12" x14ac:dyDescent="0.3">
      <c r="A680" t="s">
        <v>166</v>
      </c>
      <c r="B680" s="1">
        <v>44145</v>
      </c>
      <c r="C680" s="1" t="str">
        <f t="shared" si="10"/>
        <v>20315</v>
      </c>
      <c r="D680" t="s">
        <v>109</v>
      </c>
      <c r="E680" t="s">
        <v>110</v>
      </c>
      <c r="F680" t="s">
        <v>113</v>
      </c>
      <c r="G680">
        <v>23</v>
      </c>
      <c r="H680">
        <v>459.5</v>
      </c>
      <c r="I680" t="s">
        <v>11</v>
      </c>
      <c r="J680" t="str">
        <f>_xlfn.XLOOKUP(Table1_1[[#This Row],[Analyte]],[1]analyte_order!$B:$B,[1]analyte_order!$C:$C)</f>
        <v>335-67-1</v>
      </c>
      <c r="K680">
        <f>_xlfn.XLOOKUP(Table1_1[[#This Row],[CAS_rn]],[1]analyte_order!$C:$C,[1]analyte_order!$E:$E)</f>
        <v>5</v>
      </c>
      <c r="L680" s="3">
        <v>9.8000000000000004E-2</v>
      </c>
    </row>
    <row r="681" spans="1:12" x14ac:dyDescent="0.3">
      <c r="A681" t="s">
        <v>166</v>
      </c>
      <c r="B681" s="1">
        <v>44145</v>
      </c>
      <c r="C681" s="1" t="str">
        <f t="shared" si="10"/>
        <v>20315</v>
      </c>
      <c r="D681" t="s">
        <v>109</v>
      </c>
      <c r="E681" t="s">
        <v>110</v>
      </c>
      <c r="F681" t="s">
        <v>113</v>
      </c>
      <c r="G681">
        <v>23</v>
      </c>
      <c r="H681">
        <v>459.5</v>
      </c>
      <c r="I681" t="s">
        <v>12</v>
      </c>
      <c r="J681" t="str">
        <f>_xlfn.XLOOKUP(Table1_1[[#This Row],[Analyte]],[1]analyte_order!$B:$B,[1]analyte_order!$C:$C)</f>
        <v>375-95-1</v>
      </c>
      <c r="K681">
        <f>_xlfn.XLOOKUP(Table1_1[[#This Row],[CAS_rn]],[1]analyte_order!$C:$C,[1]analyte_order!$E:$E)</f>
        <v>6</v>
      </c>
      <c r="L681" s="3">
        <v>4.9000000000000002E-2</v>
      </c>
    </row>
    <row r="682" spans="1:12" x14ac:dyDescent="0.3">
      <c r="A682" t="s">
        <v>166</v>
      </c>
      <c r="B682" s="1">
        <v>44145</v>
      </c>
      <c r="C682" s="1" t="str">
        <f t="shared" si="10"/>
        <v>20315</v>
      </c>
      <c r="D682" t="s">
        <v>109</v>
      </c>
      <c r="E682" t="s">
        <v>110</v>
      </c>
      <c r="F682" t="s">
        <v>113</v>
      </c>
      <c r="G682">
        <v>23</v>
      </c>
      <c r="H682">
        <v>459.5</v>
      </c>
      <c r="I682" t="s">
        <v>13</v>
      </c>
      <c r="J682" t="str">
        <f>_xlfn.XLOOKUP(Table1_1[[#This Row],[Analyte]],[1]analyte_order!$B:$B,[1]analyte_order!$C:$C)</f>
        <v>375-73-5</v>
      </c>
      <c r="K682">
        <f>_xlfn.XLOOKUP(Table1_1[[#This Row],[CAS_rn]],[1]analyte_order!$C:$C,[1]analyte_order!$E:$E)</f>
        <v>14</v>
      </c>
      <c r="L682" s="3">
        <v>4.9000000000000002E-2</v>
      </c>
    </row>
    <row r="683" spans="1:12" x14ac:dyDescent="0.3">
      <c r="A683" t="s">
        <v>166</v>
      </c>
      <c r="B683" s="1">
        <v>44145</v>
      </c>
      <c r="C683" s="1" t="str">
        <f t="shared" si="10"/>
        <v>20315</v>
      </c>
      <c r="D683" t="s">
        <v>109</v>
      </c>
      <c r="E683" t="s">
        <v>110</v>
      </c>
      <c r="F683" t="s">
        <v>113</v>
      </c>
      <c r="G683">
        <v>23</v>
      </c>
      <c r="H683">
        <v>459.5</v>
      </c>
      <c r="I683" t="s">
        <v>14</v>
      </c>
      <c r="J683" t="str">
        <f>_xlfn.XLOOKUP(Table1_1[[#This Row],[Analyte]],[1]analyte_order!$B:$B,[1]analyte_order!$C:$C)</f>
        <v>2706-91-4</v>
      </c>
      <c r="K683">
        <f>_xlfn.XLOOKUP(Table1_1[[#This Row],[CAS_rn]],[1]analyte_order!$C:$C,[1]analyte_order!$E:$E)</f>
        <v>15</v>
      </c>
      <c r="L683" s="3">
        <v>9.8000000000000004E-2</v>
      </c>
    </row>
    <row r="684" spans="1:12" x14ac:dyDescent="0.3">
      <c r="A684" t="s">
        <v>166</v>
      </c>
      <c r="B684" s="1">
        <v>44145</v>
      </c>
      <c r="C684" s="1" t="str">
        <f t="shared" si="10"/>
        <v>20315</v>
      </c>
      <c r="D684" t="s">
        <v>109</v>
      </c>
      <c r="E684" t="s">
        <v>110</v>
      </c>
      <c r="F684" t="s">
        <v>113</v>
      </c>
      <c r="G684">
        <v>23</v>
      </c>
      <c r="H684">
        <v>459.5</v>
      </c>
      <c r="I684" t="s">
        <v>15</v>
      </c>
      <c r="J684" t="str">
        <f>_xlfn.XLOOKUP(Table1_1[[#This Row],[Analyte]],[1]analyte_order!$B:$B,[1]analyte_order!$C:$C)</f>
        <v>355-46-4</v>
      </c>
      <c r="K684">
        <f>_xlfn.XLOOKUP(Table1_1[[#This Row],[CAS_rn]],[1]analyte_order!$C:$C,[1]analyte_order!$E:$E)</f>
        <v>16</v>
      </c>
      <c r="L684" s="3">
        <v>5.36</v>
      </c>
    </row>
    <row r="685" spans="1:12" x14ac:dyDescent="0.3">
      <c r="A685" t="s">
        <v>166</v>
      </c>
      <c r="B685" s="1">
        <v>44145</v>
      </c>
      <c r="C685" s="1" t="str">
        <f t="shared" si="10"/>
        <v>20315</v>
      </c>
      <c r="D685" t="s">
        <v>109</v>
      </c>
      <c r="E685" t="s">
        <v>110</v>
      </c>
      <c r="F685" t="s">
        <v>113</v>
      </c>
      <c r="G685">
        <v>23</v>
      </c>
      <c r="H685">
        <v>459.5</v>
      </c>
      <c r="I685" t="s">
        <v>16</v>
      </c>
      <c r="J685" t="str">
        <f>_xlfn.XLOOKUP(Table1_1[[#This Row],[Analyte]],[1]analyte_order!$B:$B,[1]analyte_order!$C:$C)</f>
        <v>375-92-8</v>
      </c>
      <c r="K685">
        <f>_xlfn.XLOOKUP(Table1_1[[#This Row],[CAS_rn]],[1]analyte_order!$C:$C,[1]analyte_order!$E:$E)</f>
        <v>17</v>
      </c>
      <c r="L685" s="3">
        <v>1.38</v>
      </c>
    </row>
    <row r="686" spans="1:12" x14ac:dyDescent="0.3">
      <c r="A686" t="s">
        <v>166</v>
      </c>
      <c r="B686" s="1">
        <v>44145</v>
      </c>
      <c r="C686" s="1" t="str">
        <f t="shared" si="10"/>
        <v>20315</v>
      </c>
      <c r="D686" t="s">
        <v>109</v>
      </c>
      <c r="E686" t="s">
        <v>110</v>
      </c>
      <c r="F686" t="s">
        <v>113</v>
      </c>
      <c r="G686">
        <v>23</v>
      </c>
      <c r="H686">
        <v>459.5</v>
      </c>
      <c r="I686" t="s">
        <v>17</v>
      </c>
      <c r="J686" t="str">
        <f>_xlfn.XLOOKUP(Table1_1[[#This Row],[Analyte]],[1]analyte_order!$B:$B,[1]analyte_order!$C:$C)</f>
        <v>1763-23-1</v>
      </c>
      <c r="K686">
        <f>_xlfn.XLOOKUP(Table1_1[[#This Row],[CAS_rn]],[1]analyte_order!$C:$C,[1]analyte_order!$E:$E)</f>
        <v>18</v>
      </c>
      <c r="L686" s="3">
        <v>676</v>
      </c>
    </row>
    <row r="687" spans="1:12" x14ac:dyDescent="0.3">
      <c r="A687" t="s">
        <v>166</v>
      </c>
      <c r="B687" s="1">
        <v>44145</v>
      </c>
      <c r="C687" s="1" t="str">
        <f t="shared" si="10"/>
        <v>20315</v>
      </c>
      <c r="D687" t="s">
        <v>109</v>
      </c>
      <c r="E687" t="s">
        <v>110</v>
      </c>
      <c r="F687" t="s">
        <v>113</v>
      </c>
      <c r="G687">
        <v>23</v>
      </c>
      <c r="H687">
        <v>459.5</v>
      </c>
      <c r="I687" t="s">
        <v>18</v>
      </c>
      <c r="J687" t="str">
        <f>_xlfn.XLOOKUP(Table1_1[[#This Row],[Analyte]],[1]analyte_order!$B:$B,[1]analyte_order!$C:$C)</f>
        <v>27619-97-2</v>
      </c>
      <c r="K687">
        <f>_xlfn.XLOOKUP(Table1_1[[#This Row],[CAS_rn]],[1]analyte_order!$C:$C,[1]analyte_order!$E:$E)</f>
        <v>23</v>
      </c>
      <c r="L687" s="3">
        <v>4.9000000000000002E-2</v>
      </c>
    </row>
    <row r="688" spans="1:12" x14ac:dyDescent="0.3">
      <c r="A688" t="s">
        <v>167</v>
      </c>
      <c r="B688" s="1">
        <v>44145</v>
      </c>
      <c r="C688" s="1" t="str">
        <f t="shared" si="10"/>
        <v>20315</v>
      </c>
      <c r="D688" t="s">
        <v>109</v>
      </c>
      <c r="E688" t="s">
        <v>110</v>
      </c>
      <c r="F688" t="s">
        <v>115</v>
      </c>
      <c r="G688">
        <v>23</v>
      </c>
      <c r="H688">
        <v>459.5</v>
      </c>
      <c r="I688" t="s">
        <v>7</v>
      </c>
      <c r="J688" t="str">
        <f>_xlfn.XLOOKUP(Table1_1[[#This Row],[Analyte]],[1]analyte_order!$B:$B,[1]analyte_order!$C:$C)</f>
        <v>375-22-4</v>
      </c>
      <c r="K688">
        <f>_xlfn.XLOOKUP(Table1_1[[#This Row],[CAS_rn]],[1]analyte_order!$C:$C,[1]analyte_order!$E:$E)</f>
        <v>1</v>
      </c>
      <c r="L688" s="3">
        <v>4.5100000000000001E-2</v>
      </c>
    </row>
    <row r="689" spans="1:12" x14ac:dyDescent="0.3">
      <c r="A689" t="s">
        <v>167</v>
      </c>
      <c r="B689" s="1">
        <v>44145</v>
      </c>
      <c r="C689" s="1" t="str">
        <f t="shared" si="10"/>
        <v>20315</v>
      </c>
      <c r="D689" t="s">
        <v>109</v>
      </c>
      <c r="E689" t="s">
        <v>110</v>
      </c>
      <c r="F689" t="s">
        <v>115</v>
      </c>
      <c r="G689">
        <v>23</v>
      </c>
      <c r="H689">
        <v>459.5</v>
      </c>
      <c r="I689" t="s">
        <v>8</v>
      </c>
      <c r="J689" t="str">
        <f>_xlfn.XLOOKUP(Table1_1[[#This Row],[Analyte]],[1]analyte_order!$B:$B,[1]analyte_order!$C:$C)</f>
        <v>2706-90-3</v>
      </c>
      <c r="K689">
        <f>_xlfn.XLOOKUP(Table1_1[[#This Row],[CAS_rn]],[1]analyte_order!$C:$C,[1]analyte_order!$E:$E)</f>
        <v>2</v>
      </c>
      <c r="L689" s="3">
        <v>4.5100000000000001E-2</v>
      </c>
    </row>
    <row r="690" spans="1:12" x14ac:dyDescent="0.3">
      <c r="A690" t="s">
        <v>167</v>
      </c>
      <c r="B690" s="1">
        <v>44145</v>
      </c>
      <c r="C690" s="1" t="str">
        <f t="shared" si="10"/>
        <v>20315</v>
      </c>
      <c r="D690" t="s">
        <v>109</v>
      </c>
      <c r="E690" t="s">
        <v>110</v>
      </c>
      <c r="F690" t="s">
        <v>115</v>
      </c>
      <c r="G690">
        <v>23</v>
      </c>
      <c r="H690">
        <v>459.5</v>
      </c>
      <c r="I690" t="s">
        <v>9</v>
      </c>
      <c r="J690" t="str">
        <f>_xlfn.XLOOKUP(Table1_1[[#This Row],[Analyte]],[1]analyte_order!$B:$B,[1]analyte_order!$C:$C)</f>
        <v>307-24-4</v>
      </c>
      <c r="K690">
        <f>_xlfn.XLOOKUP(Table1_1[[#This Row],[CAS_rn]],[1]analyte_order!$C:$C,[1]analyte_order!$E:$E)</f>
        <v>3</v>
      </c>
      <c r="L690" s="3">
        <v>4.5100000000000001E-2</v>
      </c>
    </row>
    <row r="691" spans="1:12" x14ac:dyDescent="0.3">
      <c r="A691" t="s">
        <v>167</v>
      </c>
      <c r="B691" s="1">
        <v>44145</v>
      </c>
      <c r="C691" s="1" t="str">
        <f t="shared" si="10"/>
        <v>20315</v>
      </c>
      <c r="D691" t="s">
        <v>109</v>
      </c>
      <c r="E691" t="s">
        <v>110</v>
      </c>
      <c r="F691" t="s">
        <v>115</v>
      </c>
      <c r="G691">
        <v>23</v>
      </c>
      <c r="H691">
        <v>459.5</v>
      </c>
      <c r="I691" t="s">
        <v>10</v>
      </c>
      <c r="J691" t="str">
        <f>_xlfn.XLOOKUP(Table1_1[[#This Row],[Analyte]],[1]analyte_order!$B:$B,[1]analyte_order!$C:$C)</f>
        <v>375-85-9</v>
      </c>
      <c r="K691">
        <f>_xlfn.XLOOKUP(Table1_1[[#This Row],[CAS_rn]],[1]analyte_order!$C:$C,[1]analyte_order!$E:$E)</f>
        <v>4</v>
      </c>
      <c r="L691" s="3">
        <v>4.5100000000000001E-2</v>
      </c>
    </row>
    <row r="692" spans="1:12" x14ac:dyDescent="0.3">
      <c r="A692" t="s">
        <v>167</v>
      </c>
      <c r="B692" s="1">
        <v>44145</v>
      </c>
      <c r="C692" s="1" t="str">
        <f t="shared" si="10"/>
        <v>20315</v>
      </c>
      <c r="D692" t="s">
        <v>109</v>
      </c>
      <c r="E692" t="s">
        <v>110</v>
      </c>
      <c r="F692" t="s">
        <v>115</v>
      </c>
      <c r="G692">
        <v>23</v>
      </c>
      <c r="H692">
        <v>459.5</v>
      </c>
      <c r="I692" t="s">
        <v>11</v>
      </c>
      <c r="J692" t="str">
        <f>_xlfn.XLOOKUP(Table1_1[[#This Row],[Analyte]],[1]analyte_order!$B:$B,[1]analyte_order!$C:$C)</f>
        <v>335-67-1</v>
      </c>
      <c r="K692">
        <f>_xlfn.XLOOKUP(Table1_1[[#This Row],[CAS_rn]],[1]analyte_order!$C:$C,[1]analyte_order!$E:$E)</f>
        <v>5</v>
      </c>
      <c r="L692" s="3">
        <v>9.0300000000000005E-2</v>
      </c>
    </row>
    <row r="693" spans="1:12" x14ac:dyDescent="0.3">
      <c r="A693" t="s">
        <v>167</v>
      </c>
      <c r="B693" s="1">
        <v>44145</v>
      </c>
      <c r="C693" s="1" t="str">
        <f t="shared" si="10"/>
        <v>20315</v>
      </c>
      <c r="D693" t="s">
        <v>109</v>
      </c>
      <c r="E693" t="s">
        <v>110</v>
      </c>
      <c r="F693" t="s">
        <v>115</v>
      </c>
      <c r="G693">
        <v>23</v>
      </c>
      <c r="H693">
        <v>459.5</v>
      </c>
      <c r="I693" t="s">
        <v>12</v>
      </c>
      <c r="J693" t="str">
        <f>_xlfn.XLOOKUP(Table1_1[[#This Row],[Analyte]],[1]analyte_order!$B:$B,[1]analyte_order!$C:$C)</f>
        <v>375-95-1</v>
      </c>
      <c r="K693">
        <f>_xlfn.XLOOKUP(Table1_1[[#This Row],[CAS_rn]],[1]analyte_order!$C:$C,[1]analyte_order!$E:$E)</f>
        <v>6</v>
      </c>
      <c r="L693" s="3">
        <v>9.0300000000000005E-2</v>
      </c>
    </row>
    <row r="694" spans="1:12" x14ac:dyDescent="0.3">
      <c r="A694" t="s">
        <v>167</v>
      </c>
      <c r="B694" s="1">
        <v>44145</v>
      </c>
      <c r="C694" s="1" t="str">
        <f t="shared" si="10"/>
        <v>20315</v>
      </c>
      <c r="D694" t="s">
        <v>109</v>
      </c>
      <c r="E694" t="s">
        <v>110</v>
      </c>
      <c r="F694" t="s">
        <v>115</v>
      </c>
      <c r="G694">
        <v>23</v>
      </c>
      <c r="H694">
        <v>459.5</v>
      </c>
      <c r="I694" t="s">
        <v>13</v>
      </c>
      <c r="J694" t="str">
        <f>_xlfn.XLOOKUP(Table1_1[[#This Row],[Analyte]],[1]analyte_order!$B:$B,[1]analyte_order!$C:$C)</f>
        <v>375-73-5</v>
      </c>
      <c r="K694">
        <f>_xlfn.XLOOKUP(Table1_1[[#This Row],[CAS_rn]],[1]analyte_order!$C:$C,[1]analyte_order!$E:$E)</f>
        <v>14</v>
      </c>
      <c r="L694" s="3">
        <v>9.0300000000000005E-2</v>
      </c>
    </row>
    <row r="695" spans="1:12" x14ac:dyDescent="0.3">
      <c r="A695" t="s">
        <v>167</v>
      </c>
      <c r="B695" s="1">
        <v>44145</v>
      </c>
      <c r="C695" s="1" t="str">
        <f t="shared" si="10"/>
        <v>20315</v>
      </c>
      <c r="D695" t="s">
        <v>109</v>
      </c>
      <c r="E695" t="s">
        <v>110</v>
      </c>
      <c r="F695" t="s">
        <v>115</v>
      </c>
      <c r="G695">
        <v>23</v>
      </c>
      <c r="H695">
        <v>459.5</v>
      </c>
      <c r="I695" t="s">
        <v>14</v>
      </c>
      <c r="J695" t="str">
        <f>_xlfn.XLOOKUP(Table1_1[[#This Row],[Analyte]],[1]analyte_order!$B:$B,[1]analyte_order!$C:$C)</f>
        <v>2706-91-4</v>
      </c>
      <c r="K695">
        <f>_xlfn.XLOOKUP(Table1_1[[#This Row],[CAS_rn]],[1]analyte_order!$C:$C,[1]analyte_order!$E:$E)</f>
        <v>15</v>
      </c>
      <c r="L695" s="3">
        <v>0.46700000000000003</v>
      </c>
    </row>
    <row r="696" spans="1:12" x14ac:dyDescent="0.3">
      <c r="A696" t="s">
        <v>167</v>
      </c>
      <c r="B696" s="1">
        <v>44145</v>
      </c>
      <c r="C696" s="1" t="str">
        <f t="shared" si="10"/>
        <v>20315</v>
      </c>
      <c r="D696" t="s">
        <v>109</v>
      </c>
      <c r="E696" t="s">
        <v>110</v>
      </c>
      <c r="F696" t="s">
        <v>115</v>
      </c>
      <c r="G696">
        <v>23</v>
      </c>
      <c r="H696">
        <v>459.5</v>
      </c>
      <c r="I696" t="s">
        <v>15</v>
      </c>
      <c r="J696" t="str">
        <f>_xlfn.XLOOKUP(Table1_1[[#This Row],[Analyte]],[1]analyte_order!$B:$B,[1]analyte_order!$C:$C)</f>
        <v>355-46-4</v>
      </c>
      <c r="K696">
        <f>_xlfn.XLOOKUP(Table1_1[[#This Row],[CAS_rn]],[1]analyte_order!$C:$C,[1]analyte_order!$E:$E)</f>
        <v>16</v>
      </c>
      <c r="L696" s="3">
        <v>223</v>
      </c>
    </row>
    <row r="697" spans="1:12" x14ac:dyDescent="0.3">
      <c r="A697" t="s">
        <v>167</v>
      </c>
      <c r="B697" s="1">
        <v>44145</v>
      </c>
      <c r="C697" s="1" t="str">
        <f t="shared" si="10"/>
        <v>20315</v>
      </c>
      <c r="D697" t="s">
        <v>109</v>
      </c>
      <c r="E697" t="s">
        <v>110</v>
      </c>
      <c r="F697" t="s">
        <v>115</v>
      </c>
      <c r="G697">
        <v>23</v>
      </c>
      <c r="H697">
        <v>459.5</v>
      </c>
      <c r="I697" t="s">
        <v>16</v>
      </c>
      <c r="J697" t="str">
        <f>_xlfn.XLOOKUP(Table1_1[[#This Row],[Analyte]],[1]analyte_order!$B:$B,[1]analyte_order!$C:$C)</f>
        <v>375-92-8</v>
      </c>
      <c r="K697">
        <f>_xlfn.XLOOKUP(Table1_1[[#This Row],[CAS_rn]],[1]analyte_order!$C:$C,[1]analyte_order!$E:$E)</f>
        <v>17</v>
      </c>
      <c r="L697" s="3">
        <v>9.0300000000000005E-2</v>
      </c>
    </row>
    <row r="698" spans="1:12" x14ac:dyDescent="0.3">
      <c r="A698" t="s">
        <v>167</v>
      </c>
      <c r="B698" s="1">
        <v>44145</v>
      </c>
      <c r="C698" s="1" t="str">
        <f t="shared" si="10"/>
        <v>20315</v>
      </c>
      <c r="D698" t="s">
        <v>109</v>
      </c>
      <c r="E698" t="s">
        <v>110</v>
      </c>
      <c r="F698" t="s">
        <v>115</v>
      </c>
      <c r="G698">
        <v>23</v>
      </c>
      <c r="H698">
        <v>459.5</v>
      </c>
      <c r="I698" t="s">
        <v>17</v>
      </c>
      <c r="J698" t="str">
        <f>_xlfn.XLOOKUP(Table1_1[[#This Row],[Analyte]],[1]analyte_order!$B:$B,[1]analyte_order!$C:$C)</f>
        <v>1763-23-1</v>
      </c>
      <c r="K698">
        <f>_xlfn.XLOOKUP(Table1_1[[#This Row],[CAS_rn]],[1]analyte_order!$C:$C,[1]analyte_order!$E:$E)</f>
        <v>18</v>
      </c>
      <c r="L698" s="3">
        <v>85</v>
      </c>
    </row>
    <row r="699" spans="1:12" x14ac:dyDescent="0.3">
      <c r="A699" t="s">
        <v>167</v>
      </c>
      <c r="B699" s="1">
        <v>44145</v>
      </c>
      <c r="C699" s="1" t="str">
        <f t="shared" si="10"/>
        <v>20315</v>
      </c>
      <c r="D699" t="s">
        <v>109</v>
      </c>
      <c r="E699" t="s">
        <v>110</v>
      </c>
      <c r="F699" t="s">
        <v>115</v>
      </c>
      <c r="G699">
        <v>23</v>
      </c>
      <c r="H699">
        <v>459.5</v>
      </c>
      <c r="I699" t="s">
        <v>18</v>
      </c>
      <c r="J699" t="str">
        <f>_xlfn.XLOOKUP(Table1_1[[#This Row],[Analyte]],[1]analyte_order!$B:$B,[1]analyte_order!$C:$C)</f>
        <v>27619-97-2</v>
      </c>
      <c r="K699">
        <f>_xlfn.XLOOKUP(Table1_1[[#This Row],[CAS_rn]],[1]analyte_order!$C:$C,[1]analyte_order!$E:$E)</f>
        <v>23</v>
      </c>
      <c r="L699" s="3">
        <v>4.5100000000000001E-2</v>
      </c>
    </row>
    <row r="700" spans="1:12" x14ac:dyDescent="0.3">
      <c r="A700" t="s">
        <v>168</v>
      </c>
      <c r="B700" s="1">
        <v>44314</v>
      </c>
      <c r="C700" s="1" t="str">
        <f t="shared" si="10"/>
        <v>21118</v>
      </c>
      <c r="D700" t="s">
        <v>109</v>
      </c>
      <c r="E700" t="s">
        <v>110</v>
      </c>
      <c r="F700" t="s">
        <v>111</v>
      </c>
      <c r="G700">
        <v>20</v>
      </c>
      <c r="H700">
        <v>191.45</v>
      </c>
      <c r="I700" t="s">
        <v>7</v>
      </c>
      <c r="J700" t="str">
        <f>_xlfn.XLOOKUP(Table1_1[[#This Row],[Analyte]],[1]analyte_order!$B:$B,[1]analyte_order!$C:$C)</f>
        <v>375-22-4</v>
      </c>
      <c r="K700">
        <f>_xlfn.XLOOKUP(Table1_1[[#This Row],[CAS_rn]],[1]analyte_order!$C:$C,[1]analyte_order!$E:$E)</f>
        <v>1</v>
      </c>
      <c r="L700" s="3">
        <v>0.79100000000000004</v>
      </c>
    </row>
    <row r="701" spans="1:12" x14ac:dyDescent="0.3">
      <c r="A701" t="s">
        <v>168</v>
      </c>
      <c r="B701" s="1">
        <v>44314</v>
      </c>
      <c r="C701" s="1" t="str">
        <f t="shared" si="10"/>
        <v>21118</v>
      </c>
      <c r="D701" t="s">
        <v>109</v>
      </c>
      <c r="E701" t="s">
        <v>110</v>
      </c>
      <c r="F701" t="s">
        <v>111</v>
      </c>
      <c r="G701">
        <v>20</v>
      </c>
      <c r="H701">
        <v>191.45</v>
      </c>
      <c r="I701" t="s">
        <v>8</v>
      </c>
      <c r="J701" t="str">
        <f>_xlfn.XLOOKUP(Table1_1[[#This Row],[Analyte]],[1]analyte_order!$B:$B,[1]analyte_order!$C:$C)</f>
        <v>2706-90-3</v>
      </c>
      <c r="K701">
        <f>_xlfn.XLOOKUP(Table1_1[[#This Row],[CAS_rn]],[1]analyte_order!$C:$C,[1]analyte_order!$E:$E)</f>
        <v>2</v>
      </c>
      <c r="L701" s="3">
        <v>0.13500000000000001</v>
      </c>
    </row>
    <row r="702" spans="1:12" x14ac:dyDescent="0.3">
      <c r="A702" t="s">
        <v>168</v>
      </c>
      <c r="B702" s="1">
        <v>44314</v>
      </c>
      <c r="C702" s="1" t="str">
        <f t="shared" si="10"/>
        <v>21118</v>
      </c>
      <c r="D702" t="s">
        <v>109</v>
      </c>
      <c r="E702" t="s">
        <v>110</v>
      </c>
      <c r="F702" t="s">
        <v>111</v>
      </c>
      <c r="G702">
        <v>20</v>
      </c>
      <c r="H702">
        <v>191.45</v>
      </c>
      <c r="I702" t="s">
        <v>9</v>
      </c>
      <c r="J702" t="str">
        <f>_xlfn.XLOOKUP(Table1_1[[#This Row],[Analyte]],[1]analyte_order!$B:$B,[1]analyte_order!$C:$C)</f>
        <v>307-24-4</v>
      </c>
      <c r="K702">
        <f>_xlfn.XLOOKUP(Table1_1[[#This Row],[CAS_rn]],[1]analyte_order!$C:$C,[1]analyte_order!$E:$E)</f>
        <v>3</v>
      </c>
      <c r="L702" s="3">
        <v>0.95899999999999996</v>
      </c>
    </row>
    <row r="703" spans="1:12" x14ac:dyDescent="0.3">
      <c r="A703" t="s">
        <v>168</v>
      </c>
      <c r="B703" s="1">
        <v>44314</v>
      </c>
      <c r="C703" s="1" t="str">
        <f t="shared" si="10"/>
        <v>21118</v>
      </c>
      <c r="D703" t="s">
        <v>109</v>
      </c>
      <c r="E703" t="s">
        <v>110</v>
      </c>
      <c r="F703" t="s">
        <v>111</v>
      </c>
      <c r="G703">
        <v>20</v>
      </c>
      <c r="H703">
        <v>191.45</v>
      </c>
      <c r="I703" t="s">
        <v>10</v>
      </c>
      <c r="J703" t="str">
        <f>_xlfn.XLOOKUP(Table1_1[[#This Row],[Analyte]],[1]analyte_order!$B:$B,[1]analyte_order!$C:$C)</f>
        <v>375-85-9</v>
      </c>
      <c r="K703">
        <f>_xlfn.XLOOKUP(Table1_1[[#This Row],[CAS_rn]],[1]analyte_order!$C:$C,[1]analyte_order!$E:$E)</f>
        <v>4</v>
      </c>
      <c r="L703" s="3">
        <v>0.28499999999999998</v>
      </c>
    </row>
    <row r="704" spans="1:12" x14ac:dyDescent="0.3">
      <c r="A704" t="s">
        <v>168</v>
      </c>
      <c r="B704" s="1">
        <v>44314</v>
      </c>
      <c r="C704" s="1" t="str">
        <f t="shared" si="10"/>
        <v>21118</v>
      </c>
      <c r="D704" t="s">
        <v>109</v>
      </c>
      <c r="E704" t="s">
        <v>110</v>
      </c>
      <c r="F704" t="s">
        <v>111</v>
      </c>
      <c r="G704">
        <v>20</v>
      </c>
      <c r="H704">
        <v>191.45</v>
      </c>
      <c r="I704" t="s">
        <v>11</v>
      </c>
      <c r="J704" t="str">
        <f>_xlfn.XLOOKUP(Table1_1[[#This Row],[Analyte]],[1]analyte_order!$B:$B,[1]analyte_order!$C:$C)</f>
        <v>335-67-1</v>
      </c>
      <c r="K704">
        <f>_xlfn.XLOOKUP(Table1_1[[#This Row],[CAS_rn]],[1]analyte_order!$C:$C,[1]analyte_order!$E:$E)</f>
        <v>5</v>
      </c>
      <c r="L704" s="3">
        <v>0.88300000000000001</v>
      </c>
    </row>
    <row r="705" spans="1:12" x14ac:dyDescent="0.3">
      <c r="A705" t="s">
        <v>168</v>
      </c>
      <c r="B705" s="1">
        <v>44314</v>
      </c>
      <c r="C705" s="1" t="str">
        <f t="shared" si="10"/>
        <v>21118</v>
      </c>
      <c r="D705" t="s">
        <v>109</v>
      </c>
      <c r="E705" t="s">
        <v>110</v>
      </c>
      <c r="F705" t="s">
        <v>111</v>
      </c>
      <c r="G705">
        <v>20</v>
      </c>
      <c r="H705">
        <v>191.45</v>
      </c>
      <c r="I705" t="s">
        <v>12</v>
      </c>
      <c r="J705" t="str">
        <f>_xlfn.XLOOKUP(Table1_1[[#This Row],[Analyte]],[1]analyte_order!$B:$B,[1]analyte_order!$C:$C)</f>
        <v>375-95-1</v>
      </c>
      <c r="K705">
        <f>_xlfn.XLOOKUP(Table1_1[[#This Row],[CAS_rn]],[1]analyte_order!$C:$C,[1]analyte_order!$E:$E)</f>
        <v>6</v>
      </c>
      <c r="L705" s="3">
        <v>0.86899999999999999</v>
      </c>
    </row>
    <row r="706" spans="1:12" x14ac:dyDescent="0.3">
      <c r="A706" t="s">
        <v>168</v>
      </c>
      <c r="B706" s="1">
        <v>44314</v>
      </c>
      <c r="C706" s="1" t="str">
        <f t="shared" ref="C706:C769" si="11">TEXT(B706,"yy")&amp;TEXT((B706-DATEVALUE("1/1/"&amp;TEXT(B706,"yy"))+1),"000")</f>
        <v>21118</v>
      </c>
      <c r="D706" t="s">
        <v>109</v>
      </c>
      <c r="E706" t="s">
        <v>110</v>
      </c>
      <c r="F706" t="s">
        <v>111</v>
      </c>
      <c r="G706">
        <v>20</v>
      </c>
      <c r="H706">
        <v>191.45</v>
      </c>
      <c r="I706" t="s">
        <v>19</v>
      </c>
      <c r="J706" t="str">
        <f>_xlfn.XLOOKUP(Table1_1[[#This Row],[Analyte]],[1]analyte_order!$B:$B,[1]analyte_order!$C:$C)</f>
        <v>335-76-2</v>
      </c>
      <c r="K706">
        <f>_xlfn.XLOOKUP(Table1_1[[#This Row],[CAS_rn]],[1]analyte_order!$C:$C,[1]analyte_order!$E:$E)</f>
        <v>7</v>
      </c>
      <c r="L706" s="3">
        <v>2.68</v>
      </c>
    </row>
    <row r="707" spans="1:12" x14ac:dyDescent="0.3">
      <c r="A707" t="s">
        <v>168</v>
      </c>
      <c r="B707" s="1">
        <v>44314</v>
      </c>
      <c r="C707" s="1" t="str">
        <f t="shared" si="11"/>
        <v>21118</v>
      </c>
      <c r="D707" t="s">
        <v>109</v>
      </c>
      <c r="E707" t="s">
        <v>110</v>
      </c>
      <c r="F707" t="s">
        <v>111</v>
      </c>
      <c r="G707">
        <v>20</v>
      </c>
      <c r="H707">
        <v>191.45</v>
      </c>
      <c r="I707" t="s">
        <v>20</v>
      </c>
      <c r="J707" t="str">
        <f>_xlfn.XLOOKUP(Table1_1[[#This Row],[Analyte]],[1]analyte_order!$B:$B,[1]analyte_order!$C:$C)</f>
        <v>2058-94-8</v>
      </c>
      <c r="K707">
        <f>_xlfn.XLOOKUP(Table1_1[[#This Row],[CAS_rn]],[1]analyte_order!$C:$C,[1]analyte_order!$E:$E)</f>
        <v>8</v>
      </c>
      <c r="L707" s="3">
        <v>7.59</v>
      </c>
    </row>
    <row r="708" spans="1:12" x14ac:dyDescent="0.3">
      <c r="A708" t="s">
        <v>168</v>
      </c>
      <c r="B708" s="1">
        <v>44314</v>
      </c>
      <c r="C708" s="1" t="str">
        <f t="shared" si="11"/>
        <v>21118</v>
      </c>
      <c r="D708" t="s">
        <v>109</v>
      </c>
      <c r="E708" t="s">
        <v>110</v>
      </c>
      <c r="F708" t="s">
        <v>111</v>
      </c>
      <c r="G708">
        <v>20</v>
      </c>
      <c r="H708">
        <v>191.45</v>
      </c>
      <c r="I708" t="s">
        <v>21</v>
      </c>
      <c r="J708" t="str">
        <f>_xlfn.XLOOKUP(Table1_1[[#This Row],[Analyte]],[1]analyte_order!$B:$B,[1]analyte_order!$C:$C)</f>
        <v>307-55-1</v>
      </c>
      <c r="K708">
        <f>_xlfn.XLOOKUP(Table1_1[[#This Row],[CAS_rn]],[1]analyte_order!$C:$C,[1]analyte_order!$E:$E)</f>
        <v>9</v>
      </c>
      <c r="L708" s="3">
        <v>8.36</v>
      </c>
    </row>
    <row r="709" spans="1:12" x14ac:dyDescent="0.3">
      <c r="A709" t="s">
        <v>168</v>
      </c>
      <c r="B709" s="1">
        <v>44314</v>
      </c>
      <c r="C709" s="1" t="str">
        <f t="shared" si="11"/>
        <v>21118</v>
      </c>
      <c r="D709" t="s">
        <v>109</v>
      </c>
      <c r="E709" t="s">
        <v>110</v>
      </c>
      <c r="F709" t="s">
        <v>111</v>
      </c>
      <c r="G709">
        <v>20</v>
      </c>
      <c r="H709">
        <v>191.45</v>
      </c>
      <c r="I709" t="s">
        <v>22</v>
      </c>
      <c r="J709" t="str">
        <f>_xlfn.XLOOKUP(Table1_1[[#This Row],[Analyte]],[1]analyte_order!$B:$B,[1]analyte_order!$C:$C)</f>
        <v>72629-94-8</v>
      </c>
      <c r="K709">
        <f>_xlfn.XLOOKUP(Table1_1[[#This Row],[CAS_rn]],[1]analyte_order!$C:$C,[1]analyte_order!$E:$E)</f>
        <v>10</v>
      </c>
      <c r="L709" s="3">
        <v>6.54</v>
      </c>
    </row>
    <row r="710" spans="1:12" x14ac:dyDescent="0.3">
      <c r="A710" t="s">
        <v>168</v>
      </c>
      <c r="B710" s="1">
        <v>44314</v>
      </c>
      <c r="C710" s="1" t="str">
        <f t="shared" si="11"/>
        <v>21118</v>
      </c>
      <c r="D710" t="s">
        <v>109</v>
      </c>
      <c r="E710" t="s">
        <v>110</v>
      </c>
      <c r="F710" t="s">
        <v>111</v>
      </c>
      <c r="G710">
        <v>20</v>
      </c>
      <c r="H710">
        <v>191.45</v>
      </c>
      <c r="I710" t="s">
        <v>23</v>
      </c>
      <c r="J710" t="str">
        <f>_xlfn.XLOOKUP(Table1_1[[#This Row],[Analyte]],[1]analyte_order!$B:$B,[1]analyte_order!$C:$C)</f>
        <v>376-06-7</v>
      </c>
      <c r="K710">
        <f>_xlfn.XLOOKUP(Table1_1[[#This Row],[CAS_rn]],[1]analyte_order!$C:$C,[1]analyte_order!$E:$E)</f>
        <v>11</v>
      </c>
      <c r="L710" s="3">
        <v>10.3</v>
      </c>
    </row>
    <row r="711" spans="1:12" x14ac:dyDescent="0.3">
      <c r="A711" t="s">
        <v>168</v>
      </c>
      <c r="B711" s="1">
        <v>44314</v>
      </c>
      <c r="C711" s="1" t="str">
        <f t="shared" si="11"/>
        <v>21118</v>
      </c>
      <c r="D711" t="s">
        <v>109</v>
      </c>
      <c r="E711" t="s">
        <v>110</v>
      </c>
      <c r="F711" t="s">
        <v>111</v>
      </c>
      <c r="G711">
        <v>20</v>
      </c>
      <c r="H711">
        <v>191.45</v>
      </c>
      <c r="I711" t="s">
        <v>24</v>
      </c>
      <c r="J711" t="str">
        <f>_xlfn.XLOOKUP(Table1_1[[#This Row],[Analyte]],[1]analyte_order!$B:$B,[1]analyte_order!$C:$C)</f>
        <v>67905-19-5</v>
      </c>
      <c r="K711">
        <f>_xlfn.XLOOKUP(Table1_1[[#This Row],[CAS_rn]],[1]analyte_order!$C:$C,[1]analyte_order!$E:$E)</f>
        <v>12</v>
      </c>
      <c r="L711" s="3">
        <v>0.46800000000000003</v>
      </c>
    </row>
    <row r="712" spans="1:12" x14ac:dyDescent="0.3">
      <c r="A712" t="s">
        <v>168</v>
      </c>
      <c r="B712" s="1">
        <v>44314</v>
      </c>
      <c r="C712" s="1" t="str">
        <f t="shared" si="11"/>
        <v>21118</v>
      </c>
      <c r="D712" t="s">
        <v>109</v>
      </c>
      <c r="E712" t="s">
        <v>110</v>
      </c>
      <c r="F712" t="s">
        <v>111</v>
      </c>
      <c r="G712">
        <v>20</v>
      </c>
      <c r="H712">
        <v>191.45</v>
      </c>
      <c r="I712" t="s">
        <v>13</v>
      </c>
      <c r="J712" t="str">
        <f>_xlfn.XLOOKUP(Table1_1[[#This Row],[Analyte]],[1]analyte_order!$B:$B,[1]analyte_order!$C:$C)</f>
        <v>375-73-5</v>
      </c>
      <c r="K712">
        <f>_xlfn.XLOOKUP(Table1_1[[#This Row],[CAS_rn]],[1]analyte_order!$C:$C,[1]analyte_order!$E:$E)</f>
        <v>14</v>
      </c>
      <c r="L712" s="3">
        <v>0.27500000000000002</v>
      </c>
    </row>
    <row r="713" spans="1:12" x14ac:dyDescent="0.3">
      <c r="A713" t="s">
        <v>168</v>
      </c>
      <c r="B713" s="1">
        <v>44314</v>
      </c>
      <c r="C713" s="1" t="str">
        <f t="shared" si="11"/>
        <v>21118</v>
      </c>
      <c r="D713" t="s">
        <v>109</v>
      </c>
      <c r="E713" t="s">
        <v>110</v>
      </c>
      <c r="F713" t="s">
        <v>111</v>
      </c>
      <c r="G713">
        <v>20</v>
      </c>
      <c r="H713">
        <v>191.45</v>
      </c>
      <c r="I713" t="s">
        <v>14</v>
      </c>
      <c r="J713" t="str">
        <f>_xlfn.XLOOKUP(Table1_1[[#This Row],[Analyte]],[1]analyte_order!$B:$B,[1]analyte_order!$C:$C)</f>
        <v>2706-91-4</v>
      </c>
      <c r="K713">
        <f>_xlfn.XLOOKUP(Table1_1[[#This Row],[CAS_rn]],[1]analyte_order!$C:$C,[1]analyte_order!$E:$E)</f>
        <v>15</v>
      </c>
      <c r="L713" s="3">
        <v>0.45900000000000002</v>
      </c>
    </row>
    <row r="714" spans="1:12" x14ac:dyDescent="0.3">
      <c r="A714" t="s">
        <v>168</v>
      </c>
      <c r="B714" s="1">
        <v>44314</v>
      </c>
      <c r="C714" s="1" t="str">
        <f t="shared" si="11"/>
        <v>21118</v>
      </c>
      <c r="D714" t="s">
        <v>109</v>
      </c>
      <c r="E714" t="s">
        <v>110</v>
      </c>
      <c r="F714" t="s">
        <v>111</v>
      </c>
      <c r="G714">
        <v>20</v>
      </c>
      <c r="H714">
        <v>191.45</v>
      </c>
      <c r="I714" t="s">
        <v>15</v>
      </c>
      <c r="J714" t="str">
        <f>_xlfn.XLOOKUP(Table1_1[[#This Row],[Analyte]],[1]analyte_order!$B:$B,[1]analyte_order!$C:$C)</f>
        <v>355-46-4</v>
      </c>
      <c r="K714">
        <f>_xlfn.XLOOKUP(Table1_1[[#This Row],[CAS_rn]],[1]analyte_order!$C:$C,[1]analyte_order!$E:$E)</f>
        <v>16</v>
      </c>
      <c r="L714" s="3">
        <v>11</v>
      </c>
    </row>
    <row r="715" spans="1:12" x14ac:dyDescent="0.3">
      <c r="A715" t="s">
        <v>168</v>
      </c>
      <c r="B715" s="1">
        <v>44314</v>
      </c>
      <c r="C715" s="1" t="str">
        <f t="shared" si="11"/>
        <v>21118</v>
      </c>
      <c r="D715" t="s">
        <v>109</v>
      </c>
      <c r="E715" t="s">
        <v>110</v>
      </c>
      <c r="F715" t="s">
        <v>111</v>
      </c>
      <c r="G715">
        <v>20</v>
      </c>
      <c r="H715">
        <v>191.45</v>
      </c>
      <c r="I715" t="s">
        <v>16</v>
      </c>
      <c r="J715" t="str">
        <f>_xlfn.XLOOKUP(Table1_1[[#This Row],[Analyte]],[1]analyte_order!$B:$B,[1]analyte_order!$C:$C)</f>
        <v>375-92-8</v>
      </c>
      <c r="K715">
        <f>_xlfn.XLOOKUP(Table1_1[[#This Row],[CAS_rn]],[1]analyte_order!$C:$C,[1]analyte_order!$E:$E)</f>
        <v>17</v>
      </c>
      <c r="L715" s="3">
        <v>1.47</v>
      </c>
    </row>
    <row r="716" spans="1:12" x14ac:dyDescent="0.3">
      <c r="A716" t="s">
        <v>168</v>
      </c>
      <c r="B716" s="1">
        <v>44314</v>
      </c>
      <c r="C716" s="1" t="str">
        <f t="shared" si="11"/>
        <v>21118</v>
      </c>
      <c r="D716" t="s">
        <v>109</v>
      </c>
      <c r="E716" t="s">
        <v>110</v>
      </c>
      <c r="F716" t="s">
        <v>111</v>
      </c>
      <c r="G716">
        <v>20</v>
      </c>
      <c r="H716">
        <v>191.45</v>
      </c>
      <c r="I716" t="s">
        <v>17</v>
      </c>
      <c r="J716" t="str">
        <f>_xlfn.XLOOKUP(Table1_1[[#This Row],[Analyte]],[1]analyte_order!$B:$B,[1]analyte_order!$C:$C)</f>
        <v>1763-23-1</v>
      </c>
      <c r="K716">
        <f>_xlfn.XLOOKUP(Table1_1[[#This Row],[CAS_rn]],[1]analyte_order!$C:$C,[1]analyte_order!$E:$E)</f>
        <v>18</v>
      </c>
      <c r="L716" s="3">
        <v>781</v>
      </c>
    </row>
    <row r="717" spans="1:12" x14ac:dyDescent="0.3">
      <c r="A717" t="s">
        <v>168</v>
      </c>
      <c r="B717" s="1">
        <v>44314</v>
      </c>
      <c r="C717" s="1" t="str">
        <f t="shared" si="11"/>
        <v>21118</v>
      </c>
      <c r="D717" t="s">
        <v>109</v>
      </c>
      <c r="E717" t="s">
        <v>110</v>
      </c>
      <c r="F717" t="s">
        <v>111</v>
      </c>
      <c r="G717">
        <v>20</v>
      </c>
      <c r="H717">
        <v>191.45</v>
      </c>
      <c r="I717" t="s">
        <v>25</v>
      </c>
      <c r="J717" t="str">
        <f>_xlfn.XLOOKUP(Table1_1[[#This Row],[Analyte]],[1]analyte_order!$B:$B,[1]analyte_order!$C:$C)</f>
        <v>68259-12-1</v>
      </c>
      <c r="K717">
        <f>_xlfn.XLOOKUP(Table1_1[[#This Row],[CAS_rn]],[1]analyte_order!$C:$C,[1]analyte_order!$E:$E)</f>
        <v>19</v>
      </c>
      <c r="L717" s="3">
        <v>7.47</v>
      </c>
    </row>
    <row r="718" spans="1:12" x14ac:dyDescent="0.3">
      <c r="A718" t="s">
        <v>168</v>
      </c>
      <c r="B718" s="1">
        <v>44314</v>
      </c>
      <c r="C718" s="1" t="str">
        <f t="shared" si="11"/>
        <v>21118</v>
      </c>
      <c r="D718" t="s">
        <v>109</v>
      </c>
      <c r="E718" t="s">
        <v>110</v>
      </c>
      <c r="F718" t="s">
        <v>111</v>
      </c>
      <c r="G718">
        <v>20</v>
      </c>
      <c r="H718">
        <v>191.45</v>
      </c>
      <c r="I718" t="s">
        <v>26</v>
      </c>
      <c r="J718" t="str">
        <f>_xlfn.XLOOKUP(Table1_1[[#This Row],[Analyte]],[1]analyte_order!$B:$B,[1]analyte_order!$C:$C)</f>
        <v>335-77-3</v>
      </c>
      <c r="K718">
        <f>_xlfn.XLOOKUP(Table1_1[[#This Row],[CAS_rn]],[1]analyte_order!$C:$C,[1]analyte_order!$E:$E)</f>
        <v>20</v>
      </c>
      <c r="L718" s="3">
        <v>10.7</v>
      </c>
    </row>
    <row r="719" spans="1:12" x14ac:dyDescent="0.3">
      <c r="A719" t="s">
        <v>168</v>
      </c>
      <c r="B719" s="1">
        <v>44314</v>
      </c>
      <c r="C719" s="1" t="str">
        <f t="shared" si="11"/>
        <v>21118</v>
      </c>
      <c r="D719" t="s">
        <v>109</v>
      </c>
      <c r="E719" t="s">
        <v>110</v>
      </c>
      <c r="F719" t="s">
        <v>111</v>
      </c>
      <c r="G719">
        <v>20</v>
      </c>
      <c r="H719">
        <v>191.45</v>
      </c>
      <c r="I719" t="s">
        <v>27</v>
      </c>
      <c r="J719" t="str">
        <f>_xlfn.XLOOKUP(Table1_1[[#This Row],[Analyte]],[1]analyte_order!$B:$B,[1]analyte_order!$C:$C)</f>
        <v>79780-39-5</v>
      </c>
      <c r="K719">
        <f>_xlfn.XLOOKUP(Table1_1[[#This Row],[CAS_rn]],[1]analyte_order!$C:$C,[1]analyte_order!$E:$E)</f>
        <v>21</v>
      </c>
      <c r="L719" s="3">
        <v>3.89</v>
      </c>
    </row>
    <row r="720" spans="1:12" x14ac:dyDescent="0.3">
      <c r="A720" t="s">
        <v>168</v>
      </c>
      <c r="B720" s="1">
        <v>44314</v>
      </c>
      <c r="C720" s="1" t="str">
        <f t="shared" si="11"/>
        <v>21118</v>
      </c>
      <c r="D720" t="s">
        <v>109</v>
      </c>
      <c r="E720" t="s">
        <v>110</v>
      </c>
      <c r="F720" t="s">
        <v>111</v>
      </c>
      <c r="G720">
        <v>20</v>
      </c>
      <c r="H720">
        <v>191.45</v>
      </c>
      <c r="I720" t="s">
        <v>28</v>
      </c>
      <c r="J720" t="str">
        <f>_xlfn.XLOOKUP(Table1_1[[#This Row],[Analyte]],[1]analyte_order!$B:$B,[1]analyte_order!$C:$C)</f>
        <v>757124-72-4</v>
      </c>
      <c r="K720">
        <f>_xlfn.XLOOKUP(Table1_1[[#This Row],[CAS_rn]],[1]analyte_order!$C:$C,[1]analyte_order!$E:$E)</f>
        <v>22</v>
      </c>
      <c r="L720" s="3">
        <v>0.33750000000000002</v>
      </c>
    </row>
    <row r="721" spans="1:12" x14ac:dyDescent="0.3">
      <c r="A721" t="s">
        <v>168</v>
      </c>
      <c r="B721" s="1">
        <v>44314</v>
      </c>
      <c r="C721" s="1" t="str">
        <f t="shared" si="11"/>
        <v>21118</v>
      </c>
      <c r="D721" t="s">
        <v>109</v>
      </c>
      <c r="E721" t="s">
        <v>110</v>
      </c>
      <c r="F721" t="s">
        <v>111</v>
      </c>
      <c r="G721">
        <v>20</v>
      </c>
      <c r="H721">
        <v>191.45</v>
      </c>
      <c r="I721" t="s">
        <v>18</v>
      </c>
      <c r="J721" t="str">
        <f>_xlfn.XLOOKUP(Table1_1[[#This Row],[Analyte]],[1]analyte_order!$B:$B,[1]analyte_order!$C:$C)</f>
        <v>27619-97-2</v>
      </c>
      <c r="K721">
        <f>_xlfn.XLOOKUP(Table1_1[[#This Row],[CAS_rn]],[1]analyte_order!$C:$C,[1]analyte_order!$E:$E)</f>
        <v>23</v>
      </c>
      <c r="L721" s="3">
        <v>0.13500000000000001</v>
      </c>
    </row>
    <row r="722" spans="1:12" x14ac:dyDescent="0.3">
      <c r="A722" t="s">
        <v>168</v>
      </c>
      <c r="B722" s="1">
        <v>44314</v>
      </c>
      <c r="C722" s="1" t="str">
        <f t="shared" si="11"/>
        <v>21118</v>
      </c>
      <c r="D722" t="s">
        <v>109</v>
      </c>
      <c r="E722" t="s">
        <v>110</v>
      </c>
      <c r="F722" t="s">
        <v>111</v>
      </c>
      <c r="G722">
        <v>20</v>
      </c>
      <c r="H722">
        <v>191.45</v>
      </c>
      <c r="I722" t="s">
        <v>29</v>
      </c>
      <c r="J722" t="str">
        <f>_xlfn.XLOOKUP(Table1_1[[#This Row],[Analyte]],[1]analyte_order!$B:$B,[1]analyte_order!$C:$C)</f>
        <v>39108-34-4</v>
      </c>
      <c r="K722">
        <f>_xlfn.XLOOKUP(Table1_1[[#This Row],[CAS_rn]],[1]analyte_order!$C:$C,[1]analyte_order!$E:$E)</f>
        <v>24</v>
      </c>
      <c r="L722" s="3">
        <v>10.8</v>
      </c>
    </row>
    <row r="723" spans="1:12" x14ac:dyDescent="0.3">
      <c r="A723" t="s">
        <v>168</v>
      </c>
      <c r="B723" s="1">
        <v>44314</v>
      </c>
      <c r="C723" s="1" t="str">
        <f t="shared" si="11"/>
        <v>21118</v>
      </c>
      <c r="D723" t="s">
        <v>109</v>
      </c>
      <c r="E723" t="s">
        <v>110</v>
      </c>
      <c r="F723" t="s">
        <v>111</v>
      </c>
      <c r="G723">
        <v>20</v>
      </c>
      <c r="H723">
        <v>191.45</v>
      </c>
      <c r="I723" t="s">
        <v>30</v>
      </c>
      <c r="J723" t="str">
        <f>_xlfn.XLOOKUP(Table1_1[[#This Row],[Analyte]],[1]analyte_order!$B:$B,[1]analyte_order!$C:$C)</f>
        <v>120226-60-0</v>
      </c>
      <c r="K723">
        <f>_xlfn.XLOOKUP(Table1_1[[#This Row],[CAS_rn]],[1]analyte_order!$C:$C,[1]analyte_order!$E:$E)</f>
        <v>25</v>
      </c>
      <c r="L723" s="3">
        <v>5.85</v>
      </c>
    </row>
    <row r="724" spans="1:12" x14ac:dyDescent="0.3">
      <c r="A724" t="s">
        <v>168</v>
      </c>
      <c r="B724" s="1">
        <v>44314</v>
      </c>
      <c r="C724" s="1" t="str">
        <f t="shared" si="11"/>
        <v>21118</v>
      </c>
      <c r="D724" t="s">
        <v>109</v>
      </c>
      <c r="E724" t="s">
        <v>110</v>
      </c>
      <c r="F724" t="s">
        <v>111</v>
      </c>
      <c r="G724">
        <v>20</v>
      </c>
      <c r="H724">
        <v>191.45</v>
      </c>
      <c r="I724" t="s">
        <v>31</v>
      </c>
      <c r="J724" t="str">
        <f>_xlfn.XLOOKUP(Table1_1[[#This Row],[Analyte]],[1]analyte_order!$B:$B,[1]analyte_order!$C:$C)</f>
        <v>2355-31-9</v>
      </c>
      <c r="K724">
        <f>_xlfn.XLOOKUP(Table1_1[[#This Row],[CAS_rn]],[1]analyte_order!$C:$C,[1]analyte_order!$E:$E)</f>
        <v>26</v>
      </c>
      <c r="L724" s="3">
        <v>0.13500000000000001</v>
      </c>
    </row>
    <row r="725" spans="1:12" x14ac:dyDescent="0.3">
      <c r="A725" t="s">
        <v>168</v>
      </c>
      <c r="B725" s="1">
        <v>44314</v>
      </c>
      <c r="C725" s="1" t="str">
        <f t="shared" si="11"/>
        <v>21118</v>
      </c>
      <c r="D725" t="s">
        <v>109</v>
      </c>
      <c r="E725" t="s">
        <v>110</v>
      </c>
      <c r="F725" t="s">
        <v>111</v>
      </c>
      <c r="G725">
        <v>20</v>
      </c>
      <c r="H725">
        <v>191.45</v>
      </c>
      <c r="I725" t="s">
        <v>32</v>
      </c>
      <c r="J725" t="str">
        <f>_xlfn.XLOOKUP(Table1_1[[#This Row],[Analyte]],[1]analyte_order!$B:$B,[1]analyte_order!$C:$C)</f>
        <v>2991-50-6</v>
      </c>
      <c r="K725">
        <f>_xlfn.XLOOKUP(Table1_1[[#This Row],[CAS_rn]],[1]analyte_order!$C:$C,[1]analyte_order!$E:$E)</f>
        <v>27</v>
      </c>
      <c r="L725" s="3">
        <v>0.13500000000000001</v>
      </c>
    </row>
    <row r="726" spans="1:12" x14ac:dyDescent="0.3">
      <c r="A726" t="s">
        <v>168</v>
      </c>
      <c r="B726" s="1">
        <v>44314</v>
      </c>
      <c r="C726" s="1" t="str">
        <f t="shared" si="11"/>
        <v>21118</v>
      </c>
      <c r="D726" t="s">
        <v>109</v>
      </c>
      <c r="E726" t="s">
        <v>110</v>
      </c>
      <c r="F726" t="s">
        <v>111</v>
      </c>
      <c r="G726">
        <v>20</v>
      </c>
      <c r="H726">
        <v>191.45</v>
      </c>
      <c r="I726" t="s">
        <v>33</v>
      </c>
      <c r="J726" t="str">
        <f>_xlfn.XLOOKUP(Table1_1[[#This Row],[Analyte]],[1]analyte_order!$B:$B,[1]analyte_order!$C:$C)</f>
        <v>754-91-6</v>
      </c>
      <c r="K726">
        <f>_xlfn.XLOOKUP(Table1_1[[#This Row],[CAS_rn]],[1]analyte_order!$C:$C,[1]analyte_order!$E:$E)</f>
        <v>28</v>
      </c>
      <c r="L726" s="3">
        <v>2.15</v>
      </c>
    </row>
    <row r="727" spans="1:12" x14ac:dyDescent="0.3">
      <c r="A727" t="s">
        <v>168</v>
      </c>
      <c r="B727" s="1">
        <v>44314</v>
      </c>
      <c r="C727" s="1" t="str">
        <f t="shared" si="11"/>
        <v>21118</v>
      </c>
      <c r="D727" t="s">
        <v>109</v>
      </c>
      <c r="E727" t="s">
        <v>110</v>
      </c>
      <c r="F727" t="s">
        <v>111</v>
      </c>
      <c r="G727">
        <v>20</v>
      </c>
      <c r="H727">
        <v>191.45</v>
      </c>
      <c r="I727" t="s">
        <v>34</v>
      </c>
      <c r="J727" t="str">
        <f>_xlfn.XLOOKUP(Table1_1[[#This Row],[Analyte]],[1]analyte_order!$B:$B,[1]analyte_order!$C:$C)</f>
        <v>2806-24-8</v>
      </c>
      <c r="K727">
        <f>_xlfn.XLOOKUP(Table1_1[[#This Row],[CAS_rn]],[1]analyte_order!$C:$C,[1]analyte_order!$E:$E)</f>
        <v>29</v>
      </c>
      <c r="L727" s="3">
        <v>0.13500000000000001</v>
      </c>
    </row>
    <row r="728" spans="1:12" x14ac:dyDescent="0.3">
      <c r="A728" t="s">
        <v>168</v>
      </c>
      <c r="B728" s="1">
        <v>44314</v>
      </c>
      <c r="C728" s="1" t="str">
        <f t="shared" si="11"/>
        <v>21118</v>
      </c>
      <c r="D728" t="s">
        <v>109</v>
      </c>
      <c r="E728" t="s">
        <v>110</v>
      </c>
      <c r="F728" t="s">
        <v>111</v>
      </c>
      <c r="G728">
        <v>20</v>
      </c>
      <c r="H728">
        <v>191.45</v>
      </c>
      <c r="I728" t="s">
        <v>35</v>
      </c>
      <c r="J728" t="str">
        <f>_xlfn.XLOOKUP(Table1_1[[#This Row],[Analyte]],[1]analyte_order!$B:$B,[1]analyte_order!$C:$C)</f>
        <v>31506-32-8</v>
      </c>
      <c r="K728">
        <f>_xlfn.XLOOKUP(Table1_1[[#This Row],[CAS_rn]],[1]analyte_order!$C:$C,[1]analyte_order!$E:$E)</f>
        <v>30</v>
      </c>
      <c r="L728" s="3">
        <v>0.13500000000000001</v>
      </c>
    </row>
    <row r="729" spans="1:12" x14ac:dyDescent="0.3">
      <c r="A729" t="s">
        <v>168</v>
      </c>
      <c r="B729" s="1">
        <v>44314</v>
      </c>
      <c r="C729" s="1" t="str">
        <f t="shared" si="11"/>
        <v>21118</v>
      </c>
      <c r="D729" t="s">
        <v>109</v>
      </c>
      <c r="E729" t="s">
        <v>110</v>
      </c>
      <c r="F729" t="s">
        <v>111</v>
      </c>
      <c r="G729">
        <v>20</v>
      </c>
      <c r="H729">
        <v>191.45</v>
      </c>
      <c r="I729" t="s">
        <v>36</v>
      </c>
      <c r="J729" t="str">
        <f>_xlfn.XLOOKUP(Table1_1[[#This Row],[Analyte]],[1]analyte_order!$B:$B,[1]analyte_order!$C:$C)</f>
        <v>4151-50-2</v>
      </c>
      <c r="K729">
        <f>_xlfn.XLOOKUP(Table1_1[[#This Row],[CAS_rn]],[1]analyte_order!$C:$C,[1]analyte_order!$E:$E)</f>
        <v>31</v>
      </c>
      <c r="L729" s="3">
        <v>0.53200000000000003</v>
      </c>
    </row>
    <row r="730" spans="1:12" x14ac:dyDescent="0.3">
      <c r="A730" t="s">
        <v>168</v>
      </c>
      <c r="B730" s="1">
        <v>44314</v>
      </c>
      <c r="C730" s="1" t="str">
        <f t="shared" si="11"/>
        <v>21118</v>
      </c>
      <c r="D730" t="s">
        <v>109</v>
      </c>
      <c r="E730" t="s">
        <v>110</v>
      </c>
      <c r="F730" t="s">
        <v>111</v>
      </c>
      <c r="G730">
        <v>20</v>
      </c>
      <c r="H730">
        <v>191.45</v>
      </c>
      <c r="I730" t="s">
        <v>37</v>
      </c>
      <c r="J730" t="str">
        <f>_xlfn.XLOOKUP(Table1_1[[#This Row],[Analyte]],[1]analyte_order!$B:$B,[1]analyte_order!$C:$C)</f>
        <v>13252-13-6</v>
      </c>
      <c r="K730">
        <f>_xlfn.XLOOKUP(Table1_1[[#This Row],[CAS_rn]],[1]analyte_order!$C:$C,[1]analyte_order!$E:$E)</f>
        <v>34</v>
      </c>
      <c r="L730" s="3">
        <v>0.13500000000000001</v>
      </c>
    </row>
    <row r="731" spans="1:12" x14ac:dyDescent="0.3">
      <c r="A731" t="s">
        <v>168</v>
      </c>
      <c r="B731" s="1">
        <v>44314</v>
      </c>
      <c r="C731" s="1" t="str">
        <f t="shared" si="11"/>
        <v>21118</v>
      </c>
      <c r="D731" t="s">
        <v>109</v>
      </c>
      <c r="E731" t="s">
        <v>110</v>
      </c>
      <c r="F731" t="s">
        <v>111</v>
      </c>
      <c r="G731">
        <v>20</v>
      </c>
      <c r="H731">
        <v>191.45</v>
      </c>
      <c r="I731" t="s">
        <v>38</v>
      </c>
      <c r="J731" t="str">
        <f>_xlfn.XLOOKUP(Table1_1[[#This Row],[Analyte]],[1]analyte_order!$B:$B,[1]analyte_order!$C:$C)</f>
        <v>919005-14-4</v>
      </c>
      <c r="K731">
        <f>_xlfn.XLOOKUP(Table1_1[[#This Row],[CAS_rn]],[1]analyte_order!$C:$C,[1]analyte_order!$E:$E)</f>
        <v>35</v>
      </c>
      <c r="L731" s="3">
        <v>0.13500000000000001</v>
      </c>
    </row>
    <row r="732" spans="1:12" x14ac:dyDescent="0.3">
      <c r="A732" t="s">
        <v>168</v>
      </c>
      <c r="B732" s="1">
        <v>44314</v>
      </c>
      <c r="C732" s="1" t="str">
        <f t="shared" si="11"/>
        <v>21118</v>
      </c>
      <c r="D732" t="s">
        <v>109</v>
      </c>
      <c r="E732" t="s">
        <v>110</v>
      </c>
      <c r="F732" t="s">
        <v>111</v>
      </c>
      <c r="G732">
        <v>20</v>
      </c>
      <c r="H732">
        <v>191.45</v>
      </c>
      <c r="I732" t="s">
        <v>39</v>
      </c>
      <c r="J732" t="str">
        <f>_xlfn.XLOOKUP(Table1_1[[#This Row],[Analyte]],[1]analyte_order!$B:$B,[1]analyte_order!$C:$C)</f>
        <v>756426-58-1</v>
      </c>
      <c r="K732">
        <f>_xlfn.XLOOKUP(Table1_1[[#This Row],[CAS_rn]],[1]analyte_order!$C:$C,[1]analyte_order!$E:$E)</f>
        <v>36</v>
      </c>
      <c r="L732" s="3">
        <v>0.13500000000000001</v>
      </c>
    </row>
    <row r="733" spans="1:12" x14ac:dyDescent="0.3">
      <c r="A733" t="s">
        <v>168</v>
      </c>
      <c r="B733" s="1">
        <v>44314</v>
      </c>
      <c r="C733" s="1" t="str">
        <f t="shared" si="11"/>
        <v>21118</v>
      </c>
      <c r="D733" t="s">
        <v>109</v>
      </c>
      <c r="E733" t="s">
        <v>110</v>
      </c>
      <c r="F733" t="s">
        <v>111</v>
      </c>
      <c r="G733">
        <v>20</v>
      </c>
      <c r="H733">
        <v>191.45</v>
      </c>
      <c r="I733" t="s">
        <v>40</v>
      </c>
      <c r="J733" t="str">
        <f>_xlfn.XLOOKUP(Table1_1[[#This Row],[Analyte]],[1]analyte_order!$B:$B,[1]analyte_order!$C:$C)</f>
        <v>763051-92-9</v>
      </c>
      <c r="K733">
        <f>_xlfn.XLOOKUP(Table1_1[[#This Row],[CAS_rn]],[1]analyte_order!$C:$C,[1]analyte_order!$E:$E)</f>
        <v>37</v>
      </c>
      <c r="L733" s="3">
        <v>0.13500000000000001</v>
      </c>
    </row>
    <row r="734" spans="1:12" x14ac:dyDescent="0.3">
      <c r="A734" t="s">
        <v>168</v>
      </c>
      <c r="B734" s="1">
        <v>44314</v>
      </c>
      <c r="C734" s="1" t="str">
        <f t="shared" si="11"/>
        <v>21118</v>
      </c>
      <c r="D734" t="s">
        <v>109</v>
      </c>
      <c r="E734" t="s">
        <v>110</v>
      </c>
      <c r="F734" t="s">
        <v>111</v>
      </c>
      <c r="G734">
        <v>20</v>
      </c>
      <c r="H734">
        <v>191.45</v>
      </c>
      <c r="I734" t="s">
        <v>41</v>
      </c>
      <c r="J734" t="str">
        <f>_xlfn.XLOOKUP(Table1_1[[#This Row],[Analyte]],[1]analyte_order!$B:$B,[1]analyte_order!$C:$C)</f>
        <v>356-02-5</v>
      </c>
      <c r="K734">
        <f>_xlfn.XLOOKUP(Table1_1[[#This Row],[CAS_rn]],[1]analyte_order!$C:$C,[1]analyte_order!$E:$E)</f>
        <v>38</v>
      </c>
      <c r="L734" s="3">
        <v>1.35</v>
      </c>
    </row>
    <row r="735" spans="1:12" x14ac:dyDescent="0.3">
      <c r="A735" t="s">
        <v>168</v>
      </c>
      <c r="B735" s="1">
        <v>44314</v>
      </c>
      <c r="C735" s="1" t="str">
        <f t="shared" si="11"/>
        <v>21118</v>
      </c>
      <c r="D735" t="s">
        <v>109</v>
      </c>
      <c r="E735" t="s">
        <v>110</v>
      </c>
      <c r="F735" t="s">
        <v>111</v>
      </c>
      <c r="G735">
        <v>20</v>
      </c>
      <c r="H735">
        <v>191.45</v>
      </c>
      <c r="I735" t="s">
        <v>42</v>
      </c>
      <c r="J735" t="str">
        <f>_xlfn.XLOOKUP(Table1_1[[#This Row],[Analyte]],[1]analyte_order!$B:$B,[1]analyte_order!$C:$C)</f>
        <v>914637-49-3</v>
      </c>
      <c r="K735">
        <f>_xlfn.XLOOKUP(Table1_1[[#This Row],[CAS_rn]],[1]analyte_order!$C:$C,[1]analyte_order!$E:$E)</f>
        <v>39</v>
      </c>
      <c r="L735" s="3">
        <v>0.13500000000000001</v>
      </c>
    </row>
    <row r="736" spans="1:12" x14ac:dyDescent="0.3">
      <c r="A736" t="s">
        <v>168</v>
      </c>
      <c r="B736" s="1">
        <v>44314</v>
      </c>
      <c r="C736" s="1" t="str">
        <f t="shared" si="11"/>
        <v>21118</v>
      </c>
      <c r="D736" t="s">
        <v>109</v>
      </c>
      <c r="E736" t="s">
        <v>110</v>
      </c>
      <c r="F736" t="s">
        <v>111</v>
      </c>
      <c r="G736">
        <v>20</v>
      </c>
      <c r="H736">
        <v>191.45</v>
      </c>
      <c r="I736" t="s">
        <v>43</v>
      </c>
      <c r="J736" t="str">
        <f>_xlfn.XLOOKUP(Table1_1[[#This Row],[Analyte]],[1]analyte_order!$B:$B,[1]analyte_order!$C:$C)</f>
        <v>812-70-4</v>
      </c>
      <c r="K736">
        <f>_xlfn.XLOOKUP(Table1_1[[#This Row],[CAS_rn]],[1]analyte_order!$C:$C,[1]analyte_order!$E:$E)</f>
        <v>40</v>
      </c>
      <c r="L736" s="3">
        <v>0.73099999999999998</v>
      </c>
    </row>
    <row r="737" spans="1:12" x14ac:dyDescent="0.3">
      <c r="A737" t="s">
        <v>168</v>
      </c>
      <c r="B737" s="1">
        <v>44314</v>
      </c>
      <c r="C737" s="1" t="str">
        <f t="shared" si="11"/>
        <v>21118</v>
      </c>
      <c r="D737" t="s">
        <v>109</v>
      </c>
      <c r="E737" t="s">
        <v>110</v>
      </c>
      <c r="F737" t="s">
        <v>111</v>
      </c>
      <c r="G737">
        <v>20</v>
      </c>
      <c r="H737">
        <v>191.45</v>
      </c>
      <c r="I737" t="s">
        <v>44</v>
      </c>
      <c r="J737" t="str">
        <f>_xlfn.XLOOKUP(Table1_1[[#This Row],[Analyte]],[1]analyte_order!$B:$B,[1]analyte_order!$C:$C)</f>
        <v>53826-12-3</v>
      </c>
      <c r="K737">
        <f>_xlfn.XLOOKUP(Table1_1[[#This Row],[CAS_rn]],[1]analyte_order!$C:$C,[1]analyte_order!$E:$E)</f>
        <v>41</v>
      </c>
      <c r="L737" s="3">
        <v>0.13500000000000001</v>
      </c>
    </row>
    <row r="738" spans="1:12" x14ac:dyDescent="0.3">
      <c r="A738" t="s">
        <v>168</v>
      </c>
      <c r="B738" s="1">
        <v>44314</v>
      </c>
      <c r="C738" s="1" t="str">
        <f t="shared" si="11"/>
        <v>21118</v>
      </c>
      <c r="D738" t="s">
        <v>109</v>
      </c>
      <c r="E738" t="s">
        <v>110</v>
      </c>
      <c r="F738" t="s">
        <v>111</v>
      </c>
      <c r="G738">
        <v>20</v>
      </c>
      <c r="H738">
        <v>191.45</v>
      </c>
      <c r="I738" t="s">
        <v>45</v>
      </c>
      <c r="J738" t="str">
        <f>_xlfn.XLOOKUP(Table1_1[[#This Row],[Analyte]],[1]analyte_order!$B:$B,[1]analyte_order!$C:$C)</f>
        <v>27854-31-5</v>
      </c>
      <c r="K738">
        <f>_xlfn.XLOOKUP(Table1_1[[#This Row],[CAS_rn]],[1]analyte_order!$C:$C,[1]analyte_order!$E:$E)</f>
        <v>42</v>
      </c>
      <c r="L738" s="3">
        <v>0.13500000000000001</v>
      </c>
    </row>
    <row r="739" spans="1:12" x14ac:dyDescent="0.3">
      <c r="A739" t="s">
        <v>168</v>
      </c>
      <c r="B739" s="1">
        <v>44314</v>
      </c>
      <c r="C739" s="1" t="str">
        <f t="shared" si="11"/>
        <v>21118</v>
      </c>
      <c r="D739" t="s">
        <v>109</v>
      </c>
      <c r="E739" t="s">
        <v>110</v>
      </c>
      <c r="F739" t="s">
        <v>111</v>
      </c>
      <c r="G739">
        <v>20</v>
      </c>
      <c r="H739">
        <v>191.45</v>
      </c>
      <c r="I739" t="s">
        <v>46</v>
      </c>
      <c r="J739" t="str">
        <f>_xlfn.XLOOKUP(Table1_1[[#This Row],[Analyte]],[1]analyte_order!$B:$B,[1]analyte_order!$C:$C)</f>
        <v>53826-13-4</v>
      </c>
      <c r="K739">
        <f>_xlfn.XLOOKUP(Table1_1[[#This Row],[CAS_rn]],[1]analyte_order!$C:$C,[1]analyte_order!$E:$E)</f>
        <v>43</v>
      </c>
      <c r="L739" s="3">
        <v>0.13500000000000001</v>
      </c>
    </row>
    <row r="740" spans="1:12" x14ac:dyDescent="0.3">
      <c r="A740" t="s">
        <v>168</v>
      </c>
      <c r="B740" s="1">
        <v>44314</v>
      </c>
      <c r="C740" s="1" t="str">
        <f t="shared" si="11"/>
        <v>21118</v>
      </c>
      <c r="D740" t="s">
        <v>109</v>
      </c>
      <c r="E740" t="s">
        <v>110</v>
      </c>
      <c r="F740" t="s">
        <v>111</v>
      </c>
      <c r="G740">
        <v>20</v>
      </c>
      <c r="H740">
        <v>191.45</v>
      </c>
      <c r="I740" t="s">
        <v>47</v>
      </c>
      <c r="J740" t="str">
        <f>_xlfn.XLOOKUP(Table1_1[[#This Row],[Analyte]],[1]analyte_order!$B:$B,[1]analyte_order!$C:$C)</f>
        <v>161094-75-3</v>
      </c>
      <c r="K740">
        <f>_xlfn.XLOOKUP(Table1_1[[#This Row],[CAS_rn]],[1]analyte_order!$C:$C,[1]analyte_order!$E:$E)</f>
        <v>44</v>
      </c>
      <c r="L740" s="3">
        <v>0.13500000000000001</v>
      </c>
    </row>
    <row r="741" spans="1:12" x14ac:dyDescent="0.3">
      <c r="A741" t="s">
        <v>168</v>
      </c>
      <c r="B741" s="1">
        <v>44314</v>
      </c>
      <c r="C741" s="1" t="str">
        <f t="shared" si="11"/>
        <v>21118</v>
      </c>
      <c r="D741" t="s">
        <v>109</v>
      </c>
      <c r="E741" t="s">
        <v>110</v>
      </c>
      <c r="F741" t="s">
        <v>111</v>
      </c>
      <c r="G741">
        <v>20</v>
      </c>
      <c r="H741">
        <v>191.45</v>
      </c>
      <c r="I741" t="s">
        <v>48</v>
      </c>
      <c r="J741" t="str">
        <f>_xlfn.XLOOKUP(Table1_1[[#This Row],[Analyte]],[1]analyte_order!$B:$B,[1]analyte_order!$C:$C)</f>
        <v>70887-84-2</v>
      </c>
      <c r="K741">
        <f>_xlfn.XLOOKUP(Table1_1[[#This Row],[CAS_rn]],[1]analyte_order!$C:$C,[1]analyte_order!$E:$E)</f>
        <v>45</v>
      </c>
      <c r="L741" s="3">
        <v>0.13500000000000001</v>
      </c>
    </row>
    <row r="742" spans="1:12" x14ac:dyDescent="0.3">
      <c r="A742" t="s">
        <v>168</v>
      </c>
      <c r="B742" s="1">
        <v>44314</v>
      </c>
      <c r="C742" s="1" t="str">
        <f t="shared" si="11"/>
        <v>21118</v>
      </c>
      <c r="D742" t="s">
        <v>109</v>
      </c>
      <c r="E742" t="s">
        <v>110</v>
      </c>
      <c r="F742" t="s">
        <v>111</v>
      </c>
      <c r="G742">
        <v>20</v>
      </c>
      <c r="H742">
        <v>191.45</v>
      </c>
      <c r="I742" t="s">
        <v>49</v>
      </c>
      <c r="J742" t="str">
        <f>_xlfn.XLOOKUP(Table1_1[[#This Row],[Analyte]],[1]analyte_order!$B:$B,[1]analyte_order!$C:$C)</f>
        <v>57677-95-9</v>
      </c>
      <c r="K742">
        <f>_xlfn.XLOOKUP(Table1_1[[#This Row],[CAS_rn]],[1]analyte_order!$C:$C,[1]analyte_order!$E:$E)</f>
        <v>46</v>
      </c>
      <c r="L742" s="3">
        <v>0.33750000000000002</v>
      </c>
    </row>
    <row r="743" spans="1:12" x14ac:dyDescent="0.3">
      <c r="A743" t="s">
        <v>168</v>
      </c>
      <c r="B743" s="1">
        <v>44314</v>
      </c>
      <c r="C743" s="1" t="str">
        <f t="shared" si="11"/>
        <v>21118</v>
      </c>
      <c r="D743" t="s">
        <v>109</v>
      </c>
      <c r="E743" t="s">
        <v>110</v>
      </c>
      <c r="F743" t="s">
        <v>111</v>
      </c>
      <c r="G743">
        <v>20</v>
      </c>
      <c r="H743">
        <v>191.45</v>
      </c>
      <c r="I743" t="s">
        <v>50</v>
      </c>
      <c r="J743" t="str">
        <f>_xlfn.XLOOKUP(Table1_1[[#This Row],[Analyte]],[1]analyte_order!$B:$B,[1]analyte_order!$C:$C)</f>
        <v>30334-69-1</v>
      </c>
      <c r="K743">
        <f>_xlfn.XLOOKUP(Table1_1[[#This Row],[CAS_rn]],[1]analyte_order!$C:$C,[1]analyte_order!$E:$E)</f>
        <v>51</v>
      </c>
      <c r="L743" s="3">
        <v>2.0499999999999998</v>
      </c>
    </row>
    <row r="744" spans="1:12" x14ac:dyDescent="0.3">
      <c r="A744" t="s">
        <v>168</v>
      </c>
      <c r="B744" s="1">
        <v>44314</v>
      </c>
      <c r="C744" s="1" t="str">
        <f t="shared" si="11"/>
        <v>21118</v>
      </c>
      <c r="D744" t="s">
        <v>109</v>
      </c>
      <c r="E744" t="s">
        <v>110</v>
      </c>
      <c r="F744" t="s">
        <v>111</v>
      </c>
      <c r="G744">
        <v>20</v>
      </c>
      <c r="H744">
        <v>191.45</v>
      </c>
      <c r="I744" t="s">
        <v>51</v>
      </c>
      <c r="J744" t="str">
        <f>_xlfn.XLOOKUP(Table1_1[[#This Row],[Analyte]],[1]analyte_order!$B:$B,[1]analyte_order!$C:$C)</f>
        <v>41997-13-1</v>
      </c>
      <c r="K744">
        <f>_xlfn.XLOOKUP(Table1_1[[#This Row],[CAS_rn]],[1]analyte_order!$C:$C,[1]analyte_order!$E:$E)</f>
        <v>52</v>
      </c>
      <c r="L744" s="3">
        <v>27.1</v>
      </c>
    </row>
    <row r="745" spans="1:12" x14ac:dyDescent="0.3">
      <c r="A745" t="s">
        <v>168</v>
      </c>
      <c r="B745" s="1">
        <v>44314</v>
      </c>
      <c r="C745" s="1" t="str">
        <f t="shared" si="11"/>
        <v>21118</v>
      </c>
      <c r="D745" t="s">
        <v>109</v>
      </c>
      <c r="E745" t="s">
        <v>110</v>
      </c>
      <c r="F745" t="s">
        <v>111</v>
      </c>
      <c r="G745">
        <v>20</v>
      </c>
      <c r="H745">
        <v>191.45</v>
      </c>
      <c r="I745" t="s">
        <v>52</v>
      </c>
      <c r="J745" t="str">
        <f>_xlfn.XLOOKUP(Table1_1[[#This Row],[Analyte]],[1]analyte_order!$B:$B,[1]analyte_order!$C:$C)</f>
        <v>423-41-6</v>
      </c>
      <c r="K745">
        <f>_xlfn.XLOOKUP(Table1_1[[#This Row],[CAS_rn]],[1]analyte_order!$C:$C,[1]analyte_order!$E:$E)</f>
        <v>53</v>
      </c>
      <c r="L745" s="3">
        <v>0.33750000000000002</v>
      </c>
    </row>
    <row r="746" spans="1:12" x14ac:dyDescent="0.3">
      <c r="A746" t="s">
        <v>168</v>
      </c>
      <c r="B746" s="1">
        <v>44314</v>
      </c>
      <c r="C746" s="1" t="str">
        <f t="shared" si="11"/>
        <v>21118</v>
      </c>
      <c r="D746" t="s">
        <v>109</v>
      </c>
      <c r="E746" t="s">
        <v>110</v>
      </c>
      <c r="F746" t="s">
        <v>111</v>
      </c>
      <c r="G746">
        <v>20</v>
      </c>
      <c r="H746">
        <v>191.45</v>
      </c>
      <c r="I746" t="s">
        <v>53</v>
      </c>
      <c r="J746" t="str">
        <f>_xlfn.XLOOKUP(Table1_1[[#This Row],[Analyte]],[1]analyte_order!$B:$B,[1]analyte_order!$C:$C)</f>
        <v>777011-38-8</v>
      </c>
      <c r="K746">
        <f>_xlfn.XLOOKUP(Table1_1[[#This Row],[CAS_rn]],[1]analyte_order!$C:$C,[1]analyte_order!$E:$E)</f>
        <v>54</v>
      </c>
      <c r="L746" s="3">
        <v>1.62</v>
      </c>
    </row>
    <row r="747" spans="1:12" x14ac:dyDescent="0.3">
      <c r="A747" t="s">
        <v>168</v>
      </c>
      <c r="B747" s="1">
        <v>44314</v>
      </c>
      <c r="C747" s="1" t="str">
        <f t="shared" si="11"/>
        <v>21118</v>
      </c>
      <c r="D747" t="s">
        <v>109</v>
      </c>
      <c r="E747" t="s">
        <v>110</v>
      </c>
      <c r="F747" t="s">
        <v>111</v>
      </c>
      <c r="G747">
        <v>20</v>
      </c>
      <c r="H747">
        <v>191.45</v>
      </c>
      <c r="I747" t="s">
        <v>54</v>
      </c>
      <c r="J747" t="str">
        <f>_xlfn.XLOOKUP(Table1_1[[#This Row],[Analyte]],[1]analyte_order!$B:$B,[1]analyte_order!$C:$C)</f>
        <v>646-83-3</v>
      </c>
      <c r="K747">
        <f>_xlfn.XLOOKUP(Table1_1[[#This Row],[CAS_rn]],[1]analyte_order!$C:$C,[1]analyte_order!$E:$E)</f>
        <v>55</v>
      </c>
      <c r="L747" s="3">
        <v>0.13500000000000001</v>
      </c>
    </row>
    <row r="748" spans="1:12" x14ac:dyDescent="0.3">
      <c r="A748" t="s">
        <v>168</v>
      </c>
      <c r="B748" s="1">
        <v>44314</v>
      </c>
      <c r="C748" s="1" t="str">
        <f t="shared" si="11"/>
        <v>21118</v>
      </c>
      <c r="D748" t="s">
        <v>109</v>
      </c>
      <c r="E748" t="s">
        <v>110</v>
      </c>
      <c r="F748" t="s">
        <v>111</v>
      </c>
      <c r="G748">
        <v>20</v>
      </c>
      <c r="H748">
        <v>191.45</v>
      </c>
      <c r="I748" t="s">
        <v>55</v>
      </c>
      <c r="J748" t="str">
        <f>_xlfn.XLOOKUP(Table1_1[[#This Row],[Analyte]],[1]analyte_order!$B:$B,[1]analyte_order!$C:$C)</f>
        <v>678-41-1</v>
      </c>
      <c r="K748">
        <f>_xlfn.XLOOKUP(Table1_1[[#This Row],[CAS_rn]],[1]analyte_order!$C:$C,[1]analyte_order!$E:$E)</f>
        <v>56</v>
      </c>
      <c r="L748" s="3">
        <v>0.13500000000000001</v>
      </c>
    </row>
    <row r="749" spans="1:12" x14ac:dyDescent="0.3">
      <c r="A749" t="s">
        <v>168</v>
      </c>
      <c r="B749" s="1">
        <v>44314</v>
      </c>
      <c r="C749" s="1" t="str">
        <f t="shared" si="11"/>
        <v>21118</v>
      </c>
      <c r="D749" t="s">
        <v>109</v>
      </c>
      <c r="E749" t="s">
        <v>110</v>
      </c>
      <c r="F749" t="s">
        <v>111</v>
      </c>
      <c r="G749">
        <v>20</v>
      </c>
      <c r="H749">
        <v>191.45</v>
      </c>
      <c r="I749" t="s">
        <v>56</v>
      </c>
      <c r="J749" t="str">
        <f>_xlfn.XLOOKUP(Table1_1[[#This Row],[Analyte]],[1]analyte_order!$B:$B,[1]analyte_order!$C:$C)</f>
        <v>2965-52-8</v>
      </c>
      <c r="K749">
        <f>_xlfn.XLOOKUP(Table1_1[[#This Row],[CAS_rn]],[1]analyte_order!$C:$C,[1]analyte_order!$E:$E)</f>
        <v>57</v>
      </c>
      <c r="L749" s="3">
        <v>0.13500000000000001</v>
      </c>
    </row>
    <row r="750" spans="1:12" x14ac:dyDescent="0.3">
      <c r="A750" t="s">
        <v>169</v>
      </c>
      <c r="B750" s="1">
        <v>44314</v>
      </c>
      <c r="C750" s="1" t="str">
        <f t="shared" si="11"/>
        <v>21118</v>
      </c>
      <c r="D750" t="s">
        <v>109</v>
      </c>
      <c r="E750" t="s">
        <v>110</v>
      </c>
      <c r="F750" t="s">
        <v>113</v>
      </c>
      <c r="G750">
        <v>20</v>
      </c>
      <c r="H750">
        <v>191.45</v>
      </c>
      <c r="I750" t="s">
        <v>7</v>
      </c>
      <c r="J750" t="str">
        <f>_xlfn.XLOOKUP(Table1_1[[#This Row],[Analyte]],[1]analyte_order!$B:$B,[1]analyte_order!$C:$C)</f>
        <v>375-22-4</v>
      </c>
      <c r="K750">
        <f>_xlfn.XLOOKUP(Table1_1[[#This Row],[CAS_rn]],[1]analyte_order!$C:$C,[1]analyte_order!$E:$E)</f>
        <v>1</v>
      </c>
      <c r="L750" s="3">
        <v>1.18</v>
      </c>
    </row>
    <row r="751" spans="1:12" x14ac:dyDescent="0.3">
      <c r="A751" t="s">
        <v>169</v>
      </c>
      <c r="B751" s="1">
        <v>44314</v>
      </c>
      <c r="C751" s="1" t="str">
        <f t="shared" si="11"/>
        <v>21118</v>
      </c>
      <c r="D751" t="s">
        <v>109</v>
      </c>
      <c r="E751" t="s">
        <v>110</v>
      </c>
      <c r="F751" t="s">
        <v>113</v>
      </c>
      <c r="G751">
        <v>20</v>
      </c>
      <c r="H751">
        <v>191.45</v>
      </c>
      <c r="I751" t="s">
        <v>8</v>
      </c>
      <c r="J751" t="str">
        <f>_xlfn.XLOOKUP(Table1_1[[#This Row],[Analyte]],[1]analyte_order!$B:$B,[1]analyte_order!$C:$C)</f>
        <v>2706-90-3</v>
      </c>
      <c r="K751">
        <f>_xlfn.XLOOKUP(Table1_1[[#This Row],[CAS_rn]],[1]analyte_order!$C:$C,[1]analyte_order!$E:$E)</f>
        <v>2</v>
      </c>
      <c r="L751" s="3">
        <v>9.5000000000000001E-2</v>
      </c>
    </row>
    <row r="752" spans="1:12" x14ac:dyDescent="0.3">
      <c r="A752" t="s">
        <v>169</v>
      </c>
      <c r="B752" s="1">
        <v>44314</v>
      </c>
      <c r="C752" s="1" t="str">
        <f t="shared" si="11"/>
        <v>21118</v>
      </c>
      <c r="D752" t="s">
        <v>109</v>
      </c>
      <c r="E752" t="s">
        <v>110</v>
      </c>
      <c r="F752" t="s">
        <v>113</v>
      </c>
      <c r="G752">
        <v>20</v>
      </c>
      <c r="H752">
        <v>191.45</v>
      </c>
      <c r="I752" t="s">
        <v>9</v>
      </c>
      <c r="J752" t="str">
        <f>_xlfn.XLOOKUP(Table1_1[[#This Row],[Analyte]],[1]analyte_order!$B:$B,[1]analyte_order!$C:$C)</f>
        <v>307-24-4</v>
      </c>
      <c r="K752">
        <f>_xlfn.XLOOKUP(Table1_1[[#This Row],[CAS_rn]],[1]analyte_order!$C:$C,[1]analyte_order!$E:$E)</f>
        <v>3</v>
      </c>
      <c r="L752" s="3">
        <v>9.5000000000000001E-2</v>
      </c>
    </row>
    <row r="753" spans="1:12" x14ac:dyDescent="0.3">
      <c r="A753" t="s">
        <v>169</v>
      </c>
      <c r="B753" s="1">
        <v>44314</v>
      </c>
      <c r="C753" s="1" t="str">
        <f t="shared" si="11"/>
        <v>21118</v>
      </c>
      <c r="D753" t="s">
        <v>109</v>
      </c>
      <c r="E753" t="s">
        <v>110</v>
      </c>
      <c r="F753" t="s">
        <v>113</v>
      </c>
      <c r="G753">
        <v>20</v>
      </c>
      <c r="H753">
        <v>191.45</v>
      </c>
      <c r="I753" t="s">
        <v>10</v>
      </c>
      <c r="J753" t="str">
        <f>_xlfn.XLOOKUP(Table1_1[[#This Row],[Analyte]],[1]analyte_order!$B:$B,[1]analyte_order!$C:$C)</f>
        <v>375-85-9</v>
      </c>
      <c r="K753">
        <f>_xlfn.XLOOKUP(Table1_1[[#This Row],[CAS_rn]],[1]analyte_order!$C:$C,[1]analyte_order!$E:$E)</f>
        <v>4</v>
      </c>
      <c r="L753" s="3">
        <v>0.377</v>
      </c>
    </row>
    <row r="754" spans="1:12" x14ac:dyDescent="0.3">
      <c r="A754" t="s">
        <v>169</v>
      </c>
      <c r="B754" s="1">
        <v>44314</v>
      </c>
      <c r="C754" s="1" t="str">
        <f t="shared" si="11"/>
        <v>21118</v>
      </c>
      <c r="D754" t="s">
        <v>109</v>
      </c>
      <c r="E754" t="s">
        <v>110</v>
      </c>
      <c r="F754" t="s">
        <v>113</v>
      </c>
      <c r="G754">
        <v>20</v>
      </c>
      <c r="H754">
        <v>191.45</v>
      </c>
      <c r="I754" t="s">
        <v>11</v>
      </c>
      <c r="J754" t="str">
        <f>_xlfn.XLOOKUP(Table1_1[[#This Row],[Analyte]],[1]analyte_order!$B:$B,[1]analyte_order!$C:$C)</f>
        <v>335-67-1</v>
      </c>
      <c r="K754">
        <f>_xlfn.XLOOKUP(Table1_1[[#This Row],[CAS_rn]],[1]analyte_order!$C:$C,[1]analyte_order!$E:$E)</f>
        <v>5</v>
      </c>
      <c r="L754" s="3">
        <v>1.67</v>
      </c>
    </row>
    <row r="755" spans="1:12" x14ac:dyDescent="0.3">
      <c r="A755" t="s">
        <v>169</v>
      </c>
      <c r="B755" s="1">
        <v>44314</v>
      </c>
      <c r="C755" s="1" t="str">
        <f t="shared" si="11"/>
        <v>21118</v>
      </c>
      <c r="D755" t="s">
        <v>109</v>
      </c>
      <c r="E755" t="s">
        <v>110</v>
      </c>
      <c r="F755" t="s">
        <v>113</v>
      </c>
      <c r="G755">
        <v>20</v>
      </c>
      <c r="H755">
        <v>191.45</v>
      </c>
      <c r="I755" t="s">
        <v>12</v>
      </c>
      <c r="J755" t="str">
        <f>_xlfn.XLOOKUP(Table1_1[[#This Row],[Analyte]],[1]analyte_order!$B:$B,[1]analyte_order!$C:$C)</f>
        <v>375-95-1</v>
      </c>
      <c r="K755">
        <f>_xlfn.XLOOKUP(Table1_1[[#This Row],[CAS_rn]],[1]analyte_order!$C:$C,[1]analyte_order!$E:$E)</f>
        <v>6</v>
      </c>
      <c r="L755" s="3">
        <v>1.81</v>
      </c>
    </row>
    <row r="756" spans="1:12" x14ac:dyDescent="0.3">
      <c r="A756" t="s">
        <v>169</v>
      </c>
      <c r="B756" s="1">
        <v>44314</v>
      </c>
      <c r="C756" s="1" t="str">
        <f t="shared" si="11"/>
        <v>21118</v>
      </c>
      <c r="D756" t="s">
        <v>109</v>
      </c>
      <c r="E756" t="s">
        <v>110</v>
      </c>
      <c r="F756" t="s">
        <v>113</v>
      </c>
      <c r="G756">
        <v>20</v>
      </c>
      <c r="H756">
        <v>191.45</v>
      </c>
      <c r="I756" t="s">
        <v>19</v>
      </c>
      <c r="J756" t="str">
        <f>_xlfn.XLOOKUP(Table1_1[[#This Row],[Analyte]],[1]analyte_order!$B:$B,[1]analyte_order!$C:$C)</f>
        <v>335-76-2</v>
      </c>
      <c r="K756">
        <f>_xlfn.XLOOKUP(Table1_1[[#This Row],[CAS_rn]],[1]analyte_order!$C:$C,[1]analyte_order!$E:$E)</f>
        <v>7</v>
      </c>
      <c r="L756" s="3">
        <v>5.07</v>
      </c>
    </row>
    <row r="757" spans="1:12" x14ac:dyDescent="0.3">
      <c r="A757" t="s">
        <v>169</v>
      </c>
      <c r="B757" s="1">
        <v>44314</v>
      </c>
      <c r="C757" s="1" t="str">
        <f t="shared" si="11"/>
        <v>21118</v>
      </c>
      <c r="D757" t="s">
        <v>109</v>
      </c>
      <c r="E757" t="s">
        <v>110</v>
      </c>
      <c r="F757" t="s">
        <v>113</v>
      </c>
      <c r="G757">
        <v>20</v>
      </c>
      <c r="H757">
        <v>191.45</v>
      </c>
      <c r="I757" t="s">
        <v>20</v>
      </c>
      <c r="J757" t="str">
        <f>_xlfn.XLOOKUP(Table1_1[[#This Row],[Analyte]],[1]analyte_order!$B:$B,[1]analyte_order!$C:$C)</f>
        <v>2058-94-8</v>
      </c>
      <c r="K757">
        <f>_xlfn.XLOOKUP(Table1_1[[#This Row],[CAS_rn]],[1]analyte_order!$C:$C,[1]analyte_order!$E:$E)</f>
        <v>8</v>
      </c>
      <c r="L757" s="3">
        <v>22.2</v>
      </c>
    </row>
    <row r="758" spans="1:12" x14ac:dyDescent="0.3">
      <c r="A758" t="s">
        <v>169</v>
      </c>
      <c r="B758" s="1">
        <v>44314</v>
      </c>
      <c r="C758" s="1" t="str">
        <f t="shared" si="11"/>
        <v>21118</v>
      </c>
      <c r="D758" t="s">
        <v>109</v>
      </c>
      <c r="E758" t="s">
        <v>110</v>
      </c>
      <c r="F758" t="s">
        <v>113</v>
      </c>
      <c r="G758">
        <v>20</v>
      </c>
      <c r="H758">
        <v>191.45</v>
      </c>
      <c r="I758" t="s">
        <v>21</v>
      </c>
      <c r="J758" t="str">
        <f>_xlfn.XLOOKUP(Table1_1[[#This Row],[Analyte]],[1]analyte_order!$B:$B,[1]analyte_order!$C:$C)</f>
        <v>307-55-1</v>
      </c>
      <c r="K758">
        <f>_xlfn.XLOOKUP(Table1_1[[#This Row],[CAS_rn]],[1]analyte_order!$C:$C,[1]analyte_order!$E:$E)</f>
        <v>9</v>
      </c>
      <c r="L758" s="3">
        <v>15.7</v>
      </c>
    </row>
    <row r="759" spans="1:12" x14ac:dyDescent="0.3">
      <c r="A759" t="s">
        <v>169</v>
      </c>
      <c r="B759" s="1">
        <v>44314</v>
      </c>
      <c r="C759" s="1" t="str">
        <f t="shared" si="11"/>
        <v>21118</v>
      </c>
      <c r="D759" t="s">
        <v>109</v>
      </c>
      <c r="E759" t="s">
        <v>110</v>
      </c>
      <c r="F759" t="s">
        <v>113</v>
      </c>
      <c r="G759">
        <v>20</v>
      </c>
      <c r="H759">
        <v>191.45</v>
      </c>
      <c r="I759" t="s">
        <v>22</v>
      </c>
      <c r="J759" t="str">
        <f>_xlfn.XLOOKUP(Table1_1[[#This Row],[Analyte]],[1]analyte_order!$B:$B,[1]analyte_order!$C:$C)</f>
        <v>72629-94-8</v>
      </c>
      <c r="K759">
        <f>_xlfn.XLOOKUP(Table1_1[[#This Row],[CAS_rn]],[1]analyte_order!$C:$C,[1]analyte_order!$E:$E)</f>
        <v>10</v>
      </c>
      <c r="L759" s="3">
        <v>12.2</v>
      </c>
    </row>
    <row r="760" spans="1:12" x14ac:dyDescent="0.3">
      <c r="A760" t="s">
        <v>169</v>
      </c>
      <c r="B760" s="1">
        <v>44314</v>
      </c>
      <c r="C760" s="1" t="str">
        <f t="shared" si="11"/>
        <v>21118</v>
      </c>
      <c r="D760" t="s">
        <v>109</v>
      </c>
      <c r="E760" t="s">
        <v>110</v>
      </c>
      <c r="F760" t="s">
        <v>113</v>
      </c>
      <c r="G760">
        <v>20</v>
      </c>
      <c r="H760">
        <v>191.45</v>
      </c>
      <c r="I760" t="s">
        <v>23</v>
      </c>
      <c r="J760" t="str">
        <f>_xlfn.XLOOKUP(Table1_1[[#This Row],[Analyte]],[1]analyte_order!$B:$B,[1]analyte_order!$C:$C)</f>
        <v>376-06-7</v>
      </c>
      <c r="K760">
        <f>_xlfn.XLOOKUP(Table1_1[[#This Row],[CAS_rn]],[1]analyte_order!$C:$C,[1]analyte_order!$E:$E)</f>
        <v>11</v>
      </c>
      <c r="L760" s="3">
        <v>9.52</v>
      </c>
    </row>
    <row r="761" spans="1:12" x14ac:dyDescent="0.3">
      <c r="A761" t="s">
        <v>169</v>
      </c>
      <c r="B761" s="1">
        <v>44314</v>
      </c>
      <c r="C761" s="1" t="str">
        <f t="shared" si="11"/>
        <v>21118</v>
      </c>
      <c r="D761" t="s">
        <v>109</v>
      </c>
      <c r="E761" t="s">
        <v>110</v>
      </c>
      <c r="F761" t="s">
        <v>113</v>
      </c>
      <c r="G761">
        <v>20</v>
      </c>
      <c r="H761">
        <v>191.45</v>
      </c>
      <c r="I761" t="s">
        <v>24</v>
      </c>
      <c r="J761" t="str">
        <f>_xlfn.XLOOKUP(Table1_1[[#This Row],[Analyte]],[1]analyte_order!$B:$B,[1]analyte_order!$C:$C)</f>
        <v>67905-19-5</v>
      </c>
      <c r="K761">
        <f>_xlfn.XLOOKUP(Table1_1[[#This Row],[CAS_rn]],[1]analyte_order!$C:$C,[1]analyte_order!$E:$E)</f>
        <v>12</v>
      </c>
      <c r="L761" s="3">
        <v>0.56499999999999995</v>
      </c>
    </row>
    <row r="762" spans="1:12" x14ac:dyDescent="0.3">
      <c r="A762" t="s">
        <v>169</v>
      </c>
      <c r="B762" s="1">
        <v>44314</v>
      </c>
      <c r="C762" s="1" t="str">
        <f t="shared" si="11"/>
        <v>21118</v>
      </c>
      <c r="D762" t="s">
        <v>109</v>
      </c>
      <c r="E762" t="s">
        <v>110</v>
      </c>
      <c r="F762" t="s">
        <v>113</v>
      </c>
      <c r="G762">
        <v>20</v>
      </c>
      <c r="H762">
        <v>191.45</v>
      </c>
      <c r="I762" t="s">
        <v>13</v>
      </c>
      <c r="J762" t="str">
        <f>_xlfn.XLOOKUP(Table1_1[[#This Row],[Analyte]],[1]analyte_order!$B:$B,[1]analyte_order!$C:$C)</f>
        <v>375-73-5</v>
      </c>
      <c r="K762">
        <f>_xlfn.XLOOKUP(Table1_1[[#This Row],[CAS_rn]],[1]analyte_order!$C:$C,[1]analyte_order!$E:$E)</f>
        <v>14</v>
      </c>
      <c r="L762" s="3">
        <v>9.5000000000000001E-2</v>
      </c>
    </row>
    <row r="763" spans="1:12" x14ac:dyDescent="0.3">
      <c r="A763" t="s">
        <v>169</v>
      </c>
      <c r="B763" s="1">
        <v>44314</v>
      </c>
      <c r="C763" s="1" t="str">
        <f t="shared" si="11"/>
        <v>21118</v>
      </c>
      <c r="D763" t="s">
        <v>109</v>
      </c>
      <c r="E763" t="s">
        <v>110</v>
      </c>
      <c r="F763" t="s">
        <v>113</v>
      </c>
      <c r="G763">
        <v>20</v>
      </c>
      <c r="H763">
        <v>191.45</v>
      </c>
      <c r="I763" t="s">
        <v>14</v>
      </c>
      <c r="J763" t="str">
        <f>_xlfn.XLOOKUP(Table1_1[[#This Row],[Analyte]],[1]analyte_order!$B:$B,[1]analyte_order!$C:$C)</f>
        <v>2706-91-4</v>
      </c>
      <c r="K763">
        <f>_xlfn.XLOOKUP(Table1_1[[#This Row],[CAS_rn]],[1]analyte_order!$C:$C,[1]analyte_order!$E:$E)</f>
        <v>15</v>
      </c>
      <c r="L763" s="3">
        <v>1.64</v>
      </c>
    </row>
    <row r="764" spans="1:12" x14ac:dyDescent="0.3">
      <c r="A764" t="s">
        <v>169</v>
      </c>
      <c r="B764" s="1">
        <v>44314</v>
      </c>
      <c r="C764" s="1" t="str">
        <f t="shared" si="11"/>
        <v>21118</v>
      </c>
      <c r="D764" t="s">
        <v>109</v>
      </c>
      <c r="E764" t="s">
        <v>110</v>
      </c>
      <c r="F764" t="s">
        <v>113</v>
      </c>
      <c r="G764">
        <v>20</v>
      </c>
      <c r="H764">
        <v>191.45</v>
      </c>
      <c r="I764" t="s">
        <v>15</v>
      </c>
      <c r="J764" t="str">
        <f>_xlfn.XLOOKUP(Table1_1[[#This Row],[Analyte]],[1]analyte_order!$B:$B,[1]analyte_order!$C:$C)</f>
        <v>355-46-4</v>
      </c>
      <c r="K764">
        <f>_xlfn.XLOOKUP(Table1_1[[#This Row],[CAS_rn]],[1]analyte_order!$C:$C,[1]analyte_order!$E:$E)</f>
        <v>16</v>
      </c>
      <c r="L764" s="3">
        <v>25.5</v>
      </c>
    </row>
    <row r="765" spans="1:12" x14ac:dyDescent="0.3">
      <c r="A765" t="s">
        <v>169</v>
      </c>
      <c r="B765" s="1">
        <v>44314</v>
      </c>
      <c r="C765" s="1" t="str">
        <f t="shared" si="11"/>
        <v>21118</v>
      </c>
      <c r="D765" t="s">
        <v>109</v>
      </c>
      <c r="E765" t="s">
        <v>110</v>
      </c>
      <c r="F765" t="s">
        <v>113</v>
      </c>
      <c r="G765">
        <v>20</v>
      </c>
      <c r="H765">
        <v>191.45</v>
      </c>
      <c r="I765" t="s">
        <v>16</v>
      </c>
      <c r="J765" t="str">
        <f>_xlfn.XLOOKUP(Table1_1[[#This Row],[Analyte]],[1]analyte_order!$B:$B,[1]analyte_order!$C:$C)</f>
        <v>375-92-8</v>
      </c>
      <c r="K765">
        <f>_xlfn.XLOOKUP(Table1_1[[#This Row],[CAS_rn]],[1]analyte_order!$C:$C,[1]analyte_order!$E:$E)</f>
        <v>17</v>
      </c>
      <c r="L765" s="3">
        <v>11.3</v>
      </c>
    </row>
    <row r="766" spans="1:12" x14ac:dyDescent="0.3">
      <c r="A766" t="s">
        <v>169</v>
      </c>
      <c r="B766" s="1">
        <v>44314</v>
      </c>
      <c r="C766" s="1" t="str">
        <f t="shared" si="11"/>
        <v>21118</v>
      </c>
      <c r="D766" t="s">
        <v>109</v>
      </c>
      <c r="E766" t="s">
        <v>110</v>
      </c>
      <c r="F766" t="s">
        <v>113</v>
      </c>
      <c r="G766">
        <v>20</v>
      </c>
      <c r="H766">
        <v>191.45</v>
      </c>
      <c r="I766" t="s">
        <v>17</v>
      </c>
      <c r="J766" t="str">
        <f>_xlfn.XLOOKUP(Table1_1[[#This Row],[Analyte]],[1]analyte_order!$B:$B,[1]analyte_order!$C:$C)</f>
        <v>1763-23-1</v>
      </c>
      <c r="K766">
        <f>_xlfn.XLOOKUP(Table1_1[[#This Row],[CAS_rn]],[1]analyte_order!$C:$C,[1]analyte_order!$E:$E)</f>
        <v>18</v>
      </c>
      <c r="L766" s="3">
        <v>464</v>
      </c>
    </row>
    <row r="767" spans="1:12" x14ac:dyDescent="0.3">
      <c r="A767" t="s">
        <v>169</v>
      </c>
      <c r="B767" s="1">
        <v>44314</v>
      </c>
      <c r="C767" s="1" t="str">
        <f t="shared" si="11"/>
        <v>21118</v>
      </c>
      <c r="D767" t="s">
        <v>109</v>
      </c>
      <c r="E767" t="s">
        <v>110</v>
      </c>
      <c r="F767" t="s">
        <v>113</v>
      </c>
      <c r="G767">
        <v>20</v>
      </c>
      <c r="H767">
        <v>191.45</v>
      </c>
      <c r="I767" t="s">
        <v>25</v>
      </c>
      <c r="J767" t="str">
        <f>_xlfn.XLOOKUP(Table1_1[[#This Row],[Analyte]],[1]analyte_order!$B:$B,[1]analyte_order!$C:$C)</f>
        <v>68259-12-1</v>
      </c>
      <c r="K767">
        <f>_xlfn.XLOOKUP(Table1_1[[#This Row],[CAS_rn]],[1]analyte_order!$C:$C,[1]analyte_order!$E:$E)</f>
        <v>19</v>
      </c>
      <c r="L767" s="3">
        <v>58.5</v>
      </c>
    </row>
    <row r="768" spans="1:12" x14ac:dyDescent="0.3">
      <c r="A768" t="s">
        <v>169</v>
      </c>
      <c r="B768" s="1">
        <v>44314</v>
      </c>
      <c r="C768" s="1" t="str">
        <f t="shared" si="11"/>
        <v>21118</v>
      </c>
      <c r="D768" t="s">
        <v>109</v>
      </c>
      <c r="E768" t="s">
        <v>110</v>
      </c>
      <c r="F768" t="s">
        <v>113</v>
      </c>
      <c r="G768">
        <v>20</v>
      </c>
      <c r="H768">
        <v>191.45</v>
      </c>
      <c r="I768" t="s">
        <v>26</v>
      </c>
      <c r="J768" t="str">
        <f>_xlfn.XLOOKUP(Table1_1[[#This Row],[Analyte]],[1]analyte_order!$B:$B,[1]analyte_order!$C:$C)</f>
        <v>335-77-3</v>
      </c>
      <c r="K768">
        <f>_xlfn.XLOOKUP(Table1_1[[#This Row],[CAS_rn]],[1]analyte_order!$C:$C,[1]analyte_order!$E:$E)</f>
        <v>20</v>
      </c>
      <c r="L768" s="3">
        <v>64.400000000000006</v>
      </c>
    </row>
    <row r="769" spans="1:12" x14ac:dyDescent="0.3">
      <c r="A769" t="s">
        <v>169</v>
      </c>
      <c r="B769" s="1">
        <v>44314</v>
      </c>
      <c r="C769" s="1" t="str">
        <f t="shared" si="11"/>
        <v>21118</v>
      </c>
      <c r="D769" t="s">
        <v>109</v>
      </c>
      <c r="E769" t="s">
        <v>110</v>
      </c>
      <c r="F769" t="s">
        <v>113</v>
      </c>
      <c r="G769">
        <v>20</v>
      </c>
      <c r="H769">
        <v>191.45</v>
      </c>
      <c r="I769" t="s">
        <v>27</v>
      </c>
      <c r="J769" t="str">
        <f>_xlfn.XLOOKUP(Table1_1[[#This Row],[Analyte]],[1]analyte_order!$B:$B,[1]analyte_order!$C:$C)</f>
        <v>79780-39-5</v>
      </c>
      <c r="K769">
        <f>_xlfn.XLOOKUP(Table1_1[[#This Row],[CAS_rn]],[1]analyte_order!$C:$C,[1]analyte_order!$E:$E)</f>
        <v>21</v>
      </c>
      <c r="L769" s="3">
        <v>20.7</v>
      </c>
    </row>
    <row r="770" spans="1:12" x14ac:dyDescent="0.3">
      <c r="A770" t="s">
        <v>169</v>
      </c>
      <c r="B770" s="1">
        <v>44314</v>
      </c>
      <c r="C770" s="1" t="str">
        <f t="shared" ref="C770:C833" si="12">TEXT(B770,"yy")&amp;TEXT((B770-DATEVALUE("1/1/"&amp;TEXT(B770,"yy"))+1),"000")</f>
        <v>21118</v>
      </c>
      <c r="D770" t="s">
        <v>109</v>
      </c>
      <c r="E770" t="s">
        <v>110</v>
      </c>
      <c r="F770" t="s">
        <v>113</v>
      </c>
      <c r="G770">
        <v>20</v>
      </c>
      <c r="H770">
        <v>191.45</v>
      </c>
      <c r="I770" t="s">
        <v>28</v>
      </c>
      <c r="J770" t="str">
        <f>_xlfn.XLOOKUP(Table1_1[[#This Row],[Analyte]],[1]analyte_order!$B:$B,[1]analyte_order!$C:$C)</f>
        <v>757124-72-4</v>
      </c>
      <c r="K770">
        <f>_xlfn.XLOOKUP(Table1_1[[#This Row],[CAS_rn]],[1]analyte_order!$C:$C,[1]analyte_order!$E:$E)</f>
        <v>22</v>
      </c>
      <c r="L770" s="3">
        <v>0.23799999999999999</v>
      </c>
    </row>
    <row r="771" spans="1:12" x14ac:dyDescent="0.3">
      <c r="A771" t="s">
        <v>169</v>
      </c>
      <c r="B771" s="1">
        <v>44314</v>
      </c>
      <c r="C771" s="1" t="str">
        <f t="shared" si="12"/>
        <v>21118</v>
      </c>
      <c r="D771" t="s">
        <v>109</v>
      </c>
      <c r="E771" t="s">
        <v>110</v>
      </c>
      <c r="F771" t="s">
        <v>113</v>
      </c>
      <c r="G771">
        <v>20</v>
      </c>
      <c r="H771">
        <v>191.45</v>
      </c>
      <c r="I771" t="s">
        <v>18</v>
      </c>
      <c r="J771" t="str">
        <f>_xlfn.XLOOKUP(Table1_1[[#This Row],[Analyte]],[1]analyte_order!$B:$B,[1]analyte_order!$C:$C)</f>
        <v>27619-97-2</v>
      </c>
      <c r="K771">
        <f>_xlfn.XLOOKUP(Table1_1[[#This Row],[CAS_rn]],[1]analyte_order!$C:$C,[1]analyte_order!$E:$E)</f>
        <v>23</v>
      </c>
      <c r="L771" s="3">
        <v>9.5000000000000001E-2</v>
      </c>
    </row>
    <row r="772" spans="1:12" x14ac:dyDescent="0.3">
      <c r="A772" t="s">
        <v>169</v>
      </c>
      <c r="B772" s="1">
        <v>44314</v>
      </c>
      <c r="C772" s="1" t="str">
        <f t="shared" si="12"/>
        <v>21118</v>
      </c>
      <c r="D772" t="s">
        <v>109</v>
      </c>
      <c r="E772" t="s">
        <v>110</v>
      </c>
      <c r="F772" t="s">
        <v>113</v>
      </c>
      <c r="G772">
        <v>20</v>
      </c>
      <c r="H772">
        <v>191.45</v>
      </c>
      <c r="I772" t="s">
        <v>29</v>
      </c>
      <c r="J772" t="str">
        <f>_xlfn.XLOOKUP(Table1_1[[#This Row],[Analyte]],[1]analyte_order!$B:$B,[1]analyte_order!$C:$C)</f>
        <v>39108-34-4</v>
      </c>
      <c r="K772">
        <f>_xlfn.XLOOKUP(Table1_1[[#This Row],[CAS_rn]],[1]analyte_order!$C:$C,[1]analyte_order!$E:$E)</f>
        <v>24</v>
      </c>
      <c r="L772" s="3">
        <v>16.399999999999999</v>
      </c>
    </row>
    <row r="773" spans="1:12" x14ac:dyDescent="0.3">
      <c r="A773" t="s">
        <v>169</v>
      </c>
      <c r="B773" s="1">
        <v>44314</v>
      </c>
      <c r="C773" s="1" t="str">
        <f t="shared" si="12"/>
        <v>21118</v>
      </c>
      <c r="D773" t="s">
        <v>109</v>
      </c>
      <c r="E773" t="s">
        <v>110</v>
      </c>
      <c r="F773" t="s">
        <v>113</v>
      </c>
      <c r="G773">
        <v>20</v>
      </c>
      <c r="H773">
        <v>191.45</v>
      </c>
      <c r="I773" t="s">
        <v>30</v>
      </c>
      <c r="J773" t="str">
        <f>_xlfn.XLOOKUP(Table1_1[[#This Row],[Analyte]],[1]analyte_order!$B:$B,[1]analyte_order!$C:$C)</f>
        <v>120226-60-0</v>
      </c>
      <c r="K773">
        <f>_xlfn.XLOOKUP(Table1_1[[#This Row],[CAS_rn]],[1]analyte_order!$C:$C,[1]analyte_order!$E:$E)</f>
        <v>25</v>
      </c>
      <c r="L773" s="3">
        <v>5.9</v>
      </c>
    </row>
    <row r="774" spans="1:12" x14ac:dyDescent="0.3">
      <c r="A774" t="s">
        <v>169</v>
      </c>
      <c r="B774" s="1">
        <v>44314</v>
      </c>
      <c r="C774" s="1" t="str">
        <f t="shared" si="12"/>
        <v>21118</v>
      </c>
      <c r="D774" t="s">
        <v>109</v>
      </c>
      <c r="E774" t="s">
        <v>110</v>
      </c>
      <c r="F774" t="s">
        <v>113</v>
      </c>
      <c r="G774">
        <v>20</v>
      </c>
      <c r="H774">
        <v>191.45</v>
      </c>
      <c r="I774" t="s">
        <v>31</v>
      </c>
      <c r="J774" t="str">
        <f>_xlfn.XLOOKUP(Table1_1[[#This Row],[Analyte]],[1]analyte_order!$B:$B,[1]analyte_order!$C:$C)</f>
        <v>2355-31-9</v>
      </c>
      <c r="K774">
        <f>_xlfn.XLOOKUP(Table1_1[[#This Row],[CAS_rn]],[1]analyte_order!$C:$C,[1]analyte_order!$E:$E)</f>
        <v>26</v>
      </c>
      <c r="L774" s="3">
        <v>9.5000000000000001E-2</v>
      </c>
    </row>
    <row r="775" spans="1:12" x14ac:dyDescent="0.3">
      <c r="A775" t="s">
        <v>169</v>
      </c>
      <c r="B775" s="1">
        <v>44314</v>
      </c>
      <c r="C775" s="1" t="str">
        <f t="shared" si="12"/>
        <v>21118</v>
      </c>
      <c r="D775" t="s">
        <v>109</v>
      </c>
      <c r="E775" t="s">
        <v>110</v>
      </c>
      <c r="F775" t="s">
        <v>113</v>
      </c>
      <c r="G775">
        <v>20</v>
      </c>
      <c r="H775">
        <v>191.45</v>
      </c>
      <c r="I775" t="s">
        <v>32</v>
      </c>
      <c r="J775" t="str">
        <f>_xlfn.XLOOKUP(Table1_1[[#This Row],[Analyte]],[1]analyte_order!$B:$B,[1]analyte_order!$C:$C)</f>
        <v>2991-50-6</v>
      </c>
      <c r="K775">
        <f>_xlfn.XLOOKUP(Table1_1[[#This Row],[CAS_rn]],[1]analyte_order!$C:$C,[1]analyte_order!$E:$E)</f>
        <v>27</v>
      </c>
      <c r="L775" s="3">
        <v>9.5000000000000001E-2</v>
      </c>
    </row>
    <row r="776" spans="1:12" x14ac:dyDescent="0.3">
      <c r="A776" t="s">
        <v>169</v>
      </c>
      <c r="B776" s="1">
        <v>44314</v>
      </c>
      <c r="C776" s="1" t="str">
        <f t="shared" si="12"/>
        <v>21118</v>
      </c>
      <c r="D776" t="s">
        <v>109</v>
      </c>
      <c r="E776" t="s">
        <v>110</v>
      </c>
      <c r="F776" t="s">
        <v>113</v>
      </c>
      <c r="G776">
        <v>20</v>
      </c>
      <c r="H776">
        <v>191.45</v>
      </c>
      <c r="I776" t="s">
        <v>33</v>
      </c>
      <c r="J776" t="str">
        <f>_xlfn.XLOOKUP(Table1_1[[#This Row],[Analyte]],[1]analyte_order!$B:$B,[1]analyte_order!$C:$C)</f>
        <v>754-91-6</v>
      </c>
      <c r="K776">
        <f>_xlfn.XLOOKUP(Table1_1[[#This Row],[CAS_rn]],[1]analyte_order!$C:$C,[1]analyte_order!$E:$E)</f>
        <v>28</v>
      </c>
      <c r="L776" s="3">
        <v>9.86</v>
      </c>
    </row>
    <row r="777" spans="1:12" x14ac:dyDescent="0.3">
      <c r="A777" t="s">
        <v>169</v>
      </c>
      <c r="B777" s="1">
        <v>44314</v>
      </c>
      <c r="C777" s="1" t="str">
        <f t="shared" si="12"/>
        <v>21118</v>
      </c>
      <c r="D777" t="s">
        <v>109</v>
      </c>
      <c r="E777" t="s">
        <v>110</v>
      </c>
      <c r="F777" t="s">
        <v>113</v>
      </c>
      <c r="G777">
        <v>20</v>
      </c>
      <c r="H777">
        <v>191.45</v>
      </c>
      <c r="I777" t="s">
        <v>34</v>
      </c>
      <c r="J777" t="str">
        <f>_xlfn.XLOOKUP(Table1_1[[#This Row],[Analyte]],[1]analyte_order!$B:$B,[1]analyte_order!$C:$C)</f>
        <v>2806-24-8</v>
      </c>
      <c r="K777">
        <f>_xlfn.XLOOKUP(Table1_1[[#This Row],[CAS_rn]],[1]analyte_order!$C:$C,[1]analyte_order!$E:$E)</f>
        <v>29</v>
      </c>
      <c r="L777" s="3">
        <v>9.5000000000000001E-2</v>
      </c>
    </row>
    <row r="778" spans="1:12" x14ac:dyDescent="0.3">
      <c r="A778" t="s">
        <v>169</v>
      </c>
      <c r="B778" s="1">
        <v>44314</v>
      </c>
      <c r="C778" s="1" t="str">
        <f t="shared" si="12"/>
        <v>21118</v>
      </c>
      <c r="D778" t="s">
        <v>109</v>
      </c>
      <c r="E778" t="s">
        <v>110</v>
      </c>
      <c r="F778" t="s">
        <v>113</v>
      </c>
      <c r="G778">
        <v>20</v>
      </c>
      <c r="H778">
        <v>191.45</v>
      </c>
      <c r="I778" t="s">
        <v>35</v>
      </c>
      <c r="J778" t="str">
        <f>_xlfn.XLOOKUP(Table1_1[[#This Row],[Analyte]],[1]analyte_order!$B:$B,[1]analyte_order!$C:$C)</f>
        <v>31506-32-8</v>
      </c>
      <c r="K778">
        <f>_xlfn.XLOOKUP(Table1_1[[#This Row],[CAS_rn]],[1]analyte_order!$C:$C,[1]analyte_order!$E:$E)</f>
        <v>30</v>
      </c>
      <c r="L778" s="3">
        <v>9.5000000000000001E-2</v>
      </c>
    </row>
    <row r="779" spans="1:12" x14ac:dyDescent="0.3">
      <c r="A779" t="s">
        <v>169</v>
      </c>
      <c r="B779" s="1">
        <v>44314</v>
      </c>
      <c r="C779" s="1" t="str">
        <f t="shared" si="12"/>
        <v>21118</v>
      </c>
      <c r="D779" t="s">
        <v>109</v>
      </c>
      <c r="E779" t="s">
        <v>110</v>
      </c>
      <c r="F779" t="s">
        <v>113</v>
      </c>
      <c r="G779">
        <v>20</v>
      </c>
      <c r="H779">
        <v>191.45</v>
      </c>
      <c r="I779" t="s">
        <v>36</v>
      </c>
      <c r="J779" t="str">
        <f>_xlfn.XLOOKUP(Table1_1[[#This Row],[Analyte]],[1]analyte_order!$B:$B,[1]analyte_order!$C:$C)</f>
        <v>4151-50-2</v>
      </c>
      <c r="K779">
        <f>_xlfn.XLOOKUP(Table1_1[[#This Row],[CAS_rn]],[1]analyte_order!$C:$C,[1]analyte_order!$E:$E)</f>
        <v>31</v>
      </c>
      <c r="L779" s="3">
        <v>9.5000000000000001E-2</v>
      </c>
    </row>
    <row r="780" spans="1:12" x14ac:dyDescent="0.3">
      <c r="A780" t="s">
        <v>169</v>
      </c>
      <c r="B780" s="1">
        <v>44314</v>
      </c>
      <c r="C780" s="1" t="str">
        <f t="shared" si="12"/>
        <v>21118</v>
      </c>
      <c r="D780" t="s">
        <v>109</v>
      </c>
      <c r="E780" t="s">
        <v>110</v>
      </c>
      <c r="F780" t="s">
        <v>113</v>
      </c>
      <c r="G780">
        <v>20</v>
      </c>
      <c r="H780">
        <v>191.45</v>
      </c>
      <c r="I780" t="s">
        <v>37</v>
      </c>
      <c r="J780" t="str">
        <f>_xlfn.XLOOKUP(Table1_1[[#This Row],[Analyte]],[1]analyte_order!$B:$B,[1]analyte_order!$C:$C)</f>
        <v>13252-13-6</v>
      </c>
      <c r="K780">
        <f>_xlfn.XLOOKUP(Table1_1[[#This Row],[CAS_rn]],[1]analyte_order!$C:$C,[1]analyte_order!$E:$E)</f>
        <v>34</v>
      </c>
      <c r="L780" s="3">
        <v>9.5000000000000001E-2</v>
      </c>
    </row>
    <row r="781" spans="1:12" x14ac:dyDescent="0.3">
      <c r="A781" t="s">
        <v>169</v>
      </c>
      <c r="B781" s="1">
        <v>44314</v>
      </c>
      <c r="C781" s="1" t="str">
        <f t="shared" si="12"/>
        <v>21118</v>
      </c>
      <c r="D781" t="s">
        <v>109</v>
      </c>
      <c r="E781" t="s">
        <v>110</v>
      </c>
      <c r="F781" t="s">
        <v>113</v>
      </c>
      <c r="G781">
        <v>20</v>
      </c>
      <c r="H781">
        <v>191.45</v>
      </c>
      <c r="I781" t="s">
        <v>38</v>
      </c>
      <c r="J781" t="str">
        <f>_xlfn.XLOOKUP(Table1_1[[#This Row],[Analyte]],[1]analyte_order!$B:$B,[1]analyte_order!$C:$C)</f>
        <v>919005-14-4</v>
      </c>
      <c r="K781">
        <f>_xlfn.XLOOKUP(Table1_1[[#This Row],[CAS_rn]],[1]analyte_order!$C:$C,[1]analyte_order!$E:$E)</f>
        <v>35</v>
      </c>
      <c r="L781" s="3">
        <v>9.5000000000000001E-2</v>
      </c>
    </row>
    <row r="782" spans="1:12" x14ac:dyDescent="0.3">
      <c r="A782" t="s">
        <v>169</v>
      </c>
      <c r="B782" s="1">
        <v>44314</v>
      </c>
      <c r="C782" s="1" t="str">
        <f t="shared" si="12"/>
        <v>21118</v>
      </c>
      <c r="D782" t="s">
        <v>109</v>
      </c>
      <c r="E782" t="s">
        <v>110</v>
      </c>
      <c r="F782" t="s">
        <v>113</v>
      </c>
      <c r="G782">
        <v>20</v>
      </c>
      <c r="H782">
        <v>191.45</v>
      </c>
      <c r="I782" t="s">
        <v>39</v>
      </c>
      <c r="J782" t="str">
        <f>_xlfn.XLOOKUP(Table1_1[[#This Row],[Analyte]],[1]analyte_order!$B:$B,[1]analyte_order!$C:$C)</f>
        <v>756426-58-1</v>
      </c>
      <c r="K782">
        <f>_xlfn.XLOOKUP(Table1_1[[#This Row],[CAS_rn]],[1]analyte_order!$C:$C,[1]analyte_order!$E:$E)</f>
        <v>36</v>
      </c>
      <c r="L782" s="3">
        <v>9.5000000000000001E-2</v>
      </c>
    </row>
    <row r="783" spans="1:12" x14ac:dyDescent="0.3">
      <c r="A783" t="s">
        <v>169</v>
      </c>
      <c r="B783" s="1">
        <v>44314</v>
      </c>
      <c r="C783" s="1" t="str">
        <f t="shared" si="12"/>
        <v>21118</v>
      </c>
      <c r="D783" t="s">
        <v>109</v>
      </c>
      <c r="E783" t="s">
        <v>110</v>
      </c>
      <c r="F783" t="s">
        <v>113</v>
      </c>
      <c r="G783">
        <v>20</v>
      </c>
      <c r="H783">
        <v>191.45</v>
      </c>
      <c r="I783" t="s">
        <v>40</v>
      </c>
      <c r="J783" t="str">
        <f>_xlfn.XLOOKUP(Table1_1[[#This Row],[Analyte]],[1]analyte_order!$B:$B,[1]analyte_order!$C:$C)</f>
        <v>763051-92-9</v>
      </c>
      <c r="K783">
        <f>_xlfn.XLOOKUP(Table1_1[[#This Row],[CAS_rn]],[1]analyte_order!$C:$C,[1]analyte_order!$E:$E)</f>
        <v>37</v>
      </c>
      <c r="L783" s="3">
        <v>9.5000000000000001E-2</v>
      </c>
    </row>
    <row r="784" spans="1:12" x14ac:dyDescent="0.3">
      <c r="A784" t="s">
        <v>169</v>
      </c>
      <c r="B784" s="1">
        <v>44314</v>
      </c>
      <c r="C784" s="1" t="str">
        <f t="shared" si="12"/>
        <v>21118</v>
      </c>
      <c r="D784" t="s">
        <v>109</v>
      </c>
      <c r="E784" t="s">
        <v>110</v>
      </c>
      <c r="F784" t="s">
        <v>113</v>
      </c>
      <c r="G784">
        <v>20</v>
      </c>
      <c r="H784">
        <v>191.45</v>
      </c>
      <c r="I784" t="s">
        <v>41</v>
      </c>
      <c r="J784" t="str">
        <f>_xlfn.XLOOKUP(Table1_1[[#This Row],[Analyte]],[1]analyte_order!$B:$B,[1]analyte_order!$C:$C)</f>
        <v>356-02-5</v>
      </c>
      <c r="K784">
        <f>_xlfn.XLOOKUP(Table1_1[[#This Row],[CAS_rn]],[1]analyte_order!$C:$C,[1]analyte_order!$E:$E)</f>
        <v>38</v>
      </c>
      <c r="L784" s="3">
        <v>0.95</v>
      </c>
    </row>
    <row r="785" spans="1:12" x14ac:dyDescent="0.3">
      <c r="A785" t="s">
        <v>169</v>
      </c>
      <c r="B785" s="1">
        <v>44314</v>
      </c>
      <c r="C785" s="1" t="str">
        <f t="shared" si="12"/>
        <v>21118</v>
      </c>
      <c r="D785" t="s">
        <v>109</v>
      </c>
      <c r="E785" t="s">
        <v>110</v>
      </c>
      <c r="F785" t="s">
        <v>113</v>
      </c>
      <c r="G785">
        <v>20</v>
      </c>
      <c r="H785">
        <v>191.45</v>
      </c>
      <c r="I785" t="s">
        <v>42</v>
      </c>
      <c r="J785" t="str">
        <f>_xlfn.XLOOKUP(Table1_1[[#This Row],[Analyte]],[1]analyte_order!$B:$B,[1]analyte_order!$C:$C)</f>
        <v>914637-49-3</v>
      </c>
      <c r="K785">
        <f>_xlfn.XLOOKUP(Table1_1[[#This Row],[CAS_rn]],[1]analyte_order!$C:$C,[1]analyte_order!$E:$E)</f>
        <v>39</v>
      </c>
      <c r="L785" s="3">
        <v>9.5000000000000001E-2</v>
      </c>
    </row>
    <row r="786" spans="1:12" x14ac:dyDescent="0.3">
      <c r="A786" t="s">
        <v>169</v>
      </c>
      <c r="B786" s="1">
        <v>44314</v>
      </c>
      <c r="C786" s="1" t="str">
        <f t="shared" si="12"/>
        <v>21118</v>
      </c>
      <c r="D786" t="s">
        <v>109</v>
      </c>
      <c r="E786" t="s">
        <v>110</v>
      </c>
      <c r="F786" t="s">
        <v>113</v>
      </c>
      <c r="G786">
        <v>20</v>
      </c>
      <c r="H786">
        <v>191.45</v>
      </c>
      <c r="I786" t="s">
        <v>43</v>
      </c>
      <c r="J786" t="str">
        <f>_xlfn.XLOOKUP(Table1_1[[#This Row],[Analyte]],[1]analyte_order!$B:$B,[1]analyte_order!$C:$C)</f>
        <v>812-70-4</v>
      </c>
      <c r="K786">
        <f>_xlfn.XLOOKUP(Table1_1[[#This Row],[CAS_rn]],[1]analyte_order!$C:$C,[1]analyte_order!$E:$E)</f>
        <v>40</v>
      </c>
      <c r="L786" s="3">
        <v>10.199999999999999</v>
      </c>
    </row>
    <row r="787" spans="1:12" x14ac:dyDescent="0.3">
      <c r="A787" t="s">
        <v>169</v>
      </c>
      <c r="B787" s="1">
        <v>44314</v>
      </c>
      <c r="C787" s="1" t="str">
        <f t="shared" si="12"/>
        <v>21118</v>
      </c>
      <c r="D787" t="s">
        <v>109</v>
      </c>
      <c r="E787" t="s">
        <v>110</v>
      </c>
      <c r="F787" t="s">
        <v>113</v>
      </c>
      <c r="G787">
        <v>20</v>
      </c>
      <c r="H787">
        <v>191.45</v>
      </c>
      <c r="I787" t="s">
        <v>44</v>
      </c>
      <c r="J787" t="str">
        <f>_xlfn.XLOOKUP(Table1_1[[#This Row],[Analyte]],[1]analyte_order!$B:$B,[1]analyte_order!$C:$C)</f>
        <v>53826-12-3</v>
      </c>
      <c r="K787">
        <f>_xlfn.XLOOKUP(Table1_1[[#This Row],[CAS_rn]],[1]analyte_order!$C:$C,[1]analyte_order!$E:$E)</f>
        <v>41</v>
      </c>
      <c r="L787" s="3">
        <v>9.5000000000000001E-2</v>
      </c>
    </row>
    <row r="788" spans="1:12" x14ac:dyDescent="0.3">
      <c r="A788" t="s">
        <v>169</v>
      </c>
      <c r="B788" s="1">
        <v>44314</v>
      </c>
      <c r="C788" s="1" t="str">
        <f t="shared" si="12"/>
        <v>21118</v>
      </c>
      <c r="D788" t="s">
        <v>109</v>
      </c>
      <c r="E788" t="s">
        <v>110</v>
      </c>
      <c r="F788" t="s">
        <v>113</v>
      </c>
      <c r="G788">
        <v>20</v>
      </c>
      <c r="H788">
        <v>191.45</v>
      </c>
      <c r="I788" t="s">
        <v>45</v>
      </c>
      <c r="J788" t="str">
        <f>_xlfn.XLOOKUP(Table1_1[[#This Row],[Analyte]],[1]analyte_order!$B:$B,[1]analyte_order!$C:$C)</f>
        <v>27854-31-5</v>
      </c>
      <c r="K788">
        <f>_xlfn.XLOOKUP(Table1_1[[#This Row],[CAS_rn]],[1]analyte_order!$C:$C,[1]analyte_order!$E:$E)</f>
        <v>42</v>
      </c>
      <c r="L788" s="3">
        <v>9.5000000000000001E-2</v>
      </c>
    </row>
    <row r="789" spans="1:12" x14ac:dyDescent="0.3">
      <c r="A789" t="s">
        <v>169</v>
      </c>
      <c r="B789" s="1">
        <v>44314</v>
      </c>
      <c r="C789" s="1" t="str">
        <f t="shared" si="12"/>
        <v>21118</v>
      </c>
      <c r="D789" t="s">
        <v>109</v>
      </c>
      <c r="E789" t="s">
        <v>110</v>
      </c>
      <c r="F789" t="s">
        <v>113</v>
      </c>
      <c r="G789">
        <v>20</v>
      </c>
      <c r="H789">
        <v>191.45</v>
      </c>
      <c r="I789" t="s">
        <v>46</v>
      </c>
      <c r="J789" t="str">
        <f>_xlfn.XLOOKUP(Table1_1[[#This Row],[Analyte]],[1]analyte_order!$B:$B,[1]analyte_order!$C:$C)</f>
        <v>53826-13-4</v>
      </c>
      <c r="K789">
        <f>_xlfn.XLOOKUP(Table1_1[[#This Row],[CAS_rn]],[1]analyte_order!$C:$C,[1]analyte_order!$E:$E)</f>
        <v>43</v>
      </c>
      <c r="L789" s="3">
        <v>9.5000000000000001E-2</v>
      </c>
    </row>
    <row r="790" spans="1:12" x14ac:dyDescent="0.3">
      <c r="A790" t="s">
        <v>169</v>
      </c>
      <c r="B790" s="1">
        <v>44314</v>
      </c>
      <c r="C790" s="1" t="str">
        <f t="shared" si="12"/>
        <v>21118</v>
      </c>
      <c r="D790" t="s">
        <v>109</v>
      </c>
      <c r="E790" t="s">
        <v>110</v>
      </c>
      <c r="F790" t="s">
        <v>113</v>
      </c>
      <c r="G790">
        <v>20</v>
      </c>
      <c r="H790">
        <v>191.45</v>
      </c>
      <c r="I790" t="s">
        <v>47</v>
      </c>
      <c r="J790" t="str">
        <f>_xlfn.XLOOKUP(Table1_1[[#This Row],[Analyte]],[1]analyte_order!$B:$B,[1]analyte_order!$C:$C)</f>
        <v>161094-75-3</v>
      </c>
      <c r="K790">
        <f>_xlfn.XLOOKUP(Table1_1[[#This Row],[CAS_rn]],[1]analyte_order!$C:$C,[1]analyte_order!$E:$E)</f>
        <v>44</v>
      </c>
      <c r="L790" s="3">
        <v>9.5000000000000001E-2</v>
      </c>
    </row>
    <row r="791" spans="1:12" x14ac:dyDescent="0.3">
      <c r="A791" t="s">
        <v>169</v>
      </c>
      <c r="B791" s="1">
        <v>44314</v>
      </c>
      <c r="C791" s="1" t="str">
        <f t="shared" si="12"/>
        <v>21118</v>
      </c>
      <c r="D791" t="s">
        <v>109</v>
      </c>
      <c r="E791" t="s">
        <v>110</v>
      </c>
      <c r="F791" t="s">
        <v>113</v>
      </c>
      <c r="G791">
        <v>20</v>
      </c>
      <c r="H791">
        <v>191.45</v>
      </c>
      <c r="I791" t="s">
        <v>48</v>
      </c>
      <c r="J791" t="str">
        <f>_xlfn.XLOOKUP(Table1_1[[#This Row],[Analyte]],[1]analyte_order!$B:$B,[1]analyte_order!$C:$C)</f>
        <v>70887-84-2</v>
      </c>
      <c r="K791">
        <f>_xlfn.XLOOKUP(Table1_1[[#This Row],[CAS_rn]],[1]analyte_order!$C:$C,[1]analyte_order!$E:$E)</f>
        <v>45</v>
      </c>
      <c r="L791" s="3">
        <v>9.5000000000000001E-2</v>
      </c>
    </row>
    <row r="792" spans="1:12" x14ac:dyDescent="0.3">
      <c r="A792" t="s">
        <v>169</v>
      </c>
      <c r="B792" s="1">
        <v>44314</v>
      </c>
      <c r="C792" s="1" t="str">
        <f t="shared" si="12"/>
        <v>21118</v>
      </c>
      <c r="D792" t="s">
        <v>109</v>
      </c>
      <c r="E792" t="s">
        <v>110</v>
      </c>
      <c r="F792" t="s">
        <v>113</v>
      </c>
      <c r="G792">
        <v>20</v>
      </c>
      <c r="H792">
        <v>191.45</v>
      </c>
      <c r="I792" t="s">
        <v>49</v>
      </c>
      <c r="J792" t="str">
        <f>_xlfn.XLOOKUP(Table1_1[[#This Row],[Analyte]],[1]analyte_order!$B:$B,[1]analyte_order!$C:$C)</f>
        <v>57677-95-9</v>
      </c>
      <c r="K792">
        <f>_xlfn.XLOOKUP(Table1_1[[#This Row],[CAS_rn]],[1]analyte_order!$C:$C,[1]analyte_order!$E:$E)</f>
        <v>46</v>
      </c>
      <c r="L792" s="3">
        <v>0.23799999999999999</v>
      </c>
    </row>
    <row r="793" spans="1:12" x14ac:dyDescent="0.3">
      <c r="A793" t="s">
        <v>169</v>
      </c>
      <c r="B793" s="1">
        <v>44314</v>
      </c>
      <c r="C793" s="1" t="str">
        <f t="shared" si="12"/>
        <v>21118</v>
      </c>
      <c r="D793" t="s">
        <v>109</v>
      </c>
      <c r="E793" t="s">
        <v>110</v>
      </c>
      <c r="F793" t="s">
        <v>113</v>
      </c>
      <c r="G793">
        <v>20</v>
      </c>
      <c r="H793">
        <v>191.45</v>
      </c>
      <c r="I793" t="s">
        <v>50</v>
      </c>
      <c r="J793" t="str">
        <f>_xlfn.XLOOKUP(Table1_1[[#This Row],[Analyte]],[1]analyte_order!$B:$B,[1]analyte_order!$C:$C)</f>
        <v>30334-69-1</v>
      </c>
      <c r="K793">
        <f>_xlfn.XLOOKUP(Table1_1[[#This Row],[CAS_rn]],[1]analyte_order!$C:$C,[1]analyte_order!$E:$E)</f>
        <v>51</v>
      </c>
      <c r="L793" s="3">
        <v>14.4</v>
      </c>
    </row>
    <row r="794" spans="1:12" x14ac:dyDescent="0.3">
      <c r="A794" t="s">
        <v>169</v>
      </c>
      <c r="B794" s="1">
        <v>44314</v>
      </c>
      <c r="C794" s="1" t="str">
        <f t="shared" si="12"/>
        <v>21118</v>
      </c>
      <c r="D794" t="s">
        <v>109</v>
      </c>
      <c r="E794" t="s">
        <v>110</v>
      </c>
      <c r="F794" t="s">
        <v>113</v>
      </c>
      <c r="G794">
        <v>20</v>
      </c>
      <c r="H794">
        <v>191.45</v>
      </c>
      <c r="I794" t="s">
        <v>51</v>
      </c>
      <c r="J794" t="str">
        <f>_xlfn.XLOOKUP(Table1_1[[#This Row],[Analyte]],[1]analyte_order!$B:$B,[1]analyte_order!$C:$C)</f>
        <v>41997-13-1</v>
      </c>
      <c r="K794">
        <f>_xlfn.XLOOKUP(Table1_1[[#This Row],[CAS_rn]],[1]analyte_order!$C:$C,[1]analyte_order!$E:$E)</f>
        <v>52</v>
      </c>
      <c r="L794" s="3">
        <v>152</v>
      </c>
    </row>
    <row r="795" spans="1:12" x14ac:dyDescent="0.3">
      <c r="A795" t="s">
        <v>169</v>
      </c>
      <c r="B795" s="1">
        <v>44314</v>
      </c>
      <c r="C795" s="1" t="str">
        <f t="shared" si="12"/>
        <v>21118</v>
      </c>
      <c r="D795" t="s">
        <v>109</v>
      </c>
      <c r="E795" t="s">
        <v>110</v>
      </c>
      <c r="F795" t="s">
        <v>113</v>
      </c>
      <c r="G795">
        <v>20</v>
      </c>
      <c r="H795">
        <v>191.45</v>
      </c>
      <c r="I795" t="s">
        <v>52</v>
      </c>
      <c r="J795" t="str">
        <f>_xlfn.XLOOKUP(Table1_1[[#This Row],[Analyte]],[1]analyte_order!$B:$B,[1]analyte_order!$C:$C)</f>
        <v>423-41-6</v>
      </c>
      <c r="K795">
        <f>_xlfn.XLOOKUP(Table1_1[[#This Row],[CAS_rn]],[1]analyte_order!$C:$C,[1]analyte_order!$E:$E)</f>
        <v>53</v>
      </c>
      <c r="L795" s="3">
        <v>0.23799999999999999</v>
      </c>
    </row>
    <row r="796" spans="1:12" x14ac:dyDescent="0.3">
      <c r="A796" t="s">
        <v>169</v>
      </c>
      <c r="B796" s="1">
        <v>44314</v>
      </c>
      <c r="C796" s="1" t="str">
        <f t="shared" si="12"/>
        <v>21118</v>
      </c>
      <c r="D796" t="s">
        <v>109</v>
      </c>
      <c r="E796" t="s">
        <v>110</v>
      </c>
      <c r="F796" t="s">
        <v>113</v>
      </c>
      <c r="G796">
        <v>20</v>
      </c>
      <c r="H796">
        <v>191.45</v>
      </c>
      <c r="I796" t="s">
        <v>53</v>
      </c>
      <c r="J796" t="str">
        <f>_xlfn.XLOOKUP(Table1_1[[#This Row],[Analyte]],[1]analyte_order!$B:$B,[1]analyte_order!$C:$C)</f>
        <v>777011-38-8</v>
      </c>
      <c r="K796">
        <f>_xlfn.XLOOKUP(Table1_1[[#This Row],[CAS_rn]],[1]analyte_order!$C:$C,[1]analyte_order!$E:$E)</f>
        <v>54</v>
      </c>
      <c r="L796" s="3">
        <v>11.2</v>
      </c>
    </row>
    <row r="797" spans="1:12" x14ac:dyDescent="0.3">
      <c r="A797" t="s">
        <v>169</v>
      </c>
      <c r="B797" s="1">
        <v>44314</v>
      </c>
      <c r="C797" s="1" t="str">
        <f t="shared" si="12"/>
        <v>21118</v>
      </c>
      <c r="D797" t="s">
        <v>109</v>
      </c>
      <c r="E797" t="s">
        <v>110</v>
      </c>
      <c r="F797" t="s">
        <v>113</v>
      </c>
      <c r="G797">
        <v>20</v>
      </c>
      <c r="H797">
        <v>191.45</v>
      </c>
      <c r="I797" t="s">
        <v>54</v>
      </c>
      <c r="J797" t="str">
        <f>_xlfn.XLOOKUP(Table1_1[[#This Row],[Analyte]],[1]analyte_order!$B:$B,[1]analyte_order!$C:$C)</f>
        <v>646-83-3</v>
      </c>
      <c r="K797">
        <f>_xlfn.XLOOKUP(Table1_1[[#This Row],[CAS_rn]],[1]analyte_order!$C:$C,[1]analyte_order!$E:$E)</f>
        <v>55</v>
      </c>
      <c r="L797" s="3">
        <v>0.53800000000000003</v>
      </c>
    </row>
    <row r="798" spans="1:12" x14ac:dyDescent="0.3">
      <c r="A798" t="s">
        <v>169</v>
      </c>
      <c r="B798" s="1">
        <v>44314</v>
      </c>
      <c r="C798" s="1" t="str">
        <f t="shared" si="12"/>
        <v>21118</v>
      </c>
      <c r="D798" t="s">
        <v>109</v>
      </c>
      <c r="E798" t="s">
        <v>110</v>
      </c>
      <c r="F798" t="s">
        <v>113</v>
      </c>
      <c r="G798">
        <v>20</v>
      </c>
      <c r="H798">
        <v>191.45</v>
      </c>
      <c r="I798" t="s">
        <v>55</v>
      </c>
      <c r="J798" t="str">
        <f>_xlfn.XLOOKUP(Table1_1[[#This Row],[Analyte]],[1]analyte_order!$B:$B,[1]analyte_order!$C:$C)</f>
        <v>678-41-1</v>
      </c>
      <c r="K798">
        <f>_xlfn.XLOOKUP(Table1_1[[#This Row],[CAS_rn]],[1]analyte_order!$C:$C,[1]analyte_order!$E:$E)</f>
        <v>56</v>
      </c>
      <c r="L798" s="3">
        <v>9.5000000000000001E-2</v>
      </c>
    </row>
    <row r="799" spans="1:12" x14ac:dyDescent="0.3">
      <c r="A799" t="s">
        <v>169</v>
      </c>
      <c r="B799" s="1">
        <v>44314</v>
      </c>
      <c r="C799" s="1" t="str">
        <f t="shared" si="12"/>
        <v>21118</v>
      </c>
      <c r="D799" t="s">
        <v>109</v>
      </c>
      <c r="E799" t="s">
        <v>110</v>
      </c>
      <c r="F799" t="s">
        <v>113</v>
      </c>
      <c r="G799">
        <v>20</v>
      </c>
      <c r="H799">
        <v>191.45</v>
      </c>
      <c r="I799" t="s">
        <v>56</v>
      </c>
      <c r="J799" t="str">
        <f>_xlfn.XLOOKUP(Table1_1[[#This Row],[Analyte]],[1]analyte_order!$B:$B,[1]analyte_order!$C:$C)</f>
        <v>2965-52-8</v>
      </c>
      <c r="K799">
        <f>_xlfn.XLOOKUP(Table1_1[[#This Row],[CAS_rn]],[1]analyte_order!$C:$C,[1]analyte_order!$E:$E)</f>
        <v>57</v>
      </c>
      <c r="L799" s="3">
        <v>9.5000000000000001E-2</v>
      </c>
    </row>
    <row r="800" spans="1:12" x14ac:dyDescent="0.3">
      <c r="A800" t="s">
        <v>170</v>
      </c>
      <c r="B800" s="1">
        <v>44314</v>
      </c>
      <c r="C800" s="1" t="str">
        <f t="shared" si="12"/>
        <v>21118</v>
      </c>
      <c r="D800" t="s">
        <v>109</v>
      </c>
      <c r="E800" t="s">
        <v>110</v>
      </c>
      <c r="F800" t="s">
        <v>115</v>
      </c>
      <c r="G800">
        <v>20</v>
      </c>
      <c r="H800">
        <v>191.45</v>
      </c>
      <c r="I800" t="s">
        <v>7</v>
      </c>
      <c r="J800" t="str">
        <f>_xlfn.XLOOKUP(Table1_1[[#This Row],[Analyte]],[1]analyte_order!$B:$B,[1]analyte_order!$C:$C)</f>
        <v>375-22-4</v>
      </c>
      <c r="K800">
        <f>_xlfn.XLOOKUP(Table1_1[[#This Row],[CAS_rn]],[1]analyte_order!$C:$C,[1]analyte_order!$E:$E)</f>
        <v>1</v>
      </c>
      <c r="L800" s="3">
        <v>0.33500000000000002</v>
      </c>
    </row>
    <row r="801" spans="1:12" x14ac:dyDescent="0.3">
      <c r="A801" t="s">
        <v>170</v>
      </c>
      <c r="B801" s="1">
        <v>44314</v>
      </c>
      <c r="C801" s="1" t="str">
        <f t="shared" si="12"/>
        <v>21118</v>
      </c>
      <c r="D801" t="s">
        <v>109</v>
      </c>
      <c r="E801" t="s">
        <v>110</v>
      </c>
      <c r="F801" t="s">
        <v>115</v>
      </c>
      <c r="G801">
        <v>20</v>
      </c>
      <c r="H801">
        <v>191.45</v>
      </c>
      <c r="I801" t="s">
        <v>8</v>
      </c>
      <c r="J801" t="str">
        <f>_xlfn.XLOOKUP(Table1_1[[#This Row],[Analyte]],[1]analyte_order!$B:$B,[1]analyte_order!$C:$C)</f>
        <v>2706-90-3</v>
      </c>
      <c r="K801">
        <f>_xlfn.XLOOKUP(Table1_1[[#This Row],[CAS_rn]],[1]analyte_order!$C:$C,[1]analyte_order!$E:$E)</f>
        <v>2</v>
      </c>
      <c r="L801" s="3">
        <v>7.2999999999999995E-2</v>
      </c>
    </row>
    <row r="802" spans="1:12" x14ac:dyDescent="0.3">
      <c r="A802" t="s">
        <v>170</v>
      </c>
      <c r="B802" s="1">
        <v>44314</v>
      </c>
      <c r="C802" s="1" t="str">
        <f t="shared" si="12"/>
        <v>21118</v>
      </c>
      <c r="D802" t="s">
        <v>109</v>
      </c>
      <c r="E802" t="s">
        <v>110</v>
      </c>
      <c r="F802" t="s">
        <v>115</v>
      </c>
      <c r="G802">
        <v>20</v>
      </c>
      <c r="H802">
        <v>191.45</v>
      </c>
      <c r="I802" t="s">
        <v>9</v>
      </c>
      <c r="J802" t="str">
        <f>_xlfn.XLOOKUP(Table1_1[[#This Row],[Analyte]],[1]analyte_order!$B:$B,[1]analyte_order!$C:$C)</f>
        <v>307-24-4</v>
      </c>
      <c r="K802">
        <f>_xlfn.XLOOKUP(Table1_1[[#This Row],[CAS_rn]],[1]analyte_order!$C:$C,[1]analyte_order!$E:$E)</f>
        <v>3</v>
      </c>
      <c r="L802" s="3">
        <v>0.157</v>
      </c>
    </row>
    <row r="803" spans="1:12" x14ac:dyDescent="0.3">
      <c r="A803" t="s">
        <v>170</v>
      </c>
      <c r="B803" s="1">
        <v>44314</v>
      </c>
      <c r="C803" s="1" t="str">
        <f t="shared" si="12"/>
        <v>21118</v>
      </c>
      <c r="D803" t="s">
        <v>109</v>
      </c>
      <c r="E803" t="s">
        <v>110</v>
      </c>
      <c r="F803" t="s">
        <v>115</v>
      </c>
      <c r="G803">
        <v>20</v>
      </c>
      <c r="H803">
        <v>191.45</v>
      </c>
      <c r="I803" t="s">
        <v>10</v>
      </c>
      <c r="J803" t="str">
        <f>_xlfn.XLOOKUP(Table1_1[[#This Row],[Analyte]],[1]analyte_order!$B:$B,[1]analyte_order!$C:$C)</f>
        <v>375-85-9</v>
      </c>
      <c r="K803">
        <f>_xlfn.XLOOKUP(Table1_1[[#This Row],[CAS_rn]],[1]analyte_order!$C:$C,[1]analyte_order!$E:$E)</f>
        <v>4</v>
      </c>
      <c r="L803" s="3">
        <v>7.2999999999999995E-2</v>
      </c>
    </row>
    <row r="804" spans="1:12" x14ac:dyDescent="0.3">
      <c r="A804" t="s">
        <v>170</v>
      </c>
      <c r="B804" s="1">
        <v>44314</v>
      </c>
      <c r="C804" s="1" t="str">
        <f t="shared" si="12"/>
        <v>21118</v>
      </c>
      <c r="D804" t="s">
        <v>109</v>
      </c>
      <c r="E804" t="s">
        <v>110</v>
      </c>
      <c r="F804" t="s">
        <v>115</v>
      </c>
      <c r="G804">
        <v>20</v>
      </c>
      <c r="H804">
        <v>191.45</v>
      </c>
      <c r="I804" t="s">
        <v>11</v>
      </c>
      <c r="J804" t="str">
        <f>_xlfn.XLOOKUP(Table1_1[[#This Row],[Analyte]],[1]analyte_order!$B:$B,[1]analyte_order!$C:$C)</f>
        <v>335-67-1</v>
      </c>
      <c r="K804">
        <f>_xlfn.XLOOKUP(Table1_1[[#This Row],[CAS_rn]],[1]analyte_order!$C:$C,[1]analyte_order!$E:$E)</f>
        <v>5</v>
      </c>
      <c r="L804" s="3">
        <v>0.34300000000000003</v>
      </c>
    </row>
    <row r="805" spans="1:12" x14ac:dyDescent="0.3">
      <c r="A805" t="s">
        <v>170</v>
      </c>
      <c r="B805" s="1">
        <v>44314</v>
      </c>
      <c r="C805" s="1" t="str">
        <f t="shared" si="12"/>
        <v>21118</v>
      </c>
      <c r="D805" t="s">
        <v>109</v>
      </c>
      <c r="E805" t="s">
        <v>110</v>
      </c>
      <c r="F805" t="s">
        <v>115</v>
      </c>
      <c r="G805">
        <v>20</v>
      </c>
      <c r="H805">
        <v>191.45</v>
      </c>
      <c r="I805" t="s">
        <v>12</v>
      </c>
      <c r="J805" t="str">
        <f>_xlfn.XLOOKUP(Table1_1[[#This Row],[Analyte]],[1]analyte_order!$B:$B,[1]analyte_order!$C:$C)</f>
        <v>375-95-1</v>
      </c>
      <c r="K805">
        <f>_xlfn.XLOOKUP(Table1_1[[#This Row],[CAS_rn]],[1]analyte_order!$C:$C,[1]analyte_order!$E:$E)</f>
        <v>6</v>
      </c>
      <c r="L805" s="3">
        <v>0.34499999999999997</v>
      </c>
    </row>
    <row r="806" spans="1:12" x14ac:dyDescent="0.3">
      <c r="A806" t="s">
        <v>170</v>
      </c>
      <c r="B806" s="1">
        <v>44314</v>
      </c>
      <c r="C806" s="1" t="str">
        <f t="shared" si="12"/>
        <v>21118</v>
      </c>
      <c r="D806" t="s">
        <v>109</v>
      </c>
      <c r="E806" t="s">
        <v>110</v>
      </c>
      <c r="F806" t="s">
        <v>115</v>
      </c>
      <c r="G806">
        <v>20</v>
      </c>
      <c r="H806">
        <v>191.45</v>
      </c>
      <c r="I806" t="s">
        <v>19</v>
      </c>
      <c r="J806" t="str">
        <f>_xlfn.XLOOKUP(Table1_1[[#This Row],[Analyte]],[1]analyte_order!$B:$B,[1]analyte_order!$C:$C)</f>
        <v>335-76-2</v>
      </c>
      <c r="K806">
        <f>_xlfn.XLOOKUP(Table1_1[[#This Row],[CAS_rn]],[1]analyte_order!$C:$C,[1]analyte_order!$E:$E)</f>
        <v>7</v>
      </c>
      <c r="L806" s="3">
        <v>0.76100000000000001</v>
      </c>
    </row>
    <row r="807" spans="1:12" x14ac:dyDescent="0.3">
      <c r="A807" t="s">
        <v>170</v>
      </c>
      <c r="B807" s="1">
        <v>44314</v>
      </c>
      <c r="C807" s="1" t="str">
        <f t="shared" si="12"/>
        <v>21118</v>
      </c>
      <c r="D807" t="s">
        <v>109</v>
      </c>
      <c r="E807" t="s">
        <v>110</v>
      </c>
      <c r="F807" t="s">
        <v>115</v>
      </c>
      <c r="G807">
        <v>20</v>
      </c>
      <c r="H807">
        <v>191.45</v>
      </c>
      <c r="I807" t="s">
        <v>20</v>
      </c>
      <c r="J807" t="str">
        <f>_xlfn.XLOOKUP(Table1_1[[#This Row],[Analyte]],[1]analyte_order!$B:$B,[1]analyte_order!$C:$C)</f>
        <v>2058-94-8</v>
      </c>
      <c r="K807">
        <f>_xlfn.XLOOKUP(Table1_1[[#This Row],[CAS_rn]],[1]analyte_order!$C:$C,[1]analyte_order!$E:$E)</f>
        <v>8</v>
      </c>
      <c r="L807" s="3">
        <v>1.75</v>
      </c>
    </row>
    <row r="808" spans="1:12" x14ac:dyDescent="0.3">
      <c r="A808" t="s">
        <v>170</v>
      </c>
      <c r="B808" s="1">
        <v>44314</v>
      </c>
      <c r="C808" s="1" t="str">
        <f t="shared" si="12"/>
        <v>21118</v>
      </c>
      <c r="D808" t="s">
        <v>109</v>
      </c>
      <c r="E808" t="s">
        <v>110</v>
      </c>
      <c r="F808" t="s">
        <v>115</v>
      </c>
      <c r="G808">
        <v>20</v>
      </c>
      <c r="H808">
        <v>191.45</v>
      </c>
      <c r="I808" t="s">
        <v>21</v>
      </c>
      <c r="J808" t="str">
        <f>_xlfn.XLOOKUP(Table1_1[[#This Row],[Analyte]],[1]analyte_order!$B:$B,[1]analyte_order!$C:$C)</f>
        <v>307-55-1</v>
      </c>
      <c r="K808">
        <f>_xlfn.XLOOKUP(Table1_1[[#This Row],[CAS_rn]],[1]analyte_order!$C:$C,[1]analyte_order!$E:$E)</f>
        <v>9</v>
      </c>
      <c r="L808" s="3">
        <v>2.39</v>
      </c>
    </row>
    <row r="809" spans="1:12" x14ac:dyDescent="0.3">
      <c r="A809" t="s">
        <v>170</v>
      </c>
      <c r="B809" s="1">
        <v>44314</v>
      </c>
      <c r="C809" s="1" t="str">
        <f t="shared" si="12"/>
        <v>21118</v>
      </c>
      <c r="D809" t="s">
        <v>109</v>
      </c>
      <c r="E809" t="s">
        <v>110</v>
      </c>
      <c r="F809" t="s">
        <v>115</v>
      </c>
      <c r="G809">
        <v>20</v>
      </c>
      <c r="H809">
        <v>191.45</v>
      </c>
      <c r="I809" t="s">
        <v>22</v>
      </c>
      <c r="J809" t="str">
        <f>_xlfn.XLOOKUP(Table1_1[[#This Row],[Analyte]],[1]analyte_order!$B:$B,[1]analyte_order!$C:$C)</f>
        <v>72629-94-8</v>
      </c>
      <c r="K809">
        <f>_xlfn.XLOOKUP(Table1_1[[#This Row],[CAS_rn]],[1]analyte_order!$C:$C,[1]analyte_order!$E:$E)</f>
        <v>10</v>
      </c>
      <c r="L809" s="3">
        <v>1.45</v>
      </c>
    </row>
    <row r="810" spans="1:12" x14ac:dyDescent="0.3">
      <c r="A810" t="s">
        <v>170</v>
      </c>
      <c r="B810" s="1">
        <v>44314</v>
      </c>
      <c r="C810" s="1" t="str">
        <f t="shared" si="12"/>
        <v>21118</v>
      </c>
      <c r="D810" t="s">
        <v>109</v>
      </c>
      <c r="E810" t="s">
        <v>110</v>
      </c>
      <c r="F810" t="s">
        <v>115</v>
      </c>
      <c r="G810">
        <v>20</v>
      </c>
      <c r="H810">
        <v>191.45</v>
      </c>
      <c r="I810" t="s">
        <v>23</v>
      </c>
      <c r="J810" t="str">
        <f>_xlfn.XLOOKUP(Table1_1[[#This Row],[Analyte]],[1]analyte_order!$B:$B,[1]analyte_order!$C:$C)</f>
        <v>376-06-7</v>
      </c>
      <c r="K810">
        <f>_xlfn.XLOOKUP(Table1_1[[#This Row],[CAS_rn]],[1]analyte_order!$C:$C,[1]analyte_order!$E:$E)</f>
        <v>11</v>
      </c>
      <c r="L810" s="3">
        <v>1.35</v>
      </c>
    </row>
    <row r="811" spans="1:12" x14ac:dyDescent="0.3">
      <c r="A811" t="s">
        <v>170</v>
      </c>
      <c r="B811" s="1">
        <v>44314</v>
      </c>
      <c r="C811" s="1" t="str">
        <f t="shared" si="12"/>
        <v>21118</v>
      </c>
      <c r="D811" t="s">
        <v>109</v>
      </c>
      <c r="E811" t="s">
        <v>110</v>
      </c>
      <c r="F811" t="s">
        <v>115</v>
      </c>
      <c r="G811">
        <v>20</v>
      </c>
      <c r="H811">
        <v>191.45</v>
      </c>
      <c r="I811" t="s">
        <v>24</v>
      </c>
      <c r="J811" t="str">
        <f>_xlfn.XLOOKUP(Table1_1[[#This Row],[Analyte]],[1]analyte_order!$B:$B,[1]analyte_order!$C:$C)</f>
        <v>67905-19-5</v>
      </c>
      <c r="K811">
        <f>_xlfn.XLOOKUP(Table1_1[[#This Row],[CAS_rn]],[1]analyte_order!$C:$C,[1]analyte_order!$E:$E)</f>
        <v>12</v>
      </c>
      <c r="L811" s="3">
        <v>7.2999999999999995E-2</v>
      </c>
    </row>
    <row r="812" spans="1:12" x14ac:dyDescent="0.3">
      <c r="A812" t="s">
        <v>170</v>
      </c>
      <c r="B812" s="1">
        <v>44314</v>
      </c>
      <c r="C812" s="1" t="str">
        <f t="shared" si="12"/>
        <v>21118</v>
      </c>
      <c r="D812" t="s">
        <v>109</v>
      </c>
      <c r="E812" t="s">
        <v>110</v>
      </c>
      <c r="F812" t="s">
        <v>115</v>
      </c>
      <c r="G812">
        <v>20</v>
      </c>
      <c r="H812">
        <v>191.45</v>
      </c>
      <c r="I812" t="s">
        <v>13</v>
      </c>
      <c r="J812" t="str">
        <f>_xlfn.XLOOKUP(Table1_1[[#This Row],[Analyte]],[1]analyte_order!$B:$B,[1]analyte_order!$C:$C)</f>
        <v>375-73-5</v>
      </c>
      <c r="K812">
        <f>_xlfn.XLOOKUP(Table1_1[[#This Row],[CAS_rn]],[1]analyte_order!$C:$C,[1]analyte_order!$E:$E)</f>
        <v>14</v>
      </c>
      <c r="L812" s="3">
        <v>7.2999999999999995E-2</v>
      </c>
    </row>
    <row r="813" spans="1:12" x14ac:dyDescent="0.3">
      <c r="A813" t="s">
        <v>170</v>
      </c>
      <c r="B813" s="1">
        <v>44314</v>
      </c>
      <c r="C813" s="1" t="str">
        <f t="shared" si="12"/>
        <v>21118</v>
      </c>
      <c r="D813" t="s">
        <v>109</v>
      </c>
      <c r="E813" t="s">
        <v>110</v>
      </c>
      <c r="F813" t="s">
        <v>115</v>
      </c>
      <c r="G813">
        <v>20</v>
      </c>
      <c r="H813">
        <v>191.45</v>
      </c>
      <c r="I813" t="s">
        <v>14</v>
      </c>
      <c r="J813" t="str">
        <f>_xlfn.XLOOKUP(Table1_1[[#This Row],[Analyte]],[1]analyte_order!$B:$B,[1]analyte_order!$C:$C)</f>
        <v>2706-91-4</v>
      </c>
      <c r="K813">
        <f>_xlfn.XLOOKUP(Table1_1[[#This Row],[CAS_rn]],[1]analyte_order!$C:$C,[1]analyte_order!$E:$E)</f>
        <v>15</v>
      </c>
      <c r="L813" s="3">
        <v>0.14799999999999999</v>
      </c>
    </row>
    <row r="814" spans="1:12" x14ac:dyDescent="0.3">
      <c r="A814" t="s">
        <v>170</v>
      </c>
      <c r="B814" s="1">
        <v>44314</v>
      </c>
      <c r="C814" s="1" t="str">
        <f t="shared" si="12"/>
        <v>21118</v>
      </c>
      <c r="D814" t="s">
        <v>109</v>
      </c>
      <c r="E814" t="s">
        <v>110</v>
      </c>
      <c r="F814" t="s">
        <v>115</v>
      </c>
      <c r="G814">
        <v>20</v>
      </c>
      <c r="H814">
        <v>191.45</v>
      </c>
      <c r="I814" t="s">
        <v>15</v>
      </c>
      <c r="J814" t="str">
        <f>_xlfn.XLOOKUP(Table1_1[[#This Row],[Analyte]],[1]analyte_order!$B:$B,[1]analyte_order!$C:$C)</f>
        <v>355-46-4</v>
      </c>
      <c r="K814">
        <f>_xlfn.XLOOKUP(Table1_1[[#This Row],[CAS_rn]],[1]analyte_order!$C:$C,[1]analyte_order!$E:$E)</f>
        <v>16</v>
      </c>
      <c r="L814" s="3">
        <v>3.33</v>
      </c>
    </row>
    <row r="815" spans="1:12" x14ac:dyDescent="0.3">
      <c r="A815" t="s">
        <v>170</v>
      </c>
      <c r="B815" s="1">
        <v>44314</v>
      </c>
      <c r="C815" s="1" t="str">
        <f t="shared" si="12"/>
        <v>21118</v>
      </c>
      <c r="D815" t="s">
        <v>109</v>
      </c>
      <c r="E815" t="s">
        <v>110</v>
      </c>
      <c r="F815" t="s">
        <v>115</v>
      </c>
      <c r="G815">
        <v>20</v>
      </c>
      <c r="H815">
        <v>191.45</v>
      </c>
      <c r="I815" t="s">
        <v>16</v>
      </c>
      <c r="J815" t="str">
        <f>_xlfn.XLOOKUP(Table1_1[[#This Row],[Analyte]],[1]analyte_order!$B:$B,[1]analyte_order!$C:$C)</f>
        <v>375-92-8</v>
      </c>
      <c r="K815">
        <f>_xlfn.XLOOKUP(Table1_1[[#This Row],[CAS_rn]],[1]analyte_order!$C:$C,[1]analyte_order!$E:$E)</f>
        <v>17</v>
      </c>
      <c r="L815" s="3">
        <v>0.38700000000000001</v>
      </c>
    </row>
    <row r="816" spans="1:12" x14ac:dyDescent="0.3">
      <c r="A816" t="s">
        <v>170</v>
      </c>
      <c r="B816" s="1">
        <v>44314</v>
      </c>
      <c r="C816" s="1" t="str">
        <f t="shared" si="12"/>
        <v>21118</v>
      </c>
      <c r="D816" t="s">
        <v>109</v>
      </c>
      <c r="E816" t="s">
        <v>110</v>
      </c>
      <c r="F816" t="s">
        <v>115</v>
      </c>
      <c r="G816">
        <v>20</v>
      </c>
      <c r="H816">
        <v>191.45</v>
      </c>
      <c r="I816" t="s">
        <v>17</v>
      </c>
      <c r="J816" t="str">
        <f>_xlfn.XLOOKUP(Table1_1[[#This Row],[Analyte]],[1]analyte_order!$B:$B,[1]analyte_order!$C:$C)</f>
        <v>1763-23-1</v>
      </c>
      <c r="K816">
        <f>_xlfn.XLOOKUP(Table1_1[[#This Row],[CAS_rn]],[1]analyte_order!$C:$C,[1]analyte_order!$E:$E)</f>
        <v>18</v>
      </c>
      <c r="L816" s="3">
        <v>220</v>
      </c>
    </row>
    <row r="817" spans="1:12" x14ac:dyDescent="0.3">
      <c r="A817" t="s">
        <v>170</v>
      </c>
      <c r="B817" s="1">
        <v>44314</v>
      </c>
      <c r="C817" s="1" t="str">
        <f t="shared" si="12"/>
        <v>21118</v>
      </c>
      <c r="D817" t="s">
        <v>109</v>
      </c>
      <c r="E817" t="s">
        <v>110</v>
      </c>
      <c r="F817" t="s">
        <v>115</v>
      </c>
      <c r="G817">
        <v>20</v>
      </c>
      <c r="H817">
        <v>191.45</v>
      </c>
      <c r="I817" t="s">
        <v>25</v>
      </c>
      <c r="J817" t="str">
        <f>_xlfn.XLOOKUP(Table1_1[[#This Row],[Analyte]],[1]analyte_order!$B:$B,[1]analyte_order!$C:$C)</f>
        <v>68259-12-1</v>
      </c>
      <c r="K817">
        <f>_xlfn.XLOOKUP(Table1_1[[#This Row],[CAS_rn]],[1]analyte_order!$C:$C,[1]analyte_order!$E:$E)</f>
        <v>19</v>
      </c>
      <c r="L817" s="3">
        <v>1.9</v>
      </c>
    </row>
    <row r="818" spans="1:12" x14ac:dyDescent="0.3">
      <c r="A818" t="s">
        <v>170</v>
      </c>
      <c r="B818" s="1">
        <v>44314</v>
      </c>
      <c r="C818" s="1" t="str">
        <f t="shared" si="12"/>
        <v>21118</v>
      </c>
      <c r="D818" t="s">
        <v>109</v>
      </c>
      <c r="E818" t="s">
        <v>110</v>
      </c>
      <c r="F818" t="s">
        <v>115</v>
      </c>
      <c r="G818">
        <v>20</v>
      </c>
      <c r="H818">
        <v>191.45</v>
      </c>
      <c r="I818" t="s">
        <v>26</v>
      </c>
      <c r="J818" t="str">
        <f>_xlfn.XLOOKUP(Table1_1[[#This Row],[Analyte]],[1]analyte_order!$B:$B,[1]analyte_order!$C:$C)</f>
        <v>335-77-3</v>
      </c>
      <c r="K818">
        <f>_xlfn.XLOOKUP(Table1_1[[#This Row],[CAS_rn]],[1]analyte_order!$C:$C,[1]analyte_order!$E:$E)</f>
        <v>20</v>
      </c>
      <c r="L818" s="3">
        <v>2.3199999999999998</v>
      </c>
    </row>
    <row r="819" spans="1:12" x14ac:dyDescent="0.3">
      <c r="A819" t="s">
        <v>170</v>
      </c>
      <c r="B819" s="1">
        <v>44314</v>
      </c>
      <c r="C819" s="1" t="str">
        <f t="shared" si="12"/>
        <v>21118</v>
      </c>
      <c r="D819" t="s">
        <v>109</v>
      </c>
      <c r="E819" t="s">
        <v>110</v>
      </c>
      <c r="F819" t="s">
        <v>115</v>
      </c>
      <c r="G819">
        <v>20</v>
      </c>
      <c r="H819">
        <v>191.45</v>
      </c>
      <c r="I819" t="s">
        <v>27</v>
      </c>
      <c r="J819" t="str">
        <f>_xlfn.XLOOKUP(Table1_1[[#This Row],[Analyte]],[1]analyte_order!$B:$B,[1]analyte_order!$C:$C)</f>
        <v>79780-39-5</v>
      </c>
      <c r="K819">
        <f>_xlfn.XLOOKUP(Table1_1[[#This Row],[CAS_rn]],[1]analyte_order!$C:$C,[1]analyte_order!$E:$E)</f>
        <v>21</v>
      </c>
      <c r="L819" s="3">
        <v>0.69099999999999995</v>
      </c>
    </row>
    <row r="820" spans="1:12" x14ac:dyDescent="0.3">
      <c r="A820" t="s">
        <v>170</v>
      </c>
      <c r="B820" s="1">
        <v>44314</v>
      </c>
      <c r="C820" s="1" t="str">
        <f t="shared" si="12"/>
        <v>21118</v>
      </c>
      <c r="D820" t="s">
        <v>109</v>
      </c>
      <c r="E820" t="s">
        <v>110</v>
      </c>
      <c r="F820" t="s">
        <v>115</v>
      </c>
      <c r="G820">
        <v>20</v>
      </c>
      <c r="H820">
        <v>191.45</v>
      </c>
      <c r="I820" t="s">
        <v>28</v>
      </c>
      <c r="J820" t="str">
        <f>_xlfn.XLOOKUP(Table1_1[[#This Row],[Analyte]],[1]analyte_order!$B:$B,[1]analyte_order!$C:$C)</f>
        <v>757124-72-4</v>
      </c>
      <c r="K820">
        <f>_xlfn.XLOOKUP(Table1_1[[#This Row],[CAS_rn]],[1]analyte_order!$C:$C,[1]analyte_order!$E:$E)</f>
        <v>22</v>
      </c>
      <c r="L820" s="3">
        <v>0.182</v>
      </c>
    </row>
    <row r="821" spans="1:12" x14ac:dyDescent="0.3">
      <c r="A821" t="s">
        <v>170</v>
      </c>
      <c r="B821" s="1">
        <v>44314</v>
      </c>
      <c r="C821" s="1" t="str">
        <f t="shared" si="12"/>
        <v>21118</v>
      </c>
      <c r="D821" t="s">
        <v>109</v>
      </c>
      <c r="E821" t="s">
        <v>110</v>
      </c>
      <c r="F821" t="s">
        <v>115</v>
      </c>
      <c r="G821">
        <v>20</v>
      </c>
      <c r="H821">
        <v>191.45</v>
      </c>
      <c r="I821" t="s">
        <v>18</v>
      </c>
      <c r="J821" t="str">
        <f>_xlfn.XLOOKUP(Table1_1[[#This Row],[Analyte]],[1]analyte_order!$B:$B,[1]analyte_order!$C:$C)</f>
        <v>27619-97-2</v>
      </c>
      <c r="K821">
        <f>_xlfn.XLOOKUP(Table1_1[[#This Row],[CAS_rn]],[1]analyte_order!$C:$C,[1]analyte_order!$E:$E)</f>
        <v>23</v>
      </c>
      <c r="L821" s="3">
        <v>7.2999999999999995E-2</v>
      </c>
    </row>
    <row r="822" spans="1:12" x14ac:dyDescent="0.3">
      <c r="A822" t="s">
        <v>170</v>
      </c>
      <c r="B822" s="1">
        <v>44314</v>
      </c>
      <c r="C822" s="1" t="str">
        <f t="shared" si="12"/>
        <v>21118</v>
      </c>
      <c r="D822" t="s">
        <v>109</v>
      </c>
      <c r="E822" t="s">
        <v>110</v>
      </c>
      <c r="F822" t="s">
        <v>115</v>
      </c>
      <c r="G822">
        <v>20</v>
      </c>
      <c r="H822">
        <v>191.45</v>
      </c>
      <c r="I822" t="s">
        <v>29</v>
      </c>
      <c r="J822" t="str">
        <f>_xlfn.XLOOKUP(Table1_1[[#This Row],[Analyte]],[1]analyte_order!$B:$B,[1]analyte_order!$C:$C)</f>
        <v>39108-34-4</v>
      </c>
      <c r="K822">
        <f>_xlfn.XLOOKUP(Table1_1[[#This Row],[CAS_rn]],[1]analyte_order!$C:$C,[1]analyte_order!$E:$E)</f>
        <v>24</v>
      </c>
      <c r="L822" s="3">
        <v>2.0099999999999998</v>
      </c>
    </row>
    <row r="823" spans="1:12" x14ac:dyDescent="0.3">
      <c r="A823" t="s">
        <v>170</v>
      </c>
      <c r="B823" s="1">
        <v>44314</v>
      </c>
      <c r="C823" s="1" t="str">
        <f t="shared" si="12"/>
        <v>21118</v>
      </c>
      <c r="D823" t="s">
        <v>109</v>
      </c>
      <c r="E823" t="s">
        <v>110</v>
      </c>
      <c r="F823" t="s">
        <v>115</v>
      </c>
      <c r="G823">
        <v>20</v>
      </c>
      <c r="H823">
        <v>191.45</v>
      </c>
      <c r="I823" t="s">
        <v>30</v>
      </c>
      <c r="J823" t="str">
        <f>_xlfn.XLOOKUP(Table1_1[[#This Row],[Analyte]],[1]analyte_order!$B:$B,[1]analyte_order!$C:$C)</f>
        <v>120226-60-0</v>
      </c>
      <c r="K823">
        <f>_xlfn.XLOOKUP(Table1_1[[#This Row],[CAS_rn]],[1]analyte_order!$C:$C,[1]analyte_order!$E:$E)</f>
        <v>25</v>
      </c>
      <c r="L823" s="3">
        <v>0.82799999999999996</v>
      </c>
    </row>
    <row r="824" spans="1:12" x14ac:dyDescent="0.3">
      <c r="A824" t="s">
        <v>170</v>
      </c>
      <c r="B824" s="1">
        <v>44314</v>
      </c>
      <c r="C824" s="1" t="str">
        <f t="shared" si="12"/>
        <v>21118</v>
      </c>
      <c r="D824" t="s">
        <v>109</v>
      </c>
      <c r="E824" t="s">
        <v>110</v>
      </c>
      <c r="F824" t="s">
        <v>115</v>
      </c>
      <c r="G824">
        <v>20</v>
      </c>
      <c r="H824">
        <v>191.45</v>
      </c>
      <c r="I824" t="s">
        <v>31</v>
      </c>
      <c r="J824" t="str">
        <f>_xlfn.XLOOKUP(Table1_1[[#This Row],[Analyte]],[1]analyte_order!$B:$B,[1]analyte_order!$C:$C)</f>
        <v>2355-31-9</v>
      </c>
      <c r="K824">
        <f>_xlfn.XLOOKUP(Table1_1[[#This Row],[CAS_rn]],[1]analyte_order!$C:$C,[1]analyte_order!$E:$E)</f>
        <v>26</v>
      </c>
      <c r="L824" s="3">
        <v>7.2999999999999995E-2</v>
      </c>
    </row>
    <row r="825" spans="1:12" x14ac:dyDescent="0.3">
      <c r="A825" t="s">
        <v>170</v>
      </c>
      <c r="B825" s="1">
        <v>44314</v>
      </c>
      <c r="C825" s="1" t="str">
        <f t="shared" si="12"/>
        <v>21118</v>
      </c>
      <c r="D825" t="s">
        <v>109</v>
      </c>
      <c r="E825" t="s">
        <v>110</v>
      </c>
      <c r="F825" t="s">
        <v>115</v>
      </c>
      <c r="G825">
        <v>20</v>
      </c>
      <c r="H825">
        <v>191.45</v>
      </c>
      <c r="I825" t="s">
        <v>32</v>
      </c>
      <c r="J825" t="str">
        <f>_xlfn.XLOOKUP(Table1_1[[#This Row],[Analyte]],[1]analyte_order!$B:$B,[1]analyte_order!$C:$C)</f>
        <v>2991-50-6</v>
      </c>
      <c r="K825">
        <f>_xlfn.XLOOKUP(Table1_1[[#This Row],[CAS_rn]],[1]analyte_order!$C:$C,[1]analyte_order!$E:$E)</f>
        <v>27</v>
      </c>
      <c r="L825" s="3">
        <v>7.2999999999999995E-2</v>
      </c>
    </row>
    <row r="826" spans="1:12" x14ac:dyDescent="0.3">
      <c r="A826" t="s">
        <v>170</v>
      </c>
      <c r="B826" s="1">
        <v>44314</v>
      </c>
      <c r="C826" s="1" t="str">
        <f t="shared" si="12"/>
        <v>21118</v>
      </c>
      <c r="D826" t="s">
        <v>109</v>
      </c>
      <c r="E826" t="s">
        <v>110</v>
      </c>
      <c r="F826" t="s">
        <v>115</v>
      </c>
      <c r="G826">
        <v>20</v>
      </c>
      <c r="H826">
        <v>191.45</v>
      </c>
      <c r="I826" t="s">
        <v>33</v>
      </c>
      <c r="J826" t="str">
        <f>_xlfn.XLOOKUP(Table1_1[[#This Row],[Analyte]],[1]analyte_order!$B:$B,[1]analyte_order!$C:$C)</f>
        <v>754-91-6</v>
      </c>
      <c r="K826">
        <f>_xlfn.XLOOKUP(Table1_1[[#This Row],[CAS_rn]],[1]analyte_order!$C:$C,[1]analyte_order!$E:$E)</f>
        <v>28</v>
      </c>
      <c r="L826" s="3">
        <v>0.55800000000000005</v>
      </c>
    </row>
    <row r="827" spans="1:12" x14ac:dyDescent="0.3">
      <c r="A827" t="s">
        <v>170</v>
      </c>
      <c r="B827" s="1">
        <v>44314</v>
      </c>
      <c r="C827" s="1" t="str">
        <f t="shared" si="12"/>
        <v>21118</v>
      </c>
      <c r="D827" t="s">
        <v>109</v>
      </c>
      <c r="E827" t="s">
        <v>110</v>
      </c>
      <c r="F827" t="s">
        <v>115</v>
      </c>
      <c r="G827">
        <v>20</v>
      </c>
      <c r="H827">
        <v>191.45</v>
      </c>
      <c r="I827" t="s">
        <v>34</v>
      </c>
      <c r="J827" t="str">
        <f>_xlfn.XLOOKUP(Table1_1[[#This Row],[Analyte]],[1]analyte_order!$B:$B,[1]analyte_order!$C:$C)</f>
        <v>2806-24-8</v>
      </c>
      <c r="K827">
        <f>_xlfn.XLOOKUP(Table1_1[[#This Row],[CAS_rn]],[1]analyte_order!$C:$C,[1]analyte_order!$E:$E)</f>
        <v>29</v>
      </c>
      <c r="L827" s="3">
        <v>7.2999999999999995E-2</v>
      </c>
    </row>
    <row r="828" spans="1:12" x14ac:dyDescent="0.3">
      <c r="A828" t="s">
        <v>170</v>
      </c>
      <c r="B828" s="1">
        <v>44314</v>
      </c>
      <c r="C828" s="1" t="str">
        <f t="shared" si="12"/>
        <v>21118</v>
      </c>
      <c r="D828" t="s">
        <v>109</v>
      </c>
      <c r="E828" t="s">
        <v>110</v>
      </c>
      <c r="F828" t="s">
        <v>115</v>
      </c>
      <c r="G828">
        <v>20</v>
      </c>
      <c r="H828">
        <v>191.45</v>
      </c>
      <c r="I828" t="s">
        <v>35</v>
      </c>
      <c r="J828" t="str">
        <f>_xlfn.XLOOKUP(Table1_1[[#This Row],[Analyte]],[1]analyte_order!$B:$B,[1]analyte_order!$C:$C)</f>
        <v>31506-32-8</v>
      </c>
      <c r="K828">
        <f>_xlfn.XLOOKUP(Table1_1[[#This Row],[CAS_rn]],[1]analyte_order!$C:$C,[1]analyte_order!$E:$E)</f>
        <v>30</v>
      </c>
      <c r="L828" s="3">
        <v>7.2999999999999995E-2</v>
      </c>
    </row>
    <row r="829" spans="1:12" x14ac:dyDescent="0.3">
      <c r="A829" t="s">
        <v>170</v>
      </c>
      <c r="B829" s="1">
        <v>44314</v>
      </c>
      <c r="C829" s="1" t="str">
        <f t="shared" si="12"/>
        <v>21118</v>
      </c>
      <c r="D829" t="s">
        <v>109</v>
      </c>
      <c r="E829" t="s">
        <v>110</v>
      </c>
      <c r="F829" t="s">
        <v>115</v>
      </c>
      <c r="G829">
        <v>20</v>
      </c>
      <c r="H829">
        <v>191.45</v>
      </c>
      <c r="I829" t="s">
        <v>36</v>
      </c>
      <c r="J829" t="str">
        <f>_xlfn.XLOOKUP(Table1_1[[#This Row],[Analyte]],[1]analyte_order!$B:$B,[1]analyte_order!$C:$C)</f>
        <v>4151-50-2</v>
      </c>
      <c r="K829">
        <f>_xlfn.XLOOKUP(Table1_1[[#This Row],[CAS_rn]],[1]analyte_order!$C:$C,[1]analyte_order!$E:$E)</f>
        <v>31</v>
      </c>
      <c r="L829" s="3">
        <v>7.2999999999999995E-2</v>
      </c>
    </row>
    <row r="830" spans="1:12" x14ac:dyDescent="0.3">
      <c r="A830" t="s">
        <v>170</v>
      </c>
      <c r="B830" s="1">
        <v>44314</v>
      </c>
      <c r="C830" s="1" t="str">
        <f t="shared" si="12"/>
        <v>21118</v>
      </c>
      <c r="D830" t="s">
        <v>109</v>
      </c>
      <c r="E830" t="s">
        <v>110</v>
      </c>
      <c r="F830" t="s">
        <v>115</v>
      </c>
      <c r="G830">
        <v>20</v>
      </c>
      <c r="H830">
        <v>191.45</v>
      </c>
      <c r="I830" t="s">
        <v>37</v>
      </c>
      <c r="J830" t="str">
        <f>_xlfn.XLOOKUP(Table1_1[[#This Row],[Analyte]],[1]analyte_order!$B:$B,[1]analyte_order!$C:$C)</f>
        <v>13252-13-6</v>
      </c>
      <c r="K830">
        <f>_xlfn.XLOOKUP(Table1_1[[#This Row],[CAS_rn]],[1]analyte_order!$C:$C,[1]analyte_order!$E:$E)</f>
        <v>34</v>
      </c>
      <c r="L830" s="3">
        <v>7.2999999999999995E-2</v>
      </c>
    </row>
    <row r="831" spans="1:12" x14ac:dyDescent="0.3">
      <c r="A831" t="s">
        <v>170</v>
      </c>
      <c r="B831" s="1">
        <v>44314</v>
      </c>
      <c r="C831" s="1" t="str">
        <f t="shared" si="12"/>
        <v>21118</v>
      </c>
      <c r="D831" t="s">
        <v>109</v>
      </c>
      <c r="E831" t="s">
        <v>110</v>
      </c>
      <c r="F831" t="s">
        <v>115</v>
      </c>
      <c r="G831">
        <v>20</v>
      </c>
      <c r="H831">
        <v>191.45</v>
      </c>
      <c r="I831" t="s">
        <v>38</v>
      </c>
      <c r="J831" t="str">
        <f>_xlfn.XLOOKUP(Table1_1[[#This Row],[Analyte]],[1]analyte_order!$B:$B,[1]analyte_order!$C:$C)</f>
        <v>919005-14-4</v>
      </c>
      <c r="K831">
        <f>_xlfn.XLOOKUP(Table1_1[[#This Row],[CAS_rn]],[1]analyte_order!$C:$C,[1]analyte_order!$E:$E)</f>
        <v>35</v>
      </c>
      <c r="L831" s="3">
        <v>7.2999999999999995E-2</v>
      </c>
    </row>
    <row r="832" spans="1:12" x14ac:dyDescent="0.3">
      <c r="A832" t="s">
        <v>170</v>
      </c>
      <c r="B832" s="1">
        <v>44314</v>
      </c>
      <c r="C832" s="1" t="str">
        <f t="shared" si="12"/>
        <v>21118</v>
      </c>
      <c r="D832" t="s">
        <v>109</v>
      </c>
      <c r="E832" t="s">
        <v>110</v>
      </c>
      <c r="F832" t="s">
        <v>115</v>
      </c>
      <c r="G832">
        <v>20</v>
      </c>
      <c r="H832">
        <v>191.45</v>
      </c>
      <c r="I832" t="s">
        <v>39</v>
      </c>
      <c r="J832" t="str">
        <f>_xlfn.XLOOKUP(Table1_1[[#This Row],[Analyte]],[1]analyte_order!$B:$B,[1]analyte_order!$C:$C)</f>
        <v>756426-58-1</v>
      </c>
      <c r="K832">
        <f>_xlfn.XLOOKUP(Table1_1[[#This Row],[CAS_rn]],[1]analyte_order!$C:$C,[1]analyte_order!$E:$E)</f>
        <v>36</v>
      </c>
      <c r="L832" s="3">
        <v>7.2999999999999995E-2</v>
      </c>
    </row>
    <row r="833" spans="1:12" x14ac:dyDescent="0.3">
      <c r="A833" t="s">
        <v>170</v>
      </c>
      <c r="B833" s="1">
        <v>44314</v>
      </c>
      <c r="C833" s="1" t="str">
        <f t="shared" si="12"/>
        <v>21118</v>
      </c>
      <c r="D833" t="s">
        <v>109</v>
      </c>
      <c r="E833" t="s">
        <v>110</v>
      </c>
      <c r="F833" t="s">
        <v>115</v>
      </c>
      <c r="G833">
        <v>20</v>
      </c>
      <c r="H833">
        <v>191.45</v>
      </c>
      <c r="I833" t="s">
        <v>40</v>
      </c>
      <c r="J833" t="str">
        <f>_xlfn.XLOOKUP(Table1_1[[#This Row],[Analyte]],[1]analyte_order!$B:$B,[1]analyte_order!$C:$C)</f>
        <v>763051-92-9</v>
      </c>
      <c r="K833">
        <f>_xlfn.XLOOKUP(Table1_1[[#This Row],[CAS_rn]],[1]analyte_order!$C:$C,[1]analyte_order!$E:$E)</f>
        <v>37</v>
      </c>
      <c r="L833" s="3">
        <v>7.2999999999999995E-2</v>
      </c>
    </row>
    <row r="834" spans="1:12" x14ac:dyDescent="0.3">
      <c r="A834" t="s">
        <v>170</v>
      </c>
      <c r="B834" s="1">
        <v>44314</v>
      </c>
      <c r="C834" s="1" t="str">
        <f t="shared" ref="C834:C897" si="13">TEXT(B834,"yy")&amp;TEXT((B834-DATEVALUE("1/1/"&amp;TEXT(B834,"yy"))+1),"000")</f>
        <v>21118</v>
      </c>
      <c r="D834" t="s">
        <v>109</v>
      </c>
      <c r="E834" t="s">
        <v>110</v>
      </c>
      <c r="F834" t="s">
        <v>115</v>
      </c>
      <c r="G834">
        <v>20</v>
      </c>
      <c r="H834">
        <v>191.45</v>
      </c>
      <c r="I834" t="s">
        <v>41</v>
      </c>
      <c r="J834" t="str">
        <f>_xlfn.XLOOKUP(Table1_1[[#This Row],[Analyte]],[1]analyte_order!$B:$B,[1]analyte_order!$C:$C)</f>
        <v>356-02-5</v>
      </c>
      <c r="K834">
        <f>_xlfn.XLOOKUP(Table1_1[[#This Row],[CAS_rn]],[1]analyte_order!$C:$C,[1]analyte_order!$E:$E)</f>
        <v>38</v>
      </c>
      <c r="L834" s="3">
        <v>0.73</v>
      </c>
    </row>
    <row r="835" spans="1:12" x14ac:dyDescent="0.3">
      <c r="A835" t="s">
        <v>170</v>
      </c>
      <c r="B835" s="1">
        <v>44314</v>
      </c>
      <c r="C835" s="1" t="str">
        <f t="shared" si="13"/>
        <v>21118</v>
      </c>
      <c r="D835" t="s">
        <v>109</v>
      </c>
      <c r="E835" t="s">
        <v>110</v>
      </c>
      <c r="F835" t="s">
        <v>115</v>
      </c>
      <c r="G835">
        <v>20</v>
      </c>
      <c r="H835">
        <v>191.45</v>
      </c>
      <c r="I835" t="s">
        <v>42</v>
      </c>
      <c r="J835" t="str">
        <f>_xlfn.XLOOKUP(Table1_1[[#This Row],[Analyte]],[1]analyte_order!$B:$B,[1]analyte_order!$C:$C)</f>
        <v>914637-49-3</v>
      </c>
      <c r="K835">
        <f>_xlfn.XLOOKUP(Table1_1[[#This Row],[CAS_rn]],[1]analyte_order!$C:$C,[1]analyte_order!$E:$E)</f>
        <v>39</v>
      </c>
      <c r="L835" s="3">
        <v>0.22900000000000001</v>
      </c>
    </row>
    <row r="836" spans="1:12" x14ac:dyDescent="0.3">
      <c r="A836" t="s">
        <v>170</v>
      </c>
      <c r="B836" s="1">
        <v>44314</v>
      </c>
      <c r="C836" s="1" t="str">
        <f t="shared" si="13"/>
        <v>21118</v>
      </c>
      <c r="D836" t="s">
        <v>109</v>
      </c>
      <c r="E836" t="s">
        <v>110</v>
      </c>
      <c r="F836" t="s">
        <v>115</v>
      </c>
      <c r="G836">
        <v>20</v>
      </c>
      <c r="H836">
        <v>191.45</v>
      </c>
      <c r="I836" t="s">
        <v>43</v>
      </c>
      <c r="J836" t="str">
        <f>_xlfn.XLOOKUP(Table1_1[[#This Row],[Analyte]],[1]analyte_order!$B:$B,[1]analyte_order!$C:$C)</f>
        <v>812-70-4</v>
      </c>
      <c r="K836">
        <f>_xlfn.XLOOKUP(Table1_1[[#This Row],[CAS_rn]],[1]analyte_order!$C:$C,[1]analyte_order!$E:$E)</f>
        <v>40</v>
      </c>
      <c r="L836" s="3">
        <v>0.29199999999999998</v>
      </c>
    </row>
    <row r="837" spans="1:12" x14ac:dyDescent="0.3">
      <c r="A837" t="s">
        <v>170</v>
      </c>
      <c r="B837" s="1">
        <v>44314</v>
      </c>
      <c r="C837" s="1" t="str">
        <f t="shared" si="13"/>
        <v>21118</v>
      </c>
      <c r="D837" t="s">
        <v>109</v>
      </c>
      <c r="E837" t="s">
        <v>110</v>
      </c>
      <c r="F837" t="s">
        <v>115</v>
      </c>
      <c r="G837">
        <v>20</v>
      </c>
      <c r="H837">
        <v>191.45</v>
      </c>
      <c r="I837" t="s">
        <v>44</v>
      </c>
      <c r="J837" t="str">
        <f>_xlfn.XLOOKUP(Table1_1[[#This Row],[Analyte]],[1]analyte_order!$B:$B,[1]analyte_order!$C:$C)</f>
        <v>53826-12-3</v>
      </c>
      <c r="K837">
        <f>_xlfn.XLOOKUP(Table1_1[[#This Row],[CAS_rn]],[1]analyte_order!$C:$C,[1]analyte_order!$E:$E)</f>
        <v>41</v>
      </c>
      <c r="L837" s="3">
        <v>7.2999999999999995E-2</v>
      </c>
    </row>
    <row r="838" spans="1:12" x14ac:dyDescent="0.3">
      <c r="A838" t="s">
        <v>170</v>
      </c>
      <c r="B838" s="1">
        <v>44314</v>
      </c>
      <c r="C838" s="1" t="str">
        <f t="shared" si="13"/>
        <v>21118</v>
      </c>
      <c r="D838" t="s">
        <v>109</v>
      </c>
      <c r="E838" t="s">
        <v>110</v>
      </c>
      <c r="F838" t="s">
        <v>115</v>
      </c>
      <c r="G838">
        <v>20</v>
      </c>
      <c r="H838">
        <v>191.45</v>
      </c>
      <c r="I838" t="s">
        <v>45</v>
      </c>
      <c r="J838" t="str">
        <f>_xlfn.XLOOKUP(Table1_1[[#This Row],[Analyte]],[1]analyte_order!$B:$B,[1]analyte_order!$C:$C)</f>
        <v>27854-31-5</v>
      </c>
      <c r="K838">
        <f>_xlfn.XLOOKUP(Table1_1[[#This Row],[CAS_rn]],[1]analyte_order!$C:$C,[1]analyte_order!$E:$E)</f>
        <v>42</v>
      </c>
      <c r="L838" s="3">
        <v>7.2999999999999995E-2</v>
      </c>
    </row>
    <row r="839" spans="1:12" x14ac:dyDescent="0.3">
      <c r="A839" t="s">
        <v>170</v>
      </c>
      <c r="B839" s="1">
        <v>44314</v>
      </c>
      <c r="C839" s="1" t="str">
        <f t="shared" si="13"/>
        <v>21118</v>
      </c>
      <c r="D839" t="s">
        <v>109</v>
      </c>
      <c r="E839" t="s">
        <v>110</v>
      </c>
      <c r="F839" t="s">
        <v>115</v>
      </c>
      <c r="G839">
        <v>20</v>
      </c>
      <c r="H839">
        <v>191.45</v>
      </c>
      <c r="I839" t="s">
        <v>46</v>
      </c>
      <c r="J839" t="str">
        <f>_xlfn.XLOOKUP(Table1_1[[#This Row],[Analyte]],[1]analyte_order!$B:$B,[1]analyte_order!$C:$C)</f>
        <v>53826-13-4</v>
      </c>
      <c r="K839">
        <f>_xlfn.XLOOKUP(Table1_1[[#This Row],[CAS_rn]],[1]analyte_order!$C:$C,[1]analyte_order!$E:$E)</f>
        <v>43</v>
      </c>
      <c r="L839" s="3">
        <v>7.2999999999999995E-2</v>
      </c>
    </row>
    <row r="840" spans="1:12" x14ac:dyDescent="0.3">
      <c r="A840" t="s">
        <v>170</v>
      </c>
      <c r="B840" s="1">
        <v>44314</v>
      </c>
      <c r="C840" s="1" t="str">
        <f t="shared" si="13"/>
        <v>21118</v>
      </c>
      <c r="D840" t="s">
        <v>109</v>
      </c>
      <c r="E840" t="s">
        <v>110</v>
      </c>
      <c r="F840" t="s">
        <v>115</v>
      </c>
      <c r="G840">
        <v>20</v>
      </c>
      <c r="H840">
        <v>191.45</v>
      </c>
      <c r="I840" t="s">
        <v>47</v>
      </c>
      <c r="J840" t="str">
        <f>_xlfn.XLOOKUP(Table1_1[[#This Row],[Analyte]],[1]analyte_order!$B:$B,[1]analyte_order!$C:$C)</f>
        <v>161094-75-3</v>
      </c>
      <c r="K840">
        <f>_xlfn.XLOOKUP(Table1_1[[#This Row],[CAS_rn]],[1]analyte_order!$C:$C,[1]analyte_order!$E:$E)</f>
        <v>44</v>
      </c>
      <c r="L840" s="3">
        <v>7.2999999999999995E-2</v>
      </c>
    </row>
    <row r="841" spans="1:12" x14ac:dyDescent="0.3">
      <c r="A841" t="s">
        <v>170</v>
      </c>
      <c r="B841" s="1">
        <v>44314</v>
      </c>
      <c r="C841" s="1" t="str">
        <f t="shared" si="13"/>
        <v>21118</v>
      </c>
      <c r="D841" t="s">
        <v>109</v>
      </c>
      <c r="E841" t="s">
        <v>110</v>
      </c>
      <c r="F841" t="s">
        <v>115</v>
      </c>
      <c r="G841">
        <v>20</v>
      </c>
      <c r="H841">
        <v>191.45</v>
      </c>
      <c r="I841" t="s">
        <v>48</v>
      </c>
      <c r="J841" t="str">
        <f>_xlfn.XLOOKUP(Table1_1[[#This Row],[Analyte]],[1]analyte_order!$B:$B,[1]analyte_order!$C:$C)</f>
        <v>70887-84-2</v>
      </c>
      <c r="K841">
        <f>_xlfn.XLOOKUP(Table1_1[[#This Row],[CAS_rn]],[1]analyte_order!$C:$C,[1]analyte_order!$E:$E)</f>
        <v>45</v>
      </c>
      <c r="L841" s="3">
        <v>7.2999999999999995E-2</v>
      </c>
    </row>
    <row r="842" spans="1:12" x14ac:dyDescent="0.3">
      <c r="A842" t="s">
        <v>170</v>
      </c>
      <c r="B842" s="1">
        <v>44314</v>
      </c>
      <c r="C842" s="1" t="str">
        <f t="shared" si="13"/>
        <v>21118</v>
      </c>
      <c r="D842" t="s">
        <v>109</v>
      </c>
      <c r="E842" t="s">
        <v>110</v>
      </c>
      <c r="F842" t="s">
        <v>115</v>
      </c>
      <c r="G842">
        <v>20</v>
      </c>
      <c r="H842">
        <v>191.45</v>
      </c>
      <c r="I842" t="s">
        <v>49</v>
      </c>
      <c r="J842" t="str">
        <f>_xlfn.XLOOKUP(Table1_1[[#This Row],[Analyte]],[1]analyte_order!$B:$B,[1]analyte_order!$C:$C)</f>
        <v>57677-95-9</v>
      </c>
      <c r="K842">
        <f>_xlfn.XLOOKUP(Table1_1[[#This Row],[CAS_rn]],[1]analyte_order!$C:$C,[1]analyte_order!$E:$E)</f>
        <v>46</v>
      </c>
      <c r="L842" s="3">
        <v>0.182</v>
      </c>
    </row>
    <row r="843" spans="1:12" x14ac:dyDescent="0.3">
      <c r="A843" t="s">
        <v>170</v>
      </c>
      <c r="B843" s="1">
        <v>44314</v>
      </c>
      <c r="C843" s="1" t="str">
        <f t="shared" si="13"/>
        <v>21118</v>
      </c>
      <c r="D843" t="s">
        <v>109</v>
      </c>
      <c r="E843" t="s">
        <v>110</v>
      </c>
      <c r="F843" t="s">
        <v>115</v>
      </c>
      <c r="G843">
        <v>20</v>
      </c>
      <c r="H843">
        <v>191.45</v>
      </c>
      <c r="I843" t="s">
        <v>50</v>
      </c>
      <c r="J843" t="str">
        <f>_xlfn.XLOOKUP(Table1_1[[#This Row],[Analyte]],[1]analyte_order!$B:$B,[1]analyte_order!$C:$C)</f>
        <v>30334-69-1</v>
      </c>
      <c r="K843">
        <f>_xlfn.XLOOKUP(Table1_1[[#This Row],[CAS_rn]],[1]analyte_order!$C:$C,[1]analyte_order!$E:$E)</f>
        <v>51</v>
      </c>
      <c r="L843" s="3">
        <v>0.59699999999999998</v>
      </c>
    </row>
    <row r="844" spans="1:12" x14ac:dyDescent="0.3">
      <c r="A844" t="s">
        <v>170</v>
      </c>
      <c r="B844" s="1">
        <v>44314</v>
      </c>
      <c r="C844" s="1" t="str">
        <f t="shared" si="13"/>
        <v>21118</v>
      </c>
      <c r="D844" t="s">
        <v>109</v>
      </c>
      <c r="E844" t="s">
        <v>110</v>
      </c>
      <c r="F844" t="s">
        <v>115</v>
      </c>
      <c r="G844">
        <v>20</v>
      </c>
      <c r="H844">
        <v>191.45</v>
      </c>
      <c r="I844" t="s">
        <v>51</v>
      </c>
      <c r="J844" t="str">
        <f>_xlfn.XLOOKUP(Table1_1[[#This Row],[Analyte]],[1]analyte_order!$B:$B,[1]analyte_order!$C:$C)</f>
        <v>41997-13-1</v>
      </c>
      <c r="K844">
        <f>_xlfn.XLOOKUP(Table1_1[[#This Row],[CAS_rn]],[1]analyte_order!$C:$C,[1]analyte_order!$E:$E)</f>
        <v>52</v>
      </c>
      <c r="L844" s="3">
        <v>5.0199999999999996</v>
      </c>
    </row>
    <row r="845" spans="1:12" x14ac:dyDescent="0.3">
      <c r="A845" t="s">
        <v>170</v>
      </c>
      <c r="B845" s="1">
        <v>44314</v>
      </c>
      <c r="C845" s="1" t="str">
        <f t="shared" si="13"/>
        <v>21118</v>
      </c>
      <c r="D845" t="s">
        <v>109</v>
      </c>
      <c r="E845" t="s">
        <v>110</v>
      </c>
      <c r="F845" t="s">
        <v>115</v>
      </c>
      <c r="G845">
        <v>20</v>
      </c>
      <c r="H845">
        <v>191.45</v>
      </c>
      <c r="I845" t="s">
        <v>52</v>
      </c>
      <c r="J845" t="str">
        <f>_xlfn.XLOOKUP(Table1_1[[#This Row],[Analyte]],[1]analyte_order!$B:$B,[1]analyte_order!$C:$C)</f>
        <v>423-41-6</v>
      </c>
      <c r="K845">
        <f>_xlfn.XLOOKUP(Table1_1[[#This Row],[CAS_rn]],[1]analyte_order!$C:$C,[1]analyte_order!$E:$E)</f>
        <v>53</v>
      </c>
      <c r="L845" s="3">
        <v>0.182</v>
      </c>
    </row>
    <row r="846" spans="1:12" x14ac:dyDescent="0.3">
      <c r="A846" t="s">
        <v>170</v>
      </c>
      <c r="B846" s="1">
        <v>44314</v>
      </c>
      <c r="C846" s="1" t="str">
        <f t="shared" si="13"/>
        <v>21118</v>
      </c>
      <c r="D846" t="s">
        <v>109</v>
      </c>
      <c r="E846" t="s">
        <v>110</v>
      </c>
      <c r="F846" t="s">
        <v>115</v>
      </c>
      <c r="G846">
        <v>20</v>
      </c>
      <c r="H846">
        <v>191.45</v>
      </c>
      <c r="I846" t="s">
        <v>53</v>
      </c>
      <c r="J846" t="str">
        <f>_xlfn.XLOOKUP(Table1_1[[#This Row],[Analyte]],[1]analyte_order!$B:$B,[1]analyte_order!$C:$C)</f>
        <v>777011-38-8</v>
      </c>
      <c r="K846">
        <f>_xlfn.XLOOKUP(Table1_1[[#This Row],[CAS_rn]],[1]analyte_order!$C:$C,[1]analyte_order!$E:$E)</f>
        <v>54</v>
      </c>
      <c r="L846" s="3">
        <v>0.443</v>
      </c>
    </row>
    <row r="847" spans="1:12" x14ac:dyDescent="0.3">
      <c r="A847" t="s">
        <v>170</v>
      </c>
      <c r="B847" s="1">
        <v>44314</v>
      </c>
      <c r="C847" s="1" t="str">
        <f t="shared" si="13"/>
        <v>21118</v>
      </c>
      <c r="D847" t="s">
        <v>109</v>
      </c>
      <c r="E847" t="s">
        <v>110</v>
      </c>
      <c r="F847" t="s">
        <v>115</v>
      </c>
      <c r="G847">
        <v>20</v>
      </c>
      <c r="H847">
        <v>191.45</v>
      </c>
      <c r="I847" t="s">
        <v>54</v>
      </c>
      <c r="J847" t="str">
        <f>_xlfn.XLOOKUP(Table1_1[[#This Row],[Analyte]],[1]analyte_order!$B:$B,[1]analyte_order!$C:$C)</f>
        <v>646-83-3</v>
      </c>
      <c r="K847">
        <f>_xlfn.XLOOKUP(Table1_1[[#This Row],[CAS_rn]],[1]analyte_order!$C:$C,[1]analyte_order!$E:$E)</f>
        <v>55</v>
      </c>
      <c r="L847" s="3">
        <v>7.2999999999999995E-2</v>
      </c>
    </row>
    <row r="848" spans="1:12" x14ac:dyDescent="0.3">
      <c r="A848" t="s">
        <v>170</v>
      </c>
      <c r="B848" s="1">
        <v>44314</v>
      </c>
      <c r="C848" s="1" t="str">
        <f t="shared" si="13"/>
        <v>21118</v>
      </c>
      <c r="D848" t="s">
        <v>109</v>
      </c>
      <c r="E848" t="s">
        <v>110</v>
      </c>
      <c r="F848" t="s">
        <v>115</v>
      </c>
      <c r="G848">
        <v>20</v>
      </c>
      <c r="H848">
        <v>191.45</v>
      </c>
      <c r="I848" t="s">
        <v>55</v>
      </c>
      <c r="J848" t="str">
        <f>_xlfn.XLOOKUP(Table1_1[[#This Row],[Analyte]],[1]analyte_order!$B:$B,[1]analyte_order!$C:$C)</f>
        <v>678-41-1</v>
      </c>
      <c r="K848">
        <f>_xlfn.XLOOKUP(Table1_1[[#This Row],[CAS_rn]],[1]analyte_order!$C:$C,[1]analyte_order!$E:$E)</f>
        <v>56</v>
      </c>
      <c r="L848" s="3">
        <v>7.2999999999999995E-2</v>
      </c>
    </row>
    <row r="849" spans="1:12" x14ac:dyDescent="0.3">
      <c r="A849" t="s">
        <v>170</v>
      </c>
      <c r="B849" s="1">
        <v>44314</v>
      </c>
      <c r="C849" s="1" t="str">
        <f t="shared" si="13"/>
        <v>21118</v>
      </c>
      <c r="D849" t="s">
        <v>109</v>
      </c>
      <c r="E849" t="s">
        <v>110</v>
      </c>
      <c r="F849" t="s">
        <v>115</v>
      </c>
      <c r="G849">
        <v>20</v>
      </c>
      <c r="H849">
        <v>191.45</v>
      </c>
      <c r="I849" t="s">
        <v>56</v>
      </c>
      <c r="J849" t="str">
        <f>_xlfn.XLOOKUP(Table1_1[[#This Row],[Analyte]],[1]analyte_order!$B:$B,[1]analyte_order!$C:$C)</f>
        <v>2965-52-8</v>
      </c>
      <c r="K849">
        <f>_xlfn.XLOOKUP(Table1_1[[#This Row],[CAS_rn]],[1]analyte_order!$C:$C,[1]analyte_order!$E:$E)</f>
        <v>57</v>
      </c>
      <c r="L849" s="3">
        <v>7.2999999999999995E-2</v>
      </c>
    </row>
    <row r="850" spans="1:12" x14ac:dyDescent="0.3">
      <c r="A850" t="s">
        <v>171</v>
      </c>
      <c r="B850" s="1">
        <v>44314</v>
      </c>
      <c r="C850" s="1" t="str">
        <f t="shared" si="13"/>
        <v>21118</v>
      </c>
      <c r="D850" t="s">
        <v>109</v>
      </c>
      <c r="E850" t="s">
        <v>110</v>
      </c>
      <c r="F850" t="s">
        <v>111</v>
      </c>
      <c r="G850">
        <v>18.5</v>
      </c>
      <c r="H850">
        <v>141.44999999999999</v>
      </c>
      <c r="I850" t="s">
        <v>7</v>
      </c>
      <c r="J850" t="str">
        <f>_xlfn.XLOOKUP(Table1_1[[#This Row],[Analyte]],[1]analyte_order!$B:$B,[1]analyte_order!$C:$C)</f>
        <v>375-22-4</v>
      </c>
      <c r="K850">
        <f>_xlfn.XLOOKUP(Table1_1[[#This Row],[CAS_rn]],[1]analyte_order!$C:$C,[1]analyte_order!$E:$E)</f>
        <v>1</v>
      </c>
      <c r="L850" s="3">
        <v>1.05</v>
      </c>
    </row>
    <row r="851" spans="1:12" x14ac:dyDescent="0.3">
      <c r="A851" t="s">
        <v>171</v>
      </c>
      <c r="B851" s="1">
        <v>44314</v>
      </c>
      <c r="C851" s="1" t="str">
        <f t="shared" si="13"/>
        <v>21118</v>
      </c>
      <c r="D851" t="s">
        <v>109</v>
      </c>
      <c r="E851" t="s">
        <v>110</v>
      </c>
      <c r="F851" t="s">
        <v>111</v>
      </c>
      <c r="G851">
        <v>18.5</v>
      </c>
      <c r="H851">
        <v>141.44999999999999</v>
      </c>
      <c r="I851" t="s">
        <v>8</v>
      </c>
      <c r="J851" t="str">
        <f>_xlfn.XLOOKUP(Table1_1[[#This Row],[Analyte]],[1]analyte_order!$B:$B,[1]analyte_order!$C:$C)</f>
        <v>2706-90-3</v>
      </c>
      <c r="K851">
        <f>_xlfn.XLOOKUP(Table1_1[[#This Row],[CAS_rn]],[1]analyte_order!$C:$C,[1]analyte_order!$E:$E)</f>
        <v>2</v>
      </c>
      <c r="L851" s="3">
        <v>0.22950000000000001</v>
      </c>
    </row>
    <row r="852" spans="1:12" x14ac:dyDescent="0.3">
      <c r="A852" t="s">
        <v>171</v>
      </c>
      <c r="B852" s="1">
        <v>44314</v>
      </c>
      <c r="C852" s="1" t="str">
        <f t="shared" si="13"/>
        <v>21118</v>
      </c>
      <c r="D852" t="s">
        <v>109</v>
      </c>
      <c r="E852" t="s">
        <v>110</v>
      </c>
      <c r="F852" t="s">
        <v>111</v>
      </c>
      <c r="G852">
        <v>18.5</v>
      </c>
      <c r="H852">
        <v>141.44999999999999</v>
      </c>
      <c r="I852" t="s">
        <v>9</v>
      </c>
      <c r="J852" t="str">
        <f>_xlfn.XLOOKUP(Table1_1[[#This Row],[Analyte]],[1]analyte_order!$B:$B,[1]analyte_order!$C:$C)</f>
        <v>307-24-4</v>
      </c>
      <c r="K852">
        <f>_xlfn.XLOOKUP(Table1_1[[#This Row],[CAS_rn]],[1]analyte_order!$C:$C,[1]analyte_order!$E:$E)</f>
        <v>3</v>
      </c>
      <c r="L852" s="3">
        <v>0.78200000000000003</v>
      </c>
    </row>
    <row r="853" spans="1:12" x14ac:dyDescent="0.3">
      <c r="A853" t="s">
        <v>171</v>
      </c>
      <c r="B853" s="1">
        <v>44314</v>
      </c>
      <c r="C853" s="1" t="str">
        <f t="shared" si="13"/>
        <v>21118</v>
      </c>
      <c r="D853" t="s">
        <v>109</v>
      </c>
      <c r="E853" t="s">
        <v>110</v>
      </c>
      <c r="F853" t="s">
        <v>111</v>
      </c>
      <c r="G853">
        <v>18.5</v>
      </c>
      <c r="H853">
        <v>141.44999999999999</v>
      </c>
      <c r="I853" t="s">
        <v>10</v>
      </c>
      <c r="J853" t="str">
        <f>_xlfn.XLOOKUP(Table1_1[[#This Row],[Analyte]],[1]analyte_order!$B:$B,[1]analyte_order!$C:$C)</f>
        <v>375-85-9</v>
      </c>
      <c r="K853">
        <f>_xlfn.XLOOKUP(Table1_1[[#This Row],[CAS_rn]],[1]analyte_order!$C:$C,[1]analyte_order!$E:$E)</f>
        <v>4</v>
      </c>
      <c r="L853" s="3">
        <v>0.54400000000000004</v>
      </c>
    </row>
    <row r="854" spans="1:12" x14ac:dyDescent="0.3">
      <c r="A854" t="s">
        <v>171</v>
      </c>
      <c r="B854" s="1">
        <v>44314</v>
      </c>
      <c r="C854" s="1" t="str">
        <f t="shared" si="13"/>
        <v>21118</v>
      </c>
      <c r="D854" t="s">
        <v>109</v>
      </c>
      <c r="E854" t="s">
        <v>110</v>
      </c>
      <c r="F854" t="s">
        <v>111</v>
      </c>
      <c r="G854">
        <v>18.5</v>
      </c>
      <c r="H854">
        <v>141.44999999999999</v>
      </c>
      <c r="I854" t="s">
        <v>11</v>
      </c>
      <c r="J854" t="str">
        <f>_xlfn.XLOOKUP(Table1_1[[#This Row],[Analyte]],[1]analyte_order!$B:$B,[1]analyte_order!$C:$C)</f>
        <v>335-67-1</v>
      </c>
      <c r="K854">
        <f>_xlfn.XLOOKUP(Table1_1[[#This Row],[CAS_rn]],[1]analyte_order!$C:$C,[1]analyte_order!$E:$E)</f>
        <v>5</v>
      </c>
      <c r="L854" s="3">
        <v>1.18</v>
      </c>
    </row>
    <row r="855" spans="1:12" x14ac:dyDescent="0.3">
      <c r="A855" t="s">
        <v>171</v>
      </c>
      <c r="B855" s="1">
        <v>44314</v>
      </c>
      <c r="C855" s="1" t="str">
        <f t="shared" si="13"/>
        <v>21118</v>
      </c>
      <c r="D855" t="s">
        <v>109</v>
      </c>
      <c r="E855" t="s">
        <v>110</v>
      </c>
      <c r="F855" t="s">
        <v>111</v>
      </c>
      <c r="G855">
        <v>18.5</v>
      </c>
      <c r="H855">
        <v>141.44999999999999</v>
      </c>
      <c r="I855" t="s">
        <v>12</v>
      </c>
      <c r="J855" t="str">
        <f>_xlfn.XLOOKUP(Table1_1[[#This Row],[Analyte]],[1]analyte_order!$B:$B,[1]analyte_order!$C:$C)</f>
        <v>375-95-1</v>
      </c>
      <c r="K855">
        <f>_xlfn.XLOOKUP(Table1_1[[#This Row],[CAS_rn]],[1]analyte_order!$C:$C,[1]analyte_order!$E:$E)</f>
        <v>6</v>
      </c>
      <c r="L855" s="3">
        <v>1.64</v>
      </c>
    </row>
    <row r="856" spans="1:12" x14ac:dyDescent="0.3">
      <c r="A856" t="s">
        <v>171</v>
      </c>
      <c r="B856" s="1">
        <v>44314</v>
      </c>
      <c r="C856" s="1" t="str">
        <f t="shared" si="13"/>
        <v>21118</v>
      </c>
      <c r="D856" t="s">
        <v>109</v>
      </c>
      <c r="E856" t="s">
        <v>110</v>
      </c>
      <c r="F856" t="s">
        <v>111</v>
      </c>
      <c r="G856">
        <v>18.5</v>
      </c>
      <c r="H856">
        <v>141.44999999999999</v>
      </c>
      <c r="I856" t="s">
        <v>19</v>
      </c>
      <c r="J856" t="str">
        <f>_xlfn.XLOOKUP(Table1_1[[#This Row],[Analyte]],[1]analyte_order!$B:$B,[1]analyte_order!$C:$C)</f>
        <v>335-76-2</v>
      </c>
      <c r="K856">
        <f>_xlfn.XLOOKUP(Table1_1[[#This Row],[CAS_rn]],[1]analyte_order!$C:$C,[1]analyte_order!$E:$E)</f>
        <v>7</v>
      </c>
      <c r="L856" s="3">
        <v>3.8</v>
      </c>
    </row>
    <row r="857" spans="1:12" x14ac:dyDescent="0.3">
      <c r="A857" t="s">
        <v>171</v>
      </c>
      <c r="B857" s="1">
        <v>44314</v>
      </c>
      <c r="C857" s="1" t="str">
        <f t="shared" si="13"/>
        <v>21118</v>
      </c>
      <c r="D857" t="s">
        <v>109</v>
      </c>
      <c r="E857" t="s">
        <v>110</v>
      </c>
      <c r="F857" t="s">
        <v>111</v>
      </c>
      <c r="G857">
        <v>18.5</v>
      </c>
      <c r="H857">
        <v>141.44999999999999</v>
      </c>
      <c r="I857" t="s">
        <v>20</v>
      </c>
      <c r="J857" t="str">
        <f>_xlfn.XLOOKUP(Table1_1[[#This Row],[Analyte]],[1]analyte_order!$B:$B,[1]analyte_order!$C:$C)</f>
        <v>2058-94-8</v>
      </c>
      <c r="K857">
        <f>_xlfn.XLOOKUP(Table1_1[[#This Row],[CAS_rn]],[1]analyte_order!$C:$C,[1]analyte_order!$E:$E)</f>
        <v>8</v>
      </c>
      <c r="L857" s="3">
        <v>9.2200000000000006</v>
      </c>
    </row>
    <row r="858" spans="1:12" x14ac:dyDescent="0.3">
      <c r="A858" t="s">
        <v>171</v>
      </c>
      <c r="B858" s="1">
        <v>44314</v>
      </c>
      <c r="C858" s="1" t="str">
        <f t="shared" si="13"/>
        <v>21118</v>
      </c>
      <c r="D858" t="s">
        <v>109</v>
      </c>
      <c r="E858" t="s">
        <v>110</v>
      </c>
      <c r="F858" t="s">
        <v>111</v>
      </c>
      <c r="G858">
        <v>18.5</v>
      </c>
      <c r="H858">
        <v>141.44999999999999</v>
      </c>
      <c r="I858" t="s">
        <v>21</v>
      </c>
      <c r="J858" t="str">
        <f>_xlfn.XLOOKUP(Table1_1[[#This Row],[Analyte]],[1]analyte_order!$B:$B,[1]analyte_order!$C:$C)</f>
        <v>307-55-1</v>
      </c>
      <c r="K858">
        <f>_xlfn.XLOOKUP(Table1_1[[#This Row],[CAS_rn]],[1]analyte_order!$C:$C,[1]analyte_order!$E:$E)</f>
        <v>9</v>
      </c>
      <c r="L858" s="3">
        <v>10.3</v>
      </c>
    </row>
    <row r="859" spans="1:12" x14ac:dyDescent="0.3">
      <c r="A859" t="s">
        <v>171</v>
      </c>
      <c r="B859" s="1">
        <v>44314</v>
      </c>
      <c r="C859" s="1" t="str">
        <f t="shared" si="13"/>
        <v>21118</v>
      </c>
      <c r="D859" t="s">
        <v>109</v>
      </c>
      <c r="E859" t="s">
        <v>110</v>
      </c>
      <c r="F859" t="s">
        <v>111</v>
      </c>
      <c r="G859">
        <v>18.5</v>
      </c>
      <c r="H859">
        <v>141.44999999999999</v>
      </c>
      <c r="I859" t="s">
        <v>22</v>
      </c>
      <c r="J859" t="str">
        <f>_xlfn.XLOOKUP(Table1_1[[#This Row],[Analyte]],[1]analyte_order!$B:$B,[1]analyte_order!$C:$C)</f>
        <v>72629-94-8</v>
      </c>
      <c r="K859">
        <f>_xlfn.XLOOKUP(Table1_1[[#This Row],[CAS_rn]],[1]analyte_order!$C:$C,[1]analyte_order!$E:$E)</f>
        <v>10</v>
      </c>
      <c r="L859" s="3">
        <v>7.88</v>
      </c>
    </row>
    <row r="860" spans="1:12" x14ac:dyDescent="0.3">
      <c r="A860" t="s">
        <v>171</v>
      </c>
      <c r="B860" s="1">
        <v>44314</v>
      </c>
      <c r="C860" s="1" t="str">
        <f t="shared" si="13"/>
        <v>21118</v>
      </c>
      <c r="D860" t="s">
        <v>109</v>
      </c>
      <c r="E860" t="s">
        <v>110</v>
      </c>
      <c r="F860" t="s">
        <v>111</v>
      </c>
      <c r="G860">
        <v>18.5</v>
      </c>
      <c r="H860">
        <v>141.44999999999999</v>
      </c>
      <c r="I860" t="s">
        <v>23</v>
      </c>
      <c r="J860" t="str">
        <f>_xlfn.XLOOKUP(Table1_1[[#This Row],[Analyte]],[1]analyte_order!$B:$B,[1]analyte_order!$C:$C)</f>
        <v>376-06-7</v>
      </c>
      <c r="K860">
        <f>_xlfn.XLOOKUP(Table1_1[[#This Row],[CAS_rn]],[1]analyte_order!$C:$C,[1]analyte_order!$E:$E)</f>
        <v>11</v>
      </c>
      <c r="L860" s="3">
        <v>10.8</v>
      </c>
    </row>
    <row r="861" spans="1:12" x14ac:dyDescent="0.3">
      <c r="A861" t="s">
        <v>171</v>
      </c>
      <c r="B861" s="1">
        <v>44314</v>
      </c>
      <c r="C861" s="1" t="str">
        <f t="shared" si="13"/>
        <v>21118</v>
      </c>
      <c r="D861" t="s">
        <v>109</v>
      </c>
      <c r="E861" t="s">
        <v>110</v>
      </c>
      <c r="F861" t="s">
        <v>111</v>
      </c>
      <c r="G861">
        <v>18.5</v>
      </c>
      <c r="H861">
        <v>141.44999999999999</v>
      </c>
      <c r="I861" t="s">
        <v>24</v>
      </c>
      <c r="J861" t="str">
        <f>_xlfn.XLOOKUP(Table1_1[[#This Row],[Analyte]],[1]analyte_order!$B:$B,[1]analyte_order!$C:$C)</f>
        <v>67905-19-5</v>
      </c>
      <c r="K861">
        <f>_xlfn.XLOOKUP(Table1_1[[#This Row],[CAS_rn]],[1]analyte_order!$C:$C,[1]analyte_order!$E:$E)</f>
        <v>12</v>
      </c>
      <c r="L861" s="3">
        <v>0.22950000000000001</v>
      </c>
    </row>
    <row r="862" spans="1:12" x14ac:dyDescent="0.3">
      <c r="A862" t="s">
        <v>171</v>
      </c>
      <c r="B862" s="1">
        <v>44314</v>
      </c>
      <c r="C862" s="1" t="str">
        <f t="shared" si="13"/>
        <v>21118</v>
      </c>
      <c r="D862" t="s">
        <v>109</v>
      </c>
      <c r="E862" t="s">
        <v>110</v>
      </c>
      <c r="F862" t="s">
        <v>111</v>
      </c>
      <c r="G862">
        <v>18.5</v>
      </c>
      <c r="H862">
        <v>141.44999999999999</v>
      </c>
      <c r="I862" t="s">
        <v>13</v>
      </c>
      <c r="J862" t="str">
        <f>_xlfn.XLOOKUP(Table1_1[[#This Row],[Analyte]],[1]analyte_order!$B:$B,[1]analyte_order!$C:$C)</f>
        <v>375-73-5</v>
      </c>
      <c r="K862">
        <f>_xlfn.XLOOKUP(Table1_1[[#This Row],[CAS_rn]],[1]analyte_order!$C:$C,[1]analyte_order!$E:$E)</f>
        <v>14</v>
      </c>
      <c r="L862" s="3">
        <v>0.22950000000000001</v>
      </c>
    </row>
    <row r="863" spans="1:12" x14ac:dyDescent="0.3">
      <c r="A863" t="s">
        <v>171</v>
      </c>
      <c r="B863" s="1">
        <v>44314</v>
      </c>
      <c r="C863" s="1" t="str">
        <f t="shared" si="13"/>
        <v>21118</v>
      </c>
      <c r="D863" t="s">
        <v>109</v>
      </c>
      <c r="E863" t="s">
        <v>110</v>
      </c>
      <c r="F863" t="s">
        <v>111</v>
      </c>
      <c r="G863">
        <v>18.5</v>
      </c>
      <c r="H863">
        <v>141.44999999999999</v>
      </c>
      <c r="I863" t="s">
        <v>14</v>
      </c>
      <c r="J863" t="str">
        <f>_xlfn.XLOOKUP(Table1_1[[#This Row],[Analyte]],[1]analyte_order!$B:$B,[1]analyte_order!$C:$C)</f>
        <v>2706-91-4</v>
      </c>
      <c r="K863">
        <f>_xlfn.XLOOKUP(Table1_1[[#This Row],[CAS_rn]],[1]analyte_order!$C:$C,[1]analyte_order!$E:$E)</f>
        <v>15</v>
      </c>
      <c r="L863" s="3">
        <v>0.22950000000000001</v>
      </c>
    </row>
    <row r="864" spans="1:12" x14ac:dyDescent="0.3">
      <c r="A864" t="s">
        <v>171</v>
      </c>
      <c r="B864" s="1">
        <v>44314</v>
      </c>
      <c r="C864" s="1" t="str">
        <f t="shared" si="13"/>
        <v>21118</v>
      </c>
      <c r="D864" t="s">
        <v>109</v>
      </c>
      <c r="E864" t="s">
        <v>110</v>
      </c>
      <c r="F864" t="s">
        <v>111</v>
      </c>
      <c r="G864">
        <v>18.5</v>
      </c>
      <c r="H864">
        <v>141.44999999999999</v>
      </c>
      <c r="I864" t="s">
        <v>15</v>
      </c>
      <c r="J864" t="str">
        <f>_xlfn.XLOOKUP(Table1_1[[#This Row],[Analyte]],[1]analyte_order!$B:$B,[1]analyte_order!$C:$C)</f>
        <v>355-46-4</v>
      </c>
      <c r="K864">
        <f>_xlfn.XLOOKUP(Table1_1[[#This Row],[CAS_rn]],[1]analyte_order!$C:$C,[1]analyte_order!$E:$E)</f>
        <v>16</v>
      </c>
      <c r="L864" s="3">
        <v>13.8</v>
      </c>
    </row>
    <row r="865" spans="1:12" x14ac:dyDescent="0.3">
      <c r="A865" t="s">
        <v>171</v>
      </c>
      <c r="B865" s="1">
        <v>44314</v>
      </c>
      <c r="C865" s="1" t="str">
        <f t="shared" si="13"/>
        <v>21118</v>
      </c>
      <c r="D865" t="s">
        <v>109</v>
      </c>
      <c r="E865" t="s">
        <v>110</v>
      </c>
      <c r="F865" t="s">
        <v>111</v>
      </c>
      <c r="G865">
        <v>18.5</v>
      </c>
      <c r="H865">
        <v>141.44999999999999</v>
      </c>
      <c r="I865" t="s">
        <v>16</v>
      </c>
      <c r="J865" t="str">
        <f>_xlfn.XLOOKUP(Table1_1[[#This Row],[Analyte]],[1]analyte_order!$B:$B,[1]analyte_order!$C:$C)</f>
        <v>375-92-8</v>
      </c>
      <c r="K865">
        <f>_xlfn.XLOOKUP(Table1_1[[#This Row],[CAS_rn]],[1]analyte_order!$C:$C,[1]analyte_order!$E:$E)</f>
        <v>17</v>
      </c>
      <c r="L865" s="3">
        <v>1.82</v>
      </c>
    </row>
    <row r="866" spans="1:12" x14ac:dyDescent="0.3">
      <c r="A866" t="s">
        <v>171</v>
      </c>
      <c r="B866" s="1">
        <v>44314</v>
      </c>
      <c r="C866" s="1" t="str">
        <f t="shared" si="13"/>
        <v>21118</v>
      </c>
      <c r="D866" t="s">
        <v>109</v>
      </c>
      <c r="E866" t="s">
        <v>110</v>
      </c>
      <c r="F866" t="s">
        <v>111</v>
      </c>
      <c r="G866">
        <v>18.5</v>
      </c>
      <c r="H866">
        <v>141.44999999999999</v>
      </c>
      <c r="I866" t="s">
        <v>17</v>
      </c>
      <c r="J866" t="str">
        <f>_xlfn.XLOOKUP(Table1_1[[#This Row],[Analyte]],[1]analyte_order!$B:$B,[1]analyte_order!$C:$C)</f>
        <v>1763-23-1</v>
      </c>
      <c r="K866">
        <f>_xlfn.XLOOKUP(Table1_1[[#This Row],[CAS_rn]],[1]analyte_order!$C:$C,[1]analyte_order!$E:$E)</f>
        <v>18</v>
      </c>
      <c r="L866" s="3">
        <v>1120</v>
      </c>
    </row>
    <row r="867" spans="1:12" x14ac:dyDescent="0.3">
      <c r="A867" t="s">
        <v>171</v>
      </c>
      <c r="B867" s="1">
        <v>44314</v>
      </c>
      <c r="C867" s="1" t="str">
        <f t="shared" si="13"/>
        <v>21118</v>
      </c>
      <c r="D867" t="s">
        <v>109</v>
      </c>
      <c r="E867" t="s">
        <v>110</v>
      </c>
      <c r="F867" t="s">
        <v>111</v>
      </c>
      <c r="G867">
        <v>18.5</v>
      </c>
      <c r="H867">
        <v>141.44999999999999</v>
      </c>
      <c r="I867" t="s">
        <v>25</v>
      </c>
      <c r="J867" t="str">
        <f>_xlfn.XLOOKUP(Table1_1[[#This Row],[Analyte]],[1]analyte_order!$B:$B,[1]analyte_order!$C:$C)</f>
        <v>68259-12-1</v>
      </c>
      <c r="K867">
        <f>_xlfn.XLOOKUP(Table1_1[[#This Row],[CAS_rn]],[1]analyte_order!$C:$C,[1]analyte_order!$E:$E)</f>
        <v>19</v>
      </c>
      <c r="L867" s="3">
        <v>7.32</v>
      </c>
    </row>
    <row r="868" spans="1:12" x14ac:dyDescent="0.3">
      <c r="A868" t="s">
        <v>171</v>
      </c>
      <c r="B868" s="1">
        <v>44314</v>
      </c>
      <c r="C868" s="1" t="str">
        <f t="shared" si="13"/>
        <v>21118</v>
      </c>
      <c r="D868" t="s">
        <v>109</v>
      </c>
      <c r="E868" t="s">
        <v>110</v>
      </c>
      <c r="F868" t="s">
        <v>111</v>
      </c>
      <c r="G868">
        <v>18.5</v>
      </c>
      <c r="H868">
        <v>141.44999999999999</v>
      </c>
      <c r="I868" t="s">
        <v>26</v>
      </c>
      <c r="J868" t="str">
        <f>_xlfn.XLOOKUP(Table1_1[[#This Row],[Analyte]],[1]analyte_order!$B:$B,[1]analyte_order!$C:$C)</f>
        <v>335-77-3</v>
      </c>
      <c r="K868">
        <f>_xlfn.XLOOKUP(Table1_1[[#This Row],[CAS_rn]],[1]analyte_order!$C:$C,[1]analyte_order!$E:$E)</f>
        <v>20</v>
      </c>
      <c r="L868" s="3">
        <v>9.8000000000000007</v>
      </c>
    </row>
    <row r="869" spans="1:12" x14ac:dyDescent="0.3">
      <c r="A869" t="s">
        <v>171</v>
      </c>
      <c r="B869" s="1">
        <v>44314</v>
      </c>
      <c r="C869" s="1" t="str">
        <f t="shared" si="13"/>
        <v>21118</v>
      </c>
      <c r="D869" t="s">
        <v>109</v>
      </c>
      <c r="E869" t="s">
        <v>110</v>
      </c>
      <c r="F869" t="s">
        <v>111</v>
      </c>
      <c r="G869">
        <v>18.5</v>
      </c>
      <c r="H869">
        <v>141.44999999999999</v>
      </c>
      <c r="I869" t="s">
        <v>27</v>
      </c>
      <c r="J869" t="str">
        <f>_xlfn.XLOOKUP(Table1_1[[#This Row],[Analyte]],[1]analyte_order!$B:$B,[1]analyte_order!$C:$C)</f>
        <v>79780-39-5</v>
      </c>
      <c r="K869">
        <f>_xlfn.XLOOKUP(Table1_1[[#This Row],[CAS_rn]],[1]analyte_order!$C:$C,[1]analyte_order!$E:$E)</f>
        <v>21</v>
      </c>
      <c r="L869" s="3">
        <v>3.09</v>
      </c>
    </row>
    <row r="870" spans="1:12" x14ac:dyDescent="0.3">
      <c r="A870" t="s">
        <v>171</v>
      </c>
      <c r="B870" s="1">
        <v>44314</v>
      </c>
      <c r="C870" s="1" t="str">
        <f t="shared" si="13"/>
        <v>21118</v>
      </c>
      <c r="D870" t="s">
        <v>109</v>
      </c>
      <c r="E870" t="s">
        <v>110</v>
      </c>
      <c r="F870" t="s">
        <v>111</v>
      </c>
      <c r="G870">
        <v>18.5</v>
      </c>
      <c r="H870">
        <v>141.44999999999999</v>
      </c>
      <c r="I870" t="s">
        <v>28</v>
      </c>
      <c r="J870" t="str">
        <f>_xlfn.XLOOKUP(Table1_1[[#This Row],[Analyte]],[1]analyte_order!$B:$B,[1]analyte_order!$C:$C)</f>
        <v>757124-72-4</v>
      </c>
      <c r="K870">
        <f>_xlfn.XLOOKUP(Table1_1[[#This Row],[CAS_rn]],[1]analyte_order!$C:$C,[1]analyte_order!$E:$E)</f>
        <v>22</v>
      </c>
      <c r="L870" s="3">
        <v>0.57499999999999996</v>
      </c>
    </row>
    <row r="871" spans="1:12" x14ac:dyDescent="0.3">
      <c r="A871" t="s">
        <v>171</v>
      </c>
      <c r="B871" s="1">
        <v>44314</v>
      </c>
      <c r="C871" s="1" t="str">
        <f t="shared" si="13"/>
        <v>21118</v>
      </c>
      <c r="D871" t="s">
        <v>109</v>
      </c>
      <c r="E871" t="s">
        <v>110</v>
      </c>
      <c r="F871" t="s">
        <v>111</v>
      </c>
      <c r="G871">
        <v>18.5</v>
      </c>
      <c r="H871">
        <v>141.44999999999999</v>
      </c>
      <c r="I871" t="s">
        <v>18</v>
      </c>
      <c r="J871" t="str">
        <f>_xlfn.XLOOKUP(Table1_1[[#This Row],[Analyte]],[1]analyte_order!$B:$B,[1]analyte_order!$C:$C)</f>
        <v>27619-97-2</v>
      </c>
      <c r="K871">
        <f>_xlfn.XLOOKUP(Table1_1[[#This Row],[CAS_rn]],[1]analyte_order!$C:$C,[1]analyte_order!$E:$E)</f>
        <v>23</v>
      </c>
      <c r="L871" s="3">
        <v>0.22950000000000001</v>
      </c>
    </row>
    <row r="872" spans="1:12" x14ac:dyDescent="0.3">
      <c r="A872" t="s">
        <v>171</v>
      </c>
      <c r="B872" s="1">
        <v>44314</v>
      </c>
      <c r="C872" s="1" t="str">
        <f t="shared" si="13"/>
        <v>21118</v>
      </c>
      <c r="D872" t="s">
        <v>109</v>
      </c>
      <c r="E872" t="s">
        <v>110</v>
      </c>
      <c r="F872" t="s">
        <v>111</v>
      </c>
      <c r="G872">
        <v>18.5</v>
      </c>
      <c r="H872">
        <v>141.44999999999999</v>
      </c>
      <c r="I872" t="s">
        <v>29</v>
      </c>
      <c r="J872" t="str">
        <f>_xlfn.XLOOKUP(Table1_1[[#This Row],[Analyte]],[1]analyte_order!$B:$B,[1]analyte_order!$C:$C)</f>
        <v>39108-34-4</v>
      </c>
      <c r="K872">
        <f>_xlfn.XLOOKUP(Table1_1[[#This Row],[CAS_rn]],[1]analyte_order!$C:$C,[1]analyte_order!$E:$E)</f>
        <v>24</v>
      </c>
      <c r="L872" s="3">
        <v>8.8000000000000007</v>
      </c>
    </row>
    <row r="873" spans="1:12" x14ac:dyDescent="0.3">
      <c r="A873" t="s">
        <v>171</v>
      </c>
      <c r="B873" s="1">
        <v>44314</v>
      </c>
      <c r="C873" s="1" t="str">
        <f t="shared" si="13"/>
        <v>21118</v>
      </c>
      <c r="D873" t="s">
        <v>109</v>
      </c>
      <c r="E873" t="s">
        <v>110</v>
      </c>
      <c r="F873" t="s">
        <v>111</v>
      </c>
      <c r="G873">
        <v>18.5</v>
      </c>
      <c r="H873">
        <v>141.44999999999999</v>
      </c>
      <c r="I873" t="s">
        <v>30</v>
      </c>
      <c r="J873" t="str">
        <f>_xlfn.XLOOKUP(Table1_1[[#This Row],[Analyte]],[1]analyte_order!$B:$B,[1]analyte_order!$C:$C)</f>
        <v>120226-60-0</v>
      </c>
      <c r="K873">
        <f>_xlfn.XLOOKUP(Table1_1[[#This Row],[CAS_rn]],[1]analyte_order!$C:$C,[1]analyte_order!$E:$E)</f>
        <v>25</v>
      </c>
      <c r="L873" s="3">
        <v>4.3600000000000003</v>
      </c>
    </row>
    <row r="874" spans="1:12" x14ac:dyDescent="0.3">
      <c r="A874" t="s">
        <v>171</v>
      </c>
      <c r="B874" s="1">
        <v>44314</v>
      </c>
      <c r="C874" s="1" t="str">
        <f t="shared" si="13"/>
        <v>21118</v>
      </c>
      <c r="D874" t="s">
        <v>109</v>
      </c>
      <c r="E874" t="s">
        <v>110</v>
      </c>
      <c r="F874" t="s">
        <v>111</v>
      </c>
      <c r="G874">
        <v>18.5</v>
      </c>
      <c r="H874">
        <v>141.44999999999999</v>
      </c>
      <c r="I874" t="s">
        <v>31</v>
      </c>
      <c r="J874" t="str">
        <f>_xlfn.XLOOKUP(Table1_1[[#This Row],[Analyte]],[1]analyte_order!$B:$B,[1]analyte_order!$C:$C)</f>
        <v>2355-31-9</v>
      </c>
      <c r="K874">
        <f>_xlfn.XLOOKUP(Table1_1[[#This Row],[CAS_rn]],[1]analyte_order!$C:$C,[1]analyte_order!$E:$E)</f>
        <v>26</v>
      </c>
      <c r="L874" s="3">
        <v>0.22950000000000001</v>
      </c>
    </row>
    <row r="875" spans="1:12" x14ac:dyDescent="0.3">
      <c r="A875" t="s">
        <v>171</v>
      </c>
      <c r="B875" s="1">
        <v>44314</v>
      </c>
      <c r="C875" s="1" t="str">
        <f t="shared" si="13"/>
        <v>21118</v>
      </c>
      <c r="D875" t="s">
        <v>109</v>
      </c>
      <c r="E875" t="s">
        <v>110</v>
      </c>
      <c r="F875" t="s">
        <v>111</v>
      </c>
      <c r="G875">
        <v>18.5</v>
      </c>
      <c r="H875">
        <v>141.44999999999999</v>
      </c>
      <c r="I875" t="s">
        <v>32</v>
      </c>
      <c r="J875" t="str">
        <f>_xlfn.XLOOKUP(Table1_1[[#This Row],[Analyte]],[1]analyte_order!$B:$B,[1]analyte_order!$C:$C)</f>
        <v>2991-50-6</v>
      </c>
      <c r="K875">
        <f>_xlfn.XLOOKUP(Table1_1[[#This Row],[CAS_rn]],[1]analyte_order!$C:$C,[1]analyte_order!$E:$E)</f>
        <v>27</v>
      </c>
      <c r="L875" s="3">
        <v>0.22950000000000001</v>
      </c>
    </row>
    <row r="876" spans="1:12" x14ac:dyDescent="0.3">
      <c r="A876" t="s">
        <v>171</v>
      </c>
      <c r="B876" s="1">
        <v>44314</v>
      </c>
      <c r="C876" s="1" t="str">
        <f t="shared" si="13"/>
        <v>21118</v>
      </c>
      <c r="D876" t="s">
        <v>109</v>
      </c>
      <c r="E876" t="s">
        <v>110</v>
      </c>
      <c r="F876" t="s">
        <v>111</v>
      </c>
      <c r="G876">
        <v>18.5</v>
      </c>
      <c r="H876">
        <v>141.44999999999999</v>
      </c>
      <c r="I876" t="s">
        <v>33</v>
      </c>
      <c r="J876" t="str">
        <f>_xlfn.XLOOKUP(Table1_1[[#This Row],[Analyte]],[1]analyte_order!$B:$B,[1]analyte_order!$C:$C)</f>
        <v>754-91-6</v>
      </c>
      <c r="K876">
        <f>_xlfn.XLOOKUP(Table1_1[[#This Row],[CAS_rn]],[1]analyte_order!$C:$C,[1]analyte_order!$E:$E)</f>
        <v>28</v>
      </c>
      <c r="L876" s="3">
        <v>2.41</v>
      </c>
    </row>
    <row r="877" spans="1:12" x14ac:dyDescent="0.3">
      <c r="A877" t="s">
        <v>171</v>
      </c>
      <c r="B877" s="1">
        <v>44314</v>
      </c>
      <c r="C877" s="1" t="str">
        <f t="shared" si="13"/>
        <v>21118</v>
      </c>
      <c r="D877" t="s">
        <v>109</v>
      </c>
      <c r="E877" t="s">
        <v>110</v>
      </c>
      <c r="F877" t="s">
        <v>111</v>
      </c>
      <c r="G877">
        <v>18.5</v>
      </c>
      <c r="H877">
        <v>141.44999999999999</v>
      </c>
      <c r="I877" t="s">
        <v>34</v>
      </c>
      <c r="J877" t="str">
        <f>_xlfn.XLOOKUP(Table1_1[[#This Row],[Analyte]],[1]analyte_order!$B:$B,[1]analyte_order!$C:$C)</f>
        <v>2806-24-8</v>
      </c>
      <c r="K877">
        <f>_xlfn.XLOOKUP(Table1_1[[#This Row],[CAS_rn]],[1]analyte_order!$C:$C,[1]analyte_order!$E:$E)</f>
        <v>29</v>
      </c>
      <c r="L877" s="3">
        <v>0.22950000000000001</v>
      </c>
    </row>
    <row r="878" spans="1:12" x14ac:dyDescent="0.3">
      <c r="A878" t="s">
        <v>171</v>
      </c>
      <c r="B878" s="1">
        <v>44314</v>
      </c>
      <c r="C878" s="1" t="str">
        <f t="shared" si="13"/>
        <v>21118</v>
      </c>
      <c r="D878" t="s">
        <v>109</v>
      </c>
      <c r="E878" t="s">
        <v>110</v>
      </c>
      <c r="F878" t="s">
        <v>111</v>
      </c>
      <c r="G878">
        <v>18.5</v>
      </c>
      <c r="H878">
        <v>141.44999999999999</v>
      </c>
      <c r="I878" t="s">
        <v>35</v>
      </c>
      <c r="J878" t="str">
        <f>_xlfn.XLOOKUP(Table1_1[[#This Row],[Analyte]],[1]analyte_order!$B:$B,[1]analyte_order!$C:$C)</f>
        <v>31506-32-8</v>
      </c>
      <c r="K878">
        <f>_xlfn.XLOOKUP(Table1_1[[#This Row],[CAS_rn]],[1]analyte_order!$C:$C,[1]analyte_order!$E:$E)</f>
        <v>30</v>
      </c>
      <c r="L878" s="3">
        <v>0.22950000000000001</v>
      </c>
    </row>
    <row r="879" spans="1:12" x14ac:dyDescent="0.3">
      <c r="A879" t="s">
        <v>171</v>
      </c>
      <c r="B879" s="1">
        <v>44314</v>
      </c>
      <c r="C879" s="1" t="str">
        <f t="shared" si="13"/>
        <v>21118</v>
      </c>
      <c r="D879" t="s">
        <v>109</v>
      </c>
      <c r="E879" t="s">
        <v>110</v>
      </c>
      <c r="F879" t="s">
        <v>111</v>
      </c>
      <c r="G879">
        <v>18.5</v>
      </c>
      <c r="H879">
        <v>141.44999999999999</v>
      </c>
      <c r="I879" t="s">
        <v>36</v>
      </c>
      <c r="J879" t="str">
        <f>_xlfn.XLOOKUP(Table1_1[[#This Row],[Analyte]],[1]analyte_order!$B:$B,[1]analyte_order!$C:$C)</f>
        <v>4151-50-2</v>
      </c>
      <c r="K879">
        <f>_xlfn.XLOOKUP(Table1_1[[#This Row],[CAS_rn]],[1]analyte_order!$C:$C,[1]analyte_order!$E:$E)</f>
        <v>31</v>
      </c>
      <c r="L879" s="3">
        <v>0.22950000000000001</v>
      </c>
    </row>
    <row r="880" spans="1:12" x14ac:dyDescent="0.3">
      <c r="A880" t="s">
        <v>171</v>
      </c>
      <c r="B880" s="1">
        <v>44314</v>
      </c>
      <c r="C880" s="1" t="str">
        <f t="shared" si="13"/>
        <v>21118</v>
      </c>
      <c r="D880" t="s">
        <v>109</v>
      </c>
      <c r="E880" t="s">
        <v>110</v>
      </c>
      <c r="F880" t="s">
        <v>111</v>
      </c>
      <c r="G880">
        <v>18.5</v>
      </c>
      <c r="H880">
        <v>141.44999999999999</v>
      </c>
      <c r="I880" t="s">
        <v>37</v>
      </c>
      <c r="J880" t="str">
        <f>_xlfn.XLOOKUP(Table1_1[[#This Row],[Analyte]],[1]analyte_order!$B:$B,[1]analyte_order!$C:$C)</f>
        <v>13252-13-6</v>
      </c>
      <c r="K880">
        <f>_xlfn.XLOOKUP(Table1_1[[#This Row],[CAS_rn]],[1]analyte_order!$C:$C,[1]analyte_order!$E:$E)</f>
        <v>34</v>
      </c>
      <c r="L880" s="3">
        <v>0.22950000000000001</v>
      </c>
    </row>
    <row r="881" spans="1:12" x14ac:dyDescent="0.3">
      <c r="A881" t="s">
        <v>171</v>
      </c>
      <c r="B881" s="1">
        <v>44314</v>
      </c>
      <c r="C881" s="1" t="str">
        <f t="shared" si="13"/>
        <v>21118</v>
      </c>
      <c r="D881" t="s">
        <v>109</v>
      </c>
      <c r="E881" t="s">
        <v>110</v>
      </c>
      <c r="F881" t="s">
        <v>111</v>
      </c>
      <c r="G881">
        <v>18.5</v>
      </c>
      <c r="H881">
        <v>141.44999999999999</v>
      </c>
      <c r="I881" t="s">
        <v>38</v>
      </c>
      <c r="J881" t="str">
        <f>_xlfn.XLOOKUP(Table1_1[[#This Row],[Analyte]],[1]analyte_order!$B:$B,[1]analyte_order!$C:$C)</f>
        <v>919005-14-4</v>
      </c>
      <c r="K881">
        <f>_xlfn.XLOOKUP(Table1_1[[#This Row],[CAS_rn]],[1]analyte_order!$C:$C,[1]analyte_order!$E:$E)</f>
        <v>35</v>
      </c>
      <c r="L881" s="3">
        <v>0.22950000000000001</v>
      </c>
    </row>
    <row r="882" spans="1:12" x14ac:dyDescent="0.3">
      <c r="A882" t="s">
        <v>171</v>
      </c>
      <c r="B882" s="1">
        <v>44314</v>
      </c>
      <c r="C882" s="1" t="str">
        <f t="shared" si="13"/>
        <v>21118</v>
      </c>
      <c r="D882" t="s">
        <v>109</v>
      </c>
      <c r="E882" t="s">
        <v>110</v>
      </c>
      <c r="F882" t="s">
        <v>111</v>
      </c>
      <c r="G882">
        <v>18.5</v>
      </c>
      <c r="H882">
        <v>141.44999999999999</v>
      </c>
      <c r="I882" t="s">
        <v>39</v>
      </c>
      <c r="J882" t="str">
        <f>_xlfn.XLOOKUP(Table1_1[[#This Row],[Analyte]],[1]analyte_order!$B:$B,[1]analyte_order!$C:$C)</f>
        <v>756426-58-1</v>
      </c>
      <c r="K882">
        <f>_xlfn.XLOOKUP(Table1_1[[#This Row],[CAS_rn]],[1]analyte_order!$C:$C,[1]analyte_order!$E:$E)</f>
        <v>36</v>
      </c>
      <c r="L882" s="3">
        <v>0.22950000000000001</v>
      </c>
    </row>
    <row r="883" spans="1:12" x14ac:dyDescent="0.3">
      <c r="A883" t="s">
        <v>171</v>
      </c>
      <c r="B883" s="1">
        <v>44314</v>
      </c>
      <c r="C883" s="1" t="str">
        <f t="shared" si="13"/>
        <v>21118</v>
      </c>
      <c r="D883" t="s">
        <v>109</v>
      </c>
      <c r="E883" t="s">
        <v>110</v>
      </c>
      <c r="F883" t="s">
        <v>111</v>
      </c>
      <c r="G883">
        <v>18.5</v>
      </c>
      <c r="H883">
        <v>141.44999999999999</v>
      </c>
      <c r="I883" t="s">
        <v>40</v>
      </c>
      <c r="J883" t="str">
        <f>_xlfn.XLOOKUP(Table1_1[[#This Row],[Analyte]],[1]analyte_order!$B:$B,[1]analyte_order!$C:$C)</f>
        <v>763051-92-9</v>
      </c>
      <c r="K883">
        <f>_xlfn.XLOOKUP(Table1_1[[#This Row],[CAS_rn]],[1]analyte_order!$C:$C,[1]analyte_order!$E:$E)</f>
        <v>37</v>
      </c>
      <c r="L883" s="3">
        <v>0.22950000000000001</v>
      </c>
    </row>
    <row r="884" spans="1:12" x14ac:dyDescent="0.3">
      <c r="A884" t="s">
        <v>171</v>
      </c>
      <c r="B884" s="1">
        <v>44314</v>
      </c>
      <c r="C884" s="1" t="str">
        <f t="shared" si="13"/>
        <v>21118</v>
      </c>
      <c r="D884" t="s">
        <v>109</v>
      </c>
      <c r="E884" t="s">
        <v>110</v>
      </c>
      <c r="F884" t="s">
        <v>111</v>
      </c>
      <c r="G884">
        <v>18.5</v>
      </c>
      <c r="H884">
        <v>141.44999999999999</v>
      </c>
      <c r="I884" t="s">
        <v>41</v>
      </c>
      <c r="J884" t="str">
        <f>_xlfn.XLOOKUP(Table1_1[[#This Row],[Analyte]],[1]analyte_order!$B:$B,[1]analyte_order!$C:$C)</f>
        <v>356-02-5</v>
      </c>
      <c r="K884">
        <f>_xlfn.XLOOKUP(Table1_1[[#This Row],[CAS_rn]],[1]analyte_order!$C:$C,[1]analyte_order!$E:$E)</f>
        <v>38</v>
      </c>
      <c r="L884" s="3">
        <v>2.2949999999999999</v>
      </c>
    </row>
    <row r="885" spans="1:12" x14ac:dyDescent="0.3">
      <c r="A885" t="s">
        <v>171</v>
      </c>
      <c r="B885" s="1">
        <v>44314</v>
      </c>
      <c r="C885" s="1" t="str">
        <f t="shared" si="13"/>
        <v>21118</v>
      </c>
      <c r="D885" t="s">
        <v>109</v>
      </c>
      <c r="E885" t="s">
        <v>110</v>
      </c>
      <c r="F885" t="s">
        <v>111</v>
      </c>
      <c r="G885">
        <v>18.5</v>
      </c>
      <c r="H885">
        <v>141.44999999999999</v>
      </c>
      <c r="I885" t="s">
        <v>42</v>
      </c>
      <c r="J885" t="str">
        <f>_xlfn.XLOOKUP(Table1_1[[#This Row],[Analyte]],[1]analyte_order!$B:$B,[1]analyte_order!$C:$C)</f>
        <v>914637-49-3</v>
      </c>
      <c r="K885">
        <f>_xlfn.XLOOKUP(Table1_1[[#This Row],[CAS_rn]],[1]analyte_order!$C:$C,[1]analyte_order!$E:$E)</f>
        <v>39</v>
      </c>
      <c r="L885" s="3">
        <v>0.22950000000000001</v>
      </c>
    </row>
    <row r="886" spans="1:12" x14ac:dyDescent="0.3">
      <c r="A886" t="s">
        <v>171</v>
      </c>
      <c r="B886" s="1">
        <v>44314</v>
      </c>
      <c r="C886" s="1" t="str">
        <f t="shared" si="13"/>
        <v>21118</v>
      </c>
      <c r="D886" t="s">
        <v>109</v>
      </c>
      <c r="E886" t="s">
        <v>110</v>
      </c>
      <c r="F886" t="s">
        <v>111</v>
      </c>
      <c r="G886">
        <v>18.5</v>
      </c>
      <c r="H886">
        <v>141.44999999999999</v>
      </c>
      <c r="I886" t="s">
        <v>43</v>
      </c>
      <c r="J886" t="str">
        <f>_xlfn.XLOOKUP(Table1_1[[#This Row],[Analyte]],[1]analyte_order!$B:$B,[1]analyte_order!$C:$C)</f>
        <v>812-70-4</v>
      </c>
      <c r="K886">
        <f>_xlfn.XLOOKUP(Table1_1[[#This Row],[CAS_rn]],[1]analyte_order!$C:$C,[1]analyte_order!$E:$E)</f>
        <v>40</v>
      </c>
      <c r="L886" s="3">
        <v>0.51</v>
      </c>
    </row>
    <row r="887" spans="1:12" x14ac:dyDescent="0.3">
      <c r="A887" t="s">
        <v>171</v>
      </c>
      <c r="B887" s="1">
        <v>44314</v>
      </c>
      <c r="C887" s="1" t="str">
        <f t="shared" si="13"/>
        <v>21118</v>
      </c>
      <c r="D887" t="s">
        <v>109</v>
      </c>
      <c r="E887" t="s">
        <v>110</v>
      </c>
      <c r="F887" t="s">
        <v>111</v>
      </c>
      <c r="G887">
        <v>18.5</v>
      </c>
      <c r="H887">
        <v>141.44999999999999</v>
      </c>
      <c r="I887" t="s">
        <v>44</v>
      </c>
      <c r="J887" t="str">
        <f>_xlfn.XLOOKUP(Table1_1[[#This Row],[Analyte]],[1]analyte_order!$B:$B,[1]analyte_order!$C:$C)</f>
        <v>53826-12-3</v>
      </c>
      <c r="K887">
        <f>_xlfn.XLOOKUP(Table1_1[[#This Row],[CAS_rn]],[1]analyte_order!$C:$C,[1]analyte_order!$E:$E)</f>
        <v>41</v>
      </c>
      <c r="L887" s="3">
        <v>0.22950000000000001</v>
      </c>
    </row>
    <row r="888" spans="1:12" x14ac:dyDescent="0.3">
      <c r="A888" t="s">
        <v>171</v>
      </c>
      <c r="B888" s="1">
        <v>44314</v>
      </c>
      <c r="C888" s="1" t="str">
        <f t="shared" si="13"/>
        <v>21118</v>
      </c>
      <c r="D888" t="s">
        <v>109</v>
      </c>
      <c r="E888" t="s">
        <v>110</v>
      </c>
      <c r="F888" t="s">
        <v>111</v>
      </c>
      <c r="G888">
        <v>18.5</v>
      </c>
      <c r="H888">
        <v>141.44999999999999</v>
      </c>
      <c r="I888" t="s">
        <v>45</v>
      </c>
      <c r="J888" t="str">
        <f>_xlfn.XLOOKUP(Table1_1[[#This Row],[Analyte]],[1]analyte_order!$B:$B,[1]analyte_order!$C:$C)</f>
        <v>27854-31-5</v>
      </c>
      <c r="K888">
        <f>_xlfn.XLOOKUP(Table1_1[[#This Row],[CAS_rn]],[1]analyte_order!$C:$C,[1]analyte_order!$E:$E)</f>
        <v>42</v>
      </c>
      <c r="L888" s="3">
        <v>0.22950000000000001</v>
      </c>
    </row>
    <row r="889" spans="1:12" x14ac:dyDescent="0.3">
      <c r="A889" t="s">
        <v>171</v>
      </c>
      <c r="B889" s="1">
        <v>44314</v>
      </c>
      <c r="C889" s="1" t="str">
        <f t="shared" si="13"/>
        <v>21118</v>
      </c>
      <c r="D889" t="s">
        <v>109</v>
      </c>
      <c r="E889" t="s">
        <v>110</v>
      </c>
      <c r="F889" t="s">
        <v>111</v>
      </c>
      <c r="G889">
        <v>18.5</v>
      </c>
      <c r="H889">
        <v>141.44999999999999</v>
      </c>
      <c r="I889" t="s">
        <v>46</v>
      </c>
      <c r="J889" t="str">
        <f>_xlfn.XLOOKUP(Table1_1[[#This Row],[Analyte]],[1]analyte_order!$B:$B,[1]analyte_order!$C:$C)</f>
        <v>53826-13-4</v>
      </c>
      <c r="K889">
        <f>_xlfn.XLOOKUP(Table1_1[[#This Row],[CAS_rn]],[1]analyte_order!$C:$C,[1]analyte_order!$E:$E)</f>
        <v>43</v>
      </c>
      <c r="L889" s="3">
        <v>0.22950000000000001</v>
      </c>
    </row>
    <row r="890" spans="1:12" x14ac:dyDescent="0.3">
      <c r="A890" t="s">
        <v>171</v>
      </c>
      <c r="B890" s="1">
        <v>44314</v>
      </c>
      <c r="C890" s="1" t="str">
        <f t="shared" si="13"/>
        <v>21118</v>
      </c>
      <c r="D890" t="s">
        <v>109</v>
      </c>
      <c r="E890" t="s">
        <v>110</v>
      </c>
      <c r="F890" t="s">
        <v>111</v>
      </c>
      <c r="G890">
        <v>18.5</v>
      </c>
      <c r="H890">
        <v>141.44999999999999</v>
      </c>
      <c r="I890" t="s">
        <v>47</v>
      </c>
      <c r="J890" t="str">
        <f>_xlfn.XLOOKUP(Table1_1[[#This Row],[Analyte]],[1]analyte_order!$B:$B,[1]analyte_order!$C:$C)</f>
        <v>161094-75-3</v>
      </c>
      <c r="K890">
        <f>_xlfn.XLOOKUP(Table1_1[[#This Row],[CAS_rn]],[1]analyte_order!$C:$C,[1]analyte_order!$E:$E)</f>
        <v>44</v>
      </c>
      <c r="L890" s="3">
        <v>0.22950000000000001</v>
      </c>
    </row>
    <row r="891" spans="1:12" x14ac:dyDescent="0.3">
      <c r="A891" t="s">
        <v>171</v>
      </c>
      <c r="B891" s="1">
        <v>44314</v>
      </c>
      <c r="C891" s="1" t="str">
        <f t="shared" si="13"/>
        <v>21118</v>
      </c>
      <c r="D891" t="s">
        <v>109</v>
      </c>
      <c r="E891" t="s">
        <v>110</v>
      </c>
      <c r="F891" t="s">
        <v>111</v>
      </c>
      <c r="G891">
        <v>18.5</v>
      </c>
      <c r="H891">
        <v>141.44999999999999</v>
      </c>
      <c r="I891" t="s">
        <v>48</v>
      </c>
      <c r="J891" t="str">
        <f>_xlfn.XLOOKUP(Table1_1[[#This Row],[Analyte]],[1]analyte_order!$B:$B,[1]analyte_order!$C:$C)</f>
        <v>70887-84-2</v>
      </c>
      <c r="K891">
        <f>_xlfn.XLOOKUP(Table1_1[[#This Row],[CAS_rn]],[1]analyte_order!$C:$C,[1]analyte_order!$E:$E)</f>
        <v>45</v>
      </c>
      <c r="L891" s="3">
        <v>0.22950000000000001</v>
      </c>
    </row>
    <row r="892" spans="1:12" x14ac:dyDescent="0.3">
      <c r="A892" t="s">
        <v>171</v>
      </c>
      <c r="B892" s="1">
        <v>44314</v>
      </c>
      <c r="C892" s="1" t="str">
        <f t="shared" si="13"/>
        <v>21118</v>
      </c>
      <c r="D892" t="s">
        <v>109</v>
      </c>
      <c r="E892" t="s">
        <v>110</v>
      </c>
      <c r="F892" t="s">
        <v>111</v>
      </c>
      <c r="G892">
        <v>18.5</v>
      </c>
      <c r="H892">
        <v>141.44999999999999</v>
      </c>
      <c r="I892" t="s">
        <v>49</v>
      </c>
      <c r="J892" t="str">
        <f>_xlfn.XLOOKUP(Table1_1[[#This Row],[Analyte]],[1]analyte_order!$B:$B,[1]analyte_order!$C:$C)</f>
        <v>57677-95-9</v>
      </c>
      <c r="K892">
        <f>_xlfn.XLOOKUP(Table1_1[[#This Row],[CAS_rn]],[1]analyte_order!$C:$C,[1]analyte_order!$E:$E)</f>
        <v>46</v>
      </c>
      <c r="L892" s="3">
        <v>0.57499999999999996</v>
      </c>
    </row>
    <row r="893" spans="1:12" x14ac:dyDescent="0.3">
      <c r="A893" t="s">
        <v>171</v>
      </c>
      <c r="B893" s="1">
        <v>44314</v>
      </c>
      <c r="C893" s="1" t="str">
        <f t="shared" si="13"/>
        <v>21118</v>
      </c>
      <c r="D893" t="s">
        <v>109</v>
      </c>
      <c r="E893" t="s">
        <v>110</v>
      </c>
      <c r="F893" t="s">
        <v>111</v>
      </c>
      <c r="G893">
        <v>18.5</v>
      </c>
      <c r="H893">
        <v>141.44999999999999</v>
      </c>
      <c r="I893" t="s">
        <v>50</v>
      </c>
      <c r="J893" t="str">
        <f>_xlfn.XLOOKUP(Table1_1[[#This Row],[Analyte]],[1]analyte_order!$B:$B,[1]analyte_order!$C:$C)</f>
        <v>30334-69-1</v>
      </c>
      <c r="K893">
        <f>_xlfn.XLOOKUP(Table1_1[[#This Row],[CAS_rn]],[1]analyte_order!$C:$C,[1]analyte_order!$E:$E)</f>
        <v>51</v>
      </c>
      <c r="L893" s="3">
        <v>2.88</v>
      </c>
    </row>
    <row r="894" spans="1:12" x14ac:dyDescent="0.3">
      <c r="A894" t="s">
        <v>171</v>
      </c>
      <c r="B894" s="1">
        <v>44314</v>
      </c>
      <c r="C894" s="1" t="str">
        <f t="shared" si="13"/>
        <v>21118</v>
      </c>
      <c r="D894" t="s">
        <v>109</v>
      </c>
      <c r="E894" t="s">
        <v>110</v>
      </c>
      <c r="F894" t="s">
        <v>111</v>
      </c>
      <c r="G894">
        <v>18.5</v>
      </c>
      <c r="H894">
        <v>141.44999999999999</v>
      </c>
      <c r="I894" t="s">
        <v>51</v>
      </c>
      <c r="J894" t="str">
        <f>_xlfn.XLOOKUP(Table1_1[[#This Row],[Analyte]],[1]analyte_order!$B:$B,[1]analyte_order!$C:$C)</f>
        <v>41997-13-1</v>
      </c>
      <c r="K894">
        <f>_xlfn.XLOOKUP(Table1_1[[#This Row],[CAS_rn]],[1]analyte_order!$C:$C,[1]analyte_order!$E:$E)</f>
        <v>52</v>
      </c>
      <c r="L894" s="3">
        <v>30.6</v>
      </c>
    </row>
    <row r="895" spans="1:12" x14ac:dyDescent="0.3">
      <c r="A895" t="s">
        <v>171</v>
      </c>
      <c r="B895" s="1">
        <v>44314</v>
      </c>
      <c r="C895" s="1" t="str">
        <f t="shared" si="13"/>
        <v>21118</v>
      </c>
      <c r="D895" t="s">
        <v>109</v>
      </c>
      <c r="E895" t="s">
        <v>110</v>
      </c>
      <c r="F895" t="s">
        <v>111</v>
      </c>
      <c r="G895">
        <v>18.5</v>
      </c>
      <c r="H895">
        <v>141.44999999999999</v>
      </c>
      <c r="I895" t="s">
        <v>52</v>
      </c>
      <c r="J895" t="str">
        <f>_xlfn.XLOOKUP(Table1_1[[#This Row],[Analyte]],[1]analyte_order!$B:$B,[1]analyte_order!$C:$C)</f>
        <v>423-41-6</v>
      </c>
      <c r="K895">
        <f>_xlfn.XLOOKUP(Table1_1[[#This Row],[CAS_rn]],[1]analyte_order!$C:$C,[1]analyte_order!$E:$E)</f>
        <v>53</v>
      </c>
      <c r="L895" s="3">
        <v>0.57499999999999996</v>
      </c>
    </row>
    <row r="896" spans="1:12" x14ac:dyDescent="0.3">
      <c r="A896" t="s">
        <v>171</v>
      </c>
      <c r="B896" s="1">
        <v>44314</v>
      </c>
      <c r="C896" s="1" t="str">
        <f t="shared" si="13"/>
        <v>21118</v>
      </c>
      <c r="D896" t="s">
        <v>109</v>
      </c>
      <c r="E896" t="s">
        <v>110</v>
      </c>
      <c r="F896" t="s">
        <v>111</v>
      </c>
      <c r="G896">
        <v>18.5</v>
      </c>
      <c r="H896">
        <v>141.44999999999999</v>
      </c>
      <c r="I896" t="s">
        <v>53</v>
      </c>
      <c r="J896" t="str">
        <f>_xlfn.XLOOKUP(Table1_1[[#This Row],[Analyte]],[1]analyte_order!$B:$B,[1]analyte_order!$C:$C)</f>
        <v>777011-38-8</v>
      </c>
      <c r="K896">
        <f>_xlfn.XLOOKUP(Table1_1[[#This Row],[CAS_rn]],[1]analyte_order!$C:$C,[1]analyte_order!$E:$E)</f>
        <v>54</v>
      </c>
      <c r="L896" s="3">
        <v>1.96</v>
      </c>
    </row>
    <row r="897" spans="1:12" x14ac:dyDescent="0.3">
      <c r="A897" t="s">
        <v>171</v>
      </c>
      <c r="B897" s="1">
        <v>44314</v>
      </c>
      <c r="C897" s="1" t="str">
        <f t="shared" si="13"/>
        <v>21118</v>
      </c>
      <c r="D897" t="s">
        <v>109</v>
      </c>
      <c r="E897" t="s">
        <v>110</v>
      </c>
      <c r="F897" t="s">
        <v>111</v>
      </c>
      <c r="G897">
        <v>18.5</v>
      </c>
      <c r="H897">
        <v>141.44999999999999</v>
      </c>
      <c r="I897" t="s">
        <v>54</v>
      </c>
      <c r="J897" t="str">
        <f>_xlfn.XLOOKUP(Table1_1[[#This Row],[Analyte]],[1]analyte_order!$B:$B,[1]analyte_order!$C:$C)</f>
        <v>646-83-3</v>
      </c>
      <c r="K897">
        <f>_xlfn.XLOOKUP(Table1_1[[#This Row],[CAS_rn]],[1]analyte_order!$C:$C,[1]analyte_order!$E:$E)</f>
        <v>55</v>
      </c>
      <c r="L897" s="3">
        <v>0.22950000000000001</v>
      </c>
    </row>
    <row r="898" spans="1:12" x14ac:dyDescent="0.3">
      <c r="A898" t="s">
        <v>171</v>
      </c>
      <c r="B898" s="1">
        <v>44314</v>
      </c>
      <c r="C898" s="1" t="str">
        <f t="shared" ref="C898:C961" si="14">TEXT(B898,"yy")&amp;TEXT((B898-DATEVALUE("1/1/"&amp;TEXT(B898,"yy"))+1),"000")</f>
        <v>21118</v>
      </c>
      <c r="D898" t="s">
        <v>109</v>
      </c>
      <c r="E898" t="s">
        <v>110</v>
      </c>
      <c r="F898" t="s">
        <v>111</v>
      </c>
      <c r="G898">
        <v>18.5</v>
      </c>
      <c r="H898">
        <v>141.44999999999999</v>
      </c>
      <c r="I898" t="s">
        <v>55</v>
      </c>
      <c r="J898" t="str">
        <f>_xlfn.XLOOKUP(Table1_1[[#This Row],[Analyte]],[1]analyte_order!$B:$B,[1]analyte_order!$C:$C)</f>
        <v>678-41-1</v>
      </c>
      <c r="K898">
        <f>_xlfn.XLOOKUP(Table1_1[[#This Row],[CAS_rn]],[1]analyte_order!$C:$C,[1]analyte_order!$E:$E)</f>
        <v>56</v>
      </c>
      <c r="L898" s="3">
        <v>0.22950000000000001</v>
      </c>
    </row>
    <row r="899" spans="1:12" x14ac:dyDescent="0.3">
      <c r="A899" t="s">
        <v>171</v>
      </c>
      <c r="B899" s="1">
        <v>44314</v>
      </c>
      <c r="C899" s="1" t="str">
        <f t="shared" si="14"/>
        <v>21118</v>
      </c>
      <c r="D899" t="s">
        <v>109</v>
      </c>
      <c r="E899" t="s">
        <v>110</v>
      </c>
      <c r="F899" t="s">
        <v>111</v>
      </c>
      <c r="G899">
        <v>18.5</v>
      </c>
      <c r="H899">
        <v>141.44999999999999</v>
      </c>
      <c r="I899" t="s">
        <v>56</v>
      </c>
      <c r="J899" t="str">
        <f>_xlfn.XLOOKUP(Table1_1[[#This Row],[Analyte]],[1]analyte_order!$B:$B,[1]analyte_order!$C:$C)</f>
        <v>2965-52-8</v>
      </c>
      <c r="K899">
        <f>_xlfn.XLOOKUP(Table1_1[[#This Row],[CAS_rn]],[1]analyte_order!$C:$C,[1]analyte_order!$E:$E)</f>
        <v>57</v>
      </c>
      <c r="L899" s="3">
        <v>0.22950000000000001</v>
      </c>
    </row>
    <row r="900" spans="1:12" x14ac:dyDescent="0.3">
      <c r="A900" t="s">
        <v>172</v>
      </c>
      <c r="B900" s="1">
        <v>44314</v>
      </c>
      <c r="C900" s="1" t="str">
        <f t="shared" si="14"/>
        <v>21118</v>
      </c>
      <c r="D900" t="s">
        <v>109</v>
      </c>
      <c r="E900" t="s">
        <v>110</v>
      </c>
      <c r="F900" t="s">
        <v>113</v>
      </c>
      <c r="G900">
        <v>18.5</v>
      </c>
      <c r="H900">
        <v>141.44999999999999</v>
      </c>
      <c r="I900" t="s">
        <v>7</v>
      </c>
      <c r="J900" t="str">
        <f>_xlfn.XLOOKUP(Table1_1[[#This Row],[Analyte]],[1]analyte_order!$B:$B,[1]analyte_order!$C:$C)</f>
        <v>375-22-4</v>
      </c>
      <c r="K900">
        <f>_xlfn.XLOOKUP(Table1_1[[#This Row],[CAS_rn]],[1]analyte_order!$C:$C,[1]analyte_order!$E:$E)</f>
        <v>1</v>
      </c>
      <c r="L900" s="3">
        <v>1.33</v>
      </c>
    </row>
    <row r="901" spans="1:12" x14ac:dyDescent="0.3">
      <c r="A901" t="s">
        <v>172</v>
      </c>
      <c r="B901" s="1">
        <v>44314</v>
      </c>
      <c r="C901" s="1" t="str">
        <f t="shared" si="14"/>
        <v>21118</v>
      </c>
      <c r="D901" t="s">
        <v>109</v>
      </c>
      <c r="E901" t="s">
        <v>110</v>
      </c>
      <c r="F901" t="s">
        <v>113</v>
      </c>
      <c r="G901">
        <v>18.5</v>
      </c>
      <c r="H901">
        <v>141.44999999999999</v>
      </c>
      <c r="I901" t="s">
        <v>8</v>
      </c>
      <c r="J901" t="str">
        <f>_xlfn.XLOOKUP(Table1_1[[#This Row],[Analyte]],[1]analyte_order!$B:$B,[1]analyte_order!$C:$C)</f>
        <v>2706-90-3</v>
      </c>
      <c r="K901">
        <f>_xlfn.XLOOKUP(Table1_1[[#This Row],[CAS_rn]],[1]analyte_order!$C:$C,[1]analyte_order!$E:$E)</f>
        <v>2</v>
      </c>
      <c r="L901" s="3">
        <v>8.5000000000000006E-2</v>
      </c>
    </row>
    <row r="902" spans="1:12" x14ac:dyDescent="0.3">
      <c r="A902" t="s">
        <v>172</v>
      </c>
      <c r="B902" s="1">
        <v>44314</v>
      </c>
      <c r="C902" s="1" t="str">
        <f t="shared" si="14"/>
        <v>21118</v>
      </c>
      <c r="D902" t="s">
        <v>109</v>
      </c>
      <c r="E902" t="s">
        <v>110</v>
      </c>
      <c r="F902" t="s">
        <v>113</v>
      </c>
      <c r="G902">
        <v>18.5</v>
      </c>
      <c r="H902">
        <v>141.44999999999999</v>
      </c>
      <c r="I902" t="s">
        <v>9</v>
      </c>
      <c r="J902" t="str">
        <f>_xlfn.XLOOKUP(Table1_1[[#This Row],[Analyte]],[1]analyte_order!$B:$B,[1]analyte_order!$C:$C)</f>
        <v>307-24-4</v>
      </c>
      <c r="K902">
        <f>_xlfn.XLOOKUP(Table1_1[[#This Row],[CAS_rn]],[1]analyte_order!$C:$C,[1]analyte_order!$E:$E)</f>
        <v>3</v>
      </c>
      <c r="L902" s="3">
        <v>8.5000000000000006E-2</v>
      </c>
    </row>
    <row r="903" spans="1:12" x14ac:dyDescent="0.3">
      <c r="A903" t="s">
        <v>172</v>
      </c>
      <c r="B903" s="1">
        <v>44314</v>
      </c>
      <c r="C903" s="1" t="str">
        <f t="shared" si="14"/>
        <v>21118</v>
      </c>
      <c r="D903" t="s">
        <v>109</v>
      </c>
      <c r="E903" t="s">
        <v>110</v>
      </c>
      <c r="F903" t="s">
        <v>113</v>
      </c>
      <c r="G903">
        <v>18.5</v>
      </c>
      <c r="H903">
        <v>141.44999999999999</v>
      </c>
      <c r="I903" t="s">
        <v>10</v>
      </c>
      <c r="J903" t="str">
        <f>_xlfn.XLOOKUP(Table1_1[[#This Row],[Analyte]],[1]analyte_order!$B:$B,[1]analyte_order!$C:$C)</f>
        <v>375-85-9</v>
      </c>
      <c r="K903">
        <f>_xlfn.XLOOKUP(Table1_1[[#This Row],[CAS_rn]],[1]analyte_order!$C:$C,[1]analyte_order!$E:$E)</f>
        <v>4</v>
      </c>
      <c r="L903" s="3">
        <v>0.23100000000000001</v>
      </c>
    </row>
    <row r="904" spans="1:12" x14ac:dyDescent="0.3">
      <c r="A904" t="s">
        <v>172</v>
      </c>
      <c r="B904" s="1">
        <v>44314</v>
      </c>
      <c r="C904" s="1" t="str">
        <f t="shared" si="14"/>
        <v>21118</v>
      </c>
      <c r="D904" t="s">
        <v>109</v>
      </c>
      <c r="E904" t="s">
        <v>110</v>
      </c>
      <c r="F904" t="s">
        <v>113</v>
      </c>
      <c r="G904">
        <v>18.5</v>
      </c>
      <c r="H904">
        <v>141.44999999999999</v>
      </c>
      <c r="I904" t="s">
        <v>11</v>
      </c>
      <c r="J904" t="str">
        <f>_xlfn.XLOOKUP(Table1_1[[#This Row],[Analyte]],[1]analyte_order!$B:$B,[1]analyte_order!$C:$C)</f>
        <v>335-67-1</v>
      </c>
      <c r="K904">
        <f>_xlfn.XLOOKUP(Table1_1[[#This Row],[CAS_rn]],[1]analyte_order!$C:$C,[1]analyte_order!$E:$E)</f>
        <v>5</v>
      </c>
      <c r="L904" s="3">
        <v>8.5000000000000006E-2</v>
      </c>
    </row>
    <row r="905" spans="1:12" x14ac:dyDescent="0.3">
      <c r="A905" t="s">
        <v>172</v>
      </c>
      <c r="B905" s="1">
        <v>44314</v>
      </c>
      <c r="C905" s="1" t="str">
        <f t="shared" si="14"/>
        <v>21118</v>
      </c>
      <c r="D905" t="s">
        <v>109</v>
      </c>
      <c r="E905" t="s">
        <v>110</v>
      </c>
      <c r="F905" t="s">
        <v>113</v>
      </c>
      <c r="G905">
        <v>18.5</v>
      </c>
      <c r="H905">
        <v>141.44999999999999</v>
      </c>
      <c r="I905" t="s">
        <v>12</v>
      </c>
      <c r="J905" t="str">
        <f>_xlfn.XLOOKUP(Table1_1[[#This Row],[Analyte]],[1]analyte_order!$B:$B,[1]analyte_order!$C:$C)</f>
        <v>375-95-1</v>
      </c>
      <c r="K905">
        <f>_xlfn.XLOOKUP(Table1_1[[#This Row],[CAS_rn]],[1]analyte_order!$C:$C,[1]analyte_order!$E:$E)</f>
        <v>6</v>
      </c>
      <c r="L905" s="3">
        <v>2.5299999999999998</v>
      </c>
    </row>
    <row r="906" spans="1:12" x14ac:dyDescent="0.3">
      <c r="A906" t="s">
        <v>172</v>
      </c>
      <c r="B906" s="1">
        <v>44314</v>
      </c>
      <c r="C906" s="1" t="str">
        <f t="shared" si="14"/>
        <v>21118</v>
      </c>
      <c r="D906" t="s">
        <v>109</v>
      </c>
      <c r="E906" t="s">
        <v>110</v>
      </c>
      <c r="F906" t="s">
        <v>113</v>
      </c>
      <c r="G906">
        <v>18.5</v>
      </c>
      <c r="H906">
        <v>141.44999999999999</v>
      </c>
      <c r="I906" t="s">
        <v>19</v>
      </c>
      <c r="J906" t="str">
        <f>_xlfn.XLOOKUP(Table1_1[[#This Row],[Analyte]],[1]analyte_order!$B:$B,[1]analyte_order!$C:$C)</f>
        <v>335-76-2</v>
      </c>
      <c r="K906">
        <f>_xlfn.XLOOKUP(Table1_1[[#This Row],[CAS_rn]],[1]analyte_order!$C:$C,[1]analyte_order!$E:$E)</f>
        <v>7</v>
      </c>
      <c r="L906" s="3">
        <v>7.1</v>
      </c>
    </row>
    <row r="907" spans="1:12" x14ac:dyDescent="0.3">
      <c r="A907" t="s">
        <v>172</v>
      </c>
      <c r="B907" s="1">
        <v>44314</v>
      </c>
      <c r="C907" s="1" t="str">
        <f t="shared" si="14"/>
        <v>21118</v>
      </c>
      <c r="D907" t="s">
        <v>109</v>
      </c>
      <c r="E907" t="s">
        <v>110</v>
      </c>
      <c r="F907" t="s">
        <v>113</v>
      </c>
      <c r="G907">
        <v>18.5</v>
      </c>
      <c r="H907">
        <v>141.44999999999999</v>
      </c>
      <c r="I907" t="s">
        <v>20</v>
      </c>
      <c r="J907" t="str">
        <f>_xlfn.XLOOKUP(Table1_1[[#This Row],[Analyte]],[1]analyte_order!$B:$B,[1]analyte_order!$C:$C)</f>
        <v>2058-94-8</v>
      </c>
      <c r="K907">
        <f>_xlfn.XLOOKUP(Table1_1[[#This Row],[CAS_rn]],[1]analyte_order!$C:$C,[1]analyte_order!$E:$E)</f>
        <v>8</v>
      </c>
      <c r="L907" s="3">
        <v>17.3</v>
      </c>
    </row>
    <row r="908" spans="1:12" x14ac:dyDescent="0.3">
      <c r="A908" t="s">
        <v>172</v>
      </c>
      <c r="B908" s="1">
        <v>44314</v>
      </c>
      <c r="C908" s="1" t="str">
        <f t="shared" si="14"/>
        <v>21118</v>
      </c>
      <c r="D908" t="s">
        <v>109</v>
      </c>
      <c r="E908" t="s">
        <v>110</v>
      </c>
      <c r="F908" t="s">
        <v>113</v>
      </c>
      <c r="G908">
        <v>18.5</v>
      </c>
      <c r="H908">
        <v>141.44999999999999</v>
      </c>
      <c r="I908" t="s">
        <v>21</v>
      </c>
      <c r="J908" t="str">
        <f>_xlfn.XLOOKUP(Table1_1[[#This Row],[Analyte]],[1]analyte_order!$B:$B,[1]analyte_order!$C:$C)</f>
        <v>307-55-1</v>
      </c>
      <c r="K908">
        <f>_xlfn.XLOOKUP(Table1_1[[#This Row],[CAS_rn]],[1]analyte_order!$C:$C,[1]analyte_order!$E:$E)</f>
        <v>9</v>
      </c>
      <c r="L908" s="3">
        <v>23.5</v>
      </c>
    </row>
    <row r="909" spans="1:12" x14ac:dyDescent="0.3">
      <c r="A909" t="s">
        <v>172</v>
      </c>
      <c r="B909" s="1">
        <v>44314</v>
      </c>
      <c r="C909" s="1" t="str">
        <f t="shared" si="14"/>
        <v>21118</v>
      </c>
      <c r="D909" t="s">
        <v>109</v>
      </c>
      <c r="E909" t="s">
        <v>110</v>
      </c>
      <c r="F909" t="s">
        <v>113</v>
      </c>
      <c r="G909">
        <v>18.5</v>
      </c>
      <c r="H909">
        <v>141.44999999999999</v>
      </c>
      <c r="I909" t="s">
        <v>22</v>
      </c>
      <c r="J909" t="str">
        <f>_xlfn.XLOOKUP(Table1_1[[#This Row],[Analyte]],[1]analyte_order!$B:$B,[1]analyte_order!$C:$C)</f>
        <v>72629-94-8</v>
      </c>
      <c r="K909">
        <f>_xlfn.XLOOKUP(Table1_1[[#This Row],[CAS_rn]],[1]analyte_order!$C:$C,[1]analyte_order!$E:$E)</f>
        <v>10</v>
      </c>
      <c r="L909" s="3">
        <v>20.100000000000001</v>
      </c>
    </row>
    <row r="910" spans="1:12" x14ac:dyDescent="0.3">
      <c r="A910" t="s">
        <v>172</v>
      </c>
      <c r="B910" s="1">
        <v>44314</v>
      </c>
      <c r="C910" s="1" t="str">
        <f t="shared" si="14"/>
        <v>21118</v>
      </c>
      <c r="D910" t="s">
        <v>109</v>
      </c>
      <c r="E910" t="s">
        <v>110</v>
      </c>
      <c r="F910" t="s">
        <v>113</v>
      </c>
      <c r="G910">
        <v>18.5</v>
      </c>
      <c r="H910">
        <v>141.44999999999999</v>
      </c>
      <c r="I910" t="s">
        <v>23</v>
      </c>
      <c r="J910" t="str">
        <f>_xlfn.XLOOKUP(Table1_1[[#This Row],[Analyte]],[1]analyte_order!$B:$B,[1]analyte_order!$C:$C)</f>
        <v>376-06-7</v>
      </c>
      <c r="K910">
        <f>_xlfn.XLOOKUP(Table1_1[[#This Row],[CAS_rn]],[1]analyte_order!$C:$C,[1]analyte_order!$E:$E)</f>
        <v>11</v>
      </c>
      <c r="L910" s="3">
        <v>16.600000000000001</v>
      </c>
    </row>
    <row r="911" spans="1:12" x14ac:dyDescent="0.3">
      <c r="A911" t="s">
        <v>172</v>
      </c>
      <c r="B911" s="1">
        <v>44314</v>
      </c>
      <c r="C911" s="1" t="str">
        <f t="shared" si="14"/>
        <v>21118</v>
      </c>
      <c r="D911" t="s">
        <v>109</v>
      </c>
      <c r="E911" t="s">
        <v>110</v>
      </c>
      <c r="F911" t="s">
        <v>113</v>
      </c>
      <c r="G911">
        <v>18.5</v>
      </c>
      <c r="H911">
        <v>141.44999999999999</v>
      </c>
      <c r="I911" t="s">
        <v>24</v>
      </c>
      <c r="J911" t="str">
        <f>_xlfn.XLOOKUP(Table1_1[[#This Row],[Analyte]],[1]analyte_order!$B:$B,[1]analyte_order!$C:$C)</f>
        <v>67905-19-5</v>
      </c>
      <c r="K911">
        <f>_xlfn.XLOOKUP(Table1_1[[#This Row],[CAS_rn]],[1]analyte_order!$C:$C,[1]analyte_order!$E:$E)</f>
        <v>12</v>
      </c>
      <c r="L911" s="3">
        <v>0.56699999999999995</v>
      </c>
    </row>
    <row r="912" spans="1:12" x14ac:dyDescent="0.3">
      <c r="A912" t="s">
        <v>172</v>
      </c>
      <c r="B912" s="1">
        <v>44314</v>
      </c>
      <c r="C912" s="1" t="str">
        <f t="shared" si="14"/>
        <v>21118</v>
      </c>
      <c r="D912" t="s">
        <v>109</v>
      </c>
      <c r="E912" t="s">
        <v>110</v>
      </c>
      <c r="F912" t="s">
        <v>113</v>
      </c>
      <c r="G912">
        <v>18.5</v>
      </c>
      <c r="H912">
        <v>141.44999999999999</v>
      </c>
      <c r="I912" t="s">
        <v>13</v>
      </c>
      <c r="J912" t="str">
        <f>_xlfn.XLOOKUP(Table1_1[[#This Row],[Analyte]],[1]analyte_order!$B:$B,[1]analyte_order!$C:$C)</f>
        <v>375-73-5</v>
      </c>
      <c r="K912">
        <f>_xlfn.XLOOKUP(Table1_1[[#This Row],[CAS_rn]],[1]analyte_order!$C:$C,[1]analyte_order!$E:$E)</f>
        <v>14</v>
      </c>
      <c r="L912" s="3">
        <v>0.68100000000000005</v>
      </c>
    </row>
    <row r="913" spans="1:12" x14ac:dyDescent="0.3">
      <c r="A913" t="s">
        <v>172</v>
      </c>
      <c r="B913" s="1">
        <v>44314</v>
      </c>
      <c r="C913" s="1" t="str">
        <f t="shared" si="14"/>
        <v>21118</v>
      </c>
      <c r="D913" t="s">
        <v>109</v>
      </c>
      <c r="E913" t="s">
        <v>110</v>
      </c>
      <c r="F913" t="s">
        <v>113</v>
      </c>
      <c r="G913">
        <v>18.5</v>
      </c>
      <c r="H913">
        <v>141.44999999999999</v>
      </c>
      <c r="I913" t="s">
        <v>14</v>
      </c>
      <c r="J913" t="str">
        <f>_xlfn.XLOOKUP(Table1_1[[#This Row],[Analyte]],[1]analyte_order!$B:$B,[1]analyte_order!$C:$C)</f>
        <v>2706-91-4</v>
      </c>
      <c r="K913">
        <f>_xlfn.XLOOKUP(Table1_1[[#This Row],[CAS_rn]],[1]analyte_order!$C:$C,[1]analyte_order!$E:$E)</f>
        <v>15</v>
      </c>
      <c r="L913" s="3">
        <v>0.93799999999999994</v>
      </c>
    </row>
    <row r="914" spans="1:12" x14ac:dyDescent="0.3">
      <c r="A914" t="s">
        <v>172</v>
      </c>
      <c r="B914" s="1">
        <v>44314</v>
      </c>
      <c r="C914" s="1" t="str">
        <f t="shared" si="14"/>
        <v>21118</v>
      </c>
      <c r="D914" t="s">
        <v>109</v>
      </c>
      <c r="E914" t="s">
        <v>110</v>
      </c>
      <c r="F914" t="s">
        <v>113</v>
      </c>
      <c r="G914">
        <v>18.5</v>
      </c>
      <c r="H914">
        <v>141.44999999999999</v>
      </c>
      <c r="I914" t="s">
        <v>15</v>
      </c>
      <c r="J914" t="str">
        <f>_xlfn.XLOOKUP(Table1_1[[#This Row],[Analyte]],[1]analyte_order!$B:$B,[1]analyte_order!$C:$C)</f>
        <v>355-46-4</v>
      </c>
      <c r="K914">
        <f>_xlfn.XLOOKUP(Table1_1[[#This Row],[CAS_rn]],[1]analyte_order!$C:$C,[1]analyte_order!$E:$E)</f>
        <v>16</v>
      </c>
      <c r="L914" s="3">
        <v>29.2</v>
      </c>
    </row>
    <row r="915" spans="1:12" x14ac:dyDescent="0.3">
      <c r="A915" t="s">
        <v>172</v>
      </c>
      <c r="B915" s="1">
        <v>44314</v>
      </c>
      <c r="C915" s="1" t="str">
        <f t="shared" si="14"/>
        <v>21118</v>
      </c>
      <c r="D915" t="s">
        <v>109</v>
      </c>
      <c r="E915" t="s">
        <v>110</v>
      </c>
      <c r="F915" t="s">
        <v>113</v>
      </c>
      <c r="G915">
        <v>18.5</v>
      </c>
      <c r="H915">
        <v>141.44999999999999</v>
      </c>
      <c r="I915" t="s">
        <v>16</v>
      </c>
      <c r="J915" t="str">
        <f>_xlfn.XLOOKUP(Table1_1[[#This Row],[Analyte]],[1]analyte_order!$B:$B,[1]analyte_order!$C:$C)</f>
        <v>375-92-8</v>
      </c>
      <c r="K915">
        <f>_xlfn.XLOOKUP(Table1_1[[#This Row],[CAS_rn]],[1]analyte_order!$C:$C,[1]analyte_order!$E:$E)</f>
        <v>17</v>
      </c>
      <c r="L915" s="3">
        <v>20.100000000000001</v>
      </c>
    </row>
    <row r="916" spans="1:12" x14ac:dyDescent="0.3">
      <c r="A916" t="s">
        <v>172</v>
      </c>
      <c r="B916" s="1">
        <v>44314</v>
      </c>
      <c r="C916" s="1" t="str">
        <f t="shared" si="14"/>
        <v>21118</v>
      </c>
      <c r="D916" t="s">
        <v>109</v>
      </c>
      <c r="E916" t="s">
        <v>110</v>
      </c>
      <c r="F916" t="s">
        <v>113</v>
      </c>
      <c r="G916">
        <v>18.5</v>
      </c>
      <c r="H916">
        <v>141.44999999999999</v>
      </c>
      <c r="I916" t="s">
        <v>17</v>
      </c>
      <c r="J916" t="str">
        <f>_xlfn.XLOOKUP(Table1_1[[#This Row],[Analyte]],[1]analyte_order!$B:$B,[1]analyte_order!$C:$C)</f>
        <v>1763-23-1</v>
      </c>
      <c r="K916">
        <f>_xlfn.XLOOKUP(Table1_1[[#This Row],[CAS_rn]],[1]analyte_order!$C:$C,[1]analyte_order!$E:$E)</f>
        <v>18</v>
      </c>
      <c r="L916" s="3">
        <v>2180</v>
      </c>
    </row>
    <row r="917" spans="1:12" x14ac:dyDescent="0.3">
      <c r="A917" t="s">
        <v>172</v>
      </c>
      <c r="B917" s="1">
        <v>44314</v>
      </c>
      <c r="C917" s="1" t="str">
        <f t="shared" si="14"/>
        <v>21118</v>
      </c>
      <c r="D917" t="s">
        <v>109</v>
      </c>
      <c r="E917" t="s">
        <v>110</v>
      </c>
      <c r="F917" t="s">
        <v>113</v>
      </c>
      <c r="G917">
        <v>18.5</v>
      </c>
      <c r="H917">
        <v>141.44999999999999</v>
      </c>
      <c r="I917" t="s">
        <v>25</v>
      </c>
      <c r="J917" t="str">
        <f>_xlfn.XLOOKUP(Table1_1[[#This Row],[Analyte]],[1]analyte_order!$B:$B,[1]analyte_order!$C:$C)</f>
        <v>68259-12-1</v>
      </c>
      <c r="K917">
        <f>_xlfn.XLOOKUP(Table1_1[[#This Row],[CAS_rn]],[1]analyte_order!$C:$C,[1]analyte_order!$E:$E)</f>
        <v>19</v>
      </c>
      <c r="L917" s="3">
        <v>84.5</v>
      </c>
    </row>
    <row r="918" spans="1:12" x14ac:dyDescent="0.3">
      <c r="A918" t="s">
        <v>172</v>
      </c>
      <c r="B918" s="1">
        <v>44314</v>
      </c>
      <c r="C918" s="1" t="str">
        <f t="shared" si="14"/>
        <v>21118</v>
      </c>
      <c r="D918" t="s">
        <v>109</v>
      </c>
      <c r="E918" t="s">
        <v>110</v>
      </c>
      <c r="F918" t="s">
        <v>113</v>
      </c>
      <c r="G918">
        <v>18.5</v>
      </c>
      <c r="H918">
        <v>141.44999999999999</v>
      </c>
      <c r="I918" t="s">
        <v>26</v>
      </c>
      <c r="J918" t="str">
        <f>_xlfn.XLOOKUP(Table1_1[[#This Row],[Analyte]],[1]analyte_order!$B:$B,[1]analyte_order!$C:$C)</f>
        <v>335-77-3</v>
      </c>
      <c r="K918">
        <f>_xlfn.XLOOKUP(Table1_1[[#This Row],[CAS_rn]],[1]analyte_order!$C:$C,[1]analyte_order!$E:$E)</f>
        <v>20</v>
      </c>
      <c r="L918" s="3">
        <v>26.4</v>
      </c>
    </row>
    <row r="919" spans="1:12" x14ac:dyDescent="0.3">
      <c r="A919" t="s">
        <v>172</v>
      </c>
      <c r="B919" s="1">
        <v>44314</v>
      </c>
      <c r="C919" s="1" t="str">
        <f t="shared" si="14"/>
        <v>21118</v>
      </c>
      <c r="D919" t="s">
        <v>109</v>
      </c>
      <c r="E919" t="s">
        <v>110</v>
      </c>
      <c r="F919" t="s">
        <v>113</v>
      </c>
      <c r="G919">
        <v>18.5</v>
      </c>
      <c r="H919">
        <v>141.44999999999999</v>
      </c>
      <c r="I919" t="s">
        <v>27</v>
      </c>
      <c r="J919" t="str">
        <f>_xlfn.XLOOKUP(Table1_1[[#This Row],[Analyte]],[1]analyte_order!$B:$B,[1]analyte_order!$C:$C)</f>
        <v>79780-39-5</v>
      </c>
      <c r="K919">
        <f>_xlfn.XLOOKUP(Table1_1[[#This Row],[CAS_rn]],[1]analyte_order!$C:$C,[1]analyte_order!$E:$E)</f>
        <v>21</v>
      </c>
      <c r="L919" s="3">
        <v>38.799999999999997</v>
      </c>
    </row>
    <row r="920" spans="1:12" x14ac:dyDescent="0.3">
      <c r="A920" t="s">
        <v>172</v>
      </c>
      <c r="B920" s="1">
        <v>44314</v>
      </c>
      <c r="C920" s="1" t="str">
        <f t="shared" si="14"/>
        <v>21118</v>
      </c>
      <c r="D920" t="s">
        <v>109</v>
      </c>
      <c r="E920" t="s">
        <v>110</v>
      </c>
      <c r="F920" t="s">
        <v>113</v>
      </c>
      <c r="G920">
        <v>18.5</v>
      </c>
      <c r="H920">
        <v>141.44999999999999</v>
      </c>
      <c r="I920" t="s">
        <v>28</v>
      </c>
      <c r="J920" t="str">
        <f>_xlfn.XLOOKUP(Table1_1[[#This Row],[Analyte]],[1]analyte_order!$B:$B,[1]analyte_order!$C:$C)</f>
        <v>757124-72-4</v>
      </c>
      <c r="K920">
        <f>_xlfn.XLOOKUP(Table1_1[[#This Row],[CAS_rn]],[1]analyte_order!$C:$C,[1]analyte_order!$E:$E)</f>
        <v>22</v>
      </c>
      <c r="L920" s="3">
        <v>0.21249999999999999</v>
      </c>
    </row>
    <row r="921" spans="1:12" x14ac:dyDescent="0.3">
      <c r="A921" t="s">
        <v>172</v>
      </c>
      <c r="B921" s="1">
        <v>44314</v>
      </c>
      <c r="C921" s="1" t="str">
        <f t="shared" si="14"/>
        <v>21118</v>
      </c>
      <c r="D921" t="s">
        <v>109</v>
      </c>
      <c r="E921" t="s">
        <v>110</v>
      </c>
      <c r="F921" t="s">
        <v>113</v>
      </c>
      <c r="G921">
        <v>18.5</v>
      </c>
      <c r="H921">
        <v>141.44999999999999</v>
      </c>
      <c r="I921" t="s">
        <v>18</v>
      </c>
      <c r="J921" t="str">
        <f>_xlfn.XLOOKUP(Table1_1[[#This Row],[Analyte]],[1]analyte_order!$B:$B,[1]analyte_order!$C:$C)</f>
        <v>27619-97-2</v>
      </c>
      <c r="K921">
        <f>_xlfn.XLOOKUP(Table1_1[[#This Row],[CAS_rn]],[1]analyte_order!$C:$C,[1]analyte_order!$E:$E)</f>
        <v>23</v>
      </c>
      <c r="L921" s="3">
        <v>8.5000000000000006E-2</v>
      </c>
    </row>
    <row r="922" spans="1:12" x14ac:dyDescent="0.3">
      <c r="A922" t="s">
        <v>172</v>
      </c>
      <c r="B922" s="1">
        <v>44314</v>
      </c>
      <c r="C922" s="1" t="str">
        <f t="shared" si="14"/>
        <v>21118</v>
      </c>
      <c r="D922" t="s">
        <v>109</v>
      </c>
      <c r="E922" t="s">
        <v>110</v>
      </c>
      <c r="F922" t="s">
        <v>113</v>
      </c>
      <c r="G922">
        <v>18.5</v>
      </c>
      <c r="H922">
        <v>141.44999999999999</v>
      </c>
      <c r="I922" t="s">
        <v>29</v>
      </c>
      <c r="J922" t="str">
        <f>_xlfn.XLOOKUP(Table1_1[[#This Row],[Analyte]],[1]analyte_order!$B:$B,[1]analyte_order!$C:$C)</f>
        <v>39108-34-4</v>
      </c>
      <c r="K922">
        <f>_xlfn.XLOOKUP(Table1_1[[#This Row],[CAS_rn]],[1]analyte_order!$C:$C,[1]analyte_order!$E:$E)</f>
        <v>24</v>
      </c>
      <c r="L922" s="3">
        <v>15.8</v>
      </c>
    </row>
    <row r="923" spans="1:12" x14ac:dyDescent="0.3">
      <c r="A923" t="s">
        <v>172</v>
      </c>
      <c r="B923" s="1">
        <v>44314</v>
      </c>
      <c r="C923" s="1" t="str">
        <f t="shared" si="14"/>
        <v>21118</v>
      </c>
      <c r="D923" t="s">
        <v>109</v>
      </c>
      <c r="E923" t="s">
        <v>110</v>
      </c>
      <c r="F923" t="s">
        <v>113</v>
      </c>
      <c r="G923">
        <v>18.5</v>
      </c>
      <c r="H923">
        <v>141.44999999999999</v>
      </c>
      <c r="I923" t="s">
        <v>30</v>
      </c>
      <c r="J923" t="str">
        <f>_xlfn.XLOOKUP(Table1_1[[#This Row],[Analyte]],[1]analyte_order!$B:$B,[1]analyte_order!$C:$C)</f>
        <v>120226-60-0</v>
      </c>
      <c r="K923">
        <f>_xlfn.XLOOKUP(Table1_1[[#This Row],[CAS_rn]],[1]analyte_order!$C:$C,[1]analyte_order!$E:$E)</f>
        <v>25</v>
      </c>
      <c r="L923" s="3">
        <v>5.18</v>
      </c>
    </row>
    <row r="924" spans="1:12" x14ac:dyDescent="0.3">
      <c r="A924" t="s">
        <v>172</v>
      </c>
      <c r="B924" s="1">
        <v>44314</v>
      </c>
      <c r="C924" s="1" t="str">
        <f t="shared" si="14"/>
        <v>21118</v>
      </c>
      <c r="D924" t="s">
        <v>109</v>
      </c>
      <c r="E924" t="s">
        <v>110</v>
      </c>
      <c r="F924" t="s">
        <v>113</v>
      </c>
      <c r="G924">
        <v>18.5</v>
      </c>
      <c r="H924">
        <v>141.44999999999999</v>
      </c>
      <c r="I924" t="s">
        <v>31</v>
      </c>
      <c r="J924" t="str">
        <f>_xlfn.XLOOKUP(Table1_1[[#This Row],[Analyte]],[1]analyte_order!$B:$B,[1]analyte_order!$C:$C)</f>
        <v>2355-31-9</v>
      </c>
      <c r="K924">
        <f>_xlfn.XLOOKUP(Table1_1[[#This Row],[CAS_rn]],[1]analyte_order!$C:$C,[1]analyte_order!$E:$E)</f>
        <v>26</v>
      </c>
      <c r="L924" s="3">
        <v>8.5000000000000006E-2</v>
      </c>
    </row>
    <row r="925" spans="1:12" x14ac:dyDescent="0.3">
      <c r="A925" t="s">
        <v>172</v>
      </c>
      <c r="B925" s="1">
        <v>44314</v>
      </c>
      <c r="C925" s="1" t="str">
        <f t="shared" si="14"/>
        <v>21118</v>
      </c>
      <c r="D925" t="s">
        <v>109</v>
      </c>
      <c r="E925" t="s">
        <v>110</v>
      </c>
      <c r="F925" t="s">
        <v>113</v>
      </c>
      <c r="G925">
        <v>18.5</v>
      </c>
      <c r="H925">
        <v>141.44999999999999</v>
      </c>
      <c r="I925" t="s">
        <v>32</v>
      </c>
      <c r="J925" t="str">
        <f>_xlfn.XLOOKUP(Table1_1[[#This Row],[Analyte]],[1]analyte_order!$B:$B,[1]analyte_order!$C:$C)</f>
        <v>2991-50-6</v>
      </c>
      <c r="K925">
        <f>_xlfn.XLOOKUP(Table1_1[[#This Row],[CAS_rn]],[1]analyte_order!$C:$C,[1]analyte_order!$E:$E)</f>
        <v>27</v>
      </c>
      <c r="L925" s="3">
        <v>8.5000000000000006E-2</v>
      </c>
    </row>
    <row r="926" spans="1:12" x14ac:dyDescent="0.3">
      <c r="A926" t="s">
        <v>172</v>
      </c>
      <c r="B926" s="1">
        <v>44314</v>
      </c>
      <c r="C926" s="1" t="str">
        <f t="shared" si="14"/>
        <v>21118</v>
      </c>
      <c r="D926" t="s">
        <v>109</v>
      </c>
      <c r="E926" t="s">
        <v>110</v>
      </c>
      <c r="F926" t="s">
        <v>113</v>
      </c>
      <c r="G926">
        <v>18.5</v>
      </c>
      <c r="H926">
        <v>141.44999999999999</v>
      </c>
      <c r="I926" t="s">
        <v>33</v>
      </c>
      <c r="J926" t="str">
        <f>_xlfn.XLOOKUP(Table1_1[[#This Row],[Analyte]],[1]analyte_order!$B:$B,[1]analyte_order!$C:$C)</f>
        <v>754-91-6</v>
      </c>
      <c r="K926">
        <f>_xlfn.XLOOKUP(Table1_1[[#This Row],[CAS_rn]],[1]analyte_order!$C:$C,[1]analyte_order!$E:$E)</f>
        <v>28</v>
      </c>
      <c r="L926" s="3">
        <v>9.82</v>
      </c>
    </row>
    <row r="927" spans="1:12" x14ac:dyDescent="0.3">
      <c r="A927" t="s">
        <v>172</v>
      </c>
      <c r="B927" s="1">
        <v>44314</v>
      </c>
      <c r="C927" s="1" t="str">
        <f t="shared" si="14"/>
        <v>21118</v>
      </c>
      <c r="D927" t="s">
        <v>109</v>
      </c>
      <c r="E927" t="s">
        <v>110</v>
      </c>
      <c r="F927" t="s">
        <v>113</v>
      </c>
      <c r="G927">
        <v>18.5</v>
      </c>
      <c r="H927">
        <v>141.44999999999999</v>
      </c>
      <c r="I927" t="s">
        <v>34</v>
      </c>
      <c r="J927" t="str">
        <f>_xlfn.XLOOKUP(Table1_1[[#This Row],[Analyte]],[1]analyte_order!$B:$B,[1]analyte_order!$C:$C)</f>
        <v>2806-24-8</v>
      </c>
      <c r="K927">
        <f>_xlfn.XLOOKUP(Table1_1[[#This Row],[CAS_rn]],[1]analyte_order!$C:$C,[1]analyte_order!$E:$E)</f>
        <v>29</v>
      </c>
      <c r="L927" s="3">
        <v>8.5000000000000006E-2</v>
      </c>
    </row>
    <row r="928" spans="1:12" x14ac:dyDescent="0.3">
      <c r="A928" t="s">
        <v>172</v>
      </c>
      <c r="B928" s="1">
        <v>44314</v>
      </c>
      <c r="C928" s="1" t="str">
        <f t="shared" si="14"/>
        <v>21118</v>
      </c>
      <c r="D928" t="s">
        <v>109</v>
      </c>
      <c r="E928" t="s">
        <v>110</v>
      </c>
      <c r="F928" t="s">
        <v>113</v>
      </c>
      <c r="G928">
        <v>18.5</v>
      </c>
      <c r="H928">
        <v>141.44999999999999</v>
      </c>
      <c r="I928" t="s">
        <v>35</v>
      </c>
      <c r="J928" t="str">
        <f>_xlfn.XLOOKUP(Table1_1[[#This Row],[Analyte]],[1]analyte_order!$B:$B,[1]analyte_order!$C:$C)</f>
        <v>31506-32-8</v>
      </c>
      <c r="K928">
        <f>_xlfn.XLOOKUP(Table1_1[[#This Row],[CAS_rn]],[1]analyte_order!$C:$C,[1]analyte_order!$E:$E)</f>
        <v>30</v>
      </c>
      <c r="L928" s="3">
        <v>8.5000000000000006E-2</v>
      </c>
    </row>
    <row r="929" spans="1:12" x14ac:dyDescent="0.3">
      <c r="A929" t="s">
        <v>172</v>
      </c>
      <c r="B929" s="1">
        <v>44314</v>
      </c>
      <c r="C929" s="1" t="str">
        <f t="shared" si="14"/>
        <v>21118</v>
      </c>
      <c r="D929" t="s">
        <v>109</v>
      </c>
      <c r="E929" t="s">
        <v>110</v>
      </c>
      <c r="F929" t="s">
        <v>113</v>
      </c>
      <c r="G929">
        <v>18.5</v>
      </c>
      <c r="H929">
        <v>141.44999999999999</v>
      </c>
      <c r="I929" t="s">
        <v>36</v>
      </c>
      <c r="J929" t="str">
        <f>_xlfn.XLOOKUP(Table1_1[[#This Row],[Analyte]],[1]analyte_order!$B:$B,[1]analyte_order!$C:$C)</f>
        <v>4151-50-2</v>
      </c>
      <c r="K929">
        <f>_xlfn.XLOOKUP(Table1_1[[#This Row],[CAS_rn]],[1]analyte_order!$C:$C,[1]analyte_order!$E:$E)</f>
        <v>31</v>
      </c>
      <c r="L929" s="3">
        <v>8.5000000000000006E-2</v>
      </c>
    </row>
    <row r="930" spans="1:12" x14ac:dyDescent="0.3">
      <c r="A930" t="s">
        <v>172</v>
      </c>
      <c r="B930" s="1">
        <v>44314</v>
      </c>
      <c r="C930" s="1" t="str">
        <f t="shared" si="14"/>
        <v>21118</v>
      </c>
      <c r="D930" t="s">
        <v>109</v>
      </c>
      <c r="E930" t="s">
        <v>110</v>
      </c>
      <c r="F930" t="s">
        <v>113</v>
      </c>
      <c r="G930">
        <v>18.5</v>
      </c>
      <c r="H930">
        <v>141.44999999999999</v>
      </c>
      <c r="I930" t="s">
        <v>37</v>
      </c>
      <c r="J930" t="str">
        <f>_xlfn.XLOOKUP(Table1_1[[#This Row],[Analyte]],[1]analyte_order!$B:$B,[1]analyte_order!$C:$C)</f>
        <v>13252-13-6</v>
      </c>
      <c r="K930">
        <f>_xlfn.XLOOKUP(Table1_1[[#This Row],[CAS_rn]],[1]analyte_order!$C:$C,[1]analyte_order!$E:$E)</f>
        <v>34</v>
      </c>
      <c r="L930" s="3">
        <v>8.5000000000000006E-2</v>
      </c>
    </row>
    <row r="931" spans="1:12" x14ac:dyDescent="0.3">
      <c r="A931" t="s">
        <v>172</v>
      </c>
      <c r="B931" s="1">
        <v>44314</v>
      </c>
      <c r="C931" s="1" t="str">
        <f t="shared" si="14"/>
        <v>21118</v>
      </c>
      <c r="D931" t="s">
        <v>109</v>
      </c>
      <c r="E931" t="s">
        <v>110</v>
      </c>
      <c r="F931" t="s">
        <v>113</v>
      </c>
      <c r="G931">
        <v>18.5</v>
      </c>
      <c r="H931">
        <v>141.44999999999999</v>
      </c>
      <c r="I931" t="s">
        <v>38</v>
      </c>
      <c r="J931" t="str">
        <f>_xlfn.XLOOKUP(Table1_1[[#This Row],[Analyte]],[1]analyte_order!$B:$B,[1]analyte_order!$C:$C)</f>
        <v>919005-14-4</v>
      </c>
      <c r="K931">
        <f>_xlfn.XLOOKUP(Table1_1[[#This Row],[CAS_rn]],[1]analyte_order!$C:$C,[1]analyte_order!$E:$E)</f>
        <v>35</v>
      </c>
      <c r="L931" s="3">
        <v>8.5000000000000006E-2</v>
      </c>
    </row>
    <row r="932" spans="1:12" x14ac:dyDescent="0.3">
      <c r="A932" t="s">
        <v>172</v>
      </c>
      <c r="B932" s="1">
        <v>44314</v>
      </c>
      <c r="C932" s="1" t="str">
        <f t="shared" si="14"/>
        <v>21118</v>
      </c>
      <c r="D932" t="s">
        <v>109</v>
      </c>
      <c r="E932" t="s">
        <v>110</v>
      </c>
      <c r="F932" t="s">
        <v>113</v>
      </c>
      <c r="G932">
        <v>18.5</v>
      </c>
      <c r="H932">
        <v>141.44999999999999</v>
      </c>
      <c r="I932" t="s">
        <v>39</v>
      </c>
      <c r="J932" t="str">
        <f>_xlfn.XLOOKUP(Table1_1[[#This Row],[Analyte]],[1]analyte_order!$B:$B,[1]analyte_order!$C:$C)</f>
        <v>756426-58-1</v>
      </c>
      <c r="K932">
        <f>_xlfn.XLOOKUP(Table1_1[[#This Row],[CAS_rn]],[1]analyte_order!$C:$C,[1]analyte_order!$E:$E)</f>
        <v>36</v>
      </c>
      <c r="L932" s="3">
        <v>8.5000000000000006E-2</v>
      </c>
    </row>
    <row r="933" spans="1:12" x14ac:dyDescent="0.3">
      <c r="A933" t="s">
        <v>172</v>
      </c>
      <c r="B933" s="1">
        <v>44314</v>
      </c>
      <c r="C933" s="1" t="str">
        <f t="shared" si="14"/>
        <v>21118</v>
      </c>
      <c r="D933" t="s">
        <v>109</v>
      </c>
      <c r="E933" t="s">
        <v>110</v>
      </c>
      <c r="F933" t="s">
        <v>113</v>
      </c>
      <c r="G933">
        <v>18.5</v>
      </c>
      <c r="H933">
        <v>141.44999999999999</v>
      </c>
      <c r="I933" t="s">
        <v>40</v>
      </c>
      <c r="J933" t="str">
        <f>_xlfn.XLOOKUP(Table1_1[[#This Row],[Analyte]],[1]analyte_order!$B:$B,[1]analyte_order!$C:$C)</f>
        <v>763051-92-9</v>
      </c>
      <c r="K933">
        <f>_xlfn.XLOOKUP(Table1_1[[#This Row],[CAS_rn]],[1]analyte_order!$C:$C,[1]analyte_order!$E:$E)</f>
        <v>37</v>
      </c>
      <c r="L933" s="3">
        <v>8.5000000000000006E-2</v>
      </c>
    </row>
    <row r="934" spans="1:12" x14ac:dyDescent="0.3">
      <c r="A934" t="s">
        <v>172</v>
      </c>
      <c r="B934" s="1">
        <v>44314</v>
      </c>
      <c r="C934" s="1" t="str">
        <f t="shared" si="14"/>
        <v>21118</v>
      </c>
      <c r="D934" t="s">
        <v>109</v>
      </c>
      <c r="E934" t="s">
        <v>110</v>
      </c>
      <c r="F934" t="s">
        <v>113</v>
      </c>
      <c r="G934">
        <v>18.5</v>
      </c>
      <c r="H934">
        <v>141.44999999999999</v>
      </c>
      <c r="I934" t="s">
        <v>41</v>
      </c>
      <c r="J934" t="str">
        <f>_xlfn.XLOOKUP(Table1_1[[#This Row],[Analyte]],[1]analyte_order!$B:$B,[1]analyte_order!$C:$C)</f>
        <v>356-02-5</v>
      </c>
      <c r="K934">
        <f>_xlfn.XLOOKUP(Table1_1[[#This Row],[CAS_rn]],[1]analyte_order!$C:$C,[1]analyte_order!$E:$E)</f>
        <v>38</v>
      </c>
      <c r="L934" s="3">
        <v>0.85</v>
      </c>
    </row>
    <row r="935" spans="1:12" x14ac:dyDescent="0.3">
      <c r="A935" t="s">
        <v>172</v>
      </c>
      <c r="B935" s="1">
        <v>44314</v>
      </c>
      <c r="C935" s="1" t="str">
        <f t="shared" si="14"/>
        <v>21118</v>
      </c>
      <c r="D935" t="s">
        <v>109</v>
      </c>
      <c r="E935" t="s">
        <v>110</v>
      </c>
      <c r="F935" t="s">
        <v>113</v>
      </c>
      <c r="G935">
        <v>18.5</v>
      </c>
      <c r="H935">
        <v>141.44999999999999</v>
      </c>
      <c r="I935" t="s">
        <v>42</v>
      </c>
      <c r="J935" t="str">
        <f>_xlfn.XLOOKUP(Table1_1[[#This Row],[Analyte]],[1]analyte_order!$B:$B,[1]analyte_order!$C:$C)</f>
        <v>914637-49-3</v>
      </c>
      <c r="K935">
        <f>_xlfn.XLOOKUP(Table1_1[[#This Row],[CAS_rn]],[1]analyte_order!$C:$C,[1]analyte_order!$E:$E)</f>
        <v>39</v>
      </c>
      <c r="L935" s="3">
        <v>8.5000000000000006E-2</v>
      </c>
    </row>
    <row r="936" spans="1:12" x14ac:dyDescent="0.3">
      <c r="A936" t="s">
        <v>172</v>
      </c>
      <c r="B936" s="1">
        <v>44314</v>
      </c>
      <c r="C936" s="1" t="str">
        <f t="shared" si="14"/>
        <v>21118</v>
      </c>
      <c r="D936" t="s">
        <v>109</v>
      </c>
      <c r="E936" t="s">
        <v>110</v>
      </c>
      <c r="F936" t="s">
        <v>113</v>
      </c>
      <c r="G936">
        <v>18.5</v>
      </c>
      <c r="H936">
        <v>141.44999999999999</v>
      </c>
      <c r="I936" t="s">
        <v>43</v>
      </c>
      <c r="J936" t="str">
        <f>_xlfn.XLOOKUP(Table1_1[[#This Row],[Analyte]],[1]analyte_order!$B:$B,[1]analyte_order!$C:$C)</f>
        <v>812-70-4</v>
      </c>
      <c r="K936">
        <f>_xlfn.XLOOKUP(Table1_1[[#This Row],[CAS_rn]],[1]analyte_order!$C:$C,[1]analyte_order!$E:$E)</f>
        <v>40</v>
      </c>
      <c r="L936" s="3">
        <v>5.68</v>
      </c>
    </row>
    <row r="937" spans="1:12" x14ac:dyDescent="0.3">
      <c r="A937" t="s">
        <v>172</v>
      </c>
      <c r="B937" s="1">
        <v>44314</v>
      </c>
      <c r="C937" s="1" t="str">
        <f t="shared" si="14"/>
        <v>21118</v>
      </c>
      <c r="D937" t="s">
        <v>109</v>
      </c>
      <c r="E937" t="s">
        <v>110</v>
      </c>
      <c r="F937" t="s">
        <v>113</v>
      </c>
      <c r="G937">
        <v>18.5</v>
      </c>
      <c r="H937">
        <v>141.44999999999999</v>
      </c>
      <c r="I937" t="s">
        <v>44</v>
      </c>
      <c r="J937" t="str">
        <f>_xlfn.XLOOKUP(Table1_1[[#This Row],[Analyte]],[1]analyte_order!$B:$B,[1]analyte_order!$C:$C)</f>
        <v>53826-12-3</v>
      </c>
      <c r="K937">
        <f>_xlfn.XLOOKUP(Table1_1[[#This Row],[CAS_rn]],[1]analyte_order!$C:$C,[1]analyte_order!$E:$E)</f>
        <v>41</v>
      </c>
      <c r="L937" s="3">
        <v>8.5000000000000006E-2</v>
      </c>
    </row>
    <row r="938" spans="1:12" x14ac:dyDescent="0.3">
      <c r="A938" t="s">
        <v>172</v>
      </c>
      <c r="B938" s="1">
        <v>44314</v>
      </c>
      <c r="C938" s="1" t="str">
        <f t="shared" si="14"/>
        <v>21118</v>
      </c>
      <c r="D938" t="s">
        <v>109</v>
      </c>
      <c r="E938" t="s">
        <v>110</v>
      </c>
      <c r="F938" t="s">
        <v>113</v>
      </c>
      <c r="G938">
        <v>18.5</v>
      </c>
      <c r="H938">
        <v>141.44999999999999</v>
      </c>
      <c r="I938" t="s">
        <v>45</v>
      </c>
      <c r="J938" t="str">
        <f>_xlfn.XLOOKUP(Table1_1[[#This Row],[Analyte]],[1]analyte_order!$B:$B,[1]analyte_order!$C:$C)</f>
        <v>27854-31-5</v>
      </c>
      <c r="K938">
        <f>_xlfn.XLOOKUP(Table1_1[[#This Row],[CAS_rn]],[1]analyte_order!$C:$C,[1]analyte_order!$E:$E)</f>
        <v>42</v>
      </c>
      <c r="L938" s="3">
        <v>8.5000000000000006E-2</v>
      </c>
    </row>
    <row r="939" spans="1:12" x14ac:dyDescent="0.3">
      <c r="A939" t="s">
        <v>172</v>
      </c>
      <c r="B939" s="1">
        <v>44314</v>
      </c>
      <c r="C939" s="1" t="str">
        <f t="shared" si="14"/>
        <v>21118</v>
      </c>
      <c r="D939" t="s">
        <v>109</v>
      </c>
      <c r="E939" t="s">
        <v>110</v>
      </c>
      <c r="F939" t="s">
        <v>113</v>
      </c>
      <c r="G939">
        <v>18.5</v>
      </c>
      <c r="H939">
        <v>141.44999999999999</v>
      </c>
      <c r="I939" t="s">
        <v>46</v>
      </c>
      <c r="J939" t="str">
        <f>_xlfn.XLOOKUP(Table1_1[[#This Row],[Analyte]],[1]analyte_order!$B:$B,[1]analyte_order!$C:$C)</f>
        <v>53826-13-4</v>
      </c>
      <c r="K939">
        <f>_xlfn.XLOOKUP(Table1_1[[#This Row],[CAS_rn]],[1]analyte_order!$C:$C,[1]analyte_order!$E:$E)</f>
        <v>43</v>
      </c>
      <c r="L939" s="3">
        <v>8.5000000000000006E-2</v>
      </c>
    </row>
    <row r="940" spans="1:12" x14ac:dyDescent="0.3">
      <c r="A940" t="s">
        <v>172</v>
      </c>
      <c r="B940" s="1">
        <v>44314</v>
      </c>
      <c r="C940" s="1" t="str">
        <f t="shared" si="14"/>
        <v>21118</v>
      </c>
      <c r="D940" t="s">
        <v>109</v>
      </c>
      <c r="E940" t="s">
        <v>110</v>
      </c>
      <c r="F940" t="s">
        <v>113</v>
      </c>
      <c r="G940">
        <v>18.5</v>
      </c>
      <c r="H940">
        <v>141.44999999999999</v>
      </c>
      <c r="I940" t="s">
        <v>47</v>
      </c>
      <c r="J940" t="str">
        <f>_xlfn.XLOOKUP(Table1_1[[#This Row],[Analyte]],[1]analyte_order!$B:$B,[1]analyte_order!$C:$C)</f>
        <v>161094-75-3</v>
      </c>
      <c r="K940">
        <f>_xlfn.XLOOKUP(Table1_1[[#This Row],[CAS_rn]],[1]analyte_order!$C:$C,[1]analyte_order!$E:$E)</f>
        <v>44</v>
      </c>
      <c r="L940" s="3">
        <v>8.5000000000000006E-2</v>
      </c>
    </row>
    <row r="941" spans="1:12" x14ac:dyDescent="0.3">
      <c r="A941" t="s">
        <v>172</v>
      </c>
      <c r="B941" s="1">
        <v>44314</v>
      </c>
      <c r="C941" s="1" t="str">
        <f t="shared" si="14"/>
        <v>21118</v>
      </c>
      <c r="D941" t="s">
        <v>109</v>
      </c>
      <c r="E941" t="s">
        <v>110</v>
      </c>
      <c r="F941" t="s">
        <v>113</v>
      </c>
      <c r="G941">
        <v>18.5</v>
      </c>
      <c r="H941">
        <v>141.44999999999999</v>
      </c>
      <c r="I941" t="s">
        <v>48</v>
      </c>
      <c r="J941" t="str">
        <f>_xlfn.XLOOKUP(Table1_1[[#This Row],[Analyte]],[1]analyte_order!$B:$B,[1]analyte_order!$C:$C)</f>
        <v>70887-84-2</v>
      </c>
      <c r="K941">
        <f>_xlfn.XLOOKUP(Table1_1[[#This Row],[CAS_rn]],[1]analyte_order!$C:$C,[1]analyte_order!$E:$E)</f>
        <v>45</v>
      </c>
      <c r="L941" s="3">
        <v>8.5000000000000006E-2</v>
      </c>
    </row>
    <row r="942" spans="1:12" x14ac:dyDescent="0.3">
      <c r="A942" t="s">
        <v>172</v>
      </c>
      <c r="B942" s="1">
        <v>44314</v>
      </c>
      <c r="C942" s="1" t="str">
        <f t="shared" si="14"/>
        <v>21118</v>
      </c>
      <c r="D942" t="s">
        <v>109</v>
      </c>
      <c r="E942" t="s">
        <v>110</v>
      </c>
      <c r="F942" t="s">
        <v>113</v>
      </c>
      <c r="G942">
        <v>18.5</v>
      </c>
      <c r="H942">
        <v>141.44999999999999</v>
      </c>
      <c r="I942" t="s">
        <v>49</v>
      </c>
      <c r="J942" t="str">
        <f>_xlfn.XLOOKUP(Table1_1[[#This Row],[Analyte]],[1]analyte_order!$B:$B,[1]analyte_order!$C:$C)</f>
        <v>57677-95-9</v>
      </c>
      <c r="K942">
        <f>_xlfn.XLOOKUP(Table1_1[[#This Row],[CAS_rn]],[1]analyte_order!$C:$C,[1]analyte_order!$E:$E)</f>
        <v>46</v>
      </c>
      <c r="L942" s="3">
        <v>0.21249999999999999</v>
      </c>
    </row>
    <row r="943" spans="1:12" x14ac:dyDescent="0.3">
      <c r="A943" t="s">
        <v>172</v>
      </c>
      <c r="B943" s="1">
        <v>44314</v>
      </c>
      <c r="C943" s="1" t="str">
        <f t="shared" si="14"/>
        <v>21118</v>
      </c>
      <c r="D943" t="s">
        <v>109</v>
      </c>
      <c r="E943" t="s">
        <v>110</v>
      </c>
      <c r="F943" t="s">
        <v>113</v>
      </c>
      <c r="G943">
        <v>18.5</v>
      </c>
      <c r="H943">
        <v>141.44999999999999</v>
      </c>
      <c r="I943" t="s">
        <v>50</v>
      </c>
      <c r="J943" t="str">
        <f>_xlfn.XLOOKUP(Table1_1[[#This Row],[Analyte]],[1]analyte_order!$B:$B,[1]analyte_order!$C:$C)</f>
        <v>30334-69-1</v>
      </c>
      <c r="K943">
        <f>_xlfn.XLOOKUP(Table1_1[[#This Row],[CAS_rn]],[1]analyte_order!$C:$C,[1]analyte_order!$E:$E)</f>
        <v>51</v>
      </c>
      <c r="L943" s="3">
        <v>4.57</v>
      </c>
    </row>
    <row r="944" spans="1:12" x14ac:dyDescent="0.3">
      <c r="A944" t="s">
        <v>172</v>
      </c>
      <c r="B944" s="1">
        <v>44314</v>
      </c>
      <c r="C944" s="1" t="str">
        <f t="shared" si="14"/>
        <v>21118</v>
      </c>
      <c r="D944" t="s">
        <v>109</v>
      </c>
      <c r="E944" t="s">
        <v>110</v>
      </c>
      <c r="F944" t="s">
        <v>113</v>
      </c>
      <c r="G944">
        <v>18.5</v>
      </c>
      <c r="H944">
        <v>141.44999999999999</v>
      </c>
      <c r="I944" t="s">
        <v>51</v>
      </c>
      <c r="J944" t="str">
        <f>_xlfn.XLOOKUP(Table1_1[[#This Row],[Analyte]],[1]analyte_order!$B:$B,[1]analyte_order!$C:$C)</f>
        <v>41997-13-1</v>
      </c>
      <c r="K944">
        <f>_xlfn.XLOOKUP(Table1_1[[#This Row],[CAS_rn]],[1]analyte_order!$C:$C,[1]analyte_order!$E:$E)</f>
        <v>52</v>
      </c>
      <c r="L944" s="3">
        <v>64.3</v>
      </c>
    </row>
    <row r="945" spans="1:12" x14ac:dyDescent="0.3">
      <c r="A945" t="s">
        <v>172</v>
      </c>
      <c r="B945" s="1">
        <v>44314</v>
      </c>
      <c r="C945" s="1" t="str">
        <f t="shared" si="14"/>
        <v>21118</v>
      </c>
      <c r="D945" t="s">
        <v>109</v>
      </c>
      <c r="E945" t="s">
        <v>110</v>
      </c>
      <c r="F945" t="s">
        <v>113</v>
      </c>
      <c r="G945">
        <v>18.5</v>
      </c>
      <c r="H945">
        <v>141.44999999999999</v>
      </c>
      <c r="I945" t="s">
        <v>52</v>
      </c>
      <c r="J945" t="str">
        <f>_xlfn.XLOOKUP(Table1_1[[#This Row],[Analyte]],[1]analyte_order!$B:$B,[1]analyte_order!$C:$C)</f>
        <v>423-41-6</v>
      </c>
      <c r="K945">
        <f>_xlfn.XLOOKUP(Table1_1[[#This Row],[CAS_rn]],[1]analyte_order!$C:$C,[1]analyte_order!$E:$E)</f>
        <v>53</v>
      </c>
      <c r="L945" s="3">
        <v>0.21249999999999999</v>
      </c>
    </row>
    <row r="946" spans="1:12" x14ac:dyDescent="0.3">
      <c r="A946" t="s">
        <v>172</v>
      </c>
      <c r="B946" s="1">
        <v>44314</v>
      </c>
      <c r="C946" s="1" t="str">
        <f t="shared" si="14"/>
        <v>21118</v>
      </c>
      <c r="D946" t="s">
        <v>109</v>
      </c>
      <c r="E946" t="s">
        <v>110</v>
      </c>
      <c r="F946" t="s">
        <v>113</v>
      </c>
      <c r="G946">
        <v>18.5</v>
      </c>
      <c r="H946">
        <v>141.44999999999999</v>
      </c>
      <c r="I946" t="s">
        <v>53</v>
      </c>
      <c r="J946" t="str">
        <f>_xlfn.XLOOKUP(Table1_1[[#This Row],[Analyte]],[1]analyte_order!$B:$B,[1]analyte_order!$C:$C)</f>
        <v>777011-38-8</v>
      </c>
      <c r="K946">
        <f>_xlfn.XLOOKUP(Table1_1[[#This Row],[CAS_rn]],[1]analyte_order!$C:$C,[1]analyte_order!$E:$E)</f>
        <v>54</v>
      </c>
      <c r="L946" s="3">
        <v>19.3</v>
      </c>
    </row>
    <row r="947" spans="1:12" x14ac:dyDescent="0.3">
      <c r="A947" t="s">
        <v>172</v>
      </c>
      <c r="B947" s="1">
        <v>44314</v>
      </c>
      <c r="C947" s="1" t="str">
        <f t="shared" si="14"/>
        <v>21118</v>
      </c>
      <c r="D947" t="s">
        <v>109</v>
      </c>
      <c r="E947" t="s">
        <v>110</v>
      </c>
      <c r="F947" t="s">
        <v>113</v>
      </c>
      <c r="G947">
        <v>18.5</v>
      </c>
      <c r="H947">
        <v>141.44999999999999</v>
      </c>
      <c r="I947" t="s">
        <v>54</v>
      </c>
      <c r="J947" t="str">
        <f>_xlfn.XLOOKUP(Table1_1[[#This Row],[Analyte]],[1]analyte_order!$B:$B,[1]analyte_order!$C:$C)</f>
        <v>646-83-3</v>
      </c>
      <c r="K947">
        <f>_xlfn.XLOOKUP(Table1_1[[#This Row],[CAS_rn]],[1]analyte_order!$C:$C,[1]analyte_order!$E:$E)</f>
        <v>55</v>
      </c>
      <c r="L947" s="3">
        <v>8.5000000000000006E-2</v>
      </c>
    </row>
    <row r="948" spans="1:12" x14ac:dyDescent="0.3">
      <c r="A948" t="s">
        <v>172</v>
      </c>
      <c r="B948" s="1">
        <v>44314</v>
      </c>
      <c r="C948" s="1" t="str">
        <f t="shared" si="14"/>
        <v>21118</v>
      </c>
      <c r="D948" t="s">
        <v>109</v>
      </c>
      <c r="E948" t="s">
        <v>110</v>
      </c>
      <c r="F948" t="s">
        <v>113</v>
      </c>
      <c r="G948">
        <v>18.5</v>
      </c>
      <c r="H948">
        <v>141.44999999999999</v>
      </c>
      <c r="I948" t="s">
        <v>55</v>
      </c>
      <c r="J948" t="str">
        <f>_xlfn.XLOOKUP(Table1_1[[#This Row],[Analyte]],[1]analyte_order!$B:$B,[1]analyte_order!$C:$C)</f>
        <v>678-41-1</v>
      </c>
      <c r="K948">
        <f>_xlfn.XLOOKUP(Table1_1[[#This Row],[CAS_rn]],[1]analyte_order!$C:$C,[1]analyte_order!$E:$E)</f>
        <v>56</v>
      </c>
      <c r="L948" s="3">
        <v>8.5000000000000006E-2</v>
      </c>
    </row>
    <row r="949" spans="1:12" x14ac:dyDescent="0.3">
      <c r="A949" t="s">
        <v>172</v>
      </c>
      <c r="B949" s="1">
        <v>44314</v>
      </c>
      <c r="C949" s="1" t="str">
        <f t="shared" si="14"/>
        <v>21118</v>
      </c>
      <c r="D949" t="s">
        <v>109</v>
      </c>
      <c r="E949" t="s">
        <v>110</v>
      </c>
      <c r="F949" t="s">
        <v>113</v>
      </c>
      <c r="G949">
        <v>18.5</v>
      </c>
      <c r="H949">
        <v>141.44999999999999</v>
      </c>
      <c r="I949" t="s">
        <v>56</v>
      </c>
      <c r="J949" t="str">
        <f>_xlfn.XLOOKUP(Table1_1[[#This Row],[Analyte]],[1]analyte_order!$B:$B,[1]analyte_order!$C:$C)</f>
        <v>2965-52-8</v>
      </c>
      <c r="K949">
        <f>_xlfn.XLOOKUP(Table1_1[[#This Row],[CAS_rn]],[1]analyte_order!$C:$C,[1]analyte_order!$E:$E)</f>
        <v>57</v>
      </c>
      <c r="L949" s="3">
        <v>8.5000000000000006E-2</v>
      </c>
    </row>
    <row r="950" spans="1:12" x14ac:dyDescent="0.3">
      <c r="A950" t="s">
        <v>173</v>
      </c>
      <c r="B950" s="1">
        <v>44314</v>
      </c>
      <c r="C950" s="1" t="str">
        <f t="shared" si="14"/>
        <v>21118</v>
      </c>
      <c r="D950" t="s">
        <v>109</v>
      </c>
      <c r="E950" t="s">
        <v>110</v>
      </c>
      <c r="F950" t="s">
        <v>115</v>
      </c>
      <c r="G950">
        <v>18.5</v>
      </c>
      <c r="H950">
        <v>141.44999999999999</v>
      </c>
      <c r="I950" t="s">
        <v>7</v>
      </c>
      <c r="J950" t="str">
        <f>_xlfn.XLOOKUP(Table1_1[[#This Row],[Analyte]],[1]analyte_order!$B:$B,[1]analyte_order!$C:$C)</f>
        <v>375-22-4</v>
      </c>
      <c r="K950">
        <f>_xlfn.XLOOKUP(Table1_1[[#This Row],[CAS_rn]],[1]analyte_order!$C:$C,[1]analyte_order!$E:$E)</f>
        <v>1</v>
      </c>
      <c r="L950" s="3">
        <v>0.44500000000000001</v>
      </c>
    </row>
    <row r="951" spans="1:12" x14ac:dyDescent="0.3">
      <c r="A951" t="s">
        <v>173</v>
      </c>
      <c r="B951" s="1">
        <v>44314</v>
      </c>
      <c r="C951" s="1" t="str">
        <f t="shared" si="14"/>
        <v>21118</v>
      </c>
      <c r="D951" t="s">
        <v>109</v>
      </c>
      <c r="E951" t="s">
        <v>110</v>
      </c>
      <c r="F951" t="s">
        <v>115</v>
      </c>
      <c r="G951">
        <v>18.5</v>
      </c>
      <c r="H951">
        <v>141.44999999999999</v>
      </c>
      <c r="I951" t="s">
        <v>8</v>
      </c>
      <c r="J951" t="str">
        <f>_xlfn.XLOOKUP(Table1_1[[#This Row],[Analyte]],[1]analyte_order!$B:$B,[1]analyte_order!$C:$C)</f>
        <v>2706-90-3</v>
      </c>
      <c r="K951">
        <f>_xlfn.XLOOKUP(Table1_1[[#This Row],[CAS_rn]],[1]analyte_order!$C:$C,[1]analyte_order!$E:$E)</f>
        <v>2</v>
      </c>
      <c r="L951" s="3">
        <v>6.9000000000000006E-2</v>
      </c>
    </row>
    <row r="952" spans="1:12" x14ac:dyDescent="0.3">
      <c r="A952" t="s">
        <v>173</v>
      </c>
      <c r="B952" s="1">
        <v>44314</v>
      </c>
      <c r="C952" s="1" t="str">
        <f t="shared" si="14"/>
        <v>21118</v>
      </c>
      <c r="D952" t="s">
        <v>109</v>
      </c>
      <c r="E952" t="s">
        <v>110</v>
      </c>
      <c r="F952" t="s">
        <v>115</v>
      </c>
      <c r="G952">
        <v>18.5</v>
      </c>
      <c r="H952">
        <v>141.44999999999999</v>
      </c>
      <c r="I952" t="s">
        <v>9</v>
      </c>
      <c r="J952" t="str">
        <f>_xlfn.XLOOKUP(Table1_1[[#This Row],[Analyte]],[1]analyte_order!$B:$B,[1]analyte_order!$C:$C)</f>
        <v>307-24-4</v>
      </c>
      <c r="K952">
        <f>_xlfn.XLOOKUP(Table1_1[[#This Row],[CAS_rn]],[1]analyte_order!$C:$C,[1]analyte_order!$E:$E)</f>
        <v>3</v>
      </c>
      <c r="L952" s="3">
        <v>0.161</v>
      </c>
    </row>
    <row r="953" spans="1:12" x14ac:dyDescent="0.3">
      <c r="A953" t="s">
        <v>173</v>
      </c>
      <c r="B953" s="1">
        <v>44314</v>
      </c>
      <c r="C953" s="1" t="str">
        <f t="shared" si="14"/>
        <v>21118</v>
      </c>
      <c r="D953" t="s">
        <v>109</v>
      </c>
      <c r="E953" t="s">
        <v>110</v>
      </c>
      <c r="F953" t="s">
        <v>115</v>
      </c>
      <c r="G953">
        <v>18.5</v>
      </c>
      <c r="H953">
        <v>141.44999999999999</v>
      </c>
      <c r="I953" t="s">
        <v>10</v>
      </c>
      <c r="J953" t="str">
        <f>_xlfn.XLOOKUP(Table1_1[[#This Row],[Analyte]],[1]analyte_order!$B:$B,[1]analyte_order!$C:$C)</f>
        <v>375-85-9</v>
      </c>
      <c r="K953">
        <f>_xlfn.XLOOKUP(Table1_1[[#This Row],[CAS_rn]],[1]analyte_order!$C:$C,[1]analyte_order!$E:$E)</f>
        <v>4</v>
      </c>
      <c r="L953" s="3">
        <v>6.9000000000000006E-2</v>
      </c>
    </row>
    <row r="954" spans="1:12" x14ac:dyDescent="0.3">
      <c r="A954" t="s">
        <v>173</v>
      </c>
      <c r="B954" s="1">
        <v>44314</v>
      </c>
      <c r="C954" s="1" t="str">
        <f t="shared" si="14"/>
        <v>21118</v>
      </c>
      <c r="D954" t="s">
        <v>109</v>
      </c>
      <c r="E954" t="s">
        <v>110</v>
      </c>
      <c r="F954" t="s">
        <v>115</v>
      </c>
      <c r="G954">
        <v>18.5</v>
      </c>
      <c r="H954">
        <v>141.44999999999999</v>
      </c>
      <c r="I954" t="s">
        <v>11</v>
      </c>
      <c r="J954" t="str">
        <f>_xlfn.XLOOKUP(Table1_1[[#This Row],[Analyte]],[1]analyte_order!$B:$B,[1]analyte_order!$C:$C)</f>
        <v>335-67-1</v>
      </c>
      <c r="K954">
        <f>_xlfn.XLOOKUP(Table1_1[[#This Row],[CAS_rn]],[1]analyte_order!$C:$C,[1]analyte_order!$E:$E)</f>
        <v>5</v>
      </c>
      <c r="L954" s="3">
        <v>0.45300000000000001</v>
      </c>
    </row>
    <row r="955" spans="1:12" x14ac:dyDescent="0.3">
      <c r="A955" t="s">
        <v>173</v>
      </c>
      <c r="B955" s="1">
        <v>44314</v>
      </c>
      <c r="C955" s="1" t="str">
        <f t="shared" si="14"/>
        <v>21118</v>
      </c>
      <c r="D955" t="s">
        <v>109</v>
      </c>
      <c r="E955" t="s">
        <v>110</v>
      </c>
      <c r="F955" t="s">
        <v>115</v>
      </c>
      <c r="G955">
        <v>18.5</v>
      </c>
      <c r="H955">
        <v>141.44999999999999</v>
      </c>
      <c r="I955" t="s">
        <v>12</v>
      </c>
      <c r="J955" t="str">
        <f>_xlfn.XLOOKUP(Table1_1[[#This Row],[Analyte]],[1]analyte_order!$B:$B,[1]analyte_order!$C:$C)</f>
        <v>375-95-1</v>
      </c>
      <c r="K955">
        <f>_xlfn.XLOOKUP(Table1_1[[#This Row],[CAS_rn]],[1]analyte_order!$C:$C,[1]analyte_order!$E:$E)</f>
        <v>6</v>
      </c>
      <c r="L955" s="3">
        <v>0.42499999999999999</v>
      </c>
    </row>
    <row r="956" spans="1:12" x14ac:dyDescent="0.3">
      <c r="A956" t="s">
        <v>173</v>
      </c>
      <c r="B956" s="1">
        <v>44314</v>
      </c>
      <c r="C956" s="1" t="str">
        <f t="shared" si="14"/>
        <v>21118</v>
      </c>
      <c r="D956" t="s">
        <v>109</v>
      </c>
      <c r="E956" t="s">
        <v>110</v>
      </c>
      <c r="F956" t="s">
        <v>115</v>
      </c>
      <c r="G956">
        <v>18.5</v>
      </c>
      <c r="H956">
        <v>141.44999999999999</v>
      </c>
      <c r="I956" t="s">
        <v>19</v>
      </c>
      <c r="J956" t="str">
        <f>_xlfn.XLOOKUP(Table1_1[[#This Row],[Analyte]],[1]analyte_order!$B:$B,[1]analyte_order!$C:$C)</f>
        <v>335-76-2</v>
      </c>
      <c r="K956">
        <f>_xlfn.XLOOKUP(Table1_1[[#This Row],[CAS_rn]],[1]analyte_order!$C:$C,[1]analyte_order!$E:$E)</f>
        <v>7</v>
      </c>
      <c r="L956" s="3">
        <v>1.06</v>
      </c>
    </row>
    <row r="957" spans="1:12" x14ac:dyDescent="0.3">
      <c r="A957" t="s">
        <v>173</v>
      </c>
      <c r="B957" s="1">
        <v>44314</v>
      </c>
      <c r="C957" s="1" t="str">
        <f t="shared" si="14"/>
        <v>21118</v>
      </c>
      <c r="D957" t="s">
        <v>109</v>
      </c>
      <c r="E957" t="s">
        <v>110</v>
      </c>
      <c r="F957" t="s">
        <v>115</v>
      </c>
      <c r="G957">
        <v>18.5</v>
      </c>
      <c r="H957">
        <v>141.44999999999999</v>
      </c>
      <c r="I957" t="s">
        <v>20</v>
      </c>
      <c r="J957" t="str">
        <f>_xlfn.XLOOKUP(Table1_1[[#This Row],[Analyte]],[1]analyte_order!$B:$B,[1]analyte_order!$C:$C)</f>
        <v>2058-94-8</v>
      </c>
      <c r="K957">
        <f>_xlfn.XLOOKUP(Table1_1[[#This Row],[CAS_rn]],[1]analyte_order!$C:$C,[1]analyte_order!$E:$E)</f>
        <v>8</v>
      </c>
      <c r="L957" s="3">
        <v>2.4</v>
      </c>
    </row>
    <row r="958" spans="1:12" x14ac:dyDescent="0.3">
      <c r="A958" t="s">
        <v>173</v>
      </c>
      <c r="B958" s="1">
        <v>44314</v>
      </c>
      <c r="C958" s="1" t="str">
        <f t="shared" si="14"/>
        <v>21118</v>
      </c>
      <c r="D958" t="s">
        <v>109</v>
      </c>
      <c r="E958" t="s">
        <v>110</v>
      </c>
      <c r="F958" t="s">
        <v>115</v>
      </c>
      <c r="G958">
        <v>18.5</v>
      </c>
      <c r="H958">
        <v>141.44999999999999</v>
      </c>
      <c r="I958" t="s">
        <v>21</v>
      </c>
      <c r="J958" t="str">
        <f>_xlfn.XLOOKUP(Table1_1[[#This Row],[Analyte]],[1]analyte_order!$B:$B,[1]analyte_order!$C:$C)</f>
        <v>307-55-1</v>
      </c>
      <c r="K958">
        <f>_xlfn.XLOOKUP(Table1_1[[#This Row],[CAS_rn]],[1]analyte_order!$C:$C,[1]analyte_order!$E:$E)</f>
        <v>9</v>
      </c>
      <c r="L958" s="3">
        <v>2.99</v>
      </c>
    </row>
    <row r="959" spans="1:12" x14ac:dyDescent="0.3">
      <c r="A959" t="s">
        <v>173</v>
      </c>
      <c r="B959" s="1">
        <v>44314</v>
      </c>
      <c r="C959" s="1" t="str">
        <f t="shared" si="14"/>
        <v>21118</v>
      </c>
      <c r="D959" t="s">
        <v>109</v>
      </c>
      <c r="E959" t="s">
        <v>110</v>
      </c>
      <c r="F959" t="s">
        <v>115</v>
      </c>
      <c r="G959">
        <v>18.5</v>
      </c>
      <c r="H959">
        <v>141.44999999999999</v>
      </c>
      <c r="I959" t="s">
        <v>22</v>
      </c>
      <c r="J959" t="str">
        <f>_xlfn.XLOOKUP(Table1_1[[#This Row],[Analyte]],[1]analyte_order!$B:$B,[1]analyte_order!$C:$C)</f>
        <v>72629-94-8</v>
      </c>
      <c r="K959">
        <f>_xlfn.XLOOKUP(Table1_1[[#This Row],[CAS_rn]],[1]analyte_order!$C:$C,[1]analyte_order!$E:$E)</f>
        <v>10</v>
      </c>
      <c r="L959" s="3">
        <v>1.93</v>
      </c>
    </row>
    <row r="960" spans="1:12" x14ac:dyDescent="0.3">
      <c r="A960" t="s">
        <v>173</v>
      </c>
      <c r="B960" s="1">
        <v>44314</v>
      </c>
      <c r="C960" s="1" t="str">
        <f t="shared" si="14"/>
        <v>21118</v>
      </c>
      <c r="D960" t="s">
        <v>109</v>
      </c>
      <c r="E960" t="s">
        <v>110</v>
      </c>
      <c r="F960" t="s">
        <v>115</v>
      </c>
      <c r="G960">
        <v>18.5</v>
      </c>
      <c r="H960">
        <v>141.44999999999999</v>
      </c>
      <c r="I960" t="s">
        <v>23</v>
      </c>
      <c r="J960" t="str">
        <f>_xlfn.XLOOKUP(Table1_1[[#This Row],[Analyte]],[1]analyte_order!$B:$B,[1]analyte_order!$C:$C)</f>
        <v>376-06-7</v>
      </c>
      <c r="K960">
        <f>_xlfn.XLOOKUP(Table1_1[[#This Row],[CAS_rn]],[1]analyte_order!$C:$C,[1]analyte_order!$E:$E)</f>
        <v>11</v>
      </c>
      <c r="L960" s="3">
        <v>2.67</v>
      </c>
    </row>
    <row r="961" spans="1:12" x14ac:dyDescent="0.3">
      <c r="A961" t="s">
        <v>173</v>
      </c>
      <c r="B961" s="1">
        <v>44314</v>
      </c>
      <c r="C961" s="1" t="str">
        <f t="shared" si="14"/>
        <v>21118</v>
      </c>
      <c r="D961" t="s">
        <v>109</v>
      </c>
      <c r="E961" t="s">
        <v>110</v>
      </c>
      <c r="F961" t="s">
        <v>115</v>
      </c>
      <c r="G961">
        <v>18.5</v>
      </c>
      <c r="H961">
        <v>141.44999999999999</v>
      </c>
      <c r="I961" t="s">
        <v>24</v>
      </c>
      <c r="J961" t="str">
        <f>_xlfn.XLOOKUP(Table1_1[[#This Row],[Analyte]],[1]analyte_order!$B:$B,[1]analyte_order!$C:$C)</f>
        <v>67905-19-5</v>
      </c>
      <c r="K961">
        <f>_xlfn.XLOOKUP(Table1_1[[#This Row],[CAS_rn]],[1]analyte_order!$C:$C,[1]analyte_order!$E:$E)</f>
        <v>12</v>
      </c>
      <c r="L961" s="3">
        <v>6.9000000000000006E-2</v>
      </c>
    </row>
    <row r="962" spans="1:12" x14ac:dyDescent="0.3">
      <c r="A962" t="s">
        <v>173</v>
      </c>
      <c r="B962" s="1">
        <v>44314</v>
      </c>
      <c r="C962" s="1" t="str">
        <f t="shared" ref="C962:C1025" si="15">TEXT(B962,"yy")&amp;TEXT((B962-DATEVALUE("1/1/"&amp;TEXT(B962,"yy"))+1),"000")</f>
        <v>21118</v>
      </c>
      <c r="D962" t="s">
        <v>109</v>
      </c>
      <c r="E962" t="s">
        <v>110</v>
      </c>
      <c r="F962" t="s">
        <v>115</v>
      </c>
      <c r="G962">
        <v>18.5</v>
      </c>
      <c r="H962">
        <v>141.44999999999999</v>
      </c>
      <c r="I962" t="s">
        <v>13</v>
      </c>
      <c r="J962" t="str">
        <f>_xlfn.XLOOKUP(Table1_1[[#This Row],[Analyte]],[1]analyte_order!$B:$B,[1]analyte_order!$C:$C)</f>
        <v>375-73-5</v>
      </c>
      <c r="K962">
        <f>_xlfn.XLOOKUP(Table1_1[[#This Row],[CAS_rn]],[1]analyte_order!$C:$C,[1]analyte_order!$E:$E)</f>
        <v>14</v>
      </c>
      <c r="L962" s="3">
        <v>6.9000000000000006E-2</v>
      </c>
    </row>
    <row r="963" spans="1:12" x14ac:dyDescent="0.3">
      <c r="A963" t="s">
        <v>173</v>
      </c>
      <c r="B963" s="1">
        <v>44314</v>
      </c>
      <c r="C963" s="1" t="str">
        <f t="shared" si="15"/>
        <v>21118</v>
      </c>
      <c r="D963" t="s">
        <v>109</v>
      </c>
      <c r="E963" t="s">
        <v>110</v>
      </c>
      <c r="F963" t="s">
        <v>115</v>
      </c>
      <c r="G963">
        <v>18.5</v>
      </c>
      <c r="H963">
        <v>141.44999999999999</v>
      </c>
      <c r="I963" t="s">
        <v>14</v>
      </c>
      <c r="J963" t="str">
        <f>_xlfn.XLOOKUP(Table1_1[[#This Row],[Analyte]],[1]analyte_order!$B:$B,[1]analyte_order!$C:$C)</f>
        <v>2706-91-4</v>
      </c>
      <c r="K963">
        <f>_xlfn.XLOOKUP(Table1_1[[#This Row],[CAS_rn]],[1]analyte_order!$C:$C,[1]analyte_order!$E:$E)</f>
        <v>15</v>
      </c>
      <c r="L963" s="3">
        <v>6.9000000000000006E-2</v>
      </c>
    </row>
    <row r="964" spans="1:12" x14ac:dyDescent="0.3">
      <c r="A964" t="s">
        <v>173</v>
      </c>
      <c r="B964" s="1">
        <v>44314</v>
      </c>
      <c r="C964" s="1" t="str">
        <f t="shared" si="15"/>
        <v>21118</v>
      </c>
      <c r="D964" t="s">
        <v>109</v>
      </c>
      <c r="E964" t="s">
        <v>110</v>
      </c>
      <c r="F964" t="s">
        <v>115</v>
      </c>
      <c r="G964">
        <v>18.5</v>
      </c>
      <c r="H964">
        <v>141.44999999999999</v>
      </c>
      <c r="I964" t="s">
        <v>15</v>
      </c>
      <c r="J964" t="str">
        <f>_xlfn.XLOOKUP(Table1_1[[#This Row],[Analyte]],[1]analyte_order!$B:$B,[1]analyte_order!$C:$C)</f>
        <v>355-46-4</v>
      </c>
      <c r="K964">
        <f>_xlfn.XLOOKUP(Table1_1[[#This Row],[CAS_rn]],[1]analyte_order!$C:$C,[1]analyte_order!$E:$E)</f>
        <v>16</v>
      </c>
      <c r="L964" s="3">
        <v>3.61</v>
      </c>
    </row>
    <row r="965" spans="1:12" x14ac:dyDescent="0.3">
      <c r="A965" t="s">
        <v>173</v>
      </c>
      <c r="B965" s="1">
        <v>44314</v>
      </c>
      <c r="C965" s="1" t="str">
        <f t="shared" si="15"/>
        <v>21118</v>
      </c>
      <c r="D965" t="s">
        <v>109</v>
      </c>
      <c r="E965" t="s">
        <v>110</v>
      </c>
      <c r="F965" t="s">
        <v>115</v>
      </c>
      <c r="G965">
        <v>18.5</v>
      </c>
      <c r="H965">
        <v>141.44999999999999</v>
      </c>
      <c r="I965" t="s">
        <v>16</v>
      </c>
      <c r="J965" t="str">
        <f>_xlfn.XLOOKUP(Table1_1[[#This Row],[Analyte]],[1]analyte_order!$B:$B,[1]analyte_order!$C:$C)</f>
        <v>375-92-8</v>
      </c>
      <c r="K965">
        <f>_xlfn.XLOOKUP(Table1_1[[#This Row],[CAS_rn]],[1]analyte_order!$C:$C,[1]analyte_order!$E:$E)</f>
        <v>17</v>
      </c>
      <c r="L965" s="3">
        <v>0.38900000000000001</v>
      </c>
    </row>
    <row r="966" spans="1:12" x14ac:dyDescent="0.3">
      <c r="A966" t="s">
        <v>173</v>
      </c>
      <c r="B966" s="1">
        <v>44314</v>
      </c>
      <c r="C966" s="1" t="str">
        <f t="shared" si="15"/>
        <v>21118</v>
      </c>
      <c r="D966" t="s">
        <v>109</v>
      </c>
      <c r="E966" t="s">
        <v>110</v>
      </c>
      <c r="F966" t="s">
        <v>115</v>
      </c>
      <c r="G966">
        <v>18.5</v>
      </c>
      <c r="H966">
        <v>141.44999999999999</v>
      </c>
      <c r="I966" t="s">
        <v>17</v>
      </c>
      <c r="J966" t="str">
        <f>_xlfn.XLOOKUP(Table1_1[[#This Row],[Analyte]],[1]analyte_order!$B:$B,[1]analyte_order!$C:$C)</f>
        <v>1763-23-1</v>
      </c>
      <c r="K966">
        <f>_xlfn.XLOOKUP(Table1_1[[#This Row],[CAS_rn]],[1]analyte_order!$C:$C,[1]analyte_order!$E:$E)</f>
        <v>18</v>
      </c>
      <c r="L966" s="3">
        <v>118</v>
      </c>
    </row>
    <row r="967" spans="1:12" x14ac:dyDescent="0.3">
      <c r="A967" t="s">
        <v>173</v>
      </c>
      <c r="B967" s="1">
        <v>44314</v>
      </c>
      <c r="C967" s="1" t="str">
        <f t="shared" si="15"/>
        <v>21118</v>
      </c>
      <c r="D967" t="s">
        <v>109</v>
      </c>
      <c r="E967" t="s">
        <v>110</v>
      </c>
      <c r="F967" t="s">
        <v>115</v>
      </c>
      <c r="G967">
        <v>18.5</v>
      </c>
      <c r="H967">
        <v>141.44999999999999</v>
      </c>
      <c r="I967" t="s">
        <v>25</v>
      </c>
      <c r="J967" t="str">
        <f>_xlfn.XLOOKUP(Table1_1[[#This Row],[Analyte]],[1]analyte_order!$B:$B,[1]analyte_order!$C:$C)</f>
        <v>68259-12-1</v>
      </c>
      <c r="K967">
        <f>_xlfn.XLOOKUP(Table1_1[[#This Row],[CAS_rn]],[1]analyte_order!$C:$C,[1]analyte_order!$E:$E)</f>
        <v>19</v>
      </c>
      <c r="L967" s="3">
        <v>1.71</v>
      </c>
    </row>
    <row r="968" spans="1:12" x14ac:dyDescent="0.3">
      <c r="A968" t="s">
        <v>173</v>
      </c>
      <c r="B968" s="1">
        <v>44314</v>
      </c>
      <c r="C968" s="1" t="str">
        <f t="shared" si="15"/>
        <v>21118</v>
      </c>
      <c r="D968" t="s">
        <v>109</v>
      </c>
      <c r="E968" t="s">
        <v>110</v>
      </c>
      <c r="F968" t="s">
        <v>115</v>
      </c>
      <c r="G968">
        <v>18.5</v>
      </c>
      <c r="H968">
        <v>141.44999999999999</v>
      </c>
      <c r="I968" t="s">
        <v>26</v>
      </c>
      <c r="J968" t="str">
        <f>_xlfn.XLOOKUP(Table1_1[[#This Row],[Analyte]],[1]analyte_order!$B:$B,[1]analyte_order!$C:$C)</f>
        <v>335-77-3</v>
      </c>
      <c r="K968">
        <f>_xlfn.XLOOKUP(Table1_1[[#This Row],[CAS_rn]],[1]analyte_order!$C:$C,[1]analyte_order!$E:$E)</f>
        <v>20</v>
      </c>
      <c r="L968" s="3">
        <v>2.41</v>
      </c>
    </row>
    <row r="969" spans="1:12" x14ac:dyDescent="0.3">
      <c r="A969" t="s">
        <v>173</v>
      </c>
      <c r="B969" s="1">
        <v>44314</v>
      </c>
      <c r="C969" s="1" t="str">
        <f t="shared" si="15"/>
        <v>21118</v>
      </c>
      <c r="D969" t="s">
        <v>109</v>
      </c>
      <c r="E969" t="s">
        <v>110</v>
      </c>
      <c r="F969" t="s">
        <v>115</v>
      </c>
      <c r="G969">
        <v>18.5</v>
      </c>
      <c r="H969">
        <v>141.44999999999999</v>
      </c>
      <c r="I969" t="s">
        <v>27</v>
      </c>
      <c r="J969" t="str">
        <f>_xlfn.XLOOKUP(Table1_1[[#This Row],[Analyte]],[1]analyte_order!$B:$B,[1]analyte_order!$C:$C)</f>
        <v>79780-39-5</v>
      </c>
      <c r="K969">
        <f>_xlfn.XLOOKUP(Table1_1[[#This Row],[CAS_rn]],[1]analyte_order!$C:$C,[1]analyte_order!$E:$E)</f>
        <v>21</v>
      </c>
      <c r="L969" s="3">
        <v>0.61299999999999999</v>
      </c>
    </row>
    <row r="970" spans="1:12" x14ac:dyDescent="0.3">
      <c r="A970" t="s">
        <v>173</v>
      </c>
      <c r="B970" s="1">
        <v>44314</v>
      </c>
      <c r="C970" s="1" t="str">
        <f t="shared" si="15"/>
        <v>21118</v>
      </c>
      <c r="D970" t="s">
        <v>109</v>
      </c>
      <c r="E970" t="s">
        <v>110</v>
      </c>
      <c r="F970" t="s">
        <v>115</v>
      </c>
      <c r="G970">
        <v>18.5</v>
      </c>
      <c r="H970">
        <v>141.44999999999999</v>
      </c>
      <c r="I970" t="s">
        <v>28</v>
      </c>
      <c r="J970" t="str">
        <f>_xlfn.XLOOKUP(Table1_1[[#This Row],[Analyte]],[1]analyte_order!$B:$B,[1]analyte_order!$C:$C)</f>
        <v>757124-72-4</v>
      </c>
      <c r="K970">
        <f>_xlfn.XLOOKUP(Table1_1[[#This Row],[CAS_rn]],[1]analyte_order!$C:$C,[1]analyte_order!$E:$E)</f>
        <v>22</v>
      </c>
      <c r="L970" s="3">
        <v>0.17199999999999999</v>
      </c>
    </row>
    <row r="971" spans="1:12" x14ac:dyDescent="0.3">
      <c r="A971" t="s">
        <v>173</v>
      </c>
      <c r="B971" s="1">
        <v>44314</v>
      </c>
      <c r="C971" s="1" t="str">
        <f t="shared" si="15"/>
        <v>21118</v>
      </c>
      <c r="D971" t="s">
        <v>109</v>
      </c>
      <c r="E971" t="s">
        <v>110</v>
      </c>
      <c r="F971" t="s">
        <v>115</v>
      </c>
      <c r="G971">
        <v>18.5</v>
      </c>
      <c r="H971">
        <v>141.44999999999999</v>
      </c>
      <c r="I971" t="s">
        <v>18</v>
      </c>
      <c r="J971" t="str">
        <f>_xlfn.XLOOKUP(Table1_1[[#This Row],[Analyte]],[1]analyte_order!$B:$B,[1]analyte_order!$C:$C)</f>
        <v>27619-97-2</v>
      </c>
      <c r="K971">
        <f>_xlfn.XLOOKUP(Table1_1[[#This Row],[CAS_rn]],[1]analyte_order!$C:$C,[1]analyte_order!$E:$E)</f>
        <v>23</v>
      </c>
      <c r="L971" s="3">
        <v>6.9000000000000006E-2</v>
      </c>
    </row>
    <row r="972" spans="1:12" x14ac:dyDescent="0.3">
      <c r="A972" t="s">
        <v>173</v>
      </c>
      <c r="B972" s="1">
        <v>44314</v>
      </c>
      <c r="C972" s="1" t="str">
        <f t="shared" si="15"/>
        <v>21118</v>
      </c>
      <c r="D972" t="s">
        <v>109</v>
      </c>
      <c r="E972" t="s">
        <v>110</v>
      </c>
      <c r="F972" t="s">
        <v>115</v>
      </c>
      <c r="G972">
        <v>18.5</v>
      </c>
      <c r="H972">
        <v>141.44999999999999</v>
      </c>
      <c r="I972" t="s">
        <v>29</v>
      </c>
      <c r="J972" t="str">
        <f>_xlfn.XLOOKUP(Table1_1[[#This Row],[Analyte]],[1]analyte_order!$B:$B,[1]analyte_order!$C:$C)</f>
        <v>39108-34-4</v>
      </c>
      <c r="K972">
        <f>_xlfn.XLOOKUP(Table1_1[[#This Row],[CAS_rn]],[1]analyte_order!$C:$C,[1]analyte_order!$E:$E)</f>
        <v>24</v>
      </c>
      <c r="L972" s="3">
        <v>1.88</v>
      </c>
    </row>
    <row r="973" spans="1:12" x14ac:dyDescent="0.3">
      <c r="A973" t="s">
        <v>173</v>
      </c>
      <c r="B973" s="1">
        <v>44314</v>
      </c>
      <c r="C973" s="1" t="str">
        <f t="shared" si="15"/>
        <v>21118</v>
      </c>
      <c r="D973" t="s">
        <v>109</v>
      </c>
      <c r="E973" t="s">
        <v>110</v>
      </c>
      <c r="F973" t="s">
        <v>115</v>
      </c>
      <c r="G973">
        <v>18.5</v>
      </c>
      <c r="H973">
        <v>141.44999999999999</v>
      </c>
      <c r="I973" t="s">
        <v>30</v>
      </c>
      <c r="J973" t="str">
        <f>_xlfn.XLOOKUP(Table1_1[[#This Row],[Analyte]],[1]analyte_order!$B:$B,[1]analyte_order!$C:$C)</f>
        <v>120226-60-0</v>
      </c>
      <c r="K973">
        <f>_xlfn.XLOOKUP(Table1_1[[#This Row],[CAS_rn]],[1]analyte_order!$C:$C,[1]analyte_order!$E:$E)</f>
        <v>25</v>
      </c>
      <c r="L973" s="3">
        <v>1.1100000000000001</v>
      </c>
    </row>
    <row r="974" spans="1:12" x14ac:dyDescent="0.3">
      <c r="A974" t="s">
        <v>173</v>
      </c>
      <c r="B974" s="1">
        <v>44314</v>
      </c>
      <c r="C974" s="1" t="str">
        <f t="shared" si="15"/>
        <v>21118</v>
      </c>
      <c r="D974" t="s">
        <v>109</v>
      </c>
      <c r="E974" t="s">
        <v>110</v>
      </c>
      <c r="F974" t="s">
        <v>115</v>
      </c>
      <c r="G974">
        <v>18.5</v>
      </c>
      <c r="H974">
        <v>141.44999999999999</v>
      </c>
      <c r="I974" t="s">
        <v>31</v>
      </c>
      <c r="J974" t="str">
        <f>_xlfn.XLOOKUP(Table1_1[[#This Row],[Analyte]],[1]analyte_order!$B:$B,[1]analyte_order!$C:$C)</f>
        <v>2355-31-9</v>
      </c>
      <c r="K974">
        <f>_xlfn.XLOOKUP(Table1_1[[#This Row],[CAS_rn]],[1]analyte_order!$C:$C,[1]analyte_order!$E:$E)</f>
        <v>26</v>
      </c>
      <c r="L974" s="3">
        <v>6.9000000000000006E-2</v>
      </c>
    </row>
    <row r="975" spans="1:12" x14ac:dyDescent="0.3">
      <c r="A975" t="s">
        <v>173</v>
      </c>
      <c r="B975" s="1">
        <v>44314</v>
      </c>
      <c r="C975" s="1" t="str">
        <f t="shared" si="15"/>
        <v>21118</v>
      </c>
      <c r="D975" t="s">
        <v>109</v>
      </c>
      <c r="E975" t="s">
        <v>110</v>
      </c>
      <c r="F975" t="s">
        <v>115</v>
      </c>
      <c r="G975">
        <v>18.5</v>
      </c>
      <c r="H975">
        <v>141.44999999999999</v>
      </c>
      <c r="I975" t="s">
        <v>32</v>
      </c>
      <c r="J975" t="str">
        <f>_xlfn.XLOOKUP(Table1_1[[#This Row],[Analyte]],[1]analyte_order!$B:$B,[1]analyte_order!$C:$C)</f>
        <v>2991-50-6</v>
      </c>
      <c r="K975">
        <f>_xlfn.XLOOKUP(Table1_1[[#This Row],[CAS_rn]],[1]analyte_order!$C:$C,[1]analyte_order!$E:$E)</f>
        <v>27</v>
      </c>
      <c r="L975" s="3">
        <v>6.9000000000000006E-2</v>
      </c>
    </row>
    <row r="976" spans="1:12" x14ac:dyDescent="0.3">
      <c r="A976" t="s">
        <v>173</v>
      </c>
      <c r="B976" s="1">
        <v>44314</v>
      </c>
      <c r="C976" s="1" t="str">
        <f t="shared" si="15"/>
        <v>21118</v>
      </c>
      <c r="D976" t="s">
        <v>109</v>
      </c>
      <c r="E976" t="s">
        <v>110</v>
      </c>
      <c r="F976" t="s">
        <v>115</v>
      </c>
      <c r="G976">
        <v>18.5</v>
      </c>
      <c r="H976">
        <v>141.44999999999999</v>
      </c>
      <c r="I976" t="s">
        <v>33</v>
      </c>
      <c r="J976" t="str">
        <f>_xlfn.XLOOKUP(Table1_1[[#This Row],[Analyte]],[1]analyte_order!$B:$B,[1]analyte_order!$C:$C)</f>
        <v>754-91-6</v>
      </c>
      <c r="K976">
        <f>_xlfn.XLOOKUP(Table1_1[[#This Row],[CAS_rn]],[1]analyte_order!$C:$C,[1]analyte_order!$E:$E)</f>
        <v>28</v>
      </c>
      <c r="L976" s="3">
        <v>0.58799999999999997</v>
      </c>
    </row>
    <row r="977" spans="1:12" x14ac:dyDescent="0.3">
      <c r="A977" t="s">
        <v>173</v>
      </c>
      <c r="B977" s="1">
        <v>44314</v>
      </c>
      <c r="C977" s="1" t="str">
        <f t="shared" si="15"/>
        <v>21118</v>
      </c>
      <c r="D977" t="s">
        <v>109</v>
      </c>
      <c r="E977" t="s">
        <v>110</v>
      </c>
      <c r="F977" t="s">
        <v>115</v>
      </c>
      <c r="G977">
        <v>18.5</v>
      </c>
      <c r="H977">
        <v>141.44999999999999</v>
      </c>
      <c r="I977" t="s">
        <v>34</v>
      </c>
      <c r="J977" t="str">
        <f>_xlfn.XLOOKUP(Table1_1[[#This Row],[Analyte]],[1]analyte_order!$B:$B,[1]analyte_order!$C:$C)</f>
        <v>2806-24-8</v>
      </c>
      <c r="K977">
        <f>_xlfn.XLOOKUP(Table1_1[[#This Row],[CAS_rn]],[1]analyte_order!$C:$C,[1]analyte_order!$E:$E)</f>
        <v>29</v>
      </c>
      <c r="L977" s="3">
        <v>6.9000000000000006E-2</v>
      </c>
    </row>
    <row r="978" spans="1:12" x14ac:dyDescent="0.3">
      <c r="A978" t="s">
        <v>173</v>
      </c>
      <c r="B978" s="1">
        <v>44314</v>
      </c>
      <c r="C978" s="1" t="str">
        <f t="shared" si="15"/>
        <v>21118</v>
      </c>
      <c r="D978" t="s">
        <v>109</v>
      </c>
      <c r="E978" t="s">
        <v>110</v>
      </c>
      <c r="F978" t="s">
        <v>115</v>
      </c>
      <c r="G978">
        <v>18.5</v>
      </c>
      <c r="H978">
        <v>141.44999999999999</v>
      </c>
      <c r="I978" t="s">
        <v>35</v>
      </c>
      <c r="J978" t="str">
        <f>_xlfn.XLOOKUP(Table1_1[[#This Row],[Analyte]],[1]analyte_order!$B:$B,[1]analyte_order!$C:$C)</f>
        <v>31506-32-8</v>
      </c>
      <c r="K978">
        <f>_xlfn.XLOOKUP(Table1_1[[#This Row],[CAS_rn]],[1]analyte_order!$C:$C,[1]analyte_order!$E:$E)</f>
        <v>30</v>
      </c>
      <c r="L978" s="3">
        <v>6.9000000000000006E-2</v>
      </c>
    </row>
    <row r="979" spans="1:12" x14ac:dyDescent="0.3">
      <c r="A979" t="s">
        <v>173</v>
      </c>
      <c r="B979" s="1">
        <v>44314</v>
      </c>
      <c r="C979" s="1" t="str">
        <f t="shared" si="15"/>
        <v>21118</v>
      </c>
      <c r="D979" t="s">
        <v>109</v>
      </c>
      <c r="E979" t="s">
        <v>110</v>
      </c>
      <c r="F979" t="s">
        <v>115</v>
      </c>
      <c r="G979">
        <v>18.5</v>
      </c>
      <c r="H979">
        <v>141.44999999999999</v>
      </c>
      <c r="I979" t="s">
        <v>36</v>
      </c>
      <c r="J979" t="str">
        <f>_xlfn.XLOOKUP(Table1_1[[#This Row],[Analyte]],[1]analyte_order!$B:$B,[1]analyte_order!$C:$C)</f>
        <v>4151-50-2</v>
      </c>
      <c r="K979">
        <f>_xlfn.XLOOKUP(Table1_1[[#This Row],[CAS_rn]],[1]analyte_order!$C:$C,[1]analyte_order!$E:$E)</f>
        <v>31</v>
      </c>
      <c r="L979" s="3">
        <v>6.9000000000000006E-2</v>
      </c>
    </row>
    <row r="980" spans="1:12" x14ac:dyDescent="0.3">
      <c r="A980" t="s">
        <v>173</v>
      </c>
      <c r="B980" s="1">
        <v>44314</v>
      </c>
      <c r="C980" s="1" t="str">
        <f t="shared" si="15"/>
        <v>21118</v>
      </c>
      <c r="D980" t="s">
        <v>109</v>
      </c>
      <c r="E980" t="s">
        <v>110</v>
      </c>
      <c r="F980" t="s">
        <v>115</v>
      </c>
      <c r="G980">
        <v>18.5</v>
      </c>
      <c r="H980">
        <v>141.44999999999999</v>
      </c>
      <c r="I980" t="s">
        <v>37</v>
      </c>
      <c r="J980" t="str">
        <f>_xlfn.XLOOKUP(Table1_1[[#This Row],[Analyte]],[1]analyte_order!$B:$B,[1]analyte_order!$C:$C)</f>
        <v>13252-13-6</v>
      </c>
      <c r="K980">
        <f>_xlfn.XLOOKUP(Table1_1[[#This Row],[CAS_rn]],[1]analyte_order!$C:$C,[1]analyte_order!$E:$E)</f>
        <v>34</v>
      </c>
      <c r="L980" s="3">
        <v>6.9000000000000006E-2</v>
      </c>
    </row>
    <row r="981" spans="1:12" x14ac:dyDescent="0.3">
      <c r="A981" t="s">
        <v>173</v>
      </c>
      <c r="B981" s="1">
        <v>44314</v>
      </c>
      <c r="C981" s="1" t="str">
        <f t="shared" si="15"/>
        <v>21118</v>
      </c>
      <c r="D981" t="s">
        <v>109</v>
      </c>
      <c r="E981" t="s">
        <v>110</v>
      </c>
      <c r="F981" t="s">
        <v>115</v>
      </c>
      <c r="G981">
        <v>18.5</v>
      </c>
      <c r="H981">
        <v>141.44999999999999</v>
      </c>
      <c r="I981" t="s">
        <v>38</v>
      </c>
      <c r="J981" t="str">
        <f>_xlfn.XLOOKUP(Table1_1[[#This Row],[Analyte]],[1]analyte_order!$B:$B,[1]analyte_order!$C:$C)</f>
        <v>919005-14-4</v>
      </c>
      <c r="K981">
        <f>_xlfn.XLOOKUP(Table1_1[[#This Row],[CAS_rn]],[1]analyte_order!$C:$C,[1]analyte_order!$E:$E)</f>
        <v>35</v>
      </c>
      <c r="L981" s="3">
        <v>6.9000000000000006E-2</v>
      </c>
    </row>
    <row r="982" spans="1:12" x14ac:dyDescent="0.3">
      <c r="A982" t="s">
        <v>173</v>
      </c>
      <c r="B982" s="1">
        <v>44314</v>
      </c>
      <c r="C982" s="1" t="str">
        <f t="shared" si="15"/>
        <v>21118</v>
      </c>
      <c r="D982" t="s">
        <v>109</v>
      </c>
      <c r="E982" t="s">
        <v>110</v>
      </c>
      <c r="F982" t="s">
        <v>115</v>
      </c>
      <c r="G982">
        <v>18.5</v>
      </c>
      <c r="H982">
        <v>141.44999999999999</v>
      </c>
      <c r="I982" t="s">
        <v>39</v>
      </c>
      <c r="J982" t="str">
        <f>_xlfn.XLOOKUP(Table1_1[[#This Row],[Analyte]],[1]analyte_order!$B:$B,[1]analyte_order!$C:$C)</f>
        <v>756426-58-1</v>
      </c>
      <c r="K982">
        <f>_xlfn.XLOOKUP(Table1_1[[#This Row],[CAS_rn]],[1]analyte_order!$C:$C,[1]analyte_order!$E:$E)</f>
        <v>36</v>
      </c>
      <c r="L982" s="3">
        <v>6.9000000000000006E-2</v>
      </c>
    </row>
    <row r="983" spans="1:12" x14ac:dyDescent="0.3">
      <c r="A983" t="s">
        <v>173</v>
      </c>
      <c r="B983" s="1">
        <v>44314</v>
      </c>
      <c r="C983" s="1" t="str">
        <f t="shared" si="15"/>
        <v>21118</v>
      </c>
      <c r="D983" t="s">
        <v>109</v>
      </c>
      <c r="E983" t="s">
        <v>110</v>
      </c>
      <c r="F983" t="s">
        <v>115</v>
      </c>
      <c r="G983">
        <v>18.5</v>
      </c>
      <c r="H983">
        <v>141.44999999999999</v>
      </c>
      <c r="I983" t="s">
        <v>40</v>
      </c>
      <c r="J983" t="str">
        <f>_xlfn.XLOOKUP(Table1_1[[#This Row],[Analyte]],[1]analyte_order!$B:$B,[1]analyte_order!$C:$C)</f>
        <v>763051-92-9</v>
      </c>
      <c r="K983">
        <f>_xlfn.XLOOKUP(Table1_1[[#This Row],[CAS_rn]],[1]analyte_order!$C:$C,[1]analyte_order!$E:$E)</f>
        <v>37</v>
      </c>
      <c r="L983" s="3">
        <v>6.9000000000000006E-2</v>
      </c>
    </row>
    <row r="984" spans="1:12" x14ac:dyDescent="0.3">
      <c r="A984" t="s">
        <v>173</v>
      </c>
      <c r="B984" s="1">
        <v>44314</v>
      </c>
      <c r="C984" s="1" t="str">
        <f t="shared" si="15"/>
        <v>21118</v>
      </c>
      <c r="D984" t="s">
        <v>109</v>
      </c>
      <c r="E984" t="s">
        <v>110</v>
      </c>
      <c r="F984" t="s">
        <v>115</v>
      </c>
      <c r="G984">
        <v>18.5</v>
      </c>
      <c r="H984">
        <v>141.44999999999999</v>
      </c>
      <c r="I984" t="s">
        <v>41</v>
      </c>
      <c r="J984" t="str">
        <f>_xlfn.XLOOKUP(Table1_1[[#This Row],[Analyte]],[1]analyte_order!$B:$B,[1]analyte_order!$C:$C)</f>
        <v>356-02-5</v>
      </c>
      <c r="K984">
        <f>_xlfn.XLOOKUP(Table1_1[[#This Row],[CAS_rn]],[1]analyte_order!$C:$C,[1]analyte_order!$E:$E)</f>
        <v>38</v>
      </c>
      <c r="L984" s="3">
        <v>0.69</v>
      </c>
    </row>
    <row r="985" spans="1:12" x14ac:dyDescent="0.3">
      <c r="A985" t="s">
        <v>173</v>
      </c>
      <c r="B985" s="1">
        <v>44314</v>
      </c>
      <c r="C985" s="1" t="str">
        <f t="shared" si="15"/>
        <v>21118</v>
      </c>
      <c r="D985" t="s">
        <v>109</v>
      </c>
      <c r="E985" t="s">
        <v>110</v>
      </c>
      <c r="F985" t="s">
        <v>115</v>
      </c>
      <c r="G985">
        <v>18.5</v>
      </c>
      <c r="H985">
        <v>141.44999999999999</v>
      </c>
      <c r="I985" t="s">
        <v>42</v>
      </c>
      <c r="J985" t="str">
        <f>_xlfn.XLOOKUP(Table1_1[[#This Row],[Analyte]],[1]analyte_order!$B:$B,[1]analyte_order!$C:$C)</f>
        <v>914637-49-3</v>
      </c>
      <c r="K985">
        <f>_xlfn.XLOOKUP(Table1_1[[#This Row],[CAS_rn]],[1]analyte_order!$C:$C,[1]analyte_order!$E:$E)</f>
        <v>39</v>
      </c>
      <c r="L985" s="3">
        <v>6.9000000000000006E-2</v>
      </c>
    </row>
    <row r="986" spans="1:12" x14ac:dyDescent="0.3">
      <c r="A986" t="s">
        <v>173</v>
      </c>
      <c r="B986" s="1">
        <v>44314</v>
      </c>
      <c r="C986" s="1" t="str">
        <f t="shared" si="15"/>
        <v>21118</v>
      </c>
      <c r="D986" t="s">
        <v>109</v>
      </c>
      <c r="E986" t="s">
        <v>110</v>
      </c>
      <c r="F986" t="s">
        <v>115</v>
      </c>
      <c r="G986">
        <v>18.5</v>
      </c>
      <c r="H986">
        <v>141.44999999999999</v>
      </c>
      <c r="I986" t="s">
        <v>43</v>
      </c>
      <c r="J986" t="str">
        <f>_xlfn.XLOOKUP(Table1_1[[#This Row],[Analyte]],[1]analyte_order!$B:$B,[1]analyte_order!$C:$C)</f>
        <v>812-70-4</v>
      </c>
      <c r="K986">
        <f>_xlfn.XLOOKUP(Table1_1[[#This Row],[CAS_rn]],[1]analyte_order!$C:$C,[1]analyte_order!$E:$E)</f>
        <v>40</v>
      </c>
      <c r="L986" s="3">
        <v>0.20699999999999999</v>
      </c>
    </row>
    <row r="987" spans="1:12" x14ac:dyDescent="0.3">
      <c r="A987" t="s">
        <v>173</v>
      </c>
      <c r="B987" s="1">
        <v>44314</v>
      </c>
      <c r="C987" s="1" t="str">
        <f t="shared" si="15"/>
        <v>21118</v>
      </c>
      <c r="D987" t="s">
        <v>109</v>
      </c>
      <c r="E987" t="s">
        <v>110</v>
      </c>
      <c r="F987" t="s">
        <v>115</v>
      </c>
      <c r="G987">
        <v>18.5</v>
      </c>
      <c r="H987">
        <v>141.44999999999999</v>
      </c>
      <c r="I987" t="s">
        <v>44</v>
      </c>
      <c r="J987" t="str">
        <f>_xlfn.XLOOKUP(Table1_1[[#This Row],[Analyte]],[1]analyte_order!$B:$B,[1]analyte_order!$C:$C)</f>
        <v>53826-12-3</v>
      </c>
      <c r="K987">
        <f>_xlfn.XLOOKUP(Table1_1[[#This Row],[CAS_rn]],[1]analyte_order!$C:$C,[1]analyte_order!$E:$E)</f>
        <v>41</v>
      </c>
      <c r="L987" s="3">
        <v>6.9000000000000006E-2</v>
      </c>
    </row>
    <row r="988" spans="1:12" x14ac:dyDescent="0.3">
      <c r="A988" t="s">
        <v>173</v>
      </c>
      <c r="B988" s="1">
        <v>44314</v>
      </c>
      <c r="C988" s="1" t="str">
        <f t="shared" si="15"/>
        <v>21118</v>
      </c>
      <c r="D988" t="s">
        <v>109</v>
      </c>
      <c r="E988" t="s">
        <v>110</v>
      </c>
      <c r="F988" t="s">
        <v>115</v>
      </c>
      <c r="G988">
        <v>18.5</v>
      </c>
      <c r="H988">
        <v>141.44999999999999</v>
      </c>
      <c r="I988" t="s">
        <v>45</v>
      </c>
      <c r="J988" t="str">
        <f>_xlfn.XLOOKUP(Table1_1[[#This Row],[Analyte]],[1]analyte_order!$B:$B,[1]analyte_order!$C:$C)</f>
        <v>27854-31-5</v>
      </c>
      <c r="K988">
        <f>_xlfn.XLOOKUP(Table1_1[[#This Row],[CAS_rn]],[1]analyte_order!$C:$C,[1]analyte_order!$E:$E)</f>
        <v>42</v>
      </c>
      <c r="L988" s="3">
        <v>6.9000000000000006E-2</v>
      </c>
    </row>
    <row r="989" spans="1:12" x14ac:dyDescent="0.3">
      <c r="A989" t="s">
        <v>173</v>
      </c>
      <c r="B989" s="1">
        <v>44314</v>
      </c>
      <c r="C989" s="1" t="str">
        <f t="shared" si="15"/>
        <v>21118</v>
      </c>
      <c r="D989" t="s">
        <v>109</v>
      </c>
      <c r="E989" t="s">
        <v>110</v>
      </c>
      <c r="F989" t="s">
        <v>115</v>
      </c>
      <c r="G989">
        <v>18.5</v>
      </c>
      <c r="H989">
        <v>141.44999999999999</v>
      </c>
      <c r="I989" t="s">
        <v>46</v>
      </c>
      <c r="J989" t="str">
        <f>_xlfn.XLOOKUP(Table1_1[[#This Row],[Analyte]],[1]analyte_order!$B:$B,[1]analyte_order!$C:$C)</f>
        <v>53826-13-4</v>
      </c>
      <c r="K989">
        <f>_xlfn.XLOOKUP(Table1_1[[#This Row],[CAS_rn]],[1]analyte_order!$C:$C,[1]analyte_order!$E:$E)</f>
        <v>43</v>
      </c>
      <c r="L989" s="3">
        <v>6.9000000000000006E-2</v>
      </c>
    </row>
    <row r="990" spans="1:12" x14ac:dyDescent="0.3">
      <c r="A990" t="s">
        <v>173</v>
      </c>
      <c r="B990" s="1">
        <v>44314</v>
      </c>
      <c r="C990" s="1" t="str">
        <f t="shared" si="15"/>
        <v>21118</v>
      </c>
      <c r="D990" t="s">
        <v>109</v>
      </c>
      <c r="E990" t="s">
        <v>110</v>
      </c>
      <c r="F990" t="s">
        <v>115</v>
      </c>
      <c r="G990">
        <v>18.5</v>
      </c>
      <c r="H990">
        <v>141.44999999999999</v>
      </c>
      <c r="I990" t="s">
        <v>47</v>
      </c>
      <c r="J990" t="str">
        <f>_xlfn.XLOOKUP(Table1_1[[#This Row],[Analyte]],[1]analyte_order!$B:$B,[1]analyte_order!$C:$C)</f>
        <v>161094-75-3</v>
      </c>
      <c r="K990">
        <f>_xlfn.XLOOKUP(Table1_1[[#This Row],[CAS_rn]],[1]analyte_order!$C:$C,[1]analyte_order!$E:$E)</f>
        <v>44</v>
      </c>
      <c r="L990" s="3">
        <v>6.9000000000000006E-2</v>
      </c>
    </row>
    <row r="991" spans="1:12" x14ac:dyDescent="0.3">
      <c r="A991" t="s">
        <v>173</v>
      </c>
      <c r="B991" s="1">
        <v>44314</v>
      </c>
      <c r="C991" s="1" t="str">
        <f t="shared" si="15"/>
        <v>21118</v>
      </c>
      <c r="D991" t="s">
        <v>109</v>
      </c>
      <c r="E991" t="s">
        <v>110</v>
      </c>
      <c r="F991" t="s">
        <v>115</v>
      </c>
      <c r="G991">
        <v>18.5</v>
      </c>
      <c r="H991">
        <v>141.44999999999999</v>
      </c>
      <c r="I991" t="s">
        <v>48</v>
      </c>
      <c r="J991" t="str">
        <f>_xlfn.XLOOKUP(Table1_1[[#This Row],[Analyte]],[1]analyte_order!$B:$B,[1]analyte_order!$C:$C)</f>
        <v>70887-84-2</v>
      </c>
      <c r="K991">
        <f>_xlfn.XLOOKUP(Table1_1[[#This Row],[CAS_rn]],[1]analyte_order!$C:$C,[1]analyte_order!$E:$E)</f>
        <v>45</v>
      </c>
      <c r="L991" s="3">
        <v>6.9000000000000006E-2</v>
      </c>
    </row>
    <row r="992" spans="1:12" x14ac:dyDescent="0.3">
      <c r="A992" t="s">
        <v>173</v>
      </c>
      <c r="B992" s="1">
        <v>44314</v>
      </c>
      <c r="C992" s="1" t="str">
        <f t="shared" si="15"/>
        <v>21118</v>
      </c>
      <c r="D992" t="s">
        <v>109</v>
      </c>
      <c r="E992" t="s">
        <v>110</v>
      </c>
      <c r="F992" t="s">
        <v>115</v>
      </c>
      <c r="G992">
        <v>18.5</v>
      </c>
      <c r="H992">
        <v>141.44999999999999</v>
      </c>
      <c r="I992" t="s">
        <v>49</v>
      </c>
      <c r="J992" t="str">
        <f>_xlfn.XLOOKUP(Table1_1[[#This Row],[Analyte]],[1]analyte_order!$B:$B,[1]analyte_order!$C:$C)</f>
        <v>57677-95-9</v>
      </c>
      <c r="K992">
        <f>_xlfn.XLOOKUP(Table1_1[[#This Row],[CAS_rn]],[1]analyte_order!$C:$C,[1]analyte_order!$E:$E)</f>
        <v>46</v>
      </c>
      <c r="L992" s="3">
        <v>0.17199999999999999</v>
      </c>
    </row>
    <row r="993" spans="1:12" x14ac:dyDescent="0.3">
      <c r="A993" t="s">
        <v>173</v>
      </c>
      <c r="B993" s="1">
        <v>44314</v>
      </c>
      <c r="C993" s="1" t="str">
        <f t="shared" si="15"/>
        <v>21118</v>
      </c>
      <c r="D993" t="s">
        <v>109</v>
      </c>
      <c r="E993" t="s">
        <v>110</v>
      </c>
      <c r="F993" t="s">
        <v>115</v>
      </c>
      <c r="G993">
        <v>18.5</v>
      </c>
      <c r="H993">
        <v>141.44999999999999</v>
      </c>
      <c r="I993" t="s">
        <v>50</v>
      </c>
      <c r="J993" t="str">
        <f>_xlfn.XLOOKUP(Table1_1[[#This Row],[Analyte]],[1]analyte_order!$B:$B,[1]analyte_order!$C:$C)</f>
        <v>30334-69-1</v>
      </c>
      <c r="K993">
        <f>_xlfn.XLOOKUP(Table1_1[[#This Row],[CAS_rn]],[1]analyte_order!$C:$C,[1]analyte_order!$E:$E)</f>
        <v>51</v>
      </c>
      <c r="L993" s="3">
        <v>0.61899999999999999</v>
      </c>
    </row>
    <row r="994" spans="1:12" x14ac:dyDescent="0.3">
      <c r="A994" t="s">
        <v>173</v>
      </c>
      <c r="B994" s="1">
        <v>44314</v>
      </c>
      <c r="C994" s="1" t="str">
        <f t="shared" si="15"/>
        <v>21118</v>
      </c>
      <c r="D994" t="s">
        <v>109</v>
      </c>
      <c r="E994" t="s">
        <v>110</v>
      </c>
      <c r="F994" t="s">
        <v>115</v>
      </c>
      <c r="G994">
        <v>18.5</v>
      </c>
      <c r="H994">
        <v>141.44999999999999</v>
      </c>
      <c r="I994" t="s">
        <v>51</v>
      </c>
      <c r="J994" t="str">
        <f>_xlfn.XLOOKUP(Table1_1[[#This Row],[Analyte]],[1]analyte_order!$B:$B,[1]analyte_order!$C:$C)</f>
        <v>41997-13-1</v>
      </c>
      <c r="K994">
        <f>_xlfn.XLOOKUP(Table1_1[[#This Row],[CAS_rn]],[1]analyte_order!$C:$C,[1]analyte_order!$E:$E)</f>
        <v>52</v>
      </c>
      <c r="L994" s="3">
        <v>5.54</v>
      </c>
    </row>
    <row r="995" spans="1:12" x14ac:dyDescent="0.3">
      <c r="A995" t="s">
        <v>173</v>
      </c>
      <c r="B995" s="1">
        <v>44314</v>
      </c>
      <c r="C995" s="1" t="str">
        <f t="shared" si="15"/>
        <v>21118</v>
      </c>
      <c r="D995" t="s">
        <v>109</v>
      </c>
      <c r="E995" t="s">
        <v>110</v>
      </c>
      <c r="F995" t="s">
        <v>115</v>
      </c>
      <c r="G995">
        <v>18.5</v>
      </c>
      <c r="H995">
        <v>141.44999999999999</v>
      </c>
      <c r="I995" t="s">
        <v>52</v>
      </c>
      <c r="J995" t="str">
        <f>_xlfn.XLOOKUP(Table1_1[[#This Row],[Analyte]],[1]analyte_order!$B:$B,[1]analyte_order!$C:$C)</f>
        <v>423-41-6</v>
      </c>
      <c r="K995">
        <f>_xlfn.XLOOKUP(Table1_1[[#This Row],[CAS_rn]],[1]analyte_order!$C:$C,[1]analyte_order!$E:$E)</f>
        <v>53</v>
      </c>
      <c r="L995" s="3">
        <v>0.17199999999999999</v>
      </c>
    </row>
    <row r="996" spans="1:12" x14ac:dyDescent="0.3">
      <c r="A996" t="s">
        <v>173</v>
      </c>
      <c r="B996" s="1">
        <v>44314</v>
      </c>
      <c r="C996" s="1" t="str">
        <f t="shared" si="15"/>
        <v>21118</v>
      </c>
      <c r="D996" t="s">
        <v>109</v>
      </c>
      <c r="E996" t="s">
        <v>110</v>
      </c>
      <c r="F996" t="s">
        <v>115</v>
      </c>
      <c r="G996">
        <v>18.5</v>
      </c>
      <c r="H996">
        <v>141.44999999999999</v>
      </c>
      <c r="I996" t="s">
        <v>53</v>
      </c>
      <c r="J996" t="str">
        <f>_xlfn.XLOOKUP(Table1_1[[#This Row],[Analyte]],[1]analyte_order!$B:$B,[1]analyte_order!$C:$C)</f>
        <v>777011-38-8</v>
      </c>
      <c r="K996">
        <f>_xlfn.XLOOKUP(Table1_1[[#This Row],[CAS_rn]],[1]analyte_order!$C:$C,[1]analyte_order!$E:$E)</f>
        <v>54</v>
      </c>
      <c r="L996" s="3">
        <v>0.45300000000000001</v>
      </c>
    </row>
    <row r="997" spans="1:12" x14ac:dyDescent="0.3">
      <c r="A997" t="s">
        <v>173</v>
      </c>
      <c r="B997" s="1">
        <v>44314</v>
      </c>
      <c r="C997" s="1" t="str">
        <f t="shared" si="15"/>
        <v>21118</v>
      </c>
      <c r="D997" t="s">
        <v>109</v>
      </c>
      <c r="E997" t="s">
        <v>110</v>
      </c>
      <c r="F997" t="s">
        <v>115</v>
      </c>
      <c r="G997">
        <v>18.5</v>
      </c>
      <c r="H997">
        <v>141.44999999999999</v>
      </c>
      <c r="I997" t="s">
        <v>54</v>
      </c>
      <c r="J997" t="str">
        <f>_xlfn.XLOOKUP(Table1_1[[#This Row],[Analyte]],[1]analyte_order!$B:$B,[1]analyte_order!$C:$C)</f>
        <v>646-83-3</v>
      </c>
      <c r="K997">
        <f>_xlfn.XLOOKUP(Table1_1[[#This Row],[CAS_rn]],[1]analyte_order!$C:$C,[1]analyte_order!$E:$E)</f>
        <v>55</v>
      </c>
      <c r="L997" s="3">
        <v>6.9000000000000006E-2</v>
      </c>
    </row>
    <row r="998" spans="1:12" x14ac:dyDescent="0.3">
      <c r="A998" t="s">
        <v>173</v>
      </c>
      <c r="B998" s="1">
        <v>44314</v>
      </c>
      <c r="C998" s="1" t="str">
        <f t="shared" si="15"/>
        <v>21118</v>
      </c>
      <c r="D998" t="s">
        <v>109</v>
      </c>
      <c r="E998" t="s">
        <v>110</v>
      </c>
      <c r="F998" t="s">
        <v>115</v>
      </c>
      <c r="G998">
        <v>18.5</v>
      </c>
      <c r="H998">
        <v>141.44999999999999</v>
      </c>
      <c r="I998" t="s">
        <v>55</v>
      </c>
      <c r="J998" t="str">
        <f>_xlfn.XLOOKUP(Table1_1[[#This Row],[Analyte]],[1]analyte_order!$B:$B,[1]analyte_order!$C:$C)</f>
        <v>678-41-1</v>
      </c>
      <c r="K998">
        <f>_xlfn.XLOOKUP(Table1_1[[#This Row],[CAS_rn]],[1]analyte_order!$C:$C,[1]analyte_order!$E:$E)</f>
        <v>56</v>
      </c>
      <c r="L998" s="3">
        <v>6.9000000000000006E-2</v>
      </c>
    </row>
    <row r="999" spans="1:12" x14ac:dyDescent="0.3">
      <c r="A999" t="s">
        <v>173</v>
      </c>
      <c r="B999" s="1">
        <v>44314</v>
      </c>
      <c r="C999" s="1" t="str">
        <f t="shared" si="15"/>
        <v>21118</v>
      </c>
      <c r="D999" t="s">
        <v>109</v>
      </c>
      <c r="E999" t="s">
        <v>110</v>
      </c>
      <c r="F999" t="s">
        <v>115</v>
      </c>
      <c r="G999">
        <v>18.5</v>
      </c>
      <c r="H999">
        <v>141.44999999999999</v>
      </c>
      <c r="I999" t="s">
        <v>56</v>
      </c>
      <c r="J999" t="str">
        <f>_xlfn.XLOOKUP(Table1_1[[#This Row],[Analyte]],[1]analyte_order!$B:$B,[1]analyte_order!$C:$C)</f>
        <v>2965-52-8</v>
      </c>
      <c r="K999">
        <f>_xlfn.XLOOKUP(Table1_1[[#This Row],[CAS_rn]],[1]analyte_order!$C:$C,[1]analyte_order!$E:$E)</f>
        <v>57</v>
      </c>
      <c r="L999" s="3">
        <v>6.9000000000000006E-2</v>
      </c>
    </row>
    <row r="1000" spans="1:12" x14ac:dyDescent="0.3">
      <c r="A1000" t="s">
        <v>174</v>
      </c>
      <c r="B1000" s="1">
        <v>44314</v>
      </c>
      <c r="C1000" s="1" t="str">
        <f t="shared" si="15"/>
        <v>21118</v>
      </c>
      <c r="D1000" t="s">
        <v>109</v>
      </c>
      <c r="E1000" t="s">
        <v>120</v>
      </c>
      <c r="F1000" t="s">
        <v>111</v>
      </c>
      <c r="G1000">
        <v>18.5</v>
      </c>
      <c r="H1000">
        <v>134.75</v>
      </c>
      <c r="I1000" t="s">
        <v>7</v>
      </c>
      <c r="J1000" t="str">
        <f>_xlfn.XLOOKUP(Table1_1[[#This Row],[Analyte]],[1]analyte_order!$B:$B,[1]analyte_order!$C:$C)</f>
        <v>375-22-4</v>
      </c>
      <c r="K1000">
        <f>_xlfn.XLOOKUP(Table1_1[[#This Row],[CAS_rn]],[1]analyte_order!$C:$C,[1]analyte_order!$E:$E)</f>
        <v>1</v>
      </c>
      <c r="L1000" s="3">
        <v>9.6000000000000002E-2</v>
      </c>
    </row>
    <row r="1001" spans="1:12" x14ac:dyDescent="0.3">
      <c r="A1001" t="s">
        <v>174</v>
      </c>
      <c r="B1001" s="1">
        <v>44314</v>
      </c>
      <c r="C1001" s="1" t="str">
        <f t="shared" si="15"/>
        <v>21118</v>
      </c>
      <c r="D1001" t="s">
        <v>109</v>
      </c>
      <c r="E1001" t="s">
        <v>120</v>
      </c>
      <c r="F1001" t="s">
        <v>111</v>
      </c>
      <c r="G1001">
        <v>18.5</v>
      </c>
      <c r="H1001">
        <v>134.75</v>
      </c>
      <c r="I1001" t="s">
        <v>8</v>
      </c>
      <c r="J1001" t="str">
        <f>_xlfn.XLOOKUP(Table1_1[[#This Row],[Analyte]],[1]analyte_order!$B:$B,[1]analyte_order!$C:$C)</f>
        <v>2706-90-3</v>
      </c>
      <c r="K1001">
        <f>_xlfn.XLOOKUP(Table1_1[[#This Row],[CAS_rn]],[1]analyte_order!$C:$C,[1]analyte_order!$E:$E)</f>
        <v>2</v>
      </c>
      <c r="L1001" s="3">
        <v>9.6000000000000002E-2</v>
      </c>
    </row>
    <row r="1002" spans="1:12" x14ac:dyDescent="0.3">
      <c r="A1002" t="s">
        <v>174</v>
      </c>
      <c r="B1002" s="1">
        <v>44314</v>
      </c>
      <c r="C1002" s="1" t="str">
        <f t="shared" si="15"/>
        <v>21118</v>
      </c>
      <c r="D1002" t="s">
        <v>109</v>
      </c>
      <c r="E1002" t="s">
        <v>120</v>
      </c>
      <c r="F1002" t="s">
        <v>111</v>
      </c>
      <c r="G1002">
        <v>18.5</v>
      </c>
      <c r="H1002">
        <v>134.75</v>
      </c>
      <c r="I1002" t="s">
        <v>9</v>
      </c>
      <c r="J1002" t="str">
        <f>_xlfn.XLOOKUP(Table1_1[[#This Row],[Analyte]],[1]analyte_order!$B:$B,[1]analyte_order!$C:$C)</f>
        <v>307-24-4</v>
      </c>
      <c r="K1002">
        <f>_xlfn.XLOOKUP(Table1_1[[#This Row],[CAS_rn]],[1]analyte_order!$C:$C,[1]analyte_order!$E:$E)</f>
        <v>3</v>
      </c>
      <c r="L1002" s="3">
        <v>9.6000000000000002E-2</v>
      </c>
    </row>
    <row r="1003" spans="1:12" x14ac:dyDescent="0.3">
      <c r="A1003" t="s">
        <v>174</v>
      </c>
      <c r="B1003" s="1">
        <v>44314</v>
      </c>
      <c r="C1003" s="1" t="str">
        <f t="shared" si="15"/>
        <v>21118</v>
      </c>
      <c r="D1003" t="s">
        <v>109</v>
      </c>
      <c r="E1003" t="s">
        <v>120</v>
      </c>
      <c r="F1003" t="s">
        <v>111</v>
      </c>
      <c r="G1003">
        <v>18.5</v>
      </c>
      <c r="H1003">
        <v>134.75</v>
      </c>
      <c r="I1003" t="s">
        <v>10</v>
      </c>
      <c r="J1003" t="str">
        <f>_xlfn.XLOOKUP(Table1_1[[#This Row],[Analyte]],[1]analyte_order!$B:$B,[1]analyte_order!$C:$C)</f>
        <v>375-85-9</v>
      </c>
      <c r="K1003">
        <f>_xlfn.XLOOKUP(Table1_1[[#This Row],[CAS_rn]],[1]analyte_order!$C:$C,[1]analyte_order!$E:$E)</f>
        <v>4</v>
      </c>
      <c r="L1003" s="3">
        <v>9.6000000000000002E-2</v>
      </c>
    </row>
    <row r="1004" spans="1:12" x14ac:dyDescent="0.3">
      <c r="A1004" t="s">
        <v>174</v>
      </c>
      <c r="B1004" s="1">
        <v>44314</v>
      </c>
      <c r="C1004" s="1" t="str">
        <f t="shared" si="15"/>
        <v>21118</v>
      </c>
      <c r="D1004" t="s">
        <v>109</v>
      </c>
      <c r="E1004" t="s">
        <v>120</v>
      </c>
      <c r="F1004" t="s">
        <v>111</v>
      </c>
      <c r="G1004">
        <v>18.5</v>
      </c>
      <c r="H1004">
        <v>134.75</v>
      </c>
      <c r="I1004" t="s">
        <v>11</v>
      </c>
      <c r="J1004" t="str">
        <f>_xlfn.XLOOKUP(Table1_1[[#This Row],[Analyte]],[1]analyte_order!$B:$B,[1]analyte_order!$C:$C)</f>
        <v>335-67-1</v>
      </c>
      <c r="K1004">
        <f>_xlfn.XLOOKUP(Table1_1[[#This Row],[CAS_rn]],[1]analyte_order!$C:$C,[1]analyte_order!$E:$E)</f>
        <v>5</v>
      </c>
      <c r="L1004" s="3">
        <v>9.6000000000000002E-2</v>
      </c>
    </row>
    <row r="1005" spans="1:12" x14ac:dyDescent="0.3">
      <c r="A1005" t="s">
        <v>174</v>
      </c>
      <c r="B1005" s="1">
        <v>44314</v>
      </c>
      <c r="C1005" s="1" t="str">
        <f t="shared" si="15"/>
        <v>21118</v>
      </c>
      <c r="D1005" t="s">
        <v>109</v>
      </c>
      <c r="E1005" t="s">
        <v>120</v>
      </c>
      <c r="F1005" t="s">
        <v>111</v>
      </c>
      <c r="G1005">
        <v>18.5</v>
      </c>
      <c r="H1005">
        <v>134.75</v>
      </c>
      <c r="I1005" t="s">
        <v>12</v>
      </c>
      <c r="J1005" t="str">
        <f>_xlfn.XLOOKUP(Table1_1[[#This Row],[Analyte]],[1]analyte_order!$B:$B,[1]analyte_order!$C:$C)</f>
        <v>375-95-1</v>
      </c>
      <c r="K1005">
        <f>_xlfn.XLOOKUP(Table1_1[[#This Row],[CAS_rn]],[1]analyte_order!$C:$C,[1]analyte_order!$E:$E)</f>
        <v>6</v>
      </c>
      <c r="L1005" s="3">
        <v>1.1599999999999999</v>
      </c>
    </row>
    <row r="1006" spans="1:12" x14ac:dyDescent="0.3">
      <c r="A1006" t="s">
        <v>174</v>
      </c>
      <c r="B1006" s="1">
        <v>44314</v>
      </c>
      <c r="C1006" s="1" t="str">
        <f t="shared" si="15"/>
        <v>21118</v>
      </c>
      <c r="D1006" t="s">
        <v>109</v>
      </c>
      <c r="E1006" t="s">
        <v>120</v>
      </c>
      <c r="F1006" t="s">
        <v>111</v>
      </c>
      <c r="G1006">
        <v>18.5</v>
      </c>
      <c r="H1006">
        <v>134.75</v>
      </c>
      <c r="I1006" t="s">
        <v>19</v>
      </c>
      <c r="J1006" t="str">
        <f>_xlfn.XLOOKUP(Table1_1[[#This Row],[Analyte]],[1]analyte_order!$B:$B,[1]analyte_order!$C:$C)</f>
        <v>335-76-2</v>
      </c>
      <c r="K1006">
        <f>_xlfn.XLOOKUP(Table1_1[[#This Row],[CAS_rn]],[1]analyte_order!$C:$C,[1]analyte_order!$E:$E)</f>
        <v>7</v>
      </c>
      <c r="L1006" s="3">
        <v>5.53</v>
      </c>
    </row>
    <row r="1007" spans="1:12" x14ac:dyDescent="0.3">
      <c r="A1007" t="s">
        <v>174</v>
      </c>
      <c r="B1007" s="1">
        <v>44314</v>
      </c>
      <c r="C1007" s="1" t="str">
        <f t="shared" si="15"/>
        <v>21118</v>
      </c>
      <c r="D1007" t="s">
        <v>109</v>
      </c>
      <c r="E1007" t="s">
        <v>120</v>
      </c>
      <c r="F1007" t="s">
        <v>111</v>
      </c>
      <c r="G1007">
        <v>18.5</v>
      </c>
      <c r="H1007">
        <v>134.75</v>
      </c>
      <c r="I1007" t="s">
        <v>20</v>
      </c>
      <c r="J1007" t="str">
        <f>_xlfn.XLOOKUP(Table1_1[[#This Row],[Analyte]],[1]analyte_order!$B:$B,[1]analyte_order!$C:$C)</f>
        <v>2058-94-8</v>
      </c>
      <c r="K1007">
        <f>_xlfn.XLOOKUP(Table1_1[[#This Row],[CAS_rn]],[1]analyte_order!$C:$C,[1]analyte_order!$E:$E)</f>
        <v>8</v>
      </c>
      <c r="L1007" s="3">
        <v>10.3</v>
      </c>
    </row>
    <row r="1008" spans="1:12" x14ac:dyDescent="0.3">
      <c r="A1008" t="s">
        <v>174</v>
      </c>
      <c r="B1008" s="1">
        <v>44314</v>
      </c>
      <c r="C1008" s="1" t="str">
        <f t="shared" si="15"/>
        <v>21118</v>
      </c>
      <c r="D1008" t="s">
        <v>109</v>
      </c>
      <c r="E1008" t="s">
        <v>120</v>
      </c>
      <c r="F1008" t="s">
        <v>111</v>
      </c>
      <c r="G1008">
        <v>18.5</v>
      </c>
      <c r="H1008">
        <v>134.75</v>
      </c>
      <c r="I1008" t="s">
        <v>21</v>
      </c>
      <c r="J1008" t="str">
        <f>_xlfn.XLOOKUP(Table1_1[[#This Row],[Analyte]],[1]analyte_order!$B:$B,[1]analyte_order!$C:$C)</f>
        <v>307-55-1</v>
      </c>
      <c r="K1008">
        <f>_xlfn.XLOOKUP(Table1_1[[#This Row],[CAS_rn]],[1]analyte_order!$C:$C,[1]analyte_order!$E:$E)</f>
        <v>9</v>
      </c>
      <c r="L1008" s="3">
        <v>10</v>
      </c>
    </row>
    <row r="1009" spans="1:12" x14ac:dyDescent="0.3">
      <c r="A1009" t="s">
        <v>174</v>
      </c>
      <c r="B1009" s="1">
        <v>44314</v>
      </c>
      <c r="C1009" s="1" t="str">
        <f t="shared" si="15"/>
        <v>21118</v>
      </c>
      <c r="D1009" t="s">
        <v>109</v>
      </c>
      <c r="E1009" t="s">
        <v>120</v>
      </c>
      <c r="F1009" t="s">
        <v>111</v>
      </c>
      <c r="G1009">
        <v>18.5</v>
      </c>
      <c r="H1009">
        <v>134.75</v>
      </c>
      <c r="I1009" t="s">
        <v>22</v>
      </c>
      <c r="J1009" t="str">
        <f>_xlfn.XLOOKUP(Table1_1[[#This Row],[Analyte]],[1]analyte_order!$B:$B,[1]analyte_order!$C:$C)</f>
        <v>72629-94-8</v>
      </c>
      <c r="K1009">
        <f>_xlfn.XLOOKUP(Table1_1[[#This Row],[CAS_rn]],[1]analyte_order!$C:$C,[1]analyte_order!$E:$E)</f>
        <v>10</v>
      </c>
      <c r="L1009" s="3">
        <v>6.82</v>
      </c>
    </row>
    <row r="1010" spans="1:12" x14ac:dyDescent="0.3">
      <c r="A1010" t="s">
        <v>174</v>
      </c>
      <c r="B1010" s="1">
        <v>44314</v>
      </c>
      <c r="C1010" s="1" t="str">
        <f t="shared" si="15"/>
        <v>21118</v>
      </c>
      <c r="D1010" t="s">
        <v>109</v>
      </c>
      <c r="E1010" t="s">
        <v>120</v>
      </c>
      <c r="F1010" t="s">
        <v>111</v>
      </c>
      <c r="G1010">
        <v>18.5</v>
      </c>
      <c r="H1010">
        <v>134.75</v>
      </c>
      <c r="I1010" t="s">
        <v>23</v>
      </c>
      <c r="J1010" t="str">
        <f>_xlfn.XLOOKUP(Table1_1[[#This Row],[Analyte]],[1]analyte_order!$B:$B,[1]analyte_order!$C:$C)</f>
        <v>376-06-7</v>
      </c>
      <c r="K1010">
        <f>_xlfn.XLOOKUP(Table1_1[[#This Row],[CAS_rn]],[1]analyte_order!$C:$C,[1]analyte_order!$E:$E)</f>
        <v>11</v>
      </c>
      <c r="L1010" s="3">
        <v>6.67</v>
      </c>
    </row>
    <row r="1011" spans="1:12" x14ac:dyDescent="0.3">
      <c r="A1011" t="s">
        <v>174</v>
      </c>
      <c r="B1011" s="1">
        <v>44314</v>
      </c>
      <c r="C1011" s="1" t="str">
        <f t="shared" si="15"/>
        <v>21118</v>
      </c>
      <c r="D1011" t="s">
        <v>109</v>
      </c>
      <c r="E1011" t="s">
        <v>120</v>
      </c>
      <c r="F1011" t="s">
        <v>111</v>
      </c>
      <c r="G1011">
        <v>18.5</v>
      </c>
      <c r="H1011">
        <v>134.75</v>
      </c>
      <c r="I1011" t="s">
        <v>24</v>
      </c>
      <c r="J1011" t="str">
        <f>_xlfn.XLOOKUP(Table1_1[[#This Row],[Analyte]],[1]analyte_order!$B:$B,[1]analyte_order!$C:$C)</f>
        <v>67905-19-5</v>
      </c>
      <c r="K1011">
        <f>_xlfn.XLOOKUP(Table1_1[[#This Row],[CAS_rn]],[1]analyte_order!$C:$C,[1]analyte_order!$E:$E)</f>
        <v>12</v>
      </c>
      <c r="L1011" s="3">
        <v>0.33900000000000002</v>
      </c>
    </row>
    <row r="1012" spans="1:12" x14ac:dyDescent="0.3">
      <c r="A1012" t="s">
        <v>174</v>
      </c>
      <c r="B1012" s="1">
        <v>44314</v>
      </c>
      <c r="C1012" s="1" t="str">
        <f t="shared" si="15"/>
        <v>21118</v>
      </c>
      <c r="D1012" t="s">
        <v>109</v>
      </c>
      <c r="E1012" t="s">
        <v>120</v>
      </c>
      <c r="F1012" t="s">
        <v>111</v>
      </c>
      <c r="G1012">
        <v>18.5</v>
      </c>
      <c r="H1012">
        <v>134.75</v>
      </c>
      <c r="I1012" t="s">
        <v>13</v>
      </c>
      <c r="J1012" t="str">
        <f>_xlfn.XLOOKUP(Table1_1[[#This Row],[Analyte]],[1]analyte_order!$B:$B,[1]analyte_order!$C:$C)</f>
        <v>375-73-5</v>
      </c>
      <c r="K1012">
        <f>_xlfn.XLOOKUP(Table1_1[[#This Row],[CAS_rn]],[1]analyte_order!$C:$C,[1]analyte_order!$E:$E)</f>
        <v>14</v>
      </c>
      <c r="L1012" s="3">
        <v>9.6000000000000002E-2</v>
      </c>
    </row>
    <row r="1013" spans="1:12" x14ac:dyDescent="0.3">
      <c r="A1013" t="s">
        <v>174</v>
      </c>
      <c r="B1013" s="1">
        <v>44314</v>
      </c>
      <c r="C1013" s="1" t="str">
        <f t="shared" si="15"/>
        <v>21118</v>
      </c>
      <c r="D1013" t="s">
        <v>109</v>
      </c>
      <c r="E1013" t="s">
        <v>120</v>
      </c>
      <c r="F1013" t="s">
        <v>111</v>
      </c>
      <c r="G1013">
        <v>18.5</v>
      </c>
      <c r="H1013">
        <v>134.75</v>
      </c>
      <c r="I1013" t="s">
        <v>14</v>
      </c>
      <c r="J1013" t="str">
        <f>_xlfn.XLOOKUP(Table1_1[[#This Row],[Analyte]],[1]analyte_order!$B:$B,[1]analyte_order!$C:$C)</f>
        <v>2706-91-4</v>
      </c>
      <c r="K1013">
        <f>_xlfn.XLOOKUP(Table1_1[[#This Row],[CAS_rn]],[1]analyte_order!$C:$C,[1]analyte_order!$E:$E)</f>
        <v>15</v>
      </c>
      <c r="L1013" s="3">
        <v>9.6000000000000002E-2</v>
      </c>
    </row>
    <row r="1014" spans="1:12" x14ac:dyDescent="0.3">
      <c r="A1014" t="s">
        <v>174</v>
      </c>
      <c r="B1014" s="1">
        <v>44314</v>
      </c>
      <c r="C1014" s="1" t="str">
        <f t="shared" si="15"/>
        <v>21118</v>
      </c>
      <c r="D1014" t="s">
        <v>109</v>
      </c>
      <c r="E1014" t="s">
        <v>120</v>
      </c>
      <c r="F1014" t="s">
        <v>111</v>
      </c>
      <c r="G1014">
        <v>18.5</v>
      </c>
      <c r="H1014">
        <v>134.75</v>
      </c>
      <c r="I1014" t="s">
        <v>15</v>
      </c>
      <c r="J1014" t="str">
        <f>_xlfn.XLOOKUP(Table1_1[[#This Row],[Analyte]],[1]analyte_order!$B:$B,[1]analyte_order!$C:$C)</f>
        <v>355-46-4</v>
      </c>
      <c r="K1014">
        <f>_xlfn.XLOOKUP(Table1_1[[#This Row],[CAS_rn]],[1]analyte_order!$C:$C,[1]analyte_order!$E:$E)</f>
        <v>16</v>
      </c>
      <c r="L1014" s="3">
        <v>6.89</v>
      </c>
    </row>
    <row r="1015" spans="1:12" x14ac:dyDescent="0.3">
      <c r="A1015" t="s">
        <v>174</v>
      </c>
      <c r="B1015" s="1">
        <v>44314</v>
      </c>
      <c r="C1015" s="1" t="str">
        <f t="shared" si="15"/>
        <v>21118</v>
      </c>
      <c r="D1015" t="s">
        <v>109</v>
      </c>
      <c r="E1015" t="s">
        <v>120</v>
      </c>
      <c r="F1015" t="s">
        <v>111</v>
      </c>
      <c r="G1015">
        <v>18.5</v>
      </c>
      <c r="H1015">
        <v>134.75</v>
      </c>
      <c r="I1015" t="s">
        <v>16</v>
      </c>
      <c r="J1015" t="str">
        <f>_xlfn.XLOOKUP(Table1_1[[#This Row],[Analyte]],[1]analyte_order!$B:$B,[1]analyte_order!$C:$C)</f>
        <v>375-92-8</v>
      </c>
      <c r="K1015">
        <f>_xlfn.XLOOKUP(Table1_1[[#This Row],[CAS_rn]],[1]analyte_order!$C:$C,[1]analyte_order!$E:$E)</f>
        <v>17</v>
      </c>
      <c r="L1015" s="3">
        <v>2.48</v>
      </c>
    </row>
    <row r="1016" spans="1:12" x14ac:dyDescent="0.3">
      <c r="A1016" t="s">
        <v>174</v>
      </c>
      <c r="B1016" s="1">
        <v>44314</v>
      </c>
      <c r="C1016" s="1" t="str">
        <f t="shared" si="15"/>
        <v>21118</v>
      </c>
      <c r="D1016" t="s">
        <v>109</v>
      </c>
      <c r="E1016" t="s">
        <v>120</v>
      </c>
      <c r="F1016" t="s">
        <v>111</v>
      </c>
      <c r="G1016">
        <v>18.5</v>
      </c>
      <c r="H1016">
        <v>134.75</v>
      </c>
      <c r="I1016" t="s">
        <v>17</v>
      </c>
      <c r="J1016" t="str">
        <f>_xlfn.XLOOKUP(Table1_1[[#This Row],[Analyte]],[1]analyte_order!$B:$B,[1]analyte_order!$C:$C)</f>
        <v>1763-23-1</v>
      </c>
      <c r="K1016">
        <f>_xlfn.XLOOKUP(Table1_1[[#This Row],[CAS_rn]],[1]analyte_order!$C:$C,[1]analyte_order!$E:$E)</f>
        <v>18</v>
      </c>
      <c r="L1016" s="3">
        <v>892</v>
      </c>
    </row>
    <row r="1017" spans="1:12" x14ac:dyDescent="0.3">
      <c r="A1017" t="s">
        <v>174</v>
      </c>
      <c r="B1017" s="1">
        <v>44314</v>
      </c>
      <c r="C1017" s="1" t="str">
        <f t="shared" si="15"/>
        <v>21118</v>
      </c>
      <c r="D1017" t="s">
        <v>109</v>
      </c>
      <c r="E1017" t="s">
        <v>120</v>
      </c>
      <c r="F1017" t="s">
        <v>111</v>
      </c>
      <c r="G1017">
        <v>18.5</v>
      </c>
      <c r="H1017">
        <v>134.75</v>
      </c>
      <c r="I1017" t="s">
        <v>25</v>
      </c>
      <c r="J1017" t="str">
        <f>_xlfn.XLOOKUP(Table1_1[[#This Row],[Analyte]],[1]analyte_order!$B:$B,[1]analyte_order!$C:$C)</f>
        <v>68259-12-1</v>
      </c>
      <c r="K1017">
        <f>_xlfn.XLOOKUP(Table1_1[[#This Row],[CAS_rn]],[1]analyte_order!$C:$C,[1]analyte_order!$E:$E)</f>
        <v>19</v>
      </c>
      <c r="L1017" s="3">
        <v>13.7</v>
      </c>
    </row>
    <row r="1018" spans="1:12" x14ac:dyDescent="0.3">
      <c r="A1018" t="s">
        <v>174</v>
      </c>
      <c r="B1018" s="1">
        <v>44314</v>
      </c>
      <c r="C1018" s="1" t="str">
        <f t="shared" si="15"/>
        <v>21118</v>
      </c>
      <c r="D1018" t="s">
        <v>109</v>
      </c>
      <c r="E1018" t="s">
        <v>120</v>
      </c>
      <c r="F1018" t="s">
        <v>111</v>
      </c>
      <c r="G1018">
        <v>18.5</v>
      </c>
      <c r="H1018">
        <v>134.75</v>
      </c>
      <c r="I1018" t="s">
        <v>26</v>
      </c>
      <c r="J1018" t="str">
        <f>_xlfn.XLOOKUP(Table1_1[[#This Row],[Analyte]],[1]analyte_order!$B:$B,[1]analyte_order!$C:$C)</f>
        <v>335-77-3</v>
      </c>
      <c r="K1018">
        <f>_xlfn.XLOOKUP(Table1_1[[#This Row],[CAS_rn]],[1]analyte_order!$C:$C,[1]analyte_order!$E:$E)</f>
        <v>20</v>
      </c>
      <c r="L1018" s="3">
        <v>14.1</v>
      </c>
    </row>
    <row r="1019" spans="1:12" x14ac:dyDescent="0.3">
      <c r="A1019" t="s">
        <v>174</v>
      </c>
      <c r="B1019" s="1">
        <v>44314</v>
      </c>
      <c r="C1019" s="1" t="str">
        <f t="shared" si="15"/>
        <v>21118</v>
      </c>
      <c r="D1019" t="s">
        <v>109</v>
      </c>
      <c r="E1019" t="s">
        <v>120</v>
      </c>
      <c r="F1019" t="s">
        <v>111</v>
      </c>
      <c r="G1019">
        <v>18.5</v>
      </c>
      <c r="H1019">
        <v>134.75</v>
      </c>
      <c r="I1019" t="s">
        <v>27</v>
      </c>
      <c r="J1019" t="str">
        <f>_xlfn.XLOOKUP(Table1_1[[#This Row],[Analyte]],[1]analyte_order!$B:$B,[1]analyte_order!$C:$C)</f>
        <v>79780-39-5</v>
      </c>
      <c r="K1019">
        <f>_xlfn.XLOOKUP(Table1_1[[#This Row],[CAS_rn]],[1]analyte_order!$C:$C,[1]analyte_order!$E:$E)</f>
        <v>21</v>
      </c>
      <c r="L1019" s="3">
        <v>3.79</v>
      </c>
    </row>
    <row r="1020" spans="1:12" x14ac:dyDescent="0.3">
      <c r="A1020" t="s">
        <v>174</v>
      </c>
      <c r="B1020" s="1">
        <v>44314</v>
      </c>
      <c r="C1020" s="1" t="str">
        <f t="shared" si="15"/>
        <v>21118</v>
      </c>
      <c r="D1020" t="s">
        <v>109</v>
      </c>
      <c r="E1020" t="s">
        <v>120</v>
      </c>
      <c r="F1020" t="s">
        <v>111</v>
      </c>
      <c r="G1020">
        <v>18.5</v>
      </c>
      <c r="H1020">
        <v>134.75</v>
      </c>
      <c r="I1020" t="s">
        <v>28</v>
      </c>
      <c r="J1020" t="str">
        <f>_xlfn.XLOOKUP(Table1_1[[#This Row],[Analyte]],[1]analyte_order!$B:$B,[1]analyte_order!$C:$C)</f>
        <v>757124-72-4</v>
      </c>
      <c r="K1020">
        <f>_xlfn.XLOOKUP(Table1_1[[#This Row],[CAS_rn]],[1]analyte_order!$C:$C,[1]analyte_order!$E:$E)</f>
        <v>22</v>
      </c>
      <c r="L1020" s="3">
        <v>0.24</v>
      </c>
    </row>
    <row r="1021" spans="1:12" x14ac:dyDescent="0.3">
      <c r="A1021" t="s">
        <v>174</v>
      </c>
      <c r="B1021" s="1">
        <v>44314</v>
      </c>
      <c r="C1021" s="1" t="str">
        <f t="shared" si="15"/>
        <v>21118</v>
      </c>
      <c r="D1021" t="s">
        <v>109</v>
      </c>
      <c r="E1021" t="s">
        <v>120</v>
      </c>
      <c r="F1021" t="s">
        <v>111</v>
      </c>
      <c r="G1021">
        <v>18.5</v>
      </c>
      <c r="H1021">
        <v>134.75</v>
      </c>
      <c r="I1021" t="s">
        <v>18</v>
      </c>
      <c r="J1021" t="str">
        <f>_xlfn.XLOOKUP(Table1_1[[#This Row],[Analyte]],[1]analyte_order!$B:$B,[1]analyte_order!$C:$C)</f>
        <v>27619-97-2</v>
      </c>
      <c r="K1021">
        <f>_xlfn.XLOOKUP(Table1_1[[#This Row],[CAS_rn]],[1]analyte_order!$C:$C,[1]analyte_order!$E:$E)</f>
        <v>23</v>
      </c>
      <c r="L1021" s="3">
        <v>9.6000000000000002E-2</v>
      </c>
    </row>
    <row r="1022" spans="1:12" x14ac:dyDescent="0.3">
      <c r="A1022" t="s">
        <v>174</v>
      </c>
      <c r="B1022" s="1">
        <v>44314</v>
      </c>
      <c r="C1022" s="1" t="str">
        <f t="shared" si="15"/>
        <v>21118</v>
      </c>
      <c r="D1022" t="s">
        <v>109</v>
      </c>
      <c r="E1022" t="s">
        <v>120</v>
      </c>
      <c r="F1022" t="s">
        <v>111</v>
      </c>
      <c r="G1022">
        <v>18.5</v>
      </c>
      <c r="H1022">
        <v>134.75</v>
      </c>
      <c r="I1022" t="s">
        <v>29</v>
      </c>
      <c r="J1022" t="str">
        <f>_xlfn.XLOOKUP(Table1_1[[#This Row],[Analyte]],[1]analyte_order!$B:$B,[1]analyte_order!$C:$C)</f>
        <v>39108-34-4</v>
      </c>
      <c r="K1022">
        <f>_xlfn.XLOOKUP(Table1_1[[#This Row],[CAS_rn]],[1]analyte_order!$C:$C,[1]analyte_order!$E:$E)</f>
        <v>24</v>
      </c>
      <c r="L1022" s="3">
        <v>11.4</v>
      </c>
    </row>
    <row r="1023" spans="1:12" x14ac:dyDescent="0.3">
      <c r="A1023" t="s">
        <v>174</v>
      </c>
      <c r="B1023" s="1">
        <v>44314</v>
      </c>
      <c r="C1023" s="1" t="str">
        <f t="shared" si="15"/>
        <v>21118</v>
      </c>
      <c r="D1023" t="s">
        <v>109</v>
      </c>
      <c r="E1023" t="s">
        <v>120</v>
      </c>
      <c r="F1023" t="s">
        <v>111</v>
      </c>
      <c r="G1023">
        <v>18.5</v>
      </c>
      <c r="H1023">
        <v>134.75</v>
      </c>
      <c r="I1023" t="s">
        <v>30</v>
      </c>
      <c r="J1023" t="str">
        <f>_xlfn.XLOOKUP(Table1_1[[#This Row],[Analyte]],[1]analyte_order!$B:$B,[1]analyte_order!$C:$C)</f>
        <v>120226-60-0</v>
      </c>
      <c r="K1023">
        <f>_xlfn.XLOOKUP(Table1_1[[#This Row],[CAS_rn]],[1]analyte_order!$C:$C,[1]analyte_order!$E:$E)</f>
        <v>25</v>
      </c>
      <c r="L1023" s="3">
        <v>3.52</v>
      </c>
    </row>
    <row r="1024" spans="1:12" x14ac:dyDescent="0.3">
      <c r="A1024" t="s">
        <v>174</v>
      </c>
      <c r="B1024" s="1">
        <v>44314</v>
      </c>
      <c r="C1024" s="1" t="str">
        <f t="shared" si="15"/>
        <v>21118</v>
      </c>
      <c r="D1024" t="s">
        <v>109</v>
      </c>
      <c r="E1024" t="s">
        <v>120</v>
      </c>
      <c r="F1024" t="s">
        <v>111</v>
      </c>
      <c r="G1024">
        <v>18.5</v>
      </c>
      <c r="H1024">
        <v>134.75</v>
      </c>
      <c r="I1024" t="s">
        <v>31</v>
      </c>
      <c r="J1024" t="str">
        <f>_xlfn.XLOOKUP(Table1_1[[#This Row],[Analyte]],[1]analyte_order!$B:$B,[1]analyte_order!$C:$C)</f>
        <v>2355-31-9</v>
      </c>
      <c r="K1024">
        <f>_xlfn.XLOOKUP(Table1_1[[#This Row],[CAS_rn]],[1]analyte_order!$C:$C,[1]analyte_order!$E:$E)</f>
        <v>26</v>
      </c>
      <c r="L1024" s="3">
        <v>9.6000000000000002E-2</v>
      </c>
    </row>
    <row r="1025" spans="1:12" x14ac:dyDescent="0.3">
      <c r="A1025" t="s">
        <v>174</v>
      </c>
      <c r="B1025" s="1">
        <v>44314</v>
      </c>
      <c r="C1025" s="1" t="str">
        <f t="shared" si="15"/>
        <v>21118</v>
      </c>
      <c r="D1025" t="s">
        <v>109</v>
      </c>
      <c r="E1025" t="s">
        <v>120</v>
      </c>
      <c r="F1025" t="s">
        <v>111</v>
      </c>
      <c r="G1025">
        <v>18.5</v>
      </c>
      <c r="H1025">
        <v>134.75</v>
      </c>
      <c r="I1025" t="s">
        <v>32</v>
      </c>
      <c r="J1025" t="str">
        <f>_xlfn.XLOOKUP(Table1_1[[#This Row],[Analyte]],[1]analyte_order!$B:$B,[1]analyte_order!$C:$C)</f>
        <v>2991-50-6</v>
      </c>
      <c r="K1025">
        <f>_xlfn.XLOOKUP(Table1_1[[#This Row],[CAS_rn]],[1]analyte_order!$C:$C,[1]analyte_order!$E:$E)</f>
        <v>27</v>
      </c>
      <c r="L1025" s="3">
        <v>9.6000000000000002E-2</v>
      </c>
    </row>
    <row r="1026" spans="1:12" x14ac:dyDescent="0.3">
      <c r="A1026" t="s">
        <v>174</v>
      </c>
      <c r="B1026" s="1">
        <v>44314</v>
      </c>
      <c r="C1026" s="1" t="str">
        <f t="shared" ref="C1026:C1089" si="16">TEXT(B1026,"yy")&amp;TEXT((B1026-DATEVALUE("1/1/"&amp;TEXT(B1026,"yy"))+1),"000")</f>
        <v>21118</v>
      </c>
      <c r="D1026" t="s">
        <v>109</v>
      </c>
      <c r="E1026" t="s">
        <v>120</v>
      </c>
      <c r="F1026" t="s">
        <v>111</v>
      </c>
      <c r="G1026">
        <v>18.5</v>
      </c>
      <c r="H1026">
        <v>134.75</v>
      </c>
      <c r="I1026" t="s">
        <v>33</v>
      </c>
      <c r="J1026" t="str">
        <f>_xlfn.XLOOKUP(Table1_1[[#This Row],[Analyte]],[1]analyte_order!$B:$B,[1]analyte_order!$C:$C)</f>
        <v>754-91-6</v>
      </c>
      <c r="K1026">
        <f>_xlfn.XLOOKUP(Table1_1[[#This Row],[CAS_rn]],[1]analyte_order!$C:$C,[1]analyte_order!$E:$E)</f>
        <v>28</v>
      </c>
      <c r="L1026" s="3">
        <v>3.24</v>
      </c>
    </row>
    <row r="1027" spans="1:12" x14ac:dyDescent="0.3">
      <c r="A1027" t="s">
        <v>174</v>
      </c>
      <c r="B1027" s="1">
        <v>44314</v>
      </c>
      <c r="C1027" s="1" t="str">
        <f t="shared" si="16"/>
        <v>21118</v>
      </c>
      <c r="D1027" t="s">
        <v>109</v>
      </c>
      <c r="E1027" t="s">
        <v>120</v>
      </c>
      <c r="F1027" t="s">
        <v>111</v>
      </c>
      <c r="G1027">
        <v>18.5</v>
      </c>
      <c r="H1027">
        <v>134.75</v>
      </c>
      <c r="I1027" t="s">
        <v>34</v>
      </c>
      <c r="J1027" t="str">
        <f>_xlfn.XLOOKUP(Table1_1[[#This Row],[Analyte]],[1]analyte_order!$B:$B,[1]analyte_order!$C:$C)</f>
        <v>2806-24-8</v>
      </c>
      <c r="K1027">
        <f>_xlfn.XLOOKUP(Table1_1[[#This Row],[CAS_rn]],[1]analyte_order!$C:$C,[1]analyte_order!$E:$E)</f>
        <v>29</v>
      </c>
      <c r="L1027" s="3">
        <v>9.6000000000000002E-2</v>
      </c>
    </row>
    <row r="1028" spans="1:12" x14ac:dyDescent="0.3">
      <c r="A1028" t="s">
        <v>174</v>
      </c>
      <c r="B1028" s="1">
        <v>44314</v>
      </c>
      <c r="C1028" s="1" t="str">
        <f t="shared" si="16"/>
        <v>21118</v>
      </c>
      <c r="D1028" t="s">
        <v>109</v>
      </c>
      <c r="E1028" t="s">
        <v>120</v>
      </c>
      <c r="F1028" t="s">
        <v>111</v>
      </c>
      <c r="G1028">
        <v>18.5</v>
      </c>
      <c r="H1028">
        <v>134.75</v>
      </c>
      <c r="I1028" t="s">
        <v>35</v>
      </c>
      <c r="J1028" t="str">
        <f>_xlfn.XLOOKUP(Table1_1[[#This Row],[Analyte]],[1]analyte_order!$B:$B,[1]analyte_order!$C:$C)</f>
        <v>31506-32-8</v>
      </c>
      <c r="K1028">
        <f>_xlfn.XLOOKUP(Table1_1[[#This Row],[CAS_rn]],[1]analyte_order!$C:$C,[1]analyte_order!$E:$E)</f>
        <v>30</v>
      </c>
      <c r="L1028" s="3">
        <v>9.6000000000000002E-2</v>
      </c>
    </row>
    <row r="1029" spans="1:12" x14ac:dyDescent="0.3">
      <c r="A1029" t="s">
        <v>174</v>
      </c>
      <c r="B1029" s="1">
        <v>44314</v>
      </c>
      <c r="C1029" s="1" t="str">
        <f t="shared" si="16"/>
        <v>21118</v>
      </c>
      <c r="D1029" t="s">
        <v>109</v>
      </c>
      <c r="E1029" t="s">
        <v>120</v>
      </c>
      <c r="F1029" t="s">
        <v>111</v>
      </c>
      <c r="G1029">
        <v>18.5</v>
      </c>
      <c r="H1029">
        <v>134.75</v>
      </c>
      <c r="I1029" t="s">
        <v>36</v>
      </c>
      <c r="J1029" t="str">
        <f>_xlfn.XLOOKUP(Table1_1[[#This Row],[Analyte]],[1]analyte_order!$B:$B,[1]analyte_order!$C:$C)</f>
        <v>4151-50-2</v>
      </c>
      <c r="K1029">
        <f>_xlfn.XLOOKUP(Table1_1[[#This Row],[CAS_rn]],[1]analyte_order!$C:$C,[1]analyte_order!$E:$E)</f>
        <v>31</v>
      </c>
      <c r="L1029" s="3">
        <v>9.6000000000000002E-2</v>
      </c>
    </row>
    <row r="1030" spans="1:12" x14ac:dyDescent="0.3">
      <c r="A1030" t="s">
        <v>174</v>
      </c>
      <c r="B1030" s="1">
        <v>44314</v>
      </c>
      <c r="C1030" s="1" t="str">
        <f t="shared" si="16"/>
        <v>21118</v>
      </c>
      <c r="D1030" t="s">
        <v>109</v>
      </c>
      <c r="E1030" t="s">
        <v>120</v>
      </c>
      <c r="F1030" t="s">
        <v>111</v>
      </c>
      <c r="G1030">
        <v>18.5</v>
      </c>
      <c r="H1030">
        <v>134.75</v>
      </c>
      <c r="I1030" t="s">
        <v>37</v>
      </c>
      <c r="J1030" t="str">
        <f>_xlfn.XLOOKUP(Table1_1[[#This Row],[Analyte]],[1]analyte_order!$B:$B,[1]analyte_order!$C:$C)</f>
        <v>13252-13-6</v>
      </c>
      <c r="K1030">
        <f>_xlfn.XLOOKUP(Table1_1[[#This Row],[CAS_rn]],[1]analyte_order!$C:$C,[1]analyte_order!$E:$E)</f>
        <v>34</v>
      </c>
      <c r="L1030" s="3">
        <v>9.6000000000000002E-2</v>
      </c>
    </row>
    <row r="1031" spans="1:12" x14ac:dyDescent="0.3">
      <c r="A1031" t="s">
        <v>174</v>
      </c>
      <c r="B1031" s="1">
        <v>44314</v>
      </c>
      <c r="C1031" s="1" t="str">
        <f t="shared" si="16"/>
        <v>21118</v>
      </c>
      <c r="D1031" t="s">
        <v>109</v>
      </c>
      <c r="E1031" t="s">
        <v>120</v>
      </c>
      <c r="F1031" t="s">
        <v>111</v>
      </c>
      <c r="G1031">
        <v>18.5</v>
      </c>
      <c r="H1031">
        <v>134.75</v>
      </c>
      <c r="I1031" t="s">
        <v>38</v>
      </c>
      <c r="J1031" t="str">
        <f>_xlfn.XLOOKUP(Table1_1[[#This Row],[Analyte]],[1]analyte_order!$B:$B,[1]analyte_order!$C:$C)</f>
        <v>919005-14-4</v>
      </c>
      <c r="K1031">
        <f>_xlfn.XLOOKUP(Table1_1[[#This Row],[CAS_rn]],[1]analyte_order!$C:$C,[1]analyte_order!$E:$E)</f>
        <v>35</v>
      </c>
      <c r="L1031" s="3">
        <v>9.6000000000000002E-2</v>
      </c>
    </row>
    <row r="1032" spans="1:12" x14ac:dyDescent="0.3">
      <c r="A1032" t="s">
        <v>174</v>
      </c>
      <c r="B1032" s="1">
        <v>44314</v>
      </c>
      <c r="C1032" s="1" t="str">
        <f t="shared" si="16"/>
        <v>21118</v>
      </c>
      <c r="D1032" t="s">
        <v>109</v>
      </c>
      <c r="E1032" t="s">
        <v>120</v>
      </c>
      <c r="F1032" t="s">
        <v>111</v>
      </c>
      <c r="G1032">
        <v>18.5</v>
      </c>
      <c r="H1032">
        <v>134.75</v>
      </c>
      <c r="I1032" t="s">
        <v>39</v>
      </c>
      <c r="J1032" t="str">
        <f>_xlfn.XLOOKUP(Table1_1[[#This Row],[Analyte]],[1]analyte_order!$B:$B,[1]analyte_order!$C:$C)</f>
        <v>756426-58-1</v>
      </c>
      <c r="K1032">
        <f>_xlfn.XLOOKUP(Table1_1[[#This Row],[CAS_rn]],[1]analyte_order!$C:$C,[1]analyte_order!$E:$E)</f>
        <v>36</v>
      </c>
      <c r="L1032" s="3">
        <v>9.6000000000000002E-2</v>
      </c>
    </row>
    <row r="1033" spans="1:12" x14ac:dyDescent="0.3">
      <c r="A1033" t="s">
        <v>174</v>
      </c>
      <c r="B1033" s="1">
        <v>44314</v>
      </c>
      <c r="C1033" s="1" t="str">
        <f t="shared" si="16"/>
        <v>21118</v>
      </c>
      <c r="D1033" t="s">
        <v>109</v>
      </c>
      <c r="E1033" t="s">
        <v>120</v>
      </c>
      <c r="F1033" t="s">
        <v>111</v>
      </c>
      <c r="G1033">
        <v>18.5</v>
      </c>
      <c r="H1033">
        <v>134.75</v>
      </c>
      <c r="I1033" t="s">
        <v>40</v>
      </c>
      <c r="J1033" t="str">
        <f>_xlfn.XLOOKUP(Table1_1[[#This Row],[Analyte]],[1]analyte_order!$B:$B,[1]analyte_order!$C:$C)</f>
        <v>763051-92-9</v>
      </c>
      <c r="K1033">
        <f>_xlfn.XLOOKUP(Table1_1[[#This Row],[CAS_rn]],[1]analyte_order!$C:$C,[1]analyte_order!$E:$E)</f>
        <v>37</v>
      </c>
      <c r="L1033" s="3">
        <v>9.6000000000000002E-2</v>
      </c>
    </row>
    <row r="1034" spans="1:12" x14ac:dyDescent="0.3">
      <c r="A1034" t="s">
        <v>174</v>
      </c>
      <c r="B1034" s="1">
        <v>44314</v>
      </c>
      <c r="C1034" s="1" t="str">
        <f t="shared" si="16"/>
        <v>21118</v>
      </c>
      <c r="D1034" t="s">
        <v>109</v>
      </c>
      <c r="E1034" t="s">
        <v>120</v>
      </c>
      <c r="F1034" t="s">
        <v>111</v>
      </c>
      <c r="G1034">
        <v>18.5</v>
      </c>
      <c r="H1034">
        <v>134.75</v>
      </c>
      <c r="I1034" t="s">
        <v>41</v>
      </c>
      <c r="J1034" t="str">
        <f>_xlfn.XLOOKUP(Table1_1[[#This Row],[Analyte]],[1]analyte_order!$B:$B,[1]analyte_order!$C:$C)</f>
        <v>356-02-5</v>
      </c>
      <c r="K1034">
        <f>_xlfn.XLOOKUP(Table1_1[[#This Row],[CAS_rn]],[1]analyte_order!$C:$C,[1]analyte_order!$E:$E)</f>
        <v>38</v>
      </c>
      <c r="L1034" s="3">
        <v>0.96</v>
      </c>
    </row>
    <row r="1035" spans="1:12" x14ac:dyDescent="0.3">
      <c r="A1035" t="s">
        <v>174</v>
      </c>
      <c r="B1035" s="1">
        <v>44314</v>
      </c>
      <c r="C1035" s="1" t="str">
        <f t="shared" si="16"/>
        <v>21118</v>
      </c>
      <c r="D1035" t="s">
        <v>109</v>
      </c>
      <c r="E1035" t="s">
        <v>120</v>
      </c>
      <c r="F1035" t="s">
        <v>111</v>
      </c>
      <c r="G1035">
        <v>18.5</v>
      </c>
      <c r="H1035">
        <v>134.75</v>
      </c>
      <c r="I1035" t="s">
        <v>42</v>
      </c>
      <c r="J1035" t="str">
        <f>_xlfn.XLOOKUP(Table1_1[[#This Row],[Analyte]],[1]analyte_order!$B:$B,[1]analyte_order!$C:$C)</f>
        <v>914637-49-3</v>
      </c>
      <c r="K1035">
        <f>_xlfn.XLOOKUP(Table1_1[[#This Row],[CAS_rn]],[1]analyte_order!$C:$C,[1]analyte_order!$E:$E)</f>
        <v>39</v>
      </c>
      <c r="L1035" s="3">
        <v>9.6000000000000002E-2</v>
      </c>
    </row>
    <row r="1036" spans="1:12" x14ac:dyDescent="0.3">
      <c r="A1036" t="s">
        <v>174</v>
      </c>
      <c r="B1036" s="1">
        <v>44314</v>
      </c>
      <c r="C1036" s="1" t="str">
        <f t="shared" si="16"/>
        <v>21118</v>
      </c>
      <c r="D1036" t="s">
        <v>109</v>
      </c>
      <c r="E1036" t="s">
        <v>120</v>
      </c>
      <c r="F1036" t="s">
        <v>111</v>
      </c>
      <c r="G1036">
        <v>18.5</v>
      </c>
      <c r="H1036">
        <v>134.75</v>
      </c>
      <c r="I1036" t="s">
        <v>43</v>
      </c>
      <c r="J1036" t="str">
        <f>_xlfn.XLOOKUP(Table1_1[[#This Row],[Analyte]],[1]analyte_order!$B:$B,[1]analyte_order!$C:$C)</f>
        <v>812-70-4</v>
      </c>
      <c r="K1036">
        <f>_xlfn.XLOOKUP(Table1_1[[#This Row],[CAS_rn]],[1]analyte_order!$C:$C,[1]analyte_order!$E:$E)</f>
        <v>40</v>
      </c>
      <c r="L1036" s="3">
        <v>9.6000000000000002E-2</v>
      </c>
    </row>
    <row r="1037" spans="1:12" x14ac:dyDescent="0.3">
      <c r="A1037" t="s">
        <v>174</v>
      </c>
      <c r="B1037" s="1">
        <v>44314</v>
      </c>
      <c r="C1037" s="1" t="str">
        <f t="shared" si="16"/>
        <v>21118</v>
      </c>
      <c r="D1037" t="s">
        <v>109</v>
      </c>
      <c r="E1037" t="s">
        <v>120</v>
      </c>
      <c r="F1037" t="s">
        <v>111</v>
      </c>
      <c r="G1037">
        <v>18.5</v>
      </c>
      <c r="H1037">
        <v>134.75</v>
      </c>
      <c r="I1037" t="s">
        <v>44</v>
      </c>
      <c r="J1037" t="str">
        <f>_xlfn.XLOOKUP(Table1_1[[#This Row],[Analyte]],[1]analyte_order!$B:$B,[1]analyte_order!$C:$C)</f>
        <v>53826-12-3</v>
      </c>
      <c r="K1037">
        <f>_xlfn.XLOOKUP(Table1_1[[#This Row],[CAS_rn]],[1]analyte_order!$C:$C,[1]analyte_order!$E:$E)</f>
        <v>41</v>
      </c>
      <c r="L1037" s="3">
        <v>9.6000000000000002E-2</v>
      </c>
    </row>
    <row r="1038" spans="1:12" x14ac:dyDescent="0.3">
      <c r="A1038" t="s">
        <v>174</v>
      </c>
      <c r="B1038" s="1">
        <v>44314</v>
      </c>
      <c r="C1038" s="1" t="str">
        <f t="shared" si="16"/>
        <v>21118</v>
      </c>
      <c r="D1038" t="s">
        <v>109</v>
      </c>
      <c r="E1038" t="s">
        <v>120</v>
      </c>
      <c r="F1038" t="s">
        <v>111</v>
      </c>
      <c r="G1038">
        <v>18.5</v>
      </c>
      <c r="H1038">
        <v>134.75</v>
      </c>
      <c r="I1038" t="s">
        <v>45</v>
      </c>
      <c r="J1038" t="str">
        <f>_xlfn.XLOOKUP(Table1_1[[#This Row],[Analyte]],[1]analyte_order!$B:$B,[1]analyte_order!$C:$C)</f>
        <v>27854-31-5</v>
      </c>
      <c r="K1038">
        <f>_xlfn.XLOOKUP(Table1_1[[#This Row],[CAS_rn]],[1]analyte_order!$C:$C,[1]analyte_order!$E:$E)</f>
        <v>42</v>
      </c>
      <c r="L1038" s="3">
        <v>9.6000000000000002E-2</v>
      </c>
    </row>
    <row r="1039" spans="1:12" x14ac:dyDescent="0.3">
      <c r="A1039" t="s">
        <v>174</v>
      </c>
      <c r="B1039" s="1">
        <v>44314</v>
      </c>
      <c r="C1039" s="1" t="str">
        <f t="shared" si="16"/>
        <v>21118</v>
      </c>
      <c r="D1039" t="s">
        <v>109</v>
      </c>
      <c r="E1039" t="s">
        <v>120</v>
      </c>
      <c r="F1039" t="s">
        <v>111</v>
      </c>
      <c r="G1039">
        <v>18.5</v>
      </c>
      <c r="H1039">
        <v>134.75</v>
      </c>
      <c r="I1039" t="s">
        <v>46</v>
      </c>
      <c r="J1039" t="str">
        <f>_xlfn.XLOOKUP(Table1_1[[#This Row],[Analyte]],[1]analyte_order!$B:$B,[1]analyte_order!$C:$C)</f>
        <v>53826-13-4</v>
      </c>
      <c r="K1039">
        <f>_xlfn.XLOOKUP(Table1_1[[#This Row],[CAS_rn]],[1]analyte_order!$C:$C,[1]analyte_order!$E:$E)</f>
        <v>43</v>
      </c>
      <c r="L1039" s="3">
        <v>9.6000000000000002E-2</v>
      </c>
    </row>
    <row r="1040" spans="1:12" x14ac:dyDescent="0.3">
      <c r="A1040" t="s">
        <v>174</v>
      </c>
      <c r="B1040" s="1">
        <v>44314</v>
      </c>
      <c r="C1040" s="1" t="str">
        <f t="shared" si="16"/>
        <v>21118</v>
      </c>
      <c r="D1040" t="s">
        <v>109</v>
      </c>
      <c r="E1040" t="s">
        <v>120</v>
      </c>
      <c r="F1040" t="s">
        <v>111</v>
      </c>
      <c r="G1040">
        <v>18.5</v>
      </c>
      <c r="H1040">
        <v>134.75</v>
      </c>
      <c r="I1040" t="s">
        <v>47</v>
      </c>
      <c r="J1040" t="str">
        <f>_xlfn.XLOOKUP(Table1_1[[#This Row],[Analyte]],[1]analyte_order!$B:$B,[1]analyte_order!$C:$C)</f>
        <v>161094-75-3</v>
      </c>
      <c r="K1040">
        <f>_xlfn.XLOOKUP(Table1_1[[#This Row],[CAS_rn]],[1]analyte_order!$C:$C,[1]analyte_order!$E:$E)</f>
        <v>44</v>
      </c>
      <c r="L1040" s="3">
        <v>9.6000000000000002E-2</v>
      </c>
    </row>
    <row r="1041" spans="1:12" x14ac:dyDescent="0.3">
      <c r="A1041" t="s">
        <v>174</v>
      </c>
      <c r="B1041" s="1">
        <v>44314</v>
      </c>
      <c r="C1041" s="1" t="str">
        <f t="shared" si="16"/>
        <v>21118</v>
      </c>
      <c r="D1041" t="s">
        <v>109</v>
      </c>
      <c r="E1041" t="s">
        <v>120</v>
      </c>
      <c r="F1041" t="s">
        <v>111</v>
      </c>
      <c r="G1041">
        <v>18.5</v>
      </c>
      <c r="H1041">
        <v>134.75</v>
      </c>
      <c r="I1041" t="s">
        <v>48</v>
      </c>
      <c r="J1041" t="str">
        <f>_xlfn.XLOOKUP(Table1_1[[#This Row],[Analyte]],[1]analyte_order!$B:$B,[1]analyte_order!$C:$C)</f>
        <v>70887-84-2</v>
      </c>
      <c r="K1041">
        <f>_xlfn.XLOOKUP(Table1_1[[#This Row],[CAS_rn]],[1]analyte_order!$C:$C,[1]analyte_order!$E:$E)</f>
        <v>45</v>
      </c>
      <c r="L1041" s="3">
        <v>9.6000000000000002E-2</v>
      </c>
    </row>
    <row r="1042" spans="1:12" x14ac:dyDescent="0.3">
      <c r="A1042" t="s">
        <v>174</v>
      </c>
      <c r="B1042" s="1">
        <v>44314</v>
      </c>
      <c r="C1042" s="1" t="str">
        <f t="shared" si="16"/>
        <v>21118</v>
      </c>
      <c r="D1042" t="s">
        <v>109</v>
      </c>
      <c r="E1042" t="s">
        <v>120</v>
      </c>
      <c r="F1042" t="s">
        <v>111</v>
      </c>
      <c r="G1042">
        <v>18.5</v>
      </c>
      <c r="H1042">
        <v>134.75</v>
      </c>
      <c r="I1042" t="s">
        <v>49</v>
      </c>
      <c r="J1042" t="str">
        <f>_xlfn.XLOOKUP(Table1_1[[#This Row],[Analyte]],[1]analyte_order!$B:$B,[1]analyte_order!$C:$C)</f>
        <v>57677-95-9</v>
      </c>
      <c r="K1042">
        <f>_xlfn.XLOOKUP(Table1_1[[#This Row],[CAS_rn]],[1]analyte_order!$C:$C,[1]analyte_order!$E:$E)</f>
        <v>46</v>
      </c>
      <c r="L1042" s="3">
        <v>0.24</v>
      </c>
    </row>
    <row r="1043" spans="1:12" x14ac:dyDescent="0.3">
      <c r="A1043" t="s">
        <v>174</v>
      </c>
      <c r="B1043" s="1">
        <v>44314</v>
      </c>
      <c r="C1043" s="1" t="str">
        <f t="shared" si="16"/>
        <v>21118</v>
      </c>
      <c r="D1043" t="s">
        <v>109</v>
      </c>
      <c r="E1043" t="s">
        <v>120</v>
      </c>
      <c r="F1043" t="s">
        <v>111</v>
      </c>
      <c r="G1043">
        <v>18.5</v>
      </c>
      <c r="H1043">
        <v>134.75</v>
      </c>
      <c r="I1043" t="s">
        <v>50</v>
      </c>
      <c r="J1043" t="str">
        <f>_xlfn.XLOOKUP(Table1_1[[#This Row],[Analyte]],[1]analyte_order!$B:$B,[1]analyte_order!$C:$C)</f>
        <v>30334-69-1</v>
      </c>
      <c r="K1043">
        <f>_xlfn.XLOOKUP(Table1_1[[#This Row],[CAS_rn]],[1]analyte_order!$C:$C,[1]analyte_order!$E:$E)</f>
        <v>51</v>
      </c>
      <c r="L1043" s="3">
        <v>2.08</v>
      </c>
    </row>
    <row r="1044" spans="1:12" x14ac:dyDescent="0.3">
      <c r="A1044" t="s">
        <v>174</v>
      </c>
      <c r="B1044" s="1">
        <v>44314</v>
      </c>
      <c r="C1044" s="1" t="str">
        <f t="shared" si="16"/>
        <v>21118</v>
      </c>
      <c r="D1044" t="s">
        <v>109</v>
      </c>
      <c r="E1044" t="s">
        <v>120</v>
      </c>
      <c r="F1044" t="s">
        <v>111</v>
      </c>
      <c r="G1044">
        <v>18.5</v>
      </c>
      <c r="H1044">
        <v>134.75</v>
      </c>
      <c r="I1044" t="s">
        <v>51</v>
      </c>
      <c r="J1044" t="str">
        <f>_xlfn.XLOOKUP(Table1_1[[#This Row],[Analyte]],[1]analyte_order!$B:$B,[1]analyte_order!$C:$C)</f>
        <v>41997-13-1</v>
      </c>
      <c r="K1044">
        <f>_xlfn.XLOOKUP(Table1_1[[#This Row],[CAS_rn]],[1]analyte_order!$C:$C,[1]analyte_order!$E:$E)</f>
        <v>52</v>
      </c>
      <c r="L1044" s="3">
        <v>50.2</v>
      </c>
    </row>
    <row r="1045" spans="1:12" x14ac:dyDescent="0.3">
      <c r="A1045" t="s">
        <v>174</v>
      </c>
      <c r="B1045" s="1">
        <v>44314</v>
      </c>
      <c r="C1045" s="1" t="str">
        <f t="shared" si="16"/>
        <v>21118</v>
      </c>
      <c r="D1045" t="s">
        <v>109</v>
      </c>
      <c r="E1045" t="s">
        <v>120</v>
      </c>
      <c r="F1045" t="s">
        <v>111</v>
      </c>
      <c r="G1045">
        <v>18.5</v>
      </c>
      <c r="H1045">
        <v>134.75</v>
      </c>
      <c r="I1045" t="s">
        <v>52</v>
      </c>
      <c r="J1045" t="str">
        <f>_xlfn.XLOOKUP(Table1_1[[#This Row],[Analyte]],[1]analyte_order!$B:$B,[1]analyte_order!$C:$C)</f>
        <v>423-41-6</v>
      </c>
      <c r="K1045">
        <f>_xlfn.XLOOKUP(Table1_1[[#This Row],[CAS_rn]],[1]analyte_order!$C:$C,[1]analyte_order!$E:$E)</f>
        <v>53</v>
      </c>
      <c r="L1045" s="3">
        <v>0.24</v>
      </c>
    </row>
    <row r="1046" spans="1:12" x14ac:dyDescent="0.3">
      <c r="A1046" t="s">
        <v>174</v>
      </c>
      <c r="B1046" s="1">
        <v>44314</v>
      </c>
      <c r="C1046" s="1" t="str">
        <f t="shared" si="16"/>
        <v>21118</v>
      </c>
      <c r="D1046" t="s">
        <v>109</v>
      </c>
      <c r="E1046" t="s">
        <v>120</v>
      </c>
      <c r="F1046" t="s">
        <v>111</v>
      </c>
      <c r="G1046">
        <v>18.5</v>
      </c>
      <c r="H1046">
        <v>134.75</v>
      </c>
      <c r="I1046" t="s">
        <v>53</v>
      </c>
      <c r="J1046" t="str">
        <f>_xlfn.XLOOKUP(Table1_1[[#This Row],[Analyte]],[1]analyte_order!$B:$B,[1]analyte_order!$C:$C)</f>
        <v>777011-38-8</v>
      </c>
      <c r="K1046">
        <f>_xlfn.XLOOKUP(Table1_1[[#This Row],[CAS_rn]],[1]analyte_order!$C:$C,[1]analyte_order!$E:$E)</f>
        <v>54</v>
      </c>
      <c r="L1046" s="3">
        <v>3.07</v>
      </c>
    </row>
    <row r="1047" spans="1:12" x14ac:dyDescent="0.3">
      <c r="A1047" t="s">
        <v>174</v>
      </c>
      <c r="B1047" s="1">
        <v>44314</v>
      </c>
      <c r="C1047" s="1" t="str">
        <f t="shared" si="16"/>
        <v>21118</v>
      </c>
      <c r="D1047" t="s">
        <v>109</v>
      </c>
      <c r="E1047" t="s">
        <v>120</v>
      </c>
      <c r="F1047" t="s">
        <v>111</v>
      </c>
      <c r="G1047">
        <v>18.5</v>
      </c>
      <c r="H1047">
        <v>134.75</v>
      </c>
      <c r="I1047" t="s">
        <v>54</v>
      </c>
      <c r="J1047" t="str">
        <f>_xlfn.XLOOKUP(Table1_1[[#This Row],[Analyte]],[1]analyte_order!$B:$B,[1]analyte_order!$C:$C)</f>
        <v>646-83-3</v>
      </c>
      <c r="K1047">
        <f>_xlfn.XLOOKUP(Table1_1[[#This Row],[CAS_rn]],[1]analyte_order!$C:$C,[1]analyte_order!$E:$E)</f>
        <v>55</v>
      </c>
      <c r="L1047" s="3">
        <v>9.6000000000000002E-2</v>
      </c>
    </row>
    <row r="1048" spans="1:12" x14ac:dyDescent="0.3">
      <c r="A1048" t="s">
        <v>174</v>
      </c>
      <c r="B1048" s="1">
        <v>44314</v>
      </c>
      <c r="C1048" s="1" t="str">
        <f t="shared" si="16"/>
        <v>21118</v>
      </c>
      <c r="D1048" t="s">
        <v>109</v>
      </c>
      <c r="E1048" t="s">
        <v>120</v>
      </c>
      <c r="F1048" t="s">
        <v>111</v>
      </c>
      <c r="G1048">
        <v>18.5</v>
      </c>
      <c r="H1048">
        <v>134.75</v>
      </c>
      <c r="I1048" t="s">
        <v>55</v>
      </c>
      <c r="J1048" t="str">
        <f>_xlfn.XLOOKUP(Table1_1[[#This Row],[Analyte]],[1]analyte_order!$B:$B,[1]analyte_order!$C:$C)</f>
        <v>678-41-1</v>
      </c>
      <c r="K1048">
        <f>_xlfn.XLOOKUP(Table1_1[[#This Row],[CAS_rn]],[1]analyte_order!$C:$C,[1]analyte_order!$E:$E)</f>
        <v>56</v>
      </c>
      <c r="L1048" s="3">
        <v>9.6000000000000002E-2</v>
      </c>
    </row>
    <row r="1049" spans="1:12" x14ac:dyDescent="0.3">
      <c r="A1049" t="s">
        <v>174</v>
      </c>
      <c r="B1049" s="1">
        <v>44314</v>
      </c>
      <c r="C1049" s="1" t="str">
        <f t="shared" si="16"/>
        <v>21118</v>
      </c>
      <c r="D1049" t="s">
        <v>109</v>
      </c>
      <c r="E1049" t="s">
        <v>120</v>
      </c>
      <c r="F1049" t="s">
        <v>111</v>
      </c>
      <c r="G1049">
        <v>18.5</v>
      </c>
      <c r="H1049">
        <v>134.75</v>
      </c>
      <c r="I1049" t="s">
        <v>56</v>
      </c>
      <c r="J1049" t="str">
        <f>_xlfn.XLOOKUP(Table1_1[[#This Row],[Analyte]],[1]analyte_order!$B:$B,[1]analyte_order!$C:$C)</f>
        <v>2965-52-8</v>
      </c>
      <c r="K1049">
        <f>_xlfn.XLOOKUP(Table1_1[[#This Row],[CAS_rn]],[1]analyte_order!$C:$C,[1]analyte_order!$E:$E)</f>
        <v>57</v>
      </c>
      <c r="L1049" s="3">
        <v>9.6000000000000002E-2</v>
      </c>
    </row>
    <row r="1050" spans="1:12" x14ac:dyDescent="0.3">
      <c r="A1050" t="s">
        <v>175</v>
      </c>
      <c r="B1050" s="1">
        <v>44314</v>
      </c>
      <c r="C1050" s="1" t="str">
        <f t="shared" si="16"/>
        <v>21118</v>
      </c>
      <c r="D1050" t="s">
        <v>109</v>
      </c>
      <c r="E1050" t="s">
        <v>120</v>
      </c>
      <c r="F1050" t="s">
        <v>113</v>
      </c>
      <c r="G1050">
        <v>18.5</v>
      </c>
      <c r="H1050">
        <v>134.75</v>
      </c>
      <c r="I1050" t="s">
        <v>7</v>
      </c>
      <c r="J1050" t="str">
        <f>_xlfn.XLOOKUP(Table1_1[[#This Row],[Analyte]],[1]analyte_order!$B:$B,[1]analyte_order!$C:$C)</f>
        <v>375-22-4</v>
      </c>
      <c r="K1050">
        <f>_xlfn.XLOOKUP(Table1_1[[#This Row],[CAS_rn]],[1]analyte_order!$C:$C,[1]analyte_order!$E:$E)</f>
        <v>1</v>
      </c>
      <c r="L1050" s="3">
        <v>9.7000000000000003E-2</v>
      </c>
    </row>
    <row r="1051" spans="1:12" x14ac:dyDescent="0.3">
      <c r="A1051" t="s">
        <v>175</v>
      </c>
      <c r="B1051" s="1">
        <v>44314</v>
      </c>
      <c r="C1051" s="1" t="str">
        <f t="shared" si="16"/>
        <v>21118</v>
      </c>
      <c r="D1051" t="s">
        <v>109</v>
      </c>
      <c r="E1051" t="s">
        <v>120</v>
      </c>
      <c r="F1051" t="s">
        <v>113</v>
      </c>
      <c r="G1051">
        <v>18.5</v>
      </c>
      <c r="H1051">
        <v>134.75</v>
      </c>
      <c r="I1051" t="s">
        <v>8</v>
      </c>
      <c r="J1051" t="str">
        <f>_xlfn.XLOOKUP(Table1_1[[#This Row],[Analyte]],[1]analyte_order!$B:$B,[1]analyte_order!$C:$C)</f>
        <v>2706-90-3</v>
      </c>
      <c r="K1051">
        <f>_xlfn.XLOOKUP(Table1_1[[#This Row],[CAS_rn]],[1]analyte_order!$C:$C,[1]analyte_order!$E:$E)</f>
        <v>2</v>
      </c>
      <c r="L1051" s="3">
        <v>9.7000000000000003E-2</v>
      </c>
    </row>
    <row r="1052" spans="1:12" x14ac:dyDescent="0.3">
      <c r="A1052" t="s">
        <v>175</v>
      </c>
      <c r="B1052" s="1">
        <v>44314</v>
      </c>
      <c r="C1052" s="1" t="str">
        <f t="shared" si="16"/>
        <v>21118</v>
      </c>
      <c r="D1052" t="s">
        <v>109</v>
      </c>
      <c r="E1052" t="s">
        <v>120</v>
      </c>
      <c r="F1052" t="s">
        <v>113</v>
      </c>
      <c r="G1052">
        <v>18.5</v>
      </c>
      <c r="H1052">
        <v>134.75</v>
      </c>
      <c r="I1052" t="s">
        <v>9</v>
      </c>
      <c r="J1052" t="str">
        <f>_xlfn.XLOOKUP(Table1_1[[#This Row],[Analyte]],[1]analyte_order!$B:$B,[1]analyte_order!$C:$C)</f>
        <v>307-24-4</v>
      </c>
      <c r="K1052">
        <f>_xlfn.XLOOKUP(Table1_1[[#This Row],[CAS_rn]],[1]analyte_order!$C:$C,[1]analyte_order!$E:$E)</f>
        <v>3</v>
      </c>
      <c r="L1052" s="3">
        <v>0.81</v>
      </c>
    </row>
    <row r="1053" spans="1:12" x14ac:dyDescent="0.3">
      <c r="A1053" t="s">
        <v>175</v>
      </c>
      <c r="B1053" s="1">
        <v>44314</v>
      </c>
      <c r="C1053" s="1" t="str">
        <f t="shared" si="16"/>
        <v>21118</v>
      </c>
      <c r="D1053" t="s">
        <v>109</v>
      </c>
      <c r="E1053" t="s">
        <v>120</v>
      </c>
      <c r="F1053" t="s">
        <v>113</v>
      </c>
      <c r="G1053">
        <v>18.5</v>
      </c>
      <c r="H1053">
        <v>134.75</v>
      </c>
      <c r="I1053" t="s">
        <v>10</v>
      </c>
      <c r="J1053" t="str">
        <f>_xlfn.XLOOKUP(Table1_1[[#This Row],[Analyte]],[1]analyte_order!$B:$B,[1]analyte_order!$C:$C)</f>
        <v>375-85-9</v>
      </c>
      <c r="K1053">
        <f>_xlfn.XLOOKUP(Table1_1[[#This Row],[CAS_rn]],[1]analyte_order!$C:$C,[1]analyte_order!$E:$E)</f>
        <v>4</v>
      </c>
      <c r="L1053" s="3">
        <v>9.7000000000000003E-2</v>
      </c>
    </row>
    <row r="1054" spans="1:12" x14ac:dyDescent="0.3">
      <c r="A1054" t="s">
        <v>175</v>
      </c>
      <c r="B1054" s="1">
        <v>44314</v>
      </c>
      <c r="C1054" s="1" t="str">
        <f t="shared" si="16"/>
        <v>21118</v>
      </c>
      <c r="D1054" t="s">
        <v>109</v>
      </c>
      <c r="E1054" t="s">
        <v>120</v>
      </c>
      <c r="F1054" t="s">
        <v>113</v>
      </c>
      <c r="G1054">
        <v>18.5</v>
      </c>
      <c r="H1054">
        <v>134.75</v>
      </c>
      <c r="I1054" t="s">
        <v>11</v>
      </c>
      <c r="J1054" t="str">
        <f>_xlfn.XLOOKUP(Table1_1[[#This Row],[Analyte]],[1]analyte_order!$B:$B,[1]analyte_order!$C:$C)</f>
        <v>335-67-1</v>
      </c>
      <c r="K1054">
        <f>_xlfn.XLOOKUP(Table1_1[[#This Row],[CAS_rn]],[1]analyte_order!$C:$C,[1]analyte_order!$E:$E)</f>
        <v>5</v>
      </c>
      <c r="L1054" s="3">
        <v>9.7000000000000003E-2</v>
      </c>
    </row>
    <row r="1055" spans="1:12" x14ac:dyDescent="0.3">
      <c r="A1055" t="s">
        <v>175</v>
      </c>
      <c r="B1055" s="1">
        <v>44314</v>
      </c>
      <c r="C1055" s="1" t="str">
        <f t="shared" si="16"/>
        <v>21118</v>
      </c>
      <c r="D1055" t="s">
        <v>109</v>
      </c>
      <c r="E1055" t="s">
        <v>120</v>
      </c>
      <c r="F1055" t="s">
        <v>113</v>
      </c>
      <c r="G1055">
        <v>18.5</v>
      </c>
      <c r="H1055">
        <v>134.75</v>
      </c>
      <c r="I1055" t="s">
        <v>12</v>
      </c>
      <c r="J1055" t="str">
        <f>_xlfn.XLOOKUP(Table1_1[[#This Row],[Analyte]],[1]analyte_order!$B:$B,[1]analyte_order!$C:$C)</f>
        <v>375-95-1</v>
      </c>
      <c r="K1055">
        <f>_xlfn.XLOOKUP(Table1_1[[#This Row],[CAS_rn]],[1]analyte_order!$C:$C,[1]analyte_order!$E:$E)</f>
        <v>6</v>
      </c>
      <c r="L1055" s="3">
        <v>1.74</v>
      </c>
    </row>
    <row r="1056" spans="1:12" x14ac:dyDescent="0.3">
      <c r="A1056" t="s">
        <v>175</v>
      </c>
      <c r="B1056" s="1">
        <v>44314</v>
      </c>
      <c r="C1056" s="1" t="str">
        <f t="shared" si="16"/>
        <v>21118</v>
      </c>
      <c r="D1056" t="s">
        <v>109</v>
      </c>
      <c r="E1056" t="s">
        <v>120</v>
      </c>
      <c r="F1056" t="s">
        <v>113</v>
      </c>
      <c r="G1056">
        <v>18.5</v>
      </c>
      <c r="H1056">
        <v>134.75</v>
      </c>
      <c r="I1056" t="s">
        <v>19</v>
      </c>
      <c r="J1056" t="str">
        <f>_xlfn.XLOOKUP(Table1_1[[#This Row],[Analyte]],[1]analyte_order!$B:$B,[1]analyte_order!$C:$C)</f>
        <v>335-76-2</v>
      </c>
      <c r="K1056">
        <f>_xlfn.XLOOKUP(Table1_1[[#This Row],[CAS_rn]],[1]analyte_order!$C:$C,[1]analyte_order!$E:$E)</f>
        <v>7</v>
      </c>
      <c r="L1056" s="3">
        <v>8.67</v>
      </c>
    </row>
    <row r="1057" spans="1:12" x14ac:dyDescent="0.3">
      <c r="A1057" t="s">
        <v>175</v>
      </c>
      <c r="B1057" s="1">
        <v>44314</v>
      </c>
      <c r="C1057" s="1" t="str">
        <f t="shared" si="16"/>
        <v>21118</v>
      </c>
      <c r="D1057" t="s">
        <v>109</v>
      </c>
      <c r="E1057" t="s">
        <v>120</v>
      </c>
      <c r="F1057" t="s">
        <v>113</v>
      </c>
      <c r="G1057">
        <v>18.5</v>
      </c>
      <c r="H1057">
        <v>134.75</v>
      </c>
      <c r="I1057" t="s">
        <v>20</v>
      </c>
      <c r="J1057" t="str">
        <f>_xlfn.XLOOKUP(Table1_1[[#This Row],[Analyte]],[1]analyte_order!$B:$B,[1]analyte_order!$C:$C)</f>
        <v>2058-94-8</v>
      </c>
      <c r="K1057">
        <f>_xlfn.XLOOKUP(Table1_1[[#This Row],[CAS_rn]],[1]analyte_order!$C:$C,[1]analyte_order!$E:$E)</f>
        <v>8</v>
      </c>
      <c r="L1057" s="3">
        <v>9.7000000000000003E-2</v>
      </c>
    </row>
    <row r="1058" spans="1:12" x14ac:dyDescent="0.3">
      <c r="A1058" t="s">
        <v>175</v>
      </c>
      <c r="B1058" s="1">
        <v>44314</v>
      </c>
      <c r="C1058" s="1" t="str">
        <f t="shared" si="16"/>
        <v>21118</v>
      </c>
      <c r="D1058" t="s">
        <v>109</v>
      </c>
      <c r="E1058" t="s">
        <v>120</v>
      </c>
      <c r="F1058" t="s">
        <v>113</v>
      </c>
      <c r="G1058">
        <v>18.5</v>
      </c>
      <c r="H1058">
        <v>134.75</v>
      </c>
      <c r="I1058" t="s">
        <v>21</v>
      </c>
      <c r="J1058" t="str">
        <f>_xlfn.XLOOKUP(Table1_1[[#This Row],[Analyte]],[1]analyte_order!$B:$B,[1]analyte_order!$C:$C)</f>
        <v>307-55-1</v>
      </c>
      <c r="K1058">
        <f>_xlfn.XLOOKUP(Table1_1[[#This Row],[CAS_rn]],[1]analyte_order!$C:$C,[1]analyte_order!$E:$E)</f>
        <v>9</v>
      </c>
      <c r="L1058" s="3">
        <v>22.8</v>
      </c>
    </row>
    <row r="1059" spans="1:12" x14ac:dyDescent="0.3">
      <c r="A1059" t="s">
        <v>175</v>
      </c>
      <c r="B1059" s="1">
        <v>44314</v>
      </c>
      <c r="C1059" s="1" t="str">
        <f t="shared" si="16"/>
        <v>21118</v>
      </c>
      <c r="D1059" t="s">
        <v>109</v>
      </c>
      <c r="E1059" t="s">
        <v>120</v>
      </c>
      <c r="F1059" t="s">
        <v>113</v>
      </c>
      <c r="G1059">
        <v>18.5</v>
      </c>
      <c r="H1059">
        <v>134.75</v>
      </c>
      <c r="I1059" t="s">
        <v>22</v>
      </c>
      <c r="J1059" t="str">
        <f>_xlfn.XLOOKUP(Table1_1[[#This Row],[Analyte]],[1]analyte_order!$B:$B,[1]analyte_order!$C:$C)</f>
        <v>72629-94-8</v>
      </c>
      <c r="K1059">
        <f>_xlfn.XLOOKUP(Table1_1[[#This Row],[CAS_rn]],[1]analyte_order!$C:$C,[1]analyte_order!$E:$E)</f>
        <v>10</v>
      </c>
      <c r="L1059" s="3">
        <v>18.100000000000001</v>
      </c>
    </row>
    <row r="1060" spans="1:12" x14ac:dyDescent="0.3">
      <c r="A1060" t="s">
        <v>175</v>
      </c>
      <c r="B1060" s="1">
        <v>44314</v>
      </c>
      <c r="C1060" s="1" t="str">
        <f t="shared" si="16"/>
        <v>21118</v>
      </c>
      <c r="D1060" t="s">
        <v>109</v>
      </c>
      <c r="E1060" t="s">
        <v>120</v>
      </c>
      <c r="F1060" t="s">
        <v>113</v>
      </c>
      <c r="G1060">
        <v>18.5</v>
      </c>
      <c r="H1060">
        <v>134.75</v>
      </c>
      <c r="I1060" t="s">
        <v>23</v>
      </c>
      <c r="J1060" t="str">
        <f>_xlfn.XLOOKUP(Table1_1[[#This Row],[Analyte]],[1]analyte_order!$B:$B,[1]analyte_order!$C:$C)</f>
        <v>376-06-7</v>
      </c>
      <c r="K1060">
        <f>_xlfn.XLOOKUP(Table1_1[[#This Row],[CAS_rn]],[1]analyte_order!$C:$C,[1]analyte_order!$E:$E)</f>
        <v>11</v>
      </c>
      <c r="L1060" s="3">
        <v>10.6</v>
      </c>
    </row>
    <row r="1061" spans="1:12" x14ac:dyDescent="0.3">
      <c r="A1061" t="s">
        <v>175</v>
      </c>
      <c r="B1061" s="1">
        <v>44314</v>
      </c>
      <c r="C1061" s="1" t="str">
        <f t="shared" si="16"/>
        <v>21118</v>
      </c>
      <c r="D1061" t="s">
        <v>109</v>
      </c>
      <c r="E1061" t="s">
        <v>120</v>
      </c>
      <c r="F1061" t="s">
        <v>113</v>
      </c>
      <c r="G1061">
        <v>18.5</v>
      </c>
      <c r="H1061">
        <v>134.75</v>
      </c>
      <c r="I1061" t="s">
        <v>24</v>
      </c>
      <c r="J1061" t="str">
        <f>_xlfn.XLOOKUP(Table1_1[[#This Row],[Analyte]],[1]analyte_order!$B:$B,[1]analyte_order!$C:$C)</f>
        <v>67905-19-5</v>
      </c>
      <c r="K1061">
        <f>_xlfn.XLOOKUP(Table1_1[[#This Row],[CAS_rn]],[1]analyte_order!$C:$C,[1]analyte_order!$E:$E)</f>
        <v>12</v>
      </c>
      <c r="L1061" s="3">
        <v>0.34599999999999997</v>
      </c>
    </row>
    <row r="1062" spans="1:12" x14ac:dyDescent="0.3">
      <c r="A1062" t="s">
        <v>175</v>
      </c>
      <c r="B1062" s="1">
        <v>44314</v>
      </c>
      <c r="C1062" s="1" t="str">
        <f t="shared" si="16"/>
        <v>21118</v>
      </c>
      <c r="D1062" t="s">
        <v>109</v>
      </c>
      <c r="E1062" t="s">
        <v>120</v>
      </c>
      <c r="F1062" t="s">
        <v>113</v>
      </c>
      <c r="G1062">
        <v>18.5</v>
      </c>
      <c r="H1062">
        <v>134.75</v>
      </c>
      <c r="I1062" t="s">
        <v>13</v>
      </c>
      <c r="J1062" t="str">
        <f>_xlfn.XLOOKUP(Table1_1[[#This Row],[Analyte]],[1]analyte_order!$B:$B,[1]analyte_order!$C:$C)</f>
        <v>375-73-5</v>
      </c>
      <c r="K1062">
        <f>_xlfn.XLOOKUP(Table1_1[[#This Row],[CAS_rn]],[1]analyte_order!$C:$C,[1]analyte_order!$E:$E)</f>
        <v>14</v>
      </c>
      <c r="L1062" s="3">
        <v>9.7000000000000003E-2</v>
      </c>
    </row>
    <row r="1063" spans="1:12" x14ac:dyDescent="0.3">
      <c r="A1063" t="s">
        <v>175</v>
      </c>
      <c r="B1063" s="1">
        <v>44314</v>
      </c>
      <c r="C1063" s="1" t="str">
        <f t="shared" si="16"/>
        <v>21118</v>
      </c>
      <c r="D1063" t="s">
        <v>109</v>
      </c>
      <c r="E1063" t="s">
        <v>120</v>
      </c>
      <c r="F1063" t="s">
        <v>113</v>
      </c>
      <c r="G1063">
        <v>18.5</v>
      </c>
      <c r="H1063">
        <v>134.75</v>
      </c>
      <c r="I1063" t="s">
        <v>14</v>
      </c>
      <c r="J1063" t="str">
        <f>_xlfn.XLOOKUP(Table1_1[[#This Row],[Analyte]],[1]analyte_order!$B:$B,[1]analyte_order!$C:$C)</f>
        <v>2706-91-4</v>
      </c>
      <c r="K1063">
        <f>_xlfn.XLOOKUP(Table1_1[[#This Row],[CAS_rn]],[1]analyte_order!$C:$C,[1]analyte_order!$E:$E)</f>
        <v>15</v>
      </c>
      <c r="L1063" s="3">
        <v>1.24</v>
      </c>
    </row>
    <row r="1064" spans="1:12" x14ac:dyDescent="0.3">
      <c r="A1064" t="s">
        <v>175</v>
      </c>
      <c r="B1064" s="1">
        <v>44314</v>
      </c>
      <c r="C1064" s="1" t="str">
        <f t="shared" si="16"/>
        <v>21118</v>
      </c>
      <c r="D1064" t="s">
        <v>109</v>
      </c>
      <c r="E1064" t="s">
        <v>120</v>
      </c>
      <c r="F1064" t="s">
        <v>113</v>
      </c>
      <c r="G1064">
        <v>18.5</v>
      </c>
      <c r="H1064">
        <v>134.75</v>
      </c>
      <c r="I1064" t="s">
        <v>15</v>
      </c>
      <c r="J1064" t="str">
        <f>_xlfn.XLOOKUP(Table1_1[[#This Row],[Analyte]],[1]analyte_order!$B:$B,[1]analyte_order!$C:$C)</f>
        <v>355-46-4</v>
      </c>
      <c r="K1064">
        <f>_xlfn.XLOOKUP(Table1_1[[#This Row],[CAS_rn]],[1]analyte_order!$C:$C,[1]analyte_order!$E:$E)</f>
        <v>16</v>
      </c>
      <c r="L1064" s="3">
        <v>19.2</v>
      </c>
    </row>
    <row r="1065" spans="1:12" x14ac:dyDescent="0.3">
      <c r="A1065" t="s">
        <v>175</v>
      </c>
      <c r="B1065" s="1">
        <v>44314</v>
      </c>
      <c r="C1065" s="1" t="str">
        <f t="shared" si="16"/>
        <v>21118</v>
      </c>
      <c r="D1065" t="s">
        <v>109</v>
      </c>
      <c r="E1065" t="s">
        <v>120</v>
      </c>
      <c r="F1065" t="s">
        <v>113</v>
      </c>
      <c r="G1065">
        <v>18.5</v>
      </c>
      <c r="H1065">
        <v>134.75</v>
      </c>
      <c r="I1065" t="s">
        <v>16</v>
      </c>
      <c r="J1065" t="str">
        <f>_xlfn.XLOOKUP(Table1_1[[#This Row],[Analyte]],[1]analyte_order!$B:$B,[1]analyte_order!$C:$C)</f>
        <v>375-92-8</v>
      </c>
      <c r="K1065">
        <f>_xlfn.XLOOKUP(Table1_1[[#This Row],[CAS_rn]],[1]analyte_order!$C:$C,[1]analyte_order!$E:$E)</f>
        <v>17</v>
      </c>
      <c r="L1065" s="3">
        <v>32.6</v>
      </c>
    </row>
    <row r="1066" spans="1:12" x14ac:dyDescent="0.3">
      <c r="A1066" t="s">
        <v>175</v>
      </c>
      <c r="B1066" s="1">
        <v>44314</v>
      </c>
      <c r="C1066" s="1" t="str">
        <f t="shared" si="16"/>
        <v>21118</v>
      </c>
      <c r="D1066" t="s">
        <v>109</v>
      </c>
      <c r="E1066" t="s">
        <v>120</v>
      </c>
      <c r="F1066" t="s">
        <v>113</v>
      </c>
      <c r="G1066">
        <v>18.5</v>
      </c>
      <c r="H1066">
        <v>134.75</v>
      </c>
      <c r="I1066" t="s">
        <v>17</v>
      </c>
      <c r="J1066" t="str">
        <f>_xlfn.XLOOKUP(Table1_1[[#This Row],[Analyte]],[1]analyte_order!$B:$B,[1]analyte_order!$C:$C)</f>
        <v>1763-23-1</v>
      </c>
      <c r="K1066">
        <f>_xlfn.XLOOKUP(Table1_1[[#This Row],[CAS_rn]],[1]analyte_order!$C:$C,[1]analyte_order!$E:$E)</f>
        <v>18</v>
      </c>
      <c r="L1066" s="3">
        <v>2640</v>
      </c>
    </row>
    <row r="1067" spans="1:12" x14ac:dyDescent="0.3">
      <c r="A1067" t="s">
        <v>175</v>
      </c>
      <c r="B1067" s="1">
        <v>44314</v>
      </c>
      <c r="C1067" s="1" t="str">
        <f t="shared" si="16"/>
        <v>21118</v>
      </c>
      <c r="D1067" t="s">
        <v>109</v>
      </c>
      <c r="E1067" t="s">
        <v>120</v>
      </c>
      <c r="F1067" t="s">
        <v>113</v>
      </c>
      <c r="G1067">
        <v>18.5</v>
      </c>
      <c r="H1067">
        <v>134.75</v>
      </c>
      <c r="I1067" t="s">
        <v>25</v>
      </c>
      <c r="J1067" t="str">
        <f>_xlfn.XLOOKUP(Table1_1[[#This Row],[Analyte]],[1]analyte_order!$B:$B,[1]analyte_order!$C:$C)</f>
        <v>68259-12-1</v>
      </c>
      <c r="K1067">
        <f>_xlfn.XLOOKUP(Table1_1[[#This Row],[CAS_rn]],[1]analyte_order!$C:$C,[1]analyte_order!$E:$E)</f>
        <v>19</v>
      </c>
      <c r="L1067" s="3">
        <v>155</v>
      </c>
    </row>
    <row r="1068" spans="1:12" x14ac:dyDescent="0.3">
      <c r="A1068" t="s">
        <v>175</v>
      </c>
      <c r="B1068" s="1">
        <v>44314</v>
      </c>
      <c r="C1068" s="1" t="str">
        <f t="shared" si="16"/>
        <v>21118</v>
      </c>
      <c r="D1068" t="s">
        <v>109</v>
      </c>
      <c r="E1068" t="s">
        <v>120</v>
      </c>
      <c r="F1068" t="s">
        <v>113</v>
      </c>
      <c r="G1068">
        <v>18.5</v>
      </c>
      <c r="H1068">
        <v>134.75</v>
      </c>
      <c r="I1068" t="s">
        <v>26</v>
      </c>
      <c r="J1068" t="str">
        <f>_xlfn.XLOOKUP(Table1_1[[#This Row],[Analyte]],[1]analyte_order!$B:$B,[1]analyte_order!$C:$C)</f>
        <v>335-77-3</v>
      </c>
      <c r="K1068">
        <f>_xlfn.XLOOKUP(Table1_1[[#This Row],[CAS_rn]],[1]analyte_order!$C:$C,[1]analyte_order!$E:$E)</f>
        <v>20</v>
      </c>
      <c r="L1068" s="3">
        <v>25.9</v>
      </c>
    </row>
    <row r="1069" spans="1:12" x14ac:dyDescent="0.3">
      <c r="A1069" t="s">
        <v>175</v>
      </c>
      <c r="B1069" s="1">
        <v>44314</v>
      </c>
      <c r="C1069" s="1" t="str">
        <f t="shared" si="16"/>
        <v>21118</v>
      </c>
      <c r="D1069" t="s">
        <v>109</v>
      </c>
      <c r="E1069" t="s">
        <v>120</v>
      </c>
      <c r="F1069" t="s">
        <v>113</v>
      </c>
      <c r="G1069">
        <v>18.5</v>
      </c>
      <c r="H1069">
        <v>134.75</v>
      </c>
      <c r="I1069" t="s">
        <v>27</v>
      </c>
      <c r="J1069" t="str">
        <f>_xlfn.XLOOKUP(Table1_1[[#This Row],[Analyte]],[1]analyte_order!$B:$B,[1]analyte_order!$C:$C)</f>
        <v>79780-39-5</v>
      </c>
      <c r="K1069">
        <f>_xlfn.XLOOKUP(Table1_1[[#This Row],[CAS_rn]],[1]analyte_order!$C:$C,[1]analyte_order!$E:$E)</f>
        <v>21</v>
      </c>
      <c r="L1069" s="3">
        <v>40.6</v>
      </c>
    </row>
    <row r="1070" spans="1:12" x14ac:dyDescent="0.3">
      <c r="A1070" t="s">
        <v>175</v>
      </c>
      <c r="B1070" s="1">
        <v>44314</v>
      </c>
      <c r="C1070" s="1" t="str">
        <f t="shared" si="16"/>
        <v>21118</v>
      </c>
      <c r="D1070" t="s">
        <v>109</v>
      </c>
      <c r="E1070" t="s">
        <v>120</v>
      </c>
      <c r="F1070" t="s">
        <v>113</v>
      </c>
      <c r="G1070">
        <v>18.5</v>
      </c>
      <c r="H1070">
        <v>134.75</v>
      </c>
      <c r="I1070" t="s">
        <v>28</v>
      </c>
      <c r="J1070" t="str">
        <f>_xlfn.XLOOKUP(Table1_1[[#This Row],[Analyte]],[1]analyte_order!$B:$B,[1]analyte_order!$C:$C)</f>
        <v>757124-72-4</v>
      </c>
      <c r="K1070">
        <f>_xlfn.XLOOKUP(Table1_1[[#This Row],[CAS_rn]],[1]analyte_order!$C:$C,[1]analyte_order!$E:$E)</f>
        <v>22</v>
      </c>
      <c r="L1070" s="3">
        <v>0.24199999999999999</v>
      </c>
    </row>
    <row r="1071" spans="1:12" x14ac:dyDescent="0.3">
      <c r="A1071" t="s">
        <v>175</v>
      </c>
      <c r="B1071" s="1">
        <v>44314</v>
      </c>
      <c r="C1071" s="1" t="str">
        <f t="shared" si="16"/>
        <v>21118</v>
      </c>
      <c r="D1071" t="s">
        <v>109</v>
      </c>
      <c r="E1071" t="s">
        <v>120</v>
      </c>
      <c r="F1071" t="s">
        <v>113</v>
      </c>
      <c r="G1071">
        <v>18.5</v>
      </c>
      <c r="H1071">
        <v>134.75</v>
      </c>
      <c r="I1071" t="s">
        <v>18</v>
      </c>
      <c r="J1071" t="str">
        <f>_xlfn.XLOOKUP(Table1_1[[#This Row],[Analyte]],[1]analyte_order!$B:$B,[1]analyte_order!$C:$C)</f>
        <v>27619-97-2</v>
      </c>
      <c r="K1071">
        <f>_xlfn.XLOOKUP(Table1_1[[#This Row],[CAS_rn]],[1]analyte_order!$C:$C,[1]analyte_order!$E:$E)</f>
        <v>23</v>
      </c>
      <c r="L1071" s="3">
        <v>9.7000000000000003E-2</v>
      </c>
    </row>
    <row r="1072" spans="1:12" x14ac:dyDescent="0.3">
      <c r="A1072" t="s">
        <v>175</v>
      </c>
      <c r="B1072" s="1">
        <v>44314</v>
      </c>
      <c r="C1072" s="1" t="str">
        <f t="shared" si="16"/>
        <v>21118</v>
      </c>
      <c r="D1072" t="s">
        <v>109</v>
      </c>
      <c r="E1072" t="s">
        <v>120</v>
      </c>
      <c r="F1072" t="s">
        <v>113</v>
      </c>
      <c r="G1072">
        <v>18.5</v>
      </c>
      <c r="H1072">
        <v>134.75</v>
      </c>
      <c r="I1072" t="s">
        <v>29</v>
      </c>
      <c r="J1072" t="str">
        <f>_xlfn.XLOOKUP(Table1_1[[#This Row],[Analyte]],[1]analyte_order!$B:$B,[1]analyte_order!$C:$C)</f>
        <v>39108-34-4</v>
      </c>
      <c r="K1072">
        <f>_xlfn.XLOOKUP(Table1_1[[#This Row],[CAS_rn]],[1]analyte_order!$C:$C,[1]analyte_order!$E:$E)</f>
        <v>24</v>
      </c>
      <c r="L1072" s="3">
        <v>25.5</v>
      </c>
    </row>
    <row r="1073" spans="1:12" x14ac:dyDescent="0.3">
      <c r="A1073" t="s">
        <v>175</v>
      </c>
      <c r="B1073" s="1">
        <v>44314</v>
      </c>
      <c r="C1073" s="1" t="str">
        <f t="shared" si="16"/>
        <v>21118</v>
      </c>
      <c r="D1073" t="s">
        <v>109</v>
      </c>
      <c r="E1073" t="s">
        <v>120</v>
      </c>
      <c r="F1073" t="s">
        <v>113</v>
      </c>
      <c r="G1073">
        <v>18.5</v>
      </c>
      <c r="H1073">
        <v>134.75</v>
      </c>
      <c r="I1073" t="s">
        <v>30</v>
      </c>
      <c r="J1073" t="str">
        <f>_xlfn.XLOOKUP(Table1_1[[#This Row],[Analyte]],[1]analyte_order!$B:$B,[1]analyte_order!$C:$C)</f>
        <v>120226-60-0</v>
      </c>
      <c r="K1073">
        <f>_xlfn.XLOOKUP(Table1_1[[#This Row],[CAS_rn]],[1]analyte_order!$C:$C,[1]analyte_order!$E:$E)</f>
        <v>25</v>
      </c>
      <c r="L1073" s="3">
        <v>6.97</v>
      </c>
    </row>
    <row r="1074" spans="1:12" x14ac:dyDescent="0.3">
      <c r="A1074" t="s">
        <v>175</v>
      </c>
      <c r="B1074" s="1">
        <v>44314</v>
      </c>
      <c r="C1074" s="1" t="str">
        <f t="shared" si="16"/>
        <v>21118</v>
      </c>
      <c r="D1074" t="s">
        <v>109</v>
      </c>
      <c r="E1074" t="s">
        <v>120</v>
      </c>
      <c r="F1074" t="s">
        <v>113</v>
      </c>
      <c r="G1074">
        <v>18.5</v>
      </c>
      <c r="H1074">
        <v>134.75</v>
      </c>
      <c r="I1074" t="s">
        <v>31</v>
      </c>
      <c r="J1074" t="str">
        <f>_xlfn.XLOOKUP(Table1_1[[#This Row],[Analyte]],[1]analyte_order!$B:$B,[1]analyte_order!$C:$C)</f>
        <v>2355-31-9</v>
      </c>
      <c r="K1074">
        <f>_xlfn.XLOOKUP(Table1_1[[#This Row],[CAS_rn]],[1]analyte_order!$C:$C,[1]analyte_order!$E:$E)</f>
        <v>26</v>
      </c>
      <c r="L1074" s="3">
        <v>9.7000000000000003E-2</v>
      </c>
    </row>
    <row r="1075" spans="1:12" x14ac:dyDescent="0.3">
      <c r="A1075" t="s">
        <v>175</v>
      </c>
      <c r="B1075" s="1">
        <v>44314</v>
      </c>
      <c r="C1075" s="1" t="str">
        <f t="shared" si="16"/>
        <v>21118</v>
      </c>
      <c r="D1075" t="s">
        <v>109</v>
      </c>
      <c r="E1075" t="s">
        <v>120</v>
      </c>
      <c r="F1075" t="s">
        <v>113</v>
      </c>
      <c r="G1075">
        <v>18.5</v>
      </c>
      <c r="H1075">
        <v>134.75</v>
      </c>
      <c r="I1075" t="s">
        <v>32</v>
      </c>
      <c r="J1075" t="str">
        <f>_xlfn.XLOOKUP(Table1_1[[#This Row],[Analyte]],[1]analyte_order!$B:$B,[1]analyte_order!$C:$C)</f>
        <v>2991-50-6</v>
      </c>
      <c r="K1075">
        <f>_xlfn.XLOOKUP(Table1_1[[#This Row],[CAS_rn]],[1]analyte_order!$C:$C,[1]analyte_order!$E:$E)</f>
        <v>27</v>
      </c>
      <c r="L1075" s="3">
        <v>9.7000000000000003E-2</v>
      </c>
    </row>
    <row r="1076" spans="1:12" x14ac:dyDescent="0.3">
      <c r="A1076" t="s">
        <v>175</v>
      </c>
      <c r="B1076" s="1">
        <v>44314</v>
      </c>
      <c r="C1076" s="1" t="str">
        <f t="shared" si="16"/>
        <v>21118</v>
      </c>
      <c r="D1076" t="s">
        <v>109</v>
      </c>
      <c r="E1076" t="s">
        <v>120</v>
      </c>
      <c r="F1076" t="s">
        <v>113</v>
      </c>
      <c r="G1076">
        <v>18.5</v>
      </c>
      <c r="H1076">
        <v>134.75</v>
      </c>
      <c r="I1076" t="s">
        <v>33</v>
      </c>
      <c r="J1076" t="str">
        <f>_xlfn.XLOOKUP(Table1_1[[#This Row],[Analyte]],[1]analyte_order!$B:$B,[1]analyte_order!$C:$C)</f>
        <v>754-91-6</v>
      </c>
      <c r="K1076">
        <f>_xlfn.XLOOKUP(Table1_1[[#This Row],[CAS_rn]],[1]analyte_order!$C:$C,[1]analyte_order!$E:$E)</f>
        <v>28</v>
      </c>
      <c r="L1076" s="3">
        <v>16.5</v>
      </c>
    </row>
    <row r="1077" spans="1:12" x14ac:dyDescent="0.3">
      <c r="A1077" t="s">
        <v>175</v>
      </c>
      <c r="B1077" s="1">
        <v>44314</v>
      </c>
      <c r="C1077" s="1" t="str">
        <f t="shared" si="16"/>
        <v>21118</v>
      </c>
      <c r="D1077" t="s">
        <v>109</v>
      </c>
      <c r="E1077" t="s">
        <v>120</v>
      </c>
      <c r="F1077" t="s">
        <v>113</v>
      </c>
      <c r="G1077">
        <v>18.5</v>
      </c>
      <c r="H1077">
        <v>134.75</v>
      </c>
      <c r="I1077" t="s">
        <v>34</v>
      </c>
      <c r="J1077" t="str">
        <f>_xlfn.XLOOKUP(Table1_1[[#This Row],[Analyte]],[1]analyte_order!$B:$B,[1]analyte_order!$C:$C)</f>
        <v>2806-24-8</v>
      </c>
      <c r="K1077">
        <f>_xlfn.XLOOKUP(Table1_1[[#This Row],[CAS_rn]],[1]analyte_order!$C:$C,[1]analyte_order!$E:$E)</f>
        <v>29</v>
      </c>
      <c r="L1077" s="3">
        <v>9.7000000000000003E-2</v>
      </c>
    </row>
    <row r="1078" spans="1:12" x14ac:dyDescent="0.3">
      <c r="A1078" t="s">
        <v>175</v>
      </c>
      <c r="B1078" s="1">
        <v>44314</v>
      </c>
      <c r="C1078" s="1" t="str">
        <f t="shared" si="16"/>
        <v>21118</v>
      </c>
      <c r="D1078" t="s">
        <v>109</v>
      </c>
      <c r="E1078" t="s">
        <v>120</v>
      </c>
      <c r="F1078" t="s">
        <v>113</v>
      </c>
      <c r="G1078">
        <v>18.5</v>
      </c>
      <c r="H1078">
        <v>134.75</v>
      </c>
      <c r="I1078" t="s">
        <v>35</v>
      </c>
      <c r="J1078" t="str">
        <f>_xlfn.XLOOKUP(Table1_1[[#This Row],[Analyte]],[1]analyte_order!$B:$B,[1]analyte_order!$C:$C)</f>
        <v>31506-32-8</v>
      </c>
      <c r="K1078">
        <f>_xlfn.XLOOKUP(Table1_1[[#This Row],[CAS_rn]],[1]analyte_order!$C:$C,[1]analyte_order!$E:$E)</f>
        <v>30</v>
      </c>
      <c r="L1078" s="3">
        <v>9.7000000000000003E-2</v>
      </c>
    </row>
    <row r="1079" spans="1:12" x14ac:dyDescent="0.3">
      <c r="A1079" t="s">
        <v>175</v>
      </c>
      <c r="B1079" s="1">
        <v>44314</v>
      </c>
      <c r="C1079" s="1" t="str">
        <f t="shared" si="16"/>
        <v>21118</v>
      </c>
      <c r="D1079" t="s">
        <v>109</v>
      </c>
      <c r="E1079" t="s">
        <v>120</v>
      </c>
      <c r="F1079" t="s">
        <v>113</v>
      </c>
      <c r="G1079">
        <v>18.5</v>
      </c>
      <c r="H1079">
        <v>134.75</v>
      </c>
      <c r="I1079" t="s">
        <v>36</v>
      </c>
      <c r="J1079" t="str">
        <f>_xlfn.XLOOKUP(Table1_1[[#This Row],[Analyte]],[1]analyte_order!$B:$B,[1]analyte_order!$C:$C)</f>
        <v>4151-50-2</v>
      </c>
      <c r="K1079">
        <f>_xlfn.XLOOKUP(Table1_1[[#This Row],[CAS_rn]],[1]analyte_order!$C:$C,[1]analyte_order!$E:$E)</f>
        <v>31</v>
      </c>
      <c r="L1079" s="3">
        <v>9.7000000000000003E-2</v>
      </c>
    </row>
    <row r="1080" spans="1:12" x14ac:dyDescent="0.3">
      <c r="A1080" t="s">
        <v>175</v>
      </c>
      <c r="B1080" s="1">
        <v>44314</v>
      </c>
      <c r="C1080" s="1" t="str">
        <f t="shared" si="16"/>
        <v>21118</v>
      </c>
      <c r="D1080" t="s">
        <v>109</v>
      </c>
      <c r="E1080" t="s">
        <v>120</v>
      </c>
      <c r="F1080" t="s">
        <v>113</v>
      </c>
      <c r="G1080">
        <v>18.5</v>
      </c>
      <c r="H1080">
        <v>134.75</v>
      </c>
      <c r="I1080" t="s">
        <v>37</v>
      </c>
      <c r="J1080" t="str">
        <f>_xlfn.XLOOKUP(Table1_1[[#This Row],[Analyte]],[1]analyte_order!$B:$B,[1]analyte_order!$C:$C)</f>
        <v>13252-13-6</v>
      </c>
      <c r="K1080">
        <f>_xlfn.XLOOKUP(Table1_1[[#This Row],[CAS_rn]],[1]analyte_order!$C:$C,[1]analyte_order!$E:$E)</f>
        <v>34</v>
      </c>
      <c r="L1080" s="3">
        <v>9.7000000000000003E-2</v>
      </c>
    </row>
    <row r="1081" spans="1:12" x14ac:dyDescent="0.3">
      <c r="A1081" t="s">
        <v>175</v>
      </c>
      <c r="B1081" s="1">
        <v>44314</v>
      </c>
      <c r="C1081" s="1" t="str">
        <f t="shared" si="16"/>
        <v>21118</v>
      </c>
      <c r="D1081" t="s">
        <v>109</v>
      </c>
      <c r="E1081" t="s">
        <v>120</v>
      </c>
      <c r="F1081" t="s">
        <v>113</v>
      </c>
      <c r="G1081">
        <v>18.5</v>
      </c>
      <c r="H1081">
        <v>134.75</v>
      </c>
      <c r="I1081" t="s">
        <v>38</v>
      </c>
      <c r="J1081" t="str">
        <f>_xlfn.XLOOKUP(Table1_1[[#This Row],[Analyte]],[1]analyte_order!$B:$B,[1]analyte_order!$C:$C)</f>
        <v>919005-14-4</v>
      </c>
      <c r="K1081">
        <f>_xlfn.XLOOKUP(Table1_1[[#This Row],[CAS_rn]],[1]analyte_order!$C:$C,[1]analyte_order!$E:$E)</f>
        <v>35</v>
      </c>
      <c r="L1081" s="3">
        <v>9.7000000000000003E-2</v>
      </c>
    </row>
    <row r="1082" spans="1:12" x14ac:dyDescent="0.3">
      <c r="A1082" t="s">
        <v>175</v>
      </c>
      <c r="B1082" s="1">
        <v>44314</v>
      </c>
      <c r="C1082" s="1" t="str">
        <f t="shared" si="16"/>
        <v>21118</v>
      </c>
      <c r="D1082" t="s">
        <v>109</v>
      </c>
      <c r="E1082" t="s">
        <v>120</v>
      </c>
      <c r="F1082" t="s">
        <v>113</v>
      </c>
      <c r="G1082">
        <v>18.5</v>
      </c>
      <c r="H1082">
        <v>134.75</v>
      </c>
      <c r="I1082" t="s">
        <v>39</v>
      </c>
      <c r="J1082" t="str">
        <f>_xlfn.XLOOKUP(Table1_1[[#This Row],[Analyte]],[1]analyte_order!$B:$B,[1]analyte_order!$C:$C)</f>
        <v>756426-58-1</v>
      </c>
      <c r="K1082">
        <f>_xlfn.XLOOKUP(Table1_1[[#This Row],[CAS_rn]],[1]analyte_order!$C:$C,[1]analyte_order!$E:$E)</f>
        <v>36</v>
      </c>
      <c r="L1082" s="3">
        <v>9.7000000000000003E-2</v>
      </c>
    </row>
    <row r="1083" spans="1:12" x14ac:dyDescent="0.3">
      <c r="A1083" t="s">
        <v>175</v>
      </c>
      <c r="B1083" s="1">
        <v>44314</v>
      </c>
      <c r="C1083" s="1" t="str">
        <f t="shared" si="16"/>
        <v>21118</v>
      </c>
      <c r="D1083" t="s">
        <v>109</v>
      </c>
      <c r="E1083" t="s">
        <v>120</v>
      </c>
      <c r="F1083" t="s">
        <v>113</v>
      </c>
      <c r="G1083">
        <v>18.5</v>
      </c>
      <c r="H1083">
        <v>134.75</v>
      </c>
      <c r="I1083" t="s">
        <v>40</v>
      </c>
      <c r="J1083" t="str">
        <f>_xlfn.XLOOKUP(Table1_1[[#This Row],[Analyte]],[1]analyte_order!$B:$B,[1]analyte_order!$C:$C)</f>
        <v>763051-92-9</v>
      </c>
      <c r="K1083">
        <f>_xlfn.XLOOKUP(Table1_1[[#This Row],[CAS_rn]],[1]analyte_order!$C:$C,[1]analyte_order!$E:$E)</f>
        <v>37</v>
      </c>
      <c r="L1083" s="3">
        <v>9.7000000000000003E-2</v>
      </c>
    </row>
    <row r="1084" spans="1:12" x14ac:dyDescent="0.3">
      <c r="A1084" t="s">
        <v>175</v>
      </c>
      <c r="B1084" s="1">
        <v>44314</v>
      </c>
      <c r="C1084" s="1" t="str">
        <f t="shared" si="16"/>
        <v>21118</v>
      </c>
      <c r="D1084" t="s">
        <v>109</v>
      </c>
      <c r="E1084" t="s">
        <v>120</v>
      </c>
      <c r="F1084" t="s">
        <v>113</v>
      </c>
      <c r="G1084">
        <v>18.5</v>
      </c>
      <c r="H1084">
        <v>134.75</v>
      </c>
      <c r="I1084" t="s">
        <v>41</v>
      </c>
      <c r="J1084" t="str">
        <f>_xlfn.XLOOKUP(Table1_1[[#This Row],[Analyte]],[1]analyte_order!$B:$B,[1]analyte_order!$C:$C)</f>
        <v>356-02-5</v>
      </c>
      <c r="K1084">
        <f>_xlfn.XLOOKUP(Table1_1[[#This Row],[CAS_rn]],[1]analyte_order!$C:$C,[1]analyte_order!$E:$E)</f>
        <v>38</v>
      </c>
      <c r="L1084" s="3">
        <v>0.97</v>
      </c>
    </row>
    <row r="1085" spans="1:12" x14ac:dyDescent="0.3">
      <c r="A1085" t="s">
        <v>175</v>
      </c>
      <c r="B1085" s="1">
        <v>44314</v>
      </c>
      <c r="C1085" s="1" t="str">
        <f t="shared" si="16"/>
        <v>21118</v>
      </c>
      <c r="D1085" t="s">
        <v>109</v>
      </c>
      <c r="E1085" t="s">
        <v>120</v>
      </c>
      <c r="F1085" t="s">
        <v>113</v>
      </c>
      <c r="G1085">
        <v>18.5</v>
      </c>
      <c r="H1085">
        <v>134.75</v>
      </c>
      <c r="I1085" t="s">
        <v>42</v>
      </c>
      <c r="J1085" t="str">
        <f>_xlfn.XLOOKUP(Table1_1[[#This Row],[Analyte]],[1]analyte_order!$B:$B,[1]analyte_order!$C:$C)</f>
        <v>914637-49-3</v>
      </c>
      <c r="K1085">
        <f>_xlfn.XLOOKUP(Table1_1[[#This Row],[CAS_rn]],[1]analyte_order!$C:$C,[1]analyte_order!$E:$E)</f>
        <v>39</v>
      </c>
      <c r="L1085" s="3">
        <v>9.7000000000000003E-2</v>
      </c>
    </row>
    <row r="1086" spans="1:12" x14ac:dyDescent="0.3">
      <c r="A1086" t="s">
        <v>175</v>
      </c>
      <c r="B1086" s="1">
        <v>44314</v>
      </c>
      <c r="C1086" s="1" t="str">
        <f t="shared" si="16"/>
        <v>21118</v>
      </c>
      <c r="D1086" t="s">
        <v>109</v>
      </c>
      <c r="E1086" t="s">
        <v>120</v>
      </c>
      <c r="F1086" t="s">
        <v>113</v>
      </c>
      <c r="G1086">
        <v>18.5</v>
      </c>
      <c r="H1086">
        <v>134.75</v>
      </c>
      <c r="I1086" t="s">
        <v>43</v>
      </c>
      <c r="J1086" t="str">
        <f>_xlfn.XLOOKUP(Table1_1[[#This Row],[Analyte]],[1]analyte_order!$B:$B,[1]analyte_order!$C:$C)</f>
        <v>812-70-4</v>
      </c>
      <c r="K1086">
        <f>_xlfn.XLOOKUP(Table1_1[[#This Row],[CAS_rn]],[1]analyte_order!$C:$C,[1]analyte_order!$E:$E)</f>
        <v>40</v>
      </c>
      <c r="L1086" s="3">
        <v>4.58</v>
      </c>
    </row>
    <row r="1087" spans="1:12" x14ac:dyDescent="0.3">
      <c r="A1087" t="s">
        <v>175</v>
      </c>
      <c r="B1087" s="1">
        <v>44314</v>
      </c>
      <c r="C1087" s="1" t="str">
        <f t="shared" si="16"/>
        <v>21118</v>
      </c>
      <c r="D1087" t="s">
        <v>109</v>
      </c>
      <c r="E1087" t="s">
        <v>120</v>
      </c>
      <c r="F1087" t="s">
        <v>113</v>
      </c>
      <c r="G1087">
        <v>18.5</v>
      </c>
      <c r="H1087">
        <v>134.75</v>
      </c>
      <c r="I1087" t="s">
        <v>44</v>
      </c>
      <c r="J1087" t="str">
        <f>_xlfn.XLOOKUP(Table1_1[[#This Row],[Analyte]],[1]analyte_order!$B:$B,[1]analyte_order!$C:$C)</f>
        <v>53826-12-3</v>
      </c>
      <c r="K1087">
        <f>_xlfn.XLOOKUP(Table1_1[[#This Row],[CAS_rn]],[1]analyte_order!$C:$C,[1]analyte_order!$E:$E)</f>
        <v>41</v>
      </c>
      <c r="L1087" s="3">
        <v>9.7000000000000003E-2</v>
      </c>
    </row>
    <row r="1088" spans="1:12" x14ac:dyDescent="0.3">
      <c r="A1088" t="s">
        <v>175</v>
      </c>
      <c r="B1088" s="1">
        <v>44314</v>
      </c>
      <c r="C1088" s="1" t="str">
        <f t="shared" si="16"/>
        <v>21118</v>
      </c>
      <c r="D1088" t="s">
        <v>109</v>
      </c>
      <c r="E1088" t="s">
        <v>120</v>
      </c>
      <c r="F1088" t="s">
        <v>113</v>
      </c>
      <c r="G1088">
        <v>18.5</v>
      </c>
      <c r="H1088">
        <v>134.75</v>
      </c>
      <c r="I1088" t="s">
        <v>45</v>
      </c>
      <c r="J1088" t="str">
        <f>_xlfn.XLOOKUP(Table1_1[[#This Row],[Analyte]],[1]analyte_order!$B:$B,[1]analyte_order!$C:$C)</f>
        <v>27854-31-5</v>
      </c>
      <c r="K1088">
        <f>_xlfn.XLOOKUP(Table1_1[[#This Row],[CAS_rn]],[1]analyte_order!$C:$C,[1]analyte_order!$E:$E)</f>
        <v>42</v>
      </c>
      <c r="L1088" s="3">
        <v>9.7000000000000003E-2</v>
      </c>
    </row>
    <row r="1089" spans="1:12" x14ac:dyDescent="0.3">
      <c r="A1089" t="s">
        <v>175</v>
      </c>
      <c r="B1089" s="1">
        <v>44314</v>
      </c>
      <c r="C1089" s="1" t="str">
        <f t="shared" si="16"/>
        <v>21118</v>
      </c>
      <c r="D1089" t="s">
        <v>109</v>
      </c>
      <c r="E1089" t="s">
        <v>120</v>
      </c>
      <c r="F1089" t="s">
        <v>113</v>
      </c>
      <c r="G1089">
        <v>18.5</v>
      </c>
      <c r="H1089">
        <v>134.75</v>
      </c>
      <c r="I1089" t="s">
        <v>46</v>
      </c>
      <c r="J1089" t="str">
        <f>_xlfn.XLOOKUP(Table1_1[[#This Row],[Analyte]],[1]analyte_order!$B:$B,[1]analyte_order!$C:$C)</f>
        <v>53826-13-4</v>
      </c>
      <c r="K1089">
        <f>_xlfn.XLOOKUP(Table1_1[[#This Row],[CAS_rn]],[1]analyte_order!$C:$C,[1]analyte_order!$E:$E)</f>
        <v>43</v>
      </c>
      <c r="L1089" s="3">
        <v>9.7000000000000003E-2</v>
      </c>
    </row>
    <row r="1090" spans="1:12" x14ac:dyDescent="0.3">
      <c r="A1090" t="s">
        <v>175</v>
      </c>
      <c r="B1090" s="1">
        <v>44314</v>
      </c>
      <c r="C1090" s="1" t="str">
        <f t="shared" ref="C1090:C1153" si="17">TEXT(B1090,"yy")&amp;TEXT((B1090-DATEVALUE("1/1/"&amp;TEXT(B1090,"yy"))+1),"000")</f>
        <v>21118</v>
      </c>
      <c r="D1090" t="s">
        <v>109</v>
      </c>
      <c r="E1090" t="s">
        <v>120</v>
      </c>
      <c r="F1090" t="s">
        <v>113</v>
      </c>
      <c r="G1090">
        <v>18.5</v>
      </c>
      <c r="H1090">
        <v>134.75</v>
      </c>
      <c r="I1090" t="s">
        <v>47</v>
      </c>
      <c r="J1090" t="str">
        <f>_xlfn.XLOOKUP(Table1_1[[#This Row],[Analyte]],[1]analyte_order!$B:$B,[1]analyte_order!$C:$C)</f>
        <v>161094-75-3</v>
      </c>
      <c r="K1090">
        <f>_xlfn.XLOOKUP(Table1_1[[#This Row],[CAS_rn]],[1]analyte_order!$C:$C,[1]analyte_order!$E:$E)</f>
        <v>44</v>
      </c>
      <c r="L1090" s="3">
        <v>9.7000000000000003E-2</v>
      </c>
    </row>
    <row r="1091" spans="1:12" x14ac:dyDescent="0.3">
      <c r="A1091" t="s">
        <v>175</v>
      </c>
      <c r="B1091" s="1">
        <v>44314</v>
      </c>
      <c r="C1091" s="1" t="str">
        <f t="shared" si="17"/>
        <v>21118</v>
      </c>
      <c r="D1091" t="s">
        <v>109</v>
      </c>
      <c r="E1091" t="s">
        <v>120</v>
      </c>
      <c r="F1091" t="s">
        <v>113</v>
      </c>
      <c r="G1091">
        <v>18.5</v>
      </c>
      <c r="H1091">
        <v>134.75</v>
      </c>
      <c r="I1091" t="s">
        <v>48</v>
      </c>
      <c r="J1091" t="str">
        <f>_xlfn.XLOOKUP(Table1_1[[#This Row],[Analyte]],[1]analyte_order!$B:$B,[1]analyte_order!$C:$C)</f>
        <v>70887-84-2</v>
      </c>
      <c r="K1091">
        <f>_xlfn.XLOOKUP(Table1_1[[#This Row],[CAS_rn]],[1]analyte_order!$C:$C,[1]analyte_order!$E:$E)</f>
        <v>45</v>
      </c>
      <c r="L1091" s="3">
        <v>9.7000000000000003E-2</v>
      </c>
    </row>
    <row r="1092" spans="1:12" x14ac:dyDescent="0.3">
      <c r="A1092" t="s">
        <v>175</v>
      </c>
      <c r="B1092" s="1">
        <v>44314</v>
      </c>
      <c r="C1092" s="1" t="str">
        <f t="shared" si="17"/>
        <v>21118</v>
      </c>
      <c r="D1092" t="s">
        <v>109</v>
      </c>
      <c r="E1092" t="s">
        <v>120</v>
      </c>
      <c r="F1092" t="s">
        <v>113</v>
      </c>
      <c r="G1092">
        <v>18.5</v>
      </c>
      <c r="H1092">
        <v>134.75</v>
      </c>
      <c r="I1092" t="s">
        <v>49</v>
      </c>
      <c r="J1092" t="str">
        <f>_xlfn.XLOOKUP(Table1_1[[#This Row],[Analyte]],[1]analyte_order!$B:$B,[1]analyte_order!$C:$C)</f>
        <v>57677-95-9</v>
      </c>
      <c r="K1092">
        <f>_xlfn.XLOOKUP(Table1_1[[#This Row],[CAS_rn]],[1]analyte_order!$C:$C,[1]analyte_order!$E:$E)</f>
        <v>46</v>
      </c>
      <c r="L1092" s="3">
        <v>0.24199999999999999</v>
      </c>
    </row>
    <row r="1093" spans="1:12" x14ac:dyDescent="0.3">
      <c r="A1093" t="s">
        <v>175</v>
      </c>
      <c r="B1093" s="1">
        <v>44314</v>
      </c>
      <c r="C1093" s="1" t="str">
        <f t="shared" si="17"/>
        <v>21118</v>
      </c>
      <c r="D1093" t="s">
        <v>109</v>
      </c>
      <c r="E1093" t="s">
        <v>120</v>
      </c>
      <c r="F1093" t="s">
        <v>113</v>
      </c>
      <c r="G1093">
        <v>18.5</v>
      </c>
      <c r="H1093">
        <v>134.75</v>
      </c>
      <c r="I1093" t="s">
        <v>50</v>
      </c>
      <c r="J1093" t="str">
        <f>_xlfn.XLOOKUP(Table1_1[[#This Row],[Analyte]],[1]analyte_order!$B:$B,[1]analyte_order!$C:$C)</f>
        <v>30334-69-1</v>
      </c>
      <c r="K1093">
        <f>_xlfn.XLOOKUP(Table1_1[[#This Row],[CAS_rn]],[1]analyte_order!$C:$C,[1]analyte_order!$E:$E)</f>
        <v>51</v>
      </c>
      <c r="L1093" s="3">
        <v>5.43</v>
      </c>
    </row>
    <row r="1094" spans="1:12" x14ac:dyDescent="0.3">
      <c r="A1094" t="s">
        <v>175</v>
      </c>
      <c r="B1094" s="1">
        <v>44314</v>
      </c>
      <c r="C1094" s="1" t="str">
        <f t="shared" si="17"/>
        <v>21118</v>
      </c>
      <c r="D1094" t="s">
        <v>109</v>
      </c>
      <c r="E1094" t="s">
        <v>120</v>
      </c>
      <c r="F1094" t="s">
        <v>113</v>
      </c>
      <c r="G1094">
        <v>18.5</v>
      </c>
      <c r="H1094">
        <v>134.75</v>
      </c>
      <c r="I1094" t="s">
        <v>51</v>
      </c>
      <c r="J1094" t="str">
        <f>_xlfn.XLOOKUP(Table1_1[[#This Row],[Analyte]],[1]analyte_order!$B:$B,[1]analyte_order!$C:$C)</f>
        <v>41997-13-1</v>
      </c>
      <c r="K1094">
        <f>_xlfn.XLOOKUP(Table1_1[[#This Row],[CAS_rn]],[1]analyte_order!$C:$C,[1]analyte_order!$E:$E)</f>
        <v>52</v>
      </c>
      <c r="L1094" s="3">
        <v>85.1</v>
      </c>
    </row>
    <row r="1095" spans="1:12" x14ac:dyDescent="0.3">
      <c r="A1095" t="s">
        <v>175</v>
      </c>
      <c r="B1095" s="1">
        <v>44314</v>
      </c>
      <c r="C1095" s="1" t="str">
        <f t="shared" si="17"/>
        <v>21118</v>
      </c>
      <c r="D1095" t="s">
        <v>109</v>
      </c>
      <c r="E1095" t="s">
        <v>120</v>
      </c>
      <c r="F1095" t="s">
        <v>113</v>
      </c>
      <c r="G1095">
        <v>18.5</v>
      </c>
      <c r="H1095">
        <v>134.75</v>
      </c>
      <c r="I1095" t="s">
        <v>52</v>
      </c>
      <c r="J1095" t="str">
        <f>_xlfn.XLOOKUP(Table1_1[[#This Row],[Analyte]],[1]analyte_order!$B:$B,[1]analyte_order!$C:$C)</f>
        <v>423-41-6</v>
      </c>
      <c r="K1095">
        <f>_xlfn.XLOOKUP(Table1_1[[#This Row],[CAS_rn]],[1]analyte_order!$C:$C,[1]analyte_order!$E:$E)</f>
        <v>53</v>
      </c>
      <c r="L1095" s="3">
        <v>0.24199999999999999</v>
      </c>
    </row>
    <row r="1096" spans="1:12" x14ac:dyDescent="0.3">
      <c r="A1096" t="s">
        <v>175</v>
      </c>
      <c r="B1096" s="1">
        <v>44314</v>
      </c>
      <c r="C1096" s="1" t="str">
        <f t="shared" si="17"/>
        <v>21118</v>
      </c>
      <c r="D1096" t="s">
        <v>109</v>
      </c>
      <c r="E1096" t="s">
        <v>120</v>
      </c>
      <c r="F1096" t="s">
        <v>113</v>
      </c>
      <c r="G1096">
        <v>18.5</v>
      </c>
      <c r="H1096">
        <v>134.75</v>
      </c>
      <c r="I1096" t="s">
        <v>53</v>
      </c>
      <c r="J1096" t="str">
        <f>_xlfn.XLOOKUP(Table1_1[[#This Row],[Analyte]],[1]analyte_order!$B:$B,[1]analyte_order!$C:$C)</f>
        <v>777011-38-8</v>
      </c>
      <c r="K1096">
        <f>_xlfn.XLOOKUP(Table1_1[[#This Row],[CAS_rn]],[1]analyte_order!$C:$C,[1]analyte_order!$E:$E)</f>
        <v>54</v>
      </c>
      <c r="L1096" s="3">
        <v>34.200000000000003</v>
      </c>
    </row>
    <row r="1097" spans="1:12" x14ac:dyDescent="0.3">
      <c r="A1097" t="s">
        <v>175</v>
      </c>
      <c r="B1097" s="1">
        <v>44314</v>
      </c>
      <c r="C1097" s="1" t="str">
        <f t="shared" si="17"/>
        <v>21118</v>
      </c>
      <c r="D1097" t="s">
        <v>109</v>
      </c>
      <c r="E1097" t="s">
        <v>120</v>
      </c>
      <c r="F1097" t="s">
        <v>113</v>
      </c>
      <c r="G1097">
        <v>18.5</v>
      </c>
      <c r="H1097">
        <v>134.75</v>
      </c>
      <c r="I1097" t="s">
        <v>54</v>
      </c>
      <c r="J1097" t="str">
        <f>_xlfn.XLOOKUP(Table1_1[[#This Row],[Analyte]],[1]analyte_order!$B:$B,[1]analyte_order!$C:$C)</f>
        <v>646-83-3</v>
      </c>
      <c r="K1097">
        <f>_xlfn.XLOOKUP(Table1_1[[#This Row],[CAS_rn]],[1]analyte_order!$C:$C,[1]analyte_order!$E:$E)</f>
        <v>55</v>
      </c>
      <c r="L1097" s="3">
        <v>9.7000000000000003E-2</v>
      </c>
    </row>
    <row r="1098" spans="1:12" x14ac:dyDescent="0.3">
      <c r="A1098" t="s">
        <v>175</v>
      </c>
      <c r="B1098" s="1">
        <v>44314</v>
      </c>
      <c r="C1098" s="1" t="str">
        <f t="shared" si="17"/>
        <v>21118</v>
      </c>
      <c r="D1098" t="s">
        <v>109</v>
      </c>
      <c r="E1098" t="s">
        <v>120</v>
      </c>
      <c r="F1098" t="s">
        <v>113</v>
      </c>
      <c r="G1098">
        <v>18.5</v>
      </c>
      <c r="H1098">
        <v>134.75</v>
      </c>
      <c r="I1098" t="s">
        <v>55</v>
      </c>
      <c r="J1098" t="str">
        <f>_xlfn.XLOOKUP(Table1_1[[#This Row],[Analyte]],[1]analyte_order!$B:$B,[1]analyte_order!$C:$C)</f>
        <v>678-41-1</v>
      </c>
      <c r="K1098">
        <f>_xlfn.XLOOKUP(Table1_1[[#This Row],[CAS_rn]],[1]analyte_order!$C:$C,[1]analyte_order!$E:$E)</f>
        <v>56</v>
      </c>
      <c r="L1098" s="3">
        <v>9.7000000000000003E-2</v>
      </c>
    </row>
    <row r="1099" spans="1:12" x14ac:dyDescent="0.3">
      <c r="A1099" t="s">
        <v>175</v>
      </c>
      <c r="B1099" s="1">
        <v>44314</v>
      </c>
      <c r="C1099" s="1" t="str">
        <f t="shared" si="17"/>
        <v>21118</v>
      </c>
      <c r="D1099" t="s">
        <v>109</v>
      </c>
      <c r="E1099" t="s">
        <v>120</v>
      </c>
      <c r="F1099" t="s">
        <v>113</v>
      </c>
      <c r="G1099">
        <v>18.5</v>
      </c>
      <c r="H1099">
        <v>134.75</v>
      </c>
      <c r="I1099" t="s">
        <v>56</v>
      </c>
      <c r="J1099" t="str">
        <f>_xlfn.XLOOKUP(Table1_1[[#This Row],[Analyte]],[1]analyte_order!$B:$B,[1]analyte_order!$C:$C)</f>
        <v>2965-52-8</v>
      </c>
      <c r="K1099">
        <f>_xlfn.XLOOKUP(Table1_1[[#This Row],[CAS_rn]],[1]analyte_order!$C:$C,[1]analyte_order!$E:$E)</f>
        <v>57</v>
      </c>
      <c r="L1099" s="3">
        <v>9.7000000000000003E-2</v>
      </c>
    </row>
    <row r="1100" spans="1:12" x14ac:dyDescent="0.3">
      <c r="A1100" t="s">
        <v>176</v>
      </c>
      <c r="B1100" s="1">
        <v>44314</v>
      </c>
      <c r="C1100" s="1" t="str">
        <f t="shared" si="17"/>
        <v>21118</v>
      </c>
      <c r="D1100" t="s">
        <v>109</v>
      </c>
      <c r="E1100" t="s">
        <v>120</v>
      </c>
      <c r="F1100" t="s">
        <v>115</v>
      </c>
      <c r="G1100">
        <v>18.5</v>
      </c>
      <c r="H1100">
        <v>134.75</v>
      </c>
      <c r="I1100" t="s">
        <v>7</v>
      </c>
      <c r="J1100" t="str">
        <f>_xlfn.XLOOKUP(Table1_1[[#This Row],[Analyte]],[1]analyte_order!$B:$B,[1]analyte_order!$C:$C)</f>
        <v>375-22-4</v>
      </c>
      <c r="K1100">
        <f>_xlfn.XLOOKUP(Table1_1[[#This Row],[CAS_rn]],[1]analyte_order!$C:$C,[1]analyte_order!$E:$E)</f>
        <v>1</v>
      </c>
      <c r="L1100" s="3">
        <v>7.4499999999999997E-2</v>
      </c>
    </row>
    <row r="1101" spans="1:12" x14ac:dyDescent="0.3">
      <c r="A1101" t="s">
        <v>176</v>
      </c>
      <c r="B1101" s="1">
        <v>44314</v>
      </c>
      <c r="C1101" s="1" t="str">
        <f t="shared" si="17"/>
        <v>21118</v>
      </c>
      <c r="D1101" t="s">
        <v>109</v>
      </c>
      <c r="E1101" t="s">
        <v>120</v>
      </c>
      <c r="F1101" t="s">
        <v>115</v>
      </c>
      <c r="G1101">
        <v>18.5</v>
      </c>
      <c r="H1101">
        <v>134.75</v>
      </c>
      <c r="I1101" t="s">
        <v>8</v>
      </c>
      <c r="J1101" t="str">
        <f>_xlfn.XLOOKUP(Table1_1[[#This Row],[Analyte]],[1]analyte_order!$B:$B,[1]analyte_order!$C:$C)</f>
        <v>2706-90-3</v>
      </c>
      <c r="K1101">
        <f>_xlfn.XLOOKUP(Table1_1[[#This Row],[CAS_rn]],[1]analyte_order!$C:$C,[1]analyte_order!$E:$E)</f>
        <v>2</v>
      </c>
      <c r="L1101" s="3">
        <v>7.4499999999999997E-2</v>
      </c>
    </row>
    <row r="1102" spans="1:12" x14ac:dyDescent="0.3">
      <c r="A1102" t="s">
        <v>176</v>
      </c>
      <c r="B1102" s="1">
        <v>44314</v>
      </c>
      <c r="C1102" s="1" t="str">
        <f t="shared" si="17"/>
        <v>21118</v>
      </c>
      <c r="D1102" t="s">
        <v>109</v>
      </c>
      <c r="E1102" t="s">
        <v>120</v>
      </c>
      <c r="F1102" t="s">
        <v>115</v>
      </c>
      <c r="G1102">
        <v>18.5</v>
      </c>
      <c r="H1102">
        <v>134.75</v>
      </c>
      <c r="I1102" t="s">
        <v>9</v>
      </c>
      <c r="J1102" t="str">
        <f>_xlfn.XLOOKUP(Table1_1[[#This Row],[Analyte]],[1]analyte_order!$B:$B,[1]analyte_order!$C:$C)</f>
        <v>307-24-4</v>
      </c>
      <c r="K1102">
        <f>_xlfn.XLOOKUP(Table1_1[[#This Row],[CAS_rn]],[1]analyte_order!$C:$C,[1]analyte_order!$E:$E)</f>
        <v>3</v>
      </c>
      <c r="L1102" s="3">
        <v>7.4499999999999997E-2</v>
      </c>
    </row>
    <row r="1103" spans="1:12" x14ac:dyDescent="0.3">
      <c r="A1103" t="s">
        <v>176</v>
      </c>
      <c r="B1103" s="1">
        <v>44314</v>
      </c>
      <c r="C1103" s="1" t="str">
        <f t="shared" si="17"/>
        <v>21118</v>
      </c>
      <c r="D1103" t="s">
        <v>109</v>
      </c>
      <c r="E1103" t="s">
        <v>120</v>
      </c>
      <c r="F1103" t="s">
        <v>115</v>
      </c>
      <c r="G1103">
        <v>18.5</v>
      </c>
      <c r="H1103">
        <v>134.75</v>
      </c>
      <c r="I1103" t="s">
        <v>10</v>
      </c>
      <c r="J1103" t="str">
        <f>_xlfn.XLOOKUP(Table1_1[[#This Row],[Analyte]],[1]analyte_order!$B:$B,[1]analyte_order!$C:$C)</f>
        <v>375-85-9</v>
      </c>
      <c r="K1103">
        <f>_xlfn.XLOOKUP(Table1_1[[#This Row],[CAS_rn]],[1]analyte_order!$C:$C,[1]analyte_order!$E:$E)</f>
        <v>4</v>
      </c>
      <c r="L1103" s="3">
        <v>7.4499999999999997E-2</v>
      </c>
    </row>
    <row r="1104" spans="1:12" x14ac:dyDescent="0.3">
      <c r="A1104" t="s">
        <v>176</v>
      </c>
      <c r="B1104" s="1">
        <v>44314</v>
      </c>
      <c r="C1104" s="1" t="str">
        <f t="shared" si="17"/>
        <v>21118</v>
      </c>
      <c r="D1104" t="s">
        <v>109</v>
      </c>
      <c r="E1104" t="s">
        <v>120</v>
      </c>
      <c r="F1104" t="s">
        <v>115</v>
      </c>
      <c r="G1104">
        <v>18.5</v>
      </c>
      <c r="H1104">
        <v>134.75</v>
      </c>
      <c r="I1104" t="s">
        <v>11</v>
      </c>
      <c r="J1104" t="str">
        <f>_xlfn.XLOOKUP(Table1_1[[#This Row],[Analyte]],[1]analyte_order!$B:$B,[1]analyte_order!$C:$C)</f>
        <v>335-67-1</v>
      </c>
      <c r="K1104">
        <f>_xlfn.XLOOKUP(Table1_1[[#This Row],[CAS_rn]],[1]analyte_order!$C:$C,[1]analyte_order!$E:$E)</f>
        <v>5</v>
      </c>
      <c r="L1104" s="3">
        <v>7.4499999999999997E-2</v>
      </c>
    </row>
    <row r="1105" spans="1:12" x14ac:dyDescent="0.3">
      <c r="A1105" t="s">
        <v>176</v>
      </c>
      <c r="B1105" s="1">
        <v>44314</v>
      </c>
      <c r="C1105" s="1" t="str">
        <f t="shared" si="17"/>
        <v>21118</v>
      </c>
      <c r="D1105" t="s">
        <v>109</v>
      </c>
      <c r="E1105" t="s">
        <v>120</v>
      </c>
      <c r="F1105" t="s">
        <v>115</v>
      </c>
      <c r="G1105">
        <v>18.5</v>
      </c>
      <c r="H1105">
        <v>134.75</v>
      </c>
      <c r="I1105" t="s">
        <v>12</v>
      </c>
      <c r="J1105" t="str">
        <f>_xlfn.XLOOKUP(Table1_1[[#This Row],[Analyte]],[1]analyte_order!$B:$B,[1]analyte_order!$C:$C)</f>
        <v>375-95-1</v>
      </c>
      <c r="K1105">
        <f>_xlfn.XLOOKUP(Table1_1[[#This Row],[CAS_rn]],[1]analyte_order!$C:$C,[1]analyte_order!$E:$E)</f>
        <v>6</v>
      </c>
      <c r="L1105" s="3">
        <v>0.17299999999999999</v>
      </c>
    </row>
    <row r="1106" spans="1:12" x14ac:dyDescent="0.3">
      <c r="A1106" t="s">
        <v>176</v>
      </c>
      <c r="B1106" s="1">
        <v>44314</v>
      </c>
      <c r="C1106" s="1" t="str">
        <f t="shared" si="17"/>
        <v>21118</v>
      </c>
      <c r="D1106" t="s">
        <v>109</v>
      </c>
      <c r="E1106" t="s">
        <v>120</v>
      </c>
      <c r="F1106" t="s">
        <v>115</v>
      </c>
      <c r="G1106">
        <v>18.5</v>
      </c>
      <c r="H1106">
        <v>134.75</v>
      </c>
      <c r="I1106" t="s">
        <v>19</v>
      </c>
      <c r="J1106" t="str">
        <f>_xlfn.XLOOKUP(Table1_1[[#This Row],[Analyte]],[1]analyte_order!$B:$B,[1]analyte_order!$C:$C)</f>
        <v>335-76-2</v>
      </c>
      <c r="K1106">
        <f>_xlfn.XLOOKUP(Table1_1[[#This Row],[CAS_rn]],[1]analyte_order!$C:$C,[1]analyte_order!$E:$E)</f>
        <v>7</v>
      </c>
      <c r="L1106" s="3">
        <v>0.63800000000000001</v>
      </c>
    </row>
    <row r="1107" spans="1:12" x14ac:dyDescent="0.3">
      <c r="A1107" t="s">
        <v>176</v>
      </c>
      <c r="B1107" s="1">
        <v>44314</v>
      </c>
      <c r="C1107" s="1" t="str">
        <f t="shared" si="17"/>
        <v>21118</v>
      </c>
      <c r="D1107" t="s">
        <v>109</v>
      </c>
      <c r="E1107" t="s">
        <v>120</v>
      </c>
      <c r="F1107" t="s">
        <v>115</v>
      </c>
      <c r="G1107">
        <v>18.5</v>
      </c>
      <c r="H1107">
        <v>134.75</v>
      </c>
      <c r="I1107" t="s">
        <v>20</v>
      </c>
      <c r="J1107" t="str">
        <f>_xlfn.XLOOKUP(Table1_1[[#This Row],[Analyte]],[1]analyte_order!$B:$B,[1]analyte_order!$C:$C)</f>
        <v>2058-94-8</v>
      </c>
      <c r="K1107">
        <f>_xlfn.XLOOKUP(Table1_1[[#This Row],[CAS_rn]],[1]analyte_order!$C:$C,[1]analyte_order!$E:$E)</f>
        <v>8</v>
      </c>
      <c r="L1107" s="3">
        <v>0.98399999999999999</v>
      </c>
    </row>
    <row r="1108" spans="1:12" x14ac:dyDescent="0.3">
      <c r="A1108" t="s">
        <v>176</v>
      </c>
      <c r="B1108" s="1">
        <v>44314</v>
      </c>
      <c r="C1108" s="1" t="str">
        <f t="shared" si="17"/>
        <v>21118</v>
      </c>
      <c r="D1108" t="s">
        <v>109</v>
      </c>
      <c r="E1108" t="s">
        <v>120</v>
      </c>
      <c r="F1108" t="s">
        <v>115</v>
      </c>
      <c r="G1108">
        <v>18.5</v>
      </c>
      <c r="H1108">
        <v>134.75</v>
      </c>
      <c r="I1108" t="s">
        <v>21</v>
      </c>
      <c r="J1108" t="str">
        <f>_xlfn.XLOOKUP(Table1_1[[#This Row],[Analyte]],[1]analyte_order!$B:$B,[1]analyte_order!$C:$C)</f>
        <v>307-55-1</v>
      </c>
      <c r="K1108">
        <f>_xlfn.XLOOKUP(Table1_1[[#This Row],[CAS_rn]],[1]analyte_order!$C:$C,[1]analyte_order!$E:$E)</f>
        <v>9</v>
      </c>
      <c r="L1108" s="3">
        <v>1.08</v>
      </c>
    </row>
    <row r="1109" spans="1:12" x14ac:dyDescent="0.3">
      <c r="A1109" t="s">
        <v>176</v>
      </c>
      <c r="B1109" s="1">
        <v>44314</v>
      </c>
      <c r="C1109" s="1" t="str">
        <f t="shared" si="17"/>
        <v>21118</v>
      </c>
      <c r="D1109" t="s">
        <v>109</v>
      </c>
      <c r="E1109" t="s">
        <v>120</v>
      </c>
      <c r="F1109" t="s">
        <v>115</v>
      </c>
      <c r="G1109">
        <v>18.5</v>
      </c>
      <c r="H1109">
        <v>134.75</v>
      </c>
      <c r="I1109" t="s">
        <v>22</v>
      </c>
      <c r="J1109" t="str">
        <f>_xlfn.XLOOKUP(Table1_1[[#This Row],[Analyte]],[1]analyte_order!$B:$B,[1]analyte_order!$C:$C)</f>
        <v>72629-94-8</v>
      </c>
      <c r="K1109">
        <f>_xlfn.XLOOKUP(Table1_1[[#This Row],[CAS_rn]],[1]analyte_order!$C:$C,[1]analyte_order!$E:$E)</f>
        <v>10</v>
      </c>
      <c r="L1109" s="3">
        <v>0.56899999999999995</v>
      </c>
    </row>
    <row r="1110" spans="1:12" x14ac:dyDescent="0.3">
      <c r="A1110" t="s">
        <v>176</v>
      </c>
      <c r="B1110" s="1">
        <v>44314</v>
      </c>
      <c r="C1110" s="1" t="str">
        <f t="shared" si="17"/>
        <v>21118</v>
      </c>
      <c r="D1110" t="s">
        <v>109</v>
      </c>
      <c r="E1110" t="s">
        <v>120</v>
      </c>
      <c r="F1110" t="s">
        <v>115</v>
      </c>
      <c r="G1110">
        <v>18.5</v>
      </c>
      <c r="H1110">
        <v>134.75</v>
      </c>
      <c r="I1110" t="s">
        <v>23</v>
      </c>
      <c r="J1110" t="str">
        <f>_xlfn.XLOOKUP(Table1_1[[#This Row],[Analyte]],[1]analyte_order!$B:$B,[1]analyte_order!$C:$C)</f>
        <v>376-06-7</v>
      </c>
      <c r="K1110">
        <f>_xlfn.XLOOKUP(Table1_1[[#This Row],[CAS_rn]],[1]analyte_order!$C:$C,[1]analyte_order!$E:$E)</f>
        <v>11</v>
      </c>
      <c r="L1110" s="3">
        <v>0.53800000000000003</v>
      </c>
    </row>
    <row r="1111" spans="1:12" x14ac:dyDescent="0.3">
      <c r="A1111" t="s">
        <v>176</v>
      </c>
      <c r="B1111" s="1">
        <v>44314</v>
      </c>
      <c r="C1111" s="1" t="str">
        <f t="shared" si="17"/>
        <v>21118</v>
      </c>
      <c r="D1111" t="s">
        <v>109</v>
      </c>
      <c r="E1111" t="s">
        <v>120</v>
      </c>
      <c r="F1111" t="s">
        <v>115</v>
      </c>
      <c r="G1111">
        <v>18.5</v>
      </c>
      <c r="H1111">
        <v>134.75</v>
      </c>
      <c r="I1111" t="s">
        <v>24</v>
      </c>
      <c r="J1111" t="str">
        <f>_xlfn.XLOOKUP(Table1_1[[#This Row],[Analyte]],[1]analyte_order!$B:$B,[1]analyte_order!$C:$C)</f>
        <v>67905-19-5</v>
      </c>
      <c r="K1111">
        <f>_xlfn.XLOOKUP(Table1_1[[#This Row],[CAS_rn]],[1]analyte_order!$C:$C,[1]analyte_order!$E:$E)</f>
        <v>12</v>
      </c>
      <c r="L1111" s="3">
        <v>7.4499999999999997E-2</v>
      </c>
    </row>
    <row r="1112" spans="1:12" x14ac:dyDescent="0.3">
      <c r="A1112" t="s">
        <v>176</v>
      </c>
      <c r="B1112" s="1">
        <v>44314</v>
      </c>
      <c r="C1112" s="1" t="str">
        <f t="shared" si="17"/>
        <v>21118</v>
      </c>
      <c r="D1112" t="s">
        <v>109</v>
      </c>
      <c r="E1112" t="s">
        <v>120</v>
      </c>
      <c r="F1112" t="s">
        <v>115</v>
      </c>
      <c r="G1112">
        <v>18.5</v>
      </c>
      <c r="H1112">
        <v>134.75</v>
      </c>
      <c r="I1112" t="s">
        <v>13</v>
      </c>
      <c r="J1112" t="str">
        <f>_xlfn.XLOOKUP(Table1_1[[#This Row],[Analyte]],[1]analyte_order!$B:$B,[1]analyte_order!$C:$C)</f>
        <v>375-73-5</v>
      </c>
      <c r="K1112">
        <f>_xlfn.XLOOKUP(Table1_1[[#This Row],[CAS_rn]],[1]analyte_order!$C:$C,[1]analyte_order!$E:$E)</f>
        <v>14</v>
      </c>
      <c r="L1112" s="3">
        <v>7.4499999999999997E-2</v>
      </c>
    </row>
    <row r="1113" spans="1:12" x14ac:dyDescent="0.3">
      <c r="A1113" t="s">
        <v>176</v>
      </c>
      <c r="B1113" s="1">
        <v>44314</v>
      </c>
      <c r="C1113" s="1" t="str">
        <f t="shared" si="17"/>
        <v>21118</v>
      </c>
      <c r="D1113" t="s">
        <v>109</v>
      </c>
      <c r="E1113" t="s">
        <v>120</v>
      </c>
      <c r="F1113" t="s">
        <v>115</v>
      </c>
      <c r="G1113">
        <v>18.5</v>
      </c>
      <c r="H1113">
        <v>134.75</v>
      </c>
      <c r="I1113" t="s">
        <v>14</v>
      </c>
      <c r="J1113" t="str">
        <f>_xlfn.XLOOKUP(Table1_1[[#This Row],[Analyte]],[1]analyte_order!$B:$B,[1]analyte_order!$C:$C)</f>
        <v>2706-91-4</v>
      </c>
      <c r="K1113">
        <f>_xlfn.XLOOKUP(Table1_1[[#This Row],[CAS_rn]],[1]analyte_order!$C:$C,[1]analyte_order!$E:$E)</f>
        <v>15</v>
      </c>
      <c r="L1113" s="3">
        <v>7.4499999999999997E-2</v>
      </c>
    </row>
    <row r="1114" spans="1:12" x14ac:dyDescent="0.3">
      <c r="A1114" t="s">
        <v>176</v>
      </c>
      <c r="B1114" s="1">
        <v>44314</v>
      </c>
      <c r="C1114" s="1" t="str">
        <f t="shared" si="17"/>
        <v>21118</v>
      </c>
      <c r="D1114" t="s">
        <v>109</v>
      </c>
      <c r="E1114" t="s">
        <v>120</v>
      </c>
      <c r="F1114" t="s">
        <v>115</v>
      </c>
      <c r="G1114">
        <v>18.5</v>
      </c>
      <c r="H1114">
        <v>134.75</v>
      </c>
      <c r="I1114" t="s">
        <v>15</v>
      </c>
      <c r="J1114" t="str">
        <f>_xlfn.XLOOKUP(Table1_1[[#This Row],[Analyte]],[1]analyte_order!$B:$B,[1]analyte_order!$C:$C)</f>
        <v>355-46-4</v>
      </c>
      <c r="K1114">
        <f>_xlfn.XLOOKUP(Table1_1[[#This Row],[CAS_rn]],[1]analyte_order!$C:$C,[1]analyte_order!$E:$E)</f>
        <v>16</v>
      </c>
      <c r="L1114" s="3">
        <v>0.91900000000000004</v>
      </c>
    </row>
    <row r="1115" spans="1:12" x14ac:dyDescent="0.3">
      <c r="A1115" t="s">
        <v>176</v>
      </c>
      <c r="B1115" s="1">
        <v>44314</v>
      </c>
      <c r="C1115" s="1" t="str">
        <f t="shared" si="17"/>
        <v>21118</v>
      </c>
      <c r="D1115" t="s">
        <v>109</v>
      </c>
      <c r="E1115" t="s">
        <v>120</v>
      </c>
      <c r="F1115" t="s">
        <v>115</v>
      </c>
      <c r="G1115">
        <v>18.5</v>
      </c>
      <c r="H1115">
        <v>134.75</v>
      </c>
      <c r="I1115" t="s">
        <v>16</v>
      </c>
      <c r="J1115" t="str">
        <f>_xlfn.XLOOKUP(Table1_1[[#This Row],[Analyte]],[1]analyte_order!$B:$B,[1]analyte_order!$C:$C)</f>
        <v>375-92-8</v>
      </c>
      <c r="K1115">
        <f>_xlfn.XLOOKUP(Table1_1[[#This Row],[CAS_rn]],[1]analyte_order!$C:$C,[1]analyte_order!$E:$E)</f>
        <v>17</v>
      </c>
      <c r="L1115" s="3">
        <v>0.16900000000000001</v>
      </c>
    </row>
    <row r="1116" spans="1:12" x14ac:dyDescent="0.3">
      <c r="A1116" t="s">
        <v>176</v>
      </c>
      <c r="B1116" s="1">
        <v>44314</v>
      </c>
      <c r="C1116" s="1" t="str">
        <f t="shared" si="17"/>
        <v>21118</v>
      </c>
      <c r="D1116" t="s">
        <v>109</v>
      </c>
      <c r="E1116" t="s">
        <v>120</v>
      </c>
      <c r="F1116" t="s">
        <v>115</v>
      </c>
      <c r="G1116">
        <v>18.5</v>
      </c>
      <c r="H1116">
        <v>134.75</v>
      </c>
      <c r="I1116" t="s">
        <v>17</v>
      </c>
      <c r="J1116" t="str">
        <f>_xlfn.XLOOKUP(Table1_1[[#This Row],[Analyte]],[1]analyte_order!$B:$B,[1]analyte_order!$C:$C)</f>
        <v>1763-23-1</v>
      </c>
      <c r="K1116">
        <f>_xlfn.XLOOKUP(Table1_1[[#This Row],[CAS_rn]],[1]analyte_order!$C:$C,[1]analyte_order!$E:$E)</f>
        <v>18</v>
      </c>
      <c r="L1116" s="3">
        <v>109</v>
      </c>
    </row>
    <row r="1117" spans="1:12" x14ac:dyDescent="0.3">
      <c r="A1117" t="s">
        <v>176</v>
      </c>
      <c r="B1117" s="1">
        <v>44314</v>
      </c>
      <c r="C1117" s="1" t="str">
        <f t="shared" si="17"/>
        <v>21118</v>
      </c>
      <c r="D1117" t="s">
        <v>109</v>
      </c>
      <c r="E1117" t="s">
        <v>120</v>
      </c>
      <c r="F1117" t="s">
        <v>115</v>
      </c>
      <c r="G1117">
        <v>18.5</v>
      </c>
      <c r="H1117">
        <v>134.75</v>
      </c>
      <c r="I1117" t="s">
        <v>25</v>
      </c>
      <c r="J1117" t="str">
        <f>_xlfn.XLOOKUP(Table1_1[[#This Row],[Analyte]],[1]analyte_order!$B:$B,[1]analyte_order!$C:$C)</f>
        <v>68259-12-1</v>
      </c>
      <c r="K1117">
        <f>_xlfn.XLOOKUP(Table1_1[[#This Row],[CAS_rn]],[1]analyte_order!$C:$C,[1]analyte_order!$E:$E)</f>
        <v>19</v>
      </c>
      <c r="L1117" s="3">
        <v>0.81699999999999995</v>
      </c>
    </row>
    <row r="1118" spans="1:12" x14ac:dyDescent="0.3">
      <c r="A1118" t="s">
        <v>176</v>
      </c>
      <c r="B1118" s="1">
        <v>44314</v>
      </c>
      <c r="C1118" s="1" t="str">
        <f t="shared" si="17"/>
        <v>21118</v>
      </c>
      <c r="D1118" t="s">
        <v>109</v>
      </c>
      <c r="E1118" t="s">
        <v>120</v>
      </c>
      <c r="F1118" t="s">
        <v>115</v>
      </c>
      <c r="G1118">
        <v>18.5</v>
      </c>
      <c r="H1118">
        <v>134.75</v>
      </c>
      <c r="I1118" t="s">
        <v>26</v>
      </c>
      <c r="J1118" t="str">
        <f>_xlfn.XLOOKUP(Table1_1[[#This Row],[Analyte]],[1]analyte_order!$B:$B,[1]analyte_order!$C:$C)</f>
        <v>335-77-3</v>
      </c>
      <c r="K1118">
        <f>_xlfn.XLOOKUP(Table1_1[[#This Row],[CAS_rn]],[1]analyte_order!$C:$C,[1]analyte_order!$E:$E)</f>
        <v>20</v>
      </c>
      <c r="L1118" s="3">
        <v>0.89900000000000002</v>
      </c>
    </row>
    <row r="1119" spans="1:12" x14ac:dyDescent="0.3">
      <c r="A1119" t="s">
        <v>176</v>
      </c>
      <c r="B1119" s="1">
        <v>44314</v>
      </c>
      <c r="C1119" s="1" t="str">
        <f t="shared" si="17"/>
        <v>21118</v>
      </c>
      <c r="D1119" t="s">
        <v>109</v>
      </c>
      <c r="E1119" t="s">
        <v>120</v>
      </c>
      <c r="F1119" t="s">
        <v>115</v>
      </c>
      <c r="G1119">
        <v>18.5</v>
      </c>
      <c r="H1119">
        <v>134.75</v>
      </c>
      <c r="I1119" t="s">
        <v>27</v>
      </c>
      <c r="J1119" t="str">
        <f>_xlfn.XLOOKUP(Table1_1[[#This Row],[Analyte]],[1]analyte_order!$B:$B,[1]analyte_order!$C:$C)</f>
        <v>79780-39-5</v>
      </c>
      <c r="K1119">
        <f>_xlfn.XLOOKUP(Table1_1[[#This Row],[CAS_rn]],[1]analyte_order!$C:$C,[1]analyte_order!$E:$E)</f>
        <v>21</v>
      </c>
      <c r="L1119" s="3">
        <v>0.193</v>
      </c>
    </row>
    <row r="1120" spans="1:12" x14ac:dyDescent="0.3">
      <c r="A1120" t="s">
        <v>176</v>
      </c>
      <c r="B1120" s="1">
        <v>44314</v>
      </c>
      <c r="C1120" s="1" t="str">
        <f t="shared" si="17"/>
        <v>21118</v>
      </c>
      <c r="D1120" t="s">
        <v>109</v>
      </c>
      <c r="E1120" t="s">
        <v>120</v>
      </c>
      <c r="F1120" t="s">
        <v>115</v>
      </c>
      <c r="G1120">
        <v>18.5</v>
      </c>
      <c r="H1120">
        <v>134.75</v>
      </c>
      <c r="I1120" t="s">
        <v>28</v>
      </c>
      <c r="J1120" t="str">
        <f>_xlfn.XLOOKUP(Table1_1[[#This Row],[Analyte]],[1]analyte_order!$B:$B,[1]analyte_order!$C:$C)</f>
        <v>757124-72-4</v>
      </c>
      <c r="K1120">
        <f>_xlfn.XLOOKUP(Table1_1[[#This Row],[CAS_rn]],[1]analyte_order!$C:$C,[1]analyte_order!$E:$E)</f>
        <v>22</v>
      </c>
      <c r="L1120" s="3">
        <v>0.186</v>
      </c>
    </row>
    <row r="1121" spans="1:12" x14ac:dyDescent="0.3">
      <c r="A1121" t="s">
        <v>176</v>
      </c>
      <c r="B1121" s="1">
        <v>44314</v>
      </c>
      <c r="C1121" s="1" t="str">
        <f t="shared" si="17"/>
        <v>21118</v>
      </c>
      <c r="D1121" t="s">
        <v>109</v>
      </c>
      <c r="E1121" t="s">
        <v>120</v>
      </c>
      <c r="F1121" t="s">
        <v>115</v>
      </c>
      <c r="G1121">
        <v>18.5</v>
      </c>
      <c r="H1121">
        <v>134.75</v>
      </c>
      <c r="I1121" t="s">
        <v>18</v>
      </c>
      <c r="J1121" t="str">
        <f>_xlfn.XLOOKUP(Table1_1[[#This Row],[Analyte]],[1]analyte_order!$B:$B,[1]analyte_order!$C:$C)</f>
        <v>27619-97-2</v>
      </c>
      <c r="K1121">
        <f>_xlfn.XLOOKUP(Table1_1[[#This Row],[CAS_rn]],[1]analyte_order!$C:$C,[1]analyte_order!$E:$E)</f>
        <v>23</v>
      </c>
      <c r="L1121" s="3">
        <v>7.4499999999999997E-2</v>
      </c>
    </row>
    <row r="1122" spans="1:12" x14ac:dyDescent="0.3">
      <c r="A1122" t="s">
        <v>176</v>
      </c>
      <c r="B1122" s="1">
        <v>44314</v>
      </c>
      <c r="C1122" s="1" t="str">
        <f t="shared" si="17"/>
        <v>21118</v>
      </c>
      <c r="D1122" t="s">
        <v>109</v>
      </c>
      <c r="E1122" t="s">
        <v>120</v>
      </c>
      <c r="F1122" t="s">
        <v>115</v>
      </c>
      <c r="G1122">
        <v>18.5</v>
      </c>
      <c r="H1122">
        <v>134.75</v>
      </c>
      <c r="I1122" t="s">
        <v>29</v>
      </c>
      <c r="J1122" t="str">
        <f>_xlfn.XLOOKUP(Table1_1[[#This Row],[Analyte]],[1]analyte_order!$B:$B,[1]analyte_order!$C:$C)</f>
        <v>39108-34-4</v>
      </c>
      <c r="K1122">
        <f>_xlfn.XLOOKUP(Table1_1[[#This Row],[CAS_rn]],[1]analyte_order!$C:$C,[1]analyte_order!$E:$E)</f>
        <v>24</v>
      </c>
      <c r="L1122" s="3">
        <v>1.5</v>
      </c>
    </row>
    <row r="1123" spans="1:12" x14ac:dyDescent="0.3">
      <c r="A1123" t="s">
        <v>176</v>
      </c>
      <c r="B1123" s="1">
        <v>44314</v>
      </c>
      <c r="C1123" s="1" t="str">
        <f t="shared" si="17"/>
        <v>21118</v>
      </c>
      <c r="D1123" t="s">
        <v>109</v>
      </c>
      <c r="E1123" t="s">
        <v>120</v>
      </c>
      <c r="F1123" t="s">
        <v>115</v>
      </c>
      <c r="G1123">
        <v>18.5</v>
      </c>
      <c r="H1123">
        <v>134.75</v>
      </c>
      <c r="I1123" t="s">
        <v>30</v>
      </c>
      <c r="J1123" t="str">
        <f>_xlfn.XLOOKUP(Table1_1[[#This Row],[Analyte]],[1]analyte_order!$B:$B,[1]analyte_order!$C:$C)</f>
        <v>120226-60-0</v>
      </c>
      <c r="K1123">
        <f>_xlfn.XLOOKUP(Table1_1[[#This Row],[CAS_rn]],[1]analyte_order!$C:$C,[1]analyte_order!$E:$E)</f>
        <v>25</v>
      </c>
      <c r="L1123" s="3">
        <v>0.56000000000000005</v>
      </c>
    </row>
    <row r="1124" spans="1:12" x14ac:dyDescent="0.3">
      <c r="A1124" t="s">
        <v>176</v>
      </c>
      <c r="B1124" s="1">
        <v>44314</v>
      </c>
      <c r="C1124" s="1" t="str">
        <f t="shared" si="17"/>
        <v>21118</v>
      </c>
      <c r="D1124" t="s">
        <v>109</v>
      </c>
      <c r="E1124" t="s">
        <v>120</v>
      </c>
      <c r="F1124" t="s">
        <v>115</v>
      </c>
      <c r="G1124">
        <v>18.5</v>
      </c>
      <c r="H1124">
        <v>134.75</v>
      </c>
      <c r="I1124" t="s">
        <v>31</v>
      </c>
      <c r="J1124" t="str">
        <f>_xlfn.XLOOKUP(Table1_1[[#This Row],[Analyte]],[1]analyte_order!$B:$B,[1]analyte_order!$C:$C)</f>
        <v>2355-31-9</v>
      </c>
      <c r="K1124">
        <f>_xlfn.XLOOKUP(Table1_1[[#This Row],[CAS_rn]],[1]analyte_order!$C:$C,[1]analyte_order!$E:$E)</f>
        <v>26</v>
      </c>
      <c r="L1124" s="3">
        <v>7.4499999999999997E-2</v>
      </c>
    </row>
    <row r="1125" spans="1:12" x14ac:dyDescent="0.3">
      <c r="A1125" t="s">
        <v>176</v>
      </c>
      <c r="B1125" s="1">
        <v>44314</v>
      </c>
      <c r="C1125" s="1" t="str">
        <f t="shared" si="17"/>
        <v>21118</v>
      </c>
      <c r="D1125" t="s">
        <v>109</v>
      </c>
      <c r="E1125" t="s">
        <v>120</v>
      </c>
      <c r="F1125" t="s">
        <v>115</v>
      </c>
      <c r="G1125">
        <v>18.5</v>
      </c>
      <c r="H1125">
        <v>134.75</v>
      </c>
      <c r="I1125" t="s">
        <v>32</v>
      </c>
      <c r="J1125" t="str">
        <f>_xlfn.XLOOKUP(Table1_1[[#This Row],[Analyte]],[1]analyte_order!$B:$B,[1]analyte_order!$C:$C)</f>
        <v>2991-50-6</v>
      </c>
      <c r="K1125">
        <f>_xlfn.XLOOKUP(Table1_1[[#This Row],[CAS_rn]],[1]analyte_order!$C:$C,[1]analyte_order!$E:$E)</f>
        <v>27</v>
      </c>
      <c r="L1125" s="3">
        <v>7.4499999999999997E-2</v>
      </c>
    </row>
    <row r="1126" spans="1:12" x14ac:dyDescent="0.3">
      <c r="A1126" t="s">
        <v>176</v>
      </c>
      <c r="B1126" s="1">
        <v>44314</v>
      </c>
      <c r="C1126" s="1" t="str">
        <f t="shared" si="17"/>
        <v>21118</v>
      </c>
      <c r="D1126" t="s">
        <v>109</v>
      </c>
      <c r="E1126" t="s">
        <v>120</v>
      </c>
      <c r="F1126" t="s">
        <v>115</v>
      </c>
      <c r="G1126">
        <v>18.5</v>
      </c>
      <c r="H1126">
        <v>134.75</v>
      </c>
      <c r="I1126" t="s">
        <v>33</v>
      </c>
      <c r="J1126" t="str">
        <f>_xlfn.XLOOKUP(Table1_1[[#This Row],[Analyte]],[1]analyte_order!$B:$B,[1]analyte_order!$C:$C)</f>
        <v>754-91-6</v>
      </c>
      <c r="K1126">
        <f>_xlfn.XLOOKUP(Table1_1[[#This Row],[CAS_rn]],[1]analyte_order!$C:$C,[1]analyte_order!$E:$E)</f>
        <v>28</v>
      </c>
      <c r="L1126" s="3">
        <v>0.46500000000000002</v>
      </c>
    </row>
    <row r="1127" spans="1:12" x14ac:dyDescent="0.3">
      <c r="A1127" t="s">
        <v>176</v>
      </c>
      <c r="B1127" s="1">
        <v>44314</v>
      </c>
      <c r="C1127" s="1" t="str">
        <f t="shared" si="17"/>
        <v>21118</v>
      </c>
      <c r="D1127" t="s">
        <v>109</v>
      </c>
      <c r="E1127" t="s">
        <v>120</v>
      </c>
      <c r="F1127" t="s">
        <v>115</v>
      </c>
      <c r="G1127">
        <v>18.5</v>
      </c>
      <c r="H1127">
        <v>134.75</v>
      </c>
      <c r="I1127" t="s">
        <v>34</v>
      </c>
      <c r="J1127" t="str">
        <f>_xlfn.XLOOKUP(Table1_1[[#This Row],[Analyte]],[1]analyte_order!$B:$B,[1]analyte_order!$C:$C)</f>
        <v>2806-24-8</v>
      </c>
      <c r="K1127">
        <f>_xlfn.XLOOKUP(Table1_1[[#This Row],[CAS_rn]],[1]analyte_order!$C:$C,[1]analyte_order!$E:$E)</f>
        <v>29</v>
      </c>
      <c r="L1127" s="3">
        <v>7.4499999999999997E-2</v>
      </c>
    </row>
    <row r="1128" spans="1:12" x14ac:dyDescent="0.3">
      <c r="A1128" t="s">
        <v>176</v>
      </c>
      <c r="B1128" s="1">
        <v>44314</v>
      </c>
      <c r="C1128" s="1" t="str">
        <f t="shared" si="17"/>
        <v>21118</v>
      </c>
      <c r="D1128" t="s">
        <v>109</v>
      </c>
      <c r="E1128" t="s">
        <v>120</v>
      </c>
      <c r="F1128" t="s">
        <v>115</v>
      </c>
      <c r="G1128">
        <v>18.5</v>
      </c>
      <c r="H1128">
        <v>134.75</v>
      </c>
      <c r="I1128" t="s">
        <v>35</v>
      </c>
      <c r="J1128" t="str">
        <f>_xlfn.XLOOKUP(Table1_1[[#This Row],[Analyte]],[1]analyte_order!$B:$B,[1]analyte_order!$C:$C)</f>
        <v>31506-32-8</v>
      </c>
      <c r="K1128">
        <f>_xlfn.XLOOKUP(Table1_1[[#This Row],[CAS_rn]],[1]analyte_order!$C:$C,[1]analyte_order!$E:$E)</f>
        <v>30</v>
      </c>
      <c r="L1128" s="3">
        <v>7.4499999999999997E-2</v>
      </c>
    </row>
    <row r="1129" spans="1:12" x14ac:dyDescent="0.3">
      <c r="A1129" t="s">
        <v>176</v>
      </c>
      <c r="B1129" s="1">
        <v>44314</v>
      </c>
      <c r="C1129" s="1" t="str">
        <f t="shared" si="17"/>
        <v>21118</v>
      </c>
      <c r="D1129" t="s">
        <v>109</v>
      </c>
      <c r="E1129" t="s">
        <v>120</v>
      </c>
      <c r="F1129" t="s">
        <v>115</v>
      </c>
      <c r="G1129">
        <v>18.5</v>
      </c>
      <c r="H1129">
        <v>134.75</v>
      </c>
      <c r="I1129" t="s">
        <v>36</v>
      </c>
      <c r="J1129" t="str">
        <f>_xlfn.XLOOKUP(Table1_1[[#This Row],[Analyte]],[1]analyte_order!$B:$B,[1]analyte_order!$C:$C)</f>
        <v>4151-50-2</v>
      </c>
      <c r="K1129">
        <f>_xlfn.XLOOKUP(Table1_1[[#This Row],[CAS_rn]],[1]analyte_order!$C:$C,[1]analyte_order!$E:$E)</f>
        <v>31</v>
      </c>
      <c r="L1129" s="3">
        <v>7.4499999999999997E-2</v>
      </c>
    </row>
    <row r="1130" spans="1:12" x14ac:dyDescent="0.3">
      <c r="A1130" t="s">
        <v>176</v>
      </c>
      <c r="B1130" s="1">
        <v>44314</v>
      </c>
      <c r="C1130" s="1" t="str">
        <f t="shared" si="17"/>
        <v>21118</v>
      </c>
      <c r="D1130" t="s">
        <v>109</v>
      </c>
      <c r="E1130" t="s">
        <v>120</v>
      </c>
      <c r="F1130" t="s">
        <v>115</v>
      </c>
      <c r="G1130">
        <v>18.5</v>
      </c>
      <c r="H1130">
        <v>134.75</v>
      </c>
      <c r="I1130" t="s">
        <v>37</v>
      </c>
      <c r="J1130" t="str">
        <f>_xlfn.XLOOKUP(Table1_1[[#This Row],[Analyte]],[1]analyte_order!$B:$B,[1]analyte_order!$C:$C)</f>
        <v>13252-13-6</v>
      </c>
      <c r="K1130">
        <f>_xlfn.XLOOKUP(Table1_1[[#This Row],[CAS_rn]],[1]analyte_order!$C:$C,[1]analyte_order!$E:$E)</f>
        <v>34</v>
      </c>
      <c r="L1130" s="3">
        <v>7.4499999999999997E-2</v>
      </c>
    </row>
    <row r="1131" spans="1:12" x14ac:dyDescent="0.3">
      <c r="A1131" t="s">
        <v>176</v>
      </c>
      <c r="B1131" s="1">
        <v>44314</v>
      </c>
      <c r="C1131" s="1" t="str">
        <f t="shared" si="17"/>
        <v>21118</v>
      </c>
      <c r="D1131" t="s">
        <v>109</v>
      </c>
      <c r="E1131" t="s">
        <v>120</v>
      </c>
      <c r="F1131" t="s">
        <v>115</v>
      </c>
      <c r="G1131">
        <v>18.5</v>
      </c>
      <c r="H1131">
        <v>134.75</v>
      </c>
      <c r="I1131" t="s">
        <v>38</v>
      </c>
      <c r="J1131" t="str">
        <f>_xlfn.XLOOKUP(Table1_1[[#This Row],[Analyte]],[1]analyte_order!$B:$B,[1]analyte_order!$C:$C)</f>
        <v>919005-14-4</v>
      </c>
      <c r="K1131">
        <f>_xlfn.XLOOKUP(Table1_1[[#This Row],[CAS_rn]],[1]analyte_order!$C:$C,[1]analyte_order!$E:$E)</f>
        <v>35</v>
      </c>
      <c r="L1131" s="3">
        <v>7.4499999999999997E-2</v>
      </c>
    </row>
    <row r="1132" spans="1:12" x14ac:dyDescent="0.3">
      <c r="A1132" t="s">
        <v>176</v>
      </c>
      <c r="B1132" s="1">
        <v>44314</v>
      </c>
      <c r="C1132" s="1" t="str">
        <f t="shared" si="17"/>
        <v>21118</v>
      </c>
      <c r="D1132" t="s">
        <v>109</v>
      </c>
      <c r="E1132" t="s">
        <v>120</v>
      </c>
      <c r="F1132" t="s">
        <v>115</v>
      </c>
      <c r="G1132">
        <v>18.5</v>
      </c>
      <c r="H1132">
        <v>134.75</v>
      </c>
      <c r="I1132" t="s">
        <v>39</v>
      </c>
      <c r="J1132" t="str">
        <f>_xlfn.XLOOKUP(Table1_1[[#This Row],[Analyte]],[1]analyte_order!$B:$B,[1]analyte_order!$C:$C)</f>
        <v>756426-58-1</v>
      </c>
      <c r="K1132">
        <f>_xlfn.XLOOKUP(Table1_1[[#This Row],[CAS_rn]],[1]analyte_order!$C:$C,[1]analyte_order!$E:$E)</f>
        <v>36</v>
      </c>
      <c r="L1132" s="3">
        <v>7.4499999999999997E-2</v>
      </c>
    </row>
    <row r="1133" spans="1:12" x14ac:dyDescent="0.3">
      <c r="A1133" t="s">
        <v>176</v>
      </c>
      <c r="B1133" s="1">
        <v>44314</v>
      </c>
      <c r="C1133" s="1" t="str">
        <f t="shared" si="17"/>
        <v>21118</v>
      </c>
      <c r="D1133" t="s">
        <v>109</v>
      </c>
      <c r="E1133" t="s">
        <v>120</v>
      </c>
      <c r="F1133" t="s">
        <v>115</v>
      </c>
      <c r="G1133">
        <v>18.5</v>
      </c>
      <c r="H1133">
        <v>134.75</v>
      </c>
      <c r="I1133" t="s">
        <v>40</v>
      </c>
      <c r="J1133" t="str">
        <f>_xlfn.XLOOKUP(Table1_1[[#This Row],[Analyte]],[1]analyte_order!$B:$B,[1]analyte_order!$C:$C)</f>
        <v>763051-92-9</v>
      </c>
      <c r="K1133">
        <f>_xlfn.XLOOKUP(Table1_1[[#This Row],[CAS_rn]],[1]analyte_order!$C:$C,[1]analyte_order!$E:$E)</f>
        <v>37</v>
      </c>
      <c r="L1133" s="3">
        <v>7.4499999999999997E-2</v>
      </c>
    </row>
    <row r="1134" spans="1:12" x14ac:dyDescent="0.3">
      <c r="A1134" t="s">
        <v>176</v>
      </c>
      <c r="B1134" s="1">
        <v>44314</v>
      </c>
      <c r="C1134" s="1" t="str">
        <f t="shared" si="17"/>
        <v>21118</v>
      </c>
      <c r="D1134" t="s">
        <v>109</v>
      </c>
      <c r="E1134" t="s">
        <v>120</v>
      </c>
      <c r="F1134" t="s">
        <v>115</v>
      </c>
      <c r="G1134">
        <v>18.5</v>
      </c>
      <c r="H1134">
        <v>134.75</v>
      </c>
      <c r="I1134" t="s">
        <v>41</v>
      </c>
      <c r="J1134" t="str">
        <f>_xlfn.XLOOKUP(Table1_1[[#This Row],[Analyte]],[1]analyte_order!$B:$B,[1]analyte_order!$C:$C)</f>
        <v>356-02-5</v>
      </c>
      <c r="K1134">
        <f>_xlfn.XLOOKUP(Table1_1[[#This Row],[CAS_rn]],[1]analyte_order!$C:$C,[1]analyte_order!$E:$E)</f>
        <v>38</v>
      </c>
      <c r="L1134" s="3">
        <v>0.745</v>
      </c>
    </row>
    <row r="1135" spans="1:12" x14ac:dyDescent="0.3">
      <c r="A1135" t="s">
        <v>176</v>
      </c>
      <c r="B1135" s="1">
        <v>44314</v>
      </c>
      <c r="C1135" s="1" t="str">
        <f t="shared" si="17"/>
        <v>21118</v>
      </c>
      <c r="D1135" t="s">
        <v>109</v>
      </c>
      <c r="E1135" t="s">
        <v>120</v>
      </c>
      <c r="F1135" t="s">
        <v>115</v>
      </c>
      <c r="G1135">
        <v>18.5</v>
      </c>
      <c r="H1135">
        <v>134.75</v>
      </c>
      <c r="I1135" t="s">
        <v>42</v>
      </c>
      <c r="J1135" t="str">
        <f>_xlfn.XLOOKUP(Table1_1[[#This Row],[Analyte]],[1]analyte_order!$B:$B,[1]analyte_order!$C:$C)</f>
        <v>914637-49-3</v>
      </c>
      <c r="K1135">
        <f>_xlfn.XLOOKUP(Table1_1[[#This Row],[CAS_rn]],[1]analyte_order!$C:$C,[1]analyte_order!$E:$E)</f>
        <v>39</v>
      </c>
      <c r="L1135" s="3">
        <v>7.4499999999999997E-2</v>
      </c>
    </row>
    <row r="1136" spans="1:12" x14ac:dyDescent="0.3">
      <c r="A1136" t="s">
        <v>176</v>
      </c>
      <c r="B1136" s="1">
        <v>44314</v>
      </c>
      <c r="C1136" s="1" t="str">
        <f t="shared" si="17"/>
        <v>21118</v>
      </c>
      <c r="D1136" t="s">
        <v>109</v>
      </c>
      <c r="E1136" t="s">
        <v>120</v>
      </c>
      <c r="F1136" t="s">
        <v>115</v>
      </c>
      <c r="G1136">
        <v>18.5</v>
      </c>
      <c r="H1136">
        <v>134.75</v>
      </c>
      <c r="I1136" t="s">
        <v>43</v>
      </c>
      <c r="J1136" t="str">
        <f>_xlfn.XLOOKUP(Table1_1[[#This Row],[Analyte]],[1]analyte_order!$B:$B,[1]analyte_order!$C:$C)</f>
        <v>812-70-4</v>
      </c>
      <c r="K1136">
        <f>_xlfn.XLOOKUP(Table1_1[[#This Row],[CAS_rn]],[1]analyte_order!$C:$C,[1]analyte_order!$E:$E)</f>
        <v>40</v>
      </c>
      <c r="L1136" s="3">
        <v>7.4499999999999997E-2</v>
      </c>
    </row>
    <row r="1137" spans="1:12" x14ac:dyDescent="0.3">
      <c r="A1137" t="s">
        <v>176</v>
      </c>
      <c r="B1137" s="1">
        <v>44314</v>
      </c>
      <c r="C1137" s="1" t="str">
        <f t="shared" si="17"/>
        <v>21118</v>
      </c>
      <c r="D1137" t="s">
        <v>109</v>
      </c>
      <c r="E1137" t="s">
        <v>120</v>
      </c>
      <c r="F1137" t="s">
        <v>115</v>
      </c>
      <c r="G1137">
        <v>18.5</v>
      </c>
      <c r="H1137">
        <v>134.75</v>
      </c>
      <c r="I1137" t="s">
        <v>44</v>
      </c>
      <c r="J1137" t="str">
        <f>_xlfn.XLOOKUP(Table1_1[[#This Row],[Analyte]],[1]analyte_order!$B:$B,[1]analyte_order!$C:$C)</f>
        <v>53826-12-3</v>
      </c>
      <c r="K1137">
        <f>_xlfn.XLOOKUP(Table1_1[[#This Row],[CAS_rn]],[1]analyte_order!$C:$C,[1]analyte_order!$E:$E)</f>
        <v>41</v>
      </c>
      <c r="L1137" s="3">
        <v>7.4499999999999997E-2</v>
      </c>
    </row>
    <row r="1138" spans="1:12" x14ac:dyDescent="0.3">
      <c r="A1138" t="s">
        <v>176</v>
      </c>
      <c r="B1138" s="1">
        <v>44314</v>
      </c>
      <c r="C1138" s="1" t="str">
        <f t="shared" si="17"/>
        <v>21118</v>
      </c>
      <c r="D1138" t="s">
        <v>109</v>
      </c>
      <c r="E1138" t="s">
        <v>120</v>
      </c>
      <c r="F1138" t="s">
        <v>115</v>
      </c>
      <c r="G1138">
        <v>18.5</v>
      </c>
      <c r="H1138">
        <v>134.75</v>
      </c>
      <c r="I1138" t="s">
        <v>45</v>
      </c>
      <c r="J1138" t="str">
        <f>_xlfn.XLOOKUP(Table1_1[[#This Row],[Analyte]],[1]analyte_order!$B:$B,[1]analyte_order!$C:$C)</f>
        <v>27854-31-5</v>
      </c>
      <c r="K1138">
        <f>_xlfn.XLOOKUP(Table1_1[[#This Row],[CAS_rn]],[1]analyte_order!$C:$C,[1]analyte_order!$E:$E)</f>
        <v>42</v>
      </c>
      <c r="L1138" s="3">
        <v>7.4499999999999997E-2</v>
      </c>
    </row>
    <row r="1139" spans="1:12" x14ac:dyDescent="0.3">
      <c r="A1139" t="s">
        <v>176</v>
      </c>
      <c r="B1139" s="1">
        <v>44314</v>
      </c>
      <c r="C1139" s="1" t="str">
        <f t="shared" si="17"/>
        <v>21118</v>
      </c>
      <c r="D1139" t="s">
        <v>109</v>
      </c>
      <c r="E1139" t="s">
        <v>120</v>
      </c>
      <c r="F1139" t="s">
        <v>115</v>
      </c>
      <c r="G1139">
        <v>18.5</v>
      </c>
      <c r="H1139">
        <v>134.75</v>
      </c>
      <c r="I1139" t="s">
        <v>46</v>
      </c>
      <c r="J1139" t="str">
        <f>_xlfn.XLOOKUP(Table1_1[[#This Row],[Analyte]],[1]analyte_order!$B:$B,[1]analyte_order!$C:$C)</f>
        <v>53826-13-4</v>
      </c>
      <c r="K1139">
        <f>_xlfn.XLOOKUP(Table1_1[[#This Row],[CAS_rn]],[1]analyte_order!$C:$C,[1]analyte_order!$E:$E)</f>
        <v>43</v>
      </c>
      <c r="L1139" s="3">
        <v>7.4499999999999997E-2</v>
      </c>
    </row>
    <row r="1140" spans="1:12" x14ac:dyDescent="0.3">
      <c r="A1140" t="s">
        <v>176</v>
      </c>
      <c r="B1140" s="1">
        <v>44314</v>
      </c>
      <c r="C1140" s="1" t="str">
        <f t="shared" si="17"/>
        <v>21118</v>
      </c>
      <c r="D1140" t="s">
        <v>109</v>
      </c>
      <c r="E1140" t="s">
        <v>120</v>
      </c>
      <c r="F1140" t="s">
        <v>115</v>
      </c>
      <c r="G1140">
        <v>18.5</v>
      </c>
      <c r="H1140">
        <v>134.75</v>
      </c>
      <c r="I1140" t="s">
        <v>47</v>
      </c>
      <c r="J1140" t="str">
        <f>_xlfn.XLOOKUP(Table1_1[[#This Row],[Analyte]],[1]analyte_order!$B:$B,[1]analyte_order!$C:$C)</f>
        <v>161094-75-3</v>
      </c>
      <c r="K1140">
        <f>_xlfn.XLOOKUP(Table1_1[[#This Row],[CAS_rn]],[1]analyte_order!$C:$C,[1]analyte_order!$E:$E)</f>
        <v>44</v>
      </c>
      <c r="L1140" s="3">
        <v>7.4499999999999997E-2</v>
      </c>
    </row>
    <row r="1141" spans="1:12" x14ac:dyDescent="0.3">
      <c r="A1141" t="s">
        <v>176</v>
      </c>
      <c r="B1141" s="1">
        <v>44314</v>
      </c>
      <c r="C1141" s="1" t="str">
        <f t="shared" si="17"/>
        <v>21118</v>
      </c>
      <c r="D1141" t="s">
        <v>109</v>
      </c>
      <c r="E1141" t="s">
        <v>120</v>
      </c>
      <c r="F1141" t="s">
        <v>115</v>
      </c>
      <c r="G1141">
        <v>18.5</v>
      </c>
      <c r="H1141">
        <v>134.75</v>
      </c>
      <c r="I1141" t="s">
        <v>48</v>
      </c>
      <c r="J1141" t="str">
        <f>_xlfn.XLOOKUP(Table1_1[[#This Row],[Analyte]],[1]analyte_order!$B:$B,[1]analyte_order!$C:$C)</f>
        <v>70887-84-2</v>
      </c>
      <c r="K1141">
        <f>_xlfn.XLOOKUP(Table1_1[[#This Row],[CAS_rn]],[1]analyte_order!$C:$C,[1]analyte_order!$E:$E)</f>
        <v>45</v>
      </c>
      <c r="L1141" s="3">
        <v>7.4499999999999997E-2</v>
      </c>
    </row>
    <row r="1142" spans="1:12" x14ac:dyDescent="0.3">
      <c r="A1142" t="s">
        <v>176</v>
      </c>
      <c r="B1142" s="1">
        <v>44314</v>
      </c>
      <c r="C1142" s="1" t="str">
        <f t="shared" si="17"/>
        <v>21118</v>
      </c>
      <c r="D1142" t="s">
        <v>109</v>
      </c>
      <c r="E1142" t="s">
        <v>120</v>
      </c>
      <c r="F1142" t="s">
        <v>115</v>
      </c>
      <c r="G1142">
        <v>18.5</v>
      </c>
      <c r="H1142">
        <v>134.75</v>
      </c>
      <c r="I1142" t="s">
        <v>49</v>
      </c>
      <c r="J1142" t="str">
        <f>_xlfn.XLOOKUP(Table1_1[[#This Row],[Analyte]],[1]analyte_order!$B:$B,[1]analyte_order!$C:$C)</f>
        <v>57677-95-9</v>
      </c>
      <c r="K1142">
        <f>_xlfn.XLOOKUP(Table1_1[[#This Row],[CAS_rn]],[1]analyte_order!$C:$C,[1]analyte_order!$E:$E)</f>
        <v>46</v>
      </c>
      <c r="L1142" s="3">
        <v>0.186</v>
      </c>
    </row>
    <row r="1143" spans="1:12" x14ac:dyDescent="0.3">
      <c r="A1143" t="s">
        <v>176</v>
      </c>
      <c r="B1143" s="1">
        <v>44314</v>
      </c>
      <c r="C1143" s="1" t="str">
        <f t="shared" si="17"/>
        <v>21118</v>
      </c>
      <c r="D1143" t="s">
        <v>109</v>
      </c>
      <c r="E1143" t="s">
        <v>120</v>
      </c>
      <c r="F1143" t="s">
        <v>115</v>
      </c>
      <c r="G1143">
        <v>18.5</v>
      </c>
      <c r="H1143">
        <v>134.75</v>
      </c>
      <c r="I1143" t="s">
        <v>50</v>
      </c>
      <c r="J1143" t="str">
        <f>_xlfn.XLOOKUP(Table1_1[[#This Row],[Analyte]],[1]analyte_order!$B:$B,[1]analyte_order!$C:$C)</f>
        <v>30334-69-1</v>
      </c>
      <c r="K1143">
        <f>_xlfn.XLOOKUP(Table1_1[[#This Row],[CAS_rn]],[1]analyte_order!$C:$C,[1]analyte_order!$E:$E)</f>
        <v>51</v>
      </c>
      <c r="L1143" s="3">
        <v>0.41699999999999998</v>
      </c>
    </row>
    <row r="1144" spans="1:12" x14ac:dyDescent="0.3">
      <c r="A1144" t="s">
        <v>176</v>
      </c>
      <c r="B1144" s="1">
        <v>44314</v>
      </c>
      <c r="C1144" s="1" t="str">
        <f t="shared" si="17"/>
        <v>21118</v>
      </c>
      <c r="D1144" t="s">
        <v>109</v>
      </c>
      <c r="E1144" t="s">
        <v>120</v>
      </c>
      <c r="F1144" t="s">
        <v>115</v>
      </c>
      <c r="G1144">
        <v>18.5</v>
      </c>
      <c r="H1144">
        <v>134.75</v>
      </c>
      <c r="I1144" t="s">
        <v>51</v>
      </c>
      <c r="J1144" t="str">
        <f>_xlfn.XLOOKUP(Table1_1[[#This Row],[Analyte]],[1]analyte_order!$B:$B,[1]analyte_order!$C:$C)</f>
        <v>41997-13-1</v>
      </c>
      <c r="K1144">
        <f>_xlfn.XLOOKUP(Table1_1[[#This Row],[CAS_rn]],[1]analyte_order!$C:$C,[1]analyte_order!$E:$E)</f>
        <v>52</v>
      </c>
      <c r="L1144" s="3">
        <v>4.67</v>
      </c>
    </row>
    <row r="1145" spans="1:12" x14ac:dyDescent="0.3">
      <c r="A1145" t="s">
        <v>176</v>
      </c>
      <c r="B1145" s="1">
        <v>44314</v>
      </c>
      <c r="C1145" s="1" t="str">
        <f t="shared" si="17"/>
        <v>21118</v>
      </c>
      <c r="D1145" t="s">
        <v>109</v>
      </c>
      <c r="E1145" t="s">
        <v>120</v>
      </c>
      <c r="F1145" t="s">
        <v>115</v>
      </c>
      <c r="G1145">
        <v>18.5</v>
      </c>
      <c r="H1145">
        <v>134.75</v>
      </c>
      <c r="I1145" t="s">
        <v>52</v>
      </c>
      <c r="J1145" t="str">
        <f>_xlfn.XLOOKUP(Table1_1[[#This Row],[Analyte]],[1]analyte_order!$B:$B,[1]analyte_order!$C:$C)</f>
        <v>423-41-6</v>
      </c>
      <c r="K1145">
        <f>_xlfn.XLOOKUP(Table1_1[[#This Row],[CAS_rn]],[1]analyte_order!$C:$C,[1]analyte_order!$E:$E)</f>
        <v>53</v>
      </c>
      <c r="L1145" s="3">
        <v>0.186</v>
      </c>
    </row>
    <row r="1146" spans="1:12" x14ac:dyDescent="0.3">
      <c r="A1146" t="s">
        <v>176</v>
      </c>
      <c r="B1146" s="1">
        <v>44314</v>
      </c>
      <c r="C1146" s="1" t="str">
        <f t="shared" si="17"/>
        <v>21118</v>
      </c>
      <c r="D1146" t="s">
        <v>109</v>
      </c>
      <c r="E1146" t="s">
        <v>120</v>
      </c>
      <c r="F1146" t="s">
        <v>115</v>
      </c>
      <c r="G1146">
        <v>18.5</v>
      </c>
      <c r="H1146">
        <v>134.75</v>
      </c>
      <c r="I1146" t="s">
        <v>53</v>
      </c>
      <c r="J1146" t="str">
        <f>_xlfn.XLOOKUP(Table1_1[[#This Row],[Analyte]],[1]analyte_order!$B:$B,[1]analyte_order!$C:$C)</f>
        <v>777011-38-8</v>
      </c>
      <c r="K1146">
        <f>_xlfn.XLOOKUP(Table1_1[[#This Row],[CAS_rn]],[1]analyte_order!$C:$C,[1]analyte_order!$E:$E)</f>
        <v>54</v>
      </c>
      <c r="L1146" s="3">
        <v>0.221</v>
      </c>
    </row>
    <row r="1147" spans="1:12" x14ac:dyDescent="0.3">
      <c r="A1147" t="s">
        <v>176</v>
      </c>
      <c r="B1147" s="1">
        <v>44314</v>
      </c>
      <c r="C1147" s="1" t="str">
        <f t="shared" si="17"/>
        <v>21118</v>
      </c>
      <c r="D1147" t="s">
        <v>109</v>
      </c>
      <c r="E1147" t="s">
        <v>120</v>
      </c>
      <c r="F1147" t="s">
        <v>115</v>
      </c>
      <c r="G1147">
        <v>18.5</v>
      </c>
      <c r="H1147">
        <v>134.75</v>
      </c>
      <c r="I1147" t="s">
        <v>54</v>
      </c>
      <c r="J1147" t="str">
        <f>_xlfn.XLOOKUP(Table1_1[[#This Row],[Analyte]],[1]analyte_order!$B:$B,[1]analyte_order!$C:$C)</f>
        <v>646-83-3</v>
      </c>
      <c r="K1147">
        <f>_xlfn.XLOOKUP(Table1_1[[#This Row],[CAS_rn]],[1]analyte_order!$C:$C,[1]analyte_order!$E:$E)</f>
        <v>55</v>
      </c>
      <c r="L1147" s="3">
        <v>7.4499999999999997E-2</v>
      </c>
    </row>
    <row r="1148" spans="1:12" x14ac:dyDescent="0.3">
      <c r="A1148" t="s">
        <v>176</v>
      </c>
      <c r="B1148" s="1">
        <v>44314</v>
      </c>
      <c r="C1148" s="1" t="str">
        <f t="shared" si="17"/>
        <v>21118</v>
      </c>
      <c r="D1148" t="s">
        <v>109</v>
      </c>
      <c r="E1148" t="s">
        <v>120</v>
      </c>
      <c r="F1148" t="s">
        <v>115</v>
      </c>
      <c r="G1148">
        <v>18.5</v>
      </c>
      <c r="H1148">
        <v>134.75</v>
      </c>
      <c r="I1148" t="s">
        <v>55</v>
      </c>
      <c r="J1148" t="str">
        <f>_xlfn.XLOOKUP(Table1_1[[#This Row],[Analyte]],[1]analyte_order!$B:$B,[1]analyte_order!$C:$C)</f>
        <v>678-41-1</v>
      </c>
      <c r="K1148">
        <f>_xlfn.XLOOKUP(Table1_1[[#This Row],[CAS_rn]],[1]analyte_order!$C:$C,[1]analyte_order!$E:$E)</f>
        <v>56</v>
      </c>
      <c r="L1148" s="3">
        <v>7.4499999999999997E-2</v>
      </c>
    </row>
    <row r="1149" spans="1:12" x14ac:dyDescent="0.3">
      <c r="A1149" t="s">
        <v>176</v>
      </c>
      <c r="B1149" s="1">
        <v>44314</v>
      </c>
      <c r="C1149" s="1" t="str">
        <f t="shared" si="17"/>
        <v>21118</v>
      </c>
      <c r="D1149" t="s">
        <v>109</v>
      </c>
      <c r="E1149" t="s">
        <v>120</v>
      </c>
      <c r="F1149" t="s">
        <v>115</v>
      </c>
      <c r="G1149">
        <v>18.5</v>
      </c>
      <c r="H1149">
        <v>134.75</v>
      </c>
      <c r="I1149" t="s">
        <v>56</v>
      </c>
      <c r="J1149" t="str">
        <f>_xlfn.XLOOKUP(Table1_1[[#This Row],[Analyte]],[1]analyte_order!$B:$B,[1]analyte_order!$C:$C)</f>
        <v>2965-52-8</v>
      </c>
      <c r="K1149">
        <f>_xlfn.XLOOKUP(Table1_1[[#This Row],[CAS_rn]],[1]analyte_order!$C:$C,[1]analyte_order!$E:$E)</f>
        <v>57</v>
      </c>
      <c r="L1149" s="3">
        <v>7.4499999999999997E-2</v>
      </c>
    </row>
    <row r="1150" spans="1:12" x14ac:dyDescent="0.3">
      <c r="A1150" t="s">
        <v>177</v>
      </c>
      <c r="B1150" s="1">
        <v>44314</v>
      </c>
      <c r="C1150" s="1" t="str">
        <f t="shared" si="17"/>
        <v>21118</v>
      </c>
      <c r="D1150" t="s">
        <v>109</v>
      </c>
      <c r="E1150" t="s">
        <v>120</v>
      </c>
      <c r="F1150" t="s">
        <v>111</v>
      </c>
      <c r="G1150">
        <v>19.5</v>
      </c>
      <c r="H1150">
        <v>157.5</v>
      </c>
      <c r="I1150" t="s">
        <v>7</v>
      </c>
      <c r="J1150" t="str">
        <f>_xlfn.XLOOKUP(Table1_1[[#This Row],[Analyte]],[1]analyte_order!$B:$B,[1]analyte_order!$C:$C)</f>
        <v>375-22-4</v>
      </c>
      <c r="K1150">
        <f>_xlfn.XLOOKUP(Table1_1[[#This Row],[CAS_rn]],[1]analyte_order!$C:$C,[1]analyte_order!$E:$E)</f>
        <v>1</v>
      </c>
      <c r="L1150" s="3">
        <v>0.89600000000000002</v>
      </c>
    </row>
    <row r="1151" spans="1:12" x14ac:dyDescent="0.3">
      <c r="A1151" t="s">
        <v>177</v>
      </c>
      <c r="B1151" s="1">
        <v>44314</v>
      </c>
      <c r="C1151" s="1" t="str">
        <f t="shared" si="17"/>
        <v>21118</v>
      </c>
      <c r="D1151" t="s">
        <v>109</v>
      </c>
      <c r="E1151" t="s">
        <v>120</v>
      </c>
      <c r="F1151" t="s">
        <v>111</v>
      </c>
      <c r="G1151">
        <v>19.5</v>
      </c>
      <c r="H1151">
        <v>157.5</v>
      </c>
      <c r="I1151" t="s">
        <v>8</v>
      </c>
      <c r="J1151" t="str">
        <f>_xlfn.XLOOKUP(Table1_1[[#This Row],[Analyte]],[1]analyte_order!$B:$B,[1]analyte_order!$C:$C)</f>
        <v>2706-90-3</v>
      </c>
      <c r="K1151">
        <f>_xlfn.XLOOKUP(Table1_1[[#This Row],[CAS_rn]],[1]analyte_order!$C:$C,[1]analyte_order!$E:$E)</f>
        <v>2</v>
      </c>
      <c r="L1151" s="3">
        <v>0.31900000000000001</v>
      </c>
    </row>
    <row r="1152" spans="1:12" x14ac:dyDescent="0.3">
      <c r="A1152" t="s">
        <v>177</v>
      </c>
      <c r="B1152" s="1">
        <v>44314</v>
      </c>
      <c r="C1152" s="1" t="str">
        <f t="shared" si="17"/>
        <v>21118</v>
      </c>
      <c r="D1152" t="s">
        <v>109</v>
      </c>
      <c r="E1152" t="s">
        <v>120</v>
      </c>
      <c r="F1152" t="s">
        <v>111</v>
      </c>
      <c r="G1152">
        <v>19.5</v>
      </c>
      <c r="H1152">
        <v>157.5</v>
      </c>
      <c r="I1152" t="s">
        <v>9</v>
      </c>
      <c r="J1152" t="str">
        <f>_xlfn.XLOOKUP(Table1_1[[#This Row],[Analyte]],[1]analyte_order!$B:$B,[1]analyte_order!$C:$C)</f>
        <v>307-24-4</v>
      </c>
      <c r="K1152">
        <f>_xlfn.XLOOKUP(Table1_1[[#This Row],[CAS_rn]],[1]analyte_order!$C:$C,[1]analyte_order!$E:$E)</f>
        <v>3</v>
      </c>
      <c r="L1152" s="3">
        <v>0.76200000000000001</v>
      </c>
    </row>
    <row r="1153" spans="1:12" x14ac:dyDescent="0.3">
      <c r="A1153" t="s">
        <v>177</v>
      </c>
      <c r="B1153" s="1">
        <v>44314</v>
      </c>
      <c r="C1153" s="1" t="str">
        <f t="shared" si="17"/>
        <v>21118</v>
      </c>
      <c r="D1153" t="s">
        <v>109</v>
      </c>
      <c r="E1153" t="s">
        <v>120</v>
      </c>
      <c r="F1153" t="s">
        <v>111</v>
      </c>
      <c r="G1153">
        <v>19.5</v>
      </c>
      <c r="H1153">
        <v>157.5</v>
      </c>
      <c r="I1153" t="s">
        <v>10</v>
      </c>
      <c r="J1153" t="str">
        <f>_xlfn.XLOOKUP(Table1_1[[#This Row],[Analyte]],[1]analyte_order!$B:$B,[1]analyte_order!$C:$C)</f>
        <v>375-85-9</v>
      </c>
      <c r="K1153">
        <f>_xlfn.XLOOKUP(Table1_1[[#This Row],[CAS_rn]],[1]analyte_order!$C:$C,[1]analyte_order!$E:$E)</f>
        <v>4</v>
      </c>
      <c r="L1153" s="3">
        <v>0.53900000000000003</v>
      </c>
    </row>
    <row r="1154" spans="1:12" x14ac:dyDescent="0.3">
      <c r="A1154" t="s">
        <v>177</v>
      </c>
      <c r="B1154" s="1">
        <v>44314</v>
      </c>
      <c r="C1154" s="1" t="str">
        <f t="shared" ref="C1154:C1217" si="18">TEXT(B1154,"yy")&amp;TEXT((B1154-DATEVALUE("1/1/"&amp;TEXT(B1154,"yy"))+1),"000")</f>
        <v>21118</v>
      </c>
      <c r="D1154" t="s">
        <v>109</v>
      </c>
      <c r="E1154" t="s">
        <v>120</v>
      </c>
      <c r="F1154" t="s">
        <v>111</v>
      </c>
      <c r="G1154">
        <v>19.5</v>
      </c>
      <c r="H1154">
        <v>157.5</v>
      </c>
      <c r="I1154" t="s">
        <v>11</v>
      </c>
      <c r="J1154" t="str">
        <f>_xlfn.XLOOKUP(Table1_1[[#This Row],[Analyte]],[1]analyte_order!$B:$B,[1]analyte_order!$C:$C)</f>
        <v>335-67-1</v>
      </c>
      <c r="K1154">
        <f>_xlfn.XLOOKUP(Table1_1[[#This Row],[CAS_rn]],[1]analyte_order!$C:$C,[1]analyte_order!$E:$E)</f>
        <v>5</v>
      </c>
      <c r="L1154" s="3">
        <v>9.1499999999999998E-2</v>
      </c>
    </row>
    <row r="1155" spans="1:12" x14ac:dyDescent="0.3">
      <c r="A1155" t="s">
        <v>177</v>
      </c>
      <c r="B1155" s="1">
        <v>44314</v>
      </c>
      <c r="C1155" s="1" t="str">
        <f t="shared" si="18"/>
        <v>21118</v>
      </c>
      <c r="D1155" t="s">
        <v>109</v>
      </c>
      <c r="E1155" t="s">
        <v>120</v>
      </c>
      <c r="F1155" t="s">
        <v>111</v>
      </c>
      <c r="G1155">
        <v>19.5</v>
      </c>
      <c r="H1155">
        <v>157.5</v>
      </c>
      <c r="I1155" t="s">
        <v>12</v>
      </c>
      <c r="J1155" t="str">
        <f>_xlfn.XLOOKUP(Table1_1[[#This Row],[Analyte]],[1]analyte_order!$B:$B,[1]analyte_order!$C:$C)</f>
        <v>375-95-1</v>
      </c>
      <c r="K1155">
        <f>_xlfn.XLOOKUP(Table1_1[[#This Row],[CAS_rn]],[1]analyte_order!$C:$C,[1]analyte_order!$E:$E)</f>
        <v>6</v>
      </c>
      <c r="L1155" s="3">
        <v>1.98</v>
      </c>
    </row>
    <row r="1156" spans="1:12" x14ac:dyDescent="0.3">
      <c r="A1156" t="s">
        <v>177</v>
      </c>
      <c r="B1156" s="1">
        <v>44314</v>
      </c>
      <c r="C1156" s="1" t="str">
        <f t="shared" si="18"/>
        <v>21118</v>
      </c>
      <c r="D1156" t="s">
        <v>109</v>
      </c>
      <c r="E1156" t="s">
        <v>120</v>
      </c>
      <c r="F1156" t="s">
        <v>111</v>
      </c>
      <c r="G1156">
        <v>19.5</v>
      </c>
      <c r="H1156">
        <v>157.5</v>
      </c>
      <c r="I1156" t="s">
        <v>19</v>
      </c>
      <c r="J1156" t="str">
        <f>_xlfn.XLOOKUP(Table1_1[[#This Row],[Analyte]],[1]analyte_order!$B:$B,[1]analyte_order!$C:$C)</f>
        <v>335-76-2</v>
      </c>
      <c r="K1156">
        <f>_xlfn.XLOOKUP(Table1_1[[#This Row],[CAS_rn]],[1]analyte_order!$C:$C,[1]analyte_order!$E:$E)</f>
        <v>7</v>
      </c>
      <c r="L1156" s="3">
        <v>4</v>
      </c>
    </row>
    <row r="1157" spans="1:12" x14ac:dyDescent="0.3">
      <c r="A1157" t="s">
        <v>177</v>
      </c>
      <c r="B1157" s="1">
        <v>44314</v>
      </c>
      <c r="C1157" s="1" t="str">
        <f t="shared" si="18"/>
        <v>21118</v>
      </c>
      <c r="D1157" t="s">
        <v>109</v>
      </c>
      <c r="E1157" t="s">
        <v>120</v>
      </c>
      <c r="F1157" t="s">
        <v>111</v>
      </c>
      <c r="G1157">
        <v>19.5</v>
      </c>
      <c r="H1157">
        <v>157.5</v>
      </c>
      <c r="I1157" t="s">
        <v>20</v>
      </c>
      <c r="J1157" t="str">
        <f>_xlfn.XLOOKUP(Table1_1[[#This Row],[Analyte]],[1]analyte_order!$B:$B,[1]analyte_order!$C:$C)</f>
        <v>2058-94-8</v>
      </c>
      <c r="K1157">
        <f>_xlfn.XLOOKUP(Table1_1[[#This Row],[CAS_rn]],[1]analyte_order!$C:$C,[1]analyte_order!$E:$E)</f>
        <v>8</v>
      </c>
      <c r="L1157" s="3">
        <v>7.19</v>
      </c>
    </row>
    <row r="1158" spans="1:12" x14ac:dyDescent="0.3">
      <c r="A1158" t="s">
        <v>177</v>
      </c>
      <c r="B1158" s="1">
        <v>44314</v>
      </c>
      <c r="C1158" s="1" t="str">
        <f t="shared" si="18"/>
        <v>21118</v>
      </c>
      <c r="D1158" t="s">
        <v>109</v>
      </c>
      <c r="E1158" t="s">
        <v>120</v>
      </c>
      <c r="F1158" t="s">
        <v>111</v>
      </c>
      <c r="G1158">
        <v>19.5</v>
      </c>
      <c r="H1158">
        <v>157.5</v>
      </c>
      <c r="I1158" t="s">
        <v>21</v>
      </c>
      <c r="J1158" t="str">
        <f>_xlfn.XLOOKUP(Table1_1[[#This Row],[Analyte]],[1]analyte_order!$B:$B,[1]analyte_order!$C:$C)</f>
        <v>307-55-1</v>
      </c>
      <c r="K1158">
        <f>_xlfn.XLOOKUP(Table1_1[[#This Row],[CAS_rn]],[1]analyte_order!$C:$C,[1]analyte_order!$E:$E)</f>
        <v>9</v>
      </c>
      <c r="L1158" s="3">
        <v>7.25</v>
      </c>
    </row>
    <row r="1159" spans="1:12" x14ac:dyDescent="0.3">
      <c r="A1159" t="s">
        <v>177</v>
      </c>
      <c r="B1159" s="1">
        <v>44314</v>
      </c>
      <c r="C1159" s="1" t="str">
        <f t="shared" si="18"/>
        <v>21118</v>
      </c>
      <c r="D1159" t="s">
        <v>109</v>
      </c>
      <c r="E1159" t="s">
        <v>120</v>
      </c>
      <c r="F1159" t="s">
        <v>111</v>
      </c>
      <c r="G1159">
        <v>19.5</v>
      </c>
      <c r="H1159">
        <v>157.5</v>
      </c>
      <c r="I1159" t="s">
        <v>22</v>
      </c>
      <c r="J1159" t="str">
        <f>_xlfn.XLOOKUP(Table1_1[[#This Row],[Analyte]],[1]analyte_order!$B:$B,[1]analyte_order!$C:$C)</f>
        <v>72629-94-8</v>
      </c>
      <c r="K1159">
        <f>_xlfn.XLOOKUP(Table1_1[[#This Row],[CAS_rn]],[1]analyte_order!$C:$C,[1]analyte_order!$E:$E)</f>
        <v>10</v>
      </c>
      <c r="L1159" s="3">
        <v>4.1500000000000004</v>
      </c>
    </row>
    <row r="1160" spans="1:12" x14ac:dyDescent="0.3">
      <c r="A1160" t="s">
        <v>177</v>
      </c>
      <c r="B1160" s="1">
        <v>44314</v>
      </c>
      <c r="C1160" s="1" t="str">
        <f t="shared" si="18"/>
        <v>21118</v>
      </c>
      <c r="D1160" t="s">
        <v>109</v>
      </c>
      <c r="E1160" t="s">
        <v>120</v>
      </c>
      <c r="F1160" t="s">
        <v>111</v>
      </c>
      <c r="G1160">
        <v>19.5</v>
      </c>
      <c r="H1160">
        <v>157.5</v>
      </c>
      <c r="I1160" t="s">
        <v>23</v>
      </c>
      <c r="J1160" t="str">
        <f>_xlfn.XLOOKUP(Table1_1[[#This Row],[Analyte]],[1]analyte_order!$B:$B,[1]analyte_order!$C:$C)</f>
        <v>376-06-7</v>
      </c>
      <c r="K1160">
        <f>_xlfn.XLOOKUP(Table1_1[[#This Row],[CAS_rn]],[1]analyte_order!$C:$C,[1]analyte_order!$E:$E)</f>
        <v>11</v>
      </c>
      <c r="L1160" s="3">
        <v>4.37</v>
      </c>
    </row>
    <row r="1161" spans="1:12" x14ac:dyDescent="0.3">
      <c r="A1161" t="s">
        <v>177</v>
      </c>
      <c r="B1161" s="1">
        <v>44314</v>
      </c>
      <c r="C1161" s="1" t="str">
        <f t="shared" si="18"/>
        <v>21118</v>
      </c>
      <c r="D1161" t="s">
        <v>109</v>
      </c>
      <c r="E1161" t="s">
        <v>120</v>
      </c>
      <c r="F1161" t="s">
        <v>111</v>
      </c>
      <c r="G1161">
        <v>19.5</v>
      </c>
      <c r="H1161">
        <v>157.5</v>
      </c>
      <c r="I1161" t="s">
        <v>24</v>
      </c>
      <c r="J1161" t="str">
        <f>_xlfn.XLOOKUP(Table1_1[[#This Row],[Analyte]],[1]analyte_order!$B:$B,[1]analyte_order!$C:$C)</f>
        <v>67905-19-5</v>
      </c>
      <c r="K1161">
        <f>_xlfn.XLOOKUP(Table1_1[[#This Row],[CAS_rn]],[1]analyte_order!$C:$C,[1]analyte_order!$E:$E)</f>
        <v>12</v>
      </c>
      <c r="L1161" s="3">
        <v>9.1499999999999998E-2</v>
      </c>
    </row>
    <row r="1162" spans="1:12" x14ac:dyDescent="0.3">
      <c r="A1162" t="s">
        <v>177</v>
      </c>
      <c r="B1162" s="1">
        <v>44314</v>
      </c>
      <c r="C1162" s="1" t="str">
        <f t="shared" si="18"/>
        <v>21118</v>
      </c>
      <c r="D1162" t="s">
        <v>109</v>
      </c>
      <c r="E1162" t="s">
        <v>120</v>
      </c>
      <c r="F1162" t="s">
        <v>111</v>
      </c>
      <c r="G1162">
        <v>19.5</v>
      </c>
      <c r="H1162">
        <v>157.5</v>
      </c>
      <c r="I1162" t="s">
        <v>13</v>
      </c>
      <c r="J1162" t="str">
        <f>_xlfn.XLOOKUP(Table1_1[[#This Row],[Analyte]],[1]analyte_order!$B:$B,[1]analyte_order!$C:$C)</f>
        <v>375-73-5</v>
      </c>
      <c r="K1162">
        <f>_xlfn.XLOOKUP(Table1_1[[#This Row],[CAS_rn]],[1]analyte_order!$C:$C,[1]analyte_order!$E:$E)</f>
        <v>14</v>
      </c>
      <c r="L1162" s="3">
        <v>9.1499999999999998E-2</v>
      </c>
    </row>
    <row r="1163" spans="1:12" x14ac:dyDescent="0.3">
      <c r="A1163" t="s">
        <v>177</v>
      </c>
      <c r="B1163" s="1">
        <v>44314</v>
      </c>
      <c r="C1163" s="1" t="str">
        <f t="shared" si="18"/>
        <v>21118</v>
      </c>
      <c r="D1163" t="s">
        <v>109</v>
      </c>
      <c r="E1163" t="s">
        <v>120</v>
      </c>
      <c r="F1163" t="s">
        <v>111</v>
      </c>
      <c r="G1163">
        <v>19.5</v>
      </c>
      <c r="H1163">
        <v>157.5</v>
      </c>
      <c r="I1163" t="s">
        <v>14</v>
      </c>
      <c r="J1163" t="str">
        <f>_xlfn.XLOOKUP(Table1_1[[#This Row],[Analyte]],[1]analyte_order!$B:$B,[1]analyte_order!$C:$C)</f>
        <v>2706-91-4</v>
      </c>
      <c r="K1163">
        <f>_xlfn.XLOOKUP(Table1_1[[#This Row],[CAS_rn]],[1]analyte_order!$C:$C,[1]analyte_order!$E:$E)</f>
        <v>15</v>
      </c>
      <c r="L1163" s="3">
        <v>0.35299999999999998</v>
      </c>
    </row>
    <row r="1164" spans="1:12" x14ac:dyDescent="0.3">
      <c r="A1164" t="s">
        <v>177</v>
      </c>
      <c r="B1164" s="1">
        <v>44314</v>
      </c>
      <c r="C1164" s="1" t="str">
        <f t="shared" si="18"/>
        <v>21118</v>
      </c>
      <c r="D1164" t="s">
        <v>109</v>
      </c>
      <c r="E1164" t="s">
        <v>120</v>
      </c>
      <c r="F1164" t="s">
        <v>111</v>
      </c>
      <c r="G1164">
        <v>19.5</v>
      </c>
      <c r="H1164">
        <v>157.5</v>
      </c>
      <c r="I1164" t="s">
        <v>15</v>
      </c>
      <c r="J1164" t="str">
        <f>_xlfn.XLOOKUP(Table1_1[[#This Row],[Analyte]],[1]analyte_order!$B:$B,[1]analyte_order!$C:$C)</f>
        <v>355-46-4</v>
      </c>
      <c r="K1164">
        <f>_xlfn.XLOOKUP(Table1_1[[#This Row],[CAS_rn]],[1]analyte_order!$C:$C,[1]analyte_order!$E:$E)</f>
        <v>16</v>
      </c>
      <c r="L1164" s="3">
        <v>16.3</v>
      </c>
    </row>
    <row r="1165" spans="1:12" x14ac:dyDescent="0.3">
      <c r="A1165" t="s">
        <v>177</v>
      </c>
      <c r="B1165" s="1">
        <v>44314</v>
      </c>
      <c r="C1165" s="1" t="str">
        <f t="shared" si="18"/>
        <v>21118</v>
      </c>
      <c r="D1165" t="s">
        <v>109</v>
      </c>
      <c r="E1165" t="s">
        <v>120</v>
      </c>
      <c r="F1165" t="s">
        <v>111</v>
      </c>
      <c r="G1165">
        <v>19.5</v>
      </c>
      <c r="H1165">
        <v>157.5</v>
      </c>
      <c r="I1165" t="s">
        <v>16</v>
      </c>
      <c r="J1165" t="str">
        <f>_xlfn.XLOOKUP(Table1_1[[#This Row],[Analyte]],[1]analyte_order!$B:$B,[1]analyte_order!$C:$C)</f>
        <v>375-92-8</v>
      </c>
      <c r="K1165">
        <f>_xlfn.XLOOKUP(Table1_1[[#This Row],[CAS_rn]],[1]analyte_order!$C:$C,[1]analyte_order!$E:$E)</f>
        <v>17</v>
      </c>
      <c r="L1165" s="3">
        <v>1.5</v>
      </c>
    </row>
    <row r="1166" spans="1:12" x14ac:dyDescent="0.3">
      <c r="A1166" t="s">
        <v>177</v>
      </c>
      <c r="B1166" s="1">
        <v>44314</v>
      </c>
      <c r="C1166" s="1" t="str">
        <f t="shared" si="18"/>
        <v>21118</v>
      </c>
      <c r="D1166" t="s">
        <v>109</v>
      </c>
      <c r="E1166" t="s">
        <v>120</v>
      </c>
      <c r="F1166" t="s">
        <v>111</v>
      </c>
      <c r="G1166">
        <v>19.5</v>
      </c>
      <c r="H1166">
        <v>157.5</v>
      </c>
      <c r="I1166" t="s">
        <v>17</v>
      </c>
      <c r="J1166" t="str">
        <f>_xlfn.XLOOKUP(Table1_1[[#This Row],[Analyte]],[1]analyte_order!$B:$B,[1]analyte_order!$C:$C)</f>
        <v>1763-23-1</v>
      </c>
      <c r="K1166">
        <f>_xlfn.XLOOKUP(Table1_1[[#This Row],[CAS_rn]],[1]analyte_order!$C:$C,[1]analyte_order!$E:$E)</f>
        <v>18</v>
      </c>
      <c r="L1166" s="3">
        <v>685</v>
      </c>
    </row>
    <row r="1167" spans="1:12" x14ac:dyDescent="0.3">
      <c r="A1167" t="s">
        <v>177</v>
      </c>
      <c r="B1167" s="1">
        <v>44314</v>
      </c>
      <c r="C1167" s="1" t="str">
        <f t="shared" si="18"/>
        <v>21118</v>
      </c>
      <c r="D1167" t="s">
        <v>109</v>
      </c>
      <c r="E1167" t="s">
        <v>120</v>
      </c>
      <c r="F1167" t="s">
        <v>111</v>
      </c>
      <c r="G1167">
        <v>19.5</v>
      </c>
      <c r="H1167">
        <v>157.5</v>
      </c>
      <c r="I1167" t="s">
        <v>25</v>
      </c>
      <c r="J1167" t="str">
        <f>_xlfn.XLOOKUP(Table1_1[[#This Row],[Analyte]],[1]analyte_order!$B:$B,[1]analyte_order!$C:$C)</f>
        <v>68259-12-1</v>
      </c>
      <c r="K1167">
        <f>_xlfn.XLOOKUP(Table1_1[[#This Row],[CAS_rn]],[1]analyte_order!$C:$C,[1]analyte_order!$E:$E)</f>
        <v>19</v>
      </c>
      <c r="L1167" s="3">
        <v>5.71</v>
      </c>
    </row>
    <row r="1168" spans="1:12" x14ac:dyDescent="0.3">
      <c r="A1168" t="s">
        <v>177</v>
      </c>
      <c r="B1168" s="1">
        <v>44314</v>
      </c>
      <c r="C1168" s="1" t="str">
        <f t="shared" si="18"/>
        <v>21118</v>
      </c>
      <c r="D1168" t="s">
        <v>109</v>
      </c>
      <c r="E1168" t="s">
        <v>120</v>
      </c>
      <c r="F1168" t="s">
        <v>111</v>
      </c>
      <c r="G1168">
        <v>19.5</v>
      </c>
      <c r="H1168">
        <v>157.5</v>
      </c>
      <c r="I1168" t="s">
        <v>26</v>
      </c>
      <c r="J1168" t="str">
        <f>_xlfn.XLOOKUP(Table1_1[[#This Row],[Analyte]],[1]analyte_order!$B:$B,[1]analyte_order!$C:$C)</f>
        <v>335-77-3</v>
      </c>
      <c r="K1168">
        <f>_xlfn.XLOOKUP(Table1_1[[#This Row],[CAS_rn]],[1]analyte_order!$C:$C,[1]analyte_order!$E:$E)</f>
        <v>20</v>
      </c>
      <c r="L1168" s="3">
        <v>6.63</v>
      </c>
    </row>
    <row r="1169" spans="1:12" x14ac:dyDescent="0.3">
      <c r="A1169" t="s">
        <v>177</v>
      </c>
      <c r="B1169" s="1">
        <v>44314</v>
      </c>
      <c r="C1169" s="1" t="str">
        <f t="shared" si="18"/>
        <v>21118</v>
      </c>
      <c r="D1169" t="s">
        <v>109</v>
      </c>
      <c r="E1169" t="s">
        <v>120</v>
      </c>
      <c r="F1169" t="s">
        <v>111</v>
      </c>
      <c r="G1169">
        <v>19.5</v>
      </c>
      <c r="H1169">
        <v>157.5</v>
      </c>
      <c r="I1169" t="s">
        <v>27</v>
      </c>
      <c r="J1169" t="str">
        <f>_xlfn.XLOOKUP(Table1_1[[#This Row],[Analyte]],[1]analyte_order!$B:$B,[1]analyte_order!$C:$C)</f>
        <v>79780-39-5</v>
      </c>
      <c r="K1169">
        <f>_xlfn.XLOOKUP(Table1_1[[#This Row],[CAS_rn]],[1]analyte_order!$C:$C,[1]analyte_order!$E:$E)</f>
        <v>21</v>
      </c>
      <c r="L1169" s="3">
        <v>1.61</v>
      </c>
    </row>
    <row r="1170" spans="1:12" x14ac:dyDescent="0.3">
      <c r="A1170" t="s">
        <v>177</v>
      </c>
      <c r="B1170" s="1">
        <v>44314</v>
      </c>
      <c r="C1170" s="1" t="str">
        <f t="shared" si="18"/>
        <v>21118</v>
      </c>
      <c r="D1170" t="s">
        <v>109</v>
      </c>
      <c r="E1170" t="s">
        <v>120</v>
      </c>
      <c r="F1170" t="s">
        <v>111</v>
      </c>
      <c r="G1170">
        <v>19.5</v>
      </c>
      <c r="H1170">
        <v>157.5</v>
      </c>
      <c r="I1170" t="s">
        <v>28</v>
      </c>
      <c r="J1170" t="str">
        <f>_xlfn.XLOOKUP(Table1_1[[#This Row],[Analyte]],[1]analyte_order!$B:$B,[1]analyte_order!$C:$C)</f>
        <v>757124-72-4</v>
      </c>
      <c r="K1170">
        <f>_xlfn.XLOOKUP(Table1_1[[#This Row],[CAS_rn]],[1]analyte_order!$C:$C,[1]analyte_order!$E:$E)</f>
        <v>22</v>
      </c>
      <c r="L1170" s="3">
        <v>0.22850000000000001</v>
      </c>
    </row>
    <row r="1171" spans="1:12" x14ac:dyDescent="0.3">
      <c r="A1171" t="s">
        <v>177</v>
      </c>
      <c r="B1171" s="1">
        <v>44314</v>
      </c>
      <c r="C1171" s="1" t="str">
        <f t="shared" si="18"/>
        <v>21118</v>
      </c>
      <c r="D1171" t="s">
        <v>109</v>
      </c>
      <c r="E1171" t="s">
        <v>120</v>
      </c>
      <c r="F1171" t="s">
        <v>111</v>
      </c>
      <c r="G1171">
        <v>19.5</v>
      </c>
      <c r="H1171">
        <v>157.5</v>
      </c>
      <c r="I1171" t="s">
        <v>18</v>
      </c>
      <c r="J1171" t="str">
        <f>_xlfn.XLOOKUP(Table1_1[[#This Row],[Analyte]],[1]analyte_order!$B:$B,[1]analyte_order!$C:$C)</f>
        <v>27619-97-2</v>
      </c>
      <c r="K1171">
        <f>_xlfn.XLOOKUP(Table1_1[[#This Row],[CAS_rn]],[1]analyte_order!$C:$C,[1]analyte_order!$E:$E)</f>
        <v>23</v>
      </c>
      <c r="L1171" s="3">
        <v>9.1499999999999998E-2</v>
      </c>
    </row>
    <row r="1172" spans="1:12" x14ac:dyDescent="0.3">
      <c r="A1172" t="s">
        <v>177</v>
      </c>
      <c r="B1172" s="1">
        <v>44314</v>
      </c>
      <c r="C1172" s="1" t="str">
        <f t="shared" si="18"/>
        <v>21118</v>
      </c>
      <c r="D1172" t="s">
        <v>109</v>
      </c>
      <c r="E1172" t="s">
        <v>120</v>
      </c>
      <c r="F1172" t="s">
        <v>111</v>
      </c>
      <c r="G1172">
        <v>19.5</v>
      </c>
      <c r="H1172">
        <v>157.5</v>
      </c>
      <c r="I1172" t="s">
        <v>29</v>
      </c>
      <c r="J1172" t="str">
        <f>_xlfn.XLOOKUP(Table1_1[[#This Row],[Analyte]],[1]analyte_order!$B:$B,[1]analyte_order!$C:$C)</f>
        <v>39108-34-4</v>
      </c>
      <c r="K1172">
        <f>_xlfn.XLOOKUP(Table1_1[[#This Row],[CAS_rn]],[1]analyte_order!$C:$C,[1]analyte_order!$E:$E)</f>
        <v>24</v>
      </c>
      <c r="L1172" s="3">
        <v>11.6</v>
      </c>
    </row>
    <row r="1173" spans="1:12" x14ac:dyDescent="0.3">
      <c r="A1173" t="s">
        <v>177</v>
      </c>
      <c r="B1173" s="1">
        <v>44314</v>
      </c>
      <c r="C1173" s="1" t="str">
        <f t="shared" si="18"/>
        <v>21118</v>
      </c>
      <c r="D1173" t="s">
        <v>109</v>
      </c>
      <c r="E1173" t="s">
        <v>120</v>
      </c>
      <c r="F1173" t="s">
        <v>111</v>
      </c>
      <c r="G1173">
        <v>19.5</v>
      </c>
      <c r="H1173">
        <v>157.5</v>
      </c>
      <c r="I1173" t="s">
        <v>30</v>
      </c>
      <c r="J1173" t="str">
        <f>_xlfn.XLOOKUP(Table1_1[[#This Row],[Analyte]],[1]analyte_order!$B:$B,[1]analyte_order!$C:$C)</f>
        <v>120226-60-0</v>
      </c>
      <c r="K1173">
        <f>_xlfn.XLOOKUP(Table1_1[[#This Row],[CAS_rn]],[1]analyte_order!$C:$C,[1]analyte_order!$E:$E)</f>
        <v>25</v>
      </c>
      <c r="L1173" s="3">
        <v>4.5999999999999996</v>
      </c>
    </row>
    <row r="1174" spans="1:12" x14ac:dyDescent="0.3">
      <c r="A1174" t="s">
        <v>177</v>
      </c>
      <c r="B1174" s="1">
        <v>44314</v>
      </c>
      <c r="C1174" s="1" t="str">
        <f t="shared" si="18"/>
        <v>21118</v>
      </c>
      <c r="D1174" t="s">
        <v>109</v>
      </c>
      <c r="E1174" t="s">
        <v>120</v>
      </c>
      <c r="F1174" t="s">
        <v>111</v>
      </c>
      <c r="G1174">
        <v>19.5</v>
      </c>
      <c r="H1174">
        <v>157.5</v>
      </c>
      <c r="I1174" t="s">
        <v>31</v>
      </c>
      <c r="J1174" t="str">
        <f>_xlfn.XLOOKUP(Table1_1[[#This Row],[Analyte]],[1]analyte_order!$B:$B,[1]analyte_order!$C:$C)</f>
        <v>2355-31-9</v>
      </c>
      <c r="K1174">
        <f>_xlfn.XLOOKUP(Table1_1[[#This Row],[CAS_rn]],[1]analyte_order!$C:$C,[1]analyte_order!$E:$E)</f>
        <v>26</v>
      </c>
      <c r="L1174" s="3">
        <v>9.1499999999999998E-2</v>
      </c>
    </row>
    <row r="1175" spans="1:12" x14ac:dyDescent="0.3">
      <c r="A1175" t="s">
        <v>177</v>
      </c>
      <c r="B1175" s="1">
        <v>44314</v>
      </c>
      <c r="C1175" s="1" t="str">
        <f t="shared" si="18"/>
        <v>21118</v>
      </c>
      <c r="D1175" t="s">
        <v>109</v>
      </c>
      <c r="E1175" t="s">
        <v>120</v>
      </c>
      <c r="F1175" t="s">
        <v>111</v>
      </c>
      <c r="G1175">
        <v>19.5</v>
      </c>
      <c r="H1175">
        <v>157.5</v>
      </c>
      <c r="I1175" t="s">
        <v>32</v>
      </c>
      <c r="J1175" t="str">
        <f>_xlfn.XLOOKUP(Table1_1[[#This Row],[Analyte]],[1]analyte_order!$B:$B,[1]analyte_order!$C:$C)</f>
        <v>2991-50-6</v>
      </c>
      <c r="K1175">
        <f>_xlfn.XLOOKUP(Table1_1[[#This Row],[CAS_rn]],[1]analyte_order!$C:$C,[1]analyte_order!$E:$E)</f>
        <v>27</v>
      </c>
      <c r="L1175" s="3">
        <v>9.1499999999999998E-2</v>
      </c>
    </row>
    <row r="1176" spans="1:12" x14ac:dyDescent="0.3">
      <c r="A1176" t="s">
        <v>177</v>
      </c>
      <c r="B1176" s="1">
        <v>44314</v>
      </c>
      <c r="C1176" s="1" t="str">
        <f t="shared" si="18"/>
        <v>21118</v>
      </c>
      <c r="D1176" t="s">
        <v>109</v>
      </c>
      <c r="E1176" t="s">
        <v>120</v>
      </c>
      <c r="F1176" t="s">
        <v>111</v>
      </c>
      <c r="G1176">
        <v>19.5</v>
      </c>
      <c r="H1176">
        <v>157.5</v>
      </c>
      <c r="I1176" t="s">
        <v>33</v>
      </c>
      <c r="J1176" t="str">
        <f>_xlfn.XLOOKUP(Table1_1[[#This Row],[Analyte]],[1]analyte_order!$B:$B,[1]analyte_order!$C:$C)</f>
        <v>754-91-6</v>
      </c>
      <c r="K1176">
        <f>_xlfn.XLOOKUP(Table1_1[[#This Row],[CAS_rn]],[1]analyte_order!$C:$C,[1]analyte_order!$E:$E)</f>
        <v>28</v>
      </c>
      <c r="L1176" s="3">
        <v>2.36</v>
      </c>
    </row>
    <row r="1177" spans="1:12" x14ac:dyDescent="0.3">
      <c r="A1177" t="s">
        <v>177</v>
      </c>
      <c r="B1177" s="1">
        <v>44314</v>
      </c>
      <c r="C1177" s="1" t="str">
        <f t="shared" si="18"/>
        <v>21118</v>
      </c>
      <c r="D1177" t="s">
        <v>109</v>
      </c>
      <c r="E1177" t="s">
        <v>120</v>
      </c>
      <c r="F1177" t="s">
        <v>111</v>
      </c>
      <c r="G1177">
        <v>19.5</v>
      </c>
      <c r="H1177">
        <v>157.5</v>
      </c>
      <c r="I1177" t="s">
        <v>34</v>
      </c>
      <c r="J1177" t="str">
        <f>_xlfn.XLOOKUP(Table1_1[[#This Row],[Analyte]],[1]analyte_order!$B:$B,[1]analyte_order!$C:$C)</f>
        <v>2806-24-8</v>
      </c>
      <c r="K1177">
        <f>_xlfn.XLOOKUP(Table1_1[[#This Row],[CAS_rn]],[1]analyte_order!$C:$C,[1]analyte_order!$E:$E)</f>
        <v>29</v>
      </c>
      <c r="L1177" s="3">
        <v>9.1499999999999998E-2</v>
      </c>
    </row>
    <row r="1178" spans="1:12" x14ac:dyDescent="0.3">
      <c r="A1178" t="s">
        <v>177</v>
      </c>
      <c r="B1178" s="1">
        <v>44314</v>
      </c>
      <c r="C1178" s="1" t="str">
        <f t="shared" si="18"/>
        <v>21118</v>
      </c>
      <c r="D1178" t="s">
        <v>109</v>
      </c>
      <c r="E1178" t="s">
        <v>120</v>
      </c>
      <c r="F1178" t="s">
        <v>111</v>
      </c>
      <c r="G1178">
        <v>19.5</v>
      </c>
      <c r="H1178">
        <v>157.5</v>
      </c>
      <c r="I1178" t="s">
        <v>35</v>
      </c>
      <c r="J1178" t="str">
        <f>_xlfn.XLOOKUP(Table1_1[[#This Row],[Analyte]],[1]analyte_order!$B:$B,[1]analyte_order!$C:$C)</f>
        <v>31506-32-8</v>
      </c>
      <c r="K1178">
        <f>_xlfn.XLOOKUP(Table1_1[[#This Row],[CAS_rn]],[1]analyte_order!$C:$C,[1]analyte_order!$E:$E)</f>
        <v>30</v>
      </c>
      <c r="L1178" s="3">
        <v>9.1499999999999998E-2</v>
      </c>
    </row>
    <row r="1179" spans="1:12" x14ac:dyDescent="0.3">
      <c r="A1179" t="s">
        <v>177</v>
      </c>
      <c r="B1179" s="1">
        <v>44314</v>
      </c>
      <c r="C1179" s="1" t="str">
        <f t="shared" si="18"/>
        <v>21118</v>
      </c>
      <c r="D1179" t="s">
        <v>109</v>
      </c>
      <c r="E1179" t="s">
        <v>120</v>
      </c>
      <c r="F1179" t="s">
        <v>111</v>
      </c>
      <c r="G1179">
        <v>19.5</v>
      </c>
      <c r="H1179">
        <v>157.5</v>
      </c>
      <c r="I1179" t="s">
        <v>36</v>
      </c>
      <c r="J1179" t="str">
        <f>_xlfn.XLOOKUP(Table1_1[[#This Row],[Analyte]],[1]analyte_order!$B:$B,[1]analyte_order!$C:$C)</f>
        <v>4151-50-2</v>
      </c>
      <c r="K1179">
        <f>_xlfn.XLOOKUP(Table1_1[[#This Row],[CAS_rn]],[1]analyte_order!$C:$C,[1]analyte_order!$E:$E)</f>
        <v>31</v>
      </c>
      <c r="L1179" s="3">
        <v>9.1499999999999998E-2</v>
      </c>
    </row>
    <row r="1180" spans="1:12" x14ac:dyDescent="0.3">
      <c r="A1180" t="s">
        <v>177</v>
      </c>
      <c r="B1180" s="1">
        <v>44314</v>
      </c>
      <c r="C1180" s="1" t="str">
        <f t="shared" si="18"/>
        <v>21118</v>
      </c>
      <c r="D1180" t="s">
        <v>109</v>
      </c>
      <c r="E1180" t="s">
        <v>120</v>
      </c>
      <c r="F1180" t="s">
        <v>111</v>
      </c>
      <c r="G1180">
        <v>19.5</v>
      </c>
      <c r="H1180">
        <v>157.5</v>
      </c>
      <c r="I1180" t="s">
        <v>37</v>
      </c>
      <c r="J1180" t="str">
        <f>_xlfn.XLOOKUP(Table1_1[[#This Row],[Analyte]],[1]analyte_order!$B:$B,[1]analyte_order!$C:$C)</f>
        <v>13252-13-6</v>
      </c>
      <c r="K1180">
        <f>_xlfn.XLOOKUP(Table1_1[[#This Row],[CAS_rn]],[1]analyte_order!$C:$C,[1]analyte_order!$E:$E)</f>
        <v>34</v>
      </c>
      <c r="L1180" s="3">
        <v>9.1499999999999998E-2</v>
      </c>
    </row>
    <row r="1181" spans="1:12" x14ac:dyDescent="0.3">
      <c r="A1181" t="s">
        <v>177</v>
      </c>
      <c r="B1181" s="1">
        <v>44314</v>
      </c>
      <c r="C1181" s="1" t="str">
        <f t="shared" si="18"/>
        <v>21118</v>
      </c>
      <c r="D1181" t="s">
        <v>109</v>
      </c>
      <c r="E1181" t="s">
        <v>120</v>
      </c>
      <c r="F1181" t="s">
        <v>111</v>
      </c>
      <c r="G1181">
        <v>19.5</v>
      </c>
      <c r="H1181">
        <v>157.5</v>
      </c>
      <c r="I1181" t="s">
        <v>38</v>
      </c>
      <c r="J1181" t="str">
        <f>_xlfn.XLOOKUP(Table1_1[[#This Row],[Analyte]],[1]analyte_order!$B:$B,[1]analyte_order!$C:$C)</f>
        <v>919005-14-4</v>
      </c>
      <c r="K1181">
        <f>_xlfn.XLOOKUP(Table1_1[[#This Row],[CAS_rn]],[1]analyte_order!$C:$C,[1]analyte_order!$E:$E)</f>
        <v>35</v>
      </c>
      <c r="L1181" s="3">
        <v>9.1499999999999998E-2</v>
      </c>
    </row>
    <row r="1182" spans="1:12" x14ac:dyDescent="0.3">
      <c r="A1182" t="s">
        <v>177</v>
      </c>
      <c r="B1182" s="1">
        <v>44314</v>
      </c>
      <c r="C1182" s="1" t="str">
        <f t="shared" si="18"/>
        <v>21118</v>
      </c>
      <c r="D1182" t="s">
        <v>109</v>
      </c>
      <c r="E1182" t="s">
        <v>120</v>
      </c>
      <c r="F1182" t="s">
        <v>111</v>
      </c>
      <c r="G1182">
        <v>19.5</v>
      </c>
      <c r="H1182">
        <v>157.5</v>
      </c>
      <c r="I1182" t="s">
        <v>39</v>
      </c>
      <c r="J1182" t="str">
        <f>_xlfn.XLOOKUP(Table1_1[[#This Row],[Analyte]],[1]analyte_order!$B:$B,[1]analyte_order!$C:$C)</f>
        <v>756426-58-1</v>
      </c>
      <c r="K1182">
        <f>_xlfn.XLOOKUP(Table1_1[[#This Row],[CAS_rn]],[1]analyte_order!$C:$C,[1]analyte_order!$E:$E)</f>
        <v>36</v>
      </c>
      <c r="L1182" s="3">
        <v>9.1499999999999998E-2</v>
      </c>
    </row>
    <row r="1183" spans="1:12" x14ac:dyDescent="0.3">
      <c r="A1183" t="s">
        <v>177</v>
      </c>
      <c r="B1183" s="1">
        <v>44314</v>
      </c>
      <c r="C1183" s="1" t="str">
        <f t="shared" si="18"/>
        <v>21118</v>
      </c>
      <c r="D1183" t="s">
        <v>109</v>
      </c>
      <c r="E1183" t="s">
        <v>120</v>
      </c>
      <c r="F1183" t="s">
        <v>111</v>
      </c>
      <c r="G1183">
        <v>19.5</v>
      </c>
      <c r="H1183">
        <v>157.5</v>
      </c>
      <c r="I1183" t="s">
        <v>40</v>
      </c>
      <c r="J1183" t="str">
        <f>_xlfn.XLOOKUP(Table1_1[[#This Row],[Analyte]],[1]analyte_order!$B:$B,[1]analyte_order!$C:$C)</f>
        <v>763051-92-9</v>
      </c>
      <c r="K1183">
        <f>_xlfn.XLOOKUP(Table1_1[[#This Row],[CAS_rn]],[1]analyte_order!$C:$C,[1]analyte_order!$E:$E)</f>
        <v>37</v>
      </c>
      <c r="L1183" s="3">
        <v>9.1499999999999998E-2</v>
      </c>
    </row>
    <row r="1184" spans="1:12" x14ac:dyDescent="0.3">
      <c r="A1184" t="s">
        <v>177</v>
      </c>
      <c r="B1184" s="1">
        <v>44314</v>
      </c>
      <c r="C1184" s="1" t="str">
        <f t="shared" si="18"/>
        <v>21118</v>
      </c>
      <c r="D1184" t="s">
        <v>109</v>
      </c>
      <c r="E1184" t="s">
        <v>120</v>
      </c>
      <c r="F1184" t="s">
        <v>111</v>
      </c>
      <c r="G1184">
        <v>19.5</v>
      </c>
      <c r="H1184">
        <v>157.5</v>
      </c>
      <c r="I1184" t="s">
        <v>41</v>
      </c>
      <c r="J1184" t="str">
        <f>_xlfn.XLOOKUP(Table1_1[[#This Row],[Analyte]],[1]analyte_order!$B:$B,[1]analyte_order!$C:$C)</f>
        <v>356-02-5</v>
      </c>
      <c r="K1184">
        <f>_xlfn.XLOOKUP(Table1_1[[#This Row],[CAS_rn]],[1]analyte_order!$C:$C,[1]analyte_order!$E:$E)</f>
        <v>38</v>
      </c>
      <c r="L1184" s="3">
        <v>0.91500000000000004</v>
      </c>
    </row>
    <row r="1185" spans="1:12" x14ac:dyDescent="0.3">
      <c r="A1185" t="s">
        <v>177</v>
      </c>
      <c r="B1185" s="1">
        <v>44314</v>
      </c>
      <c r="C1185" s="1" t="str">
        <f t="shared" si="18"/>
        <v>21118</v>
      </c>
      <c r="D1185" t="s">
        <v>109</v>
      </c>
      <c r="E1185" t="s">
        <v>120</v>
      </c>
      <c r="F1185" t="s">
        <v>111</v>
      </c>
      <c r="G1185">
        <v>19.5</v>
      </c>
      <c r="H1185">
        <v>157.5</v>
      </c>
      <c r="I1185" t="s">
        <v>42</v>
      </c>
      <c r="J1185" t="str">
        <f>_xlfn.XLOOKUP(Table1_1[[#This Row],[Analyte]],[1]analyte_order!$B:$B,[1]analyte_order!$C:$C)</f>
        <v>914637-49-3</v>
      </c>
      <c r="K1185">
        <f>_xlfn.XLOOKUP(Table1_1[[#This Row],[CAS_rn]],[1]analyte_order!$C:$C,[1]analyte_order!$E:$E)</f>
        <v>39</v>
      </c>
      <c r="L1185" s="3">
        <v>0.26300000000000001</v>
      </c>
    </row>
    <row r="1186" spans="1:12" x14ac:dyDescent="0.3">
      <c r="A1186" t="s">
        <v>177</v>
      </c>
      <c r="B1186" s="1">
        <v>44314</v>
      </c>
      <c r="C1186" s="1" t="str">
        <f t="shared" si="18"/>
        <v>21118</v>
      </c>
      <c r="D1186" t="s">
        <v>109</v>
      </c>
      <c r="E1186" t="s">
        <v>120</v>
      </c>
      <c r="F1186" t="s">
        <v>111</v>
      </c>
      <c r="G1186">
        <v>19.5</v>
      </c>
      <c r="H1186">
        <v>157.5</v>
      </c>
      <c r="I1186" t="s">
        <v>43</v>
      </c>
      <c r="J1186" t="str">
        <f>_xlfn.XLOOKUP(Table1_1[[#This Row],[Analyte]],[1]analyte_order!$B:$B,[1]analyte_order!$C:$C)</f>
        <v>812-70-4</v>
      </c>
      <c r="K1186">
        <f>_xlfn.XLOOKUP(Table1_1[[#This Row],[CAS_rn]],[1]analyte_order!$C:$C,[1]analyte_order!$E:$E)</f>
        <v>40</v>
      </c>
      <c r="L1186" s="3">
        <v>0.35099999999999998</v>
      </c>
    </row>
    <row r="1187" spans="1:12" x14ac:dyDescent="0.3">
      <c r="A1187" t="s">
        <v>177</v>
      </c>
      <c r="B1187" s="1">
        <v>44314</v>
      </c>
      <c r="C1187" s="1" t="str">
        <f t="shared" si="18"/>
        <v>21118</v>
      </c>
      <c r="D1187" t="s">
        <v>109</v>
      </c>
      <c r="E1187" t="s">
        <v>120</v>
      </c>
      <c r="F1187" t="s">
        <v>111</v>
      </c>
      <c r="G1187">
        <v>19.5</v>
      </c>
      <c r="H1187">
        <v>157.5</v>
      </c>
      <c r="I1187" t="s">
        <v>44</v>
      </c>
      <c r="J1187" t="str">
        <f>_xlfn.XLOOKUP(Table1_1[[#This Row],[Analyte]],[1]analyte_order!$B:$B,[1]analyte_order!$C:$C)</f>
        <v>53826-12-3</v>
      </c>
      <c r="K1187">
        <f>_xlfn.XLOOKUP(Table1_1[[#This Row],[CAS_rn]],[1]analyte_order!$C:$C,[1]analyte_order!$E:$E)</f>
        <v>41</v>
      </c>
      <c r="L1187" s="3">
        <v>9.1499999999999998E-2</v>
      </c>
    </row>
    <row r="1188" spans="1:12" x14ac:dyDescent="0.3">
      <c r="A1188" t="s">
        <v>177</v>
      </c>
      <c r="B1188" s="1">
        <v>44314</v>
      </c>
      <c r="C1188" s="1" t="str">
        <f t="shared" si="18"/>
        <v>21118</v>
      </c>
      <c r="D1188" t="s">
        <v>109</v>
      </c>
      <c r="E1188" t="s">
        <v>120</v>
      </c>
      <c r="F1188" t="s">
        <v>111</v>
      </c>
      <c r="G1188">
        <v>19.5</v>
      </c>
      <c r="H1188">
        <v>157.5</v>
      </c>
      <c r="I1188" t="s">
        <v>45</v>
      </c>
      <c r="J1188" t="str">
        <f>_xlfn.XLOOKUP(Table1_1[[#This Row],[Analyte]],[1]analyte_order!$B:$B,[1]analyte_order!$C:$C)</f>
        <v>27854-31-5</v>
      </c>
      <c r="K1188">
        <f>_xlfn.XLOOKUP(Table1_1[[#This Row],[CAS_rn]],[1]analyte_order!$C:$C,[1]analyte_order!$E:$E)</f>
        <v>42</v>
      </c>
      <c r="L1188" s="3">
        <v>9.1499999999999998E-2</v>
      </c>
    </row>
    <row r="1189" spans="1:12" x14ac:dyDescent="0.3">
      <c r="A1189" t="s">
        <v>177</v>
      </c>
      <c r="B1189" s="1">
        <v>44314</v>
      </c>
      <c r="C1189" s="1" t="str">
        <f t="shared" si="18"/>
        <v>21118</v>
      </c>
      <c r="D1189" t="s">
        <v>109</v>
      </c>
      <c r="E1189" t="s">
        <v>120</v>
      </c>
      <c r="F1189" t="s">
        <v>111</v>
      </c>
      <c r="G1189">
        <v>19.5</v>
      </c>
      <c r="H1189">
        <v>157.5</v>
      </c>
      <c r="I1189" t="s">
        <v>46</v>
      </c>
      <c r="J1189" t="str">
        <f>_xlfn.XLOOKUP(Table1_1[[#This Row],[Analyte]],[1]analyte_order!$B:$B,[1]analyte_order!$C:$C)</f>
        <v>53826-13-4</v>
      </c>
      <c r="K1189">
        <f>_xlfn.XLOOKUP(Table1_1[[#This Row],[CAS_rn]],[1]analyte_order!$C:$C,[1]analyte_order!$E:$E)</f>
        <v>43</v>
      </c>
      <c r="L1189" s="3">
        <v>9.1499999999999998E-2</v>
      </c>
    </row>
    <row r="1190" spans="1:12" x14ac:dyDescent="0.3">
      <c r="A1190" t="s">
        <v>177</v>
      </c>
      <c r="B1190" s="1">
        <v>44314</v>
      </c>
      <c r="C1190" s="1" t="str">
        <f t="shared" si="18"/>
        <v>21118</v>
      </c>
      <c r="D1190" t="s">
        <v>109</v>
      </c>
      <c r="E1190" t="s">
        <v>120</v>
      </c>
      <c r="F1190" t="s">
        <v>111</v>
      </c>
      <c r="G1190">
        <v>19.5</v>
      </c>
      <c r="H1190">
        <v>157.5</v>
      </c>
      <c r="I1190" t="s">
        <v>47</v>
      </c>
      <c r="J1190" t="str">
        <f>_xlfn.XLOOKUP(Table1_1[[#This Row],[Analyte]],[1]analyte_order!$B:$B,[1]analyte_order!$C:$C)</f>
        <v>161094-75-3</v>
      </c>
      <c r="K1190">
        <f>_xlfn.XLOOKUP(Table1_1[[#This Row],[CAS_rn]],[1]analyte_order!$C:$C,[1]analyte_order!$E:$E)</f>
        <v>44</v>
      </c>
      <c r="L1190" s="3">
        <v>9.1499999999999998E-2</v>
      </c>
    </row>
    <row r="1191" spans="1:12" x14ac:dyDescent="0.3">
      <c r="A1191" t="s">
        <v>177</v>
      </c>
      <c r="B1191" s="1">
        <v>44314</v>
      </c>
      <c r="C1191" s="1" t="str">
        <f t="shared" si="18"/>
        <v>21118</v>
      </c>
      <c r="D1191" t="s">
        <v>109</v>
      </c>
      <c r="E1191" t="s">
        <v>120</v>
      </c>
      <c r="F1191" t="s">
        <v>111</v>
      </c>
      <c r="G1191">
        <v>19.5</v>
      </c>
      <c r="H1191">
        <v>157.5</v>
      </c>
      <c r="I1191" t="s">
        <v>48</v>
      </c>
      <c r="J1191" t="str">
        <f>_xlfn.XLOOKUP(Table1_1[[#This Row],[Analyte]],[1]analyte_order!$B:$B,[1]analyte_order!$C:$C)</f>
        <v>70887-84-2</v>
      </c>
      <c r="K1191">
        <f>_xlfn.XLOOKUP(Table1_1[[#This Row],[CAS_rn]],[1]analyte_order!$C:$C,[1]analyte_order!$E:$E)</f>
        <v>45</v>
      </c>
      <c r="L1191" s="3">
        <v>9.1499999999999998E-2</v>
      </c>
    </row>
    <row r="1192" spans="1:12" x14ac:dyDescent="0.3">
      <c r="A1192" t="s">
        <v>177</v>
      </c>
      <c r="B1192" s="1">
        <v>44314</v>
      </c>
      <c r="C1192" s="1" t="str">
        <f t="shared" si="18"/>
        <v>21118</v>
      </c>
      <c r="D1192" t="s">
        <v>109</v>
      </c>
      <c r="E1192" t="s">
        <v>120</v>
      </c>
      <c r="F1192" t="s">
        <v>111</v>
      </c>
      <c r="G1192">
        <v>19.5</v>
      </c>
      <c r="H1192">
        <v>157.5</v>
      </c>
      <c r="I1192" t="s">
        <v>49</v>
      </c>
      <c r="J1192" t="str">
        <f>_xlfn.XLOOKUP(Table1_1[[#This Row],[Analyte]],[1]analyte_order!$B:$B,[1]analyte_order!$C:$C)</f>
        <v>57677-95-9</v>
      </c>
      <c r="K1192">
        <f>_xlfn.XLOOKUP(Table1_1[[#This Row],[CAS_rn]],[1]analyte_order!$C:$C,[1]analyte_order!$E:$E)</f>
        <v>46</v>
      </c>
      <c r="L1192" s="3">
        <v>0.22850000000000001</v>
      </c>
    </row>
    <row r="1193" spans="1:12" x14ac:dyDescent="0.3">
      <c r="A1193" t="s">
        <v>177</v>
      </c>
      <c r="B1193" s="1">
        <v>44314</v>
      </c>
      <c r="C1193" s="1" t="str">
        <f t="shared" si="18"/>
        <v>21118</v>
      </c>
      <c r="D1193" t="s">
        <v>109</v>
      </c>
      <c r="E1193" t="s">
        <v>120</v>
      </c>
      <c r="F1193" t="s">
        <v>111</v>
      </c>
      <c r="G1193">
        <v>19.5</v>
      </c>
      <c r="H1193">
        <v>157.5</v>
      </c>
      <c r="I1193" t="s">
        <v>50</v>
      </c>
      <c r="J1193" t="str">
        <f>_xlfn.XLOOKUP(Table1_1[[#This Row],[Analyte]],[1]analyte_order!$B:$B,[1]analyte_order!$C:$C)</f>
        <v>30334-69-1</v>
      </c>
      <c r="K1193">
        <f>_xlfn.XLOOKUP(Table1_1[[#This Row],[CAS_rn]],[1]analyte_order!$C:$C,[1]analyte_order!$E:$E)</f>
        <v>51</v>
      </c>
      <c r="L1193" s="3">
        <v>4.93</v>
      </c>
    </row>
    <row r="1194" spans="1:12" x14ac:dyDescent="0.3">
      <c r="A1194" t="s">
        <v>177</v>
      </c>
      <c r="B1194" s="1">
        <v>44314</v>
      </c>
      <c r="C1194" s="1" t="str">
        <f t="shared" si="18"/>
        <v>21118</v>
      </c>
      <c r="D1194" t="s">
        <v>109</v>
      </c>
      <c r="E1194" t="s">
        <v>120</v>
      </c>
      <c r="F1194" t="s">
        <v>111</v>
      </c>
      <c r="G1194">
        <v>19.5</v>
      </c>
      <c r="H1194">
        <v>157.5</v>
      </c>
      <c r="I1194" t="s">
        <v>51</v>
      </c>
      <c r="J1194" t="str">
        <f>_xlfn.XLOOKUP(Table1_1[[#This Row],[Analyte]],[1]analyte_order!$B:$B,[1]analyte_order!$C:$C)</f>
        <v>41997-13-1</v>
      </c>
      <c r="K1194">
        <f>_xlfn.XLOOKUP(Table1_1[[#This Row],[CAS_rn]],[1]analyte_order!$C:$C,[1]analyte_order!$E:$E)</f>
        <v>52</v>
      </c>
      <c r="L1194" s="3">
        <v>39.1</v>
      </c>
    </row>
    <row r="1195" spans="1:12" x14ac:dyDescent="0.3">
      <c r="A1195" t="s">
        <v>177</v>
      </c>
      <c r="B1195" s="1">
        <v>44314</v>
      </c>
      <c r="C1195" s="1" t="str">
        <f t="shared" si="18"/>
        <v>21118</v>
      </c>
      <c r="D1195" t="s">
        <v>109</v>
      </c>
      <c r="E1195" t="s">
        <v>120</v>
      </c>
      <c r="F1195" t="s">
        <v>111</v>
      </c>
      <c r="G1195">
        <v>19.5</v>
      </c>
      <c r="H1195">
        <v>157.5</v>
      </c>
      <c r="I1195" t="s">
        <v>52</v>
      </c>
      <c r="J1195" t="str">
        <f>_xlfn.XLOOKUP(Table1_1[[#This Row],[Analyte]],[1]analyte_order!$B:$B,[1]analyte_order!$C:$C)</f>
        <v>423-41-6</v>
      </c>
      <c r="K1195">
        <f>_xlfn.XLOOKUP(Table1_1[[#This Row],[CAS_rn]],[1]analyte_order!$C:$C,[1]analyte_order!$E:$E)</f>
        <v>53</v>
      </c>
      <c r="L1195" s="3">
        <v>0.22850000000000001</v>
      </c>
    </row>
    <row r="1196" spans="1:12" x14ac:dyDescent="0.3">
      <c r="A1196" t="s">
        <v>177</v>
      </c>
      <c r="B1196" s="1">
        <v>44314</v>
      </c>
      <c r="C1196" s="1" t="str">
        <f t="shared" si="18"/>
        <v>21118</v>
      </c>
      <c r="D1196" t="s">
        <v>109</v>
      </c>
      <c r="E1196" t="s">
        <v>120</v>
      </c>
      <c r="F1196" t="s">
        <v>111</v>
      </c>
      <c r="G1196">
        <v>19.5</v>
      </c>
      <c r="H1196">
        <v>157.5</v>
      </c>
      <c r="I1196" t="s">
        <v>53</v>
      </c>
      <c r="J1196" t="str">
        <f>_xlfn.XLOOKUP(Table1_1[[#This Row],[Analyte]],[1]analyte_order!$B:$B,[1]analyte_order!$C:$C)</f>
        <v>777011-38-8</v>
      </c>
      <c r="K1196">
        <f>_xlfn.XLOOKUP(Table1_1[[#This Row],[CAS_rn]],[1]analyte_order!$C:$C,[1]analyte_order!$E:$E)</f>
        <v>54</v>
      </c>
      <c r="L1196" s="3">
        <v>1.26</v>
      </c>
    </row>
    <row r="1197" spans="1:12" x14ac:dyDescent="0.3">
      <c r="A1197" t="s">
        <v>177</v>
      </c>
      <c r="B1197" s="1">
        <v>44314</v>
      </c>
      <c r="C1197" s="1" t="str">
        <f t="shared" si="18"/>
        <v>21118</v>
      </c>
      <c r="D1197" t="s">
        <v>109</v>
      </c>
      <c r="E1197" t="s">
        <v>120</v>
      </c>
      <c r="F1197" t="s">
        <v>111</v>
      </c>
      <c r="G1197">
        <v>19.5</v>
      </c>
      <c r="H1197">
        <v>157.5</v>
      </c>
      <c r="I1197" t="s">
        <v>54</v>
      </c>
      <c r="J1197" t="str">
        <f>_xlfn.XLOOKUP(Table1_1[[#This Row],[Analyte]],[1]analyte_order!$B:$B,[1]analyte_order!$C:$C)</f>
        <v>646-83-3</v>
      </c>
      <c r="K1197">
        <f>_xlfn.XLOOKUP(Table1_1[[#This Row],[CAS_rn]],[1]analyte_order!$C:$C,[1]analyte_order!$E:$E)</f>
        <v>55</v>
      </c>
      <c r="L1197" s="3">
        <v>9.1499999999999998E-2</v>
      </c>
    </row>
    <row r="1198" spans="1:12" x14ac:dyDescent="0.3">
      <c r="A1198" t="s">
        <v>177</v>
      </c>
      <c r="B1198" s="1">
        <v>44314</v>
      </c>
      <c r="C1198" s="1" t="str">
        <f t="shared" si="18"/>
        <v>21118</v>
      </c>
      <c r="D1198" t="s">
        <v>109</v>
      </c>
      <c r="E1198" t="s">
        <v>120</v>
      </c>
      <c r="F1198" t="s">
        <v>111</v>
      </c>
      <c r="G1198">
        <v>19.5</v>
      </c>
      <c r="H1198">
        <v>157.5</v>
      </c>
      <c r="I1198" t="s">
        <v>55</v>
      </c>
      <c r="J1198" t="str">
        <f>_xlfn.XLOOKUP(Table1_1[[#This Row],[Analyte]],[1]analyte_order!$B:$B,[1]analyte_order!$C:$C)</f>
        <v>678-41-1</v>
      </c>
      <c r="K1198">
        <f>_xlfn.XLOOKUP(Table1_1[[#This Row],[CAS_rn]],[1]analyte_order!$C:$C,[1]analyte_order!$E:$E)</f>
        <v>56</v>
      </c>
      <c r="L1198" s="3">
        <v>9.1499999999999998E-2</v>
      </c>
    </row>
    <row r="1199" spans="1:12" x14ac:dyDescent="0.3">
      <c r="A1199" t="s">
        <v>177</v>
      </c>
      <c r="B1199" s="1">
        <v>44314</v>
      </c>
      <c r="C1199" s="1" t="str">
        <f t="shared" si="18"/>
        <v>21118</v>
      </c>
      <c r="D1199" t="s">
        <v>109</v>
      </c>
      <c r="E1199" t="s">
        <v>120</v>
      </c>
      <c r="F1199" t="s">
        <v>111</v>
      </c>
      <c r="G1199">
        <v>19.5</v>
      </c>
      <c r="H1199">
        <v>157.5</v>
      </c>
      <c r="I1199" t="s">
        <v>56</v>
      </c>
      <c r="J1199" t="str">
        <f>_xlfn.XLOOKUP(Table1_1[[#This Row],[Analyte]],[1]analyte_order!$B:$B,[1]analyte_order!$C:$C)</f>
        <v>2965-52-8</v>
      </c>
      <c r="K1199">
        <f>_xlfn.XLOOKUP(Table1_1[[#This Row],[CAS_rn]],[1]analyte_order!$C:$C,[1]analyte_order!$E:$E)</f>
        <v>57</v>
      </c>
      <c r="L1199" s="3">
        <v>9.1499999999999998E-2</v>
      </c>
    </row>
    <row r="1200" spans="1:12" x14ac:dyDescent="0.3">
      <c r="A1200" t="s">
        <v>178</v>
      </c>
      <c r="B1200" s="1">
        <v>44314</v>
      </c>
      <c r="C1200" s="1" t="str">
        <f t="shared" si="18"/>
        <v>21118</v>
      </c>
      <c r="D1200" t="s">
        <v>109</v>
      </c>
      <c r="E1200" t="s">
        <v>120</v>
      </c>
      <c r="F1200" t="s">
        <v>113</v>
      </c>
      <c r="G1200">
        <v>19.5</v>
      </c>
      <c r="H1200">
        <v>157.5</v>
      </c>
      <c r="I1200" t="s">
        <v>7</v>
      </c>
      <c r="J1200" t="str">
        <f>_xlfn.XLOOKUP(Table1_1[[#This Row],[Analyte]],[1]analyte_order!$B:$B,[1]analyte_order!$C:$C)</f>
        <v>375-22-4</v>
      </c>
      <c r="K1200">
        <f>_xlfn.XLOOKUP(Table1_1[[#This Row],[CAS_rn]],[1]analyte_order!$C:$C,[1]analyte_order!$E:$E)</f>
        <v>1</v>
      </c>
      <c r="L1200" s="3">
        <v>1.06</v>
      </c>
    </row>
    <row r="1201" spans="1:12" x14ac:dyDescent="0.3">
      <c r="A1201" t="s">
        <v>178</v>
      </c>
      <c r="B1201" s="1">
        <v>44314</v>
      </c>
      <c r="C1201" s="1" t="str">
        <f t="shared" si="18"/>
        <v>21118</v>
      </c>
      <c r="D1201" t="s">
        <v>109</v>
      </c>
      <c r="E1201" t="s">
        <v>120</v>
      </c>
      <c r="F1201" t="s">
        <v>113</v>
      </c>
      <c r="G1201">
        <v>19.5</v>
      </c>
      <c r="H1201">
        <v>157.5</v>
      </c>
      <c r="I1201" t="s">
        <v>8</v>
      </c>
      <c r="J1201" t="str">
        <f>_xlfn.XLOOKUP(Table1_1[[#This Row],[Analyte]],[1]analyte_order!$B:$B,[1]analyte_order!$C:$C)</f>
        <v>2706-90-3</v>
      </c>
      <c r="K1201">
        <f>_xlfn.XLOOKUP(Table1_1[[#This Row],[CAS_rn]],[1]analyte_order!$C:$C,[1]analyte_order!$E:$E)</f>
        <v>2</v>
      </c>
      <c r="L1201" s="3">
        <v>8.5999999999999993E-2</v>
      </c>
    </row>
    <row r="1202" spans="1:12" x14ac:dyDescent="0.3">
      <c r="A1202" t="s">
        <v>178</v>
      </c>
      <c r="B1202" s="1">
        <v>44314</v>
      </c>
      <c r="C1202" s="1" t="str">
        <f t="shared" si="18"/>
        <v>21118</v>
      </c>
      <c r="D1202" t="s">
        <v>109</v>
      </c>
      <c r="E1202" t="s">
        <v>120</v>
      </c>
      <c r="F1202" t="s">
        <v>113</v>
      </c>
      <c r="G1202">
        <v>19.5</v>
      </c>
      <c r="H1202">
        <v>157.5</v>
      </c>
      <c r="I1202" t="s">
        <v>9</v>
      </c>
      <c r="J1202" t="str">
        <f>_xlfn.XLOOKUP(Table1_1[[#This Row],[Analyte]],[1]analyte_order!$B:$B,[1]analyte_order!$C:$C)</f>
        <v>307-24-4</v>
      </c>
      <c r="K1202">
        <f>_xlfn.XLOOKUP(Table1_1[[#This Row],[CAS_rn]],[1]analyte_order!$C:$C,[1]analyte_order!$E:$E)</f>
        <v>3</v>
      </c>
      <c r="L1202" s="3">
        <v>1.02</v>
      </c>
    </row>
    <row r="1203" spans="1:12" x14ac:dyDescent="0.3">
      <c r="A1203" t="s">
        <v>178</v>
      </c>
      <c r="B1203" s="1">
        <v>44314</v>
      </c>
      <c r="C1203" s="1" t="str">
        <f t="shared" si="18"/>
        <v>21118</v>
      </c>
      <c r="D1203" t="s">
        <v>109</v>
      </c>
      <c r="E1203" t="s">
        <v>120</v>
      </c>
      <c r="F1203" t="s">
        <v>113</v>
      </c>
      <c r="G1203">
        <v>19.5</v>
      </c>
      <c r="H1203">
        <v>157.5</v>
      </c>
      <c r="I1203" t="s">
        <v>10</v>
      </c>
      <c r="J1203" t="str">
        <f>_xlfn.XLOOKUP(Table1_1[[#This Row],[Analyte]],[1]analyte_order!$B:$B,[1]analyte_order!$C:$C)</f>
        <v>375-85-9</v>
      </c>
      <c r="K1203">
        <f>_xlfn.XLOOKUP(Table1_1[[#This Row],[CAS_rn]],[1]analyte_order!$C:$C,[1]analyte_order!$E:$E)</f>
        <v>4</v>
      </c>
      <c r="L1203" s="3">
        <v>1.02</v>
      </c>
    </row>
    <row r="1204" spans="1:12" x14ac:dyDescent="0.3">
      <c r="A1204" t="s">
        <v>178</v>
      </c>
      <c r="B1204" s="1">
        <v>44314</v>
      </c>
      <c r="C1204" s="1" t="str">
        <f t="shared" si="18"/>
        <v>21118</v>
      </c>
      <c r="D1204" t="s">
        <v>109</v>
      </c>
      <c r="E1204" t="s">
        <v>120</v>
      </c>
      <c r="F1204" t="s">
        <v>113</v>
      </c>
      <c r="G1204">
        <v>19.5</v>
      </c>
      <c r="H1204">
        <v>157.5</v>
      </c>
      <c r="I1204" t="s">
        <v>11</v>
      </c>
      <c r="J1204" t="str">
        <f>_xlfn.XLOOKUP(Table1_1[[#This Row],[Analyte]],[1]analyte_order!$B:$B,[1]analyte_order!$C:$C)</f>
        <v>335-67-1</v>
      </c>
      <c r="K1204">
        <f>_xlfn.XLOOKUP(Table1_1[[#This Row],[CAS_rn]],[1]analyte_order!$C:$C,[1]analyte_order!$E:$E)</f>
        <v>5</v>
      </c>
      <c r="L1204" s="3">
        <v>8.5999999999999993E-2</v>
      </c>
    </row>
    <row r="1205" spans="1:12" x14ac:dyDescent="0.3">
      <c r="A1205" t="s">
        <v>178</v>
      </c>
      <c r="B1205" s="1">
        <v>44314</v>
      </c>
      <c r="C1205" s="1" t="str">
        <f t="shared" si="18"/>
        <v>21118</v>
      </c>
      <c r="D1205" t="s">
        <v>109</v>
      </c>
      <c r="E1205" t="s">
        <v>120</v>
      </c>
      <c r="F1205" t="s">
        <v>113</v>
      </c>
      <c r="G1205">
        <v>19.5</v>
      </c>
      <c r="H1205">
        <v>157.5</v>
      </c>
      <c r="I1205" t="s">
        <v>12</v>
      </c>
      <c r="J1205" t="str">
        <f>_xlfn.XLOOKUP(Table1_1[[#This Row],[Analyte]],[1]analyte_order!$B:$B,[1]analyte_order!$C:$C)</f>
        <v>375-95-1</v>
      </c>
      <c r="K1205">
        <f>_xlfn.XLOOKUP(Table1_1[[#This Row],[CAS_rn]],[1]analyte_order!$C:$C,[1]analyte_order!$E:$E)</f>
        <v>6</v>
      </c>
      <c r="L1205" s="3">
        <v>3.42</v>
      </c>
    </row>
    <row r="1206" spans="1:12" x14ac:dyDescent="0.3">
      <c r="A1206" t="s">
        <v>178</v>
      </c>
      <c r="B1206" s="1">
        <v>44314</v>
      </c>
      <c r="C1206" s="1" t="str">
        <f t="shared" si="18"/>
        <v>21118</v>
      </c>
      <c r="D1206" t="s">
        <v>109</v>
      </c>
      <c r="E1206" t="s">
        <v>120</v>
      </c>
      <c r="F1206" t="s">
        <v>113</v>
      </c>
      <c r="G1206">
        <v>19.5</v>
      </c>
      <c r="H1206">
        <v>157.5</v>
      </c>
      <c r="I1206" t="s">
        <v>19</v>
      </c>
      <c r="J1206" t="str">
        <f>_xlfn.XLOOKUP(Table1_1[[#This Row],[Analyte]],[1]analyte_order!$B:$B,[1]analyte_order!$C:$C)</f>
        <v>335-76-2</v>
      </c>
      <c r="K1206">
        <f>_xlfn.XLOOKUP(Table1_1[[#This Row],[CAS_rn]],[1]analyte_order!$C:$C,[1]analyte_order!$E:$E)</f>
        <v>7</v>
      </c>
      <c r="L1206" s="3">
        <v>8.2100000000000009</v>
      </c>
    </row>
    <row r="1207" spans="1:12" x14ac:dyDescent="0.3">
      <c r="A1207" t="s">
        <v>178</v>
      </c>
      <c r="B1207" s="1">
        <v>44314</v>
      </c>
      <c r="C1207" s="1" t="str">
        <f t="shared" si="18"/>
        <v>21118</v>
      </c>
      <c r="D1207" t="s">
        <v>109</v>
      </c>
      <c r="E1207" t="s">
        <v>120</v>
      </c>
      <c r="F1207" t="s">
        <v>113</v>
      </c>
      <c r="G1207">
        <v>19.5</v>
      </c>
      <c r="H1207">
        <v>157.5</v>
      </c>
      <c r="I1207" t="s">
        <v>20</v>
      </c>
      <c r="J1207" t="str">
        <f>_xlfn.XLOOKUP(Table1_1[[#This Row],[Analyte]],[1]analyte_order!$B:$B,[1]analyte_order!$C:$C)</f>
        <v>2058-94-8</v>
      </c>
      <c r="K1207">
        <f>_xlfn.XLOOKUP(Table1_1[[#This Row],[CAS_rn]],[1]analyte_order!$C:$C,[1]analyte_order!$E:$E)</f>
        <v>8</v>
      </c>
      <c r="L1207" s="3">
        <v>8.5999999999999993E-2</v>
      </c>
    </row>
    <row r="1208" spans="1:12" x14ac:dyDescent="0.3">
      <c r="A1208" t="s">
        <v>178</v>
      </c>
      <c r="B1208" s="1">
        <v>44314</v>
      </c>
      <c r="C1208" s="1" t="str">
        <f t="shared" si="18"/>
        <v>21118</v>
      </c>
      <c r="D1208" t="s">
        <v>109</v>
      </c>
      <c r="E1208" t="s">
        <v>120</v>
      </c>
      <c r="F1208" t="s">
        <v>113</v>
      </c>
      <c r="G1208">
        <v>19.5</v>
      </c>
      <c r="H1208">
        <v>157.5</v>
      </c>
      <c r="I1208" t="s">
        <v>21</v>
      </c>
      <c r="J1208" t="str">
        <f>_xlfn.XLOOKUP(Table1_1[[#This Row],[Analyte]],[1]analyte_order!$B:$B,[1]analyte_order!$C:$C)</f>
        <v>307-55-1</v>
      </c>
      <c r="K1208">
        <f>_xlfn.XLOOKUP(Table1_1[[#This Row],[CAS_rn]],[1]analyte_order!$C:$C,[1]analyte_order!$E:$E)</f>
        <v>9</v>
      </c>
      <c r="L1208" s="3">
        <v>17.5</v>
      </c>
    </row>
    <row r="1209" spans="1:12" x14ac:dyDescent="0.3">
      <c r="A1209" t="s">
        <v>178</v>
      </c>
      <c r="B1209" s="1">
        <v>44314</v>
      </c>
      <c r="C1209" s="1" t="str">
        <f t="shared" si="18"/>
        <v>21118</v>
      </c>
      <c r="D1209" t="s">
        <v>109</v>
      </c>
      <c r="E1209" t="s">
        <v>120</v>
      </c>
      <c r="F1209" t="s">
        <v>113</v>
      </c>
      <c r="G1209">
        <v>19.5</v>
      </c>
      <c r="H1209">
        <v>157.5</v>
      </c>
      <c r="I1209" t="s">
        <v>22</v>
      </c>
      <c r="J1209" t="str">
        <f>_xlfn.XLOOKUP(Table1_1[[#This Row],[Analyte]],[1]analyte_order!$B:$B,[1]analyte_order!$C:$C)</f>
        <v>72629-94-8</v>
      </c>
      <c r="K1209">
        <f>_xlfn.XLOOKUP(Table1_1[[#This Row],[CAS_rn]],[1]analyte_order!$C:$C,[1]analyte_order!$E:$E)</f>
        <v>10</v>
      </c>
      <c r="L1209" s="3">
        <v>14.4</v>
      </c>
    </row>
    <row r="1210" spans="1:12" x14ac:dyDescent="0.3">
      <c r="A1210" t="s">
        <v>178</v>
      </c>
      <c r="B1210" s="1">
        <v>44314</v>
      </c>
      <c r="C1210" s="1" t="str">
        <f t="shared" si="18"/>
        <v>21118</v>
      </c>
      <c r="D1210" t="s">
        <v>109</v>
      </c>
      <c r="E1210" t="s">
        <v>120</v>
      </c>
      <c r="F1210" t="s">
        <v>113</v>
      </c>
      <c r="G1210">
        <v>19.5</v>
      </c>
      <c r="H1210">
        <v>157.5</v>
      </c>
      <c r="I1210" t="s">
        <v>23</v>
      </c>
      <c r="J1210" t="str">
        <f>_xlfn.XLOOKUP(Table1_1[[#This Row],[Analyte]],[1]analyte_order!$B:$B,[1]analyte_order!$C:$C)</f>
        <v>376-06-7</v>
      </c>
      <c r="K1210">
        <f>_xlfn.XLOOKUP(Table1_1[[#This Row],[CAS_rn]],[1]analyte_order!$C:$C,[1]analyte_order!$E:$E)</f>
        <v>11</v>
      </c>
      <c r="L1210" s="3">
        <v>8.6300000000000008</v>
      </c>
    </row>
    <row r="1211" spans="1:12" x14ac:dyDescent="0.3">
      <c r="A1211" t="s">
        <v>178</v>
      </c>
      <c r="B1211" s="1">
        <v>44314</v>
      </c>
      <c r="C1211" s="1" t="str">
        <f t="shared" si="18"/>
        <v>21118</v>
      </c>
      <c r="D1211" t="s">
        <v>109</v>
      </c>
      <c r="E1211" t="s">
        <v>120</v>
      </c>
      <c r="F1211" t="s">
        <v>113</v>
      </c>
      <c r="G1211">
        <v>19.5</v>
      </c>
      <c r="H1211">
        <v>157.5</v>
      </c>
      <c r="I1211" t="s">
        <v>24</v>
      </c>
      <c r="J1211" t="str">
        <f>_xlfn.XLOOKUP(Table1_1[[#This Row],[Analyte]],[1]analyte_order!$B:$B,[1]analyte_order!$C:$C)</f>
        <v>67905-19-5</v>
      </c>
      <c r="K1211">
        <f>_xlfn.XLOOKUP(Table1_1[[#This Row],[CAS_rn]],[1]analyte_order!$C:$C,[1]analyte_order!$E:$E)</f>
        <v>12</v>
      </c>
      <c r="L1211" s="3">
        <v>0.28499999999999998</v>
      </c>
    </row>
    <row r="1212" spans="1:12" x14ac:dyDescent="0.3">
      <c r="A1212" t="s">
        <v>178</v>
      </c>
      <c r="B1212" s="1">
        <v>44314</v>
      </c>
      <c r="C1212" s="1" t="str">
        <f t="shared" si="18"/>
        <v>21118</v>
      </c>
      <c r="D1212" t="s">
        <v>109</v>
      </c>
      <c r="E1212" t="s">
        <v>120</v>
      </c>
      <c r="F1212" t="s">
        <v>113</v>
      </c>
      <c r="G1212">
        <v>19.5</v>
      </c>
      <c r="H1212">
        <v>157.5</v>
      </c>
      <c r="I1212" t="s">
        <v>13</v>
      </c>
      <c r="J1212" t="str">
        <f>_xlfn.XLOOKUP(Table1_1[[#This Row],[Analyte]],[1]analyte_order!$B:$B,[1]analyte_order!$C:$C)</f>
        <v>375-73-5</v>
      </c>
      <c r="K1212">
        <f>_xlfn.XLOOKUP(Table1_1[[#This Row],[CAS_rn]],[1]analyte_order!$C:$C,[1]analyte_order!$E:$E)</f>
        <v>14</v>
      </c>
      <c r="L1212" s="3">
        <v>8.5999999999999993E-2</v>
      </c>
    </row>
    <row r="1213" spans="1:12" x14ac:dyDescent="0.3">
      <c r="A1213" t="s">
        <v>178</v>
      </c>
      <c r="B1213" s="1">
        <v>44314</v>
      </c>
      <c r="C1213" s="1" t="str">
        <f t="shared" si="18"/>
        <v>21118</v>
      </c>
      <c r="D1213" t="s">
        <v>109</v>
      </c>
      <c r="E1213" t="s">
        <v>120</v>
      </c>
      <c r="F1213" t="s">
        <v>113</v>
      </c>
      <c r="G1213">
        <v>19.5</v>
      </c>
      <c r="H1213">
        <v>157.5</v>
      </c>
      <c r="I1213" t="s">
        <v>14</v>
      </c>
      <c r="J1213" t="str">
        <f>_xlfn.XLOOKUP(Table1_1[[#This Row],[Analyte]],[1]analyte_order!$B:$B,[1]analyte_order!$C:$C)</f>
        <v>2706-91-4</v>
      </c>
      <c r="K1213">
        <f>_xlfn.XLOOKUP(Table1_1[[#This Row],[CAS_rn]],[1]analyte_order!$C:$C,[1]analyte_order!$E:$E)</f>
        <v>15</v>
      </c>
      <c r="L1213" s="3">
        <v>1.51</v>
      </c>
    </row>
    <row r="1214" spans="1:12" x14ac:dyDescent="0.3">
      <c r="A1214" t="s">
        <v>178</v>
      </c>
      <c r="B1214" s="1">
        <v>44314</v>
      </c>
      <c r="C1214" s="1" t="str">
        <f t="shared" si="18"/>
        <v>21118</v>
      </c>
      <c r="D1214" t="s">
        <v>109</v>
      </c>
      <c r="E1214" t="s">
        <v>120</v>
      </c>
      <c r="F1214" t="s">
        <v>113</v>
      </c>
      <c r="G1214">
        <v>19.5</v>
      </c>
      <c r="H1214">
        <v>157.5</v>
      </c>
      <c r="I1214" t="s">
        <v>15</v>
      </c>
      <c r="J1214" t="str">
        <f>_xlfn.XLOOKUP(Table1_1[[#This Row],[Analyte]],[1]analyte_order!$B:$B,[1]analyte_order!$C:$C)</f>
        <v>355-46-4</v>
      </c>
      <c r="K1214">
        <f>_xlfn.XLOOKUP(Table1_1[[#This Row],[CAS_rn]],[1]analyte_order!$C:$C,[1]analyte_order!$E:$E)</f>
        <v>16</v>
      </c>
      <c r="L1214" s="3">
        <v>42.4</v>
      </c>
    </row>
    <row r="1215" spans="1:12" x14ac:dyDescent="0.3">
      <c r="A1215" t="s">
        <v>178</v>
      </c>
      <c r="B1215" s="1">
        <v>44314</v>
      </c>
      <c r="C1215" s="1" t="str">
        <f t="shared" si="18"/>
        <v>21118</v>
      </c>
      <c r="D1215" t="s">
        <v>109</v>
      </c>
      <c r="E1215" t="s">
        <v>120</v>
      </c>
      <c r="F1215" t="s">
        <v>113</v>
      </c>
      <c r="G1215">
        <v>19.5</v>
      </c>
      <c r="H1215">
        <v>157.5</v>
      </c>
      <c r="I1215" t="s">
        <v>16</v>
      </c>
      <c r="J1215" t="str">
        <f>_xlfn.XLOOKUP(Table1_1[[#This Row],[Analyte]],[1]analyte_order!$B:$B,[1]analyte_order!$C:$C)</f>
        <v>375-92-8</v>
      </c>
      <c r="K1215">
        <f>_xlfn.XLOOKUP(Table1_1[[#This Row],[CAS_rn]],[1]analyte_order!$C:$C,[1]analyte_order!$E:$E)</f>
        <v>17</v>
      </c>
      <c r="L1215" s="3">
        <v>22.5</v>
      </c>
    </row>
    <row r="1216" spans="1:12" x14ac:dyDescent="0.3">
      <c r="A1216" t="s">
        <v>178</v>
      </c>
      <c r="B1216" s="1">
        <v>44314</v>
      </c>
      <c r="C1216" s="1" t="str">
        <f t="shared" si="18"/>
        <v>21118</v>
      </c>
      <c r="D1216" t="s">
        <v>109</v>
      </c>
      <c r="E1216" t="s">
        <v>120</v>
      </c>
      <c r="F1216" t="s">
        <v>113</v>
      </c>
      <c r="G1216">
        <v>19.5</v>
      </c>
      <c r="H1216">
        <v>157.5</v>
      </c>
      <c r="I1216" t="s">
        <v>17</v>
      </c>
      <c r="J1216" t="str">
        <f>_xlfn.XLOOKUP(Table1_1[[#This Row],[Analyte]],[1]analyte_order!$B:$B,[1]analyte_order!$C:$C)</f>
        <v>1763-23-1</v>
      </c>
      <c r="K1216">
        <f>_xlfn.XLOOKUP(Table1_1[[#This Row],[CAS_rn]],[1]analyte_order!$C:$C,[1]analyte_order!$E:$E)</f>
        <v>18</v>
      </c>
      <c r="L1216" s="3">
        <v>2130</v>
      </c>
    </row>
    <row r="1217" spans="1:12" x14ac:dyDescent="0.3">
      <c r="A1217" t="s">
        <v>178</v>
      </c>
      <c r="B1217" s="1">
        <v>44314</v>
      </c>
      <c r="C1217" s="1" t="str">
        <f t="shared" si="18"/>
        <v>21118</v>
      </c>
      <c r="D1217" t="s">
        <v>109</v>
      </c>
      <c r="E1217" t="s">
        <v>120</v>
      </c>
      <c r="F1217" t="s">
        <v>113</v>
      </c>
      <c r="G1217">
        <v>19.5</v>
      </c>
      <c r="H1217">
        <v>157.5</v>
      </c>
      <c r="I1217" t="s">
        <v>25</v>
      </c>
      <c r="J1217" t="str">
        <f>_xlfn.XLOOKUP(Table1_1[[#This Row],[Analyte]],[1]analyte_order!$B:$B,[1]analyte_order!$C:$C)</f>
        <v>68259-12-1</v>
      </c>
      <c r="K1217">
        <f>_xlfn.XLOOKUP(Table1_1[[#This Row],[CAS_rn]],[1]analyte_order!$C:$C,[1]analyte_order!$E:$E)</f>
        <v>19</v>
      </c>
      <c r="L1217" s="3">
        <v>78.5</v>
      </c>
    </row>
    <row r="1218" spans="1:12" x14ac:dyDescent="0.3">
      <c r="A1218" t="s">
        <v>178</v>
      </c>
      <c r="B1218" s="1">
        <v>44314</v>
      </c>
      <c r="C1218" s="1" t="str">
        <f t="shared" ref="C1218:C1281" si="19">TEXT(B1218,"yy")&amp;TEXT((B1218-DATEVALUE("1/1/"&amp;TEXT(B1218,"yy"))+1),"000")</f>
        <v>21118</v>
      </c>
      <c r="D1218" t="s">
        <v>109</v>
      </c>
      <c r="E1218" t="s">
        <v>120</v>
      </c>
      <c r="F1218" t="s">
        <v>113</v>
      </c>
      <c r="G1218">
        <v>19.5</v>
      </c>
      <c r="H1218">
        <v>157.5</v>
      </c>
      <c r="I1218" t="s">
        <v>26</v>
      </c>
      <c r="J1218" t="str">
        <f>_xlfn.XLOOKUP(Table1_1[[#This Row],[Analyte]],[1]analyte_order!$B:$B,[1]analyte_order!$C:$C)</f>
        <v>335-77-3</v>
      </c>
      <c r="K1218">
        <f>_xlfn.XLOOKUP(Table1_1[[#This Row],[CAS_rn]],[1]analyte_order!$C:$C,[1]analyte_order!$E:$E)</f>
        <v>20</v>
      </c>
      <c r="L1218" s="3">
        <v>24.5</v>
      </c>
    </row>
    <row r="1219" spans="1:12" x14ac:dyDescent="0.3">
      <c r="A1219" t="s">
        <v>178</v>
      </c>
      <c r="B1219" s="1">
        <v>44314</v>
      </c>
      <c r="C1219" s="1" t="str">
        <f t="shared" si="19"/>
        <v>21118</v>
      </c>
      <c r="D1219" t="s">
        <v>109</v>
      </c>
      <c r="E1219" t="s">
        <v>120</v>
      </c>
      <c r="F1219" t="s">
        <v>113</v>
      </c>
      <c r="G1219">
        <v>19.5</v>
      </c>
      <c r="H1219">
        <v>157.5</v>
      </c>
      <c r="I1219" t="s">
        <v>27</v>
      </c>
      <c r="J1219" t="str">
        <f>_xlfn.XLOOKUP(Table1_1[[#This Row],[Analyte]],[1]analyte_order!$B:$B,[1]analyte_order!$C:$C)</f>
        <v>79780-39-5</v>
      </c>
      <c r="K1219">
        <f>_xlfn.XLOOKUP(Table1_1[[#This Row],[CAS_rn]],[1]analyte_order!$C:$C,[1]analyte_order!$E:$E)</f>
        <v>21</v>
      </c>
      <c r="L1219" s="3">
        <v>24.7</v>
      </c>
    </row>
    <row r="1220" spans="1:12" x14ac:dyDescent="0.3">
      <c r="A1220" t="s">
        <v>178</v>
      </c>
      <c r="B1220" s="1">
        <v>44314</v>
      </c>
      <c r="C1220" s="1" t="str">
        <f t="shared" si="19"/>
        <v>21118</v>
      </c>
      <c r="D1220" t="s">
        <v>109</v>
      </c>
      <c r="E1220" t="s">
        <v>120</v>
      </c>
      <c r="F1220" t="s">
        <v>113</v>
      </c>
      <c r="G1220">
        <v>19.5</v>
      </c>
      <c r="H1220">
        <v>157.5</v>
      </c>
      <c r="I1220" t="s">
        <v>28</v>
      </c>
      <c r="J1220" t="str">
        <f>_xlfn.XLOOKUP(Table1_1[[#This Row],[Analyte]],[1]analyte_order!$B:$B,[1]analyte_order!$C:$C)</f>
        <v>757124-72-4</v>
      </c>
      <c r="K1220">
        <f>_xlfn.XLOOKUP(Table1_1[[#This Row],[CAS_rn]],[1]analyte_order!$C:$C,[1]analyte_order!$E:$E)</f>
        <v>22</v>
      </c>
      <c r="L1220" s="3">
        <v>0.2145</v>
      </c>
    </row>
    <row r="1221" spans="1:12" x14ac:dyDescent="0.3">
      <c r="A1221" t="s">
        <v>178</v>
      </c>
      <c r="B1221" s="1">
        <v>44314</v>
      </c>
      <c r="C1221" s="1" t="str">
        <f t="shared" si="19"/>
        <v>21118</v>
      </c>
      <c r="D1221" t="s">
        <v>109</v>
      </c>
      <c r="E1221" t="s">
        <v>120</v>
      </c>
      <c r="F1221" t="s">
        <v>113</v>
      </c>
      <c r="G1221">
        <v>19.5</v>
      </c>
      <c r="H1221">
        <v>157.5</v>
      </c>
      <c r="I1221" t="s">
        <v>18</v>
      </c>
      <c r="J1221" t="str">
        <f>_xlfn.XLOOKUP(Table1_1[[#This Row],[Analyte]],[1]analyte_order!$B:$B,[1]analyte_order!$C:$C)</f>
        <v>27619-97-2</v>
      </c>
      <c r="K1221">
        <f>_xlfn.XLOOKUP(Table1_1[[#This Row],[CAS_rn]],[1]analyte_order!$C:$C,[1]analyte_order!$E:$E)</f>
        <v>23</v>
      </c>
      <c r="L1221" s="3">
        <v>8.5999999999999993E-2</v>
      </c>
    </row>
    <row r="1222" spans="1:12" x14ac:dyDescent="0.3">
      <c r="A1222" t="s">
        <v>178</v>
      </c>
      <c r="B1222" s="1">
        <v>44314</v>
      </c>
      <c r="C1222" s="1" t="str">
        <f t="shared" si="19"/>
        <v>21118</v>
      </c>
      <c r="D1222" t="s">
        <v>109</v>
      </c>
      <c r="E1222" t="s">
        <v>120</v>
      </c>
      <c r="F1222" t="s">
        <v>113</v>
      </c>
      <c r="G1222">
        <v>19.5</v>
      </c>
      <c r="H1222">
        <v>157.5</v>
      </c>
      <c r="I1222" t="s">
        <v>29</v>
      </c>
      <c r="J1222" t="str">
        <f>_xlfn.XLOOKUP(Table1_1[[#This Row],[Analyte]],[1]analyte_order!$B:$B,[1]analyte_order!$C:$C)</f>
        <v>39108-34-4</v>
      </c>
      <c r="K1222">
        <f>_xlfn.XLOOKUP(Table1_1[[#This Row],[CAS_rn]],[1]analyte_order!$C:$C,[1]analyte_order!$E:$E)</f>
        <v>24</v>
      </c>
      <c r="L1222" s="3">
        <v>26.9</v>
      </c>
    </row>
    <row r="1223" spans="1:12" x14ac:dyDescent="0.3">
      <c r="A1223" t="s">
        <v>178</v>
      </c>
      <c r="B1223" s="1">
        <v>44314</v>
      </c>
      <c r="C1223" s="1" t="str">
        <f t="shared" si="19"/>
        <v>21118</v>
      </c>
      <c r="D1223" t="s">
        <v>109</v>
      </c>
      <c r="E1223" t="s">
        <v>120</v>
      </c>
      <c r="F1223" t="s">
        <v>113</v>
      </c>
      <c r="G1223">
        <v>19.5</v>
      </c>
      <c r="H1223">
        <v>157.5</v>
      </c>
      <c r="I1223" t="s">
        <v>30</v>
      </c>
      <c r="J1223" t="str">
        <f>_xlfn.XLOOKUP(Table1_1[[#This Row],[Analyte]],[1]analyte_order!$B:$B,[1]analyte_order!$C:$C)</f>
        <v>120226-60-0</v>
      </c>
      <c r="K1223">
        <f>_xlfn.XLOOKUP(Table1_1[[#This Row],[CAS_rn]],[1]analyte_order!$C:$C,[1]analyte_order!$E:$E)</f>
        <v>25</v>
      </c>
      <c r="L1223" s="3">
        <v>9.42</v>
      </c>
    </row>
    <row r="1224" spans="1:12" x14ac:dyDescent="0.3">
      <c r="A1224" t="s">
        <v>178</v>
      </c>
      <c r="B1224" s="1">
        <v>44314</v>
      </c>
      <c r="C1224" s="1" t="str">
        <f t="shared" si="19"/>
        <v>21118</v>
      </c>
      <c r="D1224" t="s">
        <v>109</v>
      </c>
      <c r="E1224" t="s">
        <v>120</v>
      </c>
      <c r="F1224" t="s">
        <v>113</v>
      </c>
      <c r="G1224">
        <v>19.5</v>
      </c>
      <c r="H1224">
        <v>157.5</v>
      </c>
      <c r="I1224" t="s">
        <v>31</v>
      </c>
      <c r="J1224" t="str">
        <f>_xlfn.XLOOKUP(Table1_1[[#This Row],[Analyte]],[1]analyte_order!$B:$B,[1]analyte_order!$C:$C)</f>
        <v>2355-31-9</v>
      </c>
      <c r="K1224">
        <f>_xlfn.XLOOKUP(Table1_1[[#This Row],[CAS_rn]],[1]analyte_order!$C:$C,[1]analyte_order!$E:$E)</f>
        <v>26</v>
      </c>
      <c r="L1224" s="3">
        <v>8.5999999999999993E-2</v>
      </c>
    </row>
    <row r="1225" spans="1:12" x14ac:dyDescent="0.3">
      <c r="A1225" t="s">
        <v>178</v>
      </c>
      <c r="B1225" s="1">
        <v>44314</v>
      </c>
      <c r="C1225" s="1" t="str">
        <f t="shared" si="19"/>
        <v>21118</v>
      </c>
      <c r="D1225" t="s">
        <v>109</v>
      </c>
      <c r="E1225" t="s">
        <v>120</v>
      </c>
      <c r="F1225" t="s">
        <v>113</v>
      </c>
      <c r="G1225">
        <v>19.5</v>
      </c>
      <c r="H1225">
        <v>157.5</v>
      </c>
      <c r="I1225" t="s">
        <v>32</v>
      </c>
      <c r="J1225" t="str">
        <f>_xlfn.XLOOKUP(Table1_1[[#This Row],[Analyte]],[1]analyte_order!$B:$B,[1]analyte_order!$C:$C)</f>
        <v>2991-50-6</v>
      </c>
      <c r="K1225">
        <f>_xlfn.XLOOKUP(Table1_1[[#This Row],[CAS_rn]],[1]analyte_order!$C:$C,[1]analyte_order!$E:$E)</f>
        <v>27</v>
      </c>
      <c r="L1225" s="3">
        <v>8.5999999999999993E-2</v>
      </c>
    </row>
    <row r="1226" spans="1:12" x14ac:dyDescent="0.3">
      <c r="A1226" t="s">
        <v>178</v>
      </c>
      <c r="B1226" s="1">
        <v>44314</v>
      </c>
      <c r="C1226" s="1" t="str">
        <f t="shared" si="19"/>
        <v>21118</v>
      </c>
      <c r="D1226" t="s">
        <v>109</v>
      </c>
      <c r="E1226" t="s">
        <v>120</v>
      </c>
      <c r="F1226" t="s">
        <v>113</v>
      </c>
      <c r="G1226">
        <v>19.5</v>
      </c>
      <c r="H1226">
        <v>157.5</v>
      </c>
      <c r="I1226" t="s">
        <v>33</v>
      </c>
      <c r="J1226" t="str">
        <f>_xlfn.XLOOKUP(Table1_1[[#This Row],[Analyte]],[1]analyte_order!$B:$B,[1]analyte_order!$C:$C)</f>
        <v>754-91-6</v>
      </c>
      <c r="K1226">
        <f>_xlfn.XLOOKUP(Table1_1[[#This Row],[CAS_rn]],[1]analyte_order!$C:$C,[1]analyte_order!$E:$E)</f>
        <v>28</v>
      </c>
      <c r="L1226" s="3">
        <v>11.3</v>
      </c>
    </row>
    <row r="1227" spans="1:12" x14ac:dyDescent="0.3">
      <c r="A1227" t="s">
        <v>178</v>
      </c>
      <c r="B1227" s="1">
        <v>44314</v>
      </c>
      <c r="C1227" s="1" t="str">
        <f t="shared" si="19"/>
        <v>21118</v>
      </c>
      <c r="D1227" t="s">
        <v>109</v>
      </c>
      <c r="E1227" t="s">
        <v>120</v>
      </c>
      <c r="F1227" t="s">
        <v>113</v>
      </c>
      <c r="G1227">
        <v>19.5</v>
      </c>
      <c r="H1227">
        <v>157.5</v>
      </c>
      <c r="I1227" t="s">
        <v>34</v>
      </c>
      <c r="J1227" t="str">
        <f>_xlfn.XLOOKUP(Table1_1[[#This Row],[Analyte]],[1]analyte_order!$B:$B,[1]analyte_order!$C:$C)</f>
        <v>2806-24-8</v>
      </c>
      <c r="K1227">
        <f>_xlfn.XLOOKUP(Table1_1[[#This Row],[CAS_rn]],[1]analyte_order!$C:$C,[1]analyte_order!$E:$E)</f>
        <v>29</v>
      </c>
      <c r="L1227" s="3">
        <v>8.5999999999999993E-2</v>
      </c>
    </row>
    <row r="1228" spans="1:12" x14ac:dyDescent="0.3">
      <c r="A1228" t="s">
        <v>178</v>
      </c>
      <c r="B1228" s="1">
        <v>44314</v>
      </c>
      <c r="C1228" s="1" t="str">
        <f t="shared" si="19"/>
        <v>21118</v>
      </c>
      <c r="D1228" t="s">
        <v>109</v>
      </c>
      <c r="E1228" t="s">
        <v>120</v>
      </c>
      <c r="F1228" t="s">
        <v>113</v>
      </c>
      <c r="G1228">
        <v>19.5</v>
      </c>
      <c r="H1228">
        <v>157.5</v>
      </c>
      <c r="I1228" t="s">
        <v>35</v>
      </c>
      <c r="J1228" t="str">
        <f>_xlfn.XLOOKUP(Table1_1[[#This Row],[Analyte]],[1]analyte_order!$B:$B,[1]analyte_order!$C:$C)</f>
        <v>31506-32-8</v>
      </c>
      <c r="K1228">
        <f>_xlfn.XLOOKUP(Table1_1[[#This Row],[CAS_rn]],[1]analyte_order!$C:$C,[1]analyte_order!$E:$E)</f>
        <v>30</v>
      </c>
      <c r="L1228" s="3">
        <v>8.5999999999999993E-2</v>
      </c>
    </row>
    <row r="1229" spans="1:12" x14ac:dyDescent="0.3">
      <c r="A1229" t="s">
        <v>178</v>
      </c>
      <c r="B1229" s="1">
        <v>44314</v>
      </c>
      <c r="C1229" s="1" t="str">
        <f t="shared" si="19"/>
        <v>21118</v>
      </c>
      <c r="D1229" t="s">
        <v>109</v>
      </c>
      <c r="E1229" t="s">
        <v>120</v>
      </c>
      <c r="F1229" t="s">
        <v>113</v>
      </c>
      <c r="G1229">
        <v>19.5</v>
      </c>
      <c r="H1229">
        <v>157.5</v>
      </c>
      <c r="I1229" t="s">
        <v>36</v>
      </c>
      <c r="J1229" t="str">
        <f>_xlfn.XLOOKUP(Table1_1[[#This Row],[Analyte]],[1]analyte_order!$B:$B,[1]analyte_order!$C:$C)</f>
        <v>4151-50-2</v>
      </c>
      <c r="K1229">
        <f>_xlfn.XLOOKUP(Table1_1[[#This Row],[CAS_rn]],[1]analyte_order!$C:$C,[1]analyte_order!$E:$E)</f>
        <v>31</v>
      </c>
      <c r="L1229" s="3">
        <v>8.5999999999999993E-2</v>
      </c>
    </row>
    <row r="1230" spans="1:12" x14ac:dyDescent="0.3">
      <c r="A1230" t="s">
        <v>178</v>
      </c>
      <c r="B1230" s="1">
        <v>44314</v>
      </c>
      <c r="C1230" s="1" t="str">
        <f t="shared" si="19"/>
        <v>21118</v>
      </c>
      <c r="D1230" t="s">
        <v>109</v>
      </c>
      <c r="E1230" t="s">
        <v>120</v>
      </c>
      <c r="F1230" t="s">
        <v>113</v>
      </c>
      <c r="G1230">
        <v>19.5</v>
      </c>
      <c r="H1230">
        <v>157.5</v>
      </c>
      <c r="I1230" t="s">
        <v>37</v>
      </c>
      <c r="J1230" t="str">
        <f>_xlfn.XLOOKUP(Table1_1[[#This Row],[Analyte]],[1]analyte_order!$B:$B,[1]analyte_order!$C:$C)</f>
        <v>13252-13-6</v>
      </c>
      <c r="K1230">
        <f>_xlfn.XLOOKUP(Table1_1[[#This Row],[CAS_rn]],[1]analyte_order!$C:$C,[1]analyte_order!$E:$E)</f>
        <v>34</v>
      </c>
      <c r="L1230" s="3">
        <v>8.5999999999999993E-2</v>
      </c>
    </row>
    <row r="1231" spans="1:12" x14ac:dyDescent="0.3">
      <c r="A1231" t="s">
        <v>178</v>
      </c>
      <c r="B1231" s="1">
        <v>44314</v>
      </c>
      <c r="C1231" s="1" t="str">
        <f t="shared" si="19"/>
        <v>21118</v>
      </c>
      <c r="D1231" t="s">
        <v>109</v>
      </c>
      <c r="E1231" t="s">
        <v>120</v>
      </c>
      <c r="F1231" t="s">
        <v>113</v>
      </c>
      <c r="G1231">
        <v>19.5</v>
      </c>
      <c r="H1231">
        <v>157.5</v>
      </c>
      <c r="I1231" t="s">
        <v>38</v>
      </c>
      <c r="J1231" t="str">
        <f>_xlfn.XLOOKUP(Table1_1[[#This Row],[Analyte]],[1]analyte_order!$B:$B,[1]analyte_order!$C:$C)</f>
        <v>919005-14-4</v>
      </c>
      <c r="K1231">
        <f>_xlfn.XLOOKUP(Table1_1[[#This Row],[CAS_rn]],[1]analyte_order!$C:$C,[1]analyte_order!$E:$E)</f>
        <v>35</v>
      </c>
      <c r="L1231" s="3">
        <v>8.5999999999999993E-2</v>
      </c>
    </row>
    <row r="1232" spans="1:12" x14ac:dyDescent="0.3">
      <c r="A1232" t="s">
        <v>178</v>
      </c>
      <c r="B1232" s="1">
        <v>44314</v>
      </c>
      <c r="C1232" s="1" t="str">
        <f t="shared" si="19"/>
        <v>21118</v>
      </c>
      <c r="D1232" t="s">
        <v>109</v>
      </c>
      <c r="E1232" t="s">
        <v>120</v>
      </c>
      <c r="F1232" t="s">
        <v>113</v>
      </c>
      <c r="G1232">
        <v>19.5</v>
      </c>
      <c r="H1232">
        <v>157.5</v>
      </c>
      <c r="I1232" t="s">
        <v>39</v>
      </c>
      <c r="J1232" t="str">
        <f>_xlfn.XLOOKUP(Table1_1[[#This Row],[Analyte]],[1]analyte_order!$B:$B,[1]analyte_order!$C:$C)</f>
        <v>756426-58-1</v>
      </c>
      <c r="K1232">
        <f>_xlfn.XLOOKUP(Table1_1[[#This Row],[CAS_rn]],[1]analyte_order!$C:$C,[1]analyte_order!$E:$E)</f>
        <v>36</v>
      </c>
      <c r="L1232" s="3">
        <v>8.5999999999999993E-2</v>
      </c>
    </row>
    <row r="1233" spans="1:12" x14ac:dyDescent="0.3">
      <c r="A1233" t="s">
        <v>178</v>
      </c>
      <c r="B1233" s="1">
        <v>44314</v>
      </c>
      <c r="C1233" s="1" t="str">
        <f t="shared" si="19"/>
        <v>21118</v>
      </c>
      <c r="D1233" t="s">
        <v>109</v>
      </c>
      <c r="E1233" t="s">
        <v>120</v>
      </c>
      <c r="F1233" t="s">
        <v>113</v>
      </c>
      <c r="G1233">
        <v>19.5</v>
      </c>
      <c r="H1233">
        <v>157.5</v>
      </c>
      <c r="I1233" t="s">
        <v>40</v>
      </c>
      <c r="J1233" t="str">
        <f>_xlfn.XLOOKUP(Table1_1[[#This Row],[Analyte]],[1]analyte_order!$B:$B,[1]analyte_order!$C:$C)</f>
        <v>763051-92-9</v>
      </c>
      <c r="K1233">
        <f>_xlfn.XLOOKUP(Table1_1[[#This Row],[CAS_rn]],[1]analyte_order!$C:$C,[1]analyte_order!$E:$E)</f>
        <v>37</v>
      </c>
      <c r="L1233" s="3">
        <v>8.5999999999999993E-2</v>
      </c>
    </row>
    <row r="1234" spans="1:12" x14ac:dyDescent="0.3">
      <c r="A1234" t="s">
        <v>178</v>
      </c>
      <c r="B1234" s="1">
        <v>44314</v>
      </c>
      <c r="C1234" s="1" t="str">
        <f t="shared" si="19"/>
        <v>21118</v>
      </c>
      <c r="D1234" t="s">
        <v>109</v>
      </c>
      <c r="E1234" t="s">
        <v>120</v>
      </c>
      <c r="F1234" t="s">
        <v>113</v>
      </c>
      <c r="G1234">
        <v>19.5</v>
      </c>
      <c r="H1234">
        <v>157.5</v>
      </c>
      <c r="I1234" t="s">
        <v>41</v>
      </c>
      <c r="J1234" t="str">
        <f>_xlfn.XLOOKUP(Table1_1[[#This Row],[Analyte]],[1]analyte_order!$B:$B,[1]analyte_order!$C:$C)</f>
        <v>356-02-5</v>
      </c>
      <c r="K1234">
        <f>_xlfn.XLOOKUP(Table1_1[[#This Row],[CAS_rn]],[1]analyte_order!$C:$C,[1]analyte_order!$E:$E)</f>
        <v>38</v>
      </c>
      <c r="L1234" s="3">
        <v>0.86</v>
      </c>
    </row>
    <row r="1235" spans="1:12" x14ac:dyDescent="0.3">
      <c r="A1235" t="s">
        <v>178</v>
      </c>
      <c r="B1235" s="1">
        <v>44314</v>
      </c>
      <c r="C1235" s="1" t="str">
        <f t="shared" si="19"/>
        <v>21118</v>
      </c>
      <c r="D1235" t="s">
        <v>109</v>
      </c>
      <c r="E1235" t="s">
        <v>120</v>
      </c>
      <c r="F1235" t="s">
        <v>113</v>
      </c>
      <c r="G1235">
        <v>19.5</v>
      </c>
      <c r="H1235">
        <v>157.5</v>
      </c>
      <c r="I1235" t="s">
        <v>42</v>
      </c>
      <c r="J1235" t="str">
        <f>_xlfn.XLOOKUP(Table1_1[[#This Row],[Analyte]],[1]analyte_order!$B:$B,[1]analyte_order!$C:$C)</f>
        <v>914637-49-3</v>
      </c>
      <c r="K1235">
        <f>_xlfn.XLOOKUP(Table1_1[[#This Row],[CAS_rn]],[1]analyte_order!$C:$C,[1]analyte_order!$E:$E)</f>
        <v>39</v>
      </c>
      <c r="L1235" s="3">
        <v>1.71</v>
      </c>
    </row>
    <row r="1236" spans="1:12" x14ac:dyDescent="0.3">
      <c r="A1236" t="s">
        <v>178</v>
      </c>
      <c r="B1236" s="1">
        <v>44314</v>
      </c>
      <c r="C1236" s="1" t="str">
        <f t="shared" si="19"/>
        <v>21118</v>
      </c>
      <c r="D1236" t="s">
        <v>109</v>
      </c>
      <c r="E1236" t="s">
        <v>120</v>
      </c>
      <c r="F1236" t="s">
        <v>113</v>
      </c>
      <c r="G1236">
        <v>19.5</v>
      </c>
      <c r="H1236">
        <v>157.5</v>
      </c>
      <c r="I1236" t="s">
        <v>43</v>
      </c>
      <c r="J1236" t="str">
        <f>_xlfn.XLOOKUP(Table1_1[[#This Row],[Analyte]],[1]analyte_order!$B:$B,[1]analyte_order!$C:$C)</f>
        <v>812-70-4</v>
      </c>
      <c r="K1236">
        <f>_xlfn.XLOOKUP(Table1_1[[#This Row],[CAS_rn]],[1]analyte_order!$C:$C,[1]analyte_order!$E:$E)</f>
        <v>40</v>
      </c>
      <c r="L1236" s="3">
        <v>12.7</v>
      </c>
    </row>
    <row r="1237" spans="1:12" x14ac:dyDescent="0.3">
      <c r="A1237" t="s">
        <v>178</v>
      </c>
      <c r="B1237" s="1">
        <v>44314</v>
      </c>
      <c r="C1237" s="1" t="str">
        <f t="shared" si="19"/>
        <v>21118</v>
      </c>
      <c r="D1237" t="s">
        <v>109</v>
      </c>
      <c r="E1237" t="s">
        <v>120</v>
      </c>
      <c r="F1237" t="s">
        <v>113</v>
      </c>
      <c r="G1237">
        <v>19.5</v>
      </c>
      <c r="H1237">
        <v>157.5</v>
      </c>
      <c r="I1237" t="s">
        <v>44</v>
      </c>
      <c r="J1237" t="str">
        <f>_xlfn.XLOOKUP(Table1_1[[#This Row],[Analyte]],[1]analyte_order!$B:$B,[1]analyte_order!$C:$C)</f>
        <v>53826-12-3</v>
      </c>
      <c r="K1237">
        <f>_xlfn.XLOOKUP(Table1_1[[#This Row],[CAS_rn]],[1]analyte_order!$C:$C,[1]analyte_order!$E:$E)</f>
        <v>41</v>
      </c>
      <c r="L1237" s="3">
        <v>8.5999999999999993E-2</v>
      </c>
    </row>
    <row r="1238" spans="1:12" x14ac:dyDescent="0.3">
      <c r="A1238" t="s">
        <v>178</v>
      </c>
      <c r="B1238" s="1">
        <v>44314</v>
      </c>
      <c r="C1238" s="1" t="str">
        <f t="shared" si="19"/>
        <v>21118</v>
      </c>
      <c r="D1238" t="s">
        <v>109</v>
      </c>
      <c r="E1238" t="s">
        <v>120</v>
      </c>
      <c r="F1238" t="s">
        <v>113</v>
      </c>
      <c r="G1238">
        <v>19.5</v>
      </c>
      <c r="H1238">
        <v>157.5</v>
      </c>
      <c r="I1238" t="s">
        <v>45</v>
      </c>
      <c r="J1238" t="str">
        <f>_xlfn.XLOOKUP(Table1_1[[#This Row],[Analyte]],[1]analyte_order!$B:$B,[1]analyte_order!$C:$C)</f>
        <v>27854-31-5</v>
      </c>
      <c r="K1238">
        <f>_xlfn.XLOOKUP(Table1_1[[#This Row],[CAS_rn]],[1]analyte_order!$C:$C,[1]analyte_order!$E:$E)</f>
        <v>42</v>
      </c>
      <c r="L1238" s="3">
        <v>8.5999999999999993E-2</v>
      </c>
    </row>
    <row r="1239" spans="1:12" x14ac:dyDescent="0.3">
      <c r="A1239" t="s">
        <v>178</v>
      </c>
      <c r="B1239" s="1">
        <v>44314</v>
      </c>
      <c r="C1239" s="1" t="str">
        <f t="shared" si="19"/>
        <v>21118</v>
      </c>
      <c r="D1239" t="s">
        <v>109</v>
      </c>
      <c r="E1239" t="s">
        <v>120</v>
      </c>
      <c r="F1239" t="s">
        <v>113</v>
      </c>
      <c r="G1239">
        <v>19.5</v>
      </c>
      <c r="H1239">
        <v>157.5</v>
      </c>
      <c r="I1239" t="s">
        <v>46</v>
      </c>
      <c r="J1239" t="str">
        <f>_xlfn.XLOOKUP(Table1_1[[#This Row],[Analyte]],[1]analyte_order!$B:$B,[1]analyte_order!$C:$C)</f>
        <v>53826-13-4</v>
      </c>
      <c r="K1239">
        <f>_xlfn.XLOOKUP(Table1_1[[#This Row],[CAS_rn]],[1]analyte_order!$C:$C,[1]analyte_order!$E:$E)</f>
        <v>43</v>
      </c>
      <c r="L1239" s="3">
        <v>8.5999999999999993E-2</v>
      </c>
    </row>
    <row r="1240" spans="1:12" x14ac:dyDescent="0.3">
      <c r="A1240" t="s">
        <v>178</v>
      </c>
      <c r="B1240" s="1">
        <v>44314</v>
      </c>
      <c r="C1240" s="1" t="str">
        <f t="shared" si="19"/>
        <v>21118</v>
      </c>
      <c r="D1240" t="s">
        <v>109</v>
      </c>
      <c r="E1240" t="s">
        <v>120</v>
      </c>
      <c r="F1240" t="s">
        <v>113</v>
      </c>
      <c r="G1240">
        <v>19.5</v>
      </c>
      <c r="H1240">
        <v>157.5</v>
      </c>
      <c r="I1240" t="s">
        <v>47</v>
      </c>
      <c r="J1240" t="str">
        <f>_xlfn.XLOOKUP(Table1_1[[#This Row],[Analyte]],[1]analyte_order!$B:$B,[1]analyte_order!$C:$C)</f>
        <v>161094-75-3</v>
      </c>
      <c r="K1240">
        <f>_xlfn.XLOOKUP(Table1_1[[#This Row],[CAS_rn]],[1]analyte_order!$C:$C,[1]analyte_order!$E:$E)</f>
        <v>44</v>
      </c>
      <c r="L1240" s="3">
        <v>8.5999999999999993E-2</v>
      </c>
    </row>
    <row r="1241" spans="1:12" x14ac:dyDescent="0.3">
      <c r="A1241" t="s">
        <v>178</v>
      </c>
      <c r="B1241" s="1">
        <v>44314</v>
      </c>
      <c r="C1241" s="1" t="str">
        <f t="shared" si="19"/>
        <v>21118</v>
      </c>
      <c r="D1241" t="s">
        <v>109</v>
      </c>
      <c r="E1241" t="s">
        <v>120</v>
      </c>
      <c r="F1241" t="s">
        <v>113</v>
      </c>
      <c r="G1241">
        <v>19.5</v>
      </c>
      <c r="H1241">
        <v>157.5</v>
      </c>
      <c r="I1241" t="s">
        <v>48</v>
      </c>
      <c r="J1241" t="str">
        <f>_xlfn.XLOOKUP(Table1_1[[#This Row],[Analyte]],[1]analyte_order!$B:$B,[1]analyte_order!$C:$C)</f>
        <v>70887-84-2</v>
      </c>
      <c r="K1241">
        <f>_xlfn.XLOOKUP(Table1_1[[#This Row],[CAS_rn]],[1]analyte_order!$C:$C,[1]analyte_order!$E:$E)</f>
        <v>45</v>
      </c>
      <c r="L1241" s="3">
        <v>8.5999999999999993E-2</v>
      </c>
    </row>
    <row r="1242" spans="1:12" x14ac:dyDescent="0.3">
      <c r="A1242" t="s">
        <v>178</v>
      </c>
      <c r="B1242" s="1">
        <v>44314</v>
      </c>
      <c r="C1242" s="1" t="str">
        <f t="shared" si="19"/>
        <v>21118</v>
      </c>
      <c r="D1242" t="s">
        <v>109</v>
      </c>
      <c r="E1242" t="s">
        <v>120</v>
      </c>
      <c r="F1242" t="s">
        <v>113</v>
      </c>
      <c r="G1242">
        <v>19.5</v>
      </c>
      <c r="H1242">
        <v>157.5</v>
      </c>
      <c r="I1242" t="s">
        <v>49</v>
      </c>
      <c r="J1242" t="str">
        <f>_xlfn.XLOOKUP(Table1_1[[#This Row],[Analyte]],[1]analyte_order!$B:$B,[1]analyte_order!$C:$C)</f>
        <v>57677-95-9</v>
      </c>
      <c r="K1242">
        <f>_xlfn.XLOOKUP(Table1_1[[#This Row],[CAS_rn]],[1]analyte_order!$C:$C,[1]analyte_order!$E:$E)</f>
        <v>46</v>
      </c>
      <c r="L1242" s="3">
        <v>0.2145</v>
      </c>
    </row>
    <row r="1243" spans="1:12" x14ac:dyDescent="0.3">
      <c r="A1243" t="s">
        <v>178</v>
      </c>
      <c r="B1243" s="1">
        <v>44314</v>
      </c>
      <c r="C1243" s="1" t="str">
        <f t="shared" si="19"/>
        <v>21118</v>
      </c>
      <c r="D1243" t="s">
        <v>109</v>
      </c>
      <c r="E1243" t="s">
        <v>120</v>
      </c>
      <c r="F1243" t="s">
        <v>113</v>
      </c>
      <c r="G1243">
        <v>19.5</v>
      </c>
      <c r="H1243">
        <v>157.5</v>
      </c>
      <c r="I1243" t="s">
        <v>50</v>
      </c>
      <c r="J1243" t="str">
        <f>_xlfn.XLOOKUP(Table1_1[[#This Row],[Analyte]],[1]analyte_order!$B:$B,[1]analyte_order!$C:$C)</f>
        <v>30334-69-1</v>
      </c>
      <c r="K1243">
        <f>_xlfn.XLOOKUP(Table1_1[[#This Row],[CAS_rn]],[1]analyte_order!$C:$C,[1]analyte_order!$E:$E)</f>
        <v>51</v>
      </c>
      <c r="L1243" s="3">
        <v>10</v>
      </c>
    </row>
    <row r="1244" spans="1:12" x14ac:dyDescent="0.3">
      <c r="A1244" t="s">
        <v>178</v>
      </c>
      <c r="B1244" s="1">
        <v>44314</v>
      </c>
      <c r="C1244" s="1" t="str">
        <f t="shared" si="19"/>
        <v>21118</v>
      </c>
      <c r="D1244" t="s">
        <v>109</v>
      </c>
      <c r="E1244" t="s">
        <v>120</v>
      </c>
      <c r="F1244" t="s">
        <v>113</v>
      </c>
      <c r="G1244">
        <v>19.5</v>
      </c>
      <c r="H1244">
        <v>157.5</v>
      </c>
      <c r="I1244" t="s">
        <v>51</v>
      </c>
      <c r="J1244" t="str">
        <f>_xlfn.XLOOKUP(Table1_1[[#This Row],[Analyte]],[1]analyte_order!$B:$B,[1]analyte_order!$C:$C)</f>
        <v>41997-13-1</v>
      </c>
      <c r="K1244">
        <f>_xlfn.XLOOKUP(Table1_1[[#This Row],[CAS_rn]],[1]analyte_order!$C:$C,[1]analyte_order!$E:$E)</f>
        <v>52</v>
      </c>
      <c r="L1244" s="3">
        <v>62</v>
      </c>
    </row>
    <row r="1245" spans="1:12" x14ac:dyDescent="0.3">
      <c r="A1245" t="s">
        <v>178</v>
      </c>
      <c r="B1245" s="1">
        <v>44314</v>
      </c>
      <c r="C1245" s="1" t="str">
        <f t="shared" si="19"/>
        <v>21118</v>
      </c>
      <c r="D1245" t="s">
        <v>109</v>
      </c>
      <c r="E1245" t="s">
        <v>120</v>
      </c>
      <c r="F1245" t="s">
        <v>113</v>
      </c>
      <c r="G1245">
        <v>19.5</v>
      </c>
      <c r="H1245">
        <v>157.5</v>
      </c>
      <c r="I1245" t="s">
        <v>52</v>
      </c>
      <c r="J1245" t="str">
        <f>_xlfn.XLOOKUP(Table1_1[[#This Row],[Analyte]],[1]analyte_order!$B:$B,[1]analyte_order!$C:$C)</f>
        <v>423-41-6</v>
      </c>
      <c r="K1245">
        <f>_xlfn.XLOOKUP(Table1_1[[#This Row],[CAS_rn]],[1]analyte_order!$C:$C,[1]analyte_order!$E:$E)</f>
        <v>53</v>
      </c>
      <c r="L1245" s="3">
        <v>0.2145</v>
      </c>
    </row>
    <row r="1246" spans="1:12" x14ac:dyDescent="0.3">
      <c r="A1246" t="s">
        <v>178</v>
      </c>
      <c r="B1246" s="1">
        <v>44314</v>
      </c>
      <c r="C1246" s="1" t="str">
        <f t="shared" si="19"/>
        <v>21118</v>
      </c>
      <c r="D1246" t="s">
        <v>109</v>
      </c>
      <c r="E1246" t="s">
        <v>120</v>
      </c>
      <c r="F1246" t="s">
        <v>113</v>
      </c>
      <c r="G1246">
        <v>19.5</v>
      </c>
      <c r="H1246">
        <v>157.5</v>
      </c>
      <c r="I1246" t="s">
        <v>53</v>
      </c>
      <c r="J1246" t="str">
        <f>_xlfn.XLOOKUP(Table1_1[[#This Row],[Analyte]],[1]analyte_order!$B:$B,[1]analyte_order!$C:$C)</f>
        <v>777011-38-8</v>
      </c>
      <c r="K1246">
        <f>_xlfn.XLOOKUP(Table1_1[[#This Row],[CAS_rn]],[1]analyte_order!$C:$C,[1]analyte_order!$E:$E)</f>
        <v>54</v>
      </c>
      <c r="L1246" s="3">
        <v>16.5</v>
      </c>
    </row>
    <row r="1247" spans="1:12" x14ac:dyDescent="0.3">
      <c r="A1247" t="s">
        <v>178</v>
      </c>
      <c r="B1247" s="1">
        <v>44314</v>
      </c>
      <c r="C1247" s="1" t="str">
        <f t="shared" si="19"/>
        <v>21118</v>
      </c>
      <c r="D1247" t="s">
        <v>109</v>
      </c>
      <c r="E1247" t="s">
        <v>120</v>
      </c>
      <c r="F1247" t="s">
        <v>113</v>
      </c>
      <c r="G1247">
        <v>19.5</v>
      </c>
      <c r="H1247">
        <v>157.5</v>
      </c>
      <c r="I1247" t="s">
        <v>54</v>
      </c>
      <c r="J1247" t="str">
        <f>_xlfn.XLOOKUP(Table1_1[[#This Row],[Analyte]],[1]analyte_order!$B:$B,[1]analyte_order!$C:$C)</f>
        <v>646-83-3</v>
      </c>
      <c r="K1247">
        <f>_xlfn.XLOOKUP(Table1_1[[#This Row],[CAS_rn]],[1]analyte_order!$C:$C,[1]analyte_order!$E:$E)</f>
        <v>55</v>
      </c>
      <c r="L1247" s="3">
        <v>8.5999999999999993E-2</v>
      </c>
    </row>
    <row r="1248" spans="1:12" x14ac:dyDescent="0.3">
      <c r="A1248" t="s">
        <v>178</v>
      </c>
      <c r="B1248" s="1">
        <v>44314</v>
      </c>
      <c r="C1248" s="1" t="str">
        <f t="shared" si="19"/>
        <v>21118</v>
      </c>
      <c r="D1248" t="s">
        <v>109</v>
      </c>
      <c r="E1248" t="s">
        <v>120</v>
      </c>
      <c r="F1248" t="s">
        <v>113</v>
      </c>
      <c r="G1248">
        <v>19.5</v>
      </c>
      <c r="H1248">
        <v>157.5</v>
      </c>
      <c r="I1248" t="s">
        <v>55</v>
      </c>
      <c r="J1248" t="str">
        <f>_xlfn.XLOOKUP(Table1_1[[#This Row],[Analyte]],[1]analyte_order!$B:$B,[1]analyte_order!$C:$C)</f>
        <v>678-41-1</v>
      </c>
      <c r="K1248">
        <f>_xlfn.XLOOKUP(Table1_1[[#This Row],[CAS_rn]],[1]analyte_order!$C:$C,[1]analyte_order!$E:$E)</f>
        <v>56</v>
      </c>
      <c r="L1248" s="3">
        <v>8.5999999999999993E-2</v>
      </c>
    </row>
    <row r="1249" spans="1:12" x14ac:dyDescent="0.3">
      <c r="A1249" t="s">
        <v>178</v>
      </c>
      <c r="B1249" s="1">
        <v>44314</v>
      </c>
      <c r="C1249" s="1" t="str">
        <f t="shared" si="19"/>
        <v>21118</v>
      </c>
      <c r="D1249" t="s">
        <v>109</v>
      </c>
      <c r="E1249" t="s">
        <v>120</v>
      </c>
      <c r="F1249" t="s">
        <v>113</v>
      </c>
      <c r="G1249">
        <v>19.5</v>
      </c>
      <c r="H1249">
        <v>157.5</v>
      </c>
      <c r="I1249" t="s">
        <v>56</v>
      </c>
      <c r="J1249" t="str">
        <f>_xlfn.XLOOKUP(Table1_1[[#This Row],[Analyte]],[1]analyte_order!$B:$B,[1]analyte_order!$C:$C)</f>
        <v>2965-52-8</v>
      </c>
      <c r="K1249">
        <f>_xlfn.XLOOKUP(Table1_1[[#This Row],[CAS_rn]],[1]analyte_order!$C:$C,[1]analyte_order!$E:$E)</f>
        <v>57</v>
      </c>
      <c r="L1249" s="3">
        <v>8.5999999999999993E-2</v>
      </c>
    </row>
    <row r="1250" spans="1:12" x14ac:dyDescent="0.3">
      <c r="A1250" t="s">
        <v>179</v>
      </c>
      <c r="B1250" s="1">
        <v>44314</v>
      </c>
      <c r="C1250" s="1" t="str">
        <f t="shared" si="19"/>
        <v>21118</v>
      </c>
      <c r="D1250" t="s">
        <v>109</v>
      </c>
      <c r="E1250" t="s">
        <v>120</v>
      </c>
      <c r="F1250" t="s">
        <v>115</v>
      </c>
      <c r="G1250">
        <v>19.5</v>
      </c>
      <c r="H1250">
        <v>157.5</v>
      </c>
      <c r="I1250" t="s">
        <v>7</v>
      </c>
      <c r="J1250" t="str">
        <f>_xlfn.XLOOKUP(Table1_1[[#This Row],[Analyte]],[1]analyte_order!$B:$B,[1]analyte_order!$C:$C)</f>
        <v>375-22-4</v>
      </c>
      <c r="K1250">
        <f>_xlfn.XLOOKUP(Table1_1[[#This Row],[CAS_rn]],[1]analyte_order!$C:$C,[1]analyte_order!$E:$E)</f>
        <v>1</v>
      </c>
      <c r="L1250" s="3">
        <v>0.252</v>
      </c>
    </row>
    <row r="1251" spans="1:12" x14ac:dyDescent="0.3">
      <c r="A1251" t="s">
        <v>179</v>
      </c>
      <c r="B1251" s="1">
        <v>44314</v>
      </c>
      <c r="C1251" s="1" t="str">
        <f t="shared" si="19"/>
        <v>21118</v>
      </c>
      <c r="D1251" t="s">
        <v>109</v>
      </c>
      <c r="E1251" t="s">
        <v>120</v>
      </c>
      <c r="F1251" t="s">
        <v>115</v>
      </c>
      <c r="G1251">
        <v>19.5</v>
      </c>
      <c r="H1251">
        <v>157.5</v>
      </c>
      <c r="I1251" t="s">
        <v>8</v>
      </c>
      <c r="J1251" t="str">
        <f>_xlfn.XLOOKUP(Table1_1[[#This Row],[Analyte]],[1]analyte_order!$B:$B,[1]analyte_order!$C:$C)</f>
        <v>2706-90-3</v>
      </c>
      <c r="K1251">
        <f>_xlfn.XLOOKUP(Table1_1[[#This Row],[CAS_rn]],[1]analyte_order!$C:$C,[1]analyte_order!$E:$E)</f>
        <v>2</v>
      </c>
      <c r="L1251" s="3">
        <v>0.155</v>
      </c>
    </row>
    <row r="1252" spans="1:12" x14ac:dyDescent="0.3">
      <c r="A1252" t="s">
        <v>179</v>
      </c>
      <c r="B1252" s="1">
        <v>44314</v>
      </c>
      <c r="C1252" s="1" t="str">
        <f t="shared" si="19"/>
        <v>21118</v>
      </c>
      <c r="D1252" t="s">
        <v>109</v>
      </c>
      <c r="E1252" t="s">
        <v>120</v>
      </c>
      <c r="F1252" t="s">
        <v>115</v>
      </c>
      <c r="G1252">
        <v>19.5</v>
      </c>
      <c r="H1252">
        <v>157.5</v>
      </c>
      <c r="I1252" t="s">
        <v>9</v>
      </c>
      <c r="J1252" t="str">
        <f>_xlfn.XLOOKUP(Table1_1[[#This Row],[Analyte]],[1]analyte_order!$B:$B,[1]analyte_order!$C:$C)</f>
        <v>307-24-4</v>
      </c>
      <c r="K1252">
        <f>_xlfn.XLOOKUP(Table1_1[[#This Row],[CAS_rn]],[1]analyte_order!$C:$C,[1]analyte_order!$E:$E)</f>
        <v>3</v>
      </c>
      <c r="L1252" s="3">
        <v>0.19600000000000001</v>
      </c>
    </row>
    <row r="1253" spans="1:12" x14ac:dyDescent="0.3">
      <c r="A1253" t="s">
        <v>179</v>
      </c>
      <c r="B1253" s="1">
        <v>44314</v>
      </c>
      <c r="C1253" s="1" t="str">
        <f t="shared" si="19"/>
        <v>21118</v>
      </c>
      <c r="D1253" t="s">
        <v>109</v>
      </c>
      <c r="E1253" t="s">
        <v>120</v>
      </c>
      <c r="F1253" t="s">
        <v>115</v>
      </c>
      <c r="G1253">
        <v>19.5</v>
      </c>
      <c r="H1253">
        <v>157.5</v>
      </c>
      <c r="I1253" t="s">
        <v>10</v>
      </c>
      <c r="J1253" t="str">
        <f>_xlfn.XLOOKUP(Table1_1[[#This Row],[Analyte]],[1]analyte_order!$B:$B,[1]analyte_order!$C:$C)</f>
        <v>375-85-9</v>
      </c>
      <c r="K1253">
        <f>_xlfn.XLOOKUP(Table1_1[[#This Row],[CAS_rn]],[1]analyte_order!$C:$C,[1]analyte_order!$E:$E)</f>
        <v>4</v>
      </c>
      <c r="L1253" s="3">
        <v>7.2499999999999995E-2</v>
      </c>
    </row>
    <row r="1254" spans="1:12" x14ac:dyDescent="0.3">
      <c r="A1254" t="s">
        <v>179</v>
      </c>
      <c r="B1254" s="1">
        <v>44314</v>
      </c>
      <c r="C1254" s="1" t="str">
        <f t="shared" si="19"/>
        <v>21118</v>
      </c>
      <c r="D1254" t="s">
        <v>109</v>
      </c>
      <c r="E1254" t="s">
        <v>120</v>
      </c>
      <c r="F1254" t="s">
        <v>115</v>
      </c>
      <c r="G1254">
        <v>19.5</v>
      </c>
      <c r="H1254">
        <v>157.5</v>
      </c>
      <c r="I1254" t="s">
        <v>11</v>
      </c>
      <c r="J1254" t="str">
        <f>_xlfn.XLOOKUP(Table1_1[[#This Row],[Analyte]],[1]analyte_order!$B:$B,[1]analyte_order!$C:$C)</f>
        <v>335-67-1</v>
      </c>
      <c r="K1254">
        <f>_xlfn.XLOOKUP(Table1_1[[#This Row],[CAS_rn]],[1]analyte_order!$C:$C,[1]analyte_order!$E:$E)</f>
        <v>5</v>
      </c>
      <c r="L1254" s="3">
        <v>0.373</v>
      </c>
    </row>
    <row r="1255" spans="1:12" x14ac:dyDescent="0.3">
      <c r="A1255" t="s">
        <v>179</v>
      </c>
      <c r="B1255" s="1">
        <v>44314</v>
      </c>
      <c r="C1255" s="1" t="str">
        <f t="shared" si="19"/>
        <v>21118</v>
      </c>
      <c r="D1255" t="s">
        <v>109</v>
      </c>
      <c r="E1255" t="s">
        <v>120</v>
      </c>
      <c r="F1255" t="s">
        <v>115</v>
      </c>
      <c r="G1255">
        <v>19.5</v>
      </c>
      <c r="H1255">
        <v>157.5</v>
      </c>
      <c r="I1255" t="s">
        <v>12</v>
      </c>
      <c r="J1255" t="str">
        <f>_xlfn.XLOOKUP(Table1_1[[#This Row],[Analyte]],[1]analyte_order!$B:$B,[1]analyte_order!$C:$C)</f>
        <v>375-95-1</v>
      </c>
      <c r="K1255">
        <f>_xlfn.XLOOKUP(Table1_1[[#This Row],[CAS_rn]],[1]analyte_order!$C:$C,[1]analyte_order!$E:$E)</f>
        <v>6</v>
      </c>
      <c r="L1255" s="3">
        <v>0.29699999999999999</v>
      </c>
    </row>
    <row r="1256" spans="1:12" x14ac:dyDescent="0.3">
      <c r="A1256" t="s">
        <v>179</v>
      </c>
      <c r="B1256" s="1">
        <v>44314</v>
      </c>
      <c r="C1256" s="1" t="str">
        <f t="shared" si="19"/>
        <v>21118</v>
      </c>
      <c r="D1256" t="s">
        <v>109</v>
      </c>
      <c r="E1256" t="s">
        <v>120</v>
      </c>
      <c r="F1256" t="s">
        <v>115</v>
      </c>
      <c r="G1256">
        <v>19.5</v>
      </c>
      <c r="H1256">
        <v>157.5</v>
      </c>
      <c r="I1256" t="s">
        <v>19</v>
      </c>
      <c r="J1256" t="str">
        <f>_xlfn.XLOOKUP(Table1_1[[#This Row],[Analyte]],[1]analyte_order!$B:$B,[1]analyte_order!$C:$C)</f>
        <v>335-76-2</v>
      </c>
      <c r="K1256">
        <f>_xlfn.XLOOKUP(Table1_1[[#This Row],[CAS_rn]],[1]analyte_order!$C:$C,[1]analyte_order!$E:$E)</f>
        <v>7</v>
      </c>
      <c r="L1256" s="3">
        <v>0.66700000000000004</v>
      </c>
    </row>
    <row r="1257" spans="1:12" x14ac:dyDescent="0.3">
      <c r="A1257" t="s">
        <v>179</v>
      </c>
      <c r="B1257" s="1">
        <v>44314</v>
      </c>
      <c r="C1257" s="1" t="str">
        <f t="shared" si="19"/>
        <v>21118</v>
      </c>
      <c r="D1257" t="s">
        <v>109</v>
      </c>
      <c r="E1257" t="s">
        <v>120</v>
      </c>
      <c r="F1257" t="s">
        <v>115</v>
      </c>
      <c r="G1257">
        <v>19.5</v>
      </c>
      <c r="H1257">
        <v>157.5</v>
      </c>
      <c r="I1257" t="s">
        <v>20</v>
      </c>
      <c r="J1257" t="str">
        <f>_xlfn.XLOOKUP(Table1_1[[#This Row],[Analyte]],[1]analyte_order!$B:$B,[1]analyte_order!$C:$C)</f>
        <v>2058-94-8</v>
      </c>
      <c r="K1257">
        <f>_xlfn.XLOOKUP(Table1_1[[#This Row],[CAS_rn]],[1]analyte_order!$C:$C,[1]analyte_order!$E:$E)</f>
        <v>8</v>
      </c>
      <c r="L1257" s="3">
        <v>1.1499999999999999</v>
      </c>
    </row>
    <row r="1258" spans="1:12" x14ac:dyDescent="0.3">
      <c r="A1258" t="s">
        <v>179</v>
      </c>
      <c r="B1258" s="1">
        <v>44314</v>
      </c>
      <c r="C1258" s="1" t="str">
        <f t="shared" si="19"/>
        <v>21118</v>
      </c>
      <c r="D1258" t="s">
        <v>109</v>
      </c>
      <c r="E1258" t="s">
        <v>120</v>
      </c>
      <c r="F1258" t="s">
        <v>115</v>
      </c>
      <c r="G1258">
        <v>19.5</v>
      </c>
      <c r="H1258">
        <v>157.5</v>
      </c>
      <c r="I1258" t="s">
        <v>21</v>
      </c>
      <c r="J1258" t="str">
        <f>_xlfn.XLOOKUP(Table1_1[[#This Row],[Analyte]],[1]analyte_order!$B:$B,[1]analyte_order!$C:$C)</f>
        <v>307-55-1</v>
      </c>
      <c r="K1258">
        <f>_xlfn.XLOOKUP(Table1_1[[#This Row],[CAS_rn]],[1]analyte_order!$C:$C,[1]analyte_order!$E:$E)</f>
        <v>9</v>
      </c>
      <c r="L1258" s="3">
        <v>1.25</v>
      </c>
    </row>
    <row r="1259" spans="1:12" x14ac:dyDescent="0.3">
      <c r="A1259" t="s">
        <v>179</v>
      </c>
      <c r="B1259" s="1">
        <v>44314</v>
      </c>
      <c r="C1259" s="1" t="str">
        <f t="shared" si="19"/>
        <v>21118</v>
      </c>
      <c r="D1259" t="s">
        <v>109</v>
      </c>
      <c r="E1259" t="s">
        <v>120</v>
      </c>
      <c r="F1259" t="s">
        <v>115</v>
      </c>
      <c r="G1259">
        <v>19.5</v>
      </c>
      <c r="H1259">
        <v>157.5</v>
      </c>
      <c r="I1259" t="s">
        <v>22</v>
      </c>
      <c r="J1259" t="str">
        <f>_xlfn.XLOOKUP(Table1_1[[#This Row],[Analyte]],[1]analyte_order!$B:$B,[1]analyte_order!$C:$C)</f>
        <v>72629-94-8</v>
      </c>
      <c r="K1259">
        <f>_xlfn.XLOOKUP(Table1_1[[#This Row],[CAS_rn]],[1]analyte_order!$C:$C,[1]analyte_order!$E:$E)</f>
        <v>10</v>
      </c>
      <c r="L1259" s="3">
        <v>0.53900000000000003</v>
      </c>
    </row>
    <row r="1260" spans="1:12" x14ac:dyDescent="0.3">
      <c r="A1260" t="s">
        <v>179</v>
      </c>
      <c r="B1260" s="1">
        <v>44314</v>
      </c>
      <c r="C1260" s="1" t="str">
        <f t="shared" si="19"/>
        <v>21118</v>
      </c>
      <c r="D1260" t="s">
        <v>109</v>
      </c>
      <c r="E1260" t="s">
        <v>120</v>
      </c>
      <c r="F1260" t="s">
        <v>115</v>
      </c>
      <c r="G1260">
        <v>19.5</v>
      </c>
      <c r="H1260">
        <v>157.5</v>
      </c>
      <c r="I1260" t="s">
        <v>23</v>
      </c>
      <c r="J1260" t="str">
        <f>_xlfn.XLOOKUP(Table1_1[[#This Row],[Analyte]],[1]analyte_order!$B:$B,[1]analyte_order!$C:$C)</f>
        <v>376-06-7</v>
      </c>
      <c r="K1260">
        <f>_xlfn.XLOOKUP(Table1_1[[#This Row],[CAS_rn]],[1]analyte_order!$C:$C,[1]analyte_order!$E:$E)</f>
        <v>11</v>
      </c>
      <c r="L1260" s="3">
        <v>0.55300000000000005</v>
      </c>
    </row>
    <row r="1261" spans="1:12" x14ac:dyDescent="0.3">
      <c r="A1261" t="s">
        <v>179</v>
      </c>
      <c r="B1261" s="1">
        <v>44314</v>
      </c>
      <c r="C1261" s="1" t="str">
        <f t="shared" si="19"/>
        <v>21118</v>
      </c>
      <c r="D1261" t="s">
        <v>109</v>
      </c>
      <c r="E1261" t="s">
        <v>120</v>
      </c>
      <c r="F1261" t="s">
        <v>115</v>
      </c>
      <c r="G1261">
        <v>19.5</v>
      </c>
      <c r="H1261">
        <v>157.5</v>
      </c>
      <c r="I1261" t="s">
        <v>24</v>
      </c>
      <c r="J1261" t="str">
        <f>_xlfn.XLOOKUP(Table1_1[[#This Row],[Analyte]],[1]analyte_order!$B:$B,[1]analyte_order!$C:$C)</f>
        <v>67905-19-5</v>
      </c>
      <c r="K1261">
        <f>_xlfn.XLOOKUP(Table1_1[[#This Row],[CAS_rn]],[1]analyte_order!$C:$C,[1]analyte_order!$E:$E)</f>
        <v>12</v>
      </c>
      <c r="L1261" s="3">
        <v>7.2499999999999995E-2</v>
      </c>
    </row>
    <row r="1262" spans="1:12" x14ac:dyDescent="0.3">
      <c r="A1262" t="s">
        <v>179</v>
      </c>
      <c r="B1262" s="1">
        <v>44314</v>
      </c>
      <c r="C1262" s="1" t="str">
        <f t="shared" si="19"/>
        <v>21118</v>
      </c>
      <c r="D1262" t="s">
        <v>109</v>
      </c>
      <c r="E1262" t="s">
        <v>120</v>
      </c>
      <c r="F1262" t="s">
        <v>115</v>
      </c>
      <c r="G1262">
        <v>19.5</v>
      </c>
      <c r="H1262">
        <v>157.5</v>
      </c>
      <c r="I1262" t="s">
        <v>13</v>
      </c>
      <c r="J1262" t="str">
        <f>_xlfn.XLOOKUP(Table1_1[[#This Row],[Analyte]],[1]analyte_order!$B:$B,[1]analyte_order!$C:$C)</f>
        <v>375-73-5</v>
      </c>
      <c r="K1262">
        <f>_xlfn.XLOOKUP(Table1_1[[#This Row],[CAS_rn]],[1]analyte_order!$C:$C,[1]analyte_order!$E:$E)</f>
        <v>14</v>
      </c>
      <c r="L1262" s="3">
        <v>7.2499999999999995E-2</v>
      </c>
    </row>
    <row r="1263" spans="1:12" x14ac:dyDescent="0.3">
      <c r="A1263" t="s">
        <v>179</v>
      </c>
      <c r="B1263" s="1">
        <v>44314</v>
      </c>
      <c r="C1263" s="1" t="str">
        <f t="shared" si="19"/>
        <v>21118</v>
      </c>
      <c r="D1263" t="s">
        <v>109</v>
      </c>
      <c r="E1263" t="s">
        <v>120</v>
      </c>
      <c r="F1263" t="s">
        <v>115</v>
      </c>
      <c r="G1263">
        <v>19.5</v>
      </c>
      <c r="H1263">
        <v>157.5</v>
      </c>
      <c r="I1263" t="s">
        <v>14</v>
      </c>
      <c r="J1263" t="str">
        <f>_xlfn.XLOOKUP(Table1_1[[#This Row],[Analyte]],[1]analyte_order!$B:$B,[1]analyte_order!$C:$C)</f>
        <v>2706-91-4</v>
      </c>
      <c r="K1263">
        <f>_xlfn.XLOOKUP(Table1_1[[#This Row],[CAS_rn]],[1]analyte_order!$C:$C,[1]analyte_order!$E:$E)</f>
        <v>15</v>
      </c>
      <c r="L1263" s="3">
        <v>7.2499999999999995E-2</v>
      </c>
    </row>
    <row r="1264" spans="1:12" x14ac:dyDescent="0.3">
      <c r="A1264" t="s">
        <v>179</v>
      </c>
      <c r="B1264" s="1">
        <v>44314</v>
      </c>
      <c r="C1264" s="1" t="str">
        <f t="shared" si="19"/>
        <v>21118</v>
      </c>
      <c r="D1264" t="s">
        <v>109</v>
      </c>
      <c r="E1264" t="s">
        <v>120</v>
      </c>
      <c r="F1264" t="s">
        <v>115</v>
      </c>
      <c r="G1264">
        <v>19.5</v>
      </c>
      <c r="H1264">
        <v>157.5</v>
      </c>
      <c r="I1264" t="s">
        <v>15</v>
      </c>
      <c r="J1264" t="str">
        <f>_xlfn.XLOOKUP(Table1_1[[#This Row],[Analyte]],[1]analyte_order!$B:$B,[1]analyte_order!$C:$C)</f>
        <v>355-46-4</v>
      </c>
      <c r="K1264">
        <f>_xlfn.XLOOKUP(Table1_1[[#This Row],[CAS_rn]],[1]analyte_order!$C:$C,[1]analyte_order!$E:$E)</f>
        <v>16</v>
      </c>
      <c r="L1264" s="3">
        <v>2.97</v>
      </c>
    </row>
    <row r="1265" spans="1:12" x14ac:dyDescent="0.3">
      <c r="A1265" t="s">
        <v>179</v>
      </c>
      <c r="B1265" s="1">
        <v>44314</v>
      </c>
      <c r="C1265" s="1" t="str">
        <f t="shared" si="19"/>
        <v>21118</v>
      </c>
      <c r="D1265" t="s">
        <v>109</v>
      </c>
      <c r="E1265" t="s">
        <v>120</v>
      </c>
      <c r="F1265" t="s">
        <v>115</v>
      </c>
      <c r="G1265">
        <v>19.5</v>
      </c>
      <c r="H1265">
        <v>157.5</v>
      </c>
      <c r="I1265" t="s">
        <v>16</v>
      </c>
      <c r="J1265" t="str">
        <f>_xlfn.XLOOKUP(Table1_1[[#This Row],[Analyte]],[1]analyte_order!$B:$B,[1]analyte_order!$C:$C)</f>
        <v>375-92-8</v>
      </c>
      <c r="K1265">
        <f>_xlfn.XLOOKUP(Table1_1[[#This Row],[CAS_rn]],[1]analyte_order!$C:$C,[1]analyte_order!$E:$E)</f>
        <v>17</v>
      </c>
      <c r="L1265" s="3">
        <v>0.53300000000000003</v>
      </c>
    </row>
    <row r="1266" spans="1:12" x14ac:dyDescent="0.3">
      <c r="A1266" t="s">
        <v>179</v>
      </c>
      <c r="B1266" s="1">
        <v>44314</v>
      </c>
      <c r="C1266" s="1" t="str">
        <f t="shared" si="19"/>
        <v>21118</v>
      </c>
      <c r="D1266" t="s">
        <v>109</v>
      </c>
      <c r="E1266" t="s">
        <v>120</v>
      </c>
      <c r="F1266" t="s">
        <v>115</v>
      </c>
      <c r="G1266">
        <v>19.5</v>
      </c>
      <c r="H1266">
        <v>157.5</v>
      </c>
      <c r="I1266" t="s">
        <v>17</v>
      </c>
      <c r="J1266" t="str">
        <f>_xlfn.XLOOKUP(Table1_1[[#This Row],[Analyte]],[1]analyte_order!$B:$B,[1]analyte_order!$C:$C)</f>
        <v>1763-23-1</v>
      </c>
      <c r="K1266">
        <f>_xlfn.XLOOKUP(Table1_1[[#This Row],[CAS_rn]],[1]analyte_order!$C:$C,[1]analyte_order!$E:$E)</f>
        <v>18</v>
      </c>
      <c r="L1266" s="3">
        <v>156</v>
      </c>
    </row>
    <row r="1267" spans="1:12" x14ac:dyDescent="0.3">
      <c r="A1267" t="s">
        <v>179</v>
      </c>
      <c r="B1267" s="1">
        <v>44314</v>
      </c>
      <c r="C1267" s="1" t="str">
        <f t="shared" si="19"/>
        <v>21118</v>
      </c>
      <c r="D1267" t="s">
        <v>109</v>
      </c>
      <c r="E1267" t="s">
        <v>120</v>
      </c>
      <c r="F1267" t="s">
        <v>115</v>
      </c>
      <c r="G1267">
        <v>19.5</v>
      </c>
      <c r="H1267">
        <v>157.5</v>
      </c>
      <c r="I1267" t="s">
        <v>25</v>
      </c>
      <c r="J1267" t="str">
        <f>_xlfn.XLOOKUP(Table1_1[[#This Row],[Analyte]],[1]analyte_order!$B:$B,[1]analyte_order!$C:$C)</f>
        <v>68259-12-1</v>
      </c>
      <c r="K1267">
        <f>_xlfn.XLOOKUP(Table1_1[[#This Row],[CAS_rn]],[1]analyte_order!$C:$C,[1]analyte_order!$E:$E)</f>
        <v>19</v>
      </c>
      <c r="L1267" s="3">
        <v>1.1399999999999999</v>
      </c>
    </row>
    <row r="1268" spans="1:12" x14ac:dyDescent="0.3">
      <c r="A1268" t="s">
        <v>179</v>
      </c>
      <c r="B1268" s="1">
        <v>44314</v>
      </c>
      <c r="C1268" s="1" t="str">
        <f t="shared" si="19"/>
        <v>21118</v>
      </c>
      <c r="D1268" t="s">
        <v>109</v>
      </c>
      <c r="E1268" t="s">
        <v>120</v>
      </c>
      <c r="F1268" t="s">
        <v>115</v>
      </c>
      <c r="G1268">
        <v>19.5</v>
      </c>
      <c r="H1268">
        <v>157.5</v>
      </c>
      <c r="I1268" t="s">
        <v>26</v>
      </c>
      <c r="J1268" t="str">
        <f>_xlfn.XLOOKUP(Table1_1[[#This Row],[Analyte]],[1]analyte_order!$B:$B,[1]analyte_order!$C:$C)</f>
        <v>335-77-3</v>
      </c>
      <c r="K1268">
        <f>_xlfn.XLOOKUP(Table1_1[[#This Row],[CAS_rn]],[1]analyte_order!$C:$C,[1]analyte_order!$E:$E)</f>
        <v>20</v>
      </c>
      <c r="L1268" s="3">
        <v>1.47</v>
      </c>
    </row>
    <row r="1269" spans="1:12" x14ac:dyDescent="0.3">
      <c r="A1269" t="s">
        <v>179</v>
      </c>
      <c r="B1269" s="1">
        <v>44314</v>
      </c>
      <c r="C1269" s="1" t="str">
        <f t="shared" si="19"/>
        <v>21118</v>
      </c>
      <c r="D1269" t="s">
        <v>109</v>
      </c>
      <c r="E1269" t="s">
        <v>120</v>
      </c>
      <c r="F1269" t="s">
        <v>115</v>
      </c>
      <c r="G1269">
        <v>19.5</v>
      </c>
      <c r="H1269">
        <v>157.5</v>
      </c>
      <c r="I1269" t="s">
        <v>27</v>
      </c>
      <c r="J1269" t="str">
        <f>_xlfn.XLOOKUP(Table1_1[[#This Row],[Analyte]],[1]analyte_order!$B:$B,[1]analyte_order!$C:$C)</f>
        <v>79780-39-5</v>
      </c>
      <c r="K1269">
        <f>_xlfn.XLOOKUP(Table1_1[[#This Row],[CAS_rn]],[1]analyte_order!$C:$C,[1]analyte_order!$E:$E)</f>
        <v>21</v>
      </c>
      <c r="L1269" s="3">
        <v>0.38900000000000001</v>
      </c>
    </row>
    <row r="1270" spans="1:12" x14ac:dyDescent="0.3">
      <c r="A1270" t="s">
        <v>179</v>
      </c>
      <c r="B1270" s="1">
        <v>44314</v>
      </c>
      <c r="C1270" s="1" t="str">
        <f t="shared" si="19"/>
        <v>21118</v>
      </c>
      <c r="D1270" t="s">
        <v>109</v>
      </c>
      <c r="E1270" t="s">
        <v>120</v>
      </c>
      <c r="F1270" t="s">
        <v>115</v>
      </c>
      <c r="G1270">
        <v>19.5</v>
      </c>
      <c r="H1270">
        <v>157.5</v>
      </c>
      <c r="I1270" t="s">
        <v>28</v>
      </c>
      <c r="J1270" t="str">
        <f>_xlfn.XLOOKUP(Table1_1[[#This Row],[Analyte]],[1]analyte_order!$B:$B,[1]analyte_order!$C:$C)</f>
        <v>757124-72-4</v>
      </c>
      <c r="K1270">
        <f>_xlfn.XLOOKUP(Table1_1[[#This Row],[CAS_rn]],[1]analyte_order!$C:$C,[1]analyte_order!$E:$E)</f>
        <v>22</v>
      </c>
      <c r="L1270" s="3">
        <v>0.18149999999999999</v>
      </c>
    </row>
    <row r="1271" spans="1:12" x14ac:dyDescent="0.3">
      <c r="A1271" t="s">
        <v>179</v>
      </c>
      <c r="B1271" s="1">
        <v>44314</v>
      </c>
      <c r="C1271" s="1" t="str">
        <f t="shared" si="19"/>
        <v>21118</v>
      </c>
      <c r="D1271" t="s">
        <v>109</v>
      </c>
      <c r="E1271" t="s">
        <v>120</v>
      </c>
      <c r="F1271" t="s">
        <v>115</v>
      </c>
      <c r="G1271">
        <v>19.5</v>
      </c>
      <c r="H1271">
        <v>157.5</v>
      </c>
      <c r="I1271" t="s">
        <v>18</v>
      </c>
      <c r="J1271" t="str">
        <f>_xlfn.XLOOKUP(Table1_1[[#This Row],[Analyte]],[1]analyte_order!$B:$B,[1]analyte_order!$C:$C)</f>
        <v>27619-97-2</v>
      </c>
      <c r="K1271">
        <f>_xlfn.XLOOKUP(Table1_1[[#This Row],[CAS_rn]],[1]analyte_order!$C:$C,[1]analyte_order!$E:$E)</f>
        <v>23</v>
      </c>
      <c r="L1271" s="3">
        <v>7.2499999999999995E-2</v>
      </c>
    </row>
    <row r="1272" spans="1:12" x14ac:dyDescent="0.3">
      <c r="A1272" t="s">
        <v>179</v>
      </c>
      <c r="B1272" s="1">
        <v>44314</v>
      </c>
      <c r="C1272" s="1" t="str">
        <f t="shared" si="19"/>
        <v>21118</v>
      </c>
      <c r="D1272" t="s">
        <v>109</v>
      </c>
      <c r="E1272" t="s">
        <v>120</v>
      </c>
      <c r="F1272" t="s">
        <v>115</v>
      </c>
      <c r="G1272">
        <v>19.5</v>
      </c>
      <c r="H1272">
        <v>157.5</v>
      </c>
      <c r="I1272" t="s">
        <v>29</v>
      </c>
      <c r="J1272" t="str">
        <f>_xlfn.XLOOKUP(Table1_1[[#This Row],[Analyte]],[1]analyte_order!$B:$B,[1]analyte_order!$C:$C)</f>
        <v>39108-34-4</v>
      </c>
      <c r="K1272">
        <f>_xlfn.XLOOKUP(Table1_1[[#This Row],[CAS_rn]],[1]analyte_order!$C:$C,[1]analyte_order!$E:$E)</f>
        <v>24</v>
      </c>
      <c r="L1272" s="3">
        <v>2.17</v>
      </c>
    </row>
    <row r="1273" spans="1:12" x14ac:dyDescent="0.3">
      <c r="A1273" t="s">
        <v>179</v>
      </c>
      <c r="B1273" s="1">
        <v>44314</v>
      </c>
      <c r="C1273" s="1" t="str">
        <f t="shared" si="19"/>
        <v>21118</v>
      </c>
      <c r="D1273" t="s">
        <v>109</v>
      </c>
      <c r="E1273" t="s">
        <v>120</v>
      </c>
      <c r="F1273" t="s">
        <v>115</v>
      </c>
      <c r="G1273">
        <v>19.5</v>
      </c>
      <c r="H1273">
        <v>157.5</v>
      </c>
      <c r="I1273" t="s">
        <v>30</v>
      </c>
      <c r="J1273" t="str">
        <f>_xlfn.XLOOKUP(Table1_1[[#This Row],[Analyte]],[1]analyte_order!$B:$B,[1]analyte_order!$C:$C)</f>
        <v>120226-60-0</v>
      </c>
      <c r="K1273">
        <f>_xlfn.XLOOKUP(Table1_1[[#This Row],[CAS_rn]],[1]analyte_order!$C:$C,[1]analyte_order!$E:$E)</f>
        <v>25</v>
      </c>
      <c r="L1273" s="3">
        <v>1.02</v>
      </c>
    </row>
    <row r="1274" spans="1:12" x14ac:dyDescent="0.3">
      <c r="A1274" t="s">
        <v>179</v>
      </c>
      <c r="B1274" s="1">
        <v>44314</v>
      </c>
      <c r="C1274" s="1" t="str">
        <f t="shared" si="19"/>
        <v>21118</v>
      </c>
      <c r="D1274" t="s">
        <v>109</v>
      </c>
      <c r="E1274" t="s">
        <v>120</v>
      </c>
      <c r="F1274" t="s">
        <v>115</v>
      </c>
      <c r="G1274">
        <v>19.5</v>
      </c>
      <c r="H1274">
        <v>157.5</v>
      </c>
      <c r="I1274" t="s">
        <v>31</v>
      </c>
      <c r="J1274" t="str">
        <f>_xlfn.XLOOKUP(Table1_1[[#This Row],[Analyte]],[1]analyte_order!$B:$B,[1]analyte_order!$C:$C)</f>
        <v>2355-31-9</v>
      </c>
      <c r="K1274">
        <f>_xlfn.XLOOKUP(Table1_1[[#This Row],[CAS_rn]],[1]analyte_order!$C:$C,[1]analyte_order!$E:$E)</f>
        <v>26</v>
      </c>
      <c r="L1274" s="3">
        <v>7.2499999999999995E-2</v>
      </c>
    </row>
    <row r="1275" spans="1:12" x14ac:dyDescent="0.3">
      <c r="A1275" t="s">
        <v>179</v>
      </c>
      <c r="B1275" s="1">
        <v>44314</v>
      </c>
      <c r="C1275" s="1" t="str">
        <f t="shared" si="19"/>
        <v>21118</v>
      </c>
      <c r="D1275" t="s">
        <v>109</v>
      </c>
      <c r="E1275" t="s">
        <v>120</v>
      </c>
      <c r="F1275" t="s">
        <v>115</v>
      </c>
      <c r="G1275">
        <v>19.5</v>
      </c>
      <c r="H1275">
        <v>157.5</v>
      </c>
      <c r="I1275" t="s">
        <v>32</v>
      </c>
      <c r="J1275" t="str">
        <f>_xlfn.XLOOKUP(Table1_1[[#This Row],[Analyte]],[1]analyte_order!$B:$B,[1]analyte_order!$C:$C)</f>
        <v>2991-50-6</v>
      </c>
      <c r="K1275">
        <f>_xlfn.XLOOKUP(Table1_1[[#This Row],[CAS_rn]],[1]analyte_order!$C:$C,[1]analyte_order!$E:$E)</f>
        <v>27</v>
      </c>
      <c r="L1275" s="3">
        <v>7.2499999999999995E-2</v>
      </c>
    </row>
    <row r="1276" spans="1:12" x14ac:dyDescent="0.3">
      <c r="A1276" t="s">
        <v>179</v>
      </c>
      <c r="B1276" s="1">
        <v>44314</v>
      </c>
      <c r="C1276" s="1" t="str">
        <f t="shared" si="19"/>
        <v>21118</v>
      </c>
      <c r="D1276" t="s">
        <v>109</v>
      </c>
      <c r="E1276" t="s">
        <v>120</v>
      </c>
      <c r="F1276" t="s">
        <v>115</v>
      </c>
      <c r="G1276">
        <v>19.5</v>
      </c>
      <c r="H1276">
        <v>157.5</v>
      </c>
      <c r="I1276" t="s">
        <v>33</v>
      </c>
      <c r="J1276" t="str">
        <f>_xlfn.XLOOKUP(Table1_1[[#This Row],[Analyte]],[1]analyte_order!$B:$B,[1]analyte_order!$C:$C)</f>
        <v>754-91-6</v>
      </c>
      <c r="K1276">
        <f>_xlfn.XLOOKUP(Table1_1[[#This Row],[CAS_rn]],[1]analyte_order!$C:$C,[1]analyte_order!$E:$E)</f>
        <v>28</v>
      </c>
      <c r="L1276" s="3">
        <v>0.47399999999999998</v>
      </c>
    </row>
    <row r="1277" spans="1:12" x14ac:dyDescent="0.3">
      <c r="A1277" t="s">
        <v>179</v>
      </c>
      <c r="B1277" s="1">
        <v>44314</v>
      </c>
      <c r="C1277" s="1" t="str">
        <f t="shared" si="19"/>
        <v>21118</v>
      </c>
      <c r="D1277" t="s">
        <v>109</v>
      </c>
      <c r="E1277" t="s">
        <v>120</v>
      </c>
      <c r="F1277" t="s">
        <v>115</v>
      </c>
      <c r="G1277">
        <v>19.5</v>
      </c>
      <c r="H1277">
        <v>157.5</v>
      </c>
      <c r="I1277" t="s">
        <v>34</v>
      </c>
      <c r="J1277" t="str">
        <f>_xlfn.XLOOKUP(Table1_1[[#This Row],[Analyte]],[1]analyte_order!$B:$B,[1]analyte_order!$C:$C)</f>
        <v>2806-24-8</v>
      </c>
      <c r="K1277">
        <f>_xlfn.XLOOKUP(Table1_1[[#This Row],[CAS_rn]],[1]analyte_order!$C:$C,[1]analyte_order!$E:$E)</f>
        <v>29</v>
      </c>
      <c r="L1277" s="3">
        <v>7.2499999999999995E-2</v>
      </c>
    </row>
    <row r="1278" spans="1:12" x14ac:dyDescent="0.3">
      <c r="A1278" t="s">
        <v>179</v>
      </c>
      <c r="B1278" s="1">
        <v>44314</v>
      </c>
      <c r="C1278" s="1" t="str">
        <f t="shared" si="19"/>
        <v>21118</v>
      </c>
      <c r="D1278" t="s">
        <v>109</v>
      </c>
      <c r="E1278" t="s">
        <v>120</v>
      </c>
      <c r="F1278" t="s">
        <v>115</v>
      </c>
      <c r="G1278">
        <v>19.5</v>
      </c>
      <c r="H1278">
        <v>157.5</v>
      </c>
      <c r="I1278" t="s">
        <v>35</v>
      </c>
      <c r="J1278" t="str">
        <f>_xlfn.XLOOKUP(Table1_1[[#This Row],[Analyte]],[1]analyte_order!$B:$B,[1]analyte_order!$C:$C)</f>
        <v>31506-32-8</v>
      </c>
      <c r="K1278">
        <f>_xlfn.XLOOKUP(Table1_1[[#This Row],[CAS_rn]],[1]analyte_order!$C:$C,[1]analyte_order!$E:$E)</f>
        <v>30</v>
      </c>
      <c r="L1278" s="3">
        <v>7.2499999999999995E-2</v>
      </c>
    </row>
    <row r="1279" spans="1:12" x14ac:dyDescent="0.3">
      <c r="A1279" t="s">
        <v>179</v>
      </c>
      <c r="B1279" s="1">
        <v>44314</v>
      </c>
      <c r="C1279" s="1" t="str">
        <f t="shared" si="19"/>
        <v>21118</v>
      </c>
      <c r="D1279" t="s">
        <v>109</v>
      </c>
      <c r="E1279" t="s">
        <v>120</v>
      </c>
      <c r="F1279" t="s">
        <v>115</v>
      </c>
      <c r="G1279">
        <v>19.5</v>
      </c>
      <c r="H1279">
        <v>157.5</v>
      </c>
      <c r="I1279" t="s">
        <v>36</v>
      </c>
      <c r="J1279" t="str">
        <f>_xlfn.XLOOKUP(Table1_1[[#This Row],[Analyte]],[1]analyte_order!$B:$B,[1]analyte_order!$C:$C)</f>
        <v>4151-50-2</v>
      </c>
      <c r="K1279">
        <f>_xlfn.XLOOKUP(Table1_1[[#This Row],[CAS_rn]],[1]analyte_order!$C:$C,[1]analyte_order!$E:$E)</f>
        <v>31</v>
      </c>
      <c r="L1279" s="3">
        <v>7.2499999999999995E-2</v>
      </c>
    </row>
    <row r="1280" spans="1:12" x14ac:dyDescent="0.3">
      <c r="A1280" t="s">
        <v>179</v>
      </c>
      <c r="B1280" s="1">
        <v>44314</v>
      </c>
      <c r="C1280" s="1" t="str">
        <f t="shared" si="19"/>
        <v>21118</v>
      </c>
      <c r="D1280" t="s">
        <v>109</v>
      </c>
      <c r="E1280" t="s">
        <v>120</v>
      </c>
      <c r="F1280" t="s">
        <v>115</v>
      </c>
      <c r="G1280">
        <v>19.5</v>
      </c>
      <c r="H1280">
        <v>157.5</v>
      </c>
      <c r="I1280" t="s">
        <v>37</v>
      </c>
      <c r="J1280" t="str">
        <f>_xlfn.XLOOKUP(Table1_1[[#This Row],[Analyte]],[1]analyte_order!$B:$B,[1]analyte_order!$C:$C)</f>
        <v>13252-13-6</v>
      </c>
      <c r="K1280">
        <f>_xlfn.XLOOKUP(Table1_1[[#This Row],[CAS_rn]],[1]analyte_order!$C:$C,[1]analyte_order!$E:$E)</f>
        <v>34</v>
      </c>
      <c r="L1280" s="3">
        <v>7.2499999999999995E-2</v>
      </c>
    </row>
    <row r="1281" spans="1:12" x14ac:dyDescent="0.3">
      <c r="A1281" t="s">
        <v>179</v>
      </c>
      <c r="B1281" s="1">
        <v>44314</v>
      </c>
      <c r="C1281" s="1" t="str">
        <f t="shared" si="19"/>
        <v>21118</v>
      </c>
      <c r="D1281" t="s">
        <v>109</v>
      </c>
      <c r="E1281" t="s">
        <v>120</v>
      </c>
      <c r="F1281" t="s">
        <v>115</v>
      </c>
      <c r="G1281">
        <v>19.5</v>
      </c>
      <c r="H1281">
        <v>157.5</v>
      </c>
      <c r="I1281" t="s">
        <v>38</v>
      </c>
      <c r="J1281" t="str">
        <f>_xlfn.XLOOKUP(Table1_1[[#This Row],[Analyte]],[1]analyte_order!$B:$B,[1]analyte_order!$C:$C)</f>
        <v>919005-14-4</v>
      </c>
      <c r="K1281">
        <f>_xlfn.XLOOKUP(Table1_1[[#This Row],[CAS_rn]],[1]analyte_order!$C:$C,[1]analyte_order!$E:$E)</f>
        <v>35</v>
      </c>
      <c r="L1281" s="3">
        <v>7.2499999999999995E-2</v>
      </c>
    </row>
    <row r="1282" spans="1:12" x14ac:dyDescent="0.3">
      <c r="A1282" t="s">
        <v>179</v>
      </c>
      <c r="B1282" s="1">
        <v>44314</v>
      </c>
      <c r="C1282" s="1" t="str">
        <f t="shared" ref="C1282:C1345" si="20">TEXT(B1282,"yy")&amp;TEXT((B1282-DATEVALUE("1/1/"&amp;TEXT(B1282,"yy"))+1),"000")</f>
        <v>21118</v>
      </c>
      <c r="D1282" t="s">
        <v>109</v>
      </c>
      <c r="E1282" t="s">
        <v>120</v>
      </c>
      <c r="F1282" t="s">
        <v>115</v>
      </c>
      <c r="G1282">
        <v>19.5</v>
      </c>
      <c r="H1282">
        <v>157.5</v>
      </c>
      <c r="I1282" t="s">
        <v>39</v>
      </c>
      <c r="J1282" t="str">
        <f>_xlfn.XLOOKUP(Table1_1[[#This Row],[Analyte]],[1]analyte_order!$B:$B,[1]analyte_order!$C:$C)</f>
        <v>756426-58-1</v>
      </c>
      <c r="K1282">
        <f>_xlfn.XLOOKUP(Table1_1[[#This Row],[CAS_rn]],[1]analyte_order!$C:$C,[1]analyte_order!$E:$E)</f>
        <v>36</v>
      </c>
      <c r="L1282" s="3">
        <v>7.2499999999999995E-2</v>
      </c>
    </row>
    <row r="1283" spans="1:12" x14ac:dyDescent="0.3">
      <c r="A1283" t="s">
        <v>179</v>
      </c>
      <c r="B1283" s="1">
        <v>44314</v>
      </c>
      <c r="C1283" s="1" t="str">
        <f t="shared" si="20"/>
        <v>21118</v>
      </c>
      <c r="D1283" t="s">
        <v>109</v>
      </c>
      <c r="E1283" t="s">
        <v>120</v>
      </c>
      <c r="F1283" t="s">
        <v>115</v>
      </c>
      <c r="G1283">
        <v>19.5</v>
      </c>
      <c r="H1283">
        <v>157.5</v>
      </c>
      <c r="I1283" t="s">
        <v>40</v>
      </c>
      <c r="J1283" t="str">
        <f>_xlfn.XLOOKUP(Table1_1[[#This Row],[Analyte]],[1]analyte_order!$B:$B,[1]analyte_order!$C:$C)</f>
        <v>763051-92-9</v>
      </c>
      <c r="K1283">
        <f>_xlfn.XLOOKUP(Table1_1[[#This Row],[CAS_rn]],[1]analyte_order!$C:$C,[1]analyte_order!$E:$E)</f>
        <v>37</v>
      </c>
      <c r="L1283" s="3">
        <v>7.2499999999999995E-2</v>
      </c>
    </row>
    <row r="1284" spans="1:12" x14ac:dyDescent="0.3">
      <c r="A1284" t="s">
        <v>179</v>
      </c>
      <c r="B1284" s="1">
        <v>44314</v>
      </c>
      <c r="C1284" s="1" t="str">
        <f t="shared" si="20"/>
        <v>21118</v>
      </c>
      <c r="D1284" t="s">
        <v>109</v>
      </c>
      <c r="E1284" t="s">
        <v>120</v>
      </c>
      <c r="F1284" t="s">
        <v>115</v>
      </c>
      <c r="G1284">
        <v>19.5</v>
      </c>
      <c r="H1284">
        <v>157.5</v>
      </c>
      <c r="I1284" t="s">
        <v>41</v>
      </c>
      <c r="J1284" t="str">
        <f>_xlfn.XLOOKUP(Table1_1[[#This Row],[Analyte]],[1]analyte_order!$B:$B,[1]analyte_order!$C:$C)</f>
        <v>356-02-5</v>
      </c>
      <c r="K1284">
        <f>_xlfn.XLOOKUP(Table1_1[[#This Row],[CAS_rn]],[1]analyte_order!$C:$C,[1]analyte_order!$E:$E)</f>
        <v>38</v>
      </c>
      <c r="L1284" s="3">
        <v>0.72499999999999998</v>
      </c>
    </row>
    <row r="1285" spans="1:12" x14ac:dyDescent="0.3">
      <c r="A1285" t="s">
        <v>179</v>
      </c>
      <c r="B1285" s="1">
        <v>44314</v>
      </c>
      <c r="C1285" s="1" t="str">
        <f t="shared" si="20"/>
        <v>21118</v>
      </c>
      <c r="D1285" t="s">
        <v>109</v>
      </c>
      <c r="E1285" t="s">
        <v>120</v>
      </c>
      <c r="F1285" t="s">
        <v>115</v>
      </c>
      <c r="G1285">
        <v>19.5</v>
      </c>
      <c r="H1285">
        <v>157.5</v>
      </c>
      <c r="I1285" t="s">
        <v>42</v>
      </c>
      <c r="J1285" t="str">
        <f>_xlfn.XLOOKUP(Table1_1[[#This Row],[Analyte]],[1]analyte_order!$B:$B,[1]analyte_order!$C:$C)</f>
        <v>914637-49-3</v>
      </c>
      <c r="K1285">
        <f>_xlfn.XLOOKUP(Table1_1[[#This Row],[CAS_rn]],[1]analyte_order!$C:$C,[1]analyte_order!$E:$E)</f>
        <v>39</v>
      </c>
      <c r="L1285" s="3">
        <v>7.2499999999999995E-2</v>
      </c>
    </row>
    <row r="1286" spans="1:12" x14ac:dyDescent="0.3">
      <c r="A1286" t="s">
        <v>179</v>
      </c>
      <c r="B1286" s="1">
        <v>44314</v>
      </c>
      <c r="C1286" s="1" t="str">
        <f t="shared" si="20"/>
        <v>21118</v>
      </c>
      <c r="D1286" t="s">
        <v>109</v>
      </c>
      <c r="E1286" t="s">
        <v>120</v>
      </c>
      <c r="F1286" t="s">
        <v>115</v>
      </c>
      <c r="G1286">
        <v>19.5</v>
      </c>
      <c r="H1286">
        <v>157.5</v>
      </c>
      <c r="I1286" t="s">
        <v>43</v>
      </c>
      <c r="J1286" t="str">
        <f>_xlfn.XLOOKUP(Table1_1[[#This Row],[Analyte]],[1]analyte_order!$B:$B,[1]analyte_order!$C:$C)</f>
        <v>812-70-4</v>
      </c>
      <c r="K1286">
        <f>_xlfn.XLOOKUP(Table1_1[[#This Row],[CAS_rn]],[1]analyte_order!$C:$C,[1]analyte_order!$E:$E)</f>
        <v>40</v>
      </c>
      <c r="L1286" s="3">
        <v>0.23599999999999999</v>
      </c>
    </row>
    <row r="1287" spans="1:12" x14ac:dyDescent="0.3">
      <c r="A1287" t="s">
        <v>179</v>
      </c>
      <c r="B1287" s="1">
        <v>44314</v>
      </c>
      <c r="C1287" s="1" t="str">
        <f t="shared" si="20"/>
        <v>21118</v>
      </c>
      <c r="D1287" t="s">
        <v>109</v>
      </c>
      <c r="E1287" t="s">
        <v>120</v>
      </c>
      <c r="F1287" t="s">
        <v>115</v>
      </c>
      <c r="G1287">
        <v>19.5</v>
      </c>
      <c r="H1287">
        <v>157.5</v>
      </c>
      <c r="I1287" t="s">
        <v>44</v>
      </c>
      <c r="J1287" t="str">
        <f>_xlfn.XLOOKUP(Table1_1[[#This Row],[Analyte]],[1]analyte_order!$B:$B,[1]analyte_order!$C:$C)</f>
        <v>53826-12-3</v>
      </c>
      <c r="K1287">
        <f>_xlfn.XLOOKUP(Table1_1[[#This Row],[CAS_rn]],[1]analyte_order!$C:$C,[1]analyte_order!$E:$E)</f>
        <v>41</v>
      </c>
      <c r="L1287" s="3">
        <v>7.2499999999999995E-2</v>
      </c>
    </row>
    <row r="1288" spans="1:12" x14ac:dyDescent="0.3">
      <c r="A1288" t="s">
        <v>179</v>
      </c>
      <c r="B1288" s="1">
        <v>44314</v>
      </c>
      <c r="C1288" s="1" t="str">
        <f t="shared" si="20"/>
        <v>21118</v>
      </c>
      <c r="D1288" t="s">
        <v>109</v>
      </c>
      <c r="E1288" t="s">
        <v>120</v>
      </c>
      <c r="F1288" t="s">
        <v>115</v>
      </c>
      <c r="G1288">
        <v>19.5</v>
      </c>
      <c r="H1288">
        <v>157.5</v>
      </c>
      <c r="I1288" t="s">
        <v>45</v>
      </c>
      <c r="J1288" t="str">
        <f>_xlfn.XLOOKUP(Table1_1[[#This Row],[Analyte]],[1]analyte_order!$B:$B,[1]analyte_order!$C:$C)</f>
        <v>27854-31-5</v>
      </c>
      <c r="K1288">
        <f>_xlfn.XLOOKUP(Table1_1[[#This Row],[CAS_rn]],[1]analyte_order!$C:$C,[1]analyte_order!$E:$E)</f>
        <v>42</v>
      </c>
      <c r="L1288" s="3">
        <v>7.2499999999999995E-2</v>
      </c>
    </row>
    <row r="1289" spans="1:12" x14ac:dyDescent="0.3">
      <c r="A1289" t="s">
        <v>179</v>
      </c>
      <c r="B1289" s="1">
        <v>44314</v>
      </c>
      <c r="C1289" s="1" t="str">
        <f t="shared" si="20"/>
        <v>21118</v>
      </c>
      <c r="D1289" t="s">
        <v>109</v>
      </c>
      <c r="E1289" t="s">
        <v>120</v>
      </c>
      <c r="F1289" t="s">
        <v>115</v>
      </c>
      <c r="G1289">
        <v>19.5</v>
      </c>
      <c r="H1289">
        <v>157.5</v>
      </c>
      <c r="I1289" t="s">
        <v>46</v>
      </c>
      <c r="J1289" t="str">
        <f>_xlfn.XLOOKUP(Table1_1[[#This Row],[Analyte]],[1]analyte_order!$B:$B,[1]analyte_order!$C:$C)</f>
        <v>53826-13-4</v>
      </c>
      <c r="K1289">
        <f>_xlfn.XLOOKUP(Table1_1[[#This Row],[CAS_rn]],[1]analyte_order!$C:$C,[1]analyte_order!$E:$E)</f>
        <v>43</v>
      </c>
      <c r="L1289" s="3">
        <v>7.2499999999999995E-2</v>
      </c>
    </row>
    <row r="1290" spans="1:12" x14ac:dyDescent="0.3">
      <c r="A1290" t="s">
        <v>179</v>
      </c>
      <c r="B1290" s="1">
        <v>44314</v>
      </c>
      <c r="C1290" s="1" t="str">
        <f t="shared" si="20"/>
        <v>21118</v>
      </c>
      <c r="D1290" t="s">
        <v>109</v>
      </c>
      <c r="E1290" t="s">
        <v>120</v>
      </c>
      <c r="F1290" t="s">
        <v>115</v>
      </c>
      <c r="G1290">
        <v>19.5</v>
      </c>
      <c r="H1290">
        <v>157.5</v>
      </c>
      <c r="I1290" t="s">
        <v>47</v>
      </c>
      <c r="J1290" t="str">
        <f>_xlfn.XLOOKUP(Table1_1[[#This Row],[Analyte]],[1]analyte_order!$B:$B,[1]analyte_order!$C:$C)</f>
        <v>161094-75-3</v>
      </c>
      <c r="K1290">
        <f>_xlfn.XLOOKUP(Table1_1[[#This Row],[CAS_rn]],[1]analyte_order!$C:$C,[1]analyte_order!$E:$E)</f>
        <v>44</v>
      </c>
      <c r="L1290" s="3">
        <v>7.2499999999999995E-2</v>
      </c>
    </row>
    <row r="1291" spans="1:12" x14ac:dyDescent="0.3">
      <c r="A1291" t="s">
        <v>179</v>
      </c>
      <c r="B1291" s="1">
        <v>44314</v>
      </c>
      <c r="C1291" s="1" t="str">
        <f t="shared" si="20"/>
        <v>21118</v>
      </c>
      <c r="D1291" t="s">
        <v>109</v>
      </c>
      <c r="E1291" t="s">
        <v>120</v>
      </c>
      <c r="F1291" t="s">
        <v>115</v>
      </c>
      <c r="G1291">
        <v>19.5</v>
      </c>
      <c r="H1291">
        <v>157.5</v>
      </c>
      <c r="I1291" t="s">
        <v>48</v>
      </c>
      <c r="J1291" t="str">
        <f>_xlfn.XLOOKUP(Table1_1[[#This Row],[Analyte]],[1]analyte_order!$B:$B,[1]analyte_order!$C:$C)</f>
        <v>70887-84-2</v>
      </c>
      <c r="K1291">
        <f>_xlfn.XLOOKUP(Table1_1[[#This Row],[CAS_rn]],[1]analyte_order!$C:$C,[1]analyte_order!$E:$E)</f>
        <v>45</v>
      </c>
      <c r="L1291" s="3">
        <v>7.2499999999999995E-2</v>
      </c>
    </row>
    <row r="1292" spans="1:12" x14ac:dyDescent="0.3">
      <c r="A1292" t="s">
        <v>179</v>
      </c>
      <c r="B1292" s="1">
        <v>44314</v>
      </c>
      <c r="C1292" s="1" t="str">
        <f t="shared" si="20"/>
        <v>21118</v>
      </c>
      <c r="D1292" t="s">
        <v>109</v>
      </c>
      <c r="E1292" t="s">
        <v>120</v>
      </c>
      <c r="F1292" t="s">
        <v>115</v>
      </c>
      <c r="G1292">
        <v>19.5</v>
      </c>
      <c r="H1292">
        <v>157.5</v>
      </c>
      <c r="I1292" t="s">
        <v>49</v>
      </c>
      <c r="J1292" t="str">
        <f>_xlfn.XLOOKUP(Table1_1[[#This Row],[Analyte]],[1]analyte_order!$B:$B,[1]analyte_order!$C:$C)</f>
        <v>57677-95-9</v>
      </c>
      <c r="K1292">
        <f>_xlfn.XLOOKUP(Table1_1[[#This Row],[CAS_rn]],[1]analyte_order!$C:$C,[1]analyte_order!$E:$E)</f>
        <v>46</v>
      </c>
      <c r="L1292" s="3">
        <v>0.18149999999999999</v>
      </c>
    </row>
    <row r="1293" spans="1:12" x14ac:dyDescent="0.3">
      <c r="A1293" t="s">
        <v>179</v>
      </c>
      <c r="B1293" s="1">
        <v>44314</v>
      </c>
      <c r="C1293" s="1" t="str">
        <f t="shared" si="20"/>
        <v>21118</v>
      </c>
      <c r="D1293" t="s">
        <v>109</v>
      </c>
      <c r="E1293" t="s">
        <v>120</v>
      </c>
      <c r="F1293" t="s">
        <v>115</v>
      </c>
      <c r="G1293">
        <v>19.5</v>
      </c>
      <c r="H1293">
        <v>157.5</v>
      </c>
      <c r="I1293" t="s">
        <v>50</v>
      </c>
      <c r="J1293" t="str">
        <f>_xlfn.XLOOKUP(Table1_1[[#This Row],[Analyte]],[1]analyte_order!$B:$B,[1]analyte_order!$C:$C)</f>
        <v>30334-69-1</v>
      </c>
      <c r="K1293">
        <f>_xlfn.XLOOKUP(Table1_1[[#This Row],[CAS_rn]],[1]analyte_order!$C:$C,[1]analyte_order!$E:$E)</f>
        <v>51</v>
      </c>
      <c r="L1293" s="3">
        <v>0.92800000000000005</v>
      </c>
    </row>
    <row r="1294" spans="1:12" x14ac:dyDescent="0.3">
      <c r="A1294" t="s">
        <v>179</v>
      </c>
      <c r="B1294" s="1">
        <v>44314</v>
      </c>
      <c r="C1294" s="1" t="str">
        <f t="shared" si="20"/>
        <v>21118</v>
      </c>
      <c r="D1294" t="s">
        <v>109</v>
      </c>
      <c r="E1294" t="s">
        <v>120</v>
      </c>
      <c r="F1294" t="s">
        <v>115</v>
      </c>
      <c r="G1294">
        <v>19.5</v>
      </c>
      <c r="H1294">
        <v>157.5</v>
      </c>
      <c r="I1294" t="s">
        <v>51</v>
      </c>
      <c r="J1294" t="str">
        <f>_xlfn.XLOOKUP(Table1_1[[#This Row],[Analyte]],[1]analyte_order!$B:$B,[1]analyte_order!$C:$C)</f>
        <v>41997-13-1</v>
      </c>
      <c r="K1294">
        <f>_xlfn.XLOOKUP(Table1_1[[#This Row],[CAS_rn]],[1]analyte_order!$C:$C,[1]analyte_order!$E:$E)</f>
        <v>52</v>
      </c>
      <c r="L1294" s="3">
        <v>4.9400000000000004</v>
      </c>
    </row>
    <row r="1295" spans="1:12" x14ac:dyDescent="0.3">
      <c r="A1295" t="s">
        <v>179</v>
      </c>
      <c r="B1295" s="1">
        <v>44314</v>
      </c>
      <c r="C1295" s="1" t="str">
        <f t="shared" si="20"/>
        <v>21118</v>
      </c>
      <c r="D1295" t="s">
        <v>109</v>
      </c>
      <c r="E1295" t="s">
        <v>120</v>
      </c>
      <c r="F1295" t="s">
        <v>115</v>
      </c>
      <c r="G1295">
        <v>19.5</v>
      </c>
      <c r="H1295">
        <v>157.5</v>
      </c>
      <c r="I1295" t="s">
        <v>52</v>
      </c>
      <c r="J1295" t="str">
        <f>_xlfn.XLOOKUP(Table1_1[[#This Row],[Analyte]],[1]analyte_order!$B:$B,[1]analyte_order!$C:$C)</f>
        <v>423-41-6</v>
      </c>
      <c r="K1295">
        <f>_xlfn.XLOOKUP(Table1_1[[#This Row],[CAS_rn]],[1]analyte_order!$C:$C,[1]analyte_order!$E:$E)</f>
        <v>53</v>
      </c>
      <c r="L1295" s="3">
        <v>0.18149999999999999</v>
      </c>
    </row>
    <row r="1296" spans="1:12" x14ac:dyDescent="0.3">
      <c r="A1296" t="s">
        <v>179</v>
      </c>
      <c r="B1296" s="1">
        <v>44314</v>
      </c>
      <c r="C1296" s="1" t="str">
        <f t="shared" si="20"/>
        <v>21118</v>
      </c>
      <c r="D1296" t="s">
        <v>109</v>
      </c>
      <c r="E1296" t="s">
        <v>120</v>
      </c>
      <c r="F1296" t="s">
        <v>115</v>
      </c>
      <c r="G1296">
        <v>19.5</v>
      </c>
      <c r="H1296">
        <v>157.5</v>
      </c>
      <c r="I1296" t="s">
        <v>53</v>
      </c>
      <c r="J1296" t="str">
        <f>_xlfn.XLOOKUP(Table1_1[[#This Row],[Analyte]],[1]analyte_order!$B:$B,[1]analyte_order!$C:$C)</f>
        <v>777011-38-8</v>
      </c>
      <c r="K1296">
        <f>_xlfn.XLOOKUP(Table1_1[[#This Row],[CAS_rn]],[1]analyte_order!$C:$C,[1]analyte_order!$E:$E)</f>
        <v>54</v>
      </c>
      <c r="L1296" s="3">
        <v>0.28299999999999997</v>
      </c>
    </row>
    <row r="1297" spans="1:12" x14ac:dyDescent="0.3">
      <c r="A1297" t="s">
        <v>179</v>
      </c>
      <c r="B1297" s="1">
        <v>44314</v>
      </c>
      <c r="C1297" s="1" t="str">
        <f t="shared" si="20"/>
        <v>21118</v>
      </c>
      <c r="D1297" t="s">
        <v>109</v>
      </c>
      <c r="E1297" t="s">
        <v>120</v>
      </c>
      <c r="F1297" t="s">
        <v>115</v>
      </c>
      <c r="G1297">
        <v>19.5</v>
      </c>
      <c r="H1297">
        <v>157.5</v>
      </c>
      <c r="I1297" t="s">
        <v>54</v>
      </c>
      <c r="J1297" t="str">
        <f>_xlfn.XLOOKUP(Table1_1[[#This Row],[Analyte]],[1]analyte_order!$B:$B,[1]analyte_order!$C:$C)</f>
        <v>646-83-3</v>
      </c>
      <c r="K1297">
        <f>_xlfn.XLOOKUP(Table1_1[[#This Row],[CAS_rn]],[1]analyte_order!$C:$C,[1]analyte_order!$E:$E)</f>
        <v>55</v>
      </c>
      <c r="L1297" s="3">
        <v>7.2499999999999995E-2</v>
      </c>
    </row>
    <row r="1298" spans="1:12" x14ac:dyDescent="0.3">
      <c r="A1298" t="s">
        <v>179</v>
      </c>
      <c r="B1298" s="1">
        <v>44314</v>
      </c>
      <c r="C1298" s="1" t="str">
        <f t="shared" si="20"/>
        <v>21118</v>
      </c>
      <c r="D1298" t="s">
        <v>109</v>
      </c>
      <c r="E1298" t="s">
        <v>120</v>
      </c>
      <c r="F1298" t="s">
        <v>115</v>
      </c>
      <c r="G1298">
        <v>19.5</v>
      </c>
      <c r="H1298">
        <v>157.5</v>
      </c>
      <c r="I1298" t="s">
        <v>55</v>
      </c>
      <c r="J1298" t="str">
        <f>_xlfn.XLOOKUP(Table1_1[[#This Row],[Analyte]],[1]analyte_order!$B:$B,[1]analyte_order!$C:$C)</f>
        <v>678-41-1</v>
      </c>
      <c r="K1298">
        <f>_xlfn.XLOOKUP(Table1_1[[#This Row],[CAS_rn]],[1]analyte_order!$C:$C,[1]analyte_order!$E:$E)</f>
        <v>56</v>
      </c>
      <c r="L1298" s="3">
        <v>7.2499999999999995E-2</v>
      </c>
    </row>
    <row r="1299" spans="1:12" x14ac:dyDescent="0.3">
      <c r="A1299" t="s">
        <v>179</v>
      </c>
      <c r="B1299" s="1">
        <v>44314</v>
      </c>
      <c r="C1299" s="1" t="str">
        <f t="shared" si="20"/>
        <v>21118</v>
      </c>
      <c r="D1299" t="s">
        <v>109</v>
      </c>
      <c r="E1299" t="s">
        <v>120</v>
      </c>
      <c r="F1299" t="s">
        <v>115</v>
      </c>
      <c r="G1299">
        <v>19.5</v>
      </c>
      <c r="H1299">
        <v>157.5</v>
      </c>
      <c r="I1299" t="s">
        <v>56</v>
      </c>
      <c r="J1299" t="str">
        <f>_xlfn.XLOOKUP(Table1_1[[#This Row],[Analyte]],[1]analyte_order!$B:$B,[1]analyte_order!$C:$C)</f>
        <v>2965-52-8</v>
      </c>
      <c r="K1299">
        <f>_xlfn.XLOOKUP(Table1_1[[#This Row],[CAS_rn]],[1]analyte_order!$C:$C,[1]analyte_order!$E:$E)</f>
        <v>57</v>
      </c>
      <c r="L1299" s="3">
        <v>7.2499999999999995E-2</v>
      </c>
    </row>
    <row r="1300" spans="1:12" x14ac:dyDescent="0.3">
      <c r="A1300" t="s">
        <v>180</v>
      </c>
      <c r="B1300" s="1">
        <v>44314</v>
      </c>
      <c r="C1300" s="1" t="str">
        <f t="shared" si="20"/>
        <v>21118</v>
      </c>
      <c r="D1300" t="s">
        <v>109</v>
      </c>
      <c r="E1300" t="s">
        <v>110</v>
      </c>
      <c r="F1300" t="s">
        <v>111</v>
      </c>
      <c r="G1300">
        <v>18</v>
      </c>
      <c r="H1300">
        <v>149.85</v>
      </c>
      <c r="I1300" t="s">
        <v>7</v>
      </c>
      <c r="J1300" t="str">
        <f>_xlfn.XLOOKUP(Table1_1[[#This Row],[Analyte]],[1]analyte_order!$B:$B,[1]analyte_order!$C:$C)</f>
        <v>375-22-4</v>
      </c>
      <c r="K1300">
        <f>_xlfn.XLOOKUP(Table1_1[[#This Row],[CAS_rn]],[1]analyte_order!$C:$C,[1]analyte_order!$E:$E)</f>
        <v>1</v>
      </c>
      <c r="L1300" s="3">
        <v>1.84</v>
      </c>
    </row>
    <row r="1301" spans="1:12" x14ac:dyDescent="0.3">
      <c r="A1301" t="s">
        <v>180</v>
      </c>
      <c r="B1301" s="1">
        <v>44314</v>
      </c>
      <c r="C1301" s="1" t="str">
        <f t="shared" si="20"/>
        <v>21118</v>
      </c>
      <c r="D1301" t="s">
        <v>109</v>
      </c>
      <c r="E1301" t="s">
        <v>110</v>
      </c>
      <c r="F1301" t="s">
        <v>111</v>
      </c>
      <c r="G1301">
        <v>18</v>
      </c>
      <c r="H1301">
        <v>149.85</v>
      </c>
      <c r="I1301" t="s">
        <v>8</v>
      </c>
      <c r="J1301" t="str">
        <f>_xlfn.XLOOKUP(Table1_1[[#This Row],[Analyte]],[1]analyte_order!$B:$B,[1]analyte_order!$C:$C)</f>
        <v>2706-90-3</v>
      </c>
      <c r="K1301">
        <f>_xlfn.XLOOKUP(Table1_1[[#This Row],[CAS_rn]],[1]analyte_order!$C:$C,[1]analyte_order!$E:$E)</f>
        <v>2</v>
      </c>
      <c r="L1301" s="3">
        <v>2.9950000000000001E-2</v>
      </c>
    </row>
    <row r="1302" spans="1:12" x14ac:dyDescent="0.3">
      <c r="A1302" t="s">
        <v>180</v>
      </c>
      <c r="B1302" s="1">
        <v>44314</v>
      </c>
      <c r="C1302" s="1" t="str">
        <f t="shared" si="20"/>
        <v>21118</v>
      </c>
      <c r="D1302" t="s">
        <v>109</v>
      </c>
      <c r="E1302" t="s">
        <v>110</v>
      </c>
      <c r="F1302" t="s">
        <v>111</v>
      </c>
      <c r="G1302">
        <v>18</v>
      </c>
      <c r="H1302">
        <v>149.85</v>
      </c>
      <c r="I1302" t="s">
        <v>9</v>
      </c>
      <c r="J1302" t="str">
        <f>_xlfn.XLOOKUP(Table1_1[[#This Row],[Analyte]],[1]analyte_order!$B:$B,[1]analyte_order!$C:$C)</f>
        <v>307-24-4</v>
      </c>
      <c r="K1302">
        <f>_xlfn.XLOOKUP(Table1_1[[#This Row],[CAS_rn]],[1]analyte_order!$C:$C,[1]analyte_order!$E:$E)</f>
        <v>3</v>
      </c>
      <c r="L1302" s="3">
        <v>1.23</v>
      </c>
    </row>
    <row r="1303" spans="1:12" x14ac:dyDescent="0.3">
      <c r="A1303" t="s">
        <v>180</v>
      </c>
      <c r="B1303" s="1">
        <v>44314</v>
      </c>
      <c r="C1303" s="1" t="str">
        <f t="shared" si="20"/>
        <v>21118</v>
      </c>
      <c r="D1303" t="s">
        <v>109</v>
      </c>
      <c r="E1303" t="s">
        <v>110</v>
      </c>
      <c r="F1303" t="s">
        <v>111</v>
      </c>
      <c r="G1303">
        <v>18</v>
      </c>
      <c r="H1303">
        <v>149.85</v>
      </c>
      <c r="I1303" t="s">
        <v>10</v>
      </c>
      <c r="J1303" t="str">
        <f>_xlfn.XLOOKUP(Table1_1[[#This Row],[Analyte]],[1]analyte_order!$B:$B,[1]analyte_order!$C:$C)</f>
        <v>375-85-9</v>
      </c>
      <c r="K1303">
        <f>_xlfn.XLOOKUP(Table1_1[[#This Row],[CAS_rn]],[1]analyte_order!$C:$C,[1]analyte_order!$E:$E)</f>
        <v>4</v>
      </c>
      <c r="L1303" s="3">
        <v>0.61599999999999999</v>
      </c>
    </row>
    <row r="1304" spans="1:12" x14ac:dyDescent="0.3">
      <c r="A1304" t="s">
        <v>180</v>
      </c>
      <c r="B1304" s="1">
        <v>44314</v>
      </c>
      <c r="C1304" s="1" t="str">
        <f t="shared" si="20"/>
        <v>21118</v>
      </c>
      <c r="D1304" t="s">
        <v>109</v>
      </c>
      <c r="E1304" t="s">
        <v>110</v>
      </c>
      <c r="F1304" t="s">
        <v>111</v>
      </c>
      <c r="G1304">
        <v>18</v>
      </c>
      <c r="H1304">
        <v>149.85</v>
      </c>
      <c r="I1304" t="s">
        <v>11</v>
      </c>
      <c r="J1304" t="str">
        <f>_xlfn.XLOOKUP(Table1_1[[#This Row],[Analyte]],[1]analyte_order!$B:$B,[1]analyte_order!$C:$C)</f>
        <v>335-67-1</v>
      </c>
      <c r="K1304">
        <f>_xlfn.XLOOKUP(Table1_1[[#This Row],[CAS_rn]],[1]analyte_order!$C:$C,[1]analyte_order!$E:$E)</f>
        <v>5</v>
      </c>
      <c r="L1304" s="3">
        <v>5.76</v>
      </c>
    </row>
    <row r="1305" spans="1:12" x14ac:dyDescent="0.3">
      <c r="A1305" t="s">
        <v>180</v>
      </c>
      <c r="B1305" s="1">
        <v>44314</v>
      </c>
      <c r="C1305" s="1" t="str">
        <f t="shared" si="20"/>
        <v>21118</v>
      </c>
      <c r="D1305" t="s">
        <v>109</v>
      </c>
      <c r="E1305" t="s">
        <v>110</v>
      </c>
      <c r="F1305" t="s">
        <v>111</v>
      </c>
      <c r="G1305">
        <v>18</v>
      </c>
      <c r="H1305">
        <v>149.85</v>
      </c>
      <c r="I1305" t="s">
        <v>12</v>
      </c>
      <c r="J1305" t="str">
        <f>_xlfn.XLOOKUP(Table1_1[[#This Row],[Analyte]],[1]analyte_order!$B:$B,[1]analyte_order!$C:$C)</f>
        <v>375-95-1</v>
      </c>
      <c r="K1305">
        <f>_xlfn.XLOOKUP(Table1_1[[#This Row],[CAS_rn]],[1]analyte_order!$C:$C,[1]analyte_order!$E:$E)</f>
        <v>6</v>
      </c>
      <c r="L1305" s="3">
        <v>2.23</v>
      </c>
    </row>
    <row r="1306" spans="1:12" x14ac:dyDescent="0.3">
      <c r="A1306" t="s">
        <v>180</v>
      </c>
      <c r="B1306" s="1">
        <v>44314</v>
      </c>
      <c r="C1306" s="1" t="str">
        <f t="shared" si="20"/>
        <v>21118</v>
      </c>
      <c r="D1306" t="s">
        <v>109</v>
      </c>
      <c r="E1306" t="s">
        <v>110</v>
      </c>
      <c r="F1306" t="s">
        <v>111</v>
      </c>
      <c r="G1306">
        <v>18</v>
      </c>
      <c r="H1306">
        <v>149.85</v>
      </c>
      <c r="I1306" t="s">
        <v>19</v>
      </c>
      <c r="J1306" t="str">
        <f>_xlfn.XLOOKUP(Table1_1[[#This Row],[Analyte]],[1]analyte_order!$B:$B,[1]analyte_order!$C:$C)</f>
        <v>335-76-2</v>
      </c>
      <c r="K1306">
        <f>_xlfn.XLOOKUP(Table1_1[[#This Row],[CAS_rn]],[1]analyte_order!$C:$C,[1]analyte_order!$E:$E)</f>
        <v>7</v>
      </c>
      <c r="L1306" s="3">
        <v>5.47</v>
      </c>
    </row>
    <row r="1307" spans="1:12" x14ac:dyDescent="0.3">
      <c r="A1307" t="s">
        <v>180</v>
      </c>
      <c r="B1307" s="1">
        <v>44314</v>
      </c>
      <c r="C1307" s="1" t="str">
        <f t="shared" si="20"/>
        <v>21118</v>
      </c>
      <c r="D1307" t="s">
        <v>109</v>
      </c>
      <c r="E1307" t="s">
        <v>110</v>
      </c>
      <c r="F1307" t="s">
        <v>111</v>
      </c>
      <c r="G1307">
        <v>18</v>
      </c>
      <c r="H1307">
        <v>149.85</v>
      </c>
      <c r="I1307" t="s">
        <v>20</v>
      </c>
      <c r="J1307" t="str">
        <f>_xlfn.XLOOKUP(Table1_1[[#This Row],[Analyte]],[1]analyte_order!$B:$B,[1]analyte_order!$C:$C)</f>
        <v>2058-94-8</v>
      </c>
      <c r="K1307">
        <f>_xlfn.XLOOKUP(Table1_1[[#This Row],[CAS_rn]],[1]analyte_order!$C:$C,[1]analyte_order!$E:$E)</f>
        <v>8</v>
      </c>
      <c r="L1307" s="3">
        <v>11.9</v>
      </c>
    </row>
    <row r="1308" spans="1:12" x14ac:dyDescent="0.3">
      <c r="A1308" t="s">
        <v>180</v>
      </c>
      <c r="B1308" s="1">
        <v>44314</v>
      </c>
      <c r="C1308" s="1" t="str">
        <f t="shared" si="20"/>
        <v>21118</v>
      </c>
      <c r="D1308" t="s">
        <v>109</v>
      </c>
      <c r="E1308" t="s">
        <v>110</v>
      </c>
      <c r="F1308" t="s">
        <v>111</v>
      </c>
      <c r="G1308">
        <v>18</v>
      </c>
      <c r="H1308">
        <v>149.85</v>
      </c>
      <c r="I1308" t="s">
        <v>21</v>
      </c>
      <c r="J1308" t="str">
        <f>_xlfn.XLOOKUP(Table1_1[[#This Row],[Analyte]],[1]analyte_order!$B:$B,[1]analyte_order!$C:$C)</f>
        <v>307-55-1</v>
      </c>
      <c r="K1308">
        <f>_xlfn.XLOOKUP(Table1_1[[#This Row],[CAS_rn]],[1]analyte_order!$C:$C,[1]analyte_order!$E:$E)</f>
        <v>9</v>
      </c>
      <c r="L1308" s="3">
        <v>15.5</v>
      </c>
    </row>
    <row r="1309" spans="1:12" x14ac:dyDescent="0.3">
      <c r="A1309" t="s">
        <v>180</v>
      </c>
      <c r="B1309" s="1">
        <v>44314</v>
      </c>
      <c r="C1309" s="1" t="str">
        <f t="shared" si="20"/>
        <v>21118</v>
      </c>
      <c r="D1309" t="s">
        <v>109</v>
      </c>
      <c r="E1309" t="s">
        <v>110</v>
      </c>
      <c r="F1309" t="s">
        <v>111</v>
      </c>
      <c r="G1309">
        <v>18</v>
      </c>
      <c r="H1309">
        <v>149.85</v>
      </c>
      <c r="I1309" t="s">
        <v>22</v>
      </c>
      <c r="J1309" t="str">
        <f>_xlfn.XLOOKUP(Table1_1[[#This Row],[Analyte]],[1]analyte_order!$B:$B,[1]analyte_order!$C:$C)</f>
        <v>72629-94-8</v>
      </c>
      <c r="K1309">
        <f>_xlfn.XLOOKUP(Table1_1[[#This Row],[CAS_rn]],[1]analyte_order!$C:$C,[1]analyte_order!$E:$E)</f>
        <v>10</v>
      </c>
      <c r="L1309" s="3">
        <v>14.4</v>
      </c>
    </row>
    <row r="1310" spans="1:12" x14ac:dyDescent="0.3">
      <c r="A1310" t="s">
        <v>180</v>
      </c>
      <c r="B1310" s="1">
        <v>44314</v>
      </c>
      <c r="C1310" s="1" t="str">
        <f t="shared" si="20"/>
        <v>21118</v>
      </c>
      <c r="D1310" t="s">
        <v>109</v>
      </c>
      <c r="E1310" t="s">
        <v>110</v>
      </c>
      <c r="F1310" t="s">
        <v>111</v>
      </c>
      <c r="G1310">
        <v>18</v>
      </c>
      <c r="H1310">
        <v>149.85</v>
      </c>
      <c r="I1310" t="s">
        <v>23</v>
      </c>
      <c r="J1310" t="str">
        <f>_xlfn.XLOOKUP(Table1_1[[#This Row],[Analyte]],[1]analyte_order!$B:$B,[1]analyte_order!$C:$C)</f>
        <v>376-06-7</v>
      </c>
      <c r="K1310">
        <f>_xlfn.XLOOKUP(Table1_1[[#This Row],[CAS_rn]],[1]analyte_order!$C:$C,[1]analyte_order!$E:$E)</f>
        <v>11</v>
      </c>
      <c r="L1310" s="3">
        <v>16.600000000000001</v>
      </c>
    </row>
    <row r="1311" spans="1:12" x14ac:dyDescent="0.3">
      <c r="A1311" t="s">
        <v>180</v>
      </c>
      <c r="B1311" s="1">
        <v>44314</v>
      </c>
      <c r="C1311" s="1" t="str">
        <f t="shared" si="20"/>
        <v>21118</v>
      </c>
      <c r="D1311" t="s">
        <v>109</v>
      </c>
      <c r="E1311" t="s">
        <v>110</v>
      </c>
      <c r="F1311" t="s">
        <v>111</v>
      </c>
      <c r="G1311">
        <v>18</v>
      </c>
      <c r="H1311">
        <v>149.85</v>
      </c>
      <c r="I1311" t="s">
        <v>24</v>
      </c>
      <c r="J1311" t="str">
        <f>_xlfn.XLOOKUP(Table1_1[[#This Row],[Analyte]],[1]analyte_order!$B:$B,[1]analyte_order!$C:$C)</f>
        <v>67905-19-5</v>
      </c>
      <c r="K1311">
        <f>_xlfn.XLOOKUP(Table1_1[[#This Row],[CAS_rn]],[1]analyte_order!$C:$C,[1]analyte_order!$E:$E)</f>
        <v>12</v>
      </c>
      <c r="L1311" s="3">
        <v>0.42</v>
      </c>
    </row>
    <row r="1312" spans="1:12" x14ac:dyDescent="0.3">
      <c r="A1312" t="s">
        <v>180</v>
      </c>
      <c r="B1312" s="1">
        <v>44314</v>
      </c>
      <c r="C1312" s="1" t="str">
        <f t="shared" si="20"/>
        <v>21118</v>
      </c>
      <c r="D1312" t="s">
        <v>109</v>
      </c>
      <c r="E1312" t="s">
        <v>110</v>
      </c>
      <c r="F1312" t="s">
        <v>111</v>
      </c>
      <c r="G1312">
        <v>18</v>
      </c>
      <c r="H1312">
        <v>149.85</v>
      </c>
      <c r="I1312" t="s">
        <v>13</v>
      </c>
      <c r="J1312" t="str">
        <f>_xlfn.XLOOKUP(Table1_1[[#This Row],[Analyte]],[1]analyte_order!$B:$B,[1]analyte_order!$C:$C)</f>
        <v>375-73-5</v>
      </c>
      <c r="K1312">
        <f>_xlfn.XLOOKUP(Table1_1[[#This Row],[CAS_rn]],[1]analyte_order!$C:$C,[1]analyte_order!$E:$E)</f>
        <v>14</v>
      </c>
      <c r="L1312" s="3">
        <v>0.188</v>
      </c>
    </row>
    <row r="1313" spans="1:12" x14ac:dyDescent="0.3">
      <c r="A1313" t="s">
        <v>180</v>
      </c>
      <c r="B1313" s="1">
        <v>44314</v>
      </c>
      <c r="C1313" s="1" t="str">
        <f t="shared" si="20"/>
        <v>21118</v>
      </c>
      <c r="D1313" t="s">
        <v>109</v>
      </c>
      <c r="E1313" t="s">
        <v>110</v>
      </c>
      <c r="F1313" t="s">
        <v>111</v>
      </c>
      <c r="G1313">
        <v>18</v>
      </c>
      <c r="H1313">
        <v>149.85</v>
      </c>
      <c r="I1313" t="s">
        <v>14</v>
      </c>
      <c r="J1313" t="str">
        <f>_xlfn.XLOOKUP(Table1_1[[#This Row],[Analyte]],[1]analyte_order!$B:$B,[1]analyte_order!$C:$C)</f>
        <v>2706-91-4</v>
      </c>
      <c r="K1313">
        <f>_xlfn.XLOOKUP(Table1_1[[#This Row],[CAS_rn]],[1]analyte_order!$C:$C,[1]analyte_order!$E:$E)</f>
        <v>15</v>
      </c>
      <c r="L1313" s="3">
        <v>0.59199999999999997</v>
      </c>
    </row>
    <row r="1314" spans="1:12" x14ac:dyDescent="0.3">
      <c r="A1314" t="s">
        <v>180</v>
      </c>
      <c r="B1314" s="1">
        <v>44314</v>
      </c>
      <c r="C1314" s="1" t="str">
        <f t="shared" si="20"/>
        <v>21118</v>
      </c>
      <c r="D1314" t="s">
        <v>109</v>
      </c>
      <c r="E1314" t="s">
        <v>110</v>
      </c>
      <c r="F1314" t="s">
        <v>111</v>
      </c>
      <c r="G1314">
        <v>18</v>
      </c>
      <c r="H1314">
        <v>149.85</v>
      </c>
      <c r="I1314" t="s">
        <v>15</v>
      </c>
      <c r="J1314" t="str">
        <f>_xlfn.XLOOKUP(Table1_1[[#This Row],[Analyte]],[1]analyte_order!$B:$B,[1]analyte_order!$C:$C)</f>
        <v>355-46-4</v>
      </c>
      <c r="K1314">
        <f>_xlfn.XLOOKUP(Table1_1[[#This Row],[CAS_rn]],[1]analyte_order!$C:$C,[1]analyte_order!$E:$E)</f>
        <v>16</v>
      </c>
      <c r="L1314" s="3">
        <v>18.7</v>
      </c>
    </row>
    <row r="1315" spans="1:12" x14ac:dyDescent="0.3">
      <c r="A1315" t="s">
        <v>180</v>
      </c>
      <c r="B1315" s="1">
        <v>44314</v>
      </c>
      <c r="C1315" s="1" t="str">
        <f t="shared" si="20"/>
        <v>21118</v>
      </c>
      <c r="D1315" t="s">
        <v>109</v>
      </c>
      <c r="E1315" t="s">
        <v>110</v>
      </c>
      <c r="F1315" t="s">
        <v>111</v>
      </c>
      <c r="G1315">
        <v>18</v>
      </c>
      <c r="H1315">
        <v>149.85</v>
      </c>
      <c r="I1315" t="s">
        <v>16</v>
      </c>
      <c r="J1315" t="str">
        <f>_xlfn.XLOOKUP(Table1_1[[#This Row],[Analyte]],[1]analyte_order!$B:$B,[1]analyte_order!$C:$C)</f>
        <v>375-92-8</v>
      </c>
      <c r="K1315">
        <f>_xlfn.XLOOKUP(Table1_1[[#This Row],[CAS_rn]],[1]analyte_order!$C:$C,[1]analyte_order!$E:$E)</f>
        <v>17</v>
      </c>
      <c r="L1315" s="3">
        <v>2.97</v>
      </c>
    </row>
    <row r="1316" spans="1:12" x14ac:dyDescent="0.3">
      <c r="A1316" t="s">
        <v>180</v>
      </c>
      <c r="B1316" s="1">
        <v>44314</v>
      </c>
      <c r="C1316" s="1" t="str">
        <f t="shared" si="20"/>
        <v>21118</v>
      </c>
      <c r="D1316" t="s">
        <v>109</v>
      </c>
      <c r="E1316" t="s">
        <v>110</v>
      </c>
      <c r="F1316" t="s">
        <v>111</v>
      </c>
      <c r="G1316">
        <v>18</v>
      </c>
      <c r="H1316">
        <v>149.85</v>
      </c>
      <c r="I1316" t="s">
        <v>17</v>
      </c>
      <c r="J1316" t="str">
        <f>_xlfn.XLOOKUP(Table1_1[[#This Row],[Analyte]],[1]analyte_order!$B:$B,[1]analyte_order!$C:$C)</f>
        <v>1763-23-1</v>
      </c>
      <c r="K1316">
        <f>_xlfn.XLOOKUP(Table1_1[[#This Row],[CAS_rn]],[1]analyte_order!$C:$C,[1]analyte_order!$E:$E)</f>
        <v>18</v>
      </c>
      <c r="L1316" s="3">
        <v>1210</v>
      </c>
    </row>
    <row r="1317" spans="1:12" x14ac:dyDescent="0.3">
      <c r="A1317" t="s">
        <v>180</v>
      </c>
      <c r="B1317" s="1">
        <v>44314</v>
      </c>
      <c r="C1317" s="1" t="str">
        <f t="shared" si="20"/>
        <v>21118</v>
      </c>
      <c r="D1317" t="s">
        <v>109</v>
      </c>
      <c r="E1317" t="s">
        <v>110</v>
      </c>
      <c r="F1317" t="s">
        <v>111</v>
      </c>
      <c r="G1317">
        <v>18</v>
      </c>
      <c r="H1317">
        <v>149.85</v>
      </c>
      <c r="I1317" t="s">
        <v>25</v>
      </c>
      <c r="J1317" t="str">
        <f>_xlfn.XLOOKUP(Table1_1[[#This Row],[Analyte]],[1]analyte_order!$B:$B,[1]analyte_order!$C:$C)</f>
        <v>68259-12-1</v>
      </c>
      <c r="K1317">
        <f>_xlfn.XLOOKUP(Table1_1[[#This Row],[CAS_rn]],[1]analyte_order!$C:$C,[1]analyte_order!$E:$E)</f>
        <v>19</v>
      </c>
      <c r="L1317" s="3">
        <v>11.5</v>
      </c>
    </row>
    <row r="1318" spans="1:12" x14ac:dyDescent="0.3">
      <c r="A1318" t="s">
        <v>180</v>
      </c>
      <c r="B1318" s="1">
        <v>44314</v>
      </c>
      <c r="C1318" s="1" t="str">
        <f t="shared" si="20"/>
        <v>21118</v>
      </c>
      <c r="D1318" t="s">
        <v>109</v>
      </c>
      <c r="E1318" t="s">
        <v>110</v>
      </c>
      <c r="F1318" t="s">
        <v>111</v>
      </c>
      <c r="G1318">
        <v>18</v>
      </c>
      <c r="H1318">
        <v>149.85</v>
      </c>
      <c r="I1318" t="s">
        <v>26</v>
      </c>
      <c r="J1318" t="str">
        <f>_xlfn.XLOOKUP(Table1_1[[#This Row],[Analyte]],[1]analyte_order!$B:$B,[1]analyte_order!$C:$C)</f>
        <v>335-77-3</v>
      </c>
      <c r="K1318">
        <f>_xlfn.XLOOKUP(Table1_1[[#This Row],[CAS_rn]],[1]analyte_order!$C:$C,[1]analyte_order!$E:$E)</f>
        <v>20</v>
      </c>
      <c r="L1318" s="3">
        <v>13</v>
      </c>
    </row>
    <row r="1319" spans="1:12" x14ac:dyDescent="0.3">
      <c r="A1319" t="s">
        <v>180</v>
      </c>
      <c r="B1319" s="1">
        <v>44314</v>
      </c>
      <c r="C1319" s="1" t="str">
        <f t="shared" si="20"/>
        <v>21118</v>
      </c>
      <c r="D1319" t="s">
        <v>109</v>
      </c>
      <c r="E1319" t="s">
        <v>110</v>
      </c>
      <c r="F1319" t="s">
        <v>111</v>
      </c>
      <c r="G1319">
        <v>18</v>
      </c>
      <c r="H1319">
        <v>149.85</v>
      </c>
      <c r="I1319" t="s">
        <v>27</v>
      </c>
      <c r="J1319" t="str">
        <f>_xlfn.XLOOKUP(Table1_1[[#This Row],[Analyte]],[1]analyte_order!$B:$B,[1]analyte_order!$C:$C)</f>
        <v>79780-39-5</v>
      </c>
      <c r="K1319">
        <f>_xlfn.XLOOKUP(Table1_1[[#This Row],[CAS_rn]],[1]analyte_order!$C:$C,[1]analyte_order!$E:$E)</f>
        <v>21</v>
      </c>
      <c r="L1319" s="3">
        <v>4.05</v>
      </c>
    </row>
    <row r="1320" spans="1:12" x14ac:dyDescent="0.3">
      <c r="A1320" t="s">
        <v>180</v>
      </c>
      <c r="B1320" s="1">
        <v>44314</v>
      </c>
      <c r="C1320" s="1" t="str">
        <f t="shared" si="20"/>
        <v>21118</v>
      </c>
      <c r="D1320" t="s">
        <v>109</v>
      </c>
      <c r="E1320" t="s">
        <v>110</v>
      </c>
      <c r="F1320" t="s">
        <v>111</v>
      </c>
      <c r="G1320">
        <v>18</v>
      </c>
      <c r="H1320">
        <v>149.85</v>
      </c>
      <c r="I1320" t="s">
        <v>28</v>
      </c>
      <c r="J1320" t="str">
        <f>_xlfn.XLOOKUP(Table1_1[[#This Row],[Analyte]],[1]analyte_order!$B:$B,[1]analyte_order!$C:$C)</f>
        <v>757124-72-4</v>
      </c>
      <c r="K1320">
        <f>_xlfn.XLOOKUP(Table1_1[[#This Row],[CAS_rn]],[1]analyte_order!$C:$C,[1]analyte_order!$E:$E)</f>
        <v>22</v>
      </c>
      <c r="L1320" s="3">
        <v>2.9950000000000001E-2</v>
      </c>
    </row>
    <row r="1321" spans="1:12" x14ac:dyDescent="0.3">
      <c r="A1321" t="s">
        <v>180</v>
      </c>
      <c r="B1321" s="1">
        <v>44314</v>
      </c>
      <c r="C1321" s="1" t="str">
        <f t="shared" si="20"/>
        <v>21118</v>
      </c>
      <c r="D1321" t="s">
        <v>109</v>
      </c>
      <c r="E1321" t="s">
        <v>110</v>
      </c>
      <c r="F1321" t="s">
        <v>111</v>
      </c>
      <c r="G1321">
        <v>18</v>
      </c>
      <c r="H1321">
        <v>149.85</v>
      </c>
      <c r="I1321" t="s">
        <v>18</v>
      </c>
      <c r="J1321" t="str">
        <f>_xlfn.XLOOKUP(Table1_1[[#This Row],[Analyte]],[1]analyte_order!$B:$B,[1]analyte_order!$C:$C)</f>
        <v>27619-97-2</v>
      </c>
      <c r="K1321">
        <f>_xlfn.XLOOKUP(Table1_1[[#This Row],[CAS_rn]],[1]analyte_order!$C:$C,[1]analyte_order!$E:$E)</f>
        <v>23</v>
      </c>
      <c r="L1321" s="3">
        <v>2.9950000000000001E-2</v>
      </c>
    </row>
    <row r="1322" spans="1:12" x14ac:dyDescent="0.3">
      <c r="A1322" t="s">
        <v>180</v>
      </c>
      <c r="B1322" s="1">
        <v>44314</v>
      </c>
      <c r="C1322" s="1" t="str">
        <f t="shared" si="20"/>
        <v>21118</v>
      </c>
      <c r="D1322" t="s">
        <v>109</v>
      </c>
      <c r="E1322" t="s">
        <v>110</v>
      </c>
      <c r="F1322" t="s">
        <v>111</v>
      </c>
      <c r="G1322">
        <v>18</v>
      </c>
      <c r="H1322">
        <v>149.85</v>
      </c>
      <c r="I1322" t="s">
        <v>29</v>
      </c>
      <c r="J1322" t="str">
        <f>_xlfn.XLOOKUP(Table1_1[[#This Row],[Analyte]],[1]analyte_order!$B:$B,[1]analyte_order!$C:$C)</f>
        <v>39108-34-4</v>
      </c>
      <c r="K1322">
        <f>_xlfn.XLOOKUP(Table1_1[[#This Row],[CAS_rn]],[1]analyte_order!$C:$C,[1]analyte_order!$E:$E)</f>
        <v>24</v>
      </c>
      <c r="L1322" s="3">
        <v>15.4</v>
      </c>
    </row>
    <row r="1323" spans="1:12" x14ac:dyDescent="0.3">
      <c r="A1323" t="s">
        <v>180</v>
      </c>
      <c r="B1323" s="1">
        <v>44314</v>
      </c>
      <c r="C1323" s="1" t="str">
        <f t="shared" si="20"/>
        <v>21118</v>
      </c>
      <c r="D1323" t="s">
        <v>109</v>
      </c>
      <c r="E1323" t="s">
        <v>110</v>
      </c>
      <c r="F1323" t="s">
        <v>111</v>
      </c>
      <c r="G1323">
        <v>18</v>
      </c>
      <c r="H1323">
        <v>149.85</v>
      </c>
      <c r="I1323" t="s">
        <v>30</v>
      </c>
      <c r="J1323" t="str">
        <f>_xlfn.XLOOKUP(Table1_1[[#This Row],[Analyte]],[1]analyte_order!$B:$B,[1]analyte_order!$C:$C)</f>
        <v>120226-60-0</v>
      </c>
      <c r="K1323">
        <f>_xlfn.XLOOKUP(Table1_1[[#This Row],[CAS_rn]],[1]analyte_order!$C:$C,[1]analyte_order!$E:$E)</f>
        <v>25</v>
      </c>
      <c r="L1323" s="3">
        <v>5.39</v>
      </c>
    </row>
    <row r="1324" spans="1:12" x14ac:dyDescent="0.3">
      <c r="A1324" t="s">
        <v>180</v>
      </c>
      <c r="B1324" s="1">
        <v>44314</v>
      </c>
      <c r="C1324" s="1" t="str">
        <f t="shared" si="20"/>
        <v>21118</v>
      </c>
      <c r="D1324" t="s">
        <v>109</v>
      </c>
      <c r="E1324" t="s">
        <v>110</v>
      </c>
      <c r="F1324" t="s">
        <v>111</v>
      </c>
      <c r="G1324">
        <v>18</v>
      </c>
      <c r="H1324">
        <v>149.85</v>
      </c>
      <c r="I1324" t="s">
        <v>31</v>
      </c>
      <c r="J1324" t="str">
        <f>_xlfn.XLOOKUP(Table1_1[[#This Row],[Analyte]],[1]analyte_order!$B:$B,[1]analyte_order!$C:$C)</f>
        <v>2355-31-9</v>
      </c>
      <c r="K1324">
        <f>_xlfn.XLOOKUP(Table1_1[[#This Row],[CAS_rn]],[1]analyte_order!$C:$C,[1]analyte_order!$E:$E)</f>
        <v>26</v>
      </c>
      <c r="L1324" s="3">
        <v>2.9950000000000001E-2</v>
      </c>
    </row>
    <row r="1325" spans="1:12" x14ac:dyDescent="0.3">
      <c r="A1325" t="s">
        <v>180</v>
      </c>
      <c r="B1325" s="1">
        <v>44314</v>
      </c>
      <c r="C1325" s="1" t="str">
        <f t="shared" si="20"/>
        <v>21118</v>
      </c>
      <c r="D1325" t="s">
        <v>109</v>
      </c>
      <c r="E1325" t="s">
        <v>110</v>
      </c>
      <c r="F1325" t="s">
        <v>111</v>
      </c>
      <c r="G1325">
        <v>18</v>
      </c>
      <c r="H1325">
        <v>149.85</v>
      </c>
      <c r="I1325" t="s">
        <v>32</v>
      </c>
      <c r="J1325" t="str">
        <f>_xlfn.XLOOKUP(Table1_1[[#This Row],[Analyte]],[1]analyte_order!$B:$B,[1]analyte_order!$C:$C)</f>
        <v>2991-50-6</v>
      </c>
      <c r="K1325">
        <f>_xlfn.XLOOKUP(Table1_1[[#This Row],[CAS_rn]],[1]analyte_order!$C:$C,[1]analyte_order!$E:$E)</f>
        <v>27</v>
      </c>
      <c r="L1325" s="3">
        <v>2.9950000000000001E-2</v>
      </c>
    </row>
    <row r="1326" spans="1:12" x14ac:dyDescent="0.3">
      <c r="A1326" t="s">
        <v>180</v>
      </c>
      <c r="B1326" s="1">
        <v>44314</v>
      </c>
      <c r="C1326" s="1" t="str">
        <f t="shared" si="20"/>
        <v>21118</v>
      </c>
      <c r="D1326" t="s">
        <v>109</v>
      </c>
      <c r="E1326" t="s">
        <v>110</v>
      </c>
      <c r="F1326" t="s">
        <v>111</v>
      </c>
      <c r="G1326">
        <v>18</v>
      </c>
      <c r="H1326">
        <v>149.85</v>
      </c>
      <c r="I1326" t="s">
        <v>33</v>
      </c>
      <c r="J1326" t="str">
        <f>_xlfn.XLOOKUP(Table1_1[[#This Row],[Analyte]],[1]analyte_order!$B:$B,[1]analyte_order!$C:$C)</f>
        <v>754-91-6</v>
      </c>
      <c r="K1326">
        <f>_xlfn.XLOOKUP(Table1_1[[#This Row],[CAS_rn]],[1]analyte_order!$C:$C,[1]analyte_order!$E:$E)</f>
        <v>28</v>
      </c>
      <c r="L1326" s="3">
        <v>4.26</v>
      </c>
    </row>
    <row r="1327" spans="1:12" x14ac:dyDescent="0.3">
      <c r="A1327" t="s">
        <v>180</v>
      </c>
      <c r="B1327" s="1">
        <v>44314</v>
      </c>
      <c r="C1327" s="1" t="str">
        <f t="shared" si="20"/>
        <v>21118</v>
      </c>
      <c r="D1327" t="s">
        <v>109</v>
      </c>
      <c r="E1327" t="s">
        <v>110</v>
      </c>
      <c r="F1327" t="s">
        <v>111</v>
      </c>
      <c r="G1327">
        <v>18</v>
      </c>
      <c r="H1327">
        <v>149.85</v>
      </c>
      <c r="I1327" t="s">
        <v>34</v>
      </c>
      <c r="J1327" t="str">
        <f>_xlfn.XLOOKUP(Table1_1[[#This Row],[Analyte]],[1]analyte_order!$B:$B,[1]analyte_order!$C:$C)</f>
        <v>2806-24-8</v>
      </c>
      <c r="K1327">
        <f>_xlfn.XLOOKUP(Table1_1[[#This Row],[CAS_rn]],[1]analyte_order!$C:$C,[1]analyte_order!$E:$E)</f>
        <v>29</v>
      </c>
      <c r="L1327" s="3">
        <v>2.9950000000000001E-2</v>
      </c>
    </row>
    <row r="1328" spans="1:12" x14ac:dyDescent="0.3">
      <c r="A1328" t="s">
        <v>180</v>
      </c>
      <c r="B1328" s="1">
        <v>44314</v>
      </c>
      <c r="C1328" s="1" t="str">
        <f t="shared" si="20"/>
        <v>21118</v>
      </c>
      <c r="D1328" t="s">
        <v>109</v>
      </c>
      <c r="E1328" t="s">
        <v>110</v>
      </c>
      <c r="F1328" t="s">
        <v>111</v>
      </c>
      <c r="G1328">
        <v>18</v>
      </c>
      <c r="H1328">
        <v>149.85</v>
      </c>
      <c r="I1328" t="s">
        <v>35</v>
      </c>
      <c r="J1328" t="str">
        <f>_xlfn.XLOOKUP(Table1_1[[#This Row],[Analyte]],[1]analyte_order!$B:$B,[1]analyte_order!$C:$C)</f>
        <v>31506-32-8</v>
      </c>
      <c r="K1328">
        <f>_xlfn.XLOOKUP(Table1_1[[#This Row],[CAS_rn]],[1]analyte_order!$C:$C,[1]analyte_order!$E:$E)</f>
        <v>30</v>
      </c>
      <c r="L1328" s="3">
        <v>2.9950000000000001E-2</v>
      </c>
    </row>
    <row r="1329" spans="1:12" x14ac:dyDescent="0.3">
      <c r="A1329" t="s">
        <v>180</v>
      </c>
      <c r="B1329" s="1">
        <v>44314</v>
      </c>
      <c r="C1329" s="1" t="str">
        <f t="shared" si="20"/>
        <v>21118</v>
      </c>
      <c r="D1329" t="s">
        <v>109</v>
      </c>
      <c r="E1329" t="s">
        <v>110</v>
      </c>
      <c r="F1329" t="s">
        <v>111</v>
      </c>
      <c r="G1329">
        <v>18</v>
      </c>
      <c r="H1329">
        <v>149.85</v>
      </c>
      <c r="I1329" t="s">
        <v>36</v>
      </c>
      <c r="J1329" t="str">
        <f>_xlfn.XLOOKUP(Table1_1[[#This Row],[Analyte]],[1]analyte_order!$B:$B,[1]analyte_order!$C:$C)</f>
        <v>4151-50-2</v>
      </c>
      <c r="K1329">
        <f>_xlfn.XLOOKUP(Table1_1[[#This Row],[CAS_rn]],[1]analyte_order!$C:$C,[1]analyte_order!$E:$E)</f>
        <v>31</v>
      </c>
      <c r="L1329" s="3">
        <v>2.9950000000000001E-2</v>
      </c>
    </row>
    <row r="1330" spans="1:12" x14ac:dyDescent="0.3">
      <c r="A1330" t="s">
        <v>180</v>
      </c>
      <c r="B1330" s="1">
        <v>44314</v>
      </c>
      <c r="C1330" s="1" t="str">
        <f t="shared" si="20"/>
        <v>21118</v>
      </c>
      <c r="D1330" t="s">
        <v>109</v>
      </c>
      <c r="E1330" t="s">
        <v>110</v>
      </c>
      <c r="F1330" t="s">
        <v>111</v>
      </c>
      <c r="G1330">
        <v>18</v>
      </c>
      <c r="H1330">
        <v>149.85</v>
      </c>
      <c r="I1330" t="s">
        <v>37</v>
      </c>
      <c r="J1330" t="str">
        <f>_xlfn.XLOOKUP(Table1_1[[#This Row],[Analyte]],[1]analyte_order!$B:$B,[1]analyte_order!$C:$C)</f>
        <v>13252-13-6</v>
      </c>
      <c r="K1330">
        <f>_xlfn.XLOOKUP(Table1_1[[#This Row],[CAS_rn]],[1]analyte_order!$C:$C,[1]analyte_order!$E:$E)</f>
        <v>34</v>
      </c>
      <c r="L1330" s="3">
        <v>2.9950000000000001E-2</v>
      </c>
    </row>
    <row r="1331" spans="1:12" x14ac:dyDescent="0.3">
      <c r="A1331" t="s">
        <v>180</v>
      </c>
      <c r="B1331" s="1">
        <v>44314</v>
      </c>
      <c r="C1331" s="1" t="str">
        <f t="shared" si="20"/>
        <v>21118</v>
      </c>
      <c r="D1331" t="s">
        <v>109</v>
      </c>
      <c r="E1331" t="s">
        <v>110</v>
      </c>
      <c r="F1331" t="s">
        <v>111</v>
      </c>
      <c r="G1331">
        <v>18</v>
      </c>
      <c r="H1331">
        <v>149.85</v>
      </c>
      <c r="I1331" t="s">
        <v>38</v>
      </c>
      <c r="J1331" t="str">
        <f>_xlfn.XLOOKUP(Table1_1[[#This Row],[Analyte]],[1]analyte_order!$B:$B,[1]analyte_order!$C:$C)</f>
        <v>919005-14-4</v>
      </c>
      <c r="K1331">
        <f>_xlfn.XLOOKUP(Table1_1[[#This Row],[CAS_rn]],[1]analyte_order!$C:$C,[1]analyte_order!$E:$E)</f>
        <v>35</v>
      </c>
      <c r="L1331" s="3">
        <v>2.9950000000000001E-2</v>
      </c>
    </row>
    <row r="1332" spans="1:12" x14ac:dyDescent="0.3">
      <c r="A1332" t="s">
        <v>180</v>
      </c>
      <c r="B1332" s="1">
        <v>44314</v>
      </c>
      <c r="C1332" s="1" t="str">
        <f t="shared" si="20"/>
        <v>21118</v>
      </c>
      <c r="D1332" t="s">
        <v>109</v>
      </c>
      <c r="E1332" t="s">
        <v>110</v>
      </c>
      <c r="F1332" t="s">
        <v>111</v>
      </c>
      <c r="G1332">
        <v>18</v>
      </c>
      <c r="H1332">
        <v>149.85</v>
      </c>
      <c r="I1332" t="s">
        <v>39</v>
      </c>
      <c r="J1332" t="str">
        <f>_xlfn.XLOOKUP(Table1_1[[#This Row],[Analyte]],[1]analyte_order!$B:$B,[1]analyte_order!$C:$C)</f>
        <v>756426-58-1</v>
      </c>
      <c r="K1332">
        <f>_xlfn.XLOOKUP(Table1_1[[#This Row],[CAS_rn]],[1]analyte_order!$C:$C,[1]analyte_order!$E:$E)</f>
        <v>36</v>
      </c>
      <c r="L1332" s="3">
        <v>2.9950000000000001E-2</v>
      </c>
    </row>
    <row r="1333" spans="1:12" x14ac:dyDescent="0.3">
      <c r="A1333" t="s">
        <v>180</v>
      </c>
      <c r="B1333" s="1">
        <v>44314</v>
      </c>
      <c r="C1333" s="1" t="str">
        <f t="shared" si="20"/>
        <v>21118</v>
      </c>
      <c r="D1333" t="s">
        <v>109</v>
      </c>
      <c r="E1333" t="s">
        <v>110</v>
      </c>
      <c r="F1333" t="s">
        <v>111</v>
      </c>
      <c r="G1333">
        <v>18</v>
      </c>
      <c r="H1333">
        <v>149.85</v>
      </c>
      <c r="I1333" t="s">
        <v>40</v>
      </c>
      <c r="J1333" t="str">
        <f>_xlfn.XLOOKUP(Table1_1[[#This Row],[Analyte]],[1]analyte_order!$B:$B,[1]analyte_order!$C:$C)</f>
        <v>763051-92-9</v>
      </c>
      <c r="K1333">
        <f>_xlfn.XLOOKUP(Table1_1[[#This Row],[CAS_rn]],[1]analyte_order!$C:$C,[1]analyte_order!$E:$E)</f>
        <v>37</v>
      </c>
      <c r="L1333" s="3">
        <v>2.9950000000000001E-2</v>
      </c>
    </row>
    <row r="1334" spans="1:12" x14ac:dyDescent="0.3">
      <c r="A1334" t="s">
        <v>180</v>
      </c>
      <c r="B1334" s="1">
        <v>44314</v>
      </c>
      <c r="C1334" s="1" t="str">
        <f t="shared" si="20"/>
        <v>21118</v>
      </c>
      <c r="D1334" t="s">
        <v>109</v>
      </c>
      <c r="E1334" t="s">
        <v>110</v>
      </c>
      <c r="F1334" t="s">
        <v>111</v>
      </c>
      <c r="G1334">
        <v>18</v>
      </c>
      <c r="H1334">
        <v>149.85</v>
      </c>
      <c r="I1334" t="s">
        <v>41</v>
      </c>
      <c r="J1334" t="str">
        <f>_xlfn.XLOOKUP(Table1_1[[#This Row],[Analyte]],[1]analyte_order!$B:$B,[1]analyte_order!$C:$C)</f>
        <v>356-02-5</v>
      </c>
      <c r="K1334">
        <f>_xlfn.XLOOKUP(Table1_1[[#This Row],[CAS_rn]],[1]analyte_order!$C:$C,[1]analyte_order!$E:$E)</f>
        <v>38</v>
      </c>
      <c r="L1334" s="3">
        <v>2.9950000000000001E-2</v>
      </c>
    </row>
    <row r="1335" spans="1:12" x14ac:dyDescent="0.3">
      <c r="A1335" t="s">
        <v>180</v>
      </c>
      <c r="B1335" s="1">
        <v>44314</v>
      </c>
      <c r="C1335" s="1" t="str">
        <f t="shared" si="20"/>
        <v>21118</v>
      </c>
      <c r="D1335" t="s">
        <v>109</v>
      </c>
      <c r="E1335" t="s">
        <v>110</v>
      </c>
      <c r="F1335" t="s">
        <v>111</v>
      </c>
      <c r="G1335">
        <v>18</v>
      </c>
      <c r="H1335">
        <v>149.85</v>
      </c>
      <c r="I1335" t="s">
        <v>42</v>
      </c>
      <c r="J1335" t="str">
        <f>_xlfn.XLOOKUP(Table1_1[[#This Row],[Analyte]],[1]analyte_order!$B:$B,[1]analyte_order!$C:$C)</f>
        <v>914637-49-3</v>
      </c>
      <c r="K1335">
        <f>_xlfn.XLOOKUP(Table1_1[[#This Row],[CAS_rn]],[1]analyte_order!$C:$C,[1]analyte_order!$E:$E)</f>
        <v>39</v>
      </c>
      <c r="L1335" s="3">
        <v>1.67</v>
      </c>
    </row>
    <row r="1336" spans="1:12" x14ac:dyDescent="0.3">
      <c r="A1336" t="s">
        <v>180</v>
      </c>
      <c r="B1336" s="1">
        <v>44314</v>
      </c>
      <c r="C1336" s="1" t="str">
        <f t="shared" si="20"/>
        <v>21118</v>
      </c>
      <c r="D1336" t="s">
        <v>109</v>
      </c>
      <c r="E1336" t="s">
        <v>110</v>
      </c>
      <c r="F1336" t="s">
        <v>111</v>
      </c>
      <c r="G1336">
        <v>18</v>
      </c>
      <c r="H1336">
        <v>149.85</v>
      </c>
      <c r="I1336" t="s">
        <v>43</v>
      </c>
      <c r="J1336" t="str">
        <f>_xlfn.XLOOKUP(Table1_1[[#This Row],[Analyte]],[1]analyte_order!$B:$B,[1]analyte_order!$C:$C)</f>
        <v>812-70-4</v>
      </c>
      <c r="K1336">
        <f>_xlfn.XLOOKUP(Table1_1[[#This Row],[CAS_rn]],[1]analyte_order!$C:$C,[1]analyte_order!$E:$E)</f>
        <v>40</v>
      </c>
      <c r="L1336" s="3">
        <v>7.51</v>
      </c>
    </row>
    <row r="1337" spans="1:12" x14ac:dyDescent="0.3">
      <c r="A1337" t="s">
        <v>180</v>
      </c>
      <c r="B1337" s="1">
        <v>44314</v>
      </c>
      <c r="C1337" s="1" t="str">
        <f t="shared" si="20"/>
        <v>21118</v>
      </c>
      <c r="D1337" t="s">
        <v>109</v>
      </c>
      <c r="E1337" t="s">
        <v>110</v>
      </c>
      <c r="F1337" t="s">
        <v>111</v>
      </c>
      <c r="G1337">
        <v>18</v>
      </c>
      <c r="H1337">
        <v>149.85</v>
      </c>
      <c r="I1337" t="s">
        <v>44</v>
      </c>
      <c r="J1337" t="str">
        <f>_xlfn.XLOOKUP(Table1_1[[#This Row],[Analyte]],[1]analyte_order!$B:$B,[1]analyte_order!$C:$C)</f>
        <v>53826-12-3</v>
      </c>
      <c r="K1337">
        <f>_xlfn.XLOOKUP(Table1_1[[#This Row],[CAS_rn]],[1]analyte_order!$C:$C,[1]analyte_order!$E:$E)</f>
        <v>41</v>
      </c>
      <c r="L1337" s="3">
        <v>2.9950000000000001E-2</v>
      </c>
    </row>
    <row r="1338" spans="1:12" x14ac:dyDescent="0.3">
      <c r="A1338" t="s">
        <v>180</v>
      </c>
      <c r="B1338" s="1">
        <v>44314</v>
      </c>
      <c r="C1338" s="1" t="str">
        <f t="shared" si="20"/>
        <v>21118</v>
      </c>
      <c r="D1338" t="s">
        <v>109</v>
      </c>
      <c r="E1338" t="s">
        <v>110</v>
      </c>
      <c r="F1338" t="s">
        <v>111</v>
      </c>
      <c r="G1338">
        <v>18</v>
      </c>
      <c r="H1338">
        <v>149.85</v>
      </c>
      <c r="I1338" t="s">
        <v>45</v>
      </c>
      <c r="J1338" t="str">
        <f>_xlfn.XLOOKUP(Table1_1[[#This Row],[Analyte]],[1]analyte_order!$B:$B,[1]analyte_order!$C:$C)</f>
        <v>27854-31-5</v>
      </c>
      <c r="K1338">
        <f>_xlfn.XLOOKUP(Table1_1[[#This Row],[CAS_rn]],[1]analyte_order!$C:$C,[1]analyte_order!$E:$E)</f>
        <v>42</v>
      </c>
      <c r="L1338" s="3">
        <v>2.9950000000000001E-2</v>
      </c>
    </row>
    <row r="1339" spans="1:12" x14ac:dyDescent="0.3">
      <c r="A1339" t="s">
        <v>180</v>
      </c>
      <c r="B1339" s="1">
        <v>44314</v>
      </c>
      <c r="C1339" s="1" t="str">
        <f t="shared" si="20"/>
        <v>21118</v>
      </c>
      <c r="D1339" t="s">
        <v>109</v>
      </c>
      <c r="E1339" t="s">
        <v>110</v>
      </c>
      <c r="F1339" t="s">
        <v>111</v>
      </c>
      <c r="G1339">
        <v>18</v>
      </c>
      <c r="H1339">
        <v>149.85</v>
      </c>
      <c r="I1339" t="s">
        <v>46</v>
      </c>
      <c r="J1339" t="str">
        <f>_xlfn.XLOOKUP(Table1_1[[#This Row],[Analyte]],[1]analyte_order!$B:$B,[1]analyte_order!$C:$C)</f>
        <v>53826-13-4</v>
      </c>
      <c r="K1339">
        <f>_xlfn.XLOOKUP(Table1_1[[#This Row],[CAS_rn]],[1]analyte_order!$C:$C,[1]analyte_order!$E:$E)</f>
        <v>43</v>
      </c>
      <c r="L1339" s="3">
        <v>2.9950000000000001E-2</v>
      </c>
    </row>
    <row r="1340" spans="1:12" x14ac:dyDescent="0.3">
      <c r="A1340" t="s">
        <v>180</v>
      </c>
      <c r="B1340" s="1">
        <v>44314</v>
      </c>
      <c r="C1340" s="1" t="str">
        <f t="shared" si="20"/>
        <v>21118</v>
      </c>
      <c r="D1340" t="s">
        <v>109</v>
      </c>
      <c r="E1340" t="s">
        <v>110</v>
      </c>
      <c r="F1340" t="s">
        <v>111</v>
      </c>
      <c r="G1340">
        <v>18</v>
      </c>
      <c r="H1340">
        <v>149.85</v>
      </c>
      <c r="I1340" t="s">
        <v>47</v>
      </c>
      <c r="J1340" t="str">
        <f>_xlfn.XLOOKUP(Table1_1[[#This Row],[Analyte]],[1]analyte_order!$B:$B,[1]analyte_order!$C:$C)</f>
        <v>161094-75-3</v>
      </c>
      <c r="K1340">
        <f>_xlfn.XLOOKUP(Table1_1[[#This Row],[CAS_rn]],[1]analyte_order!$C:$C,[1]analyte_order!$E:$E)</f>
        <v>44</v>
      </c>
      <c r="L1340" s="3">
        <v>2.9950000000000001E-2</v>
      </c>
    </row>
    <row r="1341" spans="1:12" x14ac:dyDescent="0.3">
      <c r="A1341" t="s">
        <v>180</v>
      </c>
      <c r="B1341" s="1">
        <v>44314</v>
      </c>
      <c r="C1341" s="1" t="str">
        <f t="shared" si="20"/>
        <v>21118</v>
      </c>
      <c r="D1341" t="s">
        <v>109</v>
      </c>
      <c r="E1341" t="s">
        <v>110</v>
      </c>
      <c r="F1341" t="s">
        <v>111</v>
      </c>
      <c r="G1341">
        <v>18</v>
      </c>
      <c r="H1341">
        <v>149.85</v>
      </c>
      <c r="I1341" t="s">
        <v>48</v>
      </c>
      <c r="J1341" t="str">
        <f>_xlfn.XLOOKUP(Table1_1[[#This Row],[Analyte]],[1]analyte_order!$B:$B,[1]analyte_order!$C:$C)</f>
        <v>70887-84-2</v>
      </c>
      <c r="K1341">
        <f>_xlfn.XLOOKUP(Table1_1[[#This Row],[CAS_rn]],[1]analyte_order!$C:$C,[1]analyte_order!$E:$E)</f>
        <v>45</v>
      </c>
      <c r="L1341" s="3">
        <v>2.9950000000000001E-2</v>
      </c>
    </row>
    <row r="1342" spans="1:12" x14ac:dyDescent="0.3">
      <c r="A1342" t="s">
        <v>180</v>
      </c>
      <c r="B1342" s="1">
        <v>44314</v>
      </c>
      <c r="C1342" s="1" t="str">
        <f t="shared" si="20"/>
        <v>21118</v>
      </c>
      <c r="D1342" t="s">
        <v>109</v>
      </c>
      <c r="E1342" t="s">
        <v>110</v>
      </c>
      <c r="F1342" t="s">
        <v>111</v>
      </c>
      <c r="G1342">
        <v>18</v>
      </c>
      <c r="H1342">
        <v>149.85</v>
      </c>
      <c r="I1342" t="s">
        <v>49</v>
      </c>
      <c r="J1342" t="str">
        <f>_xlfn.XLOOKUP(Table1_1[[#This Row],[Analyte]],[1]analyte_order!$B:$B,[1]analyte_order!$C:$C)</f>
        <v>57677-95-9</v>
      </c>
      <c r="K1342">
        <f>_xlfn.XLOOKUP(Table1_1[[#This Row],[CAS_rn]],[1]analyte_order!$C:$C,[1]analyte_order!$E:$E)</f>
        <v>46</v>
      </c>
      <c r="L1342" s="3">
        <v>2.9950000000000001E-2</v>
      </c>
    </row>
    <row r="1343" spans="1:12" x14ac:dyDescent="0.3">
      <c r="A1343" t="s">
        <v>180</v>
      </c>
      <c r="B1343" s="1">
        <v>44314</v>
      </c>
      <c r="C1343" s="1" t="str">
        <f t="shared" si="20"/>
        <v>21118</v>
      </c>
      <c r="D1343" t="s">
        <v>109</v>
      </c>
      <c r="E1343" t="s">
        <v>110</v>
      </c>
      <c r="F1343" t="s">
        <v>111</v>
      </c>
      <c r="G1343">
        <v>18</v>
      </c>
      <c r="H1343">
        <v>149.85</v>
      </c>
      <c r="I1343" t="s">
        <v>50</v>
      </c>
      <c r="J1343" t="str">
        <f>_xlfn.XLOOKUP(Table1_1[[#This Row],[Analyte]],[1]analyte_order!$B:$B,[1]analyte_order!$C:$C)</f>
        <v>30334-69-1</v>
      </c>
      <c r="K1343">
        <f>_xlfn.XLOOKUP(Table1_1[[#This Row],[CAS_rn]],[1]analyte_order!$C:$C,[1]analyte_order!$E:$E)</f>
        <v>51</v>
      </c>
      <c r="L1343" s="3">
        <v>5.97</v>
      </c>
    </row>
    <row r="1344" spans="1:12" x14ac:dyDescent="0.3">
      <c r="A1344" t="s">
        <v>180</v>
      </c>
      <c r="B1344" s="1">
        <v>44314</v>
      </c>
      <c r="C1344" s="1" t="str">
        <f t="shared" si="20"/>
        <v>21118</v>
      </c>
      <c r="D1344" t="s">
        <v>109</v>
      </c>
      <c r="E1344" t="s">
        <v>110</v>
      </c>
      <c r="F1344" t="s">
        <v>111</v>
      </c>
      <c r="G1344">
        <v>18</v>
      </c>
      <c r="H1344">
        <v>149.85</v>
      </c>
      <c r="I1344" t="s">
        <v>51</v>
      </c>
      <c r="J1344" t="str">
        <f>_xlfn.XLOOKUP(Table1_1[[#This Row],[Analyte]],[1]analyte_order!$B:$B,[1]analyte_order!$C:$C)</f>
        <v>41997-13-1</v>
      </c>
      <c r="K1344">
        <f>_xlfn.XLOOKUP(Table1_1[[#This Row],[CAS_rn]],[1]analyte_order!$C:$C,[1]analyte_order!$E:$E)</f>
        <v>52</v>
      </c>
      <c r="L1344" s="3">
        <v>60.3</v>
      </c>
    </row>
    <row r="1345" spans="1:12" x14ac:dyDescent="0.3">
      <c r="A1345" t="s">
        <v>180</v>
      </c>
      <c r="B1345" s="1">
        <v>44314</v>
      </c>
      <c r="C1345" s="1" t="str">
        <f t="shared" si="20"/>
        <v>21118</v>
      </c>
      <c r="D1345" t="s">
        <v>109</v>
      </c>
      <c r="E1345" t="s">
        <v>110</v>
      </c>
      <c r="F1345" t="s">
        <v>111</v>
      </c>
      <c r="G1345">
        <v>18</v>
      </c>
      <c r="H1345">
        <v>149.85</v>
      </c>
      <c r="I1345" t="s">
        <v>52</v>
      </c>
      <c r="J1345" t="str">
        <f>_xlfn.XLOOKUP(Table1_1[[#This Row],[Analyte]],[1]analyte_order!$B:$B,[1]analyte_order!$C:$C)</f>
        <v>423-41-6</v>
      </c>
      <c r="K1345">
        <f>_xlfn.XLOOKUP(Table1_1[[#This Row],[CAS_rn]],[1]analyte_order!$C:$C,[1]analyte_order!$E:$E)</f>
        <v>53</v>
      </c>
      <c r="L1345" s="3">
        <v>2.9950000000000001E-2</v>
      </c>
    </row>
    <row r="1346" spans="1:12" x14ac:dyDescent="0.3">
      <c r="A1346" t="s">
        <v>180</v>
      </c>
      <c r="B1346" s="1">
        <v>44314</v>
      </c>
      <c r="C1346" s="1" t="str">
        <f t="shared" ref="C1346:C1409" si="21">TEXT(B1346,"yy")&amp;TEXT((B1346-DATEVALUE("1/1/"&amp;TEXT(B1346,"yy"))+1),"000")</f>
        <v>21118</v>
      </c>
      <c r="D1346" t="s">
        <v>109</v>
      </c>
      <c r="E1346" t="s">
        <v>110</v>
      </c>
      <c r="F1346" t="s">
        <v>111</v>
      </c>
      <c r="G1346">
        <v>18</v>
      </c>
      <c r="H1346">
        <v>149.85</v>
      </c>
      <c r="I1346" t="s">
        <v>53</v>
      </c>
      <c r="J1346" t="str">
        <f>_xlfn.XLOOKUP(Table1_1[[#This Row],[Analyte]],[1]analyte_order!$B:$B,[1]analyte_order!$C:$C)</f>
        <v>777011-38-8</v>
      </c>
      <c r="K1346">
        <f>_xlfn.XLOOKUP(Table1_1[[#This Row],[CAS_rn]],[1]analyte_order!$C:$C,[1]analyte_order!$E:$E)</f>
        <v>54</v>
      </c>
      <c r="L1346" s="3">
        <v>2.46</v>
      </c>
    </row>
    <row r="1347" spans="1:12" x14ac:dyDescent="0.3">
      <c r="A1347" t="s">
        <v>180</v>
      </c>
      <c r="B1347" s="1">
        <v>44314</v>
      </c>
      <c r="C1347" s="1" t="str">
        <f t="shared" si="21"/>
        <v>21118</v>
      </c>
      <c r="D1347" t="s">
        <v>109</v>
      </c>
      <c r="E1347" t="s">
        <v>110</v>
      </c>
      <c r="F1347" t="s">
        <v>111</v>
      </c>
      <c r="G1347">
        <v>18</v>
      </c>
      <c r="H1347">
        <v>149.85</v>
      </c>
      <c r="I1347" t="s">
        <v>54</v>
      </c>
      <c r="J1347" t="str">
        <f>_xlfn.XLOOKUP(Table1_1[[#This Row],[Analyte]],[1]analyte_order!$B:$B,[1]analyte_order!$C:$C)</f>
        <v>646-83-3</v>
      </c>
      <c r="K1347">
        <f>_xlfn.XLOOKUP(Table1_1[[#This Row],[CAS_rn]],[1]analyte_order!$C:$C,[1]analyte_order!$E:$E)</f>
        <v>55</v>
      </c>
      <c r="L1347" s="3">
        <v>2.9950000000000001E-2</v>
      </c>
    </row>
    <row r="1348" spans="1:12" x14ac:dyDescent="0.3">
      <c r="A1348" t="s">
        <v>180</v>
      </c>
      <c r="B1348" s="1">
        <v>44314</v>
      </c>
      <c r="C1348" s="1" t="str">
        <f t="shared" si="21"/>
        <v>21118</v>
      </c>
      <c r="D1348" t="s">
        <v>109</v>
      </c>
      <c r="E1348" t="s">
        <v>110</v>
      </c>
      <c r="F1348" t="s">
        <v>111</v>
      </c>
      <c r="G1348">
        <v>18</v>
      </c>
      <c r="H1348">
        <v>149.85</v>
      </c>
      <c r="I1348" t="s">
        <v>55</v>
      </c>
      <c r="J1348" t="str">
        <f>_xlfn.XLOOKUP(Table1_1[[#This Row],[Analyte]],[1]analyte_order!$B:$B,[1]analyte_order!$C:$C)</f>
        <v>678-41-1</v>
      </c>
      <c r="K1348">
        <f>_xlfn.XLOOKUP(Table1_1[[#This Row],[CAS_rn]],[1]analyte_order!$C:$C,[1]analyte_order!$E:$E)</f>
        <v>56</v>
      </c>
      <c r="L1348" s="3">
        <v>2.9950000000000001E-2</v>
      </c>
    </row>
    <row r="1349" spans="1:12" x14ac:dyDescent="0.3">
      <c r="A1349" t="s">
        <v>180</v>
      </c>
      <c r="B1349" s="1">
        <v>44314</v>
      </c>
      <c r="C1349" s="1" t="str">
        <f t="shared" si="21"/>
        <v>21118</v>
      </c>
      <c r="D1349" t="s">
        <v>109</v>
      </c>
      <c r="E1349" t="s">
        <v>110</v>
      </c>
      <c r="F1349" t="s">
        <v>111</v>
      </c>
      <c r="G1349">
        <v>18</v>
      </c>
      <c r="H1349">
        <v>149.85</v>
      </c>
      <c r="I1349" t="s">
        <v>56</v>
      </c>
      <c r="J1349" t="str">
        <f>_xlfn.XLOOKUP(Table1_1[[#This Row],[Analyte]],[1]analyte_order!$B:$B,[1]analyte_order!$C:$C)</f>
        <v>2965-52-8</v>
      </c>
      <c r="K1349">
        <f>_xlfn.XLOOKUP(Table1_1[[#This Row],[CAS_rn]],[1]analyte_order!$C:$C,[1]analyte_order!$E:$E)</f>
        <v>57</v>
      </c>
      <c r="L1349" s="3">
        <v>2.9950000000000001E-2</v>
      </c>
    </row>
    <row r="1350" spans="1:12" x14ac:dyDescent="0.3">
      <c r="A1350" t="s">
        <v>181</v>
      </c>
      <c r="B1350" s="1">
        <v>44314</v>
      </c>
      <c r="C1350" s="1" t="str">
        <f t="shared" si="21"/>
        <v>21118</v>
      </c>
      <c r="D1350" t="s">
        <v>109</v>
      </c>
      <c r="E1350" t="s">
        <v>110</v>
      </c>
      <c r="F1350" t="s">
        <v>113</v>
      </c>
      <c r="G1350">
        <v>18</v>
      </c>
      <c r="H1350">
        <v>149.85</v>
      </c>
      <c r="I1350" t="s">
        <v>7</v>
      </c>
      <c r="J1350" t="str">
        <f>_xlfn.XLOOKUP(Table1_1[[#This Row],[Analyte]],[1]analyte_order!$B:$B,[1]analyte_order!$C:$C)</f>
        <v>375-22-4</v>
      </c>
      <c r="K1350">
        <f>_xlfn.XLOOKUP(Table1_1[[#This Row],[CAS_rn]],[1]analyte_order!$C:$C,[1]analyte_order!$E:$E)</f>
        <v>1</v>
      </c>
      <c r="L1350" s="3">
        <v>1.48</v>
      </c>
    </row>
    <row r="1351" spans="1:12" x14ac:dyDescent="0.3">
      <c r="A1351" t="s">
        <v>181</v>
      </c>
      <c r="B1351" s="1">
        <v>44314</v>
      </c>
      <c r="C1351" s="1" t="str">
        <f t="shared" si="21"/>
        <v>21118</v>
      </c>
      <c r="D1351" t="s">
        <v>109</v>
      </c>
      <c r="E1351" t="s">
        <v>110</v>
      </c>
      <c r="F1351" t="s">
        <v>113</v>
      </c>
      <c r="G1351">
        <v>18</v>
      </c>
      <c r="H1351">
        <v>149.85</v>
      </c>
      <c r="I1351" t="s">
        <v>8</v>
      </c>
      <c r="J1351" t="str">
        <f>_xlfn.XLOOKUP(Table1_1[[#This Row],[Analyte]],[1]analyte_order!$B:$B,[1]analyte_order!$C:$C)</f>
        <v>2706-90-3</v>
      </c>
      <c r="K1351">
        <f>_xlfn.XLOOKUP(Table1_1[[#This Row],[CAS_rn]],[1]analyte_order!$C:$C,[1]analyte_order!$E:$E)</f>
        <v>2</v>
      </c>
      <c r="L1351" s="3">
        <v>1.9550000000000001E-2</v>
      </c>
    </row>
    <row r="1352" spans="1:12" x14ac:dyDescent="0.3">
      <c r="A1352" t="s">
        <v>181</v>
      </c>
      <c r="B1352" s="1">
        <v>44314</v>
      </c>
      <c r="C1352" s="1" t="str">
        <f t="shared" si="21"/>
        <v>21118</v>
      </c>
      <c r="D1352" t="s">
        <v>109</v>
      </c>
      <c r="E1352" t="s">
        <v>110</v>
      </c>
      <c r="F1352" t="s">
        <v>113</v>
      </c>
      <c r="G1352">
        <v>18</v>
      </c>
      <c r="H1352">
        <v>149.85</v>
      </c>
      <c r="I1352" t="s">
        <v>9</v>
      </c>
      <c r="J1352" t="str">
        <f>_xlfn.XLOOKUP(Table1_1[[#This Row],[Analyte]],[1]analyte_order!$B:$B,[1]analyte_order!$C:$C)</f>
        <v>307-24-4</v>
      </c>
      <c r="K1352">
        <f>_xlfn.XLOOKUP(Table1_1[[#This Row],[CAS_rn]],[1]analyte_order!$C:$C,[1]analyte_order!$E:$E)</f>
        <v>3</v>
      </c>
      <c r="L1352" s="3">
        <v>1.9550000000000001E-2</v>
      </c>
    </row>
    <row r="1353" spans="1:12" x14ac:dyDescent="0.3">
      <c r="A1353" t="s">
        <v>181</v>
      </c>
      <c r="B1353" s="1">
        <v>44314</v>
      </c>
      <c r="C1353" s="1" t="str">
        <f t="shared" si="21"/>
        <v>21118</v>
      </c>
      <c r="D1353" t="s">
        <v>109</v>
      </c>
      <c r="E1353" t="s">
        <v>110</v>
      </c>
      <c r="F1353" t="s">
        <v>113</v>
      </c>
      <c r="G1353">
        <v>18</v>
      </c>
      <c r="H1353">
        <v>149.85</v>
      </c>
      <c r="I1353" t="s">
        <v>10</v>
      </c>
      <c r="J1353" t="str">
        <f>_xlfn.XLOOKUP(Table1_1[[#This Row],[Analyte]],[1]analyte_order!$B:$B,[1]analyte_order!$C:$C)</f>
        <v>375-85-9</v>
      </c>
      <c r="K1353">
        <f>_xlfn.XLOOKUP(Table1_1[[#This Row],[CAS_rn]],[1]analyte_order!$C:$C,[1]analyte_order!$E:$E)</f>
        <v>4</v>
      </c>
      <c r="L1353" s="3">
        <v>0.20300000000000001</v>
      </c>
    </row>
    <row r="1354" spans="1:12" x14ac:dyDescent="0.3">
      <c r="A1354" t="s">
        <v>181</v>
      </c>
      <c r="B1354" s="1">
        <v>44314</v>
      </c>
      <c r="C1354" s="1" t="str">
        <f t="shared" si="21"/>
        <v>21118</v>
      </c>
      <c r="D1354" t="s">
        <v>109</v>
      </c>
      <c r="E1354" t="s">
        <v>110</v>
      </c>
      <c r="F1354" t="s">
        <v>113</v>
      </c>
      <c r="G1354">
        <v>18</v>
      </c>
      <c r="H1354">
        <v>149.85</v>
      </c>
      <c r="I1354" t="s">
        <v>11</v>
      </c>
      <c r="J1354" t="str">
        <f>_xlfn.XLOOKUP(Table1_1[[#This Row],[Analyte]],[1]analyte_order!$B:$B,[1]analyte_order!$C:$C)</f>
        <v>335-67-1</v>
      </c>
      <c r="K1354">
        <f>_xlfn.XLOOKUP(Table1_1[[#This Row],[CAS_rn]],[1]analyte_order!$C:$C,[1]analyte_order!$E:$E)</f>
        <v>5</v>
      </c>
      <c r="L1354" s="3">
        <v>1.74</v>
      </c>
    </row>
    <row r="1355" spans="1:12" x14ac:dyDescent="0.3">
      <c r="A1355" t="s">
        <v>181</v>
      </c>
      <c r="B1355" s="1">
        <v>44314</v>
      </c>
      <c r="C1355" s="1" t="str">
        <f t="shared" si="21"/>
        <v>21118</v>
      </c>
      <c r="D1355" t="s">
        <v>109</v>
      </c>
      <c r="E1355" t="s">
        <v>110</v>
      </c>
      <c r="F1355" t="s">
        <v>113</v>
      </c>
      <c r="G1355">
        <v>18</v>
      </c>
      <c r="H1355">
        <v>149.85</v>
      </c>
      <c r="I1355" t="s">
        <v>12</v>
      </c>
      <c r="J1355" t="str">
        <f>_xlfn.XLOOKUP(Table1_1[[#This Row],[Analyte]],[1]analyte_order!$B:$B,[1]analyte_order!$C:$C)</f>
        <v>375-95-1</v>
      </c>
      <c r="K1355">
        <f>_xlfn.XLOOKUP(Table1_1[[#This Row],[CAS_rn]],[1]analyte_order!$C:$C,[1]analyte_order!$E:$E)</f>
        <v>6</v>
      </c>
      <c r="L1355" s="3">
        <v>1.9550000000000001E-2</v>
      </c>
    </row>
    <row r="1356" spans="1:12" x14ac:dyDescent="0.3">
      <c r="A1356" t="s">
        <v>181</v>
      </c>
      <c r="B1356" s="1">
        <v>44314</v>
      </c>
      <c r="C1356" s="1" t="str">
        <f t="shared" si="21"/>
        <v>21118</v>
      </c>
      <c r="D1356" t="s">
        <v>109</v>
      </c>
      <c r="E1356" t="s">
        <v>110</v>
      </c>
      <c r="F1356" t="s">
        <v>113</v>
      </c>
      <c r="G1356">
        <v>18</v>
      </c>
      <c r="H1356">
        <v>149.85</v>
      </c>
      <c r="I1356" t="s">
        <v>19</v>
      </c>
      <c r="J1356" t="str">
        <f>_xlfn.XLOOKUP(Table1_1[[#This Row],[Analyte]],[1]analyte_order!$B:$B,[1]analyte_order!$C:$C)</f>
        <v>335-76-2</v>
      </c>
      <c r="K1356">
        <f>_xlfn.XLOOKUP(Table1_1[[#This Row],[CAS_rn]],[1]analyte_order!$C:$C,[1]analyte_order!$E:$E)</f>
        <v>7</v>
      </c>
      <c r="L1356" s="3">
        <v>4.5</v>
      </c>
    </row>
    <row r="1357" spans="1:12" x14ac:dyDescent="0.3">
      <c r="A1357" t="s">
        <v>181</v>
      </c>
      <c r="B1357" s="1">
        <v>44314</v>
      </c>
      <c r="C1357" s="1" t="str">
        <f t="shared" si="21"/>
        <v>21118</v>
      </c>
      <c r="D1357" t="s">
        <v>109</v>
      </c>
      <c r="E1357" t="s">
        <v>110</v>
      </c>
      <c r="F1357" t="s">
        <v>113</v>
      </c>
      <c r="G1357">
        <v>18</v>
      </c>
      <c r="H1357">
        <v>149.85</v>
      </c>
      <c r="I1357" t="s">
        <v>20</v>
      </c>
      <c r="J1357" t="str">
        <f>_xlfn.XLOOKUP(Table1_1[[#This Row],[Analyte]],[1]analyte_order!$B:$B,[1]analyte_order!$C:$C)</f>
        <v>2058-94-8</v>
      </c>
      <c r="K1357">
        <f>_xlfn.XLOOKUP(Table1_1[[#This Row],[CAS_rn]],[1]analyte_order!$C:$C,[1]analyte_order!$E:$E)</f>
        <v>8</v>
      </c>
      <c r="L1357" s="3">
        <v>10.199999999999999</v>
      </c>
    </row>
    <row r="1358" spans="1:12" x14ac:dyDescent="0.3">
      <c r="A1358" t="s">
        <v>181</v>
      </c>
      <c r="B1358" s="1">
        <v>44314</v>
      </c>
      <c r="C1358" s="1" t="str">
        <f t="shared" si="21"/>
        <v>21118</v>
      </c>
      <c r="D1358" t="s">
        <v>109</v>
      </c>
      <c r="E1358" t="s">
        <v>110</v>
      </c>
      <c r="F1358" t="s">
        <v>113</v>
      </c>
      <c r="G1358">
        <v>18</v>
      </c>
      <c r="H1358">
        <v>149.85</v>
      </c>
      <c r="I1358" t="s">
        <v>21</v>
      </c>
      <c r="J1358" t="str">
        <f>_xlfn.XLOOKUP(Table1_1[[#This Row],[Analyte]],[1]analyte_order!$B:$B,[1]analyte_order!$C:$C)</f>
        <v>307-55-1</v>
      </c>
      <c r="K1358">
        <f>_xlfn.XLOOKUP(Table1_1[[#This Row],[CAS_rn]],[1]analyte_order!$C:$C,[1]analyte_order!$E:$E)</f>
        <v>9</v>
      </c>
      <c r="L1358" s="3">
        <v>10.3</v>
      </c>
    </row>
    <row r="1359" spans="1:12" x14ac:dyDescent="0.3">
      <c r="A1359" t="s">
        <v>181</v>
      </c>
      <c r="B1359" s="1">
        <v>44314</v>
      </c>
      <c r="C1359" s="1" t="str">
        <f t="shared" si="21"/>
        <v>21118</v>
      </c>
      <c r="D1359" t="s">
        <v>109</v>
      </c>
      <c r="E1359" t="s">
        <v>110</v>
      </c>
      <c r="F1359" t="s">
        <v>113</v>
      </c>
      <c r="G1359">
        <v>18</v>
      </c>
      <c r="H1359">
        <v>149.85</v>
      </c>
      <c r="I1359" t="s">
        <v>22</v>
      </c>
      <c r="J1359" t="str">
        <f>_xlfn.XLOOKUP(Table1_1[[#This Row],[Analyte]],[1]analyte_order!$B:$B,[1]analyte_order!$C:$C)</f>
        <v>72629-94-8</v>
      </c>
      <c r="K1359">
        <f>_xlfn.XLOOKUP(Table1_1[[#This Row],[CAS_rn]],[1]analyte_order!$C:$C,[1]analyte_order!$E:$E)</f>
        <v>10</v>
      </c>
      <c r="L1359" s="3">
        <v>11.4</v>
      </c>
    </row>
    <row r="1360" spans="1:12" x14ac:dyDescent="0.3">
      <c r="A1360" t="s">
        <v>181</v>
      </c>
      <c r="B1360" s="1">
        <v>44314</v>
      </c>
      <c r="C1360" s="1" t="str">
        <f t="shared" si="21"/>
        <v>21118</v>
      </c>
      <c r="D1360" t="s">
        <v>109</v>
      </c>
      <c r="E1360" t="s">
        <v>110</v>
      </c>
      <c r="F1360" t="s">
        <v>113</v>
      </c>
      <c r="G1360">
        <v>18</v>
      </c>
      <c r="H1360">
        <v>149.85</v>
      </c>
      <c r="I1360" t="s">
        <v>23</v>
      </c>
      <c r="J1360" t="str">
        <f>_xlfn.XLOOKUP(Table1_1[[#This Row],[Analyte]],[1]analyte_order!$B:$B,[1]analyte_order!$C:$C)</f>
        <v>376-06-7</v>
      </c>
      <c r="K1360">
        <f>_xlfn.XLOOKUP(Table1_1[[#This Row],[CAS_rn]],[1]analyte_order!$C:$C,[1]analyte_order!$E:$E)</f>
        <v>11</v>
      </c>
      <c r="L1360" s="3">
        <v>13.9</v>
      </c>
    </row>
    <row r="1361" spans="1:12" x14ac:dyDescent="0.3">
      <c r="A1361" t="s">
        <v>181</v>
      </c>
      <c r="B1361" s="1">
        <v>44314</v>
      </c>
      <c r="C1361" s="1" t="str">
        <f t="shared" si="21"/>
        <v>21118</v>
      </c>
      <c r="D1361" t="s">
        <v>109</v>
      </c>
      <c r="E1361" t="s">
        <v>110</v>
      </c>
      <c r="F1361" t="s">
        <v>113</v>
      </c>
      <c r="G1361">
        <v>18</v>
      </c>
      <c r="H1361">
        <v>149.85</v>
      </c>
      <c r="I1361" t="s">
        <v>24</v>
      </c>
      <c r="J1361" t="str">
        <f>_xlfn.XLOOKUP(Table1_1[[#This Row],[Analyte]],[1]analyte_order!$B:$B,[1]analyte_order!$C:$C)</f>
        <v>67905-19-5</v>
      </c>
      <c r="K1361">
        <f>_xlfn.XLOOKUP(Table1_1[[#This Row],[CAS_rn]],[1]analyte_order!$C:$C,[1]analyte_order!$E:$E)</f>
        <v>12</v>
      </c>
      <c r="L1361" s="3">
        <v>0.443</v>
      </c>
    </row>
    <row r="1362" spans="1:12" x14ac:dyDescent="0.3">
      <c r="A1362" t="s">
        <v>181</v>
      </c>
      <c r="B1362" s="1">
        <v>44314</v>
      </c>
      <c r="C1362" s="1" t="str">
        <f t="shared" si="21"/>
        <v>21118</v>
      </c>
      <c r="D1362" t="s">
        <v>109</v>
      </c>
      <c r="E1362" t="s">
        <v>110</v>
      </c>
      <c r="F1362" t="s">
        <v>113</v>
      </c>
      <c r="G1362">
        <v>18</v>
      </c>
      <c r="H1362">
        <v>149.85</v>
      </c>
      <c r="I1362" t="s">
        <v>13</v>
      </c>
      <c r="J1362" t="str">
        <f>_xlfn.XLOOKUP(Table1_1[[#This Row],[Analyte]],[1]analyte_order!$B:$B,[1]analyte_order!$C:$C)</f>
        <v>375-73-5</v>
      </c>
      <c r="K1362">
        <f>_xlfn.XLOOKUP(Table1_1[[#This Row],[CAS_rn]],[1]analyte_order!$C:$C,[1]analyte_order!$E:$E)</f>
        <v>14</v>
      </c>
      <c r="L1362" s="3">
        <v>1.9550000000000001E-2</v>
      </c>
    </row>
    <row r="1363" spans="1:12" x14ac:dyDescent="0.3">
      <c r="A1363" t="s">
        <v>181</v>
      </c>
      <c r="B1363" s="1">
        <v>44314</v>
      </c>
      <c r="C1363" s="1" t="str">
        <f t="shared" si="21"/>
        <v>21118</v>
      </c>
      <c r="D1363" t="s">
        <v>109</v>
      </c>
      <c r="E1363" t="s">
        <v>110</v>
      </c>
      <c r="F1363" t="s">
        <v>113</v>
      </c>
      <c r="G1363">
        <v>18</v>
      </c>
      <c r="H1363">
        <v>149.85</v>
      </c>
      <c r="I1363" t="s">
        <v>14</v>
      </c>
      <c r="J1363" t="str">
        <f>_xlfn.XLOOKUP(Table1_1[[#This Row],[Analyte]],[1]analyte_order!$B:$B,[1]analyte_order!$C:$C)</f>
        <v>2706-91-4</v>
      </c>
      <c r="K1363">
        <f>_xlfn.XLOOKUP(Table1_1[[#This Row],[CAS_rn]],[1]analyte_order!$C:$C,[1]analyte_order!$E:$E)</f>
        <v>15</v>
      </c>
      <c r="L1363" s="3">
        <v>0.47199999999999998</v>
      </c>
    </row>
    <row r="1364" spans="1:12" x14ac:dyDescent="0.3">
      <c r="A1364" t="s">
        <v>181</v>
      </c>
      <c r="B1364" s="1">
        <v>44314</v>
      </c>
      <c r="C1364" s="1" t="str">
        <f t="shared" si="21"/>
        <v>21118</v>
      </c>
      <c r="D1364" t="s">
        <v>109</v>
      </c>
      <c r="E1364" t="s">
        <v>110</v>
      </c>
      <c r="F1364" t="s">
        <v>113</v>
      </c>
      <c r="G1364">
        <v>18</v>
      </c>
      <c r="H1364">
        <v>149.85</v>
      </c>
      <c r="I1364" t="s">
        <v>15</v>
      </c>
      <c r="J1364" t="str">
        <f>_xlfn.XLOOKUP(Table1_1[[#This Row],[Analyte]],[1]analyte_order!$B:$B,[1]analyte_order!$C:$C)</f>
        <v>355-46-4</v>
      </c>
      <c r="K1364">
        <f>_xlfn.XLOOKUP(Table1_1[[#This Row],[CAS_rn]],[1]analyte_order!$C:$C,[1]analyte_order!$E:$E)</f>
        <v>16</v>
      </c>
      <c r="L1364" s="3">
        <v>17.399999999999999</v>
      </c>
    </row>
    <row r="1365" spans="1:12" x14ac:dyDescent="0.3">
      <c r="A1365" t="s">
        <v>181</v>
      </c>
      <c r="B1365" s="1">
        <v>44314</v>
      </c>
      <c r="C1365" s="1" t="str">
        <f t="shared" si="21"/>
        <v>21118</v>
      </c>
      <c r="D1365" t="s">
        <v>109</v>
      </c>
      <c r="E1365" t="s">
        <v>110</v>
      </c>
      <c r="F1365" t="s">
        <v>113</v>
      </c>
      <c r="G1365">
        <v>18</v>
      </c>
      <c r="H1365">
        <v>149.85</v>
      </c>
      <c r="I1365" t="s">
        <v>16</v>
      </c>
      <c r="J1365" t="str">
        <f>_xlfn.XLOOKUP(Table1_1[[#This Row],[Analyte]],[1]analyte_order!$B:$B,[1]analyte_order!$C:$C)</f>
        <v>375-92-8</v>
      </c>
      <c r="K1365">
        <f>_xlfn.XLOOKUP(Table1_1[[#This Row],[CAS_rn]],[1]analyte_order!$C:$C,[1]analyte_order!$E:$E)</f>
        <v>17</v>
      </c>
      <c r="L1365" s="3">
        <v>14.2</v>
      </c>
    </row>
    <row r="1366" spans="1:12" x14ac:dyDescent="0.3">
      <c r="A1366" t="s">
        <v>181</v>
      </c>
      <c r="B1366" s="1">
        <v>44314</v>
      </c>
      <c r="C1366" s="1" t="str">
        <f t="shared" si="21"/>
        <v>21118</v>
      </c>
      <c r="D1366" t="s">
        <v>109</v>
      </c>
      <c r="E1366" t="s">
        <v>110</v>
      </c>
      <c r="F1366" t="s">
        <v>113</v>
      </c>
      <c r="G1366">
        <v>18</v>
      </c>
      <c r="H1366">
        <v>149.85</v>
      </c>
      <c r="I1366" t="s">
        <v>17</v>
      </c>
      <c r="J1366" t="str">
        <f>_xlfn.XLOOKUP(Table1_1[[#This Row],[Analyte]],[1]analyte_order!$B:$B,[1]analyte_order!$C:$C)</f>
        <v>1763-23-1</v>
      </c>
      <c r="K1366">
        <f>_xlfn.XLOOKUP(Table1_1[[#This Row],[CAS_rn]],[1]analyte_order!$C:$C,[1]analyte_order!$E:$E)</f>
        <v>18</v>
      </c>
      <c r="L1366" s="3">
        <v>1330</v>
      </c>
    </row>
    <row r="1367" spans="1:12" x14ac:dyDescent="0.3">
      <c r="A1367" t="s">
        <v>181</v>
      </c>
      <c r="B1367" s="1">
        <v>44314</v>
      </c>
      <c r="C1367" s="1" t="str">
        <f t="shared" si="21"/>
        <v>21118</v>
      </c>
      <c r="D1367" t="s">
        <v>109</v>
      </c>
      <c r="E1367" t="s">
        <v>110</v>
      </c>
      <c r="F1367" t="s">
        <v>113</v>
      </c>
      <c r="G1367">
        <v>18</v>
      </c>
      <c r="H1367">
        <v>149.85</v>
      </c>
      <c r="I1367" t="s">
        <v>25</v>
      </c>
      <c r="J1367" t="str">
        <f>_xlfn.XLOOKUP(Table1_1[[#This Row],[Analyte]],[1]analyte_order!$B:$B,[1]analyte_order!$C:$C)</f>
        <v>68259-12-1</v>
      </c>
      <c r="K1367">
        <f>_xlfn.XLOOKUP(Table1_1[[#This Row],[CAS_rn]],[1]analyte_order!$C:$C,[1]analyte_order!$E:$E)</f>
        <v>19</v>
      </c>
      <c r="L1367" s="3">
        <v>17</v>
      </c>
    </row>
    <row r="1368" spans="1:12" x14ac:dyDescent="0.3">
      <c r="A1368" t="s">
        <v>181</v>
      </c>
      <c r="B1368" s="1">
        <v>44314</v>
      </c>
      <c r="C1368" s="1" t="str">
        <f t="shared" si="21"/>
        <v>21118</v>
      </c>
      <c r="D1368" t="s">
        <v>109</v>
      </c>
      <c r="E1368" t="s">
        <v>110</v>
      </c>
      <c r="F1368" t="s">
        <v>113</v>
      </c>
      <c r="G1368">
        <v>18</v>
      </c>
      <c r="H1368">
        <v>149.85</v>
      </c>
      <c r="I1368" t="s">
        <v>26</v>
      </c>
      <c r="J1368" t="str">
        <f>_xlfn.XLOOKUP(Table1_1[[#This Row],[Analyte]],[1]analyte_order!$B:$B,[1]analyte_order!$C:$C)</f>
        <v>335-77-3</v>
      </c>
      <c r="K1368">
        <f>_xlfn.XLOOKUP(Table1_1[[#This Row],[CAS_rn]],[1]analyte_order!$C:$C,[1]analyte_order!$E:$E)</f>
        <v>20</v>
      </c>
      <c r="L1368" s="3">
        <v>19.399999999999999</v>
      </c>
    </row>
    <row r="1369" spans="1:12" x14ac:dyDescent="0.3">
      <c r="A1369" t="s">
        <v>181</v>
      </c>
      <c r="B1369" s="1">
        <v>44314</v>
      </c>
      <c r="C1369" s="1" t="str">
        <f t="shared" si="21"/>
        <v>21118</v>
      </c>
      <c r="D1369" t="s">
        <v>109</v>
      </c>
      <c r="E1369" t="s">
        <v>110</v>
      </c>
      <c r="F1369" t="s">
        <v>113</v>
      </c>
      <c r="G1369">
        <v>18</v>
      </c>
      <c r="H1369">
        <v>149.85</v>
      </c>
      <c r="I1369" t="s">
        <v>27</v>
      </c>
      <c r="J1369" t="str">
        <f>_xlfn.XLOOKUP(Table1_1[[#This Row],[Analyte]],[1]analyte_order!$B:$B,[1]analyte_order!$C:$C)</f>
        <v>79780-39-5</v>
      </c>
      <c r="K1369">
        <f>_xlfn.XLOOKUP(Table1_1[[#This Row],[CAS_rn]],[1]analyte_order!$C:$C,[1]analyte_order!$E:$E)</f>
        <v>21</v>
      </c>
      <c r="L1369" s="3">
        <v>20</v>
      </c>
    </row>
    <row r="1370" spans="1:12" x14ac:dyDescent="0.3">
      <c r="A1370" t="s">
        <v>181</v>
      </c>
      <c r="B1370" s="1">
        <v>44314</v>
      </c>
      <c r="C1370" s="1" t="str">
        <f t="shared" si="21"/>
        <v>21118</v>
      </c>
      <c r="D1370" t="s">
        <v>109</v>
      </c>
      <c r="E1370" t="s">
        <v>110</v>
      </c>
      <c r="F1370" t="s">
        <v>113</v>
      </c>
      <c r="G1370">
        <v>18</v>
      </c>
      <c r="H1370">
        <v>149.85</v>
      </c>
      <c r="I1370" t="s">
        <v>28</v>
      </c>
      <c r="J1370" t="str">
        <f>_xlfn.XLOOKUP(Table1_1[[#This Row],[Analyte]],[1]analyte_order!$B:$B,[1]analyte_order!$C:$C)</f>
        <v>757124-72-4</v>
      </c>
      <c r="K1370">
        <f>_xlfn.XLOOKUP(Table1_1[[#This Row],[CAS_rn]],[1]analyte_order!$C:$C,[1]analyte_order!$E:$E)</f>
        <v>22</v>
      </c>
      <c r="L1370" s="3">
        <v>1.9550000000000001E-2</v>
      </c>
    </row>
    <row r="1371" spans="1:12" x14ac:dyDescent="0.3">
      <c r="A1371" t="s">
        <v>181</v>
      </c>
      <c r="B1371" s="1">
        <v>44314</v>
      </c>
      <c r="C1371" s="1" t="str">
        <f t="shared" si="21"/>
        <v>21118</v>
      </c>
      <c r="D1371" t="s">
        <v>109</v>
      </c>
      <c r="E1371" t="s">
        <v>110</v>
      </c>
      <c r="F1371" t="s">
        <v>113</v>
      </c>
      <c r="G1371">
        <v>18</v>
      </c>
      <c r="H1371">
        <v>149.85</v>
      </c>
      <c r="I1371" t="s">
        <v>18</v>
      </c>
      <c r="J1371" t="str">
        <f>_xlfn.XLOOKUP(Table1_1[[#This Row],[Analyte]],[1]analyte_order!$B:$B,[1]analyte_order!$C:$C)</f>
        <v>27619-97-2</v>
      </c>
      <c r="K1371">
        <f>_xlfn.XLOOKUP(Table1_1[[#This Row],[CAS_rn]],[1]analyte_order!$C:$C,[1]analyte_order!$E:$E)</f>
        <v>23</v>
      </c>
      <c r="L1371" s="3">
        <v>1.9550000000000001E-2</v>
      </c>
    </row>
    <row r="1372" spans="1:12" x14ac:dyDescent="0.3">
      <c r="A1372" t="s">
        <v>181</v>
      </c>
      <c r="B1372" s="1">
        <v>44314</v>
      </c>
      <c r="C1372" s="1" t="str">
        <f t="shared" si="21"/>
        <v>21118</v>
      </c>
      <c r="D1372" t="s">
        <v>109</v>
      </c>
      <c r="E1372" t="s">
        <v>110</v>
      </c>
      <c r="F1372" t="s">
        <v>113</v>
      </c>
      <c r="G1372">
        <v>18</v>
      </c>
      <c r="H1372">
        <v>149.85</v>
      </c>
      <c r="I1372" t="s">
        <v>29</v>
      </c>
      <c r="J1372" t="str">
        <f>_xlfn.XLOOKUP(Table1_1[[#This Row],[Analyte]],[1]analyte_order!$B:$B,[1]analyte_order!$C:$C)</f>
        <v>39108-34-4</v>
      </c>
      <c r="K1372">
        <f>_xlfn.XLOOKUP(Table1_1[[#This Row],[CAS_rn]],[1]analyte_order!$C:$C,[1]analyte_order!$E:$E)</f>
        <v>24</v>
      </c>
      <c r="L1372" s="3">
        <v>15.4</v>
      </c>
    </row>
    <row r="1373" spans="1:12" x14ac:dyDescent="0.3">
      <c r="A1373" t="s">
        <v>181</v>
      </c>
      <c r="B1373" s="1">
        <v>44314</v>
      </c>
      <c r="C1373" s="1" t="str">
        <f t="shared" si="21"/>
        <v>21118</v>
      </c>
      <c r="D1373" t="s">
        <v>109</v>
      </c>
      <c r="E1373" t="s">
        <v>110</v>
      </c>
      <c r="F1373" t="s">
        <v>113</v>
      </c>
      <c r="G1373">
        <v>18</v>
      </c>
      <c r="H1373">
        <v>149.85</v>
      </c>
      <c r="I1373" t="s">
        <v>30</v>
      </c>
      <c r="J1373" t="str">
        <f>_xlfn.XLOOKUP(Table1_1[[#This Row],[Analyte]],[1]analyte_order!$B:$B,[1]analyte_order!$C:$C)</f>
        <v>120226-60-0</v>
      </c>
      <c r="K1373">
        <f>_xlfn.XLOOKUP(Table1_1[[#This Row],[CAS_rn]],[1]analyte_order!$C:$C,[1]analyte_order!$E:$E)</f>
        <v>25</v>
      </c>
      <c r="L1373" s="3">
        <v>3.56</v>
      </c>
    </row>
    <row r="1374" spans="1:12" x14ac:dyDescent="0.3">
      <c r="A1374" t="s">
        <v>181</v>
      </c>
      <c r="B1374" s="1">
        <v>44314</v>
      </c>
      <c r="C1374" s="1" t="str">
        <f t="shared" si="21"/>
        <v>21118</v>
      </c>
      <c r="D1374" t="s">
        <v>109</v>
      </c>
      <c r="E1374" t="s">
        <v>110</v>
      </c>
      <c r="F1374" t="s">
        <v>113</v>
      </c>
      <c r="G1374">
        <v>18</v>
      </c>
      <c r="H1374">
        <v>149.85</v>
      </c>
      <c r="I1374" t="s">
        <v>31</v>
      </c>
      <c r="J1374" t="str">
        <f>_xlfn.XLOOKUP(Table1_1[[#This Row],[Analyte]],[1]analyte_order!$B:$B,[1]analyte_order!$C:$C)</f>
        <v>2355-31-9</v>
      </c>
      <c r="K1374">
        <f>_xlfn.XLOOKUP(Table1_1[[#This Row],[CAS_rn]],[1]analyte_order!$C:$C,[1]analyte_order!$E:$E)</f>
        <v>26</v>
      </c>
      <c r="L1374" s="3">
        <v>1.9550000000000001E-2</v>
      </c>
    </row>
    <row r="1375" spans="1:12" x14ac:dyDescent="0.3">
      <c r="A1375" t="s">
        <v>181</v>
      </c>
      <c r="B1375" s="1">
        <v>44314</v>
      </c>
      <c r="C1375" s="1" t="str">
        <f t="shared" si="21"/>
        <v>21118</v>
      </c>
      <c r="D1375" t="s">
        <v>109</v>
      </c>
      <c r="E1375" t="s">
        <v>110</v>
      </c>
      <c r="F1375" t="s">
        <v>113</v>
      </c>
      <c r="G1375">
        <v>18</v>
      </c>
      <c r="H1375">
        <v>149.85</v>
      </c>
      <c r="I1375" t="s">
        <v>32</v>
      </c>
      <c r="J1375" t="str">
        <f>_xlfn.XLOOKUP(Table1_1[[#This Row],[Analyte]],[1]analyte_order!$B:$B,[1]analyte_order!$C:$C)</f>
        <v>2991-50-6</v>
      </c>
      <c r="K1375">
        <f>_xlfn.XLOOKUP(Table1_1[[#This Row],[CAS_rn]],[1]analyte_order!$C:$C,[1]analyte_order!$E:$E)</f>
        <v>27</v>
      </c>
      <c r="L1375" s="3">
        <v>1.9550000000000001E-2</v>
      </c>
    </row>
    <row r="1376" spans="1:12" x14ac:dyDescent="0.3">
      <c r="A1376" t="s">
        <v>181</v>
      </c>
      <c r="B1376" s="1">
        <v>44314</v>
      </c>
      <c r="C1376" s="1" t="str">
        <f t="shared" si="21"/>
        <v>21118</v>
      </c>
      <c r="D1376" t="s">
        <v>109</v>
      </c>
      <c r="E1376" t="s">
        <v>110</v>
      </c>
      <c r="F1376" t="s">
        <v>113</v>
      </c>
      <c r="G1376">
        <v>18</v>
      </c>
      <c r="H1376">
        <v>149.85</v>
      </c>
      <c r="I1376" t="s">
        <v>33</v>
      </c>
      <c r="J1376" t="str">
        <f>_xlfn.XLOOKUP(Table1_1[[#This Row],[Analyte]],[1]analyte_order!$B:$B,[1]analyte_order!$C:$C)</f>
        <v>754-91-6</v>
      </c>
      <c r="K1376">
        <f>_xlfn.XLOOKUP(Table1_1[[#This Row],[CAS_rn]],[1]analyte_order!$C:$C,[1]analyte_order!$E:$E)</f>
        <v>28</v>
      </c>
      <c r="L1376" s="3">
        <v>8.89</v>
      </c>
    </row>
    <row r="1377" spans="1:12" x14ac:dyDescent="0.3">
      <c r="A1377" t="s">
        <v>181</v>
      </c>
      <c r="B1377" s="1">
        <v>44314</v>
      </c>
      <c r="C1377" s="1" t="str">
        <f t="shared" si="21"/>
        <v>21118</v>
      </c>
      <c r="D1377" t="s">
        <v>109</v>
      </c>
      <c r="E1377" t="s">
        <v>110</v>
      </c>
      <c r="F1377" t="s">
        <v>113</v>
      </c>
      <c r="G1377">
        <v>18</v>
      </c>
      <c r="H1377">
        <v>149.85</v>
      </c>
      <c r="I1377" t="s">
        <v>34</v>
      </c>
      <c r="J1377" t="str">
        <f>_xlfn.XLOOKUP(Table1_1[[#This Row],[Analyte]],[1]analyte_order!$B:$B,[1]analyte_order!$C:$C)</f>
        <v>2806-24-8</v>
      </c>
      <c r="K1377">
        <f>_xlfn.XLOOKUP(Table1_1[[#This Row],[CAS_rn]],[1]analyte_order!$C:$C,[1]analyte_order!$E:$E)</f>
        <v>29</v>
      </c>
      <c r="L1377" s="3">
        <v>1.9550000000000001E-2</v>
      </c>
    </row>
    <row r="1378" spans="1:12" x14ac:dyDescent="0.3">
      <c r="A1378" t="s">
        <v>181</v>
      </c>
      <c r="B1378" s="1">
        <v>44314</v>
      </c>
      <c r="C1378" s="1" t="str">
        <f t="shared" si="21"/>
        <v>21118</v>
      </c>
      <c r="D1378" t="s">
        <v>109</v>
      </c>
      <c r="E1378" t="s">
        <v>110</v>
      </c>
      <c r="F1378" t="s">
        <v>113</v>
      </c>
      <c r="G1378">
        <v>18</v>
      </c>
      <c r="H1378">
        <v>149.85</v>
      </c>
      <c r="I1378" t="s">
        <v>35</v>
      </c>
      <c r="J1378" t="str">
        <f>_xlfn.XLOOKUP(Table1_1[[#This Row],[Analyte]],[1]analyte_order!$B:$B,[1]analyte_order!$C:$C)</f>
        <v>31506-32-8</v>
      </c>
      <c r="K1378">
        <f>_xlfn.XLOOKUP(Table1_1[[#This Row],[CAS_rn]],[1]analyte_order!$C:$C,[1]analyte_order!$E:$E)</f>
        <v>30</v>
      </c>
      <c r="L1378" s="3">
        <v>1.9550000000000001E-2</v>
      </c>
    </row>
    <row r="1379" spans="1:12" x14ac:dyDescent="0.3">
      <c r="A1379" t="s">
        <v>181</v>
      </c>
      <c r="B1379" s="1">
        <v>44314</v>
      </c>
      <c r="C1379" s="1" t="str">
        <f t="shared" si="21"/>
        <v>21118</v>
      </c>
      <c r="D1379" t="s">
        <v>109</v>
      </c>
      <c r="E1379" t="s">
        <v>110</v>
      </c>
      <c r="F1379" t="s">
        <v>113</v>
      </c>
      <c r="G1379">
        <v>18</v>
      </c>
      <c r="H1379">
        <v>149.85</v>
      </c>
      <c r="I1379" t="s">
        <v>36</v>
      </c>
      <c r="J1379" t="str">
        <f>_xlfn.XLOOKUP(Table1_1[[#This Row],[Analyte]],[1]analyte_order!$B:$B,[1]analyte_order!$C:$C)</f>
        <v>4151-50-2</v>
      </c>
      <c r="K1379">
        <f>_xlfn.XLOOKUP(Table1_1[[#This Row],[CAS_rn]],[1]analyte_order!$C:$C,[1]analyte_order!$E:$E)</f>
        <v>31</v>
      </c>
      <c r="L1379" s="3">
        <v>1.9550000000000001E-2</v>
      </c>
    </row>
    <row r="1380" spans="1:12" x14ac:dyDescent="0.3">
      <c r="A1380" t="s">
        <v>181</v>
      </c>
      <c r="B1380" s="1">
        <v>44314</v>
      </c>
      <c r="C1380" s="1" t="str">
        <f t="shared" si="21"/>
        <v>21118</v>
      </c>
      <c r="D1380" t="s">
        <v>109</v>
      </c>
      <c r="E1380" t="s">
        <v>110</v>
      </c>
      <c r="F1380" t="s">
        <v>113</v>
      </c>
      <c r="G1380">
        <v>18</v>
      </c>
      <c r="H1380">
        <v>149.85</v>
      </c>
      <c r="I1380" t="s">
        <v>37</v>
      </c>
      <c r="J1380" t="str">
        <f>_xlfn.XLOOKUP(Table1_1[[#This Row],[Analyte]],[1]analyte_order!$B:$B,[1]analyte_order!$C:$C)</f>
        <v>13252-13-6</v>
      </c>
      <c r="K1380">
        <f>_xlfn.XLOOKUP(Table1_1[[#This Row],[CAS_rn]],[1]analyte_order!$C:$C,[1]analyte_order!$E:$E)</f>
        <v>34</v>
      </c>
      <c r="L1380" s="3">
        <v>1.9550000000000001E-2</v>
      </c>
    </row>
    <row r="1381" spans="1:12" x14ac:dyDescent="0.3">
      <c r="A1381" t="s">
        <v>181</v>
      </c>
      <c r="B1381" s="1">
        <v>44314</v>
      </c>
      <c r="C1381" s="1" t="str">
        <f t="shared" si="21"/>
        <v>21118</v>
      </c>
      <c r="D1381" t="s">
        <v>109</v>
      </c>
      <c r="E1381" t="s">
        <v>110</v>
      </c>
      <c r="F1381" t="s">
        <v>113</v>
      </c>
      <c r="G1381">
        <v>18</v>
      </c>
      <c r="H1381">
        <v>149.85</v>
      </c>
      <c r="I1381" t="s">
        <v>38</v>
      </c>
      <c r="J1381" t="str">
        <f>_xlfn.XLOOKUP(Table1_1[[#This Row],[Analyte]],[1]analyte_order!$B:$B,[1]analyte_order!$C:$C)</f>
        <v>919005-14-4</v>
      </c>
      <c r="K1381">
        <f>_xlfn.XLOOKUP(Table1_1[[#This Row],[CAS_rn]],[1]analyte_order!$C:$C,[1]analyte_order!$E:$E)</f>
        <v>35</v>
      </c>
      <c r="L1381" s="3">
        <v>1.9550000000000001E-2</v>
      </c>
    </row>
    <row r="1382" spans="1:12" x14ac:dyDescent="0.3">
      <c r="A1382" t="s">
        <v>181</v>
      </c>
      <c r="B1382" s="1">
        <v>44314</v>
      </c>
      <c r="C1382" s="1" t="str">
        <f t="shared" si="21"/>
        <v>21118</v>
      </c>
      <c r="D1382" t="s">
        <v>109</v>
      </c>
      <c r="E1382" t="s">
        <v>110</v>
      </c>
      <c r="F1382" t="s">
        <v>113</v>
      </c>
      <c r="G1382">
        <v>18</v>
      </c>
      <c r="H1382">
        <v>149.85</v>
      </c>
      <c r="I1382" t="s">
        <v>39</v>
      </c>
      <c r="J1382" t="str">
        <f>_xlfn.XLOOKUP(Table1_1[[#This Row],[Analyte]],[1]analyte_order!$B:$B,[1]analyte_order!$C:$C)</f>
        <v>756426-58-1</v>
      </c>
      <c r="K1382">
        <f>_xlfn.XLOOKUP(Table1_1[[#This Row],[CAS_rn]],[1]analyte_order!$C:$C,[1]analyte_order!$E:$E)</f>
        <v>36</v>
      </c>
      <c r="L1382" s="3">
        <v>1.9550000000000001E-2</v>
      </c>
    </row>
    <row r="1383" spans="1:12" x14ac:dyDescent="0.3">
      <c r="A1383" t="s">
        <v>181</v>
      </c>
      <c r="B1383" s="1">
        <v>44314</v>
      </c>
      <c r="C1383" s="1" t="str">
        <f t="shared" si="21"/>
        <v>21118</v>
      </c>
      <c r="D1383" t="s">
        <v>109</v>
      </c>
      <c r="E1383" t="s">
        <v>110</v>
      </c>
      <c r="F1383" t="s">
        <v>113</v>
      </c>
      <c r="G1383">
        <v>18</v>
      </c>
      <c r="H1383">
        <v>149.85</v>
      </c>
      <c r="I1383" t="s">
        <v>40</v>
      </c>
      <c r="J1383" t="str">
        <f>_xlfn.XLOOKUP(Table1_1[[#This Row],[Analyte]],[1]analyte_order!$B:$B,[1]analyte_order!$C:$C)</f>
        <v>763051-92-9</v>
      </c>
      <c r="K1383">
        <f>_xlfn.XLOOKUP(Table1_1[[#This Row],[CAS_rn]],[1]analyte_order!$C:$C,[1]analyte_order!$E:$E)</f>
        <v>37</v>
      </c>
      <c r="L1383" s="3">
        <v>1.9550000000000001E-2</v>
      </c>
    </row>
    <row r="1384" spans="1:12" x14ac:dyDescent="0.3">
      <c r="A1384" t="s">
        <v>181</v>
      </c>
      <c r="B1384" s="1">
        <v>44314</v>
      </c>
      <c r="C1384" s="1" t="str">
        <f t="shared" si="21"/>
        <v>21118</v>
      </c>
      <c r="D1384" t="s">
        <v>109</v>
      </c>
      <c r="E1384" t="s">
        <v>110</v>
      </c>
      <c r="F1384" t="s">
        <v>113</v>
      </c>
      <c r="G1384">
        <v>18</v>
      </c>
      <c r="H1384">
        <v>149.85</v>
      </c>
      <c r="I1384" t="s">
        <v>41</v>
      </c>
      <c r="J1384" t="str">
        <f>_xlfn.XLOOKUP(Table1_1[[#This Row],[Analyte]],[1]analyte_order!$B:$B,[1]analyte_order!$C:$C)</f>
        <v>356-02-5</v>
      </c>
      <c r="K1384">
        <f>_xlfn.XLOOKUP(Table1_1[[#This Row],[CAS_rn]],[1]analyte_order!$C:$C,[1]analyte_order!$E:$E)</f>
        <v>38</v>
      </c>
      <c r="L1384" s="3">
        <v>1.9550000000000001E-2</v>
      </c>
    </row>
    <row r="1385" spans="1:12" x14ac:dyDescent="0.3">
      <c r="A1385" t="s">
        <v>181</v>
      </c>
      <c r="B1385" s="1">
        <v>44314</v>
      </c>
      <c r="C1385" s="1" t="str">
        <f t="shared" si="21"/>
        <v>21118</v>
      </c>
      <c r="D1385" t="s">
        <v>109</v>
      </c>
      <c r="E1385" t="s">
        <v>110</v>
      </c>
      <c r="F1385" t="s">
        <v>113</v>
      </c>
      <c r="G1385">
        <v>18</v>
      </c>
      <c r="H1385">
        <v>149.85</v>
      </c>
      <c r="I1385" t="s">
        <v>42</v>
      </c>
      <c r="J1385" t="str">
        <f>_xlfn.XLOOKUP(Table1_1[[#This Row],[Analyte]],[1]analyte_order!$B:$B,[1]analyte_order!$C:$C)</f>
        <v>914637-49-3</v>
      </c>
      <c r="K1385">
        <f>_xlfn.XLOOKUP(Table1_1[[#This Row],[CAS_rn]],[1]analyte_order!$C:$C,[1]analyte_order!$E:$E)</f>
        <v>39</v>
      </c>
      <c r="L1385" s="3">
        <v>0.747</v>
      </c>
    </row>
    <row r="1386" spans="1:12" x14ac:dyDescent="0.3">
      <c r="A1386" t="s">
        <v>181</v>
      </c>
      <c r="B1386" s="1">
        <v>44314</v>
      </c>
      <c r="C1386" s="1" t="str">
        <f t="shared" si="21"/>
        <v>21118</v>
      </c>
      <c r="D1386" t="s">
        <v>109</v>
      </c>
      <c r="E1386" t="s">
        <v>110</v>
      </c>
      <c r="F1386" t="s">
        <v>113</v>
      </c>
      <c r="G1386">
        <v>18</v>
      </c>
      <c r="H1386">
        <v>149.85</v>
      </c>
      <c r="I1386" t="s">
        <v>43</v>
      </c>
      <c r="J1386" t="str">
        <f>_xlfn.XLOOKUP(Table1_1[[#This Row],[Analyte]],[1]analyte_order!$B:$B,[1]analyte_order!$C:$C)</f>
        <v>812-70-4</v>
      </c>
      <c r="K1386">
        <f>_xlfn.XLOOKUP(Table1_1[[#This Row],[CAS_rn]],[1]analyte_order!$C:$C,[1]analyte_order!$E:$E)</f>
        <v>40</v>
      </c>
      <c r="L1386" s="3">
        <v>9.1999999999999993</v>
      </c>
    </row>
    <row r="1387" spans="1:12" x14ac:dyDescent="0.3">
      <c r="A1387" t="s">
        <v>181</v>
      </c>
      <c r="B1387" s="1">
        <v>44314</v>
      </c>
      <c r="C1387" s="1" t="str">
        <f t="shared" si="21"/>
        <v>21118</v>
      </c>
      <c r="D1387" t="s">
        <v>109</v>
      </c>
      <c r="E1387" t="s">
        <v>110</v>
      </c>
      <c r="F1387" t="s">
        <v>113</v>
      </c>
      <c r="G1387">
        <v>18</v>
      </c>
      <c r="H1387">
        <v>149.85</v>
      </c>
      <c r="I1387" t="s">
        <v>44</v>
      </c>
      <c r="J1387" t="str">
        <f>_xlfn.XLOOKUP(Table1_1[[#This Row],[Analyte]],[1]analyte_order!$B:$B,[1]analyte_order!$C:$C)</f>
        <v>53826-12-3</v>
      </c>
      <c r="K1387">
        <f>_xlfn.XLOOKUP(Table1_1[[#This Row],[CAS_rn]],[1]analyte_order!$C:$C,[1]analyte_order!$E:$E)</f>
        <v>41</v>
      </c>
      <c r="L1387" s="3">
        <v>1.9550000000000001E-2</v>
      </c>
    </row>
    <row r="1388" spans="1:12" x14ac:dyDescent="0.3">
      <c r="A1388" t="s">
        <v>181</v>
      </c>
      <c r="B1388" s="1">
        <v>44314</v>
      </c>
      <c r="C1388" s="1" t="str">
        <f t="shared" si="21"/>
        <v>21118</v>
      </c>
      <c r="D1388" t="s">
        <v>109</v>
      </c>
      <c r="E1388" t="s">
        <v>110</v>
      </c>
      <c r="F1388" t="s">
        <v>113</v>
      </c>
      <c r="G1388">
        <v>18</v>
      </c>
      <c r="H1388">
        <v>149.85</v>
      </c>
      <c r="I1388" t="s">
        <v>45</v>
      </c>
      <c r="J1388" t="str">
        <f>_xlfn.XLOOKUP(Table1_1[[#This Row],[Analyte]],[1]analyte_order!$B:$B,[1]analyte_order!$C:$C)</f>
        <v>27854-31-5</v>
      </c>
      <c r="K1388">
        <f>_xlfn.XLOOKUP(Table1_1[[#This Row],[CAS_rn]],[1]analyte_order!$C:$C,[1]analyte_order!$E:$E)</f>
        <v>42</v>
      </c>
      <c r="L1388" s="3">
        <v>1.9550000000000001E-2</v>
      </c>
    </row>
    <row r="1389" spans="1:12" x14ac:dyDescent="0.3">
      <c r="A1389" t="s">
        <v>181</v>
      </c>
      <c r="B1389" s="1">
        <v>44314</v>
      </c>
      <c r="C1389" s="1" t="str">
        <f t="shared" si="21"/>
        <v>21118</v>
      </c>
      <c r="D1389" t="s">
        <v>109</v>
      </c>
      <c r="E1389" t="s">
        <v>110</v>
      </c>
      <c r="F1389" t="s">
        <v>113</v>
      </c>
      <c r="G1389">
        <v>18</v>
      </c>
      <c r="H1389">
        <v>149.85</v>
      </c>
      <c r="I1389" t="s">
        <v>46</v>
      </c>
      <c r="J1389" t="str">
        <f>_xlfn.XLOOKUP(Table1_1[[#This Row],[Analyte]],[1]analyte_order!$B:$B,[1]analyte_order!$C:$C)</f>
        <v>53826-13-4</v>
      </c>
      <c r="K1389">
        <f>_xlfn.XLOOKUP(Table1_1[[#This Row],[CAS_rn]],[1]analyte_order!$C:$C,[1]analyte_order!$E:$E)</f>
        <v>43</v>
      </c>
      <c r="L1389" s="3">
        <v>1.9550000000000001E-2</v>
      </c>
    </row>
    <row r="1390" spans="1:12" x14ac:dyDescent="0.3">
      <c r="A1390" t="s">
        <v>181</v>
      </c>
      <c r="B1390" s="1">
        <v>44314</v>
      </c>
      <c r="C1390" s="1" t="str">
        <f t="shared" si="21"/>
        <v>21118</v>
      </c>
      <c r="D1390" t="s">
        <v>109</v>
      </c>
      <c r="E1390" t="s">
        <v>110</v>
      </c>
      <c r="F1390" t="s">
        <v>113</v>
      </c>
      <c r="G1390">
        <v>18</v>
      </c>
      <c r="H1390">
        <v>149.85</v>
      </c>
      <c r="I1390" t="s">
        <v>47</v>
      </c>
      <c r="J1390" t="str">
        <f>_xlfn.XLOOKUP(Table1_1[[#This Row],[Analyte]],[1]analyte_order!$B:$B,[1]analyte_order!$C:$C)</f>
        <v>161094-75-3</v>
      </c>
      <c r="K1390">
        <f>_xlfn.XLOOKUP(Table1_1[[#This Row],[CAS_rn]],[1]analyte_order!$C:$C,[1]analyte_order!$E:$E)</f>
        <v>44</v>
      </c>
      <c r="L1390" s="3">
        <v>1.9550000000000001E-2</v>
      </c>
    </row>
    <row r="1391" spans="1:12" x14ac:dyDescent="0.3">
      <c r="A1391" t="s">
        <v>181</v>
      </c>
      <c r="B1391" s="1">
        <v>44314</v>
      </c>
      <c r="C1391" s="1" t="str">
        <f t="shared" si="21"/>
        <v>21118</v>
      </c>
      <c r="D1391" t="s">
        <v>109</v>
      </c>
      <c r="E1391" t="s">
        <v>110</v>
      </c>
      <c r="F1391" t="s">
        <v>113</v>
      </c>
      <c r="G1391">
        <v>18</v>
      </c>
      <c r="H1391">
        <v>149.85</v>
      </c>
      <c r="I1391" t="s">
        <v>48</v>
      </c>
      <c r="J1391" t="str">
        <f>_xlfn.XLOOKUP(Table1_1[[#This Row],[Analyte]],[1]analyte_order!$B:$B,[1]analyte_order!$C:$C)</f>
        <v>70887-84-2</v>
      </c>
      <c r="K1391">
        <f>_xlfn.XLOOKUP(Table1_1[[#This Row],[CAS_rn]],[1]analyte_order!$C:$C,[1]analyte_order!$E:$E)</f>
        <v>45</v>
      </c>
      <c r="L1391" s="3">
        <v>1.9550000000000001E-2</v>
      </c>
    </row>
    <row r="1392" spans="1:12" x14ac:dyDescent="0.3">
      <c r="A1392" t="s">
        <v>181</v>
      </c>
      <c r="B1392" s="1">
        <v>44314</v>
      </c>
      <c r="C1392" s="1" t="str">
        <f t="shared" si="21"/>
        <v>21118</v>
      </c>
      <c r="D1392" t="s">
        <v>109</v>
      </c>
      <c r="E1392" t="s">
        <v>110</v>
      </c>
      <c r="F1392" t="s">
        <v>113</v>
      </c>
      <c r="G1392">
        <v>18</v>
      </c>
      <c r="H1392">
        <v>149.85</v>
      </c>
      <c r="I1392" t="s">
        <v>49</v>
      </c>
      <c r="J1392" t="str">
        <f>_xlfn.XLOOKUP(Table1_1[[#This Row],[Analyte]],[1]analyte_order!$B:$B,[1]analyte_order!$C:$C)</f>
        <v>57677-95-9</v>
      </c>
      <c r="K1392">
        <f>_xlfn.XLOOKUP(Table1_1[[#This Row],[CAS_rn]],[1]analyte_order!$C:$C,[1]analyte_order!$E:$E)</f>
        <v>46</v>
      </c>
      <c r="L1392" s="3">
        <v>1.9550000000000001E-2</v>
      </c>
    </row>
    <row r="1393" spans="1:12" x14ac:dyDescent="0.3">
      <c r="A1393" t="s">
        <v>181</v>
      </c>
      <c r="B1393" s="1">
        <v>44314</v>
      </c>
      <c r="C1393" s="1" t="str">
        <f t="shared" si="21"/>
        <v>21118</v>
      </c>
      <c r="D1393" t="s">
        <v>109</v>
      </c>
      <c r="E1393" t="s">
        <v>110</v>
      </c>
      <c r="F1393" t="s">
        <v>113</v>
      </c>
      <c r="G1393">
        <v>18</v>
      </c>
      <c r="H1393">
        <v>149.85</v>
      </c>
      <c r="I1393" t="s">
        <v>50</v>
      </c>
      <c r="J1393" t="str">
        <f>_xlfn.XLOOKUP(Table1_1[[#This Row],[Analyte]],[1]analyte_order!$B:$B,[1]analyte_order!$C:$C)</f>
        <v>30334-69-1</v>
      </c>
      <c r="K1393">
        <f>_xlfn.XLOOKUP(Table1_1[[#This Row],[CAS_rn]],[1]analyte_order!$C:$C,[1]analyte_order!$E:$E)</f>
        <v>51</v>
      </c>
      <c r="L1393" s="3">
        <v>14.1</v>
      </c>
    </row>
    <row r="1394" spans="1:12" x14ac:dyDescent="0.3">
      <c r="A1394" t="s">
        <v>181</v>
      </c>
      <c r="B1394" s="1">
        <v>44314</v>
      </c>
      <c r="C1394" s="1" t="str">
        <f t="shared" si="21"/>
        <v>21118</v>
      </c>
      <c r="D1394" t="s">
        <v>109</v>
      </c>
      <c r="E1394" t="s">
        <v>110</v>
      </c>
      <c r="F1394" t="s">
        <v>113</v>
      </c>
      <c r="G1394">
        <v>18</v>
      </c>
      <c r="H1394">
        <v>149.85</v>
      </c>
      <c r="I1394" t="s">
        <v>51</v>
      </c>
      <c r="J1394" t="str">
        <f>_xlfn.XLOOKUP(Table1_1[[#This Row],[Analyte]],[1]analyte_order!$B:$B,[1]analyte_order!$C:$C)</f>
        <v>41997-13-1</v>
      </c>
      <c r="K1394">
        <f>_xlfn.XLOOKUP(Table1_1[[#This Row],[CAS_rn]],[1]analyte_order!$C:$C,[1]analyte_order!$E:$E)</f>
        <v>52</v>
      </c>
      <c r="L1394" s="3">
        <v>41.7</v>
      </c>
    </row>
    <row r="1395" spans="1:12" x14ac:dyDescent="0.3">
      <c r="A1395" t="s">
        <v>181</v>
      </c>
      <c r="B1395" s="1">
        <v>44314</v>
      </c>
      <c r="C1395" s="1" t="str">
        <f t="shared" si="21"/>
        <v>21118</v>
      </c>
      <c r="D1395" t="s">
        <v>109</v>
      </c>
      <c r="E1395" t="s">
        <v>110</v>
      </c>
      <c r="F1395" t="s">
        <v>113</v>
      </c>
      <c r="G1395">
        <v>18</v>
      </c>
      <c r="H1395">
        <v>149.85</v>
      </c>
      <c r="I1395" t="s">
        <v>52</v>
      </c>
      <c r="J1395" t="str">
        <f>_xlfn.XLOOKUP(Table1_1[[#This Row],[Analyte]],[1]analyte_order!$B:$B,[1]analyte_order!$C:$C)</f>
        <v>423-41-6</v>
      </c>
      <c r="K1395">
        <f>_xlfn.XLOOKUP(Table1_1[[#This Row],[CAS_rn]],[1]analyte_order!$C:$C,[1]analyte_order!$E:$E)</f>
        <v>53</v>
      </c>
      <c r="L1395" s="3">
        <v>1.9550000000000001E-2</v>
      </c>
    </row>
    <row r="1396" spans="1:12" x14ac:dyDescent="0.3">
      <c r="A1396" t="s">
        <v>181</v>
      </c>
      <c r="B1396" s="1">
        <v>44314</v>
      </c>
      <c r="C1396" s="1" t="str">
        <f t="shared" si="21"/>
        <v>21118</v>
      </c>
      <c r="D1396" t="s">
        <v>109</v>
      </c>
      <c r="E1396" t="s">
        <v>110</v>
      </c>
      <c r="F1396" t="s">
        <v>113</v>
      </c>
      <c r="G1396">
        <v>18</v>
      </c>
      <c r="H1396">
        <v>149.85</v>
      </c>
      <c r="I1396" t="s">
        <v>53</v>
      </c>
      <c r="J1396" t="str">
        <f>_xlfn.XLOOKUP(Table1_1[[#This Row],[Analyte]],[1]analyte_order!$B:$B,[1]analyte_order!$C:$C)</f>
        <v>777011-38-8</v>
      </c>
      <c r="K1396">
        <f>_xlfn.XLOOKUP(Table1_1[[#This Row],[CAS_rn]],[1]analyte_order!$C:$C,[1]analyte_order!$E:$E)</f>
        <v>54</v>
      </c>
      <c r="L1396" s="3">
        <v>12.7</v>
      </c>
    </row>
    <row r="1397" spans="1:12" x14ac:dyDescent="0.3">
      <c r="A1397" t="s">
        <v>181</v>
      </c>
      <c r="B1397" s="1">
        <v>44314</v>
      </c>
      <c r="C1397" s="1" t="str">
        <f t="shared" si="21"/>
        <v>21118</v>
      </c>
      <c r="D1397" t="s">
        <v>109</v>
      </c>
      <c r="E1397" t="s">
        <v>110</v>
      </c>
      <c r="F1397" t="s">
        <v>113</v>
      </c>
      <c r="G1397">
        <v>18</v>
      </c>
      <c r="H1397">
        <v>149.85</v>
      </c>
      <c r="I1397" t="s">
        <v>54</v>
      </c>
      <c r="J1397" t="str">
        <f>_xlfn.XLOOKUP(Table1_1[[#This Row],[Analyte]],[1]analyte_order!$B:$B,[1]analyte_order!$C:$C)</f>
        <v>646-83-3</v>
      </c>
      <c r="K1397">
        <f>_xlfn.XLOOKUP(Table1_1[[#This Row],[CAS_rn]],[1]analyte_order!$C:$C,[1]analyte_order!$E:$E)</f>
        <v>55</v>
      </c>
      <c r="L1397" s="3">
        <v>1.9550000000000001E-2</v>
      </c>
    </row>
    <row r="1398" spans="1:12" x14ac:dyDescent="0.3">
      <c r="A1398" t="s">
        <v>181</v>
      </c>
      <c r="B1398" s="1">
        <v>44314</v>
      </c>
      <c r="C1398" s="1" t="str">
        <f t="shared" si="21"/>
        <v>21118</v>
      </c>
      <c r="D1398" t="s">
        <v>109</v>
      </c>
      <c r="E1398" t="s">
        <v>110</v>
      </c>
      <c r="F1398" t="s">
        <v>113</v>
      </c>
      <c r="G1398">
        <v>18</v>
      </c>
      <c r="H1398">
        <v>149.85</v>
      </c>
      <c r="I1398" t="s">
        <v>55</v>
      </c>
      <c r="J1398" t="str">
        <f>_xlfn.XLOOKUP(Table1_1[[#This Row],[Analyte]],[1]analyte_order!$B:$B,[1]analyte_order!$C:$C)</f>
        <v>678-41-1</v>
      </c>
      <c r="K1398">
        <f>_xlfn.XLOOKUP(Table1_1[[#This Row],[CAS_rn]],[1]analyte_order!$C:$C,[1]analyte_order!$E:$E)</f>
        <v>56</v>
      </c>
      <c r="L1398" s="3">
        <v>1.9550000000000001E-2</v>
      </c>
    </row>
    <row r="1399" spans="1:12" x14ac:dyDescent="0.3">
      <c r="A1399" t="s">
        <v>181</v>
      </c>
      <c r="B1399" s="1">
        <v>44314</v>
      </c>
      <c r="C1399" s="1" t="str">
        <f t="shared" si="21"/>
        <v>21118</v>
      </c>
      <c r="D1399" t="s">
        <v>109</v>
      </c>
      <c r="E1399" t="s">
        <v>110</v>
      </c>
      <c r="F1399" t="s">
        <v>113</v>
      </c>
      <c r="G1399">
        <v>18</v>
      </c>
      <c r="H1399">
        <v>149.85</v>
      </c>
      <c r="I1399" t="s">
        <v>56</v>
      </c>
      <c r="J1399" t="str">
        <f>_xlfn.XLOOKUP(Table1_1[[#This Row],[Analyte]],[1]analyte_order!$B:$B,[1]analyte_order!$C:$C)</f>
        <v>2965-52-8</v>
      </c>
      <c r="K1399">
        <f>_xlfn.XLOOKUP(Table1_1[[#This Row],[CAS_rn]],[1]analyte_order!$C:$C,[1]analyte_order!$E:$E)</f>
        <v>57</v>
      </c>
      <c r="L1399" s="3">
        <v>1.9550000000000001E-2</v>
      </c>
    </row>
    <row r="1400" spans="1:12" x14ac:dyDescent="0.3">
      <c r="A1400" t="s">
        <v>182</v>
      </c>
      <c r="B1400" s="1">
        <v>44314</v>
      </c>
      <c r="C1400" s="1" t="str">
        <f t="shared" si="21"/>
        <v>21118</v>
      </c>
      <c r="D1400" t="s">
        <v>109</v>
      </c>
      <c r="E1400" t="s">
        <v>110</v>
      </c>
      <c r="F1400" t="s">
        <v>115</v>
      </c>
      <c r="G1400">
        <v>18</v>
      </c>
      <c r="H1400">
        <v>149.85</v>
      </c>
      <c r="I1400" t="s">
        <v>7</v>
      </c>
      <c r="J1400" t="str">
        <f>_xlfn.XLOOKUP(Table1_1[[#This Row],[Analyte]],[1]analyte_order!$B:$B,[1]analyte_order!$C:$C)</f>
        <v>375-22-4</v>
      </c>
      <c r="K1400">
        <f>_xlfn.XLOOKUP(Table1_1[[#This Row],[CAS_rn]],[1]analyte_order!$C:$C,[1]analyte_order!$E:$E)</f>
        <v>1</v>
      </c>
      <c r="L1400" s="3">
        <v>0.433</v>
      </c>
    </row>
    <row r="1401" spans="1:12" x14ac:dyDescent="0.3">
      <c r="A1401" t="s">
        <v>182</v>
      </c>
      <c r="B1401" s="1">
        <v>44314</v>
      </c>
      <c r="C1401" s="1" t="str">
        <f t="shared" si="21"/>
        <v>21118</v>
      </c>
      <c r="D1401" t="s">
        <v>109</v>
      </c>
      <c r="E1401" t="s">
        <v>110</v>
      </c>
      <c r="F1401" t="s">
        <v>115</v>
      </c>
      <c r="G1401">
        <v>18</v>
      </c>
      <c r="H1401">
        <v>149.85</v>
      </c>
      <c r="I1401" t="s">
        <v>8</v>
      </c>
      <c r="J1401" t="str">
        <f>_xlfn.XLOOKUP(Table1_1[[#This Row],[Analyte]],[1]analyte_order!$B:$B,[1]analyte_order!$C:$C)</f>
        <v>2706-90-3</v>
      </c>
      <c r="K1401">
        <f>_xlfn.XLOOKUP(Table1_1[[#This Row],[CAS_rn]],[1]analyte_order!$C:$C,[1]analyte_order!$E:$E)</f>
        <v>2</v>
      </c>
      <c r="L1401" s="3">
        <v>0.185</v>
      </c>
    </row>
    <row r="1402" spans="1:12" x14ac:dyDescent="0.3">
      <c r="A1402" t="s">
        <v>182</v>
      </c>
      <c r="B1402" s="1">
        <v>44314</v>
      </c>
      <c r="C1402" s="1" t="str">
        <f t="shared" si="21"/>
        <v>21118</v>
      </c>
      <c r="D1402" t="s">
        <v>109</v>
      </c>
      <c r="E1402" t="s">
        <v>110</v>
      </c>
      <c r="F1402" t="s">
        <v>115</v>
      </c>
      <c r="G1402">
        <v>18</v>
      </c>
      <c r="H1402">
        <v>149.85</v>
      </c>
      <c r="I1402" t="s">
        <v>9</v>
      </c>
      <c r="J1402" t="str">
        <f>_xlfn.XLOOKUP(Table1_1[[#This Row],[Analyte]],[1]analyte_order!$B:$B,[1]analyte_order!$C:$C)</f>
        <v>307-24-4</v>
      </c>
      <c r="K1402">
        <f>_xlfn.XLOOKUP(Table1_1[[#This Row],[CAS_rn]],[1]analyte_order!$C:$C,[1]analyte_order!$E:$E)</f>
        <v>3</v>
      </c>
      <c r="L1402" s="3">
        <v>0.14199999999999999</v>
      </c>
    </row>
    <row r="1403" spans="1:12" x14ac:dyDescent="0.3">
      <c r="A1403" t="s">
        <v>182</v>
      </c>
      <c r="B1403" s="1">
        <v>44314</v>
      </c>
      <c r="C1403" s="1" t="str">
        <f t="shared" si="21"/>
        <v>21118</v>
      </c>
      <c r="D1403" t="s">
        <v>109</v>
      </c>
      <c r="E1403" t="s">
        <v>110</v>
      </c>
      <c r="F1403" t="s">
        <v>115</v>
      </c>
      <c r="G1403">
        <v>18</v>
      </c>
      <c r="H1403">
        <v>149.85</v>
      </c>
      <c r="I1403" t="s">
        <v>10</v>
      </c>
      <c r="J1403" t="str">
        <f>_xlfn.XLOOKUP(Table1_1[[#This Row],[Analyte]],[1]analyte_order!$B:$B,[1]analyte_order!$C:$C)</f>
        <v>375-85-9</v>
      </c>
      <c r="K1403">
        <f>_xlfn.XLOOKUP(Table1_1[[#This Row],[CAS_rn]],[1]analyte_order!$C:$C,[1]analyte_order!$E:$E)</f>
        <v>4</v>
      </c>
      <c r="L1403" s="3">
        <v>9.8299999999999998E-2</v>
      </c>
    </row>
    <row r="1404" spans="1:12" x14ac:dyDescent="0.3">
      <c r="A1404" t="s">
        <v>182</v>
      </c>
      <c r="B1404" s="1">
        <v>44314</v>
      </c>
      <c r="C1404" s="1" t="str">
        <f t="shared" si="21"/>
        <v>21118</v>
      </c>
      <c r="D1404" t="s">
        <v>109</v>
      </c>
      <c r="E1404" t="s">
        <v>110</v>
      </c>
      <c r="F1404" t="s">
        <v>115</v>
      </c>
      <c r="G1404">
        <v>18</v>
      </c>
      <c r="H1404">
        <v>149.85</v>
      </c>
      <c r="I1404" t="s">
        <v>11</v>
      </c>
      <c r="J1404" t="str">
        <f>_xlfn.XLOOKUP(Table1_1[[#This Row],[Analyte]],[1]analyte_order!$B:$B,[1]analyte_order!$C:$C)</f>
        <v>335-67-1</v>
      </c>
      <c r="K1404">
        <f>_xlfn.XLOOKUP(Table1_1[[#This Row],[CAS_rn]],[1]analyte_order!$C:$C,[1]analyte_order!$E:$E)</f>
        <v>5</v>
      </c>
      <c r="L1404" s="3">
        <v>0.25900000000000001</v>
      </c>
    </row>
    <row r="1405" spans="1:12" x14ac:dyDescent="0.3">
      <c r="A1405" t="s">
        <v>182</v>
      </c>
      <c r="B1405" s="1">
        <v>44314</v>
      </c>
      <c r="C1405" s="1" t="str">
        <f t="shared" si="21"/>
        <v>21118</v>
      </c>
      <c r="D1405" t="s">
        <v>109</v>
      </c>
      <c r="E1405" t="s">
        <v>110</v>
      </c>
      <c r="F1405" t="s">
        <v>115</v>
      </c>
      <c r="G1405">
        <v>18</v>
      </c>
      <c r="H1405">
        <v>149.85</v>
      </c>
      <c r="I1405" t="s">
        <v>12</v>
      </c>
      <c r="J1405" t="str">
        <f>_xlfn.XLOOKUP(Table1_1[[#This Row],[Analyte]],[1]analyte_order!$B:$B,[1]analyte_order!$C:$C)</f>
        <v>375-95-1</v>
      </c>
      <c r="K1405">
        <f>_xlfn.XLOOKUP(Table1_1[[#This Row],[CAS_rn]],[1]analyte_order!$C:$C,[1]analyte_order!$E:$E)</f>
        <v>6</v>
      </c>
      <c r="L1405" s="3">
        <v>0.3</v>
      </c>
    </row>
    <row r="1406" spans="1:12" x14ac:dyDescent="0.3">
      <c r="A1406" t="s">
        <v>182</v>
      </c>
      <c r="B1406" s="1">
        <v>44314</v>
      </c>
      <c r="C1406" s="1" t="str">
        <f t="shared" si="21"/>
        <v>21118</v>
      </c>
      <c r="D1406" t="s">
        <v>109</v>
      </c>
      <c r="E1406" t="s">
        <v>110</v>
      </c>
      <c r="F1406" t="s">
        <v>115</v>
      </c>
      <c r="G1406">
        <v>18</v>
      </c>
      <c r="H1406">
        <v>149.85</v>
      </c>
      <c r="I1406" t="s">
        <v>19</v>
      </c>
      <c r="J1406" t="str">
        <f>_xlfn.XLOOKUP(Table1_1[[#This Row],[Analyte]],[1]analyte_order!$B:$B,[1]analyte_order!$C:$C)</f>
        <v>335-76-2</v>
      </c>
      <c r="K1406">
        <f>_xlfn.XLOOKUP(Table1_1[[#This Row],[CAS_rn]],[1]analyte_order!$C:$C,[1]analyte_order!$E:$E)</f>
        <v>7</v>
      </c>
      <c r="L1406" s="3">
        <v>0.71799999999999997</v>
      </c>
    </row>
    <row r="1407" spans="1:12" x14ac:dyDescent="0.3">
      <c r="A1407" t="s">
        <v>182</v>
      </c>
      <c r="B1407" s="1">
        <v>44314</v>
      </c>
      <c r="C1407" s="1" t="str">
        <f t="shared" si="21"/>
        <v>21118</v>
      </c>
      <c r="D1407" t="s">
        <v>109</v>
      </c>
      <c r="E1407" t="s">
        <v>110</v>
      </c>
      <c r="F1407" t="s">
        <v>115</v>
      </c>
      <c r="G1407">
        <v>18</v>
      </c>
      <c r="H1407">
        <v>149.85</v>
      </c>
      <c r="I1407" t="s">
        <v>20</v>
      </c>
      <c r="J1407" t="str">
        <f>_xlfn.XLOOKUP(Table1_1[[#This Row],[Analyte]],[1]analyte_order!$B:$B,[1]analyte_order!$C:$C)</f>
        <v>2058-94-8</v>
      </c>
      <c r="K1407">
        <f>_xlfn.XLOOKUP(Table1_1[[#This Row],[CAS_rn]],[1]analyte_order!$C:$C,[1]analyte_order!$E:$E)</f>
        <v>8</v>
      </c>
      <c r="L1407" s="3">
        <v>1.34</v>
      </c>
    </row>
    <row r="1408" spans="1:12" x14ac:dyDescent="0.3">
      <c r="A1408" t="s">
        <v>182</v>
      </c>
      <c r="B1408" s="1">
        <v>44314</v>
      </c>
      <c r="C1408" s="1" t="str">
        <f t="shared" si="21"/>
        <v>21118</v>
      </c>
      <c r="D1408" t="s">
        <v>109</v>
      </c>
      <c r="E1408" t="s">
        <v>110</v>
      </c>
      <c r="F1408" t="s">
        <v>115</v>
      </c>
      <c r="G1408">
        <v>18</v>
      </c>
      <c r="H1408">
        <v>149.85</v>
      </c>
      <c r="I1408" t="s">
        <v>21</v>
      </c>
      <c r="J1408" t="str">
        <f>_xlfn.XLOOKUP(Table1_1[[#This Row],[Analyte]],[1]analyte_order!$B:$B,[1]analyte_order!$C:$C)</f>
        <v>307-55-1</v>
      </c>
      <c r="K1408">
        <f>_xlfn.XLOOKUP(Table1_1[[#This Row],[CAS_rn]],[1]analyte_order!$C:$C,[1]analyte_order!$E:$E)</f>
        <v>9</v>
      </c>
      <c r="L1408" s="3">
        <v>1.6</v>
      </c>
    </row>
    <row r="1409" spans="1:12" x14ac:dyDescent="0.3">
      <c r="A1409" t="s">
        <v>182</v>
      </c>
      <c r="B1409" s="1">
        <v>44314</v>
      </c>
      <c r="C1409" s="1" t="str">
        <f t="shared" si="21"/>
        <v>21118</v>
      </c>
      <c r="D1409" t="s">
        <v>109</v>
      </c>
      <c r="E1409" t="s">
        <v>110</v>
      </c>
      <c r="F1409" t="s">
        <v>115</v>
      </c>
      <c r="G1409">
        <v>18</v>
      </c>
      <c r="H1409">
        <v>149.85</v>
      </c>
      <c r="I1409" t="s">
        <v>22</v>
      </c>
      <c r="J1409" t="str">
        <f>_xlfn.XLOOKUP(Table1_1[[#This Row],[Analyte]],[1]analyte_order!$B:$B,[1]analyte_order!$C:$C)</f>
        <v>72629-94-8</v>
      </c>
      <c r="K1409">
        <f>_xlfn.XLOOKUP(Table1_1[[#This Row],[CAS_rn]],[1]analyte_order!$C:$C,[1]analyte_order!$E:$E)</f>
        <v>10</v>
      </c>
      <c r="L1409" s="3">
        <v>1.18</v>
      </c>
    </row>
    <row r="1410" spans="1:12" x14ac:dyDescent="0.3">
      <c r="A1410" t="s">
        <v>182</v>
      </c>
      <c r="B1410" s="1">
        <v>44314</v>
      </c>
      <c r="C1410" s="1" t="str">
        <f t="shared" ref="C1410:C1473" si="22">TEXT(B1410,"yy")&amp;TEXT((B1410-DATEVALUE("1/1/"&amp;TEXT(B1410,"yy"))+1),"000")</f>
        <v>21118</v>
      </c>
      <c r="D1410" t="s">
        <v>109</v>
      </c>
      <c r="E1410" t="s">
        <v>110</v>
      </c>
      <c r="F1410" t="s">
        <v>115</v>
      </c>
      <c r="G1410">
        <v>18</v>
      </c>
      <c r="H1410">
        <v>149.85</v>
      </c>
      <c r="I1410" t="s">
        <v>23</v>
      </c>
      <c r="J1410" t="str">
        <f>_xlfn.XLOOKUP(Table1_1[[#This Row],[Analyte]],[1]analyte_order!$B:$B,[1]analyte_order!$C:$C)</f>
        <v>376-06-7</v>
      </c>
      <c r="K1410">
        <f>_xlfn.XLOOKUP(Table1_1[[#This Row],[CAS_rn]],[1]analyte_order!$C:$C,[1]analyte_order!$E:$E)</f>
        <v>11</v>
      </c>
      <c r="L1410" s="3">
        <v>1.56</v>
      </c>
    </row>
    <row r="1411" spans="1:12" x14ac:dyDescent="0.3">
      <c r="A1411" t="s">
        <v>182</v>
      </c>
      <c r="B1411" s="1">
        <v>44314</v>
      </c>
      <c r="C1411" s="1" t="str">
        <f t="shared" si="22"/>
        <v>21118</v>
      </c>
      <c r="D1411" t="s">
        <v>109</v>
      </c>
      <c r="E1411" t="s">
        <v>110</v>
      </c>
      <c r="F1411" t="s">
        <v>115</v>
      </c>
      <c r="G1411">
        <v>18</v>
      </c>
      <c r="H1411">
        <v>149.85</v>
      </c>
      <c r="I1411" t="s">
        <v>24</v>
      </c>
      <c r="J1411" t="str">
        <f>_xlfn.XLOOKUP(Table1_1[[#This Row],[Analyte]],[1]analyte_order!$B:$B,[1]analyte_order!$C:$C)</f>
        <v>67905-19-5</v>
      </c>
      <c r="K1411">
        <f>_xlfn.XLOOKUP(Table1_1[[#This Row],[CAS_rn]],[1]analyte_order!$C:$C,[1]analyte_order!$E:$E)</f>
        <v>12</v>
      </c>
      <c r="L1411" s="3">
        <v>4.2999999999999997E-2</v>
      </c>
    </row>
    <row r="1412" spans="1:12" x14ac:dyDescent="0.3">
      <c r="A1412" t="s">
        <v>182</v>
      </c>
      <c r="B1412" s="1">
        <v>44314</v>
      </c>
      <c r="C1412" s="1" t="str">
        <f t="shared" si="22"/>
        <v>21118</v>
      </c>
      <c r="D1412" t="s">
        <v>109</v>
      </c>
      <c r="E1412" t="s">
        <v>110</v>
      </c>
      <c r="F1412" t="s">
        <v>115</v>
      </c>
      <c r="G1412">
        <v>18</v>
      </c>
      <c r="H1412">
        <v>149.85</v>
      </c>
      <c r="I1412" t="s">
        <v>13</v>
      </c>
      <c r="J1412" t="str">
        <f>_xlfn.XLOOKUP(Table1_1[[#This Row],[Analyte]],[1]analyte_order!$B:$B,[1]analyte_order!$C:$C)</f>
        <v>375-73-5</v>
      </c>
      <c r="K1412">
        <f>_xlfn.XLOOKUP(Table1_1[[#This Row],[CAS_rn]],[1]analyte_order!$C:$C,[1]analyte_order!$E:$E)</f>
        <v>14</v>
      </c>
      <c r="L1412" s="3">
        <v>8.6699999999999999E-2</v>
      </c>
    </row>
    <row r="1413" spans="1:12" x14ac:dyDescent="0.3">
      <c r="A1413" t="s">
        <v>182</v>
      </c>
      <c r="B1413" s="1">
        <v>44314</v>
      </c>
      <c r="C1413" s="1" t="str">
        <f t="shared" si="22"/>
        <v>21118</v>
      </c>
      <c r="D1413" t="s">
        <v>109</v>
      </c>
      <c r="E1413" t="s">
        <v>110</v>
      </c>
      <c r="F1413" t="s">
        <v>115</v>
      </c>
      <c r="G1413">
        <v>18</v>
      </c>
      <c r="H1413">
        <v>149.85</v>
      </c>
      <c r="I1413" t="s">
        <v>14</v>
      </c>
      <c r="J1413" t="str">
        <f>_xlfn.XLOOKUP(Table1_1[[#This Row],[Analyte]],[1]analyte_order!$B:$B,[1]analyte_order!$C:$C)</f>
        <v>2706-91-4</v>
      </c>
      <c r="K1413">
        <f>_xlfn.XLOOKUP(Table1_1[[#This Row],[CAS_rn]],[1]analyte_order!$C:$C,[1]analyte_order!$E:$E)</f>
        <v>15</v>
      </c>
      <c r="L1413" s="3">
        <v>0.10199999999999999</v>
      </c>
    </row>
    <row r="1414" spans="1:12" x14ac:dyDescent="0.3">
      <c r="A1414" t="s">
        <v>182</v>
      </c>
      <c r="B1414" s="1">
        <v>44314</v>
      </c>
      <c r="C1414" s="1" t="str">
        <f t="shared" si="22"/>
        <v>21118</v>
      </c>
      <c r="D1414" t="s">
        <v>109</v>
      </c>
      <c r="E1414" t="s">
        <v>110</v>
      </c>
      <c r="F1414" t="s">
        <v>115</v>
      </c>
      <c r="G1414">
        <v>18</v>
      </c>
      <c r="H1414">
        <v>149.85</v>
      </c>
      <c r="I1414" t="s">
        <v>15</v>
      </c>
      <c r="J1414" t="str">
        <f>_xlfn.XLOOKUP(Table1_1[[#This Row],[Analyte]],[1]analyte_order!$B:$B,[1]analyte_order!$C:$C)</f>
        <v>355-46-4</v>
      </c>
      <c r="K1414">
        <f>_xlfn.XLOOKUP(Table1_1[[#This Row],[CAS_rn]],[1]analyte_order!$C:$C,[1]analyte_order!$E:$E)</f>
        <v>16</v>
      </c>
      <c r="L1414" s="3">
        <v>2.4</v>
      </c>
    </row>
    <row r="1415" spans="1:12" x14ac:dyDescent="0.3">
      <c r="A1415" t="s">
        <v>182</v>
      </c>
      <c r="B1415" s="1">
        <v>44314</v>
      </c>
      <c r="C1415" s="1" t="str">
        <f t="shared" si="22"/>
        <v>21118</v>
      </c>
      <c r="D1415" t="s">
        <v>109</v>
      </c>
      <c r="E1415" t="s">
        <v>110</v>
      </c>
      <c r="F1415" t="s">
        <v>115</v>
      </c>
      <c r="G1415">
        <v>18</v>
      </c>
      <c r="H1415">
        <v>149.85</v>
      </c>
      <c r="I1415" t="s">
        <v>16</v>
      </c>
      <c r="J1415" t="str">
        <f>_xlfn.XLOOKUP(Table1_1[[#This Row],[Analyte]],[1]analyte_order!$B:$B,[1]analyte_order!$C:$C)</f>
        <v>375-92-8</v>
      </c>
      <c r="K1415">
        <f>_xlfn.XLOOKUP(Table1_1[[#This Row],[CAS_rn]],[1]analyte_order!$C:$C,[1]analyte_order!$E:$E)</f>
        <v>17</v>
      </c>
      <c r="L1415" s="3">
        <v>0.309</v>
      </c>
    </row>
    <row r="1416" spans="1:12" x14ac:dyDescent="0.3">
      <c r="A1416" t="s">
        <v>182</v>
      </c>
      <c r="B1416" s="1">
        <v>44314</v>
      </c>
      <c r="C1416" s="1" t="str">
        <f t="shared" si="22"/>
        <v>21118</v>
      </c>
      <c r="D1416" t="s">
        <v>109</v>
      </c>
      <c r="E1416" t="s">
        <v>110</v>
      </c>
      <c r="F1416" t="s">
        <v>115</v>
      </c>
      <c r="G1416">
        <v>18</v>
      </c>
      <c r="H1416">
        <v>149.85</v>
      </c>
      <c r="I1416" t="s">
        <v>17</v>
      </c>
      <c r="J1416" t="str">
        <f>_xlfn.XLOOKUP(Table1_1[[#This Row],[Analyte]],[1]analyte_order!$B:$B,[1]analyte_order!$C:$C)</f>
        <v>1763-23-1</v>
      </c>
      <c r="K1416">
        <f>_xlfn.XLOOKUP(Table1_1[[#This Row],[CAS_rn]],[1]analyte_order!$C:$C,[1]analyte_order!$E:$E)</f>
        <v>18</v>
      </c>
      <c r="L1416" s="3">
        <v>165</v>
      </c>
    </row>
    <row r="1417" spans="1:12" x14ac:dyDescent="0.3">
      <c r="A1417" t="s">
        <v>182</v>
      </c>
      <c r="B1417" s="1">
        <v>44314</v>
      </c>
      <c r="C1417" s="1" t="str">
        <f t="shared" si="22"/>
        <v>21118</v>
      </c>
      <c r="D1417" t="s">
        <v>109</v>
      </c>
      <c r="E1417" t="s">
        <v>110</v>
      </c>
      <c r="F1417" t="s">
        <v>115</v>
      </c>
      <c r="G1417">
        <v>18</v>
      </c>
      <c r="H1417">
        <v>149.85</v>
      </c>
      <c r="I1417" t="s">
        <v>25</v>
      </c>
      <c r="J1417" t="str">
        <f>_xlfn.XLOOKUP(Table1_1[[#This Row],[Analyte]],[1]analyte_order!$B:$B,[1]analyte_order!$C:$C)</f>
        <v>68259-12-1</v>
      </c>
      <c r="K1417">
        <f>_xlfn.XLOOKUP(Table1_1[[#This Row],[CAS_rn]],[1]analyte_order!$C:$C,[1]analyte_order!$E:$E)</f>
        <v>19</v>
      </c>
      <c r="L1417" s="3">
        <v>1.21</v>
      </c>
    </row>
    <row r="1418" spans="1:12" x14ac:dyDescent="0.3">
      <c r="A1418" t="s">
        <v>182</v>
      </c>
      <c r="B1418" s="1">
        <v>44314</v>
      </c>
      <c r="C1418" s="1" t="str">
        <f t="shared" si="22"/>
        <v>21118</v>
      </c>
      <c r="D1418" t="s">
        <v>109</v>
      </c>
      <c r="E1418" t="s">
        <v>110</v>
      </c>
      <c r="F1418" t="s">
        <v>115</v>
      </c>
      <c r="G1418">
        <v>18</v>
      </c>
      <c r="H1418">
        <v>149.85</v>
      </c>
      <c r="I1418" t="s">
        <v>26</v>
      </c>
      <c r="J1418" t="str">
        <f>_xlfn.XLOOKUP(Table1_1[[#This Row],[Analyte]],[1]analyte_order!$B:$B,[1]analyte_order!$C:$C)</f>
        <v>335-77-3</v>
      </c>
      <c r="K1418">
        <f>_xlfn.XLOOKUP(Table1_1[[#This Row],[CAS_rn]],[1]analyte_order!$C:$C,[1]analyte_order!$E:$E)</f>
        <v>20</v>
      </c>
      <c r="L1418" s="3">
        <v>1.63</v>
      </c>
    </row>
    <row r="1419" spans="1:12" x14ac:dyDescent="0.3">
      <c r="A1419" t="s">
        <v>182</v>
      </c>
      <c r="B1419" s="1">
        <v>44314</v>
      </c>
      <c r="C1419" s="1" t="str">
        <f t="shared" si="22"/>
        <v>21118</v>
      </c>
      <c r="D1419" t="s">
        <v>109</v>
      </c>
      <c r="E1419" t="s">
        <v>110</v>
      </c>
      <c r="F1419" t="s">
        <v>115</v>
      </c>
      <c r="G1419">
        <v>18</v>
      </c>
      <c r="H1419">
        <v>149.85</v>
      </c>
      <c r="I1419" t="s">
        <v>27</v>
      </c>
      <c r="J1419" t="str">
        <f>_xlfn.XLOOKUP(Table1_1[[#This Row],[Analyte]],[1]analyte_order!$B:$B,[1]analyte_order!$C:$C)</f>
        <v>79780-39-5</v>
      </c>
      <c r="K1419">
        <f>_xlfn.XLOOKUP(Table1_1[[#This Row],[CAS_rn]],[1]analyte_order!$C:$C,[1]analyte_order!$E:$E)</f>
        <v>21</v>
      </c>
      <c r="L1419" s="3">
        <v>0.48</v>
      </c>
    </row>
    <row r="1420" spans="1:12" x14ac:dyDescent="0.3">
      <c r="A1420" t="s">
        <v>182</v>
      </c>
      <c r="B1420" s="1">
        <v>44314</v>
      </c>
      <c r="C1420" s="1" t="str">
        <f t="shared" si="22"/>
        <v>21118</v>
      </c>
      <c r="D1420" t="s">
        <v>109</v>
      </c>
      <c r="E1420" t="s">
        <v>110</v>
      </c>
      <c r="F1420" t="s">
        <v>115</v>
      </c>
      <c r="G1420">
        <v>18</v>
      </c>
      <c r="H1420">
        <v>149.85</v>
      </c>
      <c r="I1420" t="s">
        <v>28</v>
      </c>
      <c r="J1420" t="str">
        <f>_xlfn.XLOOKUP(Table1_1[[#This Row],[Analyte]],[1]analyte_order!$B:$B,[1]analyte_order!$C:$C)</f>
        <v>757124-72-4</v>
      </c>
      <c r="K1420">
        <f>_xlfn.XLOOKUP(Table1_1[[#This Row],[CAS_rn]],[1]analyte_order!$C:$C,[1]analyte_order!$E:$E)</f>
        <v>22</v>
      </c>
      <c r="L1420" s="3">
        <v>2.1499999999999998E-2</v>
      </c>
    </row>
    <row r="1421" spans="1:12" x14ac:dyDescent="0.3">
      <c r="A1421" t="s">
        <v>182</v>
      </c>
      <c r="B1421" s="1">
        <v>44314</v>
      </c>
      <c r="C1421" s="1" t="str">
        <f t="shared" si="22"/>
        <v>21118</v>
      </c>
      <c r="D1421" t="s">
        <v>109</v>
      </c>
      <c r="E1421" t="s">
        <v>110</v>
      </c>
      <c r="F1421" t="s">
        <v>115</v>
      </c>
      <c r="G1421">
        <v>18</v>
      </c>
      <c r="H1421">
        <v>149.85</v>
      </c>
      <c r="I1421" t="s">
        <v>18</v>
      </c>
      <c r="J1421" t="str">
        <f>_xlfn.XLOOKUP(Table1_1[[#This Row],[Analyte]],[1]analyte_order!$B:$B,[1]analyte_order!$C:$C)</f>
        <v>27619-97-2</v>
      </c>
      <c r="K1421">
        <f>_xlfn.XLOOKUP(Table1_1[[#This Row],[CAS_rn]],[1]analyte_order!$C:$C,[1]analyte_order!$E:$E)</f>
        <v>23</v>
      </c>
      <c r="L1421" s="3">
        <v>2.1499999999999998E-2</v>
      </c>
    </row>
    <row r="1422" spans="1:12" x14ac:dyDescent="0.3">
      <c r="A1422" t="s">
        <v>182</v>
      </c>
      <c r="B1422" s="1">
        <v>44314</v>
      </c>
      <c r="C1422" s="1" t="str">
        <f t="shared" si="22"/>
        <v>21118</v>
      </c>
      <c r="D1422" t="s">
        <v>109</v>
      </c>
      <c r="E1422" t="s">
        <v>110</v>
      </c>
      <c r="F1422" t="s">
        <v>115</v>
      </c>
      <c r="G1422">
        <v>18</v>
      </c>
      <c r="H1422">
        <v>149.85</v>
      </c>
      <c r="I1422" t="s">
        <v>29</v>
      </c>
      <c r="J1422" t="str">
        <f>_xlfn.XLOOKUP(Table1_1[[#This Row],[Analyte]],[1]analyte_order!$B:$B,[1]analyte_order!$C:$C)</f>
        <v>39108-34-4</v>
      </c>
      <c r="K1422">
        <f>_xlfn.XLOOKUP(Table1_1[[#This Row],[CAS_rn]],[1]analyte_order!$C:$C,[1]analyte_order!$E:$E)</f>
        <v>24</v>
      </c>
      <c r="L1422" s="3">
        <v>1.82</v>
      </c>
    </row>
    <row r="1423" spans="1:12" x14ac:dyDescent="0.3">
      <c r="A1423" t="s">
        <v>182</v>
      </c>
      <c r="B1423" s="1">
        <v>44314</v>
      </c>
      <c r="C1423" s="1" t="str">
        <f t="shared" si="22"/>
        <v>21118</v>
      </c>
      <c r="D1423" t="s">
        <v>109</v>
      </c>
      <c r="E1423" t="s">
        <v>110</v>
      </c>
      <c r="F1423" t="s">
        <v>115</v>
      </c>
      <c r="G1423">
        <v>18</v>
      </c>
      <c r="H1423">
        <v>149.85</v>
      </c>
      <c r="I1423" t="s">
        <v>30</v>
      </c>
      <c r="J1423" t="str">
        <f>_xlfn.XLOOKUP(Table1_1[[#This Row],[Analyte]],[1]analyte_order!$B:$B,[1]analyte_order!$C:$C)</f>
        <v>120226-60-0</v>
      </c>
      <c r="K1423">
        <f>_xlfn.XLOOKUP(Table1_1[[#This Row],[CAS_rn]],[1]analyte_order!$C:$C,[1]analyte_order!$E:$E)</f>
        <v>25</v>
      </c>
      <c r="L1423" s="3">
        <v>0.81100000000000005</v>
      </c>
    </row>
    <row r="1424" spans="1:12" x14ac:dyDescent="0.3">
      <c r="A1424" t="s">
        <v>182</v>
      </c>
      <c r="B1424" s="1">
        <v>44314</v>
      </c>
      <c r="C1424" s="1" t="str">
        <f t="shared" si="22"/>
        <v>21118</v>
      </c>
      <c r="D1424" t="s">
        <v>109</v>
      </c>
      <c r="E1424" t="s">
        <v>110</v>
      </c>
      <c r="F1424" t="s">
        <v>115</v>
      </c>
      <c r="G1424">
        <v>18</v>
      </c>
      <c r="H1424">
        <v>149.85</v>
      </c>
      <c r="I1424" t="s">
        <v>31</v>
      </c>
      <c r="J1424" t="str">
        <f>_xlfn.XLOOKUP(Table1_1[[#This Row],[Analyte]],[1]analyte_order!$B:$B,[1]analyte_order!$C:$C)</f>
        <v>2355-31-9</v>
      </c>
      <c r="K1424">
        <f>_xlfn.XLOOKUP(Table1_1[[#This Row],[CAS_rn]],[1]analyte_order!$C:$C,[1]analyte_order!$E:$E)</f>
        <v>26</v>
      </c>
      <c r="L1424" s="3">
        <v>2.1499999999999998E-2</v>
      </c>
    </row>
    <row r="1425" spans="1:12" x14ac:dyDescent="0.3">
      <c r="A1425" t="s">
        <v>182</v>
      </c>
      <c r="B1425" s="1">
        <v>44314</v>
      </c>
      <c r="C1425" s="1" t="str">
        <f t="shared" si="22"/>
        <v>21118</v>
      </c>
      <c r="D1425" t="s">
        <v>109</v>
      </c>
      <c r="E1425" t="s">
        <v>110</v>
      </c>
      <c r="F1425" t="s">
        <v>115</v>
      </c>
      <c r="G1425">
        <v>18</v>
      </c>
      <c r="H1425">
        <v>149.85</v>
      </c>
      <c r="I1425" t="s">
        <v>32</v>
      </c>
      <c r="J1425" t="str">
        <f>_xlfn.XLOOKUP(Table1_1[[#This Row],[Analyte]],[1]analyte_order!$B:$B,[1]analyte_order!$C:$C)</f>
        <v>2991-50-6</v>
      </c>
      <c r="K1425">
        <f>_xlfn.XLOOKUP(Table1_1[[#This Row],[CAS_rn]],[1]analyte_order!$C:$C,[1]analyte_order!$E:$E)</f>
        <v>27</v>
      </c>
      <c r="L1425" s="3">
        <v>2.1499999999999998E-2</v>
      </c>
    </row>
    <row r="1426" spans="1:12" x14ac:dyDescent="0.3">
      <c r="A1426" t="s">
        <v>182</v>
      </c>
      <c r="B1426" s="1">
        <v>44314</v>
      </c>
      <c r="C1426" s="1" t="str">
        <f t="shared" si="22"/>
        <v>21118</v>
      </c>
      <c r="D1426" t="s">
        <v>109</v>
      </c>
      <c r="E1426" t="s">
        <v>110</v>
      </c>
      <c r="F1426" t="s">
        <v>115</v>
      </c>
      <c r="G1426">
        <v>18</v>
      </c>
      <c r="H1426">
        <v>149.85</v>
      </c>
      <c r="I1426" t="s">
        <v>33</v>
      </c>
      <c r="J1426" t="str">
        <f>_xlfn.XLOOKUP(Table1_1[[#This Row],[Analyte]],[1]analyte_order!$B:$B,[1]analyte_order!$C:$C)</f>
        <v>754-91-6</v>
      </c>
      <c r="K1426">
        <f>_xlfn.XLOOKUP(Table1_1[[#This Row],[CAS_rn]],[1]analyte_order!$C:$C,[1]analyte_order!$E:$E)</f>
        <v>28</v>
      </c>
      <c r="L1426" s="3">
        <v>0.47199999999999998</v>
      </c>
    </row>
    <row r="1427" spans="1:12" x14ac:dyDescent="0.3">
      <c r="A1427" t="s">
        <v>182</v>
      </c>
      <c r="B1427" s="1">
        <v>44314</v>
      </c>
      <c r="C1427" s="1" t="str">
        <f t="shared" si="22"/>
        <v>21118</v>
      </c>
      <c r="D1427" t="s">
        <v>109</v>
      </c>
      <c r="E1427" t="s">
        <v>110</v>
      </c>
      <c r="F1427" t="s">
        <v>115</v>
      </c>
      <c r="G1427">
        <v>18</v>
      </c>
      <c r="H1427">
        <v>149.85</v>
      </c>
      <c r="I1427" t="s">
        <v>34</v>
      </c>
      <c r="J1427" t="str">
        <f>_xlfn.XLOOKUP(Table1_1[[#This Row],[Analyte]],[1]analyte_order!$B:$B,[1]analyte_order!$C:$C)</f>
        <v>2806-24-8</v>
      </c>
      <c r="K1427">
        <f>_xlfn.XLOOKUP(Table1_1[[#This Row],[CAS_rn]],[1]analyte_order!$C:$C,[1]analyte_order!$E:$E)</f>
        <v>29</v>
      </c>
      <c r="L1427" s="3">
        <v>2.1499999999999998E-2</v>
      </c>
    </row>
    <row r="1428" spans="1:12" x14ac:dyDescent="0.3">
      <c r="A1428" t="s">
        <v>182</v>
      </c>
      <c r="B1428" s="1">
        <v>44314</v>
      </c>
      <c r="C1428" s="1" t="str">
        <f t="shared" si="22"/>
        <v>21118</v>
      </c>
      <c r="D1428" t="s">
        <v>109</v>
      </c>
      <c r="E1428" t="s">
        <v>110</v>
      </c>
      <c r="F1428" t="s">
        <v>115</v>
      </c>
      <c r="G1428">
        <v>18</v>
      </c>
      <c r="H1428">
        <v>149.85</v>
      </c>
      <c r="I1428" t="s">
        <v>35</v>
      </c>
      <c r="J1428" t="str">
        <f>_xlfn.XLOOKUP(Table1_1[[#This Row],[Analyte]],[1]analyte_order!$B:$B,[1]analyte_order!$C:$C)</f>
        <v>31506-32-8</v>
      </c>
      <c r="K1428">
        <f>_xlfn.XLOOKUP(Table1_1[[#This Row],[CAS_rn]],[1]analyte_order!$C:$C,[1]analyte_order!$E:$E)</f>
        <v>30</v>
      </c>
      <c r="L1428" s="3">
        <v>2.1499999999999998E-2</v>
      </c>
    </row>
    <row r="1429" spans="1:12" x14ac:dyDescent="0.3">
      <c r="A1429" t="s">
        <v>182</v>
      </c>
      <c r="B1429" s="1">
        <v>44314</v>
      </c>
      <c r="C1429" s="1" t="str">
        <f t="shared" si="22"/>
        <v>21118</v>
      </c>
      <c r="D1429" t="s">
        <v>109</v>
      </c>
      <c r="E1429" t="s">
        <v>110</v>
      </c>
      <c r="F1429" t="s">
        <v>115</v>
      </c>
      <c r="G1429">
        <v>18</v>
      </c>
      <c r="H1429">
        <v>149.85</v>
      </c>
      <c r="I1429" t="s">
        <v>36</v>
      </c>
      <c r="J1429" t="str">
        <f>_xlfn.XLOOKUP(Table1_1[[#This Row],[Analyte]],[1]analyte_order!$B:$B,[1]analyte_order!$C:$C)</f>
        <v>4151-50-2</v>
      </c>
      <c r="K1429">
        <f>_xlfn.XLOOKUP(Table1_1[[#This Row],[CAS_rn]],[1]analyte_order!$C:$C,[1]analyte_order!$E:$E)</f>
        <v>31</v>
      </c>
      <c r="L1429" s="3">
        <v>2.1499999999999998E-2</v>
      </c>
    </row>
    <row r="1430" spans="1:12" x14ac:dyDescent="0.3">
      <c r="A1430" t="s">
        <v>182</v>
      </c>
      <c r="B1430" s="1">
        <v>44314</v>
      </c>
      <c r="C1430" s="1" t="str">
        <f t="shared" si="22"/>
        <v>21118</v>
      </c>
      <c r="D1430" t="s">
        <v>109</v>
      </c>
      <c r="E1430" t="s">
        <v>110</v>
      </c>
      <c r="F1430" t="s">
        <v>115</v>
      </c>
      <c r="G1430">
        <v>18</v>
      </c>
      <c r="H1430">
        <v>149.85</v>
      </c>
      <c r="I1430" t="s">
        <v>37</v>
      </c>
      <c r="J1430" t="str">
        <f>_xlfn.XLOOKUP(Table1_1[[#This Row],[Analyte]],[1]analyte_order!$B:$B,[1]analyte_order!$C:$C)</f>
        <v>13252-13-6</v>
      </c>
      <c r="K1430">
        <f>_xlfn.XLOOKUP(Table1_1[[#This Row],[CAS_rn]],[1]analyte_order!$C:$C,[1]analyte_order!$E:$E)</f>
        <v>34</v>
      </c>
      <c r="L1430" s="3">
        <v>2.1499999999999998E-2</v>
      </c>
    </row>
    <row r="1431" spans="1:12" x14ac:dyDescent="0.3">
      <c r="A1431" t="s">
        <v>182</v>
      </c>
      <c r="B1431" s="1">
        <v>44314</v>
      </c>
      <c r="C1431" s="1" t="str">
        <f t="shared" si="22"/>
        <v>21118</v>
      </c>
      <c r="D1431" t="s">
        <v>109</v>
      </c>
      <c r="E1431" t="s">
        <v>110</v>
      </c>
      <c r="F1431" t="s">
        <v>115</v>
      </c>
      <c r="G1431">
        <v>18</v>
      </c>
      <c r="H1431">
        <v>149.85</v>
      </c>
      <c r="I1431" t="s">
        <v>38</v>
      </c>
      <c r="J1431" t="str">
        <f>_xlfn.XLOOKUP(Table1_1[[#This Row],[Analyte]],[1]analyte_order!$B:$B,[1]analyte_order!$C:$C)</f>
        <v>919005-14-4</v>
      </c>
      <c r="K1431">
        <f>_xlfn.XLOOKUP(Table1_1[[#This Row],[CAS_rn]],[1]analyte_order!$C:$C,[1]analyte_order!$E:$E)</f>
        <v>35</v>
      </c>
      <c r="L1431" s="3">
        <v>2.1499999999999998E-2</v>
      </c>
    </row>
    <row r="1432" spans="1:12" x14ac:dyDescent="0.3">
      <c r="A1432" t="s">
        <v>182</v>
      </c>
      <c r="B1432" s="1">
        <v>44314</v>
      </c>
      <c r="C1432" s="1" t="str">
        <f t="shared" si="22"/>
        <v>21118</v>
      </c>
      <c r="D1432" t="s">
        <v>109</v>
      </c>
      <c r="E1432" t="s">
        <v>110</v>
      </c>
      <c r="F1432" t="s">
        <v>115</v>
      </c>
      <c r="G1432">
        <v>18</v>
      </c>
      <c r="H1432">
        <v>149.85</v>
      </c>
      <c r="I1432" t="s">
        <v>39</v>
      </c>
      <c r="J1432" t="str">
        <f>_xlfn.XLOOKUP(Table1_1[[#This Row],[Analyte]],[1]analyte_order!$B:$B,[1]analyte_order!$C:$C)</f>
        <v>756426-58-1</v>
      </c>
      <c r="K1432">
        <f>_xlfn.XLOOKUP(Table1_1[[#This Row],[CAS_rn]],[1]analyte_order!$C:$C,[1]analyte_order!$E:$E)</f>
        <v>36</v>
      </c>
      <c r="L1432" s="3">
        <v>2.1499999999999998E-2</v>
      </c>
    </row>
    <row r="1433" spans="1:12" x14ac:dyDescent="0.3">
      <c r="A1433" t="s">
        <v>182</v>
      </c>
      <c r="B1433" s="1">
        <v>44314</v>
      </c>
      <c r="C1433" s="1" t="str">
        <f t="shared" si="22"/>
        <v>21118</v>
      </c>
      <c r="D1433" t="s">
        <v>109</v>
      </c>
      <c r="E1433" t="s">
        <v>110</v>
      </c>
      <c r="F1433" t="s">
        <v>115</v>
      </c>
      <c r="G1433">
        <v>18</v>
      </c>
      <c r="H1433">
        <v>149.85</v>
      </c>
      <c r="I1433" t="s">
        <v>40</v>
      </c>
      <c r="J1433" t="str">
        <f>_xlfn.XLOOKUP(Table1_1[[#This Row],[Analyte]],[1]analyte_order!$B:$B,[1]analyte_order!$C:$C)</f>
        <v>763051-92-9</v>
      </c>
      <c r="K1433">
        <f>_xlfn.XLOOKUP(Table1_1[[#This Row],[CAS_rn]],[1]analyte_order!$C:$C,[1]analyte_order!$E:$E)</f>
        <v>37</v>
      </c>
      <c r="L1433" s="3">
        <v>2.1499999999999998E-2</v>
      </c>
    </row>
    <row r="1434" spans="1:12" x14ac:dyDescent="0.3">
      <c r="A1434" t="s">
        <v>182</v>
      </c>
      <c r="B1434" s="1">
        <v>44314</v>
      </c>
      <c r="C1434" s="1" t="str">
        <f t="shared" si="22"/>
        <v>21118</v>
      </c>
      <c r="D1434" t="s">
        <v>109</v>
      </c>
      <c r="E1434" t="s">
        <v>110</v>
      </c>
      <c r="F1434" t="s">
        <v>115</v>
      </c>
      <c r="G1434">
        <v>18</v>
      </c>
      <c r="H1434">
        <v>149.85</v>
      </c>
      <c r="I1434" t="s">
        <v>41</v>
      </c>
      <c r="J1434" t="str">
        <f>_xlfn.XLOOKUP(Table1_1[[#This Row],[Analyte]],[1]analyte_order!$B:$B,[1]analyte_order!$C:$C)</f>
        <v>356-02-5</v>
      </c>
      <c r="K1434">
        <f>_xlfn.XLOOKUP(Table1_1[[#This Row],[CAS_rn]],[1]analyte_order!$C:$C,[1]analyte_order!$E:$E)</f>
        <v>38</v>
      </c>
      <c r="L1434" s="3">
        <v>2.1499999999999998E-2</v>
      </c>
    </row>
    <row r="1435" spans="1:12" x14ac:dyDescent="0.3">
      <c r="A1435" t="s">
        <v>182</v>
      </c>
      <c r="B1435" s="1">
        <v>44314</v>
      </c>
      <c r="C1435" s="1" t="str">
        <f t="shared" si="22"/>
        <v>21118</v>
      </c>
      <c r="D1435" t="s">
        <v>109</v>
      </c>
      <c r="E1435" t="s">
        <v>110</v>
      </c>
      <c r="F1435" t="s">
        <v>115</v>
      </c>
      <c r="G1435">
        <v>18</v>
      </c>
      <c r="H1435">
        <v>149.85</v>
      </c>
      <c r="I1435" t="s">
        <v>42</v>
      </c>
      <c r="J1435" t="str">
        <f>_xlfn.XLOOKUP(Table1_1[[#This Row],[Analyte]],[1]analyte_order!$B:$B,[1]analyte_order!$C:$C)</f>
        <v>914637-49-3</v>
      </c>
      <c r="K1435">
        <f>_xlfn.XLOOKUP(Table1_1[[#This Row],[CAS_rn]],[1]analyte_order!$C:$C,[1]analyte_order!$E:$E)</f>
        <v>39</v>
      </c>
      <c r="L1435" s="3">
        <v>0.13</v>
      </c>
    </row>
    <row r="1436" spans="1:12" x14ac:dyDescent="0.3">
      <c r="A1436" t="s">
        <v>182</v>
      </c>
      <c r="B1436" s="1">
        <v>44314</v>
      </c>
      <c r="C1436" s="1" t="str">
        <f t="shared" si="22"/>
        <v>21118</v>
      </c>
      <c r="D1436" t="s">
        <v>109</v>
      </c>
      <c r="E1436" t="s">
        <v>110</v>
      </c>
      <c r="F1436" t="s">
        <v>115</v>
      </c>
      <c r="G1436">
        <v>18</v>
      </c>
      <c r="H1436">
        <v>149.85</v>
      </c>
      <c r="I1436" t="s">
        <v>43</v>
      </c>
      <c r="J1436" t="str">
        <f>_xlfn.XLOOKUP(Table1_1[[#This Row],[Analyte]],[1]analyte_order!$B:$B,[1]analyte_order!$C:$C)</f>
        <v>812-70-4</v>
      </c>
      <c r="K1436">
        <f>_xlfn.XLOOKUP(Table1_1[[#This Row],[CAS_rn]],[1]analyte_order!$C:$C,[1]analyte_order!$E:$E)</f>
        <v>40</v>
      </c>
      <c r="L1436" s="3">
        <v>0.35</v>
      </c>
    </row>
    <row r="1437" spans="1:12" x14ac:dyDescent="0.3">
      <c r="A1437" t="s">
        <v>182</v>
      </c>
      <c r="B1437" s="1">
        <v>44314</v>
      </c>
      <c r="C1437" s="1" t="str">
        <f t="shared" si="22"/>
        <v>21118</v>
      </c>
      <c r="D1437" t="s">
        <v>109</v>
      </c>
      <c r="E1437" t="s">
        <v>110</v>
      </c>
      <c r="F1437" t="s">
        <v>115</v>
      </c>
      <c r="G1437">
        <v>18</v>
      </c>
      <c r="H1437">
        <v>149.85</v>
      </c>
      <c r="I1437" t="s">
        <v>44</v>
      </c>
      <c r="J1437" t="str">
        <f>_xlfn.XLOOKUP(Table1_1[[#This Row],[Analyte]],[1]analyte_order!$B:$B,[1]analyte_order!$C:$C)</f>
        <v>53826-12-3</v>
      </c>
      <c r="K1437">
        <f>_xlfn.XLOOKUP(Table1_1[[#This Row],[CAS_rn]],[1]analyte_order!$C:$C,[1]analyte_order!$E:$E)</f>
        <v>41</v>
      </c>
      <c r="L1437" s="3">
        <v>2.1499999999999998E-2</v>
      </c>
    </row>
    <row r="1438" spans="1:12" x14ac:dyDescent="0.3">
      <c r="A1438" t="s">
        <v>182</v>
      </c>
      <c r="B1438" s="1">
        <v>44314</v>
      </c>
      <c r="C1438" s="1" t="str">
        <f t="shared" si="22"/>
        <v>21118</v>
      </c>
      <c r="D1438" t="s">
        <v>109</v>
      </c>
      <c r="E1438" t="s">
        <v>110</v>
      </c>
      <c r="F1438" t="s">
        <v>115</v>
      </c>
      <c r="G1438">
        <v>18</v>
      </c>
      <c r="H1438">
        <v>149.85</v>
      </c>
      <c r="I1438" t="s">
        <v>45</v>
      </c>
      <c r="J1438" t="str">
        <f>_xlfn.XLOOKUP(Table1_1[[#This Row],[Analyte]],[1]analyte_order!$B:$B,[1]analyte_order!$C:$C)</f>
        <v>27854-31-5</v>
      </c>
      <c r="K1438">
        <f>_xlfn.XLOOKUP(Table1_1[[#This Row],[CAS_rn]],[1]analyte_order!$C:$C,[1]analyte_order!$E:$E)</f>
        <v>42</v>
      </c>
      <c r="L1438" s="3">
        <v>2.1499999999999998E-2</v>
      </c>
    </row>
    <row r="1439" spans="1:12" x14ac:dyDescent="0.3">
      <c r="A1439" t="s">
        <v>182</v>
      </c>
      <c r="B1439" s="1">
        <v>44314</v>
      </c>
      <c r="C1439" s="1" t="str">
        <f t="shared" si="22"/>
        <v>21118</v>
      </c>
      <c r="D1439" t="s">
        <v>109</v>
      </c>
      <c r="E1439" t="s">
        <v>110</v>
      </c>
      <c r="F1439" t="s">
        <v>115</v>
      </c>
      <c r="G1439">
        <v>18</v>
      </c>
      <c r="H1439">
        <v>149.85</v>
      </c>
      <c r="I1439" t="s">
        <v>46</v>
      </c>
      <c r="J1439" t="str">
        <f>_xlfn.XLOOKUP(Table1_1[[#This Row],[Analyte]],[1]analyte_order!$B:$B,[1]analyte_order!$C:$C)</f>
        <v>53826-13-4</v>
      </c>
      <c r="K1439">
        <f>_xlfn.XLOOKUP(Table1_1[[#This Row],[CAS_rn]],[1]analyte_order!$C:$C,[1]analyte_order!$E:$E)</f>
        <v>43</v>
      </c>
      <c r="L1439" s="3">
        <v>2.1499999999999998E-2</v>
      </c>
    </row>
    <row r="1440" spans="1:12" x14ac:dyDescent="0.3">
      <c r="A1440" t="s">
        <v>182</v>
      </c>
      <c r="B1440" s="1">
        <v>44314</v>
      </c>
      <c r="C1440" s="1" t="str">
        <f t="shared" si="22"/>
        <v>21118</v>
      </c>
      <c r="D1440" t="s">
        <v>109</v>
      </c>
      <c r="E1440" t="s">
        <v>110</v>
      </c>
      <c r="F1440" t="s">
        <v>115</v>
      </c>
      <c r="G1440">
        <v>18</v>
      </c>
      <c r="H1440">
        <v>149.85</v>
      </c>
      <c r="I1440" t="s">
        <v>47</v>
      </c>
      <c r="J1440" t="str">
        <f>_xlfn.XLOOKUP(Table1_1[[#This Row],[Analyte]],[1]analyte_order!$B:$B,[1]analyte_order!$C:$C)</f>
        <v>161094-75-3</v>
      </c>
      <c r="K1440">
        <f>_xlfn.XLOOKUP(Table1_1[[#This Row],[CAS_rn]],[1]analyte_order!$C:$C,[1]analyte_order!$E:$E)</f>
        <v>44</v>
      </c>
      <c r="L1440" s="3">
        <v>2.1499999999999998E-2</v>
      </c>
    </row>
    <row r="1441" spans="1:12" x14ac:dyDescent="0.3">
      <c r="A1441" t="s">
        <v>182</v>
      </c>
      <c r="B1441" s="1">
        <v>44314</v>
      </c>
      <c r="C1441" s="1" t="str">
        <f t="shared" si="22"/>
        <v>21118</v>
      </c>
      <c r="D1441" t="s">
        <v>109</v>
      </c>
      <c r="E1441" t="s">
        <v>110</v>
      </c>
      <c r="F1441" t="s">
        <v>115</v>
      </c>
      <c r="G1441">
        <v>18</v>
      </c>
      <c r="H1441">
        <v>149.85</v>
      </c>
      <c r="I1441" t="s">
        <v>48</v>
      </c>
      <c r="J1441" t="str">
        <f>_xlfn.XLOOKUP(Table1_1[[#This Row],[Analyte]],[1]analyte_order!$B:$B,[1]analyte_order!$C:$C)</f>
        <v>70887-84-2</v>
      </c>
      <c r="K1441">
        <f>_xlfn.XLOOKUP(Table1_1[[#This Row],[CAS_rn]],[1]analyte_order!$C:$C,[1]analyte_order!$E:$E)</f>
        <v>45</v>
      </c>
      <c r="L1441" s="3">
        <v>2.1499999999999998E-2</v>
      </c>
    </row>
    <row r="1442" spans="1:12" x14ac:dyDescent="0.3">
      <c r="A1442" t="s">
        <v>182</v>
      </c>
      <c r="B1442" s="1">
        <v>44314</v>
      </c>
      <c r="C1442" s="1" t="str">
        <f t="shared" si="22"/>
        <v>21118</v>
      </c>
      <c r="D1442" t="s">
        <v>109</v>
      </c>
      <c r="E1442" t="s">
        <v>110</v>
      </c>
      <c r="F1442" t="s">
        <v>115</v>
      </c>
      <c r="G1442">
        <v>18</v>
      </c>
      <c r="H1442">
        <v>149.85</v>
      </c>
      <c r="I1442" t="s">
        <v>49</v>
      </c>
      <c r="J1442" t="str">
        <f>_xlfn.XLOOKUP(Table1_1[[#This Row],[Analyte]],[1]analyte_order!$B:$B,[1]analyte_order!$C:$C)</f>
        <v>57677-95-9</v>
      </c>
      <c r="K1442">
        <f>_xlfn.XLOOKUP(Table1_1[[#This Row],[CAS_rn]],[1]analyte_order!$C:$C,[1]analyte_order!$E:$E)</f>
        <v>46</v>
      </c>
      <c r="L1442" s="3">
        <v>2.1499999999999998E-2</v>
      </c>
    </row>
    <row r="1443" spans="1:12" x14ac:dyDescent="0.3">
      <c r="A1443" t="s">
        <v>182</v>
      </c>
      <c r="B1443" s="1">
        <v>44314</v>
      </c>
      <c r="C1443" s="1" t="str">
        <f t="shared" si="22"/>
        <v>21118</v>
      </c>
      <c r="D1443" t="s">
        <v>109</v>
      </c>
      <c r="E1443" t="s">
        <v>110</v>
      </c>
      <c r="F1443" t="s">
        <v>115</v>
      </c>
      <c r="G1443">
        <v>18</v>
      </c>
      <c r="H1443">
        <v>149.85</v>
      </c>
      <c r="I1443" t="s">
        <v>50</v>
      </c>
      <c r="J1443" t="str">
        <f>_xlfn.XLOOKUP(Table1_1[[#This Row],[Analyte]],[1]analyte_order!$B:$B,[1]analyte_order!$C:$C)</f>
        <v>30334-69-1</v>
      </c>
      <c r="K1443">
        <f>_xlfn.XLOOKUP(Table1_1[[#This Row],[CAS_rn]],[1]analyte_order!$C:$C,[1]analyte_order!$E:$E)</f>
        <v>51</v>
      </c>
      <c r="L1443" s="3">
        <v>0.54800000000000004</v>
      </c>
    </row>
    <row r="1444" spans="1:12" x14ac:dyDescent="0.3">
      <c r="A1444" t="s">
        <v>182</v>
      </c>
      <c r="B1444" s="1">
        <v>44314</v>
      </c>
      <c r="C1444" s="1" t="str">
        <f t="shared" si="22"/>
        <v>21118</v>
      </c>
      <c r="D1444" t="s">
        <v>109</v>
      </c>
      <c r="E1444" t="s">
        <v>110</v>
      </c>
      <c r="F1444" t="s">
        <v>115</v>
      </c>
      <c r="G1444">
        <v>18</v>
      </c>
      <c r="H1444">
        <v>149.85</v>
      </c>
      <c r="I1444" t="s">
        <v>51</v>
      </c>
      <c r="J1444" t="str">
        <f>_xlfn.XLOOKUP(Table1_1[[#This Row],[Analyte]],[1]analyte_order!$B:$B,[1]analyte_order!$C:$C)</f>
        <v>41997-13-1</v>
      </c>
      <c r="K1444">
        <f>_xlfn.XLOOKUP(Table1_1[[#This Row],[CAS_rn]],[1]analyte_order!$C:$C,[1]analyte_order!$E:$E)</f>
        <v>52</v>
      </c>
      <c r="L1444" s="3">
        <v>45.8</v>
      </c>
    </row>
    <row r="1445" spans="1:12" x14ac:dyDescent="0.3">
      <c r="A1445" t="s">
        <v>182</v>
      </c>
      <c r="B1445" s="1">
        <v>44314</v>
      </c>
      <c r="C1445" s="1" t="str">
        <f t="shared" si="22"/>
        <v>21118</v>
      </c>
      <c r="D1445" t="s">
        <v>109</v>
      </c>
      <c r="E1445" t="s">
        <v>110</v>
      </c>
      <c r="F1445" t="s">
        <v>115</v>
      </c>
      <c r="G1445">
        <v>18</v>
      </c>
      <c r="H1445">
        <v>149.85</v>
      </c>
      <c r="I1445" t="s">
        <v>52</v>
      </c>
      <c r="J1445" t="str">
        <f>_xlfn.XLOOKUP(Table1_1[[#This Row],[Analyte]],[1]analyte_order!$B:$B,[1]analyte_order!$C:$C)</f>
        <v>423-41-6</v>
      </c>
      <c r="K1445">
        <f>_xlfn.XLOOKUP(Table1_1[[#This Row],[CAS_rn]],[1]analyte_order!$C:$C,[1]analyte_order!$E:$E)</f>
        <v>53</v>
      </c>
      <c r="L1445" s="3">
        <v>2.1499999999999998E-2</v>
      </c>
    </row>
    <row r="1446" spans="1:12" x14ac:dyDescent="0.3">
      <c r="A1446" t="s">
        <v>182</v>
      </c>
      <c r="B1446" s="1">
        <v>44314</v>
      </c>
      <c r="C1446" s="1" t="str">
        <f t="shared" si="22"/>
        <v>21118</v>
      </c>
      <c r="D1446" t="s">
        <v>109</v>
      </c>
      <c r="E1446" t="s">
        <v>110</v>
      </c>
      <c r="F1446" t="s">
        <v>115</v>
      </c>
      <c r="G1446">
        <v>18</v>
      </c>
      <c r="H1446">
        <v>149.85</v>
      </c>
      <c r="I1446" t="s">
        <v>53</v>
      </c>
      <c r="J1446" t="str">
        <f>_xlfn.XLOOKUP(Table1_1[[#This Row],[Analyte]],[1]analyte_order!$B:$B,[1]analyte_order!$C:$C)</f>
        <v>777011-38-8</v>
      </c>
      <c r="K1446">
        <f>_xlfn.XLOOKUP(Table1_1[[#This Row],[CAS_rn]],[1]analyte_order!$C:$C,[1]analyte_order!$E:$E)</f>
        <v>54</v>
      </c>
      <c r="L1446" s="3">
        <v>0.30599999999999999</v>
      </c>
    </row>
    <row r="1447" spans="1:12" x14ac:dyDescent="0.3">
      <c r="A1447" t="s">
        <v>182</v>
      </c>
      <c r="B1447" s="1">
        <v>44314</v>
      </c>
      <c r="C1447" s="1" t="str">
        <f t="shared" si="22"/>
        <v>21118</v>
      </c>
      <c r="D1447" t="s">
        <v>109</v>
      </c>
      <c r="E1447" t="s">
        <v>110</v>
      </c>
      <c r="F1447" t="s">
        <v>115</v>
      </c>
      <c r="G1447">
        <v>18</v>
      </c>
      <c r="H1447">
        <v>149.85</v>
      </c>
      <c r="I1447" t="s">
        <v>54</v>
      </c>
      <c r="J1447" t="str">
        <f>_xlfn.XLOOKUP(Table1_1[[#This Row],[Analyte]],[1]analyte_order!$B:$B,[1]analyte_order!$C:$C)</f>
        <v>646-83-3</v>
      </c>
      <c r="K1447">
        <f>_xlfn.XLOOKUP(Table1_1[[#This Row],[CAS_rn]],[1]analyte_order!$C:$C,[1]analyte_order!$E:$E)</f>
        <v>55</v>
      </c>
      <c r="L1447" s="3">
        <v>2.1499999999999998E-2</v>
      </c>
    </row>
    <row r="1448" spans="1:12" x14ac:dyDescent="0.3">
      <c r="A1448" t="s">
        <v>182</v>
      </c>
      <c r="B1448" s="1">
        <v>44314</v>
      </c>
      <c r="C1448" s="1" t="str">
        <f t="shared" si="22"/>
        <v>21118</v>
      </c>
      <c r="D1448" t="s">
        <v>109</v>
      </c>
      <c r="E1448" t="s">
        <v>110</v>
      </c>
      <c r="F1448" t="s">
        <v>115</v>
      </c>
      <c r="G1448">
        <v>18</v>
      </c>
      <c r="H1448">
        <v>149.85</v>
      </c>
      <c r="I1448" t="s">
        <v>55</v>
      </c>
      <c r="J1448" t="str">
        <f>_xlfn.XLOOKUP(Table1_1[[#This Row],[Analyte]],[1]analyte_order!$B:$B,[1]analyte_order!$C:$C)</f>
        <v>678-41-1</v>
      </c>
      <c r="K1448">
        <f>_xlfn.XLOOKUP(Table1_1[[#This Row],[CAS_rn]],[1]analyte_order!$C:$C,[1]analyte_order!$E:$E)</f>
        <v>56</v>
      </c>
      <c r="L1448" s="3">
        <v>2.1499999999999998E-2</v>
      </c>
    </row>
    <row r="1449" spans="1:12" x14ac:dyDescent="0.3">
      <c r="A1449" t="s">
        <v>182</v>
      </c>
      <c r="B1449" s="1">
        <v>44314</v>
      </c>
      <c r="C1449" s="1" t="str">
        <f t="shared" si="22"/>
        <v>21118</v>
      </c>
      <c r="D1449" t="s">
        <v>109</v>
      </c>
      <c r="E1449" t="s">
        <v>110</v>
      </c>
      <c r="F1449" t="s">
        <v>115</v>
      </c>
      <c r="G1449">
        <v>18</v>
      </c>
      <c r="H1449">
        <v>149.85</v>
      </c>
      <c r="I1449" t="s">
        <v>56</v>
      </c>
      <c r="J1449" t="str">
        <f>_xlfn.XLOOKUP(Table1_1[[#This Row],[Analyte]],[1]analyte_order!$B:$B,[1]analyte_order!$C:$C)</f>
        <v>2965-52-8</v>
      </c>
      <c r="K1449">
        <f>_xlfn.XLOOKUP(Table1_1[[#This Row],[CAS_rn]],[1]analyte_order!$C:$C,[1]analyte_order!$E:$E)</f>
        <v>57</v>
      </c>
      <c r="L1449" s="3">
        <v>2.1499999999999998E-2</v>
      </c>
    </row>
    <row r="1450" spans="1:12" x14ac:dyDescent="0.3">
      <c r="A1450" t="s">
        <v>183</v>
      </c>
      <c r="B1450" s="1">
        <v>44314</v>
      </c>
      <c r="C1450" s="1" t="str">
        <f t="shared" si="22"/>
        <v>21118</v>
      </c>
      <c r="D1450" t="s">
        <v>109</v>
      </c>
      <c r="E1450" t="s">
        <v>120</v>
      </c>
      <c r="F1450" t="s">
        <v>111</v>
      </c>
      <c r="G1450">
        <v>16</v>
      </c>
      <c r="H1450">
        <v>88.3</v>
      </c>
      <c r="I1450" t="s">
        <v>7</v>
      </c>
      <c r="J1450" t="str">
        <f>_xlfn.XLOOKUP(Table1_1[[#This Row],[Analyte]],[1]analyte_order!$B:$B,[1]analyte_order!$C:$C)</f>
        <v>375-22-4</v>
      </c>
      <c r="K1450">
        <f>_xlfn.XLOOKUP(Table1_1[[#This Row],[CAS_rn]],[1]analyte_order!$C:$C,[1]analyte_order!$E:$E)</f>
        <v>1</v>
      </c>
      <c r="L1450" s="3">
        <v>4.6350000000000002E-2</v>
      </c>
    </row>
    <row r="1451" spans="1:12" x14ac:dyDescent="0.3">
      <c r="A1451" t="s">
        <v>183</v>
      </c>
      <c r="B1451" s="1">
        <v>44314</v>
      </c>
      <c r="C1451" s="1" t="str">
        <f t="shared" si="22"/>
        <v>21118</v>
      </c>
      <c r="D1451" t="s">
        <v>109</v>
      </c>
      <c r="E1451" t="s">
        <v>120</v>
      </c>
      <c r="F1451" t="s">
        <v>111</v>
      </c>
      <c r="G1451">
        <v>16</v>
      </c>
      <c r="H1451">
        <v>88.3</v>
      </c>
      <c r="I1451" t="s">
        <v>8</v>
      </c>
      <c r="J1451" t="str">
        <f>_xlfn.XLOOKUP(Table1_1[[#This Row],[Analyte]],[1]analyte_order!$B:$B,[1]analyte_order!$C:$C)</f>
        <v>2706-90-3</v>
      </c>
      <c r="K1451">
        <f>_xlfn.XLOOKUP(Table1_1[[#This Row],[CAS_rn]],[1]analyte_order!$C:$C,[1]analyte_order!$E:$E)</f>
        <v>2</v>
      </c>
      <c r="L1451" s="3">
        <v>2.3199999999999998E-2</v>
      </c>
    </row>
    <row r="1452" spans="1:12" x14ac:dyDescent="0.3">
      <c r="A1452" t="s">
        <v>183</v>
      </c>
      <c r="B1452" s="1">
        <v>44314</v>
      </c>
      <c r="C1452" s="1" t="str">
        <f t="shared" si="22"/>
        <v>21118</v>
      </c>
      <c r="D1452" t="s">
        <v>109</v>
      </c>
      <c r="E1452" t="s">
        <v>120</v>
      </c>
      <c r="F1452" t="s">
        <v>111</v>
      </c>
      <c r="G1452">
        <v>16</v>
      </c>
      <c r="H1452">
        <v>88.3</v>
      </c>
      <c r="I1452" t="s">
        <v>9</v>
      </c>
      <c r="J1452" t="str">
        <f>_xlfn.XLOOKUP(Table1_1[[#This Row],[Analyte]],[1]analyte_order!$B:$B,[1]analyte_order!$C:$C)</f>
        <v>307-24-4</v>
      </c>
      <c r="K1452">
        <f>_xlfn.XLOOKUP(Table1_1[[#This Row],[CAS_rn]],[1]analyte_order!$C:$C,[1]analyte_order!$E:$E)</f>
        <v>3</v>
      </c>
      <c r="L1452" s="3">
        <v>2.3199999999999998E-2</v>
      </c>
    </row>
    <row r="1453" spans="1:12" x14ac:dyDescent="0.3">
      <c r="A1453" t="s">
        <v>183</v>
      </c>
      <c r="B1453" s="1">
        <v>44314</v>
      </c>
      <c r="C1453" s="1" t="str">
        <f t="shared" si="22"/>
        <v>21118</v>
      </c>
      <c r="D1453" t="s">
        <v>109</v>
      </c>
      <c r="E1453" t="s">
        <v>120</v>
      </c>
      <c r="F1453" t="s">
        <v>111</v>
      </c>
      <c r="G1453">
        <v>16</v>
      </c>
      <c r="H1453">
        <v>88.3</v>
      </c>
      <c r="I1453" t="s">
        <v>10</v>
      </c>
      <c r="J1453" t="str">
        <f>_xlfn.XLOOKUP(Table1_1[[#This Row],[Analyte]],[1]analyte_order!$B:$B,[1]analyte_order!$C:$C)</f>
        <v>375-85-9</v>
      </c>
      <c r="K1453">
        <f>_xlfn.XLOOKUP(Table1_1[[#This Row],[CAS_rn]],[1]analyte_order!$C:$C,[1]analyte_order!$E:$E)</f>
        <v>4</v>
      </c>
      <c r="L1453" s="3">
        <v>2.3199999999999998E-2</v>
      </c>
    </row>
    <row r="1454" spans="1:12" x14ac:dyDescent="0.3">
      <c r="A1454" t="s">
        <v>183</v>
      </c>
      <c r="B1454" s="1">
        <v>44314</v>
      </c>
      <c r="C1454" s="1" t="str">
        <f t="shared" si="22"/>
        <v>21118</v>
      </c>
      <c r="D1454" t="s">
        <v>109</v>
      </c>
      <c r="E1454" t="s">
        <v>120</v>
      </c>
      <c r="F1454" t="s">
        <v>111</v>
      </c>
      <c r="G1454">
        <v>16</v>
      </c>
      <c r="H1454">
        <v>88.3</v>
      </c>
      <c r="I1454" t="s">
        <v>11</v>
      </c>
      <c r="J1454" t="str">
        <f>_xlfn.XLOOKUP(Table1_1[[#This Row],[Analyte]],[1]analyte_order!$B:$B,[1]analyte_order!$C:$C)</f>
        <v>335-67-1</v>
      </c>
      <c r="K1454">
        <f>_xlfn.XLOOKUP(Table1_1[[#This Row],[CAS_rn]],[1]analyte_order!$C:$C,[1]analyte_order!$E:$E)</f>
        <v>5</v>
      </c>
      <c r="L1454" s="3">
        <v>2.3199999999999998E-2</v>
      </c>
    </row>
    <row r="1455" spans="1:12" x14ac:dyDescent="0.3">
      <c r="A1455" t="s">
        <v>183</v>
      </c>
      <c r="B1455" s="1">
        <v>44314</v>
      </c>
      <c r="C1455" s="1" t="str">
        <f t="shared" si="22"/>
        <v>21118</v>
      </c>
      <c r="D1455" t="s">
        <v>109</v>
      </c>
      <c r="E1455" t="s">
        <v>120</v>
      </c>
      <c r="F1455" t="s">
        <v>111</v>
      </c>
      <c r="G1455">
        <v>16</v>
      </c>
      <c r="H1455">
        <v>88.3</v>
      </c>
      <c r="I1455" t="s">
        <v>12</v>
      </c>
      <c r="J1455" t="str">
        <f>_xlfn.XLOOKUP(Table1_1[[#This Row],[Analyte]],[1]analyte_order!$B:$B,[1]analyte_order!$C:$C)</f>
        <v>375-95-1</v>
      </c>
      <c r="K1455">
        <f>_xlfn.XLOOKUP(Table1_1[[#This Row],[CAS_rn]],[1]analyte_order!$C:$C,[1]analyte_order!$E:$E)</f>
        <v>6</v>
      </c>
      <c r="L1455" s="3">
        <v>2.3199999999999998E-2</v>
      </c>
    </row>
    <row r="1456" spans="1:12" x14ac:dyDescent="0.3">
      <c r="A1456" t="s">
        <v>183</v>
      </c>
      <c r="B1456" s="1">
        <v>44314</v>
      </c>
      <c r="C1456" s="1" t="str">
        <f t="shared" si="22"/>
        <v>21118</v>
      </c>
      <c r="D1456" t="s">
        <v>109</v>
      </c>
      <c r="E1456" t="s">
        <v>120</v>
      </c>
      <c r="F1456" t="s">
        <v>111</v>
      </c>
      <c r="G1456">
        <v>16</v>
      </c>
      <c r="H1456">
        <v>88.3</v>
      </c>
      <c r="I1456" t="s">
        <v>19</v>
      </c>
      <c r="J1456" t="str">
        <f>_xlfn.XLOOKUP(Table1_1[[#This Row],[Analyte]],[1]analyte_order!$B:$B,[1]analyte_order!$C:$C)</f>
        <v>335-76-2</v>
      </c>
      <c r="K1456">
        <f>_xlfn.XLOOKUP(Table1_1[[#This Row],[CAS_rn]],[1]analyte_order!$C:$C,[1]analyte_order!$E:$E)</f>
        <v>7</v>
      </c>
      <c r="L1456" s="3">
        <v>5.03</v>
      </c>
    </row>
    <row r="1457" spans="1:12" x14ac:dyDescent="0.3">
      <c r="A1457" t="s">
        <v>183</v>
      </c>
      <c r="B1457" s="1">
        <v>44314</v>
      </c>
      <c r="C1457" s="1" t="str">
        <f t="shared" si="22"/>
        <v>21118</v>
      </c>
      <c r="D1457" t="s">
        <v>109</v>
      </c>
      <c r="E1457" t="s">
        <v>120</v>
      </c>
      <c r="F1457" t="s">
        <v>111</v>
      </c>
      <c r="G1457">
        <v>16</v>
      </c>
      <c r="H1457">
        <v>88.3</v>
      </c>
      <c r="I1457" t="s">
        <v>20</v>
      </c>
      <c r="J1457" t="str">
        <f>_xlfn.XLOOKUP(Table1_1[[#This Row],[Analyte]],[1]analyte_order!$B:$B,[1]analyte_order!$C:$C)</f>
        <v>2058-94-8</v>
      </c>
      <c r="K1457">
        <f>_xlfn.XLOOKUP(Table1_1[[#This Row],[CAS_rn]],[1]analyte_order!$C:$C,[1]analyte_order!$E:$E)</f>
        <v>8</v>
      </c>
      <c r="L1457" s="3">
        <v>10.6</v>
      </c>
    </row>
    <row r="1458" spans="1:12" x14ac:dyDescent="0.3">
      <c r="A1458" t="s">
        <v>183</v>
      </c>
      <c r="B1458" s="1">
        <v>44314</v>
      </c>
      <c r="C1458" s="1" t="str">
        <f t="shared" si="22"/>
        <v>21118</v>
      </c>
      <c r="D1458" t="s">
        <v>109</v>
      </c>
      <c r="E1458" t="s">
        <v>120</v>
      </c>
      <c r="F1458" t="s">
        <v>111</v>
      </c>
      <c r="G1458">
        <v>16</v>
      </c>
      <c r="H1458">
        <v>88.3</v>
      </c>
      <c r="I1458" t="s">
        <v>21</v>
      </c>
      <c r="J1458" t="str">
        <f>_xlfn.XLOOKUP(Table1_1[[#This Row],[Analyte]],[1]analyte_order!$B:$B,[1]analyte_order!$C:$C)</f>
        <v>307-55-1</v>
      </c>
      <c r="K1458">
        <f>_xlfn.XLOOKUP(Table1_1[[#This Row],[CAS_rn]],[1]analyte_order!$C:$C,[1]analyte_order!$E:$E)</f>
        <v>9</v>
      </c>
      <c r="L1458" s="3">
        <v>14.1</v>
      </c>
    </row>
    <row r="1459" spans="1:12" x14ac:dyDescent="0.3">
      <c r="A1459" t="s">
        <v>183</v>
      </c>
      <c r="B1459" s="1">
        <v>44314</v>
      </c>
      <c r="C1459" s="1" t="str">
        <f t="shared" si="22"/>
        <v>21118</v>
      </c>
      <c r="D1459" t="s">
        <v>109</v>
      </c>
      <c r="E1459" t="s">
        <v>120</v>
      </c>
      <c r="F1459" t="s">
        <v>111</v>
      </c>
      <c r="G1459">
        <v>16</v>
      </c>
      <c r="H1459">
        <v>88.3</v>
      </c>
      <c r="I1459" t="s">
        <v>22</v>
      </c>
      <c r="J1459" t="str">
        <f>_xlfn.XLOOKUP(Table1_1[[#This Row],[Analyte]],[1]analyte_order!$B:$B,[1]analyte_order!$C:$C)</f>
        <v>72629-94-8</v>
      </c>
      <c r="K1459">
        <f>_xlfn.XLOOKUP(Table1_1[[#This Row],[CAS_rn]],[1]analyte_order!$C:$C,[1]analyte_order!$E:$E)</f>
        <v>10</v>
      </c>
      <c r="L1459" s="3">
        <v>10.9</v>
      </c>
    </row>
    <row r="1460" spans="1:12" x14ac:dyDescent="0.3">
      <c r="A1460" t="s">
        <v>183</v>
      </c>
      <c r="B1460" s="1">
        <v>44314</v>
      </c>
      <c r="C1460" s="1" t="str">
        <f t="shared" si="22"/>
        <v>21118</v>
      </c>
      <c r="D1460" t="s">
        <v>109</v>
      </c>
      <c r="E1460" t="s">
        <v>120</v>
      </c>
      <c r="F1460" t="s">
        <v>111</v>
      </c>
      <c r="G1460">
        <v>16</v>
      </c>
      <c r="H1460">
        <v>88.3</v>
      </c>
      <c r="I1460" t="s">
        <v>23</v>
      </c>
      <c r="J1460" t="str">
        <f>_xlfn.XLOOKUP(Table1_1[[#This Row],[Analyte]],[1]analyte_order!$B:$B,[1]analyte_order!$C:$C)</f>
        <v>376-06-7</v>
      </c>
      <c r="K1460">
        <f>_xlfn.XLOOKUP(Table1_1[[#This Row],[CAS_rn]],[1]analyte_order!$C:$C,[1]analyte_order!$E:$E)</f>
        <v>11</v>
      </c>
      <c r="L1460" s="3">
        <v>8.4</v>
      </c>
    </row>
    <row r="1461" spans="1:12" x14ac:dyDescent="0.3">
      <c r="A1461" t="s">
        <v>183</v>
      </c>
      <c r="B1461" s="1">
        <v>44314</v>
      </c>
      <c r="C1461" s="1" t="str">
        <f t="shared" si="22"/>
        <v>21118</v>
      </c>
      <c r="D1461" t="s">
        <v>109</v>
      </c>
      <c r="E1461" t="s">
        <v>120</v>
      </c>
      <c r="F1461" t="s">
        <v>111</v>
      </c>
      <c r="G1461">
        <v>16</v>
      </c>
      <c r="H1461">
        <v>88.3</v>
      </c>
      <c r="I1461" t="s">
        <v>24</v>
      </c>
      <c r="J1461" t="str">
        <f>_xlfn.XLOOKUP(Table1_1[[#This Row],[Analyte]],[1]analyte_order!$B:$B,[1]analyte_order!$C:$C)</f>
        <v>67905-19-5</v>
      </c>
      <c r="K1461">
        <f>_xlfn.XLOOKUP(Table1_1[[#This Row],[CAS_rn]],[1]analyte_order!$C:$C,[1]analyte_order!$E:$E)</f>
        <v>12</v>
      </c>
      <c r="L1461" s="3">
        <v>0.47899999999999998</v>
      </c>
    </row>
    <row r="1462" spans="1:12" x14ac:dyDescent="0.3">
      <c r="A1462" t="s">
        <v>183</v>
      </c>
      <c r="B1462" s="1">
        <v>44314</v>
      </c>
      <c r="C1462" s="1" t="str">
        <f t="shared" si="22"/>
        <v>21118</v>
      </c>
      <c r="D1462" t="s">
        <v>109</v>
      </c>
      <c r="E1462" t="s">
        <v>120</v>
      </c>
      <c r="F1462" t="s">
        <v>111</v>
      </c>
      <c r="G1462">
        <v>16</v>
      </c>
      <c r="H1462">
        <v>88.3</v>
      </c>
      <c r="I1462" t="s">
        <v>13</v>
      </c>
      <c r="J1462" t="str">
        <f>_xlfn.XLOOKUP(Table1_1[[#This Row],[Analyte]],[1]analyte_order!$B:$B,[1]analyte_order!$C:$C)</f>
        <v>375-73-5</v>
      </c>
      <c r="K1462">
        <f>_xlfn.XLOOKUP(Table1_1[[#This Row],[CAS_rn]],[1]analyte_order!$C:$C,[1]analyte_order!$E:$E)</f>
        <v>14</v>
      </c>
      <c r="L1462" s="3">
        <v>2.3199999999999998E-2</v>
      </c>
    </row>
    <row r="1463" spans="1:12" x14ac:dyDescent="0.3">
      <c r="A1463" t="s">
        <v>183</v>
      </c>
      <c r="B1463" s="1">
        <v>44314</v>
      </c>
      <c r="C1463" s="1" t="str">
        <f t="shared" si="22"/>
        <v>21118</v>
      </c>
      <c r="D1463" t="s">
        <v>109</v>
      </c>
      <c r="E1463" t="s">
        <v>120</v>
      </c>
      <c r="F1463" t="s">
        <v>111</v>
      </c>
      <c r="G1463">
        <v>16</v>
      </c>
      <c r="H1463">
        <v>88.3</v>
      </c>
      <c r="I1463" t="s">
        <v>14</v>
      </c>
      <c r="J1463" t="str">
        <f>_xlfn.XLOOKUP(Table1_1[[#This Row],[Analyte]],[1]analyte_order!$B:$B,[1]analyte_order!$C:$C)</f>
        <v>2706-91-4</v>
      </c>
      <c r="K1463">
        <f>_xlfn.XLOOKUP(Table1_1[[#This Row],[CAS_rn]],[1]analyte_order!$C:$C,[1]analyte_order!$E:$E)</f>
        <v>15</v>
      </c>
      <c r="L1463" s="3">
        <v>0.18</v>
      </c>
    </row>
    <row r="1464" spans="1:12" x14ac:dyDescent="0.3">
      <c r="A1464" t="s">
        <v>183</v>
      </c>
      <c r="B1464" s="1">
        <v>44314</v>
      </c>
      <c r="C1464" s="1" t="str">
        <f t="shared" si="22"/>
        <v>21118</v>
      </c>
      <c r="D1464" t="s">
        <v>109</v>
      </c>
      <c r="E1464" t="s">
        <v>120</v>
      </c>
      <c r="F1464" t="s">
        <v>111</v>
      </c>
      <c r="G1464">
        <v>16</v>
      </c>
      <c r="H1464">
        <v>88.3</v>
      </c>
      <c r="I1464" t="s">
        <v>15</v>
      </c>
      <c r="J1464" t="str">
        <f>_xlfn.XLOOKUP(Table1_1[[#This Row],[Analyte]],[1]analyte_order!$B:$B,[1]analyte_order!$C:$C)</f>
        <v>355-46-4</v>
      </c>
      <c r="K1464">
        <f>_xlfn.XLOOKUP(Table1_1[[#This Row],[CAS_rn]],[1]analyte_order!$C:$C,[1]analyte_order!$E:$E)</f>
        <v>16</v>
      </c>
      <c r="L1464" s="3">
        <v>12.1</v>
      </c>
    </row>
    <row r="1465" spans="1:12" x14ac:dyDescent="0.3">
      <c r="A1465" t="s">
        <v>183</v>
      </c>
      <c r="B1465" s="1">
        <v>44314</v>
      </c>
      <c r="C1465" s="1" t="str">
        <f t="shared" si="22"/>
        <v>21118</v>
      </c>
      <c r="D1465" t="s">
        <v>109</v>
      </c>
      <c r="E1465" t="s">
        <v>120</v>
      </c>
      <c r="F1465" t="s">
        <v>111</v>
      </c>
      <c r="G1465">
        <v>16</v>
      </c>
      <c r="H1465">
        <v>88.3</v>
      </c>
      <c r="I1465" t="s">
        <v>16</v>
      </c>
      <c r="J1465" t="str">
        <f>_xlfn.XLOOKUP(Table1_1[[#This Row],[Analyte]],[1]analyte_order!$B:$B,[1]analyte_order!$C:$C)</f>
        <v>375-92-8</v>
      </c>
      <c r="K1465">
        <f>_xlfn.XLOOKUP(Table1_1[[#This Row],[CAS_rn]],[1]analyte_order!$C:$C,[1]analyte_order!$E:$E)</f>
        <v>17</v>
      </c>
      <c r="L1465" s="3">
        <v>3.19</v>
      </c>
    </row>
    <row r="1466" spans="1:12" x14ac:dyDescent="0.3">
      <c r="A1466" t="s">
        <v>183</v>
      </c>
      <c r="B1466" s="1">
        <v>44314</v>
      </c>
      <c r="C1466" s="1" t="str">
        <f t="shared" si="22"/>
        <v>21118</v>
      </c>
      <c r="D1466" t="s">
        <v>109</v>
      </c>
      <c r="E1466" t="s">
        <v>120</v>
      </c>
      <c r="F1466" t="s">
        <v>111</v>
      </c>
      <c r="G1466">
        <v>16</v>
      </c>
      <c r="H1466">
        <v>88.3</v>
      </c>
      <c r="I1466" t="s">
        <v>17</v>
      </c>
      <c r="J1466" t="str">
        <f>_xlfn.XLOOKUP(Table1_1[[#This Row],[Analyte]],[1]analyte_order!$B:$B,[1]analyte_order!$C:$C)</f>
        <v>1763-23-1</v>
      </c>
      <c r="K1466">
        <f>_xlfn.XLOOKUP(Table1_1[[#This Row],[CAS_rn]],[1]analyte_order!$C:$C,[1]analyte_order!$E:$E)</f>
        <v>18</v>
      </c>
      <c r="L1466" s="3">
        <v>1750</v>
      </c>
    </row>
    <row r="1467" spans="1:12" x14ac:dyDescent="0.3">
      <c r="A1467" t="s">
        <v>183</v>
      </c>
      <c r="B1467" s="1">
        <v>44314</v>
      </c>
      <c r="C1467" s="1" t="str">
        <f t="shared" si="22"/>
        <v>21118</v>
      </c>
      <c r="D1467" t="s">
        <v>109</v>
      </c>
      <c r="E1467" t="s">
        <v>120</v>
      </c>
      <c r="F1467" t="s">
        <v>111</v>
      </c>
      <c r="G1467">
        <v>16</v>
      </c>
      <c r="H1467">
        <v>88.3</v>
      </c>
      <c r="I1467" t="s">
        <v>25</v>
      </c>
      <c r="J1467" t="str">
        <f>_xlfn.XLOOKUP(Table1_1[[#This Row],[Analyte]],[1]analyte_order!$B:$B,[1]analyte_order!$C:$C)</f>
        <v>68259-12-1</v>
      </c>
      <c r="K1467">
        <f>_xlfn.XLOOKUP(Table1_1[[#This Row],[CAS_rn]],[1]analyte_order!$C:$C,[1]analyte_order!$E:$E)</f>
        <v>19</v>
      </c>
      <c r="L1467" s="3">
        <v>17.2</v>
      </c>
    </row>
    <row r="1468" spans="1:12" x14ac:dyDescent="0.3">
      <c r="A1468" t="s">
        <v>183</v>
      </c>
      <c r="B1468" s="1">
        <v>44314</v>
      </c>
      <c r="C1468" s="1" t="str">
        <f t="shared" si="22"/>
        <v>21118</v>
      </c>
      <c r="D1468" t="s">
        <v>109</v>
      </c>
      <c r="E1468" t="s">
        <v>120</v>
      </c>
      <c r="F1468" t="s">
        <v>111</v>
      </c>
      <c r="G1468">
        <v>16</v>
      </c>
      <c r="H1468">
        <v>88.3</v>
      </c>
      <c r="I1468" t="s">
        <v>26</v>
      </c>
      <c r="J1468" t="str">
        <f>_xlfn.XLOOKUP(Table1_1[[#This Row],[Analyte]],[1]analyte_order!$B:$B,[1]analyte_order!$C:$C)</f>
        <v>335-77-3</v>
      </c>
      <c r="K1468">
        <f>_xlfn.XLOOKUP(Table1_1[[#This Row],[CAS_rn]],[1]analyte_order!$C:$C,[1]analyte_order!$E:$E)</f>
        <v>20</v>
      </c>
      <c r="L1468" s="3">
        <v>17.7</v>
      </c>
    </row>
    <row r="1469" spans="1:12" x14ac:dyDescent="0.3">
      <c r="A1469" t="s">
        <v>183</v>
      </c>
      <c r="B1469" s="1">
        <v>44314</v>
      </c>
      <c r="C1469" s="1" t="str">
        <f t="shared" si="22"/>
        <v>21118</v>
      </c>
      <c r="D1469" t="s">
        <v>109</v>
      </c>
      <c r="E1469" t="s">
        <v>120</v>
      </c>
      <c r="F1469" t="s">
        <v>111</v>
      </c>
      <c r="G1469">
        <v>16</v>
      </c>
      <c r="H1469">
        <v>88.3</v>
      </c>
      <c r="I1469" t="s">
        <v>27</v>
      </c>
      <c r="J1469" t="str">
        <f>_xlfn.XLOOKUP(Table1_1[[#This Row],[Analyte]],[1]analyte_order!$B:$B,[1]analyte_order!$C:$C)</f>
        <v>79780-39-5</v>
      </c>
      <c r="K1469">
        <f>_xlfn.XLOOKUP(Table1_1[[#This Row],[CAS_rn]],[1]analyte_order!$C:$C,[1]analyte_order!$E:$E)</f>
        <v>21</v>
      </c>
      <c r="L1469" s="3">
        <v>4.8099999999999996</v>
      </c>
    </row>
    <row r="1470" spans="1:12" x14ac:dyDescent="0.3">
      <c r="A1470" t="s">
        <v>183</v>
      </c>
      <c r="B1470" s="1">
        <v>44314</v>
      </c>
      <c r="C1470" s="1" t="str">
        <f t="shared" si="22"/>
        <v>21118</v>
      </c>
      <c r="D1470" t="s">
        <v>109</v>
      </c>
      <c r="E1470" t="s">
        <v>120</v>
      </c>
      <c r="F1470" t="s">
        <v>111</v>
      </c>
      <c r="G1470">
        <v>16</v>
      </c>
      <c r="H1470">
        <v>88.3</v>
      </c>
      <c r="I1470" t="s">
        <v>28</v>
      </c>
      <c r="J1470" t="str">
        <f>_xlfn.XLOOKUP(Table1_1[[#This Row],[Analyte]],[1]analyte_order!$B:$B,[1]analyte_order!$C:$C)</f>
        <v>757124-72-4</v>
      </c>
      <c r="K1470">
        <f>_xlfn.XLOOKUP(Table1_1[[#This Row],[CAS_rn]],[1]analyte_order!$C:$C,[1]analyte_order!$E:$E)</f>
        <v>22</v>
      </c>
      <c r="L1470" s="3">
        <v>2.3199999999999998E-2</v>
      </c>
    </row>
    <row r="1471" spans="1:12" x14ac:dyDescent="0.3">
      <c r="A1471" t="s">
        <v>183</v>
      </c>
      <c r="B1471" s="1">
        <v>44314</v>
      </c>
      <c r="C1471" s="1" t="str">
        <f t="shared" si="22"/>
        <v>21118</v>
      </c>
      <c r="D1471" t="s">
        <v>109</v>
      </c>
      <c r="E1471" t="s">
        <v>120</v>
      </c>
      <c r="F1471" t="s">
        <v>111</v>
      </c>
      <c r="G1471">
        <v>16</v>
      </c>
      <c r="H1471">
        <v>88.3</v>
      </c>
      <c r="I1471" t="s">
        <v>18</v>
      </c>
      <c r="J1471" t="str">
        <f>_xlfn.XLOOKUP(Table1_1[[#This Row],[Analyte]],[1]analyte_order!$B:$B,[1]analyte_order!$C:$C)</f>
        <v>27619-97-2</v>
      </c>
      <c r="K1471">
        <f>_xlfn.XLOOKUP(Table1_1[[#This Row],[CAS_rn]],[1]analyte_order!$C:$C,[1]analyte_order!$E:$E)</f>
        <v>23</v>
      </c>
      <c r="L1471" s="3">
        <v>2.3199999999999998E-2</v>
      </c>
    </row>
    <row r="1472" spans="1:12" x14ac:dyDescent="0.3">
      <c r="A1472" t="s">
        <v>183</v>
      </c>
      <c r="B1472" s="1">
        <v>44314</v>
      </c>
      <c r="C1472" s="1" t="str">
        <f t="shared" si="22"/>
        <v>21118</v>
      </c>
      <c r="D1472" t="s">
        <v>109</v>
      </c>
      <c r="E1472" t="s">
        <v>120</v>
      </c>
      <c r="F1472" t="s">
        <v>111</v>
      </c>
      <c r="G1472">
        <v>16</v>
      </c>
      <c r="H1472">
        <v>88.3</v>
      </c>
      <c r="I1472" t="s">
        <v>29</v>
      </c>
      <c r="J1472" t="str">
        <f>_xlfn.XLOOKUP(Table1_1[[#This Row],[Analyte]],[1]analyte_order!$B:$B,[1]analyte_order!$C:$C)</f>
        <v>39108-34-4</v>
      </c>
      <c r="K1472">
        <f>_xlfn.XLOOKUP(Table1_1[[#This Row],[CAS_rn]],[1]analyte_order!$C:$C,[1]analyte_order!$E:$E)</f>
        <v>24</v>
      </c>
      <c r="L1472" s="3">
        <v>14.4</v>
      </c>
    </row>
    <row r="1473" spans="1:12" x14ac:dyDescent="0.3">
      <c r="A1473" t="s">
        <v>183</v>
      </c>
      <c r="B1473" s="1">
        <v>44314</v>
      </c>
      <c r="C1473" s="1" t="str">
        <f t="shared" si="22"/>
        <v>21118</v>
      </c>
      <c r="D1473" t="s">
        <v>109</v>
      </c>
      <c r="E1473" t="s">
        <v>120</v>
      </c>
      <c r="F1473" t="s">
        <v>111</v>
      </c>
      <c r="G1473">
        <v>16</v>
      </c>
      <c r="H1473">
        <v>88.3</v>
      </c>
      <c r="I1473" t="s">
        <v>30</v>
      </c>
      <c r="J1473" t="str">
        <f>_xlfn.XLOOKUP(Table1_1[[#This Row],[Analyte]],[1]analyte_order!$B:$B,[1]analyte_order!$C:$C)</f>
        <v>120226-60-0</v>
      </c>
      <c r="K1473">
        <f>_xlfn.XLOOKUP(Table1_1[[#This Row],[CAS_rn]],[1]analyte_order!$C:$C,[1]analyte_order!$E:$E)</f>
        <v>25</v>
      </c>
      <c r="L1473" s="3">
        <v>3.77</v>
      </c>
    </row>
    <row r="1474" spans="1:12" x14ac:dyDescent="0.3">
      <c r="A1474" t="s">
        <v>183</v>
      </c>
      <c r="B1474" s="1">
        <v>44314</v>
      </c>
      <c r="C1474" s="1" t="str">
        <f t="shared" ref="C1474:C1537" si="23">TEXT(B1474,"yy")&amp;TEXT((B1474-DATEVALUE("1/1/"&amp;TEXT(B1474,"yy"))+1),"000")</f>
        <v>21118</v>
      </c>
      <c r="D1474" t="s">
        <v>109</v>
      </c>
      <c r="E1474" t="s">
        <v>120</v>
      </c>
      <c r="F1474" t="s">
        <v>111</v>
      </c>
      <c r="G1474">
        <v>16</v>
      </c>
      <c r="H1474">
        <v>88.3</v>
      </c>
      <c r="I1474" t="s">
        <v>31</v>
      </c>
      <c r="J1474" t="str">
        <f>_xlfn.XLOOKUP(Table1_1[[#This Row],[Analyte]],[1]analyte_order!$B:$B,[1]analyte_order!$C:$C)</f>
        <v>2355-31-9</v>
      </c>
      <c r="K1474">
        <f>_xlfn.XLOOKUP(Table1_1[[#This Row],[CAS_rn]],[1]analyte_order!$C:$C,[1]analyte_order!$E:$E)</f>
        <v>26</v>
      </c>
      <c r="L1474" s="3">
        <v>2.3199999999999998E-2</v>
      </c>
    </row>
    <row r="1475" spans="1:12" x14ac:dyDescent="0.3">
      <c r="A1475" t="s">
        <v>183</v>
      </c>
      <c r="B1475" s="1">
        <v>44314</v>
      </c>
      <c r="C1475" s="1" t="str">
        <f t="shared" si="23"/>
        <v>21118</v>
      </c>
      <c r="D1475" t="s">
        <v>109</v>
      </c>
      <c r="E1475" t="s">
        <v>120</v>
      </c>
      <c r="F1475" t="s">
        <v>111</v>
      </c>
      <c r="G1475">
        <v>16</v>
      </c>
      <c r="H1475">
        <v>88.3</v>
      </c>
      <c r="I1475" t="s">
        <v>32</v>
      </c>
      <c r="J1475" t="str">
        <f>_xlfn.XLOOKUP(Table1_1[[#This Row],[Analyte]],[1]analyte_order!$B:$B,[1]analyte_order!$C:$C)</f>
        <v>2991-50-6</v>
      </c>
      <c r="K1475">
        <f>_xlfn.XLOOKUP(Table1_1[[#This Row],[CAS_rn]],[1]analyte_order!$C:$C,[1]analyte_order!$E:$E)</f>
        <v>27</v>
      </c>
      <c r="L1475" s="3">
        <v>2.3199999999999998E-2</v>
      </c>
    </row>
    <row r="1476" spans="1:12" x14ac:dyDescent="0.3">
      <c r="A1476" t="s">
        <v>183</v>
      </c>
      <c r="B1476" s="1">
        <v>44314</v>
      </c>
      <c r="C1476" s="1" t="str">
        <f t="shared" si="23"/>
        <v>21118</v>
      </c>
      <c r="D1476" t="s">
        <v>109</v>
      </c>
      <c r="E1476" t="s">
        <v>120</v>
      </c>
      <c r="F1476" t="s">
        <v>111</v>
      </c>
      <c r="G1476">
        <v>16</v>
      </c>
      <c r="H1476">
        <v>88.3</v>
      </c>
      <c r="I1476" t="s">
        <v>33</v>
      </c>
      <c r="J1476" t="str">
        <f>_xlfn.XLOOKUP(Table1_1[[#This Row],[Analyte]],[1]analyte_order!$B:$B,[1]analyte_order!$C:$C)</f>
        <v>754-91-6</v>
      </c>
      <c r="K1476">
        <f>_xlfn.XLOOKUP(Table1_1[[#This Row],[CAS_rn]],[1]analyte_order!$C:$C,[1]analyte_order!$E:$E)</f>
        <v>28</v>
      </c>
      <c r="L1476" s="3">
        <v>3.04</v>
      </c>
    </row>
    <row r="1477" spans="1:12" x14ac:dyDescent="0.3">
      <c r="A1477" t="s">
        <v>183</v>
      </c>
      <c r="B1477" s="1">
        <v>44314</v>
      </c>
      <c r="C1477" s="1" t="str">
        <f t="shared" si="23"/>
        <v>21118</v>
      </c>
      <c r="D1477" t="s">
        <v>109</v>
      </c>
      <c r="E1477" t="s">
        <v>120</v>
      </c>
      <c r="F1477" t="s">
        <v>111</v>
      </c>
      <c r="G1477">
        <v>16</v>
      </c>
      <c r="H1477">
        <v>88.3</v>
      </c>
      <c r="I1477" t="s">
        <v>34</v>
      </c>
      <c r="J1477" t="str">
        <f>_xlfn.XLOOKUP(Table1_1[[#This Row],[Analyte]],[1]analyte_order!$B:$B,[1]analyte_order!$C:$C)</f>
        <v>2806-24-8</v>
      </c>
      <c r="K1477">
        <f>_xlfn.XLOOKUP(Table1_1[[#This Row],[CAS_rn]],[1]analyte_order!$C:$C,[1]analyte_order!$E:$E)</f>
        <v>29</v>
      </c>
      <c r="L1477" s="3">
        <v>2.3199999999999998E-2</v>
      </c>
    </row>
    <row r="1478" spans="1:12" x14ac:dyDescent="0.3">
      <c r="A1478" t="s">
        <v>183</v>
      </c>
      <c r="B1478" s="1">
        <v>44314</v>
      </c>
      <c r="C1478" s="1" t="str">
        <f t="shared" si="23"/>
        <v>21118</v>
      </c>
      <c r="D1478" t="s">
        <v>109</v>
      </c>
      <c r="E1478" t="s">
        <v>120</v>
      </c>
      <c r="F1478" t="s">
        <v>111</v>
      </c>
      <c r="G1478">
        <v>16</v>
      </c>
      <c r="H1478">
        <v>88.3</v>
      </c>
      <c r="I1478" t="s">
        <v>35</v>
      </c>
      <c r="J1478" t="str">
        <f>_xlfn.XLOOKUP(Table1_1[[#This Row],[Analyte]],[1]analyte_order!$B:$B,[1]analyte_order!$C:$C)</f>
        <v>31506-32-8</v>
      </c>
      <c r="K1478">
        <f>_xlfn.XLOOKUP(Table1_1[[#This Row],[CAS_rn]],[1]analyte_order!$C:$C,[1]analyte_order!$E:$E)</f>
        <v>30</v>
      </c>
      <c r="L1478" s="3">
        <v>2.3199999999999998E-2</v>
      </c>
    </row>
    <row r="1479" spans="1:12" x14ac:dyDescent="0.3">
      <c r="A1479" t="s">
        <v>183</v>
      </c>
      <c r="B1479" s="1">
        <v>44314</v>
      </c>
      <c r="C1479" s="1" t="str">
        <f t="shared" si="23"/>
        <v>21118</v>
      </c>
      <c r="D1479" t="s">
        <v>109</v>
      </c>
      <c r="E1479" t="s">
        <v>120</v>
      </c>
      <c r="F1479" t="s">
        <v>111</v>
      </c>
      <c r="G1479">
        <v>16</v>
      </c>
      <c r="H1479">
        <v>88.3</v>
      </c>
      <c r="I1479" t="s">
        <v>36</v>
      </c>
      <c r="J1479" t="str">
        <f>_xlfn.XLOOKUP(Table1_1[[#This Row],[Analyte]],[1]analyte_order!$B:$B,[1]analyte_order!$C:$C)</f>
        <v>4151-50-2</v>
      </c>
      <c r="K1479">
        <f>_xlfn.XLOOKUP(Table1_1[[#This Row],[CAS_rn]],[1]analyte_order!$C:$C,[1]analyte_order!$E:$E)</f>
        <v>31</v>
      </c>
      <c r="L1479" s="3">
        <v>2.3199999999999998E-2</v>
      </c>
    </row>
    <row r="1480" spans="1:12" x14ac:dyDescent="0.3">
      <c r="A1480" t="s">
        <v>183</v>
      </c>
      <c r="B1480" s="1">
        <v>44314</v>
      </c>
      <c r="C1480" s="1" t="str">
        <f t="shared" si="23"/>
        <v>21118</v>
      </c>
      <c r="D1480" t="s">
        <v>109</v>
      </c>
      <c r="E1480" t="s">
        <v>120</v>
      </c>
      <c r="F1480" t="s">
        <v>111</v>
      </c>
      <c r="G1480">
        <v>16</v>
      </c>
      <c r="H1480">
        <v>88.3</v>
      </c>
      <c r="I1480" t="s">
        <v>37</v>
      </c>
      <c r="J1480" t="str">
        <f>_xlfn.XLOOKUP(Table1_1[[#This Row],[Analyte]],[1]analyte_order!$B:$B,[1]analyte_order!$C:$C)</f>
        <v>13252-13-6</v>
      </c>
      <c r="K1480">
        <f>_xlfn.XLOOKUP(Table1_1[[#This Row],[CAS_rn]],[1]analyte_order!$C:$C,[1]analyte_order!$E:$E)</f>
        <v>34</v>
      </c>
      <c r="L1480" s="3">
        <v>2.3199999999999998E-2</v>
      </c>
    </row>
    <row r="1481" spans="1:12" x14ac:dyDescent="0.3">
      <c r="A1481" t="s">
        <v>183</v>
      </c>
      <c r="B1481" s="1">
        <v>44314</v>
      </c>
      <c r="C1481" s="1" t="str">
        <f t="shared" si="23"/>
        <v>21118</v>
      </c>
      <c r="D1481" t="s">
        <v>109</v>
      </c>
      <c r="E1481" t="s">
        <v>120</v>
      </c>
      <c r="F1481" t="s">
        <v>111</v>
      </c>
      <c r="G1481">
        <v>16</v>
      </c>
      <c r="H1481">
        <v>88.3</v>
      </c>
      <c r="I1481" t="s">
        <v>38</v>
      </c>
      <c r="J1481" t="str">
        <f>_xlfn.XLOOKUP(Table1_1[[#This Row],[Analyte]],[1]analyte_order!$B:$B,[1]analyte_order!$C:$C)</f>
        <v>919005-14-4</v>
      </c>
      <c r="K1481">
        <f>_xlfn.XLOOKUP(Table1_1[[#This Row],[CAS_rn]],[1]analyte_order!$C:$C,[1]analyte_order!$E:$E)</f>
        <v>35</v>
      </c>
      <c r="L1481" s="3">
        <v>2.3199999999999998E-2</v>
      </c>
    </row>
    <row r="1482" spans="1:12" x14ac:dyDescent="0.3">
      <c r="A1482" t="s">
        <v>183</v>
      </c>
      <c r="B1482" s="1">
        <v>44314</v>
      </c>
      <c r="C1482" s="1" t="str">
        <f t="shared" si="23"/>
        <v>21118</v>
      </c>
      <c r="D1482" t="s">
        <v>109</v>
      </c>
      <c r="E1482" t="s">
        <v>120</v>
      </c>
      <c r="F1482" t="s">
        <v>111</v>
      </c>
      <c r="G1482">
        <v>16</v>
      </c>
      <c r="H1482">
        <v>88.3</v>
      </c>
      <c r="I1482" t="s">
        <v>39</v>
      </c>
      <c r="J1482" t="str">
        <f>_xlfn.XLOOKUP(Table1_1[[#This Row],[Analyte]],[1]analyte_order!$B:$B,[1]analyte_order!$C:$C)</f>
        <v>756426-58-1</v>
      </c>
      <c r="K1482">
        <f>_xlfn.XLOOKUP(Table1_1[[#This Row],[CAS_rn]],[1]analyte_order!$C:$C,[1]analyte_order!$E:$E)</f>
        <v>36</v>
      </c>
      <c r="L1482" s="3">
        <v>2.3199999999999998E-2</v>
      </c>
    </row>
    <row r="1483" spans="1:12" x14ac:dyDescent="0.3">
      <c r="A1483" t="s">
        <v>183</v>
      </c>
      <c r="B1483" s="1">
        <v>44314</v>
      </c>
      <c r="C1483" s="1" t="str">
        <f t="shared" si="23"/>
        <v>21118</v>
      </c>
      <c r="D1483" t="s">
        <v>109</v>
      </c>
      <c r="E1483" t="s">
        <v>120</v>
      </c>
      <c r="F1483" t="s">
        <v>111</v>
      </c>
      <c r="G1483">
        <v>16</v>
      </c>
      <c r="H1483">
        <v>88.3</v>
      </c>
      <c r="I1483" t="s">
        <v>40</v>
      </c>
      <c r="J1483" t="str">
        <f>_xlfn.XLOOKUP(Table1_1[[#This Row],[Analyte]],[1]analyte_order!$B:$B,[1]analyte_order!$C:$C)</f>
        <v>763051-92-9</v>
      </c>
      <c r="K1483">
        <f>_xlfn.XLOOKUP(Table1_1[[#This Row],[CAS_rn]],[1]analyte_order!$C:$C,[1]analyte_order!$E:$E)</f>
        <v>37</v>
      </c>
      <c r="L1483" s="3">
        <v>2.3199999999999998E-2</v>
      </c>
    </row>
    <row r="1484" spans="1:12" x14ac:dyDescent="0.3">
      <c r="A1484" t="s">
        <v>183</v>
      </c>
      <c r="B1484" s="1">
        <v>44314</v>
      </c>
      <c r="C1484" s="1" t="str">
        <f t="shared" si="23"/>
        <v>21118</v>
      </c>
      <c r="D1484" t="s">
        <v>109</v>
      </c>
      <c r="E1484" t="s">
        <v>120</v>
      </c>
      <c r="F1484" t="s">
        <v>111</v>
      </c>
      <c r="G1484">
        <v>16</v>
      </c>
      <c r="H1484">
        <v>88.3</v>
      </c>
      <c r="I1484" t="s">
        <v>41</v>
      </c>
      <c r="J1484" t="str">
        <f>_xlfn.XLOOKUP(Table1_1[[#This Row],[Analyte]],[1]analyte_order!$B:$B,[1]analyte_order!$C:$C)</f>
        <v>356-02-5</v>
      </c>
      <c r="K1484">
        <f>_xlfn.XLOOKUP(Table1_1[[#This Row],[CAS_rn]],[1]analyte_order!$C:$C,[1]analyte_order!$E:$E)</f>
        <v>38</v>
      </c>
      <c r="L1484" s="3">
        <v>2.3199999999999998E-2</v>
      </c>
    </row>
    <row r="1485" spans="1:12" x14ac:dyDescent="0.3">
      <c r="A1485" t="s">
        <v>183</v>
      </c>
      <c r="B1485" s="1">
        <v>44314</v>
      </c>
      <c r="C1485" s="1" t="str">
        <f t="shared" si="23"/>
        <v>21118</v>
      </c>
      <c r="D1485" t="s">
        <v>109</v>
      </c>
      <c r="E1485" t="s">
        <v>120</v>
      </c>
      <c r="F1485" t="s">
        <v>111</v>
      </c>
      <c r="G1485">
        <v>16</v>
      </c>
      <c r="H1485">
        <v>88.3</v>
      </c>
      <c r="I1485" t="s">
        <v>42</v>
      </c>
      <c r="J1485" t="str">
        <f>_xlfn.XLOOKUP(Table1_1[[#This Row],[Analyte]],[1]analyte_order!$B:$B,[1]analyte_order!$C:$C)</f>
        <v>914637-49-3</v>
      </c>
      <c r="K1485">
        <f>_xlfn.XLOOKUP(Table1_1[[#This Row],[CAS_rn]],[1]analyte_order!$C:$C,[1]analyte_order!$E:$E)</f>
        <v>39</v>
      </c>
      <c r="L1485" s="3">
        <v>0.19</v>
      </c>
    </row>
    <row r="1486" spans="1:12" x14ac:dyDescent="0.3">
      <c r="A1486" t="s">
        <v>183</v>
      </c>
      <c r="B1486" s="1">
        <v>44314</v>
      </c>
      <c r="C1486" s="1" t="str">
        <f t="shared" si="23"/>
        <v>21118</v>
      </c>
      <c r="D1486" t="s">
        <v>109</v>
      </c>
      <c r="E1486" t="s">
        <v>120</v>
      </c>
      <c r="F1486" t="s">
        <v>111</v>
      </c>
      <c r="G1486">
        <v>16</v>
      </c>
      <c r="H1486">
        <v>88.3</v>
      </c>
      <c r="I1486" t="s">
        <v>43</v>
      </c>
      <c r="J1486" t="str">
        <f>_xlfn.XLOOKUP(Table1_1[[#This Row],[Analyte]],[1]analyte_order!$B:$B,[1]analyte_order!$C:$C)</f>
        <v>812-70-4</v>
      </c>
      <c r="K1486">
        <f>_xlfn.XLOOKUP(Table1_1[[#This Row],[CAS_rn]],[1]analyte_order!$C:$C,[1]analyte_order!$E:$E)</f>
        <v>40</v>
      </c>
      <c r="L1486" s="3">
        <v>0.745</v>
      </c>
    </row>
    <row r="1487" spans="1:12" x14ac:dyDescent="0.3">
      <c r="A1487" t="s">
        <v>183</v>
      </c>
      <c r="B1487" s="1">
        <v>44314</v>
      </c>
      <c r="C1487" s="1" t="str">
        <f t="shared" si="23"/>
        <v>21118</v>
      </c>
      <c r="D1487" t="s">
        <v>109</v>
      </c>
      <c r="E1487" t="s">
        <v>120</v>
      </c>
      <c r="F1487" t="s">
        <v>111</v>
      </c>
      <c r="G1487">
        <v>16</v>
      </c>
      <c r="H1487">
        <v>88.3</v>
      </c>
      <c r="I1487" t="s">
        <v>44</v>
      </c>
      <c r="J1487" t="str">
        <f>_xlfn.XLOOKUP(Table1_1[[#This Row],[Analyte]],[1]analyte_order!$B:$B,[1]analyte_order!$C:$C)</f>
        <v>53826-12-3</v>
      </c>
      <c r="K1487">
        <f>_xlfn.XLOOKUP(Table1_1[[#This Row],[CAS_rn]],[1]analyte_order!$C:$C,[1]analyte_order!$E:$E)</f>
        <v>41</v>
      </c>
      <c r="L1487" s="3">
        <v>2.3199999999999998E-2</v>
      </c>
    </row>
    <row r="1488" spans="1:12" x14ac:dyDescent="0.3">
      <c r="A1488" t="s">
        <v>183</v>
      </c>
      <c r="B1488" s="1">
        <v>44314</v>
      </c>
      <c r="C1488" s="1" t="str">
        <f t="shared" si="23"/>
        <v>21118</v>
      </c>
      <c r="D1488" t="s">
        <v>109</v>
      </c>
      <c r="E1488" t="s">
        <v>120</v>
      </c>
      <c r="F1488" t="s">
        <v>111</v>
      </c>
      <c r="G1488">
        <v>16</v>
      </c>
      <c r="H1488">
        <v>88.3</v>
      </c>
      <c r="I1488" t="s">
        <v>45</v>
      </c>
      <c r="J1488" t="str">
        <f>_xlfn.XLOOKUP(Table1_1[[#This Row],[Analyte]],[1]analyte_order!$B:$B,[1]analyte_order!$C:$C)</f>
        <v>27854-31-5</v>
      </c>
      <c r="K1488">
        <f>_xlfn.XLOOKUP(Table1_1[[#This Row],[CAS_rn]],[1]analyte_order!$C:$C,[1]analyte_order!$E:$E)</f>
        <v>42</v>
      </c>
      <c r="L1488" s="3">
        <v>2.3199999999999998E-2</v>
      </c>
    </row>
    <row r="1489" spans="1:12" x14ac:dyDescent="0.3">
      <c r="A1489" t="s">
        <v>183</v>
      </c>
      <c r="B1489" s="1">
        <v>44314</v>
      </c>
      <c r="C1489" s="1" t="str">
        <f t="shared" si="23"/>
        <v>21118</v>
      </c>
      <c r="D1489" t="s">
        <v>109</v>
      </c>
      <c r="E1489" t="s">
        <v>120</v>
      </c>
      <c r="F1489" t="s">
        <v>111</v>
      </c>
      <c r="G1489">
        <v>16</v>
      </c>
      <c r="H1489">
        <v>88.3</v>
      </c>
      <c r="I1489" t="s">
        <v>46</v>
      </c>
      <c r="J1489" t="str">
        <f>_xlfn.XLOOKUP(Table1_1[[#This Row],[Analyte]],[1]analyte_order!$B:$B,[1]analyte_order!$C:$C)</f>
        <v>53826-13-4</v>
      </c>
      <c r="K1489">
        <f>_xlfn.XLOOKUP(Table1_1[[#This Row],[CAS_rn]],[1]analyte_order!$C:$C,[1]analyte_order!$E:$E)</f>
        <v>43</v>
      </c>
      <c r="L1489" s="3">
        <v>2.3199999999999998E-2</v>
      </c>
    </row>
    <row r="1490" spans="1:12" x14ac:dyDescent="0.3">
      <c r="A1490" t="s">
        <v>183</v>
      </c>
      <c r="B1490" s="1">
        <v>44314</v>
      </c>
      <c r="C1490" s="1" t="str">
        <f t="shared" si="23"/>
        <v>21118</v>
      </c>
      <c r="D1490" t="s">
        <v>109</v>
      </c>
      <c r="E1490" t="s">
        <v>120</v>
      </c>
      <c r="F1490" t="s">
        <v>111</v>
      </c>
      <c r="G1490">
        <v>16</v>
      </c>
      <c r="H1490">
        <v>88.3</v>
      </c>
      <c r="I1490" t="s">
        <v>47</v>
      </c>
      <c r="J1490" t="str">
        <f>_xlfn.XLOOKUP(Table1_1[[#This Row],[Analyte]],[1]analyte_order!$B:$B,[1]analyte_order!$C:$C)</f>
        <v>161094-75-3</v>
      </c>
      <c r="K1490">
        <f>_xlfn.XLOOKUP(Table1_1[[#This Row],[CAS_rn]],[1]analyte_order!$C:$C,[1]analyte_order!$E:$E)</f>
        <v>44</v>
      </c>
      <c r="L1490" s="3">
        <v>2.3199999999999998E-2</v>
      </c>
    </row>
    <row r="1491" spans="1:12" x14ac:dyDescent="0.3">
      <c r="A1491" t="s">
        <v>183</v>
      </c>
      <c r="B1491" s="1">
        <v>44314</v>
      </c>
      <c r="C1491" s="1" t="str">
        <f t="shared" si="23"/>
        <v>21118</v>
      </c>
      <c r="D1491" t="s">
        <v>109</v>
      </c>
      <c r="E1491" t="s">
        <v>120</v>
      </c>
      <c r="F1491" t="s">
        <v>111</v>
      </c>
      <c r="G1491">
        <v>16</v>
      </c>
      <c r="H1491">
        <v>88.3</v>
      </c>
      <c r="I1491" t="s">
        <v>48</v>
      </c>
      <c r="J1491" t="str">
        <f>_xlfn.XLOOKUP(Table1_1[[#This Row],[Analyte]],[1]analyte_order!$B:$B,[1]analyte_order!$C:$C)</f>
        <v>70887-84-2</v>
      </c>
      <c r="K1491">
        <f>_xlfn.XLOOKUP(Table1_1[[#This Row],[CAS_rn]],[1]analyte_order!$C:$C,[1]analyte_order!$E:$E)</f>
        <v>45</v>
      </c>
      <c r="L1491" s="3">
        <v>2.3199999999999998E-2</v>
      </c>
    </row>
    <row r="1492" spans="1:12" x14ac:dyDescent="0.3">
      <c r="A1492" t="s">
        <v>183</v>
      </c>
      <c r="B1492" s="1">
        <v>44314</v>
      </c>
      <c r="C1492" s="1" t="str">
        <f t="shared" si="23"/>
        <v>21118</v>
      </c>
      <c r="D1492" t="s">
        <v>109</v>
      </c>
      <c r="E1492" t="s">
        <v>120</v>
      </c>
      <c r="F1492" t="s">
        <v>111</v>
      </c>
      <c r="G1492">
        <v>16</v>
      </c>
      <c r="H1492">
        <v>88.3</v>
      </c>
      <c r="I1492" t="s">
        <v>49</v>
      </c>
      <c r="J1492" t="str">
        <f>_xlfn.XLOOKUP(Table1_1[[#This Row],[Analyte]],[1]analyte_order!$B:$B,[1]analyte_order!$C:$C)</f>
        <v>57677-95-9</v>
      </c>
      <c r="K1492">
        <f>_xlfn.XLOOKUP(Table1_1[[#This Row],[CAS_rn]],[1]analyte_order!$C:$C,[1]analyte_order!$E:$E)</f>
        <v>46</v>
      </c>
      <c r="L1492" s="3">
        <v>2.3199999999999998E-2</v>
      </c>
    </row>
    <row r="1493" spans="1:12" x14ac:dyDescent="0.3">
      <c r="A1493" t="s">
        <v>183</v>
      </c>
      <c r="B1493" s="1">
        <v>44314</v>
      </c>
      <c r="C1493" s="1" t="str">
        <f t="shared" si="23"/>
        <v>21118</v>
      </c>
      <c r="D1493" t="s">
        <v>109</v>
      </c>
      <c r="E1493" t="s">
        <v>120</v>
      </c>
      <c r="F1493" t="s">
        <v>111</v>
      </c>
      <c r="G1493">
        <v>16</v>
      </c>
      <c r="H1493">
        <v>88.3</v>
      </c>
      <c r="I1493" t="s">
        <v>50</v>
      </c>
      <c r="J1493" t="str">
        <f>_xlfn.XLOOKUP(Table1_1[[#This Row],[Analyte]],[1]analyte_order!$B:$B,[1]analyte_order!$C:$C)</f>
        <v>30334-69-1</v>
      </c>
      <c r="K1493">
        <f>_xlfn.XLOOKUP(Table1_1[[#This Row],[CAS_rn]],[1]analyte_order!$C:$C,[1]analyte_order!$E:$E)</f>
        <v>51</v>
      </c>
      <c r="L1493" s="3">
        <v>1.42</v>
      </c>
    </row>
    <row r="1494" spans="1:12" x14ac:dyDescent="0.3">
      <c r="A1494" t="s">
        <v>183</v>
      </c>
      <c r="B1494" s="1">
        <v>44314</v>
      </c>
      <c r="C1494" s="1" t="str">
        <f t="shared" si="23"/>
        <v>21118</v>
      </c>
      <c r="D1494" t="s">
        <v>109</v>
      </c>
      <c r="E1494" t="s">
        <v>120</v>
      </c>
      <c r="F1494" t="s">
        <v>111</v>
      </c>
      <c r="G1494">
        <v>16</v>
      </c>
      <c r="H1494">
        <v>88.3</v>
      </c>
      <c r="I1494" t="s">
        <v>51</v>
      </c>
      <c r="J1494" t="str">
        <f>_xlfn.XLOOKUP(Table1_1[[#This Row],[Analyte]],[1]analyte_order!$B:$B,[1]analyte_order!$C:$C)</f>
        <v>41997-13-1</v>
      </c>
      <c r="K1494">
        <f>_xlfn.XLOOKUP(Table1_1[[#This Row],[CAS_rn]],[1]analyte_order!$C:$C,[1]analyte_order!$E:$E)</f>
        <v>52</v>
      </c>
      <c r="L1494" s="3">
        <v>30.7</v>
      </c>
    </row>
    <row r="1495" spans="1:12" x14ac:dyDescent="0.3">
      <c r="A1495" t="s">
        <v>183</v>
      </c>
      <c r="B1495" s="1">
        <v>44314</v>
      </c>
      <c r="C1495" s="1" t="str">
        <f t="shared" si="23"/>
        <v>21118</v>
      </c>
      <c r="D1495" t="s">
        <v>109</v>
      </c>
      <c r="E1495" t="s">
        <v>120</v>
      </c>
      <c r="F1495" t="s">
        <v>111</v>
      </c>
      <c r="G1495">
        <v>16</v>
      </c>
      <c r="H1495">
        <v>88.3</v>
      </c>
      <c r="I1495" t="s">
        <v>52</v>
      </c>
      <c r="J1495" t="str">
        <f>_xlfn.XLOOKUP(Table1_1[[#This Row],[Analyte]],[1]analyte_order!$B:$B,[1]analyte_order!$C:$C)</f>
        <v>423-41-6</v>
      </c>
      <c r="K1495">
        <f>_xlfn.XLOOKUP(Table1_1[[#This Row],[CAS_rn]],[1]analyte_order!$C:$C,[1]analyte_order!$E:$E)</f>
        <v>53</v>
      </c>
      <c r="L1495" s="3">
        <v>2.3199999999999998E-2</v>
      </c>
    </row>
    <row r="1496" spans="1:12" x14ac:dyDescent="0.3">
      <c r="A1496" t="s">
        <v>183</v>
      </c>
      <c r="B1496" s="1">
        <v>44314</v>
      </c>
      <c r="C1496" s="1" t="str">
        <f t="shared" si="23"/>
        <v>21118</v>
      </c>
      <c r="D1496" t="s">
        <v>109</v>
      </c>
      <c r="E1496" t="s">
        <v>120</v>
      </c>
      <c r="F1496" t="s">
        <v>111</v>
      </c>
      <c r="G1496">
        <v>16</v>
      </c>
      <c r="H1496">
        <v>88.3</v>
      </c>
      <c r="I1496" t="s">
        <v>53</v>
      </c>
      <c r="J1496" t="str">
        <f>_xlfn.XLOOKUP(Table1_1[[#This Row],[Analyte]],[1]analyte_order!$B:$B,[1]analyte_order!$C:$C)</f>
        <v>777011-38-8</v>
      </c>
      <c r="K1496">
        <f>_xlfn.XLOOKUP(Table1_1[[#This Row],[CAS_rn]],[1]analyte_order!$C:$C,[1]analyte_order!$E:$E)</f>
        <v>54</v>
      </c>
      <c r="L1496" s="3">
        <v>3.97</v>
      </c>
    </row>
    <row r="1497" spans="1:12" x14ac:dyDescent="0.3">
      <c r="A1497" t="s">
        <v>183</v>
      </c>
      <c r="B1497" s="1">
        <v>44314</v>
      </c>
      <c r="C1497" s="1" t="str">
        <f t="shared" si="23"/>
        <v>21118</v>
      </c>
      <c r="D1497" t="s">
        <v>109</v>
      </c>
      <c r="E1497" t="s">
        <v>120</v>
      </c>
      <c r="F1497" t="s">
        <v>111</v>
      </c>
      <c r="G1497">
        <v>16</v>
      </c>
      <c r="H1497">
        <v>88.3</v>
      </c>
      <c r="I1497" t="s">
        <v>54</v>
      </c>
      <c r="J1497" t="str">
        <f>_xlfn.XLOOKUP(Table1_1[[#This Row],[Analyte]],[1]analyte_order!$B:$B,[1]analyte_order!$C:$C)</f>
        <v>646-83-3</v>
      </c>
      <c r="K1497">
        <f>_xlfn.XLOOKUP(Table1_1[[#This Row],[CAS_rn]],[1]analyte_order!$C:$C,[1]analyte_order!$E:$E)</f>
        <v>55</v>
      </c>
      <c r="L1497" s="3">
        <v>2.3199999999999998E-2</v>
      </c>
    </row>
    <row r="1498" spans="1:12" x14ac:dyDescent="0.3">
      <c r="A1498" t="s">
        <v>183</v>
      </c>
      <c r="B1498" s="1">
        <v>44314</v>
      </c>
      <c r="C1498" s="1" t="str">
        <f t="shared" si="23"/>
        <v>21118</v>
      </c>
      <c r="D1498" t="s">
        <v>109</v>
      </c>
      <c r="E1498" t="s">
        <v>120</v>
      </c>
      <c r="F1498" t="s">
        <v>111</v>
      </c>
      <c r="G1498">
        <v>16</v>
      </c>
      <c r="H1498">
        <v>88.3</v>
      </c>
      <c r="I1498" t="s">
        <v>55</v>
      </c>
      <c r="J1498" t="str">
        <f>_xlfn.XLOOKUP(Table1_1[[#This Row],[Analyte]],[1]analyte_order!$B:$B,[1]analyte_order!$C:$C)</f>
        <v>678-41-1</v>
      </c>
      <c r="K1498">
        <f>_xlfn.XLOOKUP(Table1_1[[#This Row],[CAS_rn]],[1]analyte_order!$C:$C,[1]analyte_order!$E:$E)</f>
        <v>56</v>
      </c>
      <c r="L1498" s="3">
        <v>2.3199999999999998E-2</v>
      </c>
    </row>
    <row r="1499" spans="1:12" x14ac:dyDescent="0.3">
      <c r="A1499" t="s">
        <v>183</v>
      </c>
      <c r="B1499" s="1">
        <v>44314</v>
      </c>
      <c r="C1499" s="1" t="str">
        <f t="shared" si="23"/>
        <v>21118</v>
      </c>
      <c r="D1499" t="s">
        <v>109</v>
      </c>
      <c r="E1499" t="s">
        <v>120</v>
      </c>
      <c r="F1499" t="s">
        <v>111</v>
      </c>
      <c r="G1499">
        <v>16</v>
      </c>
      <c r="H1499">
        <v>88.3</v>
      </c>
      <c r="I1499" t="s">
        <v>56</v>
      </c>
      <c r="J1499" t="str">
        <f>_xlfn.XLOOKUP(Table1_1[[#This Row],[Analyte]],[1]analyte_order!$B:$B,[1]analyte_order!$C:$C)</f>
        <v>2965-52-8</v>
      </c>
      <c r="K1499">
        <f>_xlfn.XLOOKUP(Table1_1[[#This Row],[CAS_rn]],[1]analyte_order!$C:$C,[1]analyte_order!$E:$E)</f>
        <v>57</v>
      </c>
      <c r="L1499" s="3">
        <v>2.3199999999999998E-2</v>
      </c>
    </row>
    <row r="1500" spans="1:12" x14ac:dyDescent="0.3">
      <c r="A1500" t="s">
        <v>184</v>
      </c>
      <c r="B1500" s="1">
        <v>44314</v>
      </c>
      <c r="C1500" s="1" t="str">
        <f t="shared" si="23"/>
        <v>21118</v>
      </c>
      <c r="D1500" t="s">
        <v>109</v>
      </c>
      <c r="E1500" t="s">
        <v>120</v>
      </c>
      <c r="F1500" t="s">
        <v>113</v>
      </c>
      <c r="G1500">
        <v>16</v>
      </c>
      <c r="H1500">
        <v>88.3</v>
      </c>
      <c r="I1500" t="s">
        <v>7</v>
      </c>
      <c r="J1500" t="str">
        <f>_xlfn.XLOOKUP(Table1_1[[#This Row],[Analyte]],[1]analyte_order!$B:$B,[1]analyte_order!$C:$C)</f>
        <v>375-22-4</v>
      </c>
      <c r="K1500">
        <f>_xlfn.XLOOKUP(Table1_1[[#This Row],[CAS_rn]],[1]analyte_order!$C:$C,[1]analyte_order!$E:$E)</f>
        <v>1</v>
      </c>
      <c r="L1500" s="3">
        <v>3.8699999999999998E-2</v>
      </c>
    </row>
    <row r="1501" spans="1:12" x14ac:dyDescent="0.3">
      <c r="A1501" t="s">
        <v>184</v>
      </c>
      <c r="B1501" s="1">
        <v>44314</v>
      </c>
      <c r="C1501" s="1" t="str">
        <f t="shared" si="23"/>
        <v>21118</v>
      </c>
      <c r="D1501" t="s">
        <v>109</v>
      </c>
      <c r="E1501" t="s">
        <v>120</v>
      </c>
      <c r="F1501" t="s">
        <v>113</v>
      </c>
      <c r="G1501">
        <v>16</v>
      </c>
      <c r="H1501">
        <v>88.3</v>
      </c>
      <c r="I1501" t="s">
        <v>8</v>
      </c>
      <c r="J1501" t="str">
        <f>_xlfn.XLOOKUP(Table1_1[[#This Row],[Analyte]],[1]analyte_order!$B:$B,[1]analyte_order!$C:$C)</f>
        <v>2706-90-3</v>
      </c>
      <c r="K1501">
        <f>_xlfn.XLOOKUP(Table1_1[[#This Row],[CAS_rn]],[1]analyte_order!$C:$C,[1]analyte_order!$E:$E)</f>
        <v>2</v>
      </c>
      <c r="L1501" s="3">
        <v>0.69199999999999995</v>
      </c>
    </row>
    <row r="1502" spans="1:12" x14ac:dyDescent="0.3">
      <c r="A1502" t="s">
        <v>184</v>
      </c>
      <c r="B1502" s="1">
        <v>44314</v>
      </c>
      <c r="C1502" s="1" t="str">
        <f t="shared" si="23"/>
        <v>21118</v>
      </c>
      <c r="D1502" t="s">
        <v>109</v>
      </c>
      <c r="E1502" t="s">
        <v>120</v>
      </c>
      <c r="F1502" t="s">
        <v>113</v>
      </c>
      <c r="G1502">
        <v>16</v>
      </c>
      <c r="H1502">
        <v>88.3</v>
      </c>
      <c r="I1502" t="s">
        <v>9</v>
      </c>
      <c r="J1502" t="str">
        <f>_xlfn.XLOOKUP(Table1_1[[#This Row],[Analyte]],[1]analyte_order!$B:$B,[1]analyte_order!$C:$C)</f>
        <v>307-24-4</v>
      </c>
      <c r="K1502">
        <f>_xlfn.XLOOKUP(Table1_1[[#This Row],[CAS_rn]],[1]analyte_order!$C:$C,[1]analyte_order!$E:$E)</f>
        <v>3</v>
      </c>
      <c r="L1502" s="3">
        <v>1.9349999999999999E-2</v>
      </c>
    </row>
    <row r="1503" spans="1:12" x14ac:dyDescent="0.3">
      <c r="A1503" t="s">
        <v>184</v>
      </c>
      <c r="B1503" s="1">
        <v>44314</v>
      </c>
      <c r="C1503" s="1" t="str">
        <f t="shared" si="23"/>
        <v>21118</v>
      </c>
      <c r="D1503" t="s">
        <v>109</v>
      </c>
      <c r="E1503" t="s">
        <v>120</v>
      </c>
      <c r="F1503" t="s">
        <v>113</v>
      </c>
      <c r="G1503">
        <v>16</v>
      </c>
      <c r="H1503">
        <v>88.3</v>
      </c>
      <c r="I1503" t="s">
        <v>10</v>
      </c>
      <c r="J1503" t="str">
        <f>_xlfn.XLOOKUP(Table1_1[[#This Row],[Analyte]],[1]analyte_order!$B:$B,[1]analyte_order!$C:$C)</f>
        <v>375-85-9</v>
      </c>
      <c r="K1503">
        <f>_xlfn.XLOOKUP(Table1_1[[#This Row],[CAS_rn]],[1]analyte_order!$C:$C,[1]analyte_order!$E:$E)</f>
        <v>4</v>
      </c>
      <c r="L1503" s="3">
        <v>3.8699999999999998E-2</v>
      </c>
    </row>
    <row r="1504" spans="1:12" x14ac:dyDescent="0.3">
      <c r="A1504" t="s">
        <v>184</v>
      </c>
      <c r="B1504" s="1">
        <v>44314</v>
      </c>
      <c r="C1504" s="1" t="str">
        <f t="shared" si="23"/>
        <v>21118</v>
      </c>
      <c r="D1504" t="s">
        <v>109</v>
      </c>
      <c r="E1504" t="s">
        <v>120</v>
      </c>
      <c r="F1504" t="s">
        <v>113</v>
      </c>
      <c r="G1504">
        <v>16</v>
      </c>
      <c r="H1504">
        <v>88.3</v>
      </c>
      <c r="I1504" t="s">
        <v>11</v>
      </c>
      <c r="J1504" t="str">
        <f>_xlfn.XLOOKUP(Table1_1[[#This Row],[Analyte]],[1]analyte_order!$B:$B,[1]analyte_order!$C:$C)</f>
        <v>335-67-1</v>
      </c>
      <c r="K1504">
        <f>_xlfn.XLOOKUP(Table1_1[[#This Row],[CAS_rn]],[1]analyte_order!$C:$C,[1]analyte_order!$E:$E)</f>
        <v>5</v>
      </c>
      <c r="L1504" s="3">
        <v>1.9349999999999999E-2</v>
      </c>
    </row>
    <row r="1505" spans="1:12" x14ac:dyDescent="0.3">
      <c r="A1505" t="s">
        <v>184</v>
      </c>
      <c r="B1505" s="1">
        <v>44314</v>
      </c>
      <c r="C1505" s="1" t="str">
        <f t="shared" si="23"/>
        <v>21118</v>
      </c>
      <c r="D1505" t="s">
        <v>109</v>
      </c>
      <c r="E1505" t="s">
        <v>120</v>
      </c>
      <c r="F1505" t="s">
        <v>113</v>
      </c>
      <c r="G1505">
        <v>16</v>
      </c>
      <c r="H1505">
        <v>88.3</v>
      </c>
      <c r="I1505" t="s">
        <v>12</v>
      </c>
      <c r="J1505" t="str">
        <f>_xlfn.XLOOKUP(Table1_1[[#This Row],[Analyte]],[1]analyte_order!$B:$B,[1]analyte_order!$C:$C)</f>
        <v>375-95-1</v>
      </c>
      <c r="K1505">
        <f>_xlfn.XLOOKUP(Table1_1[[#This Row],[CAS_rn]],[1]analyte_order!$C:$C,[1]analyte_order!$E:$E)</f>
        <v>6</v>
      </c>
      <c r="L1505" s="3">
        <v>1.9349999999999999E-2</v>
      </c>
    </row>
    <row r="1506" spans="1:12" x14ac:dyDescent="0.3">
      <c r="A1506" t="s">
        <v>184</v>
      </c>
      <c r="B1506" s="1">
        <v>44314</v>
      </c>
      <c r="C1506" s="1" t="str">
        <f t="shared" si="23"/>
        <v>21118</v>
      </c>
      <c r="D1506" t="s">
        <v>109</v>
      </c>
      <c r="E1506" t="s">
        <v>120</v>
      </c>
      <c r="F1506" t="s">
        <v>113</v>
      </c>
      <c r="G1506">
        <v>16</v>
      </c>
      <c r="H1506">
        <v>88.3</v>
      </c>
      <c r="I1506" t="s">
        <v>19</v>
      </c>
      <c r="J1506" t="str">
        <f>_xlfn.XLOOKUP(Table1_1[[#This Row],[Analyte]],[1]analyte_order!$B:$B,[1]analyte_order!$C:$C)</f>
        <v>335-76-2</v>
      </c>
      <c r="K1506">
        <f>_xlfn.XLOOKUP(Table1_1[[#This Row],[CAS_rn]],[1]analyte_order!$C:$C,[1]analyte_order!$E:$E)</f>
        <v>7</v>
      </c>
      <c r="L1506" s="3">
        <v>7.91</v>
      </c>
    </row>
    <row r="1507" spans="1:12" x14ac:dyDescent="0.3">
      <c r="A1507" t="s">
        <v>184</v>
      </c>
      <c r="B1507" s="1">
        <v>44314</v>
      </c>
      <c r="C1507" s="1" t="str">
        <f t="shared" si="23"/>
        <v>21118</v>
      </c>
      <c r="D1507" t="s">
        <v>109</v>
      </c>
      <c r="E1507" t="s">
        <v>120</v>
      </c>
      <c r="F1507" t="s">
        <v>113</v>
      </c>
      <c r="G1507">
        <v>16</v>
      </c>
      <c r="H1507">
        <v>88.3</v>
      </c>
      <c r="I1507" t="s">
        <v>20</v>
      </c>
      <c r="J1507" t="str">
        <f>_xlfn.XLOOKUP(Table1_1[[#This Row],[Analyte]],[1]analyte_order!$B:$B,[1]analyte_order!$C:$C)</f>
        <v>2058-94-8</v>
      </c>
      <c r="K1507">
        <f>_xlfn.XLOOKUP(Table1_1[[#This Row],[CAS_rn]],[1]analyte_order!$C:$C,[1]analyte_order!$E:$E)</f>
        <v>8</v>
      </c>
      <c r="L1507" s="3">
        <v>17.2</v>
      </c>
    </row>
    <row r="1508" spans="1:12" x14ac:dyDescent="0.3">
      <c r="A1508" t="s">
        <v>184</v>
      </c>
      <c r="B1508" s="1">
        <v>44314</v>
      </c>
      <c r="C1508" s="1" t="str">
        <f t="shared" si="23"/>
        <v>21118</v>
      </c>
      <c r="D1508" t="s">
        <v>109</v>
      </c>
      <c r="E1508" t="s">
        <v>120</v>
      </c>
      <c r="F1508" t="s">
        <v>113</v>
      </c>
      <c r="G1508">
        <v>16</v>
      </c>
      <c r="H1508">
        <v>88.3</v>
      </c>
      <c r="I1508" t="s">
        <v>21</v>
      </c>
      <c r="J1508" t="str">
        <f>_xlfn.XLOOKUP(Table1_1[[#This Row],[Analyte]],[1]analyte_order!$B:$B,[1]analyte_order!$C:$C)</f>
        <v>307-55-1</v>
      </c>
      <c r="K1508">
        <f>_xlfn.XLOOKUP(Table1_1[[#This Row],[CAS_rn]],[1]analyte_order!$C:$C,[1]analyte_order!$E:$E)</f>
        <v>9</v>
      </c>
      <c r="L1508" s="3">
        <v>22</v>
      </c>
    </row>
    <row r="1509" spans="1:12" x14ac:dyDescent="0.3">
      <c r="A1509" t="s">
        <v>184</v>
      </c>
      <c r="B1509" s="1">
        <v>44314</v>
      </c>
      <c r="C1509" s="1" t="str">
        <f t="shared" si="23"/>
        <v>21118</v>
      </c>
      <c r="D1509" t="s">
        <v>109</v>
      </c>
      <c r="E1509" t="s">
        <v>120</v>
      </c>
      <c r="F1509" t="s">
        <v>113</v>
      </c>
      <c r="G1509">
        <v>16</v>
      </c>
      <c r="H1509">
        <v>88.3</v>
      </c>
      <c r="I1509" t="s">
        <v>22</v>
      </c>
      <c r="J1509" t="str">
        <f>_xlfn.XLOOKUP(Table1_1[[#This Row],[Analyte]],[1]analyte_order!$B:$B,[1]analyte_order!$C:$C)</f>
        <v>72629-94-8</v>
      </c>
      <c r="K1509">
        <f>_xlfn.XLOOKUP(Table1_1[[#This Row],[CAS_rn]],[1]analyte_order!$C:$C,[1]analyte_order!$E:$E)</f>
        <v>10</v>
      </c>
      <c r="L1509" s="3">
        <v>21.8</v>
      </c>
    </row>
    <row r="1510" spans="1:12" x14ac:dyDescent="0.3">
      <c r="A1510" t="s">
        <v>184</v>
      </c>
      <c r="B1510" s="1">
        <v>44314</v>
      </c>
      <c r="C1510" s="1" t="str">
        <f t="shared" si="23"/>
        <v>21118</v>
      </c>
      <c r="D1510" t="s">
        <v>109</v>
      </c>
      <c r="E1510" t="s">
        <v>120</v>
      </c>
      <c r="F1510" t="s">
        <v>113</v>
      </c>
      <c r="G1510">
        <v>16</v>
      </c>
      <c r="H1510">
        <v>88.3</v>
      </c>
      <c r="I1510" t="s">
        <v>23</v>
      </c>
      <c r="J1510" t="str">
        <f>_xlfn.XLOOKUP(Table1_1[[#This Row],[Analyte]],[1]analyte_order!$B:$B,[1]analyte_order!$C:$C)</f>
        <v>376-06-7</v>
      </c>
      <c r="K1510">
        <f>_xlfn.XLOOKUP(Table1_1[[#This Row],[CAS_rn]],[1]analyte_order!$C:$C,[1]analyte_order!$E:$E)</f>
        <v>11</v>
      </c>
      <c r="L1510" s="3">
        <v>20.2</v>
      </c>
    </row>
    <row r="1511" spans="1:12" x14ac:dyDescent="0.3">
      <c r="A1511" t="s">
        <v>184</v>
      </c>
      <c r="B1511" s="1">
        <v>44314</v>
      </c>
      <c r="C1511" s="1" t="str">
        <f t="shared" si="23"/>
        <v>21118</v>
      </c>
      <c r="D1511" t="s">
        <v>109</v>
      </c>
      <c r="E1511" t="s">
        <v>120</v>
      </c>
      <c r="F1511" t="s">
        <v>113</v>
      </c>
      <c r="G1511">
        <v>16</v>
      </c>
      <c r="H1511">
        <v>88.3</v>
      </c>
      <c r="I1511" t="s">
        <v>24</v>
      </c>
      <c r="J1511" t="str">
        <f>_xlfn.XLOOKUP(Table1_1[[#This Row],[Analyte]],[1]analyte_order!$B:$B,[1]analyte_order!$C:$C)</f>
        <v>67905-19-5</v>
      </c>
      <c r="K1511">
        <f>_xlfn.XLOOKUP(Table1_1[[#This Row],[CAS_rn]],[1]analyte_order!$C:$C,[1]analyte_order!$E:$E)</f>
        <v>12</v>
      </c>
      <c r="L1511" s="3">
        <v>1.81</v>
      </c>
    </row>
    <row r="1512" spans="1:12" x14ac:dyDescent="0.3">
      <c r="A1512" t="s">
        <v>184</v>
      </c>
      <c r="B1512" s="1">
        <v>44314</v>
      </c>
      <c r="C1512" s="1" t="str">
        <f t="shared" si="23"/>
        <v>21118</v>
      </c>
      <c r="D1512" t="s">
        <v>109</v>
      </c>
      <c r="E1512" t="s">
        <v>120</v>
      </c>
      <c r="F1512" t="s">
        <v>113</v>
      </c>
      <c r="G1512">
        <v>16</v>
      </c>
      <c r="H1512">
        <v>88.3</v>
      </c>
      <c r="I1512" t="s">
        <v>13</v>
      </c>
      <c r="J1512" t="str">
        <f>_xlfn.XLOOKUP(Table1_1[[#This Row],[Analyte]],[1]analyte_order!$B:$B,[1]analyte_order!$C:$C)</f>
        <v>375-73-5</v>
      </c>
      <c r="K1512">
        <f>_xlfn.XLOOKUP(Table1_1[[#This Row],[CAS_rn]],[1]analyte_order!$C:$C,[1]analyte_order!$E:$E)</f>
        <v>14</v>
      </c>
      <c r="L1512" s="3">
        <v>1.9349999999999999E-2</v>
      </c>
    </row>
    <row r="1513" spans="1:12" x14ac:dyDescent="0.3">
      <c r="A1513" t="s">
        <v>184</v>
      </c>
      <c r="B1513" s="1">
        <v>44314</v>
      </c>
      <c r="C1513" s="1" t="str">
        <f t="shared" si="23"/>
        <v>21118</v>
      </c>
      <c r="D1513" t="s">
        <v>109</v>
      </c>
      <c r="E1513" t="s">
        <v>120</v>
      </c>
      <c r="F1513" t="s">
        <v>113</v>
      </c>
      <c r="G1513">
        <v>16</v>
      </c>
      <c r="H1513">
        <v>88.3</v>
      </c>
      <c r="I1513" t="s">
        <v>14</v>
      </c>
      <c r="J1513" t="str">
        <f>_xlfn.XLOOKUP(Table1_1[[#This Row],[Analyte]],[1]analyte_order!$B:$B,[1]analyte_order!$C:$C)</f>
        <v>2706-91-4</v>
      </c>
      <c r="K1513">
        <f>_xlfn.XLOOKUP(Table1_1[[#This Row],[CAS_rn]],[1]analyte_order!$C:$C,[1]analyte_order!$E:$E)</f>
        <v>15</v>
      </c>
      <c r="L1513" s="3">
        <v>0.251</v>
      </c>
    </row>
    <row r="1514" spans="1:12" x14ac:dyDescent="0.3">
      <c r="A1514" t="s">
        <v>184</v>
      </c>
      <c r="B1514" s="1">
        <v>44314</v>
      </c>
      <c r="C1514" s="1" t="str">
        <f t="shared" si="23"/>
        <v>21118</v>
      </c>
      <c r="D1514" t="s">
        <v>109</v>
      </c>
      <c r="E1514" t="s">
        <v>120</v>
      </c>
      <c r="F1514" t="s">
        <v>113</v>
      </c>
      <c r="G1514">
        <v>16</v>
      </c>
      <c r="H1514">
        <v>88.3</v>
      </c>
      <c r="I1514" t="s">
        <v>15</v>
      </c>
      <c r="J1514" t="str">
        <f>_xlfn.XLOOKUP(Table1_1[[#This Row],[Analyte]],[1]analyte_order!$B:$B,[1]analyte_order!$C:$C)</f>
        <v>355-46-4</v>
      </c>
      <c r="K1514">
        <f>_xlfn.XLOOKUP(Table1_1[[#This Row],[CAS_rn]],[1]analyte_order!$C:$C,[1]analyte_order!$E:$E)</f>
        <v>16</v>
      </c>
      <c r="L1514" s="3">
        <v>28.5</v>
      </c>
    </row>
    <row r="1515" spans="1:12" x14ac:dyDescent="0.3">
      <c r="A1515" t="s">
        <v>184</v>
      </c>
      <c r="B1515" s="1">
        <v>44314</v>
      </c>
      <c r="C1515" s="1" t="str">
        <f t="shared" si="23"/>
        <v>21118</v>
      </c>
      <c r="D1515" t="s">
        <v>109</v>
      </c>
      <c r="E1515" t="s">
        <v>120</v>
      </c>
      <c r="F1515" t="s">
        <v>113</v>
      </c>
      <c r="G1515">
        <v>16</v>
      </c>
      <c r="H1515">
        <v>88.3</v>
      </c>
      <c r="I1515" t="s">
        <v>16</v>
      </c>
      <c r="J1515" t="str">
        <f>_xlfn.XLOOKUP(Table1_1[[#This Row],[Analyte]],[1]analyte_order!$B:$B,[1]analyte_order!$C:$C)</f>
        <v>375-92-8</v>
      </c>
      <c r="K1515">
        <f>_xlfn.XLOOKUP(Table1_1[[#This Row],[CAS_rn]],[1]analyte_order!$C:$C,[1]analyte_order!$E:$E)</f>
        <v>17</v>
      </c>
      <c r="L1515" s="3">
        <v>26.7</v>
      </c>
    </row>
    <row r="1516" spans="1:12" x14ac:dyDescent="0.3">
      <c r="A1516" t="s">
        <v>184</v>
      </c>
      <c r="B1516" s="1">
        <v>44314</v>
      </c>
      <c r="C1516" s="1" t="str">
        <f t="shared" si="23"/>
        <v>21118</v>
      </c>
      <c r="D1516" t="s">
        <v>109</v>
      </c>
      <c r="E1516" t="s">
        <v>120</v>
      </c>
      <c r="F1516" t="s">
        <v>113</v>
      </c>
      <c r="G1516">
        <v>16</v>
      </c>
      <c r="H1516">
        <v>88.3</v>
      </c>
      <c r="I1516" t="s">
        <v>17</v>
      </c>
      <c r="J1516" t="str">
        <f>_xlfn.XLOOKUP(Table1_1[[#This Row],[Analyte]],[1]analyte_order!$B:$B,[1]analyte_order!$C:$C)</f>
        <v>1763-23-1</v>
      </c>
      <c r="K1516">
        <f>_xlfn.XLOOKUP(Table1_1[[#This Row],[CAS_rn]],[1]analyte_order!$C:$C,[1]analyte_order!$E:$E)</f>
        <v>18</v>
      </c>
      <c r="L1516" s="3">
        <v>4310</v>
      </c>
    </row>
    <row r="1517" spans="1:12" x14ac:dyDescent="0.3">
      <c r="A1517" t="s">
        <v>184</v>
      </c>
      <c r="B1517" s="1">
        <v>44314</v>
      </c>
      <c r="C1517" s="1" t="str">
        <f t="shared" si="23"/>
        <v>21118</v>
      </c>
      <c r="D1517" t="s">
        <v>109</v>
      </c>
      <c r="E1517" t="s">
        <v>120</v>
      </c>
      <c r="F1517" t="s">
        <v>113</v>
      </c>
      <c r="G1517">
        <v>16</v>
      </c>
      <c r="H1517">
        <v>88.3</v>
      </c>
      <c r="I1517" t="s">
        <v>25</v>
      </c>
      <c r="J1517" t="str">
        <f>_xlfn.XLOOKUP(Table1_1[[#This Row],[Analyte]],[1]analyte_order!$B:$B,[1]analyte_order!$C:$C)</f>
        <v>68259-12-1</v>
      </c>
      <c r="K1517">
        <f>_xlfn.XLOOKUP(Table1_1[[#This Row],[CAS_rn]],[1]analyte_order!$C:$C,[1]analyte_order!$E:$E)</f>
        <v>19</v>
      </c>
      <c r="L1517" s="3">
        <v>27.9</v>
      </c>
    </row>
    <row r="1518" spans="1:12" x14ac:dyDescent="0.3">
      <c r="A1518" t="s">
        <v>184</v>
      </c>
      <c r="B1518" s="1">
        <v>44314</v>
      </c>
      <c r="C1518" s="1" t="str">
        <f t="shared" si="23"/>
        <v>21118</v>
      </c>
      <c r="D1518" t="s">
        <v>109</v>
      </c>
      <c r="E1518" t="s">
        <v>120</v>
      </c>
      <c r="F1518" t="s">
        <v>113</v>
      </c>
      <c r="G1518">
        <v>16</v>
      </c>
      <c r="H1518">
        <v>88.3</v>
      </c>
      <c r="I1518" t="s">
        <v>26</v>
      </c>
      <c r="J1518" t="str">
        <f>_xlfn.XLOOKUP(Table1_1[[#This Row],[Analyte]],[1]analyte_order!$B:$B,[1]analyte_order!$C:$C)</f>
        <v>335-77-3</v>
      </c>
      <c r="K1518">
        <f>_xlfn.XLOOKUP(Table1_1[[#This Row],[CAS_rn]],[1]analyte_order!$C:$C,[1]analyte_order!$E:$E)</f>
        <v>20</v>
      </c>
      <c r="L1518" s="3">
        <v>38.700000000000003</v>
      </c>
    </row>
    <row r="1519" spans="1:12" x14ac:dyDescent="0.3">
      <c r="A1519" t="s">
        <v>184</v>
      </c>
      <c r="B1519" s="1">
        <v>44314</v>
      </c>
      <c r="C1519" s="1" t="str">
        <f t="shared" si="23"/>
        <v>21118</v>
      </c>
      <c r="D1519" t="s">
        <v>109</v>
      </c>
      <c r="E1519" t="s">
        <v>120</v>
      </c>
      <c r="F1519" t="s">
        <v>113</v>
      </c>
      <c r="G1519">
        <v>16</v>
      </c>
      <c r="H1519">
        <v>88.3</v>
      </c>
      <c r="I1519" t="s">
        <v>27</v>
      </c>
      <c r="J1519" t="str">
        <f>_xlfn.XLOOKUP(Table1_1[[#This Row],[Analyte]],[1]analyte_order!$B:$B,[1]analyte_order!$C:$C)</f>
        <v>79780-39-5</v>
      </c>
      <c r="K1519">
        <f>_xlfn.XLOOKUP(Table1_1[[#This Row],[CAS_rn]],[1]analyte_order!$C:$C,[1]analyte_order!$E:$E)</f>
        <v>21</v>
      </c>
      <c r="L1519" s="3">
        <v>15.8</v>
      </c>
    </row>
    <row r="1520" spans="1:12" x14ac:dyDescent="0.3">
      <c r="A1520" t="s">
        <v>184</v>
      </c>
      <c r="B1520" s="1">
        <v>44314</v>
      </c>
      <c r="C1520" s="1" t="str">
        <f t="shared" si="23"/>
        <v>21118</v>
      </c>
      <c r="D1520" t="s">
        <v>109</v>
      </c>
      <c r="E1520" t="s">
        <v>120</v>
      </c>
      <c r="F1520" t="s">
        <v>113</v>
      </c>
      <c r="G1520">
        <v>16</v>
      </c>
      <c r="H1520">
        <v>88.3</v>
      </c>
      <c r="I1520" t="s">
        <v>28</v>
      </c>
      <c r="J1520" t="str">
        <f>_xlfn.XLOOKUP(Table1_1[[#This Row],[Analyte]],[1]analyte_order!$B:$B,[1]analyte_order!$C:$C)</f>
        <v>757124-72-4</v>
      </c>
      <c r="K1520">
        <f>_xlfn.XLOOKUP(Table1_1[[#This Row],[CAS_rn]],[1]analyte_order!$C:$C,[1]analyte_order!$E:$E)</f>
        <v>22</v>
      </c>
      <c r="L1520" s="3">
        <v>1.9349999999999999E-2</v>
      </c>
    </row>
    <row r="1521" spans="1:12" x14ac:dyDescent="0.3">
      <c r="A1521" t="s">
        <v>184</v>
      </c>
      <c r="B1521" s="1">
        <v>44314</v>
      </c>
      <c r="C1521" s="1" t="str">
        <f t="shared" si="23"/>
        <v>21118</v>
      </c>
      <c r="D1521" t="s">
        <v>109</v>
      </c>
      <c r="E1521" t="s">
        <v>120</v>
      </c>
      <c r="F1521" t="s">
        <v>113</v>
      </c>
      <c r="G1521">
        <v>16</v>
      </c>
      <c r="H1521">
        <v>88.3</v>
      </c>
      <c r="I1521" t="s">
        <v>18</v>
      </c>
      <c r="J1521" t="str">
        <f>_xlfn.XLOOKUP(Table1_1[[#This Row],[Analyte]],[1]analyte_order!$B:$B,[1]analyte_order!$C:$C)</f>
        <v>27619-97-2</v>
      </c>
      <c r="K1521">
        <f>_xlfn.XLOOKUP(Table1_1[[#This Row],[CAS_rn]],[1]analyte_order!$C:$C,[1]analyte_order!$E:$E)</f>
        <v>23</v>
      </c>
      <c r="L1521" s="3">
        <v>1.9349999999999999E-2</v>
      </c>
    </row>
    <row r="1522" spans="1:12" x14ac:dyDescent="0.3">
      <c r="A1522" t="s">
        <v>184</v>
      </c>
      <c r="B1522" s="1">
        <v>44314</v>
      </c>
      <c r="C1522" s="1" t="str">
        <f t="shared" si="23"/>
        <v>21118</v>
      </c>
      <c r="D1522" t="s">
        <v>109</v>
      </c>
      <c r="E1522" t="s">
        <v>120</v>
      </c>
      <c r="F1522" t="s">
        <v>113</v>
      </c>
      <c r="G1522">
        <v>16</v>
      </c>
      <c r="H1522">
        <v>88.3</v>
      </c>
      <c r="I1522" t="s">
        <v>29</v>
      </c>
      <c r="J1522" t="str">
        <f>_xlfn.XLOOKUP(Table1_1[[#This Row],[Analyte]],[1]analyte_order!$B:$B,[1]analyte_order!$C:$C)</f>
        <v>39108-34-4</v>
      </c>
      <c r="K1522">
        <f>_xlfn.XLOOKUP(Table1_1[[#This Row],[CAS_rn]],[1]analyte_order!$C:$C,[1]analyte_order!$E:$E)</f>
        <v>24</v>
      </c>
      <c r="L1522" s="3">
        <v>33</v>
      </c>
    </row>
    <row r="1523" spans="1:12" x14ac:dyDescent="0.3">
      <c r="A1523" t="s">
        <v>184</v>
      </c>
      <c r="B1523" s="1">
        <v>44314</v>
      </c>
      <c r="C1523" s="1" t="str">
        <f t="shared" si="23"/>
        <v>21118</v>
      </c>
      <c r="D1523" t="s">
        <v>109</v>
      </c>
      <c r="E1523" t="s">
        <v>120</v>
      </c>
      <c r="F1523" t="s">
        <v>113</v>
      </c>
      <c r="G1523">
        <v>16</v>
      </c>
      <c r="H1523">
        <v>88.3</v>
      </c>
      <c r="I1523" t="s">
        <v>30</v>
      </c>
      <c r="J1523" t="str">
        <f>_xlfn.XLOOKUP(Table1_1[[#This Row],[Analyte]],[1]analyte_order!$B:$B,[1]analyte_order!$C:$C)</f>
        <v>120226-60-0</v>
      </c>
      <c r="K1523">
        <f>_xlfn.XLOOKUP(Table1_1[[#This Row],[CAS_rn]],[1]analyte_order!$C:$C,[1]analyte_order!$E:$E)</f>
        <v>25</v>
      </c>
      <c r="L1523" s="3">
        <v>10</v>
      </c>
    </row>
    <row r="1524" spans="1:12" x14ac:dyDescent="0.3">
      <c r="A1524" t="s">
        <v>184</v>
      </c>
      <c r="B1524" s="1">
        <v>44314</v>
      </c>
      <c r="C1524" s="1" t="str">
        <f t="shared" si="23"/>
        <v>21118</v>
      </c>
      <c r="D1524" t="s">
        <v>109</v>
      </c>
      <c r="E1524" t="s">
        <v>120</v>
      </c>
      <c r="F1524" t="s">
        <v>113</v>
      </c>
      <c r="G1524">
        <v>16</v>
      </c>
      <c r="H1524">
        <v>88.3</v>
      </c>
      <c r="I1524" t="s">
        <v>31</v>
      </c>
      <c r="J1524" t="str">
        <f>_xlfn.XLOOKUP(Table1_1[[#This Row],[Analyte]],[1]analyte_order!$B:$B,[1]analyte_order!$C:$C)</f>
        <v>2355-31-9</v>
      </c>
      <c r="K1524">
        <f>_xlfn.XLOOKUP(Table1_1[[#This Row],[CAS_rn]],[1]analyte_order!$C:$C,[1]analyte_order!$E:$E)</f>
        <v>26</v>
      </c>
      <c r="L1524" s="3">
        <v>1.9349999999999999E-2</v>
      </c>
    </row>
    <row r="1525" spans="1:12" x14ac:dyDescent="0.3">
      <c r="A1525" t="s">
        <v>184</v>
      </c>
      <c r="B1525" s="1">
        <v>44314</v>
      </c>
      <c r="C1525" s="1" t="str">
        <f t="shared" si="23"/>
        <v>21118</v>
      </c>
      <c r="D1525" t="s">
        <v>109</v>
      </c>
      <c r="E1525" t="s">
        <v>120</v>
      </c>
      <c r="F1525" t="s">
        <v>113</v>
      </c>
      <c r="G1525">
        <v>16</v>
      </c>
      <c r="H1525">
        <v>88.3</v>
      </c>
      <c r="I1525" t="s">
        <v>32</v>
      </c>
      <c r="J1525" t="str">
        <f>_xlfn.XLOOKUP(Table1_1[[#This Row],[Analyte]],[1]analyte_order!$B:$B,[1]analyte_order!$C:$C)</f>
        <v>2991-50-6</v>
      </c>
      <c r="K1525">
        <f>_xlfn.XLOOKUP(Table1_1[[#This Row],[CAS_rn]],[1]analyte_order!$C:$C,[1]analyte_order!$E:$E)</f>
        <v>27</v>
      </c>
      <c r="L1525" s="3">
        <v>1.9349999999999999E-2</v>
      </c>
    </row>
    <row r="1526" spans="1:12" x14ac:dyDescent="0.3">
      <c r="A1526" t="s">
        <v>184</v>
      </c>
      <c r="B1526" s="1">
        <v>44314</v>
      </c>
      <c r="C1526" s="1" t="str">
        <f t="shared" si="23"/>
        <v>21118</v>
      </c>
      <c r="D1526" t="s">
        <v>109</v>
      </c>
      <c r="E1526" t="s">
        <v>120</v>
      </c>
      <c r="F1526" t="s">
        <v>113</v>
      </c>
      <c r="G1526">
        <v>16</v>
      </c>
      <c r="H1526">
        <v>88.3</v>
      </c>
      <c r="I1526" t="s">
        <v>33</v>
      </c>
      <c r="J1526" t="str">
        <f>_xlfn.XLOOKUP(Table1_1[[#This Row],[Analyte]],[1]analyte_order!$B:$B,[1]analyte_order!$C:$C)</f>
        <v>754-91-6</v>
      </c>
      <c r="K1526">
        <f>_xlfn.XLOOKUP(Table1_1[[#This Row],[CAS_rn]],[1]analyte_order!$C:$C,[1]analyte_order!$E:$E)</f>
        <v>28</v>
      </c>
      <c r="L1526" s="3">
        <v>14</v>
      </c>
    </row>
    <row r="1527" spans="1:12" x14ac:dyDescent="0.3">
      <c r="A1527" t="s">
        <v>184</v>
      </c>
      <c r="B1527" s="1">
        <v>44314</v>
      </c>
      <c r="C1527" s="1" t="str">
        <f t="shared" si="23"/>
        <v>21118</v>
      </c>
      <c r="D1527" t="s">
        <v>109</v>
      </c>
      <c r="E1527" t="s">
        <v>120</v>
      </c>
      <c r="F1527" t="s">
        <v>113</v>
      </c>
      <c r="G1527">
        <v>16</v>
      </c>
      <c r="H1527">
        <v>88.3</v>
      </c>
      <c r="I1527" t="s">
        <v>34</v>
      </c>
      <c r="J1527" t="str">
        <f>_xlfn.XLOOKUP(Table1_1[[#This Row],[Analyte]],[1]analyte_order!$B:$B,[1]analyte_order!$C:$C)</f>
        <v>2806-24-8</v>
      </c>
      <c r="K1527">
        <f>_xlfn.XLOOKUP(Table1_1[[#This Row],[CAS_rn]],[1]analyte_order!$C:$C,[1]analyte_order!$E:$E)</f>
        <v>29</v>
      </c>
      <c r="L1527" s="3">
        <v>1.9349999999999999E-2</v>
      </c>
    </row>
    <row r="1528" spans="1:12" x14ac:dyDescent="0.3">
      <c r="A1528" t="s">
        <v>184</v>
      </c>
      <c r="B1528" s="1">
        <v>44314</v>
      </c>
      <c r="C1528" s="1" t="str">
        <f t="shared" si="23"/>
        <v>21118</v>
      </c>
      <c r="D1528" t="s">
        <v>109</v>
      </c>
      <c r="E1528" t="s">
        <v>120</v>
      </c>
      <c r="F1528" t="s">
        <v>113</v>
      </c>
      <c r="G1528">
        <v>16</v>
      </c>
      <c r="H1528">
        <v>88.3</v>
      </c>
      <c r="I1528" t="s">
        <v>35</v>
      </c>
      <c r="J1528" t="str">
        <f>_xlfn.XLOOKUP(Table1_1[[#This Row],[Analyte]],[1]analyte_order!$B:$B,[1]analyte_order!$C:$C)</f>
        <v>31506-32-8</v>
      </c>
      <c r="K1528">
        <f>_xlfn.XLOOKUP(Table1_1[[#This Row],[CAS_rn]],[1]analyte_order!$C:$C,[1]analyte_order!$E:$E)</f>
        <v>30</v>
      </c>
      <c r="L1528" s="3">
        <v>1.9349999999999999E-2</v>
      </c>
    </row>
    <row r="1529" spans="1:12" x14ac:dyDescent="0.3">
      <c r="A1529" t="s">
        <v>184</v>
      </c>
      <c r="B1529" s="1">
        <v>44314</v>
      </c>
      <c r="C1529" s="1" t="str">
        <f t="shared" si="23"/>
        <v>21118</v>
      </c>
      <c r="D1529" t="s">
        <v>109</v>
      </c>
      <c r="E1529" t="s">
        <v>120</v>
      </c>
      <c r="F1529" t="s">
        <v>113</v>
      </c>
      <c r="G1529">
        <v>16</v>
      </c>
      <c r="H1529">
        <v>88.3</v>
      </c>
      <c r="I1529" t="s">
        <v>36</v>
      </c>
      <c r="J1529" t="str">
        <f>_xlfn.XLOOKUP(Table1_1[[#This Row],[Analyte]],[1]analyte_order!$B:$B,[1]analyte_order!$C:$C)</f>
        <v>4151-50-2</v>
      </c>
      <c r="K1529">
        <f>_xlfn.XLOOKUP(Table1_1[[#This Row],[CAS_rn]],[1]analyte_order!$C:$C,[1]analyte_order!$E:$E)</f>
        <v>31</v>
      </c>
      <c r="L1529" s="3">
        <v>1.9349999999999999E-2</v>
      </c>
    </row>
    <row r="1530" spans="1:12" x14ac:dyDescent="0.3">
      <c r="A1530" t="s">
        <v>184</v>
      </c>
      <c r="B1530" s="1">
        <v>44314</v>
      </c>
      <c r="C1530" s="1" t="str">
        <f t="shared" si="23"/>
        <v>21118</v>
      </c>
      <c r="D1530" t="s">
        <v>109</v>
      </c>
      <c r="E1530" t="s">
        <v>120</v>
      </c>
      <c r="F1530" t="s">
        <v>113</v>
      </c>
      <c r="G1530">
        <v>16</v>
      </c>
      <c r="H1530">
        <v>88.3</v>
      </c>
      <c r="I1530" t="s">
        <v>37</v>
      </c>
      <c r="J1530" t="str">
        <f>_xlfn.XLOOKUP(Table1_1[[#This Row],[Analyte]],[1]analyte_order!$B:$B,[1]analyte_order!$C:$C)</f>
        <v>13252-13-6</v>
      </c>
      <c r="K1530">
        <f>_xlfn.XLOOKUP(Table1_1[[#This Row],[CAS_rn]],[1]analyte_order!$C:$C,[1]analyte_order!$E:$E)</f>
        <v>34</v>
      </c>
      <c r="L1530" s="3">
        <v>1.9349999999999999E-2</v>
      </c>
    </row>
    <row r="1531" spans="1:12" x14ac:dyDescent="0.3">
      <c r="A1531" t="s">
        <v>184</v>
      </c>
      <c r="B1531" s="1">
        <v>44314</v>
      </c>
      <c r="C1531" s="1" t="str">
        <f t="shared" si="23"/>
        <v>21118</v>
      </c>
      <c r="D1531" t="s">
        <v>109</v>
      </c>
      <c r="E1531" t="s">
        <v>120</v>
      </c>
      <c r="F1531" t="s">
        <v>113</v>
      </c>
      <c r="G1531">
        <v>16</v>
      </c>
      <c r="H1531">
        <v>88.3</v>
      </c>
      <c r="I1531" t="s">
        <v>38</v>
      </c>
      <c r="J1531" t="str">
        <f>_xlfn.XLOOKUP(Table1_1[[#This Row],[Analyte]],[1]analyte_order!$B:$B,[1]analyte_order!$C:$C)</f>
        <v>919005-14-4</v>
      </c>
      <c r="K1531">
        <f>_xlfn.XLOOKUP(Table1_1[[#This Row],[CAS_rn]],[1]analyte_order!$C:$C,[1]analyte_order!$E:$E)</f>
        <v>35</v>
      </c>
      <c r="L1531" s="3">
        <v>1.9349999999999999E-2</v>
      </c>
    </row>
    <row r="1532" spans="1:12" x14ac:dyDescent="0.3">
      <c r="A1532" t="s">
        <v>184</v>
      </c>
      <c r="B1532" s="1">
        <v>44314</v>
      </c>
      <c r="C1532" s="1" t="str">
        <f t="shared" si="23"/>
        <v>21118</v>
      </c>
      <c r="D1532" t="s">
        <v>109</v>
      </c>
      <c r="E1532" t="s">
        <v>120</v>
      </c>
      <c r="F1532" t="s">
        <v>113</v>
      </c>
      <c r="G1532">
        <v>16</v>
      </c>
      <c r="H1532">
        <v>88.3</v>
      </c>
      <c r="I1532" t="s">
        <v>39</v>
      </c>
      <c r="J1532" t="str">
        <f>_xlfn.XLOOKUP(Table1_1[[#This Row],[Analyte]],[1]analyte_order!$B:$B,[1]analyte_order!$C:$C)</f>
        <v>756426-58-1</v>
      </c>
      <c r="K1532">
        <f>_xlfn.XLOOKUP(Table1_1[[#This Row],[CAS_rn]],[1]analyte_order!$C:$C,[1]analyte_order!$E:$E)</f>
        <v>36</v>
      </c>
      <c r="L1532" s="3">
        <v>1.9349999999999999E-2</v>
      </c>
    </row>
    <row r="1533" spans="1:12" x14ac:dyDescent="0.3">
      <c r="A1533" t="s">
        <v>184</v>
      </c>
      <c r="B1533" s="1">
        <v>44314</v>
      </c>
      <c r="C1533" s="1" t="str">
        <f t="shared" si="23"/>
        <v>21118</v>
      </c>
      <c r="D1533" t="s">
        <v>109</v>
      </c>
      <c r="E1533" t="s">
        <v>120</v>
      </c>
      <c r="F1533" t="s">
        <v>113</v>
      </c>
      <c r="G1533">
        <v>16</v>
      </c>
      <c r="H1533">
        <v>88.3</v>
      </c>
      <c r="I1533" t="s">
        <v>40</v>
      </c>
      <c r="J1533" t="str">
        <f>_xlfn.XLOOKUP(Table1_1[[#This Row],[Analyte]],[1]analyte_order!$B:$B,[1]analyte_order!$C:$C)</f>
        <v>763051-92-9</v>
      </c>
      <c r="K1533">
        <f>_xlfn.XLOOKUP(Table1_1[[#This Row],[CAS_rn]],[1]analyte_order!$C:$C,[1]analyte_order!$E:$E)</f>
        <v>37</v>
      </c>
      <c r="L1533" s="3">
        <v>1.9349999999999999E-2</v>
      </c>
    </row>
    <row r="1534" spans="1:12" x14ac:dyDescent="0.3">
      <c r="A1534" t="s">
        <v>184</v>
      </c>
      <c r="B1534" s="1">
        <v>44314</v>
      </c>
      <c r="C1534" s="1" t="str">
        <f t="shared" si="23"/>
        <v>21118</v>
      </c>
      <c r="D1534" t="s">
        <v>109</v>
      </c>
      <c r="E1534" t="s">
        <v>120</v>
      </c>
      <c r="F1534" t="s">
        <v>113</v>
      </c>
      <c r="G1534">
        <v>16</v>
      </c>
      <c r="H1534">
        <v>88.3</v>
      </c>
      <c r="I1534" t="s">
        <v>41</v>
      </c>
      <c r="J1534" t="str">
        <f>_xlfn.XLOOKUP(Table1_1[[#This Row],[Analyte]],[1]analyte_order!$B:$B,[1]analyte_order!$C:$C)</f>
        <v>356-02-5</v>
      </c>
      <c r="K1534">
        <f>_xlfn.XLOOKUP(Table1_1[[#This Row],[CAS_rn]],[1]analyte_order!$C:$C,[1]analyte_order!$E:$E)</f>
        <v>38</v>
      </c>
      <c r="L1534" s="3">
        <v>1.9349999999999999E-2</v>
      </c>
    </row>
    <row r="1535" spans="1:12" x14ac:dyDescent="0.3">
      <c r="A1535" t="s">
        <v>184</v>
      </c>
      <c r="B1535" s="1">
        <v>44314</v>
      </c>
      <c r="C1535" s="1" t="str">
        <f t="shared" si="23"/>
        <v>21118</v>
      </c>
      <c r="D1535" t="s">
        <v>109</v>
      </c>
      <c r="E1535" t="s">
        <v>120</v>
      </c>
      <c r="F1535" t="s">
        <v>113</v>
      </c>
      <c r="G1535">
        <v>16</v>
      </c>
      <c r="H1535">
        <v>88.3</v>
      </c>
      <c r="I1535" t="s">
        <v>42</v>
      </c>
      <c r="J1535" t="str">
        <f>_xlfn.XLOOKUP(Table1_1[[#This Row],[Analyte]],[1]analyte_order!$B:$B,[1]analyte_order!$C:$C)</f>
        <v>914637-49-3</v>
      </c>
      <c r="K1535">
        <f>_xlfn.XLOOKUP(Table1_1[[#This Row],[CAS_rn]],[1]analyte_order!$C:$C,[1]analyte_order!$E:$E)</f>
        <v>39</v>
      </c>
      <c r="L1535" s="3">
        <v>0.38700000000000001</v>
      </c>
    </row>
    <row r="1536" spans="1:12" x14ac:dyDescent="0.3">
      <c r="A1536" t="s">
        <v>184</v>
      </c>
      <c r="B1536" s="1">
        <v>44314</v>
      </c>
      <c r="C1536" s="1" t="str">
        <f t="shared" si="23"/>
        <v>21118</v>
      </c>
      <c r="D1536" t="s">
        <v>109</v>
      </c>
      <c r="E1536" t="s">
        <v>120</v>
      </c>
      <c r="F1536" t="s">
        <v>113</v>
      </c>
      <c r="G1536">
        <v>16</v>
      </c>
      <c r="H1536">
        <v>88.3</v>
      </c>
      <c r="I1536" t="s">
        <v>43</v>
      </c>
      <c r="J1536" t="str">
        <f>_xlfn.XLOOKUP(Table1_1[[#This Row],[Analyte]],[1]analyte_order!$B:$B,[1]analyte_order!$C:$C)</f>
        <v>812-70-4</v>
      </c>
      <c r="K1536">
        <f>_xlfn.XLOOKUP(Table1_1[[#This Row],[CAS_rn]],[1]analyte_order!$C:$C,[1]analyte_order!$E:$E)</f>
        <v>40</v>
      </c>
      <c r="L1536" s="3">
        <v>1.9349999999999999E-2</v>
      </c>
    </row>
    <row r="1537" spans="1:12" x14ac:dyDescent="0.3">
      <c r="A1537" t="s">
        <v>184</v>
      </c>
      <c r="B1537" s="1">
        <v>44314</v>
      </c>
      <c r="C1537" s="1" t="str">
        <f t="shared" si="23"/>
        <v>21118</v>
      </c>
      <c r="D1537" t="s">
        <v>109</v>
      </c>
      <c r="E1537" t="s">
        <v>120</v>
      </c>
      <c r="F1537" t="s">
        <v>113</v>
      </c>
      <c r="G1537">
        <v>16</v>
      </c>
      <c r="H1537">
        <v>88.3</v>
      </c>
      <c r="I1537" t="s">
        <v>44</v>
      </c>
      <c r="J1537" t="str">
        <f>_xlfn.XLOOKUP(Table1_1[[#This Row],[Analyte]],[1]analyte_order!$B:$B,[1]analyte_order!$C:$C)</f>
        <v>53826-12-3</v>
      </c>
      <c r="K1537">
        <f>_xlfn.XLOOKUP(Table1_1[[#This Row],[CAS_rn]],[1]analyte_order!$C:$C,[1]analyte_order!$E:$E)</f>
        <v>41</v>
      </c>
      <c r="L1537" s="3">
        <v>1.9349999999999999E-2</v>
      </c>
    </row>
    <row r="1538" spans="1:12" x14ac:dyDescent="0.3">
      <c r="A1538" t="s">
        <v>184</v>
      </c>
      <c r="B1538" s="1">
        <v>44314</v>
      </c>
      <c r="C1538" s="1" t="str">
        <f t="shared" ref="C1538:C1601" si="24">TEXT(B1538,"yy")&amp;TEXT((B1538-DATEVALUE("1/1/"&amp;TEXT(B1538,"yy"))+1),"000")</f>
        <v>21118</v>
      </c>
      <c r="D1538" t="s">
        <v>109</v>
      </c>
      <c r="E1538" t="s">
        <v>120</v>
      </c>
      <c r="F1538" t="s">
        <v>113</v>
      </c>
      <c r="G1538">
        <v>16</v>
      </c>
      <c r="H1538">
        <v>88.3</v>
      </c>
      <c r="I1538" t="s">
        <v>45</v>
      </c>
      <c r="J1538" t="str">
        <f>_xlfn.XLOOKUP(Table1_1[[#This Row],[Analyte]],[1]analyte_order!$B:$B,[1]analyte_order!$C:$C)</f>
        <v>27854-31-5</v>
      </c>
      <c r="K1538">
        <f>_xlfn.XLOOKUP(Table1_1[[#This Row],[CAS_rn]],[1]analyte_order!$C:$C,[1]analyte_order!$E:$E)</f>
        <v>42</v>
      </c>
      <c r="L1538" s="3">
        <v>1.9349999999999999E-2</v>
      </c>
    </row>
    <row r="1539" spans="1:12" x14ac:dyDescent="0.3">
      <c r="A1539" t="s">
        <v>184</v>
      </c>
      <c r="B1539" s="1">
        <v>44314</v>
      </c>
      <c r="C1539" s="1" t="str">
        <f t="shared" si="24"/>
        <v>21118</v>
      </c>
      <c r="D1539" t="s">
        <v>109</v>
      </c>
      <c r="E1539" t="s">
        <v>120</v>
      </c>
      <c r="F1539" t="s">
        <v>113</v>
      </c>
      <c r="G1539">
        <v>16</v>
      </c>
      <c r="H1539">
        <v>88.3</v>
      </c>
      <c r="I1539" t="s">
        <v>46</v>
      </c>
      <c r="J1539" t="str">
        <f>_xlfn.XLOOKUP(Table1_1[[#This Row],[Analyte]],[1]analyte_order!$B:$B,[1]analyte_order!$C:$C)</f>
        <v>53826-13-4</v>
      </c>
      <c r="K1539">
        <f>_xlfn.XLOOKUP(Table1_1[[#This Row],[CAS_rn]],[1]analyte_order!$C:$C,[1]analyte_order!$E:$E)</f>
        <v>43</v>
      </c>
      <c r="L1539" s="3">
        <v>1.9349999999999999E-2</v>
      </c>
    </row>
    <row r="1540" spans="1:12" x14ac:dyDescent="0.3">
      <c r="A1540" t="s">
        <v>184</v>
      </c>
      <c r="B1540" s="1">
        <v>44314</v>
      </c>
      <c r="C1540" s="1" t="str">
        <f t="shared" si="24"/>
        <v>21118</v>
      </c>
      <c r="D1540" t="s">
        <v>109</v>
      </c>
      <c r="E1540" t="s">
        <v>120</v>
      </c>
      <c r="F1540" t="s">
        <v>113</v>
      </c>
      <c r="G1540">
        <v>16</v>
      </c>
      <c r="H1540">
        <v>88.3</v>
      </c>
      <c r="I1540" t="s">
        <v>47</v>
      </c>
      <c r="J1540" t="str">
        <f>_xlfn.XLOOKUP(Table1_1[[#This Row],[Analyte]],[1]analyte_order!$B:$B,[1]analyte_order!$C:$C)</f>
        <v>161094-75-3</v>
      </c>
      <c r="K1540">
        <f>_xlfn.XLOOKUP(Table1_1[[#This Row],[CAS_rn]],[1]analyte_order!$C:$C,[1]analyte_order!$E:$E)</f>
        <v>44</v>
      </c>
      <c r="L1540" s="3">
        <v>1.9349999999999999E-2</v>
      </c>
    </row>
    <row r="1541" spans="1:12" x14ac:dyDescent="0.3">
      <c r="A1541" t="s">
        <v>184</v>
      </c>
      <c r="B1541" s="1">
        <v>44314</v>
      </c>
      <c r="C1541" s="1" t="str">
        <f t="shared" si="24"/>
        <v>21118</v>
      </c>
      <c r="D1541" t="s">
        <v>109</v>
      </c>
      <c r="E1541" t="s">
        <v>120</v>
      </c>
      <c r="F1541" t="s">
        <v>113</v>
      </c>
      <c r="G1541">
        <v>16</v>
      </c>
      <c r="H1541">
        <v>88.3</v>
      </c>
      <c r="I1541" t="s">
        <v>48</v>
      </c>
      <c r="J1541" t="str">
        <f>_xlfn.XLOOKUP(Table1_1[[#This Row],[Analyte]],[1]analyte_order!$B:$B,[1]analyte_order!$C:$C)</f>
        <v>70887-84-2</v>
      </c>
      <c r="K1541">
        <f>_xlfn.XLOOKUP(Table1_1[[#This Row],[CAS_rn]],[1]analyte_order!$C:$C,[1]analyte_order!$E:$E)</f>
        <v>45</v>
      </c>
      <c r="L1541" s="3">
        <v>1.9349999999999999E-2</v>
      </c>
    </row>
    <row r="1542" spans="1:12" x14ac:dyDescent="0.3">
      <c r="A1542" t="s">
        <v>184</v>
      </c>
      <c r="B1542" s="1">
        <v>44314</v>
      </c>
      <c r="C1542" s="1" t="str">
        <f t="shared" si="24"/>
        <v>21118</v>
      </c>
      <c r="D1542" t="s">
        <v>109</v>
      </c>
      <c r="E1542" t="s">
        <v>120</v>
      </c>
      <c r="F1542" t="s">
        <v>113</v>
      </c>
      <c r="G1542">
        <v>16</v>
      </c>
      <c r="H1542">
        <v>88.3</v>
      </c>
      <c r="I1542" t="s">
        <v>49</v>
      </c>
      <c r="J1542" t="str">
        <f>_xlfn.XLOOKUP(Table1_1[[#This Row],[Analyte]],[1]analyte_order!$B:$B,[1]analyte_order!$C:$C)</f>
        <v>57677-95-9</v>
      </c>
      <c r="K1542">
        <f>_xlfn.XLOOKUP(Table1_1[[#This Row],[CAS_rn]],[1]analyte_order!$C:$C,[1]analyte_order!$E:$E)</f>
        <v>46</v>
      </c>
      <c r="L1542" s="3">
        <v>1.9349999999999999E-2</v>
      </c>
    </row>
    <row r="1543" spans="1:12" x14ac:dyDescent="0.3">
      <c r="A1543" t="s">
        <v>184</v>
      </c>
      <c r="B1543" s="1">
        <v>44314</v>
      </c>
      <c r="C1543" s="1" t="str">
        <f t="shared" si="24"/>
        <v>21118</v>
      </c>
      <c r="D1543" t="s">
        <v>109</v>
      </c>
      <c r="E1543" t="s">
        <v>120</v>
      </c>
      <c r="F1543" t="s">
        <v>113</v>
      </c>
      <c r="G1543">
        <v>16</v>
      </c>
      <c r="H1543">
        <v>88.3</v>
      </c>
      <c r="I1543" t="s">
        <v>50</v>
      </c>
      <c r="J1543" t="str">
        <f>_xlfn.XLOOKUP(Table1_1[[#This Row],[Analyte]],[1]analyte_order!$B:$B,[1]analyte_order!$C:$C)</f>
        <v>30334-69-1</v>
      </c>
      <c r="K1543">
        <f>_xlfn.XLOOKUP(Table1_1[[#This Row],[CAS_rn]],[1]analyte_order!$C:$C,[1]analyte_order!$E:$E)</f>
        <v>51</v>
      </c>
      <c r="L1543" s="3">
        <v>8.4499999999999993</v>
      </c>
    </row>
    <row r="1544" spans="1:12" x14ac:dyDescent="0.3">
      <c r="A1544" t="s">
        <v>184</v>
      </c>
      <c r="B1544" s="1">
        <v>44314</v>
      </c>
      <c r="C1544" s="1" t="str">
        <f t="shared" si="24"/>
        <v>21118</v>
      </c>
      <c r="D1544" t="s">
        <v>109</v>
      </c>
      <c r="E1544" t="s">
        <v>120</v>
      </c>
      <c r="F1544" t="s">
        <v>113</v>
      </c>
      <c r="G1544">
        <v>16</v>
      </c>
      <c r="H1544">
        <v>88.3</v>
      </c>
      <c r="I1544" t="s">
        <v>51</v>
      </c>
      <c r="J1544" t="str">
        <f>_xlfn.XLOOKUP(Table1_1[[#This Row],[Analyte]],[1]analyte_order!$B:$B,[1]analyte_order!$C:$C)</f>
        <v>41997-13-1</v>
      </c>
      <c r="K1544">
        <f>_xlfn.XLOOKUP(Table1_1[[#This Row],[CAS_rn]],[1]analyte_order!$C:$C,[1]analyte_order!$E:$E)</f>
        <v>52</v>
      </c>
      <c r="L1544" s="3">
        <v>60.2</v>
      </c>
    </row>
    <row r="1545" spans="1:12" x14ac:dyDescent="0.3">
      <c r="A1545" t="s">
        <v>184</v>
      </c>
      <c r="B1545" s="1">
        <v>44314</v>
      </c>
      <c r="C1545" s="1" t="str">
        <f t="shared" si="24"/>
        <v>21118</v>
      </c>
      <c r="D1545" t="s">
        <v>109</v>
      </c>
      <c r="E1545" t="s">
        <v>120</v>
      </c>
      <c r="F1545" t="s">
        <v>113</v>
      </c>
      <c r="G1545">
        <v>16</v>
      </c>
      <c r="H1545">
        <v>88.3</v>
      </c>
      <c r="I1545" t="s">
        <v>52</v>
      </c>
      <c r="J1545" t="str">
        <f>_xlfn.XLOOKUP(Table1_1[[#This Row],[Analyte]],[1]analyte_order!$B:$B,[1]analyte_order!$C:$C)</f>
        <v>423-41-6</v>
      </c>
      <c r="K1545">
        <f>_xlfn.XLOOKUP(Table1_1[[#This Row],[CAS_rn]],[1]analyte_order!$C:$C,[1]analyte_order!$E:$E)</f>
        <v>53</v>
      </c>
      <c r="L1545" s="3">
        <v>1.9349999999999999E-2</v>
      </c>
    </row>
    <row r="1546" spans="1:12" x14ac:dyDescent="0.3">
      <c r="A1546" t="s">
        <v>184</v>
      </c>
      <c r="B1546" s="1">
        <v>44314</v>
      </c>
      <c r="C1546" s="1" t="str">
        <f t="shared" si="24"/>
        <v>21118</v>
      </c>
      <c r="D1546" t="s">
        <v>109</v>
      </c>
      <c r="E1546" t="s">
        <v>120</v>
      </c>
      <c r="F1546" t="s">
        <v>113</v>
      </c>
      <c r="G1546">
        <v>16</v>
      </c>
      <c r="H1546">
        <v>88.3</v>
      </c>
      <c r="I1546" t="s">
        <v>53</v>
      </c>
      <c r="J1546" t="str">
        <f>_xlfn.XLOOKUP(Table1_1[[#This Row],[Analyte]],[1]analyte_order!$B:$B,[1]analyte_order!$C:$C)</f>
        <v>777011-38-8</v>
      </c>
      <c r="K1546">
        <f>_xlfn.XLOOKUP(Table1_1[[#This Row],[CAS_rn]],[1]analyte_order!$C:$C,[1]analyte_order!$E:$E)</f>
        <v>54</v>
      </c>
      <c r="L1546" s="3">
        <v>29.4</v>
      </c>
    </row>
    <row r="1547" spans="1:12" x14ac:dyDescent="0.3">
      <c r="A1547" t="s">
        <v>184</v>
      </c>
      <c r="B1547" s="1">
        <v>44314</v>
      </c>
      <c r="C1547" s="1" t="str">
        <f t="shared" si="24"/>
        <v>21118</v>
      </c>
      <c r="D1547" t="s">
        <v>109</v>
      </c>
      <c r="E1547" t="s">
        <v>120</v>
      </c>
      <c r="F1547" t="s">
        <v>113</v>
      </c>
      <c r="G1547">
        <v>16</v>
      </c>
      <c r="H1547">
        <v>88.3</v>
      </c>
      <c r="I1547" t="s">
        <v>54</v>
      </c>
      <c r="J1547" t="str">
        <f>_xlfn.XLOOKUP(Table1_1[[#This Row],[Analyte]],[1]analyte_order!$B:$B,[1]analyte_order!$C:$C)</f>
        <v>646-83-3</v>
      </c>
      <c r="K1547">
        <f>_xlfn.XLOOKUP(Table1_1[[#This Row],[CAS_rn]],[1]analyte_order!$C:$C,[1]analyte_order!$E:$E)</f>
        <v>55</v>
      </c>
      <c r="L1547" s="3">
        <v>1.9349999999999999E-2</v>
      </c>
    </row>
    <row r="1548" spans="1:12" x14ac:dyDescent="0.3">
      <c r="A1548" t="s">
        <v>184</v>
      </c>
      <c r="B1548" s="1">
        <v>44314</v>
      </c>
      <c r="C1548" s="1" t="str">
        <f t="shared" si="24"/>
        <v>21118</v>
      </c>
      <c r="D1548" t="s">
        <v>109</v>
      </c>
      <c r="E1548" t="s">
        <v>120</v>
      </c>
      <c r="F1548" t="s">
        <v>113</v>
      </c>
      <c r="G1548">
        <v>16</v>
      </c>
      <c r="H1548">
        <v>88.3</v>
      </c>
      <c r="I1548" t="s">
        <v>55</v>
      </c>
      <c r="J1548" t="str">
        <f>_xlfn.XLOOKUP(Table1_1[[#This Row],[Analyte]],[1]analyte_order!$B:$B,[1]analyte_order!$C:$C)</f>
        <v>678-41-1</v>
      </c>
      <c r="K1548">
        <f>_xlfn.XLOOKUP(Table1_1[[#This Row],[CAS_rn]],[1]analyte_order!$C:$C,[1]analyte_order!$E:$E)</f>
        <v>56</v>
      </c>
      <c r="L1548" s="3">
        <v>1.9349999999999999E-2</v>
      </c>
    </row>
    <row r="1549" spans="1:12" x14ac:dyDescent="0.3">
      <c r="A1549" t="s">
        <v>184</v>
      </c>
      <c r="B1549" s="1">
        <v>44314</v>
      </c>
      <c r="C1549" s="1" t="str">
        <f t="shared" si="24"/>
        <v>21118</v>
      </c>
      <c r="D1549" t="s">
        <v>109</v>
      </c>
      <c r="E1549" t="s">
        <v>120</v>
      </c>
      <c r="F1549" t="s">
        <v>113</v>
      </c>
      <c r="G1549">
        <v>16</v>
      </c>
      <c r="H1549">
        <v>88.3</v>
      </c>
      <c r="I1549" t="s">
        <v>56</v>
      </c>
      <c r="J1549" t="str">
        <f>_xlfn.XLOOKUP(Table1_1[[#This Row],[Analyte]],[1]analyte_order!$B:$B,[1]analyte_order!$C:$C)</f>
        <v>2965-52-8</v>
      </c>
      <c r="K1549">
        <f>_xlfn.XLOOKUP(Table1_1[[#This Row],[CAS_rn]],[1]analyte_order!$C:$C,[1]analyte_order!$E:$E)</f>
        <v>57</v>
      </c>
      <c r="L1549" s="3">
        <v>1.9349999999999999E-2</v>
      </c>
    </row>
    <row r="1550" spans="1:12" x14ac:dyDescent="0.3">
      <c r="A1550" t="s">
        <v>185</v>
      </c>
      <c r="B1550" s="1">
        <v>44314</v>
      </c>
      <c r="C1550" s="1" t="str">
        <f t="shared" si="24"/>
        <v>21118</v>
      </c>
      <c r="D1550" t="s">
        <v>109</v>
      </c>
      <c r="E1550" t="s">
        <v>120</v>
      </c>
      <c r="F1550" t="s">
        <v>115</v>
      </c>
      <c r="G1550">
        <v>16</v>
      </c>
      <c r="H1550">
        <v>88.3</v>
      </c>
      <c r="I1550" t="s">
        <v>7</v>
      </c>
      <c r="J1550" t="str">
        <f>_xlfn.XLOOKUP(Table1_1[[#This Row],[Analyte]],[1]analyte_order!$B:$B,[1]analyte_order!$C:$C)</f>
        <v>375-22-4</v>
      </c>
      <c r="K1550">
        <f>_xlfn.XLOOKUP(Table1_1[[#This Row],[CAS_rn]],[1]analyte_order!$C:$C,[1]analyte_order!$E:$E)</f>
        <v>1</v>
      </c>
      <c r="L1550" s="3">
        <v>0.106</v>
      </c>
    </row>
    <row r="1551" spans="1:12" x14ac:dyDescent="0.3">
      <c r="A1551" t="s">
        <v>185</v>
      </c>
      <c r="B1551" s="1">
        <v>44314</v>
      </c>
      <c r="C1551" s="1" t="str">
        <f t="shared" si="24"/>
        <v>21118</v>
      </c>
      <c r="D1551" t="s">
        <v>109</v>
      </c>
      <c r="E1551" t="s">
        <v>120</v>
      </c>
      <c r="F1551" t="s">
        <v>115</v>
      </c>
      <c r="G1551">
        <v>16</v>
      </c>
      <c r="H1551">
        <v>88.3</v>
      </c>
      <c r="I1551" t="s">
        <v>8</v>
      </c>
      <c r="J1551" t="str">
        <f>_xlfn.XLOOKUP(Table1_1[[#This Row],[Analyte]],[1]analyte_order!$B:$B,[1]analyte_order!$C:$C)</f>
        <v>2706-90-3</v>
      </c>
      <c r="K1551">
        <f>_xlfn.XLOOKUP(Table1_1[[#This Row],[CAS_rn]],[1]analyte_order!$C:$C,[1]analyte_order!$E:$E)</f>
        <v>2</v>
      </c>
      <c r="L1551" s="3">
        <v>2.0049999999999998E-2</v>
      </c>
    </row>
    <row r="1552" spans="1:12" x14ac:dyDescent="0.3">
      <c r="A1552" t="s">
        <v>185</v>
      </c>
      <c r="B1552" s="1">
        <v>44314</v>
      </c>
      <c r="C1552" s="1" t="str">
        <f t="shared" si="24"/>
        <v>21118</v>
      </c>
      <c r="D1552" t="s">
        <v>109</v>
      </c>
      <c r="E1552" t="s">
        <v>120</v>
      </c>
      <c r="F1552" t="s">
        <v>115</v>
      </c>
      <c r="G1552">
        <v>16</v>
      </c>
      <c r="H1552">
        <v>88.3</v>
      </c>
      <c r="I1552" t="s">
        <v>9</v>
      </c>
      <c r="J1552" t="str">
        <f>_xlfn.XLOOKUP(Table1_1[[#This Row],[Analyte]],[1]analyte_order!$B:$B,[1]analyte_order!$C:$C)</f>
        <v>307-24-4</v>
      </c>
      <c r="K1552">
        <f>_xlfn.XLOOKUP(Table1_1[[#This Row],[CAS_rn]],[1]analyte_order!$C:$C,[1]analyte_order!$E:$E)</f>
        <v>3</v>
      </c>
      <c r="L1552" s="3">
        <v>4.0050000000000002E-2</v>
      </c>
    </row>
    <row r="1553" spans="1:12" x14ac:dyDescent="0.3">
      <c r="A1553" t="s">
        <v>185</v>
      </c>
      <c r="B1553" s="1">
        <v>44314</v>
      </c>
      <c r="C1553" s="1" t="str">
        <f t="shared" si="24"/>
        <v>21118</v>
      </c>
      <c r="D1553" t="s">
        <v>109</v>
      </c>
      <c r="E1553" t="s">
        <v>120</v>
      </c>
      <c r="F1553" t="s">
        <v>115</v>
      </c>
      <c r="G1553">
        <v>16</v>
      </c>
      <c r="H1553">
        <v>88.3</v>
      </c>
      <c r="I1553" t="s">
        <v>10</v>
      </c>
      <c r="J1553" t="str">
        <f>_xlfn.XLOOKUP(Table1_1[[#This Row],[Analyte]],[1]analyte_order!$B:$B,[1]analyte_order!$C:$C)</f>
        <v>375-85-9</v>
      </c>
      <c r="K1553">
        <f>_xlfn.XLOOKUP(Table1_1[[#This Row],[CAS_rn]],[1]analyte_order!$C:$C,[1]analyte_order!$E:$E)</f>
        <v>4</v>
      </c>
      <c r="L1553" s="3">
        <v>4.0050000000000002E-2</v>
      </c>
    </row>
    <row r="1554" spans="1:12" x14ac:dyDescent="0.3">
      <c r="A1554" t="s">
        <v>185</v>
      </c>
      <c r="B1554" s="1">
        <v>44314</v>
      </c>
      <c r="C1554" s="1" t="str">
        <f t="shared" si="24"/>
        <v>21118</v>
      </c>
      <c r="D1554" t="s">
        <v>109</v>
      </c>
      <c r="E1554" t="s">
        <v>120</v>
      </c>
      <c r="F1554" t="s">
        <v>115</v>
      </c>
      <c r="G1554">
        <v>16</v>
      </c>
      <c r="H1554">
        <v>88.3</v>
      </c>
      <c r="I1554" t="s">
        <v>11</v>
      </c>
      <c r="J1554" t="str">
        <f>_xlfn.XLOOKUP(Table1_1[[#This Row],[Analyte]],[1]analyte_order!$B:$B,[1]analyte_order!$C:$C)</f>
        <v>335-67-1</v>
      </c>
      <c r="K1554">
        <f>_xlfn.XLOOKUP(Table1_1[[#This Row],[CAS_rn]],[1]analyte_order!$C:$C,[1]analyte_order!$E:$E)</f>
        <v>5</v>
      </c>
      <c r="L1554" s="3">
        <v>4.0050000000000002E-2</v>
      </c>
    </row>
    <row r="1555" spans="1:12" x14ac:dyDescent="0.3">
      <c r="A1555" t="s">
        <v>185</v>
      </c>
      <c r="B1555" s="1">
        <v>44314</v>
      </c>
      <c r="C1555" s="1" t="str">
        <f t="shared" si="24"/>
        <v>21118</v>
      </c>
      <c r="D1555" t="s">
        <v>109</v>
      </c>
      <c r="E1555" t="s">
        <v>120</v>
      </c>
      <c r="F1555" t="s">
        <v>115</v>
      </c>
      <c r="G1555">
        <v>16</v>
      </c>
      <c r="H1555">
        <v>88.3</v>
      </c>
      <c r="I1555" t="s">
        <v>12</v>
      </c>
      <c r="J1555" t="str">
        <f>_xlfn.XLOOKUP(Table1_1[[#This Row],[Analyte]],[1]analyte_order!$B:$B,[1]analyte_order!$C:$C)</f>
        <v>375-95-1</v>
      </c>
      <c r="K1555">
        <f>_xlfn.XLOOKUP(Table1_1[[#This Row],[CAS_rn]],[1]analyte_order!$C:$C,[1]analyte_order!$E:$E)</f>
        <v>6</v>
      </c>
      <c r="L1555" s="3">
        <v>0.16400000000000001</v>
      </c>
    </row>
    <row r="1556" spans="1:12" x14ac:dyDescent="0.3">
      <c r="A1556" t="s">
        <v>185</v>
      </c>
      <c r="B1556" s="1">
        <v>44314</v>
      </c>
      <c r="C1556" s="1" t="str">
        <f t="shared" si="24"/>
        <v>21118</v>
      </c>
      <c r="D1556" t="s">
        <v>109</v>
      </c>
      <c r="E1556" t="s">
        <v>120</v>
      </c>
      <c r="F1556" t="s">
        <v>115</v>
      </c>
      <c r="G1556">
        <v>16</v>
      </c>
      <c r="H1556">
        <v>88.3</v>
      </c>
      <c r="I1556" t="s">
        <v>19</v>
      </c>
      <c r="J1556" t="str">
        <f>_xlfn.XLOOKUP(Table1_1[[#This Row],[Analyte]],[1]analyte_order!$B:$B,[1]analyte_order!$C:$C)</f>
        <v>335-76-2</v>
      </c>
      <c r="K1556">
        <f>_xlfn.XLOOKUP(Table1_1[[#This Row],[CAS_rn]],[1]analyte_order!$C:$C,[1]analyte_order!$E:$E)</f>
        <v>7</v>
      </c>
      <c r="L1556" s="3">
        <v>0.87</v>
      </c>
    </row>
    <row r="1557" spans="1:12" x14ac:dyDescent="0.3">
      <c r="A1557" t="s">
        <v>185</v>
      </c>
      <c r="B1557" s="1">
        <v>44314</v>
      </c>
      <c r="C1557" s="1" t="str">
        <f t="shared" si="24"/>
        <v>21118</v>
      </c>
      <c r="D1557" t="s">
        <v>109</v>
      </c>
      <c r="E1557" t="s">
        <v>120</v>
      </c>
      <c r="F1557" t="s">
        <v>115</v>
      </c>
      <c r="G1557">
        <v>16</v>
      </c>
      <c r="H1557">
        <v>88.3</v>
      </c>
      <c r="I1557" t="s">
        <v>20</v>
      </c>
      <c r="J1557" t="str">
        <f>_xlfn.XLOOKUP(Table1_1[[#This Row],[Analyte]],[1]analyte_order!$B:$B,[1]analyte_order!$C:$C)</f>
        <v>2058-94-8</v>
      </c>
      <c r="K1557">
        <f>_xlfn.XLOOKUP(Table1_1[[#This Row],[CAS_rn]],[1]analyte_order!$C:$C,[1]analyte_order!$E:$E)</f>
        <v>8</v>
      </c>
      <c r="L1557" s="3">
        <v>1.55</v>
      </c>
    </row>
    <row r="1558" spans="1:12" x14ac:dyDescent="0.3">
      <c r="A1558" t="s">
        <v>185</v>
      </c>
      <c r="B1558" s="1">
        <v>44314</v>
      </c>
      <c r="C1558" s="1" t="str">
        <f t="shared" si="24"/>
        <v>21118</v>
      </c>
      <c r="D1558" t="s">
        <v>109</v>
      </c>
      <c r="E1558" t="s">
        <v>120</v>
      </c>
      <c r="F1558" t="s">
        <v>115</v>
      </c>
      <c r="G1558">
        <v>16</v>
      </c>
      <c r="H1558">
        <v>88.3</v>
      </c>
      <c r="I1558" t="s">
        <v>21</v>
      </c>
      <c r="J1558" t="str">
        <f>_xlfn.XLOOKUP(Table1_1[[#This Row],[Analyte]],[1]analyte_order!$B:$B,[1]analyte_order!$C:$C)</f>
        <v>307-55-1</v>
      </c>
      <c r="K1558">
        <f>_xlfn.XLOOKUP(Table1_1[[#This Row],[CAS_rn]],[1]analyte_order!$C:$C,[1]analyte_order!$E:$E)</f>
        <v>9</v>
      </c>
      <c r="L1558" s="3">
        <v>1.8</v>
      </c>
    </row>
    <row r="1559" spans="1:12" x14ac:dyDescent="0.3">
      <c r="A1559" t="s">
        <v>185</v>
      </c>
      <c r="B1559" s="1">
        <v>44314</v>
      </c>
      <c r="C1559" s="1" t="str">
        <f t="shared" si="24"/>
        <v>21118</v>
      </c>
      <c r="D1559" t="s">
        <v>109</v>
      </c>
      <c r="E1559" t="s">
        <v>120</v>
      </c>
      <c r="F1559" t="s">
        <v>115</v>
      </c>
      <c r="G1559">
        <v>16</v>
      </c>
      <c r="H1559">
        <v>88.3</v>
      </c>
      <c r="I1559" t="s">
        <v>22</v>
      </c>
      <c r="J1559" t="str">
        <f>_xlfn.XLOOKUP(Table1_1[[#This Row],[Analyte]],[1]analyte_order!$B:$B,[1]analyte_order!$C:$C)</f>
        <v>72629-94-8</v>
      </c>
      <c r="K1559">
        <f>_xlfn.XLOOKUP(Table1_1[[#This Row],[CAS_rn]],[1]analyte_order!$C:$C,[1]analyte_order!$E:$E)</f>
        <v>10</v>
      </c>
      <c r="L1559" s="3">
        <v>1.47</v>
      </c>
    </row>
    <row r="1560" spans="1:12" x14ac:dyDescent="0.3">
      <c r="A1560" t="s">
        <v>185</v>
      </c>
      <c r="B1560" s="1">
        <v>44314</v>
      </c>
      <c r="C1560" s="1" t="str">
        <f t="shared" si="24"/>
        <v>21118</v>
      </c>
      <c r="D1560" t="s">
        <v>109</v>
      </c>
      <c r="E1560" t="s">
        <v>120</v>
      </c>
      <c r="F1560" t="s">
        <v>115</v>
      </c>
      <c r="G1560">
        <v>16</v>
      </c>
      <c r="H1560">
        <v>88.3</v>
      </c>
      <c r="I1560" t="s">
        <v>23</v>
      </c>
      <c r="J1560" t="str">
        <f>_xlfn.XLOOKUP(Table1_1[[#This Row],[Analyte]],[1]analyte_order!$B:$B,[1]analyte_order!$C:$C)</f>
        <v>376-06-7</v>
      </c>
      <c r="K1560">
        <f>_xlfn.XLOOKUP(Table1_1[[#This Row],[CAS_rn]],[1]analyte_order!$C:$C,[1]analyte_order!$E:$E)</f>
        <v>11</v>
      </c>
      <c r="L1560" s="3">
        <v>1.34</v>
      </c>
    </row>
    <row r="1561" spans="1:12" x14ac:dyDescent="0.3">
      <c r="A1561" t="s">
        <v>185</v>
      </c>
      <c r="B1561" s="1">
        <v>44314</v>
      </c>
      <c r="C1561" s="1" t="str">
        <f t="shared" si="24"/>
        <v>21118</v>
      </c>
      <c r="D1561" t="s">
        <v>109</v>
      </c>
      <c r="E1561" t="s">
        <v>120</v>
      </c>
      <c r="F1561" t="s">
        <v>115</v>
      </c>
      <c r="G1561">
        <v>16</v>
      </c>
      <c r="H1561">
        <v>88.3</v>
      </c>
      <c r="I1561" t="s">
        <v>24</v>
      </c>
      <c r="J1561" t="str">
        <f>_xlfn.XLOOKUP(Table1_1[[#This Row],[Analyte]],[1]analyte_order!$B:$B,[1]analyte_order!$C:$C)</f>
        <v>67905-19-5</v>
      </c>
      <c r="K1561">
        <f>_xlfn.XLOOKUP(Table1_1[[#This Row],[CAS_rn]],[1]analyte_order!$C:$C,[1]analyte_order!$E:$E)</f>
        <v>12</v>
      </c>
      <c r="L1561" s="3">
        <v>4.0050000000000002E-2</v>
      </c>
    </row>
    <row r="1562" spans="1:12" x14ac:dyDescent="0.3">
      <c r="A1562" t="s">
        <v>185</v>
      </c>
      <c r="B1562" s="1">
        <v>44314</v>
      </c>
      <c r="C1562" s="1" t="str">
        <f t="shared" si="24"/>
        <v>21118</v>
      </c>
      <c r="D1562" t="s">
        <v>109</v>
      </c>
      <c r="E1562" t="s">
        <v>120</v>
      </c>
      <c r="F1562" t="s">
        <v>115</v>
      </c>
      <c r="G1562">
        <v>16</v>
      </c>
      <c r="H1562">
        <v>88.3</v>
      </c>
      <c r="I1562" t="s">
        <v>13</v>
      </c>
      <c r="J1562" t="str">
        <f>_xlfn.XLOOKUP(Table1_1[[#This Row],[Analyte]],[1]analyte_order!$B:$B,[1]analyte_order!$C:$C)</f>
        <v>375-73-5</v>
      </c>
      <c r="K1562">
        <f>_xlfn.XLOOKUP(Table1_1[[#This Row],[CAS_rn]],[1]analyte_order!$C:$C,[1]analyte_order!$E:$E)</f>
        <v>14</v>
      </c>
      <c r="L1562" s="3">
        <v>4.0050000000000002E-2</v>
      </c>
    </row>
    <row r="1563" spans="1:12" x14ac:dyDescent="0.3">
      <c r="A1563" t="s">
        <v>185</v>
      </c>
      <c r="B1563" s="1">
        <v>44314</v>
      </c>
      <c r="C1563" s="1" t="str">
        <f t="shared" si="24"/>
        <v>21118</v>
      </c>
      <c r="D1563" t="s">
        <v>109</v>
      </c>
      <c r="E1563" t="s">
        <v>120</v>
      </c>
      <c r="F1563" t="s">
        <v>115</v>
      </c>
      <c r="G1563">
        <v>16</v>
      </c>
      <c r="H1563">
        <v>88.3</v>
      </c>
      <c r="I1563" t="s">
        <v>14</v>
      </c>
      <c r="J1563" t="str">
        <f>_xlfn.XLOOKUP(Table1_1[[#This Row],[Analyte]],[1]analyte_order!$B:$B,[1]analyte_order!$C:$C)</f>
        <v>2706-91-4</v>
      </c>
      <c r="K1563">
        <f>_xlfn.XLOOKUP(Table1_1[[#This Row],[CAS_rn]],[1]analyte_order!$C:$C,[1]analyte_order!$E:$E)</f>
        <v>15</v>
      </c>
      <c r="L1563" s="3">
        <v>4.0050000000000002E-2</v>
      </c>
    </row>
    <row r="1564" spans="1:12" x14ac:dyDescent="0.3">
      <c r="A1564" t="s">
        <v>185</v>
      </c>
      <c r="B1564" s="1">
        <v>44314</v>
      </c>
      <c r="C1564" s="1" t="str">
        <f t="shared" si="24"/>
        <v>21118</v>
      </c>
      <c r="D1564" t="s">
        <v>109</v>
      </c>
      <c r="E1564" t="s">
        <v>120</v>
      </c>
      <c r="F1564" t="s">
        <v>115</v>
      </c>
      <c r="G1564">
        <v>16</v>
      </c>
      <c r="H1564">
        <v>88.3</v>
      </c>
      <c r="I1564" t="s">
        <v>15</v>
      </c>
      <c r="J1564" t="str">
        <f>_xlfn.XLOOKUP(Table1_1[[#This Row],[Analyte]],[1]analyte_order!$B:$B,[1]analyte_order!$C:$C)</f>
        <v>355-46-4</v>
      </c>
      <c r="K1564">
        <f>_xlfn.XLOOKUP(Table1_1[[#This Row],[CAS_rn]],[1]analyte_order!$C:$C,[1]analyte_order!$E:$E)</f>
        <v>16</v>
      </c>
      <c r="L1564" s="3">
        <v>2.2000000000000002</v>
      </c>
    </row>
    <row r="1565" spans="1:12" x14ac:dyDescent="0.3">
      <c r="A1565" t="s">
        <v>185</v>
      </c>
      <c r="B1565" s="1">
        <v>44314</v>
      </c>
      <c r="C1565" s="1" t="str">
        <f t="shared" si="24"/>
        <v>21118</v>
      </c>
      <c r="D1565" t="s">
        <v>109</v>
      </c>
      <c r="E1565" t="s">
        <v>120</v>
      </c>
      <c r="F1565" t="s">
        <v>115</v>
      </c>
      <c r="G1565">
        <v>16</v>
      </c>
      <c r="H1565">
        <v>88.3</v>
      </c>
      <c r="I1565" t="s">
        <v>16</v>
      </c>
      <c r="J1565" t="str">
        <f>_xlfn.XLOOKUP(Table1_1[[#This Row],[Analyte]],[1]analyte_order!$B:$B,[1]analyte_order!$C:$C)</f>
        <v>375-92-8</v>
      </c>
      <c r="K1565">
        <f>_xlfn.XLOOKUP(Table1_1[[#This Row],[CAS_rn]],[1]analyte_order!$C:$C,[1]analyte_order!$E:$E)</f>
        <v>17</v>
      </c>
      <c r="L1565" s="3">
        <v>0.3</v>
      </c>
    </row>
    <row r="1566" spans="1:12" x14ac:dyDescent="0.3">
      <c r="A1566" t="s">
        <v>185</v>
      </c>
      <c r="B1566" s="1">
        <v>44314</v>
      </c>
      <c r="C1566" s="1" t="str">
        <f t="shared" si="24"/>
        <v>21118</v>
      </c>
      <c r="D1566" t="s">
        <v>109</v>
      </c>
      <c r="E1566" t="s">
        <v>120</v>
      </c>
      <c r="F1566" t="s">
        <v>115</v>
      </c>
      <c r="G1566">
        <v>16</v>
      </c>
      <c r="H1566">
        <v>88.3</v>
      </c>
      <c r="I1566" t="s">
        <v>17</v>
      </c>
      <c r="J1566" t="str">
        <f>_xlfn.XLOOKUP(Table1_1[[#This Row],[Analyte]],[1]analyte_order!$B:$B,[1]analyte_order!$C:$C)</f>
        <v>1763-23-1</v>
      </c>
      <c r="K1566">
        <f>_xlfn.XLOOKUP(Table1_1[[#This Row],[CAS_rn]],[1]analyte_order!$C:$C,[1]analyte_order!$E:$E)</f>
        <v>18</v>
      </c>
      <c r="L1566" s="3">
        <v>274</v>
      </c>
    </row>
    <row r="1567" spans="1:12" x14ac:dyDescent="0.3">
      <c r="A1567" t="s">
        <v>185</v>
      </c>
      <c r="B1567" s="1">
        <v>44314</v>
      </c>
      <c r="C1567" s="1" t="str">
        <f t="shared" si="24"/>
        <v>21118</v>
      </c>
      <c r="D1567" t="s">
        <v>109</v>
      </c>
      <c r="E1567" t="s">
        <v>120</v>
      </c>
      <c r="F1567" t="s">
        <v>115</v>
      </c>
      <c r="G1567">
        <v>16</v>
      </c>
      <c r="H1567">
        <v>88.3</v>
      </c>
      <c r="I1567" t="s">
        <v>25</v>
      </c>
      <c r="J1567" t="str">
        <f>_xlfn.XLOOKUP(Table1_1[[#This Row],[Analyte]],[1]analyte_order!$B:$B,[1]analyte_order!$C:$C)</f>
        <v>68259-12-1</v>
      </c>
      <c r="K1567">
        <f>_xlfn.XLOOKUP(Table1_1[[#This Row],[CAS_rn]],[1]analyte_order!$C:$C,[1]analyte_order!$E:$E)</f>
        <v>19</v>
      </c>
      <c r="L1567" s="3">
        <v>1.49</v>
      </c>
    </row>
    <row r="1568" spans="1:12" x14ac:dyDescent="0.3">
      <c r="A1568" t="s">
        <v>185</v>
      </c>
      <c r="B1568" s="1">
        <v>44314</v>
      </c>
      <c r="C1568" s="1" t="str">
        <f t="shared" si="24"/>
        <v>21118</v>
      </c>
      <c r="D1568" t="s">
        <v>109</v>
      </c>
      <c r="E1568" t="s">
        <v>120</v>
      </c>
      <c r="F1568" t="s">
        <v>115</v>
      </c>
      <c r="G1568">
        <v>16</v>
      </c>
      <c r="H1568">
        <v>88.3</v>
      </c>
      <c r="I1568" t="s">
        <v>26</v>
      </c>
      <c r="J1568" t="str">
        <f>_xlfn.XLOOKUP(Table1_1[[#This Row],[Analyte]],[1]analyte_order!$B:$B,[1]analyte_order!$C:$C)</f>
        <v>335-77-3</v>
      </c>
      <c r="K1568">
        <f>_xlfn.XLOOKUP(Table1_1[[#This Row],[CAS_rn]],[1]analyte_order!$C:$C,[1]analyte_order!$E:$E)</f>
        <v>20</v>
      </c>
      <c r="L1568" s="3">
        <v>1.63</v>
      </c>
    </row>
    <row r="1569" spans="1:12" x14ac:dyDescent="0.3">
      <c r="A1569" t="s">
        <v>185</v>
      </c>
      <c r="B1569" s="1">
        <v>44314</v>
      </c>
      <c r="C1569" s="1" t="str">
        <f t="shared" si="24"/>
        <v>21118</v>
      </c>
      <c r="D1569" t="s">
        <v>109</v>
      </c>
      <c r="E1569" t="s">
        <v>120</v>
      </c>
      <c r="F1569" t="s">
        <v>115</v>
      </c>
      <c r="G1569">
        <v>16</v>
      </c>
      <c r="H1569">
        <v>88.3</v>
      </c>
      <c r="I1569" t="s">
        <v>27</v>
      </c>
      <c r="J1569" t="str">
        <f>_xlfn.XLOOKUP(Table1_1[[#This Row],[Analyte]],[1]analyte_order!$B:$B,[1]analyte_order!$C:$C)</f>
        <v>79780-39-5</v>
      </c>
      <c r="K1569">
        <f>_xlfn.XLOOKUP(Table1_1[[#This Row],[CAS_rn]],[1]analyte_order!$C:$C,[1]analyte_order!$E:$E)</f>
        <v>21</v>
      </c>
      <c r="L1569" s="3">
        <v>0.38200000000000001</v>
      </c>
    </row>
    <row r="1570" spans="1:12" x14ac:dyDescent="0.3">
      <c r="A1570" t="s">
        <v>185</v>
      </c>
      <c r="B1570" s="1">
        <v>44314</v>
      </c>
      <c r="C1570" s="1" t="str">
        <f t="shared" si="24"/>
        <v>21118</v>
      </c>
      <c r="D1570" t="s">
        <v>109</v>
      </c>
      <c r="E1570" t="s">
        <v>120</v>
      </c>
      <c r="F1570" t="s">
        <v>115</v>
      </c>
      <c r="G1570">
        <v>16</v>
      </c>
      <c r="H1570">
        <v>88.3</v>
      </c>
      <c r="I1570" t="s">
        <v>28</v>
      </c>
      <c r="J1570" t="str">
        <f>_xlfn.XLOOKUP(Table1_1[[#This Row],[Analyte]],[1]analyte_order!$B:$B,[1]analyte_order!$C:$C)</f>
        <v>757124-72-4</v>
      </c>
      <c r="K1570">
        <f>_xlfn.XLOOKUP(Table1_1[[#This Row],[CAS_rn]],[1]analyte_order!$C:$C,[1]analyte_order!$E:$E)</f>
        <v>22</v>
      </c>
      <c r="L1570" s="3">
        <v>2.0049999999999998E-2</v>
      </c>
    </row>
    <row r="1571" spans="1:12" x14ac:dyDescent="0.3">
      <c r="A1571" t="s">
        <v>185</v>
      </c>
      <c r="B1571" s="1">
        <v>44314</v>
      </c>
      <c r="C1571" s="1" t="str">
        <f t="shared" si="24"/>
        <v>21118</v>
      </c>
      <c r="D1571" t="s">
        <v>109</v>
      </c>
      <c r="E1571" t="s">
        <v>120</v>
      </c>
      <c r="F1571" t="s">
        <v>115</v>
      </c>
      <c r="G1571">
        <v>16</v>
      </c>
      <c r="H1571">
        <v>88.3</v>
      </c>
      <c r="I1571" t="s">
        <v>18</v>
      </c>
      <c r="J1571" t="str">
        <f>_xlfn.XLOOKUP(Table1_1[[#This Row],[Analyte]],[1]analyte_order!$B:$B,[1]analyte_order!$C:$C)</f>
        <v>27619-97-2</v>
      </c>
      <c r="K1571">
        <f>_xlfn.XLOOKUP(Table1_1[[#This Row],[CAS_rn]],[1]analyte_order!$C:$C,[1]analyte_order!$E:$E)</f>
        <v>23</v>
      </c>
      <c r="L1571" s="3">
        <v>2.0049999999999998E-2</v>
      </c>
    </row>
    <row r="1572" spans="1:12" x14ac:dyDescent="0.3">
      <c r="A1572" t="s">
        <v>185</v>
      </c>
      <c r="B1572" s="1">
        <v>44314</v>
      </c>
      <c r="C1572" s="1" t="str">
        <f t="shared" si="24"/>
        <v>21118</v>
      </c>
      <c r="D1572" t="s">
        <v>109</v>
      </c>
      <c r="E1572" t="s">
        <v>120</v>
      </c>
      <c r="F1572" t="s">
        <v>115</v>
      </c>
      <c r="G1572">
        <v>16</v>
      </c>
      <c r="H1572">
        <v>88.3</v>
      </c>
      <c r="I1572" t="s">
        <v>29</v>
      </c>
      <c r="J1572" t="str">
        <f>_xlfn.XLOOKUP(Table1_1[[#This Row],[Analyte]],[1]analyte_order!$B:$B,[1]analyte_order!$C:$C)</f>
        <v>39108-34-4</v>
      </c>
      <c r="K1572">
        <f>_xlfn.XLOOKUP(Table1_1[[#This Row],[CAS_rn]],[1]analyte_order!$C:$C,[1]analyte_order!$E:$E)</f>
        <v>24</v>
      </c>
      <c r="L1572" s="3">
        <v>3.01</v>
      </c>
    </row>
    <row r="1573" spans="1:12" x14ac:dyDescent="0.3">
      <c r="A1573" t="s">
        <v>185</v>
      </c>
      <c r="B1573" s="1">
        <v>44314</v>
      </c>
      <c r="C1573" s="1" t="str">
        <f t="shared" si="24"/>
        <v>21118</v>
      </c>
      <c r="D1573" t="s">
        <v>109</v>
      </c>
      <c r="E1573" t="s">
        <v>120</v>
      </c>
      <c r="F1573" t="s">
        <v>115</v>
      </c>
      <c r="G1573">
        <v>16</v>
      </c>
      <c r="H1573">
        <v>88.3</v>
      </c>
      <c r="I1573" t="s">
        <v>30</v>
      </c>
      <c r="J1573" t="str">
        <f>_xlfn.XLOOKUP(Table1_1[[#This Row],[Analyte]],[1]analyte_order!$B:$B,[1]analyte_order!$C:$C)</f>
        <v>120226-60-0</v>
      </c>
      <c r="K1573">
        <f>_xlfn.XLOOKUP(Table1_1[[#This Row],[CAS_rn]],[1]analyte_order!$C:$C,[1]analyte_order!$E:$E)</f>
        <v>25</v>
      </c>
      <c r="L1573" s="3">
        <v>1.21</v>
      </c>
    </row>
    <row r="1574" spans="1:12" x14ac:dyDescent="0.3">
      <c r="A1574" t="s">
        <v>185</v>
      </c>
      <c r="B1574" s="1">
        <v>44314</v>
      </c>
      <c r="C1574" s="1" t="str">
        <f t="shared" si="24"/>
        <v>21118</v>
      </c>
      <c r="D1574" t="s">
        <v>109</v>
      </c>
      <c r="E1574" t="s">
        <v>120</v>
      </c>
      <c r="F1574" t="s">
        <v>115</v>
      </c>
      <c r="G1574">
        <v>16</v>
      </c>
      <c r="H1574">
        <v>88.3</v>
      </c>
      <c r="I1574" t="s">
        <v>31</v>
      </c>
      <c r="J1574" t="str">
        <f>_xlfn.XLOOKUP(Table1_1[[#This Row],[Analyte]],[1]analyte_order!$B:$B,[1]analyte_order!$C:$C)</f>
        <v>2355-31-9</v>
      </c>
      <c r="K1574">
        <f>_xlfn.XLOOKUP(Table1_1[[#This Row],[CAS_rn]],[1]analyte_order!$C:$C,[1]analyte_order!$E:$E)</f>
        <v>26</v>
      </c>
      <c r="L1574" s="3">
        <v>2.0049999999999998E-2</v>
      </c>
    </row>
    <row r="1575" spans="1:12" x14ac:dyDescent="0.3">
      <c r="A1575" t="s">
        <v>185</v>
      </c>
      <c r="B1575" s="1">
        <v>44314</v>
      </c>
      <c r="C1575" s="1" t="str">
        <f t="shared" si="24"/>
        <v>21118</v>
      </c>
      <c r="D1575" t="s">
        <v>109</v>
      </c>
      <c r="E1575" t="s">
        <v>120</v>
      </c>
      <c r="F1575" t="s">
        <v>115</v>
      </c>
      <c r="G1575">
        <v>16</v>
      </c>
      <c r="H1575">
        <v>88.3</v>
      </c>
      <c r="I1575" t="s">
        <v>32</v>
      </c>
      <c r="J1575" t="str">
        <f>_xlfn.XLOOKUP(Table1_1[[#This Row],[Analyte]],[1]analyte_order!$B:$B,[1]analyte_order!$C:$C)</f>
        <v>2991-50-6</v>
      </c>
      <c r="K1575">
        <f>_xlfn.XLOOKUP(Table1_1[[#This Row],[CAS_rn]],[1]analyte_order!$C:$C,[1]analyte_order!$E:$E)</f>
        <v>27</v>
      </c>
      <c r="L1575" s="3">
        <v>2.0049999999999998E-2</v>
      </c>
    </row>
    <row r="1576" spans="1:12" x14ac:dyDescent="0.3">
      <c r="A1576" t="s">
        <v>185</v>
      </c>
      <c r="B1576" s="1">
        <v>44314</v>
      </c>
      <c r="C1576" s="1" t="str">
        <f t="shared" si="24"/>
        <v>21118</v>
      </c>
      <c r="D1576" t="s">
        <v>109</v>
      </c>
      <c r="E1576" t="s">
        <v>120</v>
      </c>
      <c r="F1576" t="s">
        <v>115</v>
      </c>
      <c r="G1576">
        <v>16</v>
      </c>
      <c r="H1576">
        <v>88.3</v>
      </c>
      <c r="I1576" t="s">
        <v>33</v>
      </c>
      <c r="J1576" t="str">
        <f>_xlfn.XLOOKUP(Table1_1[[#This Row],[Analyte]],[1]analyte_order!$B:$B,[1]analyte_order!$C:$C)</f>
        <v>754-91-6</v>
      </c>
      <c r="K1576">
        <f>_xlfn.XLOOKUP(Table1_1[[#This Row],[CAS_rn]],[1]analyte_order!$C:$C,[1]analyte_order!$E:$E)</f>
        <v>28</v>
      </c>
      <c r="L1576" s="3">
        <v>0.755</v>
      </c>
    </row>
    <row r="1577" spans="1:12" x14ac:dyDescent="0.3">
      <c r="A1577" t="s">
        <v>185</v>
      </c>
      <c r="B1577" s="1">
        <v>44314</v>
      </c>
      <c r="C1577" s="1" t="str">
        <f t="shared" si="24"/>
        <v>21118</v>
      </c>
      <c r="D1577" t="s">
        <v>109</v>
      </c>
      <c r="E1577" t="s">
        <v>120</v>
      </c>
      <c r="F1577" t="s">
        <v>115</v>
      </c>
      <c r="G1577">
        <v>16</v>
      </c>
      <c r="H1577">
        <v>88.3</v>
      </c>
      <c r="I1577" t="s">
        <v>34</v>
      </c>
      <c r="J1577" t="str">
        <f>_xlfn.XLOOKUP(Table1_1[[#This Row],[Analyte]],[1]analyte_order!$B:$B,[1]analyte_order!$C:$C)</f>
        <v>2806-24-8</v>
      </c>
      <c r="K1577">
        <f>_xlfn.XLOOKUP(Table1_1[[#This Row],[CAS_rn]],[1]analyte_order!$C:$C,[1]analyte_order!$E:$E)</f>
        <v>29</v>
      </c>
      <c r="L1577" s="3">
        <v>2.0049999999999998E-2</v>
      </c>
    </row>
    <row r="1578" spans="1:12" x14ac:dyDescent="0.3">
      <c r="A1578" t="s">
        <v>185</v>
      </c>
      <c r="B1578" s="1">
        <v>44314</v>
      </c>
      <c r="C1578" s="1" t="str">
        <f t="shared" si="24"/>
        <v>21118</v>
      </c>
      <c r="D1578" t="s">
        <v>109</v>
      </c>
      <c r="E1578" t="s">
        <v>120</v>
      </c>
      <c r="F1578" t="s">
        <v>115</v>
      </c>
      <c r="G1578">
        <v>16</v>
      </c>
      <c r="H1578">
        <v>88.3</v>
      </c>
      <c r="I1578" t="s">
        <v>35</v>
      </c>
      <c r="J1578" t="str">
        <f>_xlfn.XLOOKUP(Table1_1[[#This Row],[Analyte]],[1]analyte_order!$B:$B,[1]analyte_order!$C:$C)</f>
        <v>31506-32-8</v>
      </c>
      <c r="K1578">
        <f>_xlfn.XLOOKUP(Table1_1[[#This Row],[CAS_rn]],[1]analyte_order!$C:$C,[1]analyte_order!$E:$E)</f>
        <v>30</v>
      </c>
      <c r="L1578" s="3">
        <v>2.0049999999999998E-2</v>
      </c>
    </row>
    <row r="1579" spans="1:12" x14ac:dyDescent="0.3">
      <c r="A1579" t="s">
        <v>185</v>
      </c>
      <c r="B1579" s="1">
        <v>44314</v>
      </c>
      <c r="C1579" s="1" t="str">
        <f t="shared" si="24"/>
        <v>21118</v>
      </c>
      <c r="D1579" t="s">
        <v>109</v>
      </c>
      <c r="E1579" t="s">
        <v>120</v>
      </c>
      <c r="F1579" t="s">
        <v>115</v>
      </c>
      <c r="G1579">
        <v>16</v>
      </c>
      <c r="H1579">
        <v>88.3</v>
      </c>
      <c r="I1579" t="s">
        <v>36</v>
      </c>
      <c r="J1579" t="str">
        <f>_xlfn.XLOOKUP(Table1_1[[#This Row],[Analyte]],[1]analyte_order!$B:$B,[1]analyte_order!$C:$C)</f>
        <v>4151-50-2</v>
      </c>
      <c r="K1579">
        <f>_xlfn.XLOOKUP(Table1_1[[#This Row],[CAS_rn]],[1]analyte_order!$C:$C,[1]analyte_order!$E:$E)</f>
        <v>31</v>
      </c>
      <c r="L1579" s="3">
        <v>2.0049999999999998E-2</v>
      </c>
    </row>
    <row r="1580" spans="1:12" x14ac:dyDescent="0.3">
      <c r="A1580" t="s">
        <v>185</v>
      </c>
      <c r="B1580" s="1">
        <v>44314</v>
      </c>
      <c r="C1580" s="1" t="str">
        <f t="shared" si="24"/>
        <v>21118</v>
      </c>
      <c r="D1580" t="s">
        <v>109</v>
      </c>
      <c r="E1580" t="s">
        <v>120</v>
      </c>
      <c r="F1580" t="s">
        <v>115</v>
      </c>
      <c r="G1580">
        <v>16</v>
      </c>
      <c r="H1580">
        <v>88.3</v>
      </c>
      <c r="I1580" t="s">
        <v>37</v>
      </c>
      <c r="J1580" t="str">
        <f>_xlfn.XLOOKUP(Table1_1[[#This Row],[Analyte]],[1]analyte_order!$B:$B,[1]analyte_order!$C:$C)</f>
        <v>13252-13-6</v>
      </c>
      <c r="K1580">
        <f>_xlfn.XLOOKUP(Table1_1[[#This Row],[CAS_rn]],[1]analyte_order!$C:$C,[1]analyte_order!$E:$E)</f>
        <v>34</v>
      </c>
      <c r="L1580" s="3">
        <v>2.0049999999999998E-2</v>
      </c>
    </row>
    <row r="1581" spans="1:12" x14ac:dyDescent="0.3">
      <c r="A1581" t="s">
        <v>185</v>
      </c>
      <c r="B1581" s="1">
        <v>44314</v>
      </c>
      <c r="C1581" s="1" t="str">
        <f t="shared" si="24"/>
        <v>21118</v>
      </c>
      <c r="D1581" t="s">
        <v>109</v>
      </c>
      <c r="E1581" t="s">
        <v>120</v>
      </c>
      <c r="F1581" t="s">
        <v>115</v>
      </c>
      <c r="G1581">
        <v>16</v>
      </c>
      <c r="H1581">
        <v>88.3</v>
      </c>
      <c r="I1581" t="s">
        <v>38</v>
      </c>
      <c r="J1581" t="str">
        <f>_xlfn.XLOOKUP(Table1_1[[#This Row],[Analyte]],[1]analyte_order!$B:$B,[1]analyte_order!$C:$C)</f>
        <v>919005-14-4</v>
      </c>
      <c r="K1581">
        <f>_xlfn.XLOOKUP(Table1_1[[#This Row],[CAS_rn]],[1]analyte_order!$C:$C,[1]analyte_order!$E:$E)</f>
        <v>35</v>
      </c>
      <c r="L1581" s="3">
        <v>2.0049999999999998E-2</v>
      </c>
    </row>
    <row r="1582" spans="1:12" x14ac:dyDescent="0.3">
      <c r="A1582" t="s">
        <v>185</v>
      </c>
      <c r="B1582" s="1">
        <v>44314</v>
      </c>
      <c r="C1582" s="1" t="str">
        <f t="shared" si="24"/>
        <v>21118</v>
      </c>
      <c r="D1582" t="s">
        <v>109</v>
      </c>
      <c r="E1582" t="s">
        <v>120</v>
      </c>
      <c r="F1582" t="s">
        <v>115</v>
      </c>
      <c r="G1582">
        <v>16</v>
      </c>
      <c r="H1582">
        <v>88.3</v>
      </c>
      <c r="I1582" t="s">
        <v>39</v>
      </c>
      <c r="J1582" t="str">
        <f>_xlfn.XLOOKUP(Table1_1[[#This Row],[Analyte]],[1]analyte_order!$B:$B,[1]analyte_order!$C:$C)</f>
        <v>756426-58-1</v>
      </c>
      <c r="K1582">
        <f>_xlfn.XLOOKUP(Table1_1[[#This Row],[CAS_rn]],[1]analyte_order!$C:$C,[1]analyte_order!$E:$E)</f>
        <v>36</v>
      </c>
      <c r="L1582" s="3">
        <v>2.0049999999999998E-2</v>
      </c>
    </row>
    <row r="1583" spans="1:12" x14ac:dyDescent="0.3">
      <c r="A1583" t="s">
        <v>185</v>
      </c>
      <c r="B1583" s="1">
        <v>44314</v>
      </c>
      <c r="C1583" s="1" t="str">
        <f t="shared" si="24"/>
        <v>21118</v>
      </c>
      <c r="D1583" t="s">
        <v>109</v>
      </c>
      <c r="E1583" t="s">
        <v>120</v>
      </c>
      <c r="F1583" t="s">
        <v>115</v>
      </c>
      <c r="G1583">
        <v>16</v>
      </c>
      <c r="H1583">
        <v>88.3</v>
      </c>
      <c r="I1583" t="s">
        <v>40</v>
      </c>
      <c r="J1583" t="str">
        <f>_xlfn.XLOOKUP(Table1_1[[#This Row],[Analyte]],[1]analyte_order!$B:$B,[1]analyte_order!$C:$C)</f>
        <v>763051-92-9</v>
      </c>
      <c r="K1583">
        <f>_xlfn.XLOOKUP(Table1_1[[#This Row],[CAS_rn]],[1]analyte_order!$C:$C,[1]analyte_order!$E:$E)</f>
        <v>37</v>
      </c>
      <c r="L1583" s="3">
        <v>2.0049999999999998E-2</v>
      </c>
    </row>
    <row r="1584" spans="1:12" x14ac:dyDescent="0.3">
      <c r="A1584" t="s">
        <v>185</v>
      </c>
      <c r="B1584" s="1">
        <v>44314</v>
      </c>
      <c r="C1584" s="1" t="str">
        <f t="shared" si="24"/>
        <v>21118</v>
      </c>
      <c r="D1584" t="s">
        <v>109</v>
      </c>
      <c r="E1584" t="s">
        <v>120</v>
      </c>
      <c r="F1584" t="s">
        <v>115</v>
      </c>
      <c r="G1584">
        <v>16</v>
      </c>
      <c r="H1584">
        <v>88.3</v>
      </c>
      <c r="I1584" t="s">
        <v>41</v>
      </c>
      <c r="J1584" t="str">
        <f>_xlfn.XLOOKUP(Table1_1[[#This Row],[Analyte]],[1]analyte_order!$B:$B,[1]analyte_order!$C:$C)</f>
        <v>356-02-5</v>
      </c>
      <c r="K1584">
        <f>_xlfn.XLOOKUP(Table1_1[[#This Row],[CAS_rn]],[1]analyte_order!$C:$C,[1]analyte_order!$E:$E)</f>
        <v>38</v>
      </c>
      <c r="L1584" s="3">
        <v>2.0049999999999998E-2</v>
      </c>
    </row>
    <row r="1585" spans="1:12" x14ac:dyDescent="0.3">
      <c r="A1585" t="s">
        <v>185</v>
      </c>
      <c r="B1585" s="1">
        <v>44314</v>
      </c>
      <c r="C1585" s="1" t="str">
        <f t="shared" si="24"/>
        <v>21118</v>
      </c>
      <c r="D1585" t="s">
        <v>109</v>
      </c>
      <c r="E1585" t="s">
        <v>120</v>
      </c>
      <c r="F1585" t="s">
        <v>115</v>
      </c>
      <c r="G1585">
        <v>16</v>
      </c>
      <c r="H1585">
        <v>88.3</v>
      </c>
      <c r="I1585" t="s">
        <v>42</v>
      </c>
      <c r="J1585" t="str">
        <f>_xlfn.XLOOKUP(Table1_1[[#This Row],[Analyte]],[1]analyte_order!$B:$B,[1]analyte_order!$C:$C)</f>
        <v>914637-49-3</v>
      </c>
      <c r="K1585">
        <f>_xlfn.XLOOKUP(Table1_1[[#This Row],[CAS_rn]],[1]analyte_order!$C:$C,[1]analyte_order!$E:$E)</f>
        <v>39</v>
      </c>
      <c r="L1585" s="3">
        <v>0.114</v>
      </c>
    </row>
    <row r="1586" spans="1:12" x14ac:dyDescent="0.3">
      <c r="A1586" t="s">
        <v>185</v>
      </c>
      <c r="B1586" s="1">
        <v>44314</v>
      </c>
      <c r="C1586" s="1" t="str">
        <f t="shared" si="24"/>
        <v>21118</v>
      </c>
      <c r="D1586" t="s">
        <v>109</v>
      </c>
      <c r="E1586" t="s">
        <v>120</v>
      </c>
      <c r="F1586" t="s">
        <v>115</v>
      </c>
      <c r="G1586">
        <v>16</v>
      </c>
      <c r="H1586">
        <v>88.3</v>
      </c>
      <c r="I1586" t="s">
        <v>43</v>
      </c>
      <c r="J1586" t="str">
        <f>_xlfn.XLOOKUP(Table1_1[[#This Row],[Analyte]],[1]analyte_order!$B:$B,[1]analyte_order!$C:$C)</f>
        <v>812-70-4</v>
      </c>
      <c r="K1586">
        <f>_xlfn.XLOOKUP(Table1_1[[#This Row],[CAS_rn]],[1]analyte_order!$C:$C,[1]analyte_order!$E:$E)</f>
        <v>40</v>
      </c>
      <c r="L1586" s="3">
        <v>0.51100000000000001</v>
      </c>
    </row>
    <row r="1587" spans="1:12" x14ac:dyDescent="0.3">
      <c r="A1587" t="s">
        <v>185</v>
      </c>
      <c r="B1587" s="1">
        <v>44314</v>
      </c>
      <c r="C1587" s="1" t="str">
        <f t="shared" si="24"/>
        <v>21118</v>
      </c>
      <c r="D1587" t="s">
        <v>109</v>
      </c>
      <c r="E1587" t="s">
        <v>120</v>
      </c>
      <c r="F1587" t="s">
        <v>115</v>
      </c>
      <c r="G1587">
        <v>16</v>
      </c>
      <c r="H1587">
        <v>88.3</v>
      </c>
      <c r="I1587" t="s">
        <v>44</v>
      </c>
      <c r="J1587" t="str">
        <f>_xlfn.XLOOKUP(Table1_1[[#This Row],[Analyte]],[1]analyte_order!$B:$B,[1]analyte_order!$C:$C)</f>
        <v>53826-12-3</v>
      </c>
      <c r="K1587">
        <f>_xlfn.XLOOKUP(Table1_1[[#This Row],[CAS_rn]],[1]analyte_order!$C:$C,[1]analyte_order!$E:$E)</f>
        <v>41</v>
      </c>
      <c r="L1587" s="3">
        <v>2.0049999999999998E-2</v>
      </c>
    </row>
    <row r="1588" spans="1:12" x14ac:dyDescent="0.3">
      <c r="A1588" t="s">
        <v>185</v>
      </c>
      <c r="B1588" s="1">
        <v>44314</v>
      </c>
      <c r="C1588" s="1" t="str">
        <f t="shared" si="24"/>
        <v>21118</v>
      </c>
      <c r="D1588" t="s">
        <v>109</v>
      </c>
      <c r="E1588" t="s">
        <v>120</v>
      </c>
      <c r="F1588" t="s">
        <v>115</v>
      </c>
      <c r="G1588">
        <v>16</v>
      </c>
      <c r="H1588">
        <v>88.3</v>
      </c>
      <c r="I1588" t="s">
        <v>45</v>
      </c>
      <c r="J1588" t="str">
        <f>_xlfn.XLOOKUP(Table1_1[[#This Row],[Analyte]],[1]analyte_order!$B:$B,[1]analyte_order!$C:$C)</f>
        <v>27854-31-5</v>
      </c>
      <c r="K1588">
        <f>_xlfn.XLOOKUP(Table1_1[[#This Row],[CAS_rn]],[1]analyte_order!$C:$C,[1]analyte_order!$E:$E)</f>
        <v>42</v>
      </c>
      <c r="L1588" s="3">
        <v>2.0049999999999998E-2</v>
      </c>
    </row>
    <row r="1589" spans="1:12" x14ac:dyDescent="0.3">
      <c r="A1589" t="s">
        <v>185</v>
      </c>
      <c r="B1589" s="1">
        <v>44314</v>
      </c>
      <c r="C1589" s="1" t="str">
        <f t="shared" si="24"/>
        <v>21118</v>
      </c>
      <c r="D1589" t="s">
        <v>109</v>
      </c>
      <c r="E1589" t="s">
        <v>120</v>
      </c>
      <c r="F1589" t="s">
        <v>115</v>
      </c>
      <c r="G1589">
        <v>16</v>
      </c>
      <c r="H1589">
        <v>88.3</v>
      </c>
      <c r="I1589" t="s">
        <v>46</v>
      </c>
      <c r="J1589" t="str">
        <f>_xlfn.XLOOKUP(Table1_1[[#This Row],[Analyte]],[1]analyte_order!$B:$B,[1]analyte_order!$C:$C)</f>
        <v>53826-13-4</v>
      </c>
      <c r="K1589">
        <f>_xlfn.XLOOKUP(Table1_1[[#This Row],[CAS_rn]],[1]analyte_order!$C:$C,[1]analyte_order!$E:$E)</f>
        <v>43</v>
      </c>
      <c r="L1589" s="3">
        <v>2.0049999999999998E-2</v>
      </c>
    </row>
    <row r="1590" spans="1:12" x14ac:dyDescent="0.3">
      <c r="A1590" t="s">
        <v>185</v>
      </c>
      <c r="B1590" s="1">
        <v>44314</v>
      </c>
      <c r="C1590" s="1" t="str">
        <f t="shared" si="24"/>
        <v>21118</v>
      </c>
      <c r="D1590" t="s">
        <v>109</v>
      </c>
      <c r="E1590" t="s">
        <v>120</v>
      </c>
      <c r="F1590" t="s">
        <v>115</v>
      </c>
      <c r="G1590">
        <v>16</v>
      </c>
      <c r="H1590">
        <v>88.3</v>
      </c>
      <c r="I1590" t="s">
        <v>47</v>
      </c>
      <c r="J1590" t="str">
        <f>_xlfn.XLOOKUP(Table1_1[[#This Row],[Analyte]],[1]analyte_order!$B:$B,[1]analyte_order!$C:$C)</f>
        <v>161094-75-3</v>
      </c>
      <c r="K1590">
        <f>_xlfn.XLOOKUP(Table1_1[[#This Row],[CAS_rn]],[1]analyte_order!$C:$C,[1]analyte_order!$E:$E)</f>
        <v>44</v>
      </c>
      <c r="L1590" s="3">
        <v>2.0049999999999998E-2</v>
      </c>
    </row>
    <row r="1591" spans="1:12" x14ac:dyDescent="0.3">
      <c r="A1591" t="s">
        <v>185</v>
      </c>
      <c r="B1591" s="1">
        <v>44314</v>
      </c>
      <c r="C1591" s="1" t="str">
        <f t="shared" si="24"/>
        <v>21118</v>
      </c>
      <c r="D1591" t="s">
        <v>109</v>
      </c>
      <c r="E1591" t="s">
        <v>120</v>
      </c>
      <c r="F1591" t="s">
        <v>115</v>
      </c>
      <c r="G1591">
        <v>16</v>
      </c>
      <c r="H1591">
        <v>88.3</v>
      </c>
      <c r="I1591" t="s">
        <v>48</v>
      </c>
      <c r="J1591" t="str">
        <f>_xlfn.XLOOKUP(Table1_1[[#This Row],[Analyte]],[1]analyte_order!$B:$B,[1]analyte_order!$C:$C)</f>
        <v>70887-84-2</v>
      </c>
      <c r="K1591">
        <f>_xlfn.XLOOKUP(Table1_1[[#This Row],[CAS_rn]],[1]analyte_order!$C:$C,[1]analyte_order!$E:$E)</f>
        <v>45</v>
      </c>
      <c r="L1591" s="3">
        <v>2.0049999999999998E-2</v>
      </c>
    </row>
    <row r="1592" spans="1:12" x14ac:dyDescent="0.3">
      <c r="A1592" t="s">
        <v>185</v>
      </c>
      <c r="B1592" s="1">
        <v>44314</v>
      </c>
      <c r="C1592" s="1" t="str">
        <f t="shared" si="24"/>
        <v>21118</v>
      </c>
      <c r="D1592" t="s">
        <v>109</v>
      </c>
      <c r="E1592" t="s">
        <v>120</v>
      </c>
      <c r="F1592" t="s">
        <v>115</v>
      </c>
      <c r="G1592">
        <v>16</v>
      </c>
      <c r="H1592">
        <v>88.3</v>
      </c>
      <c r="I1592" t="s">
        <v>49</v>
      </c>
      <c r="J1592" t="str">
        <f>_xlfn.XLOOKUP(Table1_1[[#This Row],[Analyte]],[1]analyte_order!$B:$B,[1]analyte_order!$C:$C)</f>
        <v>57677-95-9</v>
      </c>
      <c r="K1592">
        <f>_xlfn.XLOOKUP(Table1_1[[#This Row],[CAS_rn]],[1]analyte_order!$C:$C,[1]analyte_order!$E:$E)</f>
        <v>46</v>
      </c>
      <c r="L1592" s="3">
        <v>2.0049999999999998E-2</v>
      </c>
    </row>
    <row r="1593" spans="1:12" x14ac:dyDescent="0.3">
      <c r="A1593" t="s">
        <v>185</v>
      </c>
      <c r="B1593" s="1">
        <v>44314</v>
      </c>
      <c r="C1593" s="1" t="str">
        <f t="shared" si="24"/>
        <v>21118</v>
      </c>
      <c r="D1593" t="s">
        <v>109</v>
      </c>
      <c r="E1593" t="s">
        <v>120</v>
      </c>
      <c r="F1593" t="s">
        <v>115</v>
      </c>
      <c r="G1593">
        <v>16</v>
      </c>
      <c r="H1593">
        <v>88.3</v>
      </c>
      <c r="I1593" t="s">
        <v>50</v>
      </c>
      <c r="J1593" t="str">
        <f>_xlfn.XLOOKUP(Table1_1[[#This Row],[Analyte]],[1]analyte_order!$B:$B,[1]analyte_order!$C:$C)</f>
        <v>30334-69-1</v>
      </c>
      <c r="K1593">
        <f>_xlfn.XLOOKUP(Table1_1[[#This Row],[CAS_rn]],[1]analyte_order!$C:$C,[1]analyte_order!$E:$E)</f>
        <v>51</v>
      </c>
      <c r="L1593" s="3">
        <v>0.75800000000000001</v>
      </c>
    </row>
    <row r="1594" spans="1:12" x14ac:dyDescent="0.3">
      <c r="A1594" t="s">
        <v>185</v>
      </c>
      <c r="B1594" s="1">
        <v>44314</v>
      </c>
      <c r="C1594" s="1" t="str">
        <f t="shared" si="24"/>
        <v>21118</v>
      </c>
      <c r="D1594" t="s">
        <v>109</v>
      </c>
      <c r="E1594" t="s">
        <v>120</v>
      </c>
      <c r="F1594" t="s">
        <v>115</v>
      </c>
      <c r="G1594">
        <v>16</v>
      </c>
      <c r="H1594">
        <v>88.3</v>
      </c>
      <c r="I1594" t="s">
        <v>51</v>
      </c>
      <c r="J1594" t="str">
        <f>_xlfn.XLOOKUP(Table1_1[[#This Row],[Analyte]],[1]analyte_order!$B:$B,[1]analyte_order!$C:$C)</f>
        <v>41997-13-1</v>
      </c>
      <c r="K1594">
        <f>_xlfn.XLOOKUP(Table1_1[[#This Row],[CAS_rn]],[1]analyte_order!$C:$C,[1]analyte_order!$E:$E)</f>
        <v>52</v>
      </c>
      <c r="L1594" s="3">
        <v>5.61</v>
      </c>
    </row>
    <row r="1595" spans="1:12" x14ac:dyDescent="0.3">
      <c r="A1595" t="s">
        <v>185</v>
      </c>
      <c r="B1595" s="1">
        <v>44314</v>
      </c>
      <c r="C1595" s="1" t="str">
        <f t="shared" si="24"/>
        <v>21118</v>
      </c>
      <c r="D1595" t="s">
        <v>109</v>
      </c>
      <c r="E1595" t="s">
        <v>120</v>
      </c>
      <c r="F1595" t="s">
        <v>115</v>
      </c>
      <c r="G1595">
        <v>16</v>
      </c>
      <c r="H1595">
        <v>88.3</v>
      </c>
      <c r="I1595" t="s">
        <v>52</v>
      </c>
      <c r="J1595" t="str">
        <f>_xlfn.XLOOKUP(Table1_1[[#This Row],[Analyte]],[1]analyte_order!$B:$B,[1]analyte_order!$C:$C)</f>
        <v>423-41-6</v>
      </c>
      <c r="K1595">
        <f>_xlfn.XLOOKUP(Table1_1[[#This Row],[CAS_rn]],[1]analyte_order!$C:$C,[1]analyte_order!$E:$E)</f>
        <v>53</v>
      </c>
      <c r="L1595" s="3">
        <v>2.0049999999999998E-2</v>
      </c>
    </row>
    <row r="1596" spans="1:12" x14ac:dyDescent="0.3">
      <c r="A1596" t="s">
        <v>185</v>
      </c>
      <c r="B1596" s="1">
        <v>44314</v>
      </c>
      <c r="C1596" s="1" t="str">
        <f t="shared" si="24"/>
        <v>21118</v>
      </c>
      <c r="D1596" t="s">
        <v>109</v>
      </c>
      <c r="E1596" t="s">
        <v>120</v>
      </c>
      <c r="F1596" t="s">
        <v>115</v>
      </c>
      <c r="G1596">
        <v>16</v>
      </c>
      <c r="H1596">
        <v>88.3</v>
      </c>
      <c r="I1596" t="s">
        <v>53</v>
      </c>
      <c r="J1596" t="str">
        <f>_xlfn.XLOOKUP(Table1_1[[#This Row],[Analyte]],[1]analyte_order!$B:$B,[1]analyte_order!$C:$C)</f>
        <v>777011-38-8</v>
      </c>
      <c r="K1596">
        <f>_xlfn.XLOOKUP(Table1_1[[#This Row],[CAS_rn]],[1]analyte_order!$C:$C,[1]analyte_order!$E:$E)</f>
        <v>54</v>
      </c>
      <c r="L1596" s="3">
        <v>0.378</v>
      </c>
    </row>
    <row r="1597" spans="1:12" x14ac:dyDescent="0.3">
      <c r="A1597" t="s">
        <v>185</v>
      </c>
      <c r="B1597" s="1">
        <v>44314</v>
      </c>
      <c r="C1597" s="1" t="str">
        <f t="shared" si="24"/>
        <v>21118</v>
      </c>
      <c r="D1597" t="s">
        <v>109</v>
      </c>
      <c r="E1597" t="s">
        <v>120</v>
      </c>
      <c r="F1597" t="s">
        <v>115</v>
      </c>
      <c r="G1597">
        <v>16</v>
      </c>
      <c r="H1597">
        <v>88.3</v>
      </c>
      <c r="I1597" t="s">
        <v>54</v>
      </c>
      <c r="J1597" t="str">
        <f>_xlfn.XLOOKUP(Table1_1[[#This Row],[Analyte]],[1]analyte_order!$B:$B,[1]analyte_order!$C:$C)</f>
        <v>646-83-3</v>
      </c>
      <c r="K1597">
        <f>_xlfn.XLOOKUP(Table1_1[[#This Row],[CAS_rn]],[1]analyte_order!$C:$C,[1]analyte_order!$E:$E)</f>
        <v>55</v>
      </c>
      <c r="L1597" s="3">
        <v>2.0049999999999998E-2</v>
      </c>
    </row>
    <row r="1598" spans="1:12" x14ac:dyDescent="0.3">
      <c r="A1598" t="s">
        <v>185</v>
      </c>
      <c r="B1598" s="1">
        <v>44314</v>
      </c>
      <c r="C1598" s="1" t="str">
        <f t="shared" si="24"/>
        <v>21118</v>
      </c>
      <c r="D1598" t="s">
        <v>109</v>
      </c>
      <c r="E1598" t="s">
        <v>120</v>
      </c>
      <c r="F1598" t="s">
        <v>115</v>
      </c>
      <c r="G1598">
        <v>16</v>
      </c>
      <c r="H1598">
        <v>88.3</v>
      </c>
      <c r="I1598" t="s">
        <v>55</v>
      </c>
      <c r="J1598" t="str">
        <f>_xlfn.XLOOKUP(Table1_1[[#This Row],[Analyte]],[1]analyte_order!$B:$B,[1]analyte_order!$C:$C)</f>
        <v>678-41-1</v>
      </c>
      <c r="K1598">
        <f>_xlfn.XLOOKUP(Table1_1[[#This Row],[CAS_rn]],[1]analyte_order!$C:$C,[1]analyte_order!$E:$E)</f>
        <v>56</v>
      </c>
      <c r="L1598" s="3">
        <v>2.0049999999999998E-2</v>
      </c>
    </row>
    <row r="1599" spans="1:12" x14ac:dyDescent="0.3">
      <c r="A1599" t="s">
        <v>185</v>
      </c>
      <c r="B1599" s="1">
        <v>44314</v>
      </c>
      <c r="C1599" s="1" t="str">
        <f t="shared" si="24"/>
        <v>21118</v>
      </c>
      <c r="D1599" t="s">
        <v>109</v>
      </c>
      <c r="E1599" t="s">
        <v>120</v>
      </c>
      <c r="F1599" t="s">
        <v>115</v>
      </c>
      <c r="G1599">
        <v>16</v>
      </c>
      <c r="H1599">
        <v>88.3</v>
      </c>
      <c r="I1599" t="s">
        <v>56</v>
      </c>
      <c r="J1599" t="str">
        <f>_xlfn.XLOOKUP(Table1_1[[#This Row],[Analyte]],[1]analyte_order!$B:$B,[1]analyte_order!$C:$C)</f>
        <v>2965-52-8</v>
      </c>
      <c r="K1599">
        <f>_xlfn.XLOOKUP(Table1_1[[#This Row],[CAS_rn]],[1]analyte_order!$C:$C,[1]analyte_order!$E:$E)</f>
        <v>57</v>
      </c>
      <c r="L1599" s="3">
        <v>2.0049999999999998E-2</v>
      </c>
    </row>
    <row r="1600" spans="1:12" x14ac:dyDescent="0.3">
      <c r="A1600" t="s">
        <v>186</v>
      </c>
      <c r="B1600" s="1">
        <v>44314</v>
      </c>
      <c r="C1600" s="1" t="str">
        <f t="shared" si="24"/>
        <v>21118</v>
      </c>
      <c r="D1600" t="s">
        <v>109</v>
      </c>
      <c r="E1600" t="s">
        <v>120</v>
      </c>
      <c r="F1600" t="s">
        <v>111</v>
      </c>
      <c r="G1600">
        <v>20</v>
      </c>
      <c r="H1600">
        <v>195.25</v>
      </c>
      <c r="I1600" t="s">
        <v>7</v>
      </c>
      <c r="J1600" t="str">
        <f>_xlfn.XLOOKUP(Table1_1[[#This Row],[Analyte]],[1]analyte_order!$B:$B,[1]analyte_order!$C:$C)</f>
        <v>375-22-4</v>
      </c>
      <c r="K1600">
        <f>_xlfn.XLOOKUP(Table1_1[[#This Row],[CAS_rn]],[1]analyte_order!$C:$C,[1]analyte_order!$E:$E)</f>
        <v>1</v>
      </c>
      <c r="L1600" s="3">
        <v>1.54</v>
      </c>
    </row>
    <row r="1601" spans="1:12" x14ac:dyDescent="0.3">
      <c r="A1601" t="s">
        <v>186</v>
      </c>
      <c r="B1601" s="1">
        <v>44314</v>
      </c>
      <c r="C1601" s="1" t="str">
        <f t="shared" si="24"/>
        <v>21118</v>
      </c>
      <c r="D1601" t="s">
        <v>109</v>
      </c>
      <c r="E1601" t="s">
        <v>120</v>
      </c>
      <c r="F1601" t="s">
        <v>111</v>
      </c>
      <c r="G1601">
        <v>20</v>
      </c>
      <c r="H1601">
        <v>195.25</v>
      </c>
      <c r="I1601" t="s">
        <v>8</v>
      </c>
      <c r="J1601" t="str">
        <f>_xlfn.XLOOKUP(Table1_1[[#This Row],[Analyte]],[1]analyte_order!$B:$B,[1]analyte_order!$C:$C)</f>
        <v>2706-90-3</v>
      </c>
      <c r="K1601">
        <f>_xlfn.XLOOKUP(Table1_1[[#This Row],[CAS_rn]],[1]analyte_order!$C:$C,[1]analyte_order!$E:$E)</f>
        <v>2</v>
      </c>
      <c r="L1601" s="3">
        <v>0.92500000000000004</v>
      </c>
    </row>
    <row r="1602" spans="1:12" x14ac:dyDescent="0.3">
      <c r="A1602" t="s">
        <v>186</v>
      </c>
      <c r="B1602" s="1">
        <v>44314</v>
      </c>
      <c r="C1602" s="1" t="str">
        <f t="shared" ref="C1602:C1665" si="25">TEXT(B1602,"yy")&amp;TEXT((B1602-DATEVALUE("1/1/"&amp;TEXT(B1602,"yy"))+1),"000")</f>
        <v>21118</v>
      </c>
      <c r="D1602" t="s">
        <v>109</v>
      </c>
      <c r="E1602" t="s">
        <v>120</v>
      </c>
      <c r="F1602" t="s">
        <v>111</v>
      </c>
      <c r="G1602">
        <v>20</v>
      </c>
      <c r="H1602">
        <v>195.25</v>
      </c>
      <c r="I1602" t="s">
        <v>9</v>
      </c>
      <c r="J1602" t="str">
        <f>_xlfn.XLOOKUP(Table1_1[[#This Row],[Analyte]],[1]analyte_order!$B:$B,[1]analyte_order!$C:$C)</f>
        <v>307-24-4</v>
      </c>
      <c r="K1602">
        <f>_xlfn.XLOOKUP(Table1_1[[#This Row],[CAS_rn]],[1]analyte_order!$C:$C,[1]analyte_order!$E:$E)</f>
        <v>3</v>
      </c>
      <c r="L1602" s="3">
        <v>3.89</v>
      </c>
    </row>
    <row r="1603" spans="1:12" x14ac:dyDescent="0.3">
      <c r="A1603" t="s">
        <v>186</v>
      </c>
      <c r="B1603" s="1">
        <v>44314</v>
      </c>
      <c r="C1603" s="1" t="str">
        <f t="shared" si="25"/>
        <v>21118</v>
      </c>
      <c r="D1603" t="s">
        <v>109</v>
      </c>
      <c r="E1603" t="s">
        <v>120</v>
      </c>
      <c r="F1603" t="s">
        <v>111</v>
      </c>
      <c r="G1603">
        <v>20</v>
      </c>
      <c r="H1603">
        <v>195.25</v>
      </c>
      <c r="I1603" t="s">
        <v>10</v>
      </c>
      <c r="J1603" t="str">
        <f>_xlfn.XLOOKUP(Table1_1[[#This Row],[Analyte]],[1]analyte_order!$B:$B,[1]analyte_order!$C:$C)</f>
        <v>375-85-9</v>
      </c>
      <c r="K1603">
        <f>_xlfn.XLOOKUP(Table1_1[[#This Row],[CAS_rn]],[1]analyte_order!$C:$C,[1]analyte_order!$E:$E)</f>
        <v>4</v>
      </c>
      <c r="L1603" s="3">
        <v>1.27</v>
      </c>
    </row>
    <row r="1604" spans="1:12" x14ac:dyDescent="0.3">
      <c r="A1604" t="s">
        <v>186</v>
      </c>
      <c r="B1604" s="1">
        <v>44314</v>
      </c>
      <c r="C1604" s="1" t="str">
        <f t="shared" si="25"/>
        <v>21118</v>
      </c>
      <c r="D1604" t="s">
        <v>109</v>
      </c>
      <c r="E1604" t="s">
        <v>120</v>
      </c>
      <c r="F1604" t="s">
        <v>111</v>
      </c>
      <c r="G1604">
        <v>20</v>
      </c>
      <c r="H1604">
        <v>195.25</v>
      </c>
      <c r="I1604" t="s">
        <v>11</v>
      </c>
      <c r="J1604" t="str">
        <f>_xlfn.XLOOKUP(Table1_1[[#This Row],[Analyte]],[1]analyte_order!$B:$B,[1]analyte_order!$C:$C)</f>
        <v>335-67-1</v>
      </c>
      <c r="K1604">
        <f>_xlfn.XLOOKUP(Table1_1[[#This Row],[CAS_rn]],[1]analyte_order!$C:$C,[1]analyte_order!$E:$E)</f>
        <v>5</v>
      </c>
      <c r="L1604" s="3">
        <v>11</v>
      </c>
    </row>
    <row r="1605" spans="1:12" x14ac:dyDescent="0.3">
      <c r="A1605" t="s">
        <v>186</v>
      </c>
      <c r="B1605" s="1">
        <v>44314</v>
      </c>
      <c r="C1605" s="1" t="str">
        <f t="shared" si="25"/>
        <v>21118</v>
      </c>
      <c r="D1605" t="s">
        <v>109</v>
      </c>
      <c r="E1605" t="s">
        <v>120</v>
      </c>
      <c r="F1605" t="s">
        <v>111</v>
      </c>
      <c r="G1605">
        <v>20</v>
      </c>
      <c r="H1605">
        <v>195.25</v>
      </c>
      <c r="I1605" t="s">
        <v>12</v>
      </c>
      <c r="J1605" t="str">
        <f>_xlfn.XLOOKUP(Table1_1[[#This Row],[Analyte]],[1]analyte_order!$B:$B,[1]analyte_order!$C:$C)</f>
        <v>375-95-1</v>
      </c>
      <c r="K1605">
        <f>_xlfn.XLOOKUP(Table1_1[[#This Row],[CAS_rn]],[1]analyte_order!$C:$C,[1]analyte_order!$E:$E)</f>
        <v>6</v>
      </c>
      <c r="L1605" s="3">
        <v>3.94</v>
      </c>
    </row>
    <row r="1606" spans="1:12" x14ac:dyDescent="0.3">
      <c r="A1606" t="s">
        <v>186</v>
      </c>
      <c r="B1606" s="1">
        <v>44314</v>
      </c>
      <c r="C1606" s="1" t="str">
        <f t="shared" si="25"/>
        <v>21118</v>
      </c>
      <c r="D1606" t="s">
        <v>109</v>
      </c>
      <c r="E1606" t="s">
        <v>120</v>
      </c>
      <c r="F1606" t="s">
        <v>111</v>
      </c>
      <c r="G1606">
        <v>20</v>
      </c>
      <c r="H1606">
        <v>195.25</v>
      </c>
      <c r="I1606" t="s">
        <v>19</v>
      </c>
      <c r="J1606" t="str">
        <f>_xlfn.XLOOKUP(Table1_1[[#This Row],[Analyte]],[1]analyte_order!$B:$B,[1]analyte_order!$C:$C)</f>
        <v>335-76-2</v>
      </c>
      <c r="K1606">
        <f>_xlfn.XLOOKUP(Table1_1[[#This Row],[CAS_rn]],[1]analyte_order!$C:$C,[1]analyte_order!$E:$E)</f>
        <v>7</v>
      </c>
      <c r="L1606" s="3">
        <v>7.3</v>
      </c>
    </row>
    <row r="1607" spans="1:12" x14ac:dyDescent="0.3">
      <c r="A1607" t="s">
        <v>186</v>
      </c>
      <c r="B1607" s="1">
        <v>44314</v>
      </c>
      <c r="C1607" s="1" t="str">
        <f t="shared" si="25"/>
        <v>21118</v>
      </c>
      <c r="D1607" t="s">
        <v>109</v>
      </c>
      <c r="E1607" t="s">
        <v>120</v>
      </c>
      <c r="F1607" t="s">
        <v>111</v>
      </c>
      <c r="G1607">
        <v>20</v>
      </c>
      <c r="H1607">
        <v>195.25</v>
      </c>
      <c r="I1607" t="s">
        <v>20</v>
      </c>
      <c r="J1607" t="str">
        <f>_xlfn.XLOOKUP(Table1_1[[#This Row],[Analyte]],[1]analyte_order!$B:$B,[1]analyte_order!$C:$C)</f>
        <v>2058-94-8</v>
      </c>
      <c r="K1607">
        <f>_xlfn.XLOOKUP(Table1_1[[#This Row],[CAS_rn]],[1]analyte_order!$C:$C,[1]analyte_order!$E:$E)</f>
        <v>8</v>
      </c>
      <c r="L1607" s="3">
        <v>13.9</v>
      </c>
    </row>
    <row r="1608" spans="1:12" x14ac:dyDescent="0.3">
      <c r="A1608" t="s">
        <v>186</v>
      </c>
      <c r="B1608" s="1">
        <v>44314</v>
      </c>
      <c r="C1608" s="1" t="str">
        <f t="shared" si="25"/>
        <v>21118</v>
      </c>
      <c r="D1608" t="s">
        <v>109</v>
      </c>
      <c r="E1608" t="s">
        <v>120</v>
      </c>
      <c r="F1608" t="s">
        <v>111</v>
      </c>
      <c r="G1608">
        <v>20</v>
      </c>
      <c r="H1608">
        <v>195.25</v>
      </c>
      <c r="I1608" t="s">
        <v>21</v>
      </c>
      <c r="J1608" t="str">
        <f>_xlfn.XLOOKUP(Table1_1[[#This Row],[Analyte]],[1]analyte_order!$B:$B,[1]analyte_order!$C:$C)</f>
        <v>307-55-1</v>
      </c>
      <c r="K1608">
        <f>_xlfn.XLOOKUP(Table1_1[[#This Row],[CAS_rn]],[1]analyte_order!$C:$C,[1]analyte_order!$E:$E)</f>
        <v>9</v>
      </c>
      <c r="L1608" s="3">
        <v>13.9</v>
      </c>
    </row>
    <row r="1609" spans="1:12" x14ac:dyDescent="0.3">
      <c r="A1609" t="s">
        <v>186</v>
      </c>
      <c r="B1609" s="1">
        <v>44314</v>
      </c>
      <c r="C1609" s="1" t="str">
        <f t="shared" si="25"/>
        <v>21118</v>
      </c>
      <c r="D1609" t="s">
        <v>109</v>
      </c>
      <c r="E1609" t="s">
        <v>120</v>
      </c>
      <c r="F1609" t="s">
        <v>111</v>
      </c>
      <c r="G1609">
        <v>20</v>
      </c>
      <c r="H1609">
        <v>195.25</v>
      </c>
      <c r="I1609" t="s">
        <v>22</v>
      </c>
      <c r="J1609" t="str">
        <f>_xlfn.XLOOKUP(Table1_1[[#This Row],[Analyte]],[1]analyte_order!$B:$B,[1]analyte_order!$C:$C)</f>
        <v>72629-94-8</v>
      </c>
      <c r="K1609">
        <f>_xlfn.XLOOKUP(Table1_1[[#This Row],[CAS_rn]],[1]analyte_order!$C:$C,[1]analyte_order!$E:$E)</f>
        <v>10</v>
      </c>
      <c r="L1609" s="3">
        <v>8.69</v>
      </c>
    </row>
    <row r="1610" spans="1:12" x14ac:dyDescent="0.3">
      <c r="A1610" t="s">
        <v>186</v>
      </c>
      <c r="B1610" s="1">
        <v>44314</v>
      </c>
      <c r="C1610" s="1" t="str">
        <f t="shared" si="25"/>
        <v>21118</v>
      </c>
      <c r="D1610" t="s">
        <v>109</v>
      </c>
      <c r="E1610" t="s">
        <v>120</v>
      </c>
      <c r="F1610" t="s">
        <v>111</v>
      </c>
      <c r="G1610">
        <v>20</v>
      </c>
      <c r="H1610">
        <v>195.25</v>
      </c>
      <c r="I1610" t="s">
        <v>23</v>
      </c>
      <c r="J1610" t="str">
        <f>_xlfn.XLOOKUP(Table1_1[[#This Row],[Analyte]],[1]analyte_order!$B:$B,[1]analyte_order!$C:$C)</f>
        <v>376-06-7</v>
      </c>
      <c r="K1610">
        <f>_xlfn.XLOOKUP(Table1_1[[#This Row],[CAS_rn]],[1]analyte_order!$C:$C,[1]analyte_order!$E:$E)</f>
        <v>11</v>
      </c>
      <c r="L1610" s="3">
        <v>7.58</v>
      </c>
    </row>
    <row r="1611" spans="1:12" x14ac:dyDescent="0.3">
      <c r="A1611" t="s">
        <v>186</v>
      </c>
      <c r="B1611" s="1">
        <v>44314</v>
      </c>
      <c r="C1611" s="1" t="str">
        <f t="shared" si="25"/>
        <v>21118</v>
      </c>
      <c r="D1611" t="s">
        <v>109</v>
      </c>
      <c r="E1611" t="s">
        <v>120</v>
      </c>
      <c r="F1611" t="s">
        <v>111</v>
      </c>
      <c r="G1611">
        <v>20</v>
      </c>
      <c r="H1611">
        <v>195.25</v>
      </c>
      <c r="I1611" t="s">
        <v>24</v>
      </c>
      <c r="J1611" t="str">
        <f>_xlfn.XLOOKUP(Table1_1[[#This Row],[Analyte]],[1]analyte_order!$B:$B,[1]analyte_order!$C:$C)</f>
        <v>67905-19-5</v>
      </c>
      <c r="K1611">
        <f>_xlfn.XLOOKUP(Table1_1[[#This Row],[CAS_rn]],[1]analyte_order!$C:$C,[1]analyte_order!$E:$E)</f>
        <v>12</v>
      </c>
      <c r="L1611" s="3">
        <v>0.11799999999999999</v>
      </c>
    </row>
    <row r="1612" spans="1:12" x14ac:dyDescent="0.3">
      <c r="A1612" t="s">
        <v>186</v>
      </c>
      <c r="B1612" s="1">
        <v>44314</v>
      </c>
      <c r="C1612" s="1" t="str">
        <f t="shared" si="25"/>
        <v>21118</v>
      </c>
      <c r="D1612" t="s">
        <v>109</v>
      </c>
      <c r="E1612" t="s">
        <v>120</v>
      </c>
      <c r="F1612" t="s">
        <v>111</v>
      </c>
      <c r="G1612">
        <v>20</v>
      </c>
      <c r="H1612">
        <v>195.25</v>
      </c>
      <c r="I1612" t="s">
        <v>13</v>
      </c>
      <c r="J1612" t="str">
        <f>_xlfn.XLOOKUP(Table1_1[[#This Row],[Analyte]],[1]analyte_order!$B:$B,[1]analyte_order!$C:$C)</f>
        <v>375-73-5</v>
      </c>
      <c r="K1612">
        <f>_xlfn.XLOOKUP(Table1_1[[#This Row],[CAS_rn]],[1]analyte_order!$C:$C,[1]analyte_order!$E:$E)</f>
        <v>14</v>
      </c>
      <c r="L1612" s="3">
        <v>1.04</v>
      </c>
    </row>
    <row r="1613" spans="1:12" x14ac:dyDescent="0.3">
      <c r="A1613" t="s">
        <v>186</v>
      </c>
      <c r="B1613" s="1">
        <v>44314</v>
      </c>
      <c r="C1613" s="1" t="str">
        <f t="shared" si="25"/>
        <v>21118</v>
      </c>
      <c r="D1613" t="s">
        <v>109</v>
      </c>
      <c r="E1613" t="s">
        <v>120</v>
      </c>
      <c r="F1613" t="s">
        <v>111</v>
      </c>
      <c r="G1613">
        <v>20</v>
      </c>
      <c r="H1613">
        <v>195.25</v>
      </c>
      <c r="I1613" t="s">
        <v>14</v>
      </c>
      <c r="J1613" t="str">
        <f>_xlfn.XLOOKUP(Table1_1[[#This Row],[Analyte]],[1]analyte_order!$B:$B,[1]analyte_order!$C:$C)</f>
        <v>2706-91-4</v>
      </c>
      <c r="K1613">
        <f>_xlfn.XLOOKUP(Table1_1[[#This Row],[CAS_rn]],[1]analyte_order!$C:$C,[1]analyte_order!$E:$E)</f>
        <v>15</v>
      </c>
      <c r="L1613" s="3">
        <v>2.2999999999999998</v>
      </c>
    </row>
    <row r="1614" spans="1:12" x14ac:dyDescent="0.3">
      <c r="A1614" t="s">
        <v>186</v>
      </c>
      <c r="B1614" s="1">
        <v>44314</v>
      </c>
      <c r="C1614" s="1" t="str">
        <f t="shared" si="25"/>
        <v>21118</v>
      </c>
      <c r="D1614" t="s">
        <v>109</v>
      </c>
      <c r="E1614" t="s">
        <v>120</v>
      </c>
      <c r="F1614" t="s">
        <v>111</v>
      </c>
      <c r="G1614">
        <v>20</v>
      </c>
      <c r="H1614">
        <v>195.25</v>
      </c>
      <c r="I1614" t="s">
        <v>15</v>
      </c>
      <c r="J1614" t="str">
        <f>_xlfn.XLOOKUP(Table1_1[[#This Row],[Analyte]],[1]analyte_order!$B:$B,[1]analyte_order!$C:$C)</f>
        <v>355-46-4</v>
      </c>
      <c r="K1614">
        <f>_xlfn.XLOOKUP(Table1_1[[#This Row],[CAS_rn]],[1]analyte_order!$C:$C,[1]analyte_order!$E:$E)</f>
        <v>16</v>
      </c>
      <c r="L1614" s="3">
        <v>57.6</v>
      </c>
    </row>
    <row r="1615" spans="1:12" x14ac:dyDescent="0.3">
      <c r="A1615" t="s">
        <v>186</v>
      </c>
      <c r="B1615" s="1">
        <v>44314</v>
      </c>
      <c r="C1615" s="1" t="str">
        <f t="shared" si="25"/>
        <v>21118</v>
      </c>
      <c r="D1615" t="s">
        <v>109</v>
      </c>
      <c r="E1615" t="s">
        <v>120</v>
      </c>
      <c r="F1615" t="s">
        <v>111</v>
      </c>
      <c r="G1615">
        <v>20</v>
      </c>
      <c r="H1615">
        <v>195.25</v>
      </c>
      <c r="I1615" t="s">
        <v>16</v>
      </c>
      <c r="J1615" t="str">
        <f>_xlfn.XLOOKUP(Table1_1[[#This Row],[Analyte]],[1]analyte_order!$B:$B,[1]analyte_order!$C:$C)</f>
        <v>375-92-8</v>
      </c>
      <c r="K1615">
        <f>_xlfn.XLOOKUP(Table1_1[[#This Row],[CAS_rn]],[1]analyte_order!$C:$C,[1]analyte_order!$E:$E)</f>
        <v>17</v>
      </c>
      <c r="L1615" s="3">
        <v>4.5999999999999996</v>
      </c>
    </row>
    <row r="1616" spans="1:12" x14ac:dyDescent="0.3">
      <c r="A1616" t="s">
        <v>186</v>
      </c>
      <c r="B1616" s="1">
        <v>44314</v>
      </c>
      <c r="C1616" s="1" t="str">
        <f t="shared" si="25"/>
        <v>21118</v>
      </c>
      <c r="D1616" t="s">
        <v>109</v>
      </c>
      <c r="E1616" t="s">
        <v>120</v>
      </c>
      <c r="F1616" t="s">
        <v>111</v>
      </c>
      <c r="G1616">
        <v>20</v>
      </c>
      <c r="H1616">
        <v>195.25</v>
      </c>
      <c r="I1616" t="s">
        <v>17</v>
      </c>
      <c r="J1616" t="str">
        <f>_xlfn.XLOOKUP(Table1_1[[#This Row],[Analyte]],[1]analyte_order!$B:$B,[1]analyte_order!$C:$C)</f>
        <v>1763-23-1</v>
      </c>
      <c r="K1616">
        <f>_xlfn.XLOOKUP(Table1_1[[#This Row],[CAS_rn]],[1]analyte_order!$C:$C,[1]analyte_order!$E:$E)</f>
        <v>18</v>
      </c>
      <c r="L1616" s="3">
        <v>1460</v>
      </c>
    </row>
    <row r="1617" spans="1:12" x14ac:dyDescent="0.3">
      <c r="A1617" t="s">
        <v>186</v>
      </c>
      <c r="B1617" s="1">
        <v>44314</v>
      </c>
      <c r="C1617" s="1" t="str">
        <f t="shared" si="25"/>
        <v>21118</v>
      </c>
      <c r="D1617" t="s">
        <v>109</v>
      </c>
      <c r="E1617" t="s">
        <v>120</v>
      </c>
      <c r="F1617" t="s">
        <v>111</v>
      </c>
      <c r="G1617">
        <v>20</v>
      </c>
      <c r="H1617">
        <v>195.25</v>
      </c>
      <c r="I1617" t="s">
        <v>25</v>
      </c>
      <c r="J1617" t="str">
        <f>_xlfn.XLOOKUP(Table1_1[[#This Row],[Analyte]],[1]analyte_order!$B:$B,[1]analyte_order!$C:$C)</f>
        <v>68259-12-1</v>
      </c>
      <c r="K1617">
        <f>_xlfn.XLOOKUP(Table1_1[[#This Row],[CAS_rn]],[1]analyte_order!$C:$C,[1]analyte_order!$E:$E)</f>
        <v>19</v>
      </c>
      <c r="L1617" s="3">
        <v>11.6</v>
      </c>
    </row>
    <row r="1618" spans="1:12" x14ac:dyDescent="0.3">
      <c r="A1618" t="s">
        <v>186</v>
      </c>
      <c r="B1618" s="1">
        <v>44314</v>
      </c>
      <c r="C1618" s="1" t="str">
        <f t="shared" si="25"/>
        <v>21118</v>
      </c>
      <c r="D1618" t="s">
        <v>109</v>
      </c>
      <c r="E1618" t="s">
        <v>120</v>
      </c>
      <c r="F1618" t="s">
        <v>111</v>
      </c>
      <c r="G1618">
        <v>20</v>
      </c>
      <c r="H1618">
        <v>195.25</v>
      </c>
      <c r="I1618" t="s">
        <v>26</v>
      </c>
      <c r="J1618" t="str">
        <f>_xlfn.XLOOKUP(Table1_1[[#This Row],[Analyte]],[1]analyte_order!$B:$B,[1]analyte_order!$C:$C)</f>
        <v>335-77-3</v>
      </c>
      <c r="K1618">
        <f>_xlfn.XLOOKUP(Table1_1[[#This Row],[CAS_rn]],[1]analyte_order!$C:$C,[1]analyte_order!$E:$E)</f>
        <v>20</v>
      </c>
      <c r="L1618" s="3">
        <v>14.4</v>
      </c>
    </row>
    <row r="1619" spans="1:12" x14ac:dyDescent="0.3">
      <c r="A1619" t="s">
        <v>186</v>
      </c>
      <c r="B1619" s="1">
        <v>44314</v>
      </c>
      <c r="C1619" s="1" t="str">
        <f t="shared" si="25"/>
        <v>21118</v>
      </c>
      <c r="D1619" t="s">
        <v>109</v>
      </c>
      <c r="E1619" t="s">
        <v>120</v>
      </c>
      <c r="F1619" t="s">
        <v>111</v>
      </c>
      <c r="G1619">
        <v>20</v>
      </c>
      <c r="H1619">
        <v>195.25</v>
      </c>
      <c r="I1619" t="s">
        <v>27</v>
      </c>
      <c r="J1619" t="str">
        <f>_xlfn.XLOOKUP(Table1_1[[#This Row],[Analyte]],[1]analyte_order!$B:$B,[1]analyte_order!$C:$C)</f>
        <v>79780-39-5</v>
      </c>
      <c r="K1619">
        <f>_xlfn.XLOOKUP(Table1_1[[#This Row],[CAS_rn]],[1]analyte_order!$C:$C,[1]analyte_order!$E:$E)</f>
        <v>21</v>
      </c>
      <c r="L1619" s="3">
        <v>2.5</v>
      </c>
    </row>
    <row r="1620" spans="1:12" x14ac:dyDescent="0.3">
      <c r="A1620" t="s">
        <v>186</v>
      </c>
      <c r="B1620" s="1">
        <v>44314</v>
      </c>
      <c r="C1620" s="1" t="str">
        <f t="shared" si="25"/>
        <v>21118</v>
      </c>
      <c r="D1620" t="s">
        <v>109</v>
      </c>
      <c r="E1620" t="s">
        <v>120</v>
      </c>
      <c r="F1620" t="s">
        <v>111</v>
      </c>
      <c r="G1620">
        <v>20</v>
      </c>
      <c r="H1620">
        <v>195.25</v>
      </c>
      <c r="I1620" t="s">
        <v>28</v>
      </c>
      <c r="J1620" t="str">
        <f>_xlfn.XLOOKUP(Table1_1[[#This Row],[Analyte]],[1]analyte_order!$B:$B,[1]analyte_order!$C:$C)</f>
        <v>757124-72-4</v>
      </c>
      <c r="K1620">
        <f>_xlfn.XLOOKUP(Table1_1[[#This Row],[CAS_rn]],[1]analyte_order!$C:$C,[1]analyte_order!$E:$E)</f>
        <v>22</v>
      </c>
      <c r="L1620" s="3">
        <v>2.3349999999999999E-2</v>
      </c>
    </row>
    <row r="1621" spans="1:12" x14ac:dyDescent="0.3">
      <c r="A1621" t="s">
        <v>186</v>
      </c>
      <c r="B1621" s="1">
        <v>44314</v>
      </c>
      <c r="C1621" s="1" t="str">
        <f t="shared" si="25"/>
        <v>21118</v>
      </c>
      <c r="D1621" t="s">
        <v>109</v>
      </c>
      <c r="E1621" t="s">
        <v>120</v>
      </c>
      <c r="F1621" t="s">
        <v>111</v>
      </c>
      <c r="G1621">
        <v>20</v>
      </c>
      <c r="H1621">
        <v>195.25</v>
      </c>
      <c r="I1621" t="s">
        <v>18</v>
      </c>
      <c r="J1621" t="str">
        <f>_xlfn.XLOOKUP(Table1_1[[#This Row],[Analyte]],[1]analyte_order!$B:$B,[1]analyte_order!$C:$C)</f>
        <v>27619-97-2</v>
      </c>
      <c r="K1621">
        <f>_xlfn.XLOOKUP(Table1_1[[#This Row],[CAS_rn]],[1]analyte_order!$C:$C,[1]analyte_order!$E:$E)</f>
        <v>23</v>
      </c>
      <c r="L1621" s="3">
        <v>2.3349999999999999E-2</v>
      </c>
    </row>
    <row r="1622" spans="1:12" x14ac:dyDescent="0.3">
      <c r="A1622" t="s">
        <v>186</v>
      </c>
      <c r="B1622" s="1">
        <v>44314</v>
      </c>
      <c r="C1622" s="1" t="str">
        <f t="shared" si="25"/>
        <v>21118</v>
      </c>
      <c r="D1622" t="s">
        <v>109</v>
      </c>
      <c r="E1622" t="s">
        <v>120</v>
      </c>
      <c r="F1622" t="s">
        <v>111</v>
      </c>
      <c r="G1622">
        <v>20</v>
      </c>
      <c r="H1622">
        <v>195.25</v>
      </c>
      <c r="I1622" t="s">
        <v>29</v>
      </c>
      <c r="J1622" t="str">
        <f>_xlfn.XLOOKUP(Table1_1[[#This Row],[Analyte]],[1]analyte_order!$B:$B,[1]analyte_order!$C:$C)</f>
        <v>39108-34-4</v>
      </c>
      <c r="K1622">
        <f>_xlfn.XLOOKUP(Table1_1[[#This Row],[CAS_rn]],[1]analyte_order!$C:$C,[1]analyte_order!$E:$E)</f>
        <v>24</v>
      </c>
      <c r="L1622" s="3">
        <v>13.1</v>
      </c>
    </row>
    <row r="1623" spans="1:12" x14ac:dyDescent="0.3">
      <c r="A1623" t="s">
        <v>186</v>
      </c>
      <c r="B1623" s="1">
        <v>44314</v>
      </c>
      <c r="C1623" s="1" t="str">
        <f t="shared" si="25"/>
        <v>21118</v>
      </c>
      <c r="D1623" t="s">
        <v>109</v>
      </c>
      <c r="E1623" t="s">
        <v>120</v>
      </c>
      <c r="F1623" t="s">
        <v>111</v>
      </c>
      <c r="G1623">
        <v>20</v>
      </c>
      <c r="H1623">
        <v>195.25</v>
      </c>
      <c r="I1623" t="s">
        <v>30</v>
      </c>
      <c r="J1623" t="str">
        <f>_xlfn.XLOOKUP(Table1_1[[#This Row],[Analyte]],[1]analyte_order!$B:$B,[1]analyte_order!$C:$C)</f>
        <v>120226-60-0</v>
      </c>
      <c r="K1623">
        <f>_xlfn.XLOOKUP(Table1_1[[#This Row],[CAS_rn]],[1]analyte_order!$C:$C,[1]analyte_order!$E:$E)</f>
        <v>25</v>
      </c>
      <c r="L1623" s="3">
        <v>4.28</v>
      </c>
    </row>
    <row r="1624" spans="1:12" x14ac:dyDescent="0.3">
      <c r="A1624" t="s">
        <v>186</v>
      </c>
      <c r="B1624" s="1">
        <v>44314</v>
      </c>
      <c r="C1624" s="1" t="str">
        <f t="shared" si="25"/>
        <v>21118</v>
      </c>
      <c r="D1624" t="s">
        <v>109</v>
      </c>
      <c r="E1624" t="s">
        <v>120</v>
      </c>
      <c r="F1624" t="s">
        <v>111</v>
      </c>
      <c r="G1624">
        <v>20</v>
      </c>
      <c r="H1624">
        <v>195.25</v>
      </c>
      <c r="I1624" t="s">
        <v>31</v>
      </c>
      <c r="J1624" t="str">
        <f>_xlfn.XLOOKUP(Table1_1[[#This Row],[Analyte]],[1]analyte_order!$B:$B,[1]analyte_order!$C:$C)</f>
        <v>2355-31-9</v>
      </c>
      <c r="K1624">
        <f>_xlfn.XLOOKUP(Table1_1[[#This Row],[CAS_rn]],[1]analyte_order!$C:$C,[1]analyte_order!$E:$E)</f>
        <v>26</v>
      </c>
      <c r="L1624" s="3">
        <v>2.3349999999999999E-2</v>
      </c>
    </row>
    <row r="1625" spans="1:12" x14ac:dyDescent="0.3">
      <c r="A1625" t="s">
        <v>186</v>
      </c>
      <c r="B1625" s="1">
        <v>44314</v>
      </c>
      <c r="C1625" s="1" t="str">
        <f t="shared" si="25"/>
        <v>21118</v>
      </c>
      <c r="D1625" t="s">
        <v>109</v>
      </c>
      <c r="E1625" t="s">
        <v>120</v>
      </c>
      <c r="F1625" t="s">
        <v>111</v>
      </c>
      <c r="G1625">
        <v>20</v>
      </c>
      <c r="H1625">
        <v>195.25</v>
      </c>
      <c r="I1625" t="s">
        <v>32</v>
      </c>
      <c r="J1625" t="str">
        <f>_xlfn.XLOOKUP(Table1_1[[#This Row],[Analyte]],[1]analyte_order!$B:$B,[1]analyte_order!$C:$C)</f>
        <v>2991-50-6</v>
      </c>
      <c r="K1625">
        <f>_xlfn.XLOOKUP(Table1_1[[#This Row],[CAS_rn]],[1]analyte_order!$C:$C,[1]analyte_order!$E:$E)</f>
        <v>27</v>
      </c>
      <c r="L1625" s="3">
        <v>2.3349999999999999E-2</v>
      </c>
    </row>
    <row r="1626" spans="1:12" x14ac:dyDescent="0.3">
      <c r="A1626" t="s">
        <v>186</v>
      </c>
      <c r="B1626" s="1">
        <v>44314</v>
      </c>
      <c r="C1626" s="1" t="str">
        <f t="shared" si="25"/>
        <v>21118</v>
      </c>
      <c r="D1626" t="s">
        <v>109</v>
      </c>
      <c r="E1626" t="s">
        <v>120</v>
      </c>
      <c r="F1626" t="s">
        <v>111</v>
      </c>
      <c r="G1626">
        <v>20</v>
      </c>
      <c r="H1626">
        <v>195.25</v>
      </c>
      <c r="I1626" t="s">
        <v>33</v>
      </c>
      <c r="J1626" t="str">
        <f>_xlfn.XLOOKUP(Table1_1[[#This Row],[Analyte]],[1]analyte_order!$B:$B,[1]analyte_order!$C:$C)</f>
        <v>754-91-6</v>
      </c>
      <c r="K1626">
        <f>_xlfn.XLOOKUP(Table1_1[[#This Row],[CAS_rn]],[1]analyte_order!$C:$C,[1]analyte_order!$E:$E)</f>
        <v>28</v>
      </c>
      <c r="L1626" s="3">
        <v>4</v>
      </c>
    </row>
    <row r="1627" spans="1:12" x14ac:dyDescent="0.3">
      <c r="A1627" t="s">
        <v>186</v>
      </c>
      <c r="B1627" s="1">
        <v>44314</v>
      </c>
      <c r="C1627" s="1" t="str">
        <f t="shared" si="25"/>
        <v>21118</v>
      </c>
      <c r="D1627" t="s">
        <v>109</v>
      </c>
      <c r="E1627" t="s">
        <v>120</v>
      </c>
      <c r="F1627" t="s">
        <v>111</v>
      </c>
      <c r="G1627">
        <v>20</v>
      </c>
      <c r="H1627">
        <v>195.25</v>
      </c>
      <c r="I1627" t="s">
        <v>34</v>
      </c>
      <c r="J1627" t="str">
        <f>_xlfn.XLOOKUP(Table1_1[[#This Row],[Analyte]],[1]analyte_order!$B:$B,[1]analyte_order!$C:$C)</f>
        <v>2806-24-8</v>
      </c>
      <c r="K1627">
        <f>_xlfn.XLOOKUP(Table1_1[[#This Row],[CAS_rn]],[1]analyte_order!$C:$C,[1]analyte_order!$E:$E)</f>
        <v>29</v>
      </c>
      <c r="L1627" s="3">
        <v>2.3349999999999999E-2</v>
      </c>
    </row>
    <row r="1628" spans="1:12" x14ac:dyDescent="0.3">
      <c r="A1628" t="s">
        <v>186</v>
      </c>
      <c r="B1628" s="1">
        <v>44314</v>
      </c>
      <c r="C1628" s="1" t="str">
        <f t="shared" si="25"/>
        <v>21118</v>
      </c>
      <c r="D1628" t="s">
        <v>109</v>
      </c>
      <c r="E1628" t="s">
        <v>120</v>
      </c>
      <c r="F1628" t="s">
        <v>111</v>
      </c>
      <c r="G1628">
        <v>20</v>
      </c>
      <c r="H1628">
        <v>195.25</v>
      </c>
      <c r="I1628" t="s">
        <v>35</v>
      </c>
      <c r="J1628" t="str">
        <f>_xlfn.XLOOKUP(Table1_1[[#This Row],[Analyte]],[1]analyte_order!$B:$B,[1]analyte_order!$C:$C)</f>
        <v>31506-32-8</v>
      </c>
      <c r="K1628">
        <f>_xlfn.XLOOKUP(Table1_1[[#This Row],[CAS_rn]],[1]analyte_order!$C:$C,[1]analyte_order!$E:$E)</f>
        <v>30</v>
      </c>
      <c r="L1628" s="3">
        <v>2.3349999999999999E-2</v>
      </c>
    </row>
    <row r="1629" spans="1:12" x14ac:dyDescent="0.3">
      <c r="A1629" t="s">
        <v>186</v>
      </c>
      <c r="B1629" s="1">
        <v>44314</v>
      </c>
      <c r="C1629" s="1" t="str">
        <f t="shared" si="25"/>
        <v>21118</v>
      </c>
      <c r="D1629" t="s">
        <v>109</v>
      </c>
      <c r="E1629" t="s">
        <v>120</v>
      </c>
      <c r="F1629" t="s">
        <v>111</v>
      </c>
      <c r="G1629">
        <v>20</v>
      </c>
      <c r="H1629">
        <v>195.25</v>
      </c>
      <c r="I1629" t="s">
        <v>36</v>
      </c>
      <c r="J1629" t="str">
        <f>_xlfn.XLOOKUP(Table1_1[[#This Row],[Analyte]],[1]analyte_order!$B:$B,[1]analyte_order!$C:$C)</f>
        <v>4151-50-2</v>
      </c>
      <c r="K1629">
        <f>_xlfn.XLOOKUP(Table1_1[[#This Row],[CAS_rn]],[1]analyte_order!$C:$C,[1]analyte_order!$E:$E)</f>
        <v>31</v>
      </c>
      <c r="L1629" s="3">
        <v>2.3349999999999999E-2</v>
      </c>
    </row>
    <row r="1630" spans="1:12" x14ac:dyDescent="0.3">
      <c r="A1630" t="s">
        <v>186</v>
      </c>
      <c r="B1630" s="1">
        <v>44314</v>
      </c>
      <c r="C1630" s="1" t="str">
        <f t="shared" si="25"/>
        <v>21118</v>
      </c>
      <c r="D1630" t="s">
        <v>109</v>
      </c>
      <c r="E1630" t="s">
        <v>120</v>
      </c>
      <c r="F1630" t="s">
        <v>111</v>
      </c>
      <c r="G1630">
        <v>20</v>
      </c>
      <c r="H1630">
        <v>195.25</v>
      </c>
      <c r="I1630" t="s">
        <v>37</v>
      </c>
      <c r="J1630" t="str">
        <f>_xlfn.XLOOKUP(Table1_1[[#This Row],[Analyte]],[1]analyte_order!$B:$B,[1]analyte_order!$C:$C)</f>
        <v>13252-13-6</v>
      </c>
      <c r="K1630">
        <f>_xlfn.XLOOKUP(Table1_1[[#This Row],[CAS_rn]],[1]analyte_order!$C:$C,[1]analyte_order!$E:$E)</f>
        <v>34</v>
      </c>
      <c r="L1630" s="3">
        <v>2.3349999999999999E-2</v>
      </c>
    </row>
    <row r="1631" spans="1:12" x14ac:dyDescent="0.3">
      <c r="A1631" t="s">
        <v>186</v>
      </c>
      <c r="B1631" s="1">
        <v>44314</v>
      </c>
      <c r="C1631" s="1" t="str">
        <f t="shared" si="25"/>
        <v>21118</v>
      </c>
      <c r="D1631" t="s">
        <v>109</v>
      </c>
      <c r="E1631" t="s">
        <v>120</v>
      </c>
      <c r="F1631" t="s">
        <v>111</v>
      </c>
      <c r="G1631">
        <v>20</v>
      </c>
      <c r="H1631">
        <v>195.25</v>
      </c>
      <c r="I1631" t="s">
        <v>38</v>
      </c>
      <c r="J1631" t="str">
        <f>_xlfn.XLOOKUP(Table1_1[[#This Row],[Analyte]],[1]analyte_order!$B:$B,[1]analyte_order!$C:$C)</f>
        <v>919005-14-4</v>
      </c>
      <c r="K1631">
        <f>_xlfn.XLOOKUP(Table1_1[[#This Row],[CAS_rn]],[1]analyte_order!$C:$C,[1]analyte_order!$E:$E)</f>
        <v>35</v>
      </c>
      <c r="L1631" s="3">
        <v>2.3349999999999999E-2</v>
      </c>
    </row>
    <row r="1632" spans="1:12" x14ac:dyDescent="0.3">
      <c r="A1632" t="s">
        <v>186</v>
      </c>
      <c r="B1632" s="1">
        <v>44314</v>
      </c>
      <c r="C1632" s="1" t="str">
        <f t="shared" si="25"/>
        <v>21118</v>
      </c>
      <c r="D1632" t="s">
        <v>109</v>
      </c>
      <c r="E1632" t="s">
        <v>120</v>
      </c>
      <c r="F1632" t="s">
        <v>111</v>
      </c>
      <c r="G1632">
        <v>20</v>
      </c>
      <c r="H1632">
        <v>195.25</v>
      </c>
      <c r="I1632" t="s">
        <v>39</v>
      </c>
      <c r="J1632" t="str">
        <f>_xlfn.XLOOKUP(Table1_1[[#This Row],[Analyte]],[1]analyte_order!$B:$B,[1]analyte_order!$C:$C)</f>
        <v>756426-58-1</v>
      </c>
      <c r="K1632">
        <f>_xlfn.XLOOKUP(Table1_1[[#This Row],[CAS_rn]],[1]analyte_order!$C:$C,[1]analyte_order!$E:$E)</f>
        <v>36</v>
      </c>
      <c r="L1632" s="3">
        <v>2.3349999999999999E-2</v>
      </c>
    </row>
    <row r="1633" spans="1:12" x14ac:dyDescent="0.3">
      <c r="A1633" t="s">
        <v>186</v>
      </c>
      <c r="B1633" s="1">
        <v>44314</v>
      </c>
      <c r="C1633" s="1" t="str">
        <f t="shared" si="25"/>
        <v>21118</v>
      </c>
      <c r="D1633" t="s">
        <v>109</v>
      </c>
      <c r="E1633" t="s">
        <v>120</v>
      </c>
      <c r="F1633" t="s">
        <v>111</v>
      </c>
      <c r="G1633">
        <v>20</v>
      </c>
      <c r="H1633">
        <v>195.25</v>
      </c>
      <c r="I1633" t="s">
        <v>40</v>
      </c>
      <c r="J1633" t="str">
        <f>_xlfn.XLOOKUP(Table1_1[[#This Row],[Analyte]],[1]analyte_order!$B:$B,[1]analyte_order!$C:$C)</f>
        <v>763051-92-9</v>
      </c>
      <c r="K1633">
        <f>_xlfn.XLOOKUP(Table1_1[[#This Row],[CAS_rn]],[1]analyte_order!$C:$C,[1]analyte_order!$E:$E)</f>
        <v>37</v>
      </c>
      <c r="L1633" s="3">
        <v>2.3349999999999999E-2</v>
      </c>
    </row>
    <row r="1634" spans="1:12" x14ac:dyDescent="0.3">
      <c r="A1634" t="s">
        <v>186</v>
      </c>
      <c r="B1634" s="1">
        <v>44314</v>
      </c>
      <c r="C1634" s="1" t="str">
        <f t="shared" si="25"/>
        <v>21118</v>
      </c>
      <c r="D1634" t="s">
        <v>109</v>
      </c>
      <c r="E1634" t="s">
        <v>120</v>
      </c>
      <c r="F1634" t="s">
        <v>111</v>
      </c>
      <c r="G1634">
        <v>20</v>
      </c>
      <c r="H1634">
        <v>195.25</v>
      </c>
      <c r="I1634" t="s">
        <v>41</v>
      </c>
      <c r="J1634" t="str">
        <f>_xlfn.XLOOKUP(Table1_1[[#This Row],[Analyte]],[1]analyte_order!$B:$B,[1]analyte_order!$C:$C)</f>
        <v>356-02-5</v>
      </c>
      <c r="K1634">
        <f>_xlfn.XLOOKUP(Table1_1[[#This Row],[CAS_rn]],[1]analyte_order!$C:$C,[1]analyte_order!$E:$E)</f>
        <v>38</v>
      </c>
      <c r="L1634" s="3">
        <v>2.3349999999999999E-2</v>
      </c>
    </row>
    <row r="1635" spans="1:12" x14ac:dyDescent="0.3">
      <c r="A1635" t="s">
        <v>186</v>
      </c>
      <c r="B1635" s="1">
        <v>44314</v>
      </c>
      <c r="C1635" s="1" t="str">
        <f t="shared" si="25"/>
        <v>21118</v>
      </c>
      <c r="D1635" t="s">
        <v>109</v>
      </c>
      <c r="E1635" t="s">
        <v>120</v>
      </c>
      <c r="F1635" t="s">
        <v>111</v>
      </c>
      <c r="G1635">
        <v>20</v>
      </c>
      <c r="H1635">
        <v>195.25</v>
      </c>
      <c r="I1635" t="s">
        <v>42</v>
      </c>
      <c r="J1635" t="str">
        <f>_xlfn.XLOOKUP(Table1_1[[#This Row],[Analyte]],[1]analyte_order!$B:$B,[1]analyte_order!$C:$C)</f>
        <v>914637-49-3</v>
      </c>
      <c r="K1635">
        <f>_xlfn.XLOOKUP(Table1_1[[#This Row],[CAS_rn]],[1]analyte_order!$C:$C,[1]analyte_order!$E:$E)</f>
        <v>39</v>
      </c>
      <c r="L1635" s="3">
        <v>0.54200000000000004</v>
      </c>
    </row>
    <row r="1636" spans="1:12" x14ac:dyDescent="0.3">
      <c r="A1636" t="s">
        <v>186</v>
      </c>
      <c r="B1636" s="1">
        <v>44314</v>
      </c>
      <c r="C1636" s="1" t="str">
        <f t="shared" si="25"/>
        <v>21118</v>
      </c>
      <c r="D1636" t="s">
        <v>109</v>
      </c>
      <c r="E1636" t="s">
        <v>120</v>
      </c>
      <c r="F1636" t="s">
        <v>111</v>
      </c>
      <c r="G1636">
        <v>20</v>
      </c>
      <c r="H1636">
        <v>195.25</v>
      </c>
      <c r="I1636" t="s">
        <v>43</v>
      </c>
      <c r="J1636" t="str">
        <f>_xlfn.XLOOKUP(Table1_1[[#This Row],[Analyte]],[1]analyte_order!$B:$B,[1]analyte_order!$C:$C)</f>
        <v>812-70-4</v>
      </c>
      <c r="K1636">
        <f>_xlfn.XLOOKUP(Table1_1[[#This Row],[CAS_rn]],[1]analyte_order!$C:$C,[1]analyte_order!$E:$E)</f>
        <v>40</v>
      </c>
      <c r="L1636" s="3">
        <v>1.02</v>
      </c>
    </row>
    <row r="1637" spans="1:12" x14ac:dyDescent="0.3">
      <c r="A1637" t="s">
        <v>186</v>
      </c>
      <c r="B1637" s="1">
        <v>44314</v>
      </c>
      <c r="C1637" s="1" t="str">
        <f t="shared" si="25"/>
        <v>21118</v>
      </c>
      <c r="D1637" t="s">
        <v>109</v>
      </c>
      <c r="E1637" t="s">
        <v>120</v>
      </c>
      <c r="F1637" t="s">
        <v>111</v>
      </c>
      <c r="G1637">
        <v>20</v>
      </c>
      <c r="H1637">
        <v>195.25</v>
      </c>
      <c r="I1637" t="s">
        <v>44</v>
      </c>
      <c r="J1637" t="str">
        <f>_xlfn.XLOOKUP(Table1_1[[#This Row],[Analyte]],[1]analyte_order!$B:$B,[1]analyte_order!$C:$C)</f>
        <v>53826-12-3</v>
      </c>
      <c r="K1637">
        <f>_xlfn.XLOOKUP(Table1_1[[#This Row],[CAS_rn]],[1]analyte_order!$C:$C,[1]analyte_order!$E:$E)</f>
        <v>41</v>
      </c>
      <c r="L1637" s="3">
        <v>2.3349999999999999E-2</v>
      </c>
    </row>
    <row r="1638" spans="1:12" x14ac:dyDescent="0.3">
      <c r="A1638" t="s">
        <v>186</v>
      </c>
      <c r="B1638" s="1">
        <v>44314</v>
      </c>
      <c r="C1638" s="1" t="str">
        <f t="shared" si="25"/>
        <v>21118</v>
      </c>
      <c r="D1638" t="s">
        <v>109</v>
      </c>
      <c r="E1638" t="s">
        <v>120</v>
      </c>
      <c r="F1638" t="s">
        <v>111</v>
      </c>
      <c r="G1638">
        <v>20</v>
      </c>
      <c r="H1638">
        <v>195.25</v>
      </c>
      <c r="I1638" t="s">
        <v>45</v>
      </c>
      <c r="J1638" t="str">
        <f>_xlfn.XLOOKUP(Table1_1[[#This Row],[Analyte]],[1]analyte_order!$B:$B,[1]analyte_order!$C:$C)</f>
        <v>27854-31-5</v>
      </c>
      <c r="K1638">
        <f>_xlfn.XLOOKUP(Table1_1[[#This Row],[CAS_rn]],[1]analyte_order!$C:$C,[1]analyte_order!$E:$E)</f>
        <v>42</v>
      </c>
      <c r="L1638" s="3">
        <v>2.3349999999999999E-2</v>
      </c>
    </row>
    <row r="1639" spans="1:12" x14ac:dyDescent="0.3">
      <c r="A1639" t="s">
        <v>186</v>
      </c>
      <c r="B1639" s="1">
        <v>44314</v>
      </c>
      <c r="C1639" s="1" t="str">
        <f t="shared" si="25"/>
        <v>21118</v>
      </c>
      <c r="D1639" t="s">
        <v>109</v>
      </c>
      <c r="E1639" t="s">
        <v>120</v>
      </c>
      <c r="F1639" t="s">
        <v>111</v>
      </c>
      <c r="G1639">
        <v>20</v>
      </c>
      <c r="H1639">
        <v>195.25</v>
      </c>
      <c r="I1639" t="s">
        <v>46</v>
      </c>
      <c r="J1639" t="str">
        <f>_xlfn.XLOOKUP(Table1_1[[#This Row],[Analyte]],[1]analyte_order!$B:$B,[1]analyte_order!$C:$C)</f>
        <v>53826-13-4</v>
      </c>
      <c r="K1639">
        <f>_xlfn.XLOOKUP(Table1_1[[#This Row],[CAS_rn]],[1]analyte_order!$C:$C,[1]analyte_order!$E:$E)</f>
        <v>43</v>
      </c>
      <c r="L1639" s="3">
        <v>2.3349999999999999E-2</v>
      </c>
    </row>
    <row r="1640" spans="1:12" x14ac:dyDescent="0.3">
      <c r="A1640" t="s">
        <v>186</v>
      </c>
      <c r="B1640" s="1">
        <v>44314</v>
      </c>
      <c r="C1640" s="1" t="str">
        <f t="shared" si="25"/>
        <v>21118</v>
      </c>
      <c r="D1640" t="s">
        <v>109</v>
      </c>
      <c r="E1640" t="s">
        <v>120</v>
      </c>
      <c r="F1640" t="s">
        <v>111</v>
      </c>
      <c r="G1640">
        <v>20</v>
      </c>
      <c r="H1640">
        <v>195.25</v>
      </c>
      <c r="I1640" t="s">
        <v>47</v>
      </c>
      <c r="J1640" t="str">
        <f>_xlfn.XLOOKUP(Table1_1[[#This Row],[Analyte]],[1]analyte_order!$B:$B,[1]analyte_order!$C:$C)</f>
        <v>161094-75-3</v>
      </c>
      <c r="K1640">
        <f>_xlfn.XLOOKUP(Table1_1[[#This Row],[CAS_rn]],[1]analyte_order!$C:$C,[1]analyte_order!$E:$E)</f>
        <v>44</v>
      </c>
      <c r="L1640" s="3">
        <v>2.3349999999999999E-2</v>
      </c>
    </row>
    <row r="1641" spans="1:12" x14ac:dyDescent="0.3">
      <c r="A1641" t="s">
        <v>186</v>
      </c>
      <c r="B1641" s="1">
        <v>44314</v>
      </c>
      <c r="C1641" s="1" t="str">
        <f t="shared" si="25"/>
        <v>21118</v>
      </c>
      <c r="D1641" t="s">
        <v>109</v>
      </c>
      <c r="E1641" t="s">
        <v>120</v>
      </c>
      <c r="F1641" t="s">
        <v>111</v>
      </c>
      <c r="G1641">
        <v>20</v>
      </c>
      <c r="H1641">
        <v>195.25</v>
      </c>
      <c r="I1641" t="s">
        <v>48</v>
      </c>
      <c r="J1641" t="str">
        <f>_xlfn.XLOOKUP(Table1_1[[#This Row],[Analyte]],[1]analyte_order!$B:$B,[1]analyte_order!$C:$C)</f>
        <v>70887-84-2</v>
      </c>
      <c r="K1641">
        <f>_xlfn.XLOOKUP(Table1_1[[#This Row],[CAS_rn]],[1]analyte_order!$C:$C,[1]analyte_order!$E:$E)</f>
        <v>45</v>
      </c>
      <c r="L1641" s="3">
        <v>2.3349999999999999E-2</v>
      </c>
    </row>
    <row r="1642" spans="1:12" x14ac:dyDescent="0.3">
      <c r="A1642" t="s">
        <v>186</v>
      </c>
      <c r="B1642" s="1">
        <v>44314</v>
      </c>
      <c r="C1642" s="1" t="str">
        <f t="shared" si="25"/>
        <v>21118</v>
      </c>
      <c r="D1642" t="s">
        <v>109</v>
      </c>
      <c r="E1642" t="s">
        <v>120</v>
      </c>
      <c r="F1642" t="s">
        <v>111</v>
      </c>
      <c r="G1642">
        <v>20</v>
      </c>
      <c r="H1642">
        <v>195.25</v>
      </c>
      <c r="I1642" t="s">
        <v>49</v>
      </c>
      <c r="J1642" t="str">
        <f>_xlfn.XLOOKUP(Table1_1[[#This Row],[Analyte]],[1]analyte_order!$B:$B,[1]analyte_order!$C:$C)</f>
        <v>57677-95-9</v>
      </c>
      <c r="K1642">
        <f>_xlfn.XLOOKUP(Table1_1[[#This Row],[CAS_rn]],[1]analyte_order!$C:$C,[1]analyte_order!$E:$E)</f>
        <v>46</v>
      </c>
      <c r="L1642" s="3">
        <v>2.3349999999999999E-2</v>
      </c>
    </row>
    <row r="1643" spans="1:12" x14ac:dyDescent="0.3">
      <c r="A1643" t="s">
        <v>186</v>
      </c>
      <c r="B1643" s="1">
        <v>44314</v>
      </c>
      <c r="C1643" s="1" t="str">
        <f t="shared" si="25"/>
        <v>21118</v>
      </c>
      <c r="D1643" t="s">
        <v>109</v>
      </c>
      <c r="E1643" t="s">
        <v>120</v>
      </c>
      <c r="F1643" t="s">
        <v>111</v>
      </c>
      <c r="G1643">
        <v>20</v>
      </c>
      <c r="H1643">
        <v>195.25</v>
      </c>
      <c r="I1643" t="s">
        <v>50</v>
      </c>
      <c r="J1643" t="str">
        <f>_xlfn.XLOOKUP(Table1_1[[#This Row],[Analyte]],[1]analyte_order!$B:$B,[1]analyte_order!$C:$C)</f>
        <v>30334-69-1</v>
      </c>
      <c r="K1643">
        <f>_xlfn.XLOOKUP(Table1_1[[#This Row],[CAS_rn]],[1]analyte_order!$C:$C,[1]analyte_order!$E:$E)</f>
        <v>51</v>
      </c>
      <c r="L1643" s="3">
        <v>3.68</v>
      </c>
    </row>
    <row r="1644" spans="1:12" x14ac:dyDescent="0.3">
      <c r="A1644" t="s">
        <v>186</v>
      </c>
      <c r="B1644" s="1">
        <v>44314</v>
      </c>
      <c r="C1644" s="1" t="str">
        <f t="shared" si="25"/>
        <v>21118</v>
      </c>
      <c r="D1644" t="s">
        <v>109</v>
      </c>
      <c r="E1644" t="s">
        <v>120</v>
      </c>
      <c r="F1644" t="s">
        <v>111</v>
      </c>
      <c r="G1644">
        <v>20</v>
      </c>
      <c r="H1644">
        <v>195.25</v>
      </c>
      <c r="I1644" t="s">
        <v>51</v>
      </c>
      <c r="J1644" t="str">
        <f>_xlfn.XLOOKUP(Table1_1[[#This Row],[Analyte]],[1]analyte_order!$B:$B,[1]analyte_order!$C:$C)</f>
        <v>41997-13-1</v>
      </c>
      <c r="K1644">
        <f>_xlfn.XLOOKUP(Table1_1[[#This Row],[CAS_rn]],[1]analyte_order!$C:$C,[1]analyte_order!$E:$E)</f>
        <v>52</v>
      </c>
      <c r="L1644" s="3">
        <v>33.9</v>
      </c>
    </row>
    <row r="1645" spans="1:12" x14ac:dyDescent="0.3">
      <c r="A1645" t="s">
        <v>186</v>
      </c>
      <c r="B1645" s="1">
        <v>44314</v>
      </c>
      <c r="C1645" s="1" t="str">
        <f t="shared" si="25"/>
        <v>21118</v>
      </c>
      <c r="D1645" t="s">
        <v>109</v>
      </c>
      <c r="E1645" t="s">
        <v>120</v>
      </c>
      <c r="F1645" t="s">
        <v>111</v>
      </c>
      <c r="G1645">
        <v>20</v>
      </c>
      <c r="H1645">
        <v>195.25</v>
      </c>
      <c r="I1645" t="s">
        <v>52</v>
      </c>
      <c r="J1645" t="str">
        <f>_xlfn.XLOOKUP(Table1_1[[#This Row],[Analyte]],[1]analyte_order!$B:$B,[1]analyte_order!$C:$C)</f>
        <v>423-41-6</v>
      </c>
      <c r="K1645">
        <f>_xlfn.XLOOKUP(Table1_1[[#This Row],[CAS_rn]],[1]analyte_order!$C:$C,[1]analyte_order!$E:$E)</f>
        <v>53</v>
      </c>
      <c r="L1645" s="3">
        <v>2.3349999999999999E-2</v>
      </c>
    </row>
    <row r="1646" spans="1:12" x14ac:dyDescent="0.3">
      <c r="A1646" t="s">
        <v>186</v>
      </c>
      <c r="B1646" s="1">
        <v>44314</v>
      </c>
      <c r="C1646" s="1" t="str">
        <f t="shared" si="25"/>
        <v>21118</v>
      </c>
      <c r="D1646" t="s">
        <v>109</v>
      </c>
      <c r="E1646" t="s">
        <v>120</v>
      </c>
      <c r="F1646" t="s">
        <v>111</v>
      </c>
      <c r="G1646">
        <v>20</v>
      </c>
      <c r="H1646">
        <v>195.25</v>
      </c>
      <c r="I1646" t="s">
        <v>53</v>
      </c>
      <c r="J1646" t="str">
        <f>_xlfn.XLOOKUP(Table1_1[[#This Row],[Analyte]],[1]analyte_order!$B:$B,[1]analyte_order!$C:$C)</f>
        <v>777011-38-8</v>
      </c>
      <c r="K1646">
        <f>_xlfn.XLOOKUP(Table1_1[[#This Row],[CAS_rn]],[1]analyte_order!$C:$C,[1]analyte_order!$E:$E)</f>
        <v>54</v>
      </c>
      <c r="L1646" s="3">
        <v>2.57</v>
      </c>
    </row>
    <row r="1647" spans="1:12" x14ac:dyDescent="0.3">
      <c r="A1647" t="s">
        <v>186</v>
      </c>
      <c r="B1647" s="1">
        <v>44314</v>
      </c>
      <c r="C1647" s="1" t="str">
        <f t="shared" si="25"/>
        <v>21118</v>
      </c>
      <c r="D1647" t="s">
        <v>109</v>
      </c>
      <c r="E1647" t="s">
        <v>120</v>
      </c>
      <c r="F1647" t="s">
        <v>111</v>
      </c>
      <c r="G1647">
        <v>20</v>
      </c>
      <c r="H1647">
        <v>195.25</v>
      </c>
      <c r="I1647" t="s">
        <v>54</v>
      </c>
      <c r="J1647" t="str">
        <f>_xlfn.XLOOKUP(Table1_1[[#This Row],[Analyte]],[1]analyte_order!$B:$B,[1]analyte_order!$C:$C)</f>
        <v>646-83-3</v>
      </c>
      <c r="K1647">
        <f>_xlfn.XLOOKUP(Table1_1[[#This Row],[CAS_rn]],[1]analyte_order!$C:$C,[1]analyte_order!$E:$E)</f>
        <v>55</v>
      </c>
      <c r="L1647" s="3">
        <v>2.3349999999999999E-2</v>
      </c>
    </row>
    <row r="1648" spans="1:12" x14ac:dyDescent="0.3">
      <c r="A1648" t="s">
        <v>186</v>
      </c>
      <c r="B1648" s="1">
        <v>44314</v>
      </c>
      <c r="C1648" s="1" t="str">
        <f t="shared" si="25"/>
        <v>21118</v>
      </c>
      <c r="D1648" t="s">
        <v>109</v>
      </c>
      <c r="E1648" t="s">
        <v>120</v>
      </c>
      <c r="F1648" t="s">
        <v>111</v>
      </c>
      <c r="G1648">
        <v>20</v>
      </c>
      <c r="H1648">
        <v>195.25</v>
      </c>
      <c r="I1648" t="s">
        <v>55</v>
      </c>
      <c r="J1648" t="str">
        <f>_xlfn.XLOOKUP(Table1_1[[#This Row],[Analyte]],[1]analyte_order!$B:$B,[1]analyte_order!$C:$C)</f>
        <v>678-41-1</v>
      </c>
      <c r="K1648">
        <f>_xlfn.XLOOKUP(Table1_1[[#This Row],[CAS_rn]],[1]analyte_order!$C:$C,[1]analyte_order!$E:$E)</f>
        <v>56</v>
      </c>
      <c r="L1648" s="3">
        <v>2.3349999999999999E-2</v>
      </c>
    </row>
    <row r="1649" spans="1:12" x14ac:dyDescent="0.3">
      <c r="A1649" t="s">
        <v>186</v>
      </c>
      <c r="B1649" s="1">
        <v>44314</v>
      </c>
      <c r="C1649" s="1" t="str">
        <f t="shared" si="25"/>
        <v>21118</v>
      </c>
      <c r="D1649" t="s">
        <v>109</v>
      </c>
      <c r="E1649" t="s">
        <v>120</v>
      </c>
      <c r="F1649" t="s">
        <v>111</v>
      </c>
      <c r="G1649">
        <v>20</v>
      </c>
      <c r="H1649">
        <v>195.25</v>
      </c>
      <c r="I1649" t="s">
        <v>56</v>
      </c>
      <c r="J1649" t="str">
        <f>_xlfn.XLOOKUP(Table1_1[[#This Row],[Analyte]],[1]analyte_order!$B:$B,[1]analyte_order!$C:$C)</f>
        <v>2965-52-8</v>
      </c>
      <c r="K1649">
        <f>_xlfn.XLOOKUP(Table1_1[[#This Row],[CAS_rn]],[1]analyte_order!$C:$C,[1]analyte_order!$E:$E)</f>
        <v>57</v>
      </c>
      <c r="L1649" s="3">
        <v>2.3349999999999999E-2</v>
      </c>
    </row>
    <row r="1650" spans="1:12" x14ac:dyDescent="0.3">
      <c r="A1650" t="s">
        <v>187</v>
      </c>
      <c r="B1650" s="1">
        <v>44314</v>
      </c>
      <c r="C1650" s="1" t="str">
        <f t="shared" si="25"/>
        <v>21118</v>
      </c>
      <c r="D1650" t="s">
        <v>109</v>
      </c>
      <c r="E1650" t="s">
        <v>120</v>
      </c>
      <c r="F1650" t="s">
        <v>113</v>
      </c>
      <c r="G1650">
        <v>20</v>
      </c>
      <c r="H1650">
        <v>195.25</v>
      </c>
      <c r="I1650" t="s">
        <v>7</v>
      </c>
      <c r="J1650" t="str">
        <f>_xlfn.XLOOKUP(Table1_1[[#This Row],[Analyte]],[1]analyte_order!$B:$B,[1]analyte_order!$C:$C)</f>
        <v>375-22-4</v>
      </c>
      <c r="K1650">
        <f>_xlfn.XLOOKUP(Table1_1[[#This Row],[CAS_rn]],[1]analyte_order!$C:$C,[1]analyte_order!$E:$E)</f>
        <v>1</v>
      </c>
      <c r="L1650" s="3">
        <v>1.1299999999999999</v>
      </c>
    </row>
    <row r="1651" spans="1:12" x14ac:dyDescent="0.3">
      <c r="A1651" t="s">
        <v>187</v>
      </c>
      <c r="B1651" s="1">
        <v>44314</v>
      </c>
      <c r="C1651" s="1" t="str">
        <f t="shared" si="25"/>
        <v>21118</v>
      </c>
      <c r="D1651" t="s">
        <v>109</v>
      </c>
      <c r="E1651" t="s">
        <v>120</v>
      </c>
      <c r="F1651" t="s">
        <v>113</v>
      </c>
      <c r="G1651">
        <v>20</v>
      </c>
      <c r="H1651">
        <v>195.25</v>
      </c>
      <c r="I1651" t="s">
        <v>8</v>
      </c>
      <c r="J1651" t="str">
        <f>_xlfn.XLOOKUP(Table1_1[[#This Row],[Analyte]],[1]analyte_order!$B:$B,[1]analyte_order!$C:$C)</f>
        <v>2706-90-3</v>
      </c>
      <c r="K1651">
        <f>_xlfn.XLOOKUP(Table1_1[[#This Row],[CAS_rn]],[1]analyte_order!$C:$C,[1]analyte_order!$E:$E)</f>
        <v>2</v>
      </c>
      <c r="L1651" s="3">
        <v>0.26</v>
      </c>
    </row>
    <row r="1652" spans="1:12" x14ac:dyDescent="0.3">
      <c r="A1652" t="s">
        <v>187</v>
      </c>
      <c r="B1652" s="1">
        <v>44314</v>
      </c>
      <c r="C1652" s="1" t="str">
        <f t="shared" si="25"/>
        <v>21118</v>
      </c>
      <c r="D1652" t="s">
        <v>109</v>
      </c>
      <c r="E1652" t="s">
        <v>120</v>
      </c>
      <c r="F1652" t="s">
        <v>113</v>
      </c>
      <c r="G1652">
        <v>20</v>
      </c>
      <c r="H1652">
        <v>195.25</v>
      </c>
      <c r="I1652" t="s">
        <v>9</v>
      </c>
      <c r="J1652" t="str">
        <f>_xlfn.XLOOKUP(Table1_1[[#This Row],[Analyte]],[1]analyte_order!$B:$B,[1]analyte_order!$C:$C)</f>
        <v>307-24-4</v>
      </c>
      <c r="K1652">
        <f>_xlfn.XLOOKUP(Table1_1[[#This Row],[CAS_rn]],[1]analyte_order!$C:$C,[1]analyte_order!$E:$E)</f>
        <v>3</v>
      </c>
      <c r="L1652" s="3">
        <v>2.72</v>
      </c>
    </row>
    <row r="1653" spans="1:12" x14ac:dyDescent="0.3">
      <c r="A1653" t="s">
        <v>187</v>
      </c>
      <c r="B1653" s="1">
        <v>44314</v>
      </c>
      <c r="C1653" s="1" t="str">
        <f t="shared" si="25"/>
        <v>21118</v>
      </c>
      <c r="D1653" t="s">
        <v>109</v>
      </c>
      <c r="E1653" t="s">
        <v>120</v>
      </c>
      <c r="F1653" t="s">
        <v>113</v>
      </c>
      <c r="G1653">
        <v>20</v>
      </c>
      <c r="H1653">
        <v>195.25</v>
      </c>
      <c r="I1653" t="s">
        <v>10</v>
      </c>
      <c r="J1653" t="str">
        <f>_xlfn.XLOOKUP(Table1_1[[#This Row],[Analyte]],[1]analyte_order!$B:$B,[1]analyte_order!$C:$C)</f>
        <v>375-85-9</v>
      </c>
      <c r="K1653">
        <f>_xlfn.XLOOKUP(Table1_1[[#This Row],[CAS_rn]],[1]analyte_order!$C:$C,[1]analyte_order!$E:$E)</f>
        <v>4</v>
      </c>
      <c r="L1653" s="3">
        <v>1.17</v>
      </c>
    </row>
    <row r="1654" spans="1:12" x14ac:dyDescent="0.3">
      <c r="A1654" t="s">
        <v>187</v>
      </c>
      <c r="B1654" s="1">
        <v>44314</v>
      </c>
      <c r="C1654" s="1" t="str">
        <f t="shared" si="25"/>
        <v>21118</v>
      </c>
      <c r="D1654" t="s">
        <v>109</v>
      </c>
      <c r="E1654" t="s">
        <v>120</v>
      </c>
      <c r="F1654" t="s">
        <v>113</v>
      </c>
      <c r="G1654">
        <v>20</v>
      </c>
      <c r="H1654">
        <v>195.25</v>
      </c>
      <c r="I1654" t="s">
        <v>11</v>
      </c>
      <c r="J1654" t="str">
        <f>_xlfn.XLOOKUP(Table1_1[[#This Row],[Analyte]],[1]analyte_order!$B:$B,[1]analyte_order!$C:$C)</f>
        <v>335-67-1</v>
      </c>
      <c r="K1654">
        <f>_xlfn.XLOOKUP(Table1_1[[#This Row],[CAS_rn]],[1]analyte_order!$C:$C,[1]analyte_order!$E:$E)</f>
        <v>5</v>
      </c>
      <c r="L1654" s="3">
        <v>9.83</v>
      </c>
    </row>
    <row r="1655" spans="1:12" x14ac:dyDescent="0.3">
      <c r="A1655" t="s">
        <v>187</v>
      </c>
      <c r="B1655" s="1">
        <v>44314</v>
      </c>
      <c r="C1655" s="1" t="str">
        <f t="shared" si="25"/>
        <v>21118</v>
      </c>
      <c r="D1655" t="s">
        <v>109</v>
      </c>
      <c r="E1655" t="s">
        <v>120</v>
      </c>
      <c r="F1655" t="s">
        <v>113</v>
      </c>
      <c r="G1655">
        <v>20</v>
      </c>
      <c r="H1655">
        <v>195.25</v>
      </c>
      <c r="I1655" t="s">
        <v>12</v>
      </c>
      <c r="J1655" t="str">
        <f>_xlfn.XLOOKUP(Table1_1[[#This Row],[Analyte]],[1]analyte_order!$B:$B,[1]analyte_order!$C:$C)</f>
        <v>375-95-1</v>
      </c>
      <c r="K1655">
        <f>_xlfn.XLOOKUP(Table1_1[[#This Row],[CAS_rn]],[1]analyte_order!$C:$C,[1]analyte_order!$E:$E)</f>
        <v>6</v>
      </c>
      <c r="L1655" s="3">
        <v>1.9050000000000001E-2</v>
      </c>
    </row>
    <row r="1656" spans="1:12" x14ac:dyDescent="0.3">
      <c r="A1656" t="s">
        <v>187</v>
      </c>
      <c r="B1656" s="1">
        <v>44314</v>
      </c>
      <c r="C1656" s="1" t="str">
        <f t="shared" si="25"/>
        <v>21118</v>
      </c>
      <c r="D1656" t="s">
        <v>109</v>
      </c>
      <c r="E1656" t="s">
        <v>120</v>
      </c>
      <c r="F1656" t="s">
        <v>113</v>
      </c>
      <c r="G1656">
        <v>20</v>
      </c>
      <c r="H1656">
        <v>195.25</v>
      </c>
      <c r="I1656" t="s">
        <v>19</v>
      </c>
      <c r="J1656" t="str">
        <f>_xlfn.XLOOKUP(Table1_1[[#This Row],[Analyte]],[1]analyte_order!$B:$B,[1]analyte_order!$C:$C)</f>
        <v>335-76-2</v>
      </c>
      <c r="K1656">
        <f>_xlfn.XLOOKUP(Table1_1[[#This Row],[CAS_rn]],[1]analyte_order!$C:$C,[1]analyte_order!$E:$E)</f>
        <v>7</v>
      </c>
      <c r="L1656" s="3">
        <v>6.78</v>
      </c>
    </row>
    <row r="1657" spans="1:12" x14ac:dyDescent="0.3">
      <c r="A1657" t="s">
        <v>187</v>
      </c>
      <c r="B1657" s="1">
        <v>44314</v>
      </c>
      <c r="C1657" s="1" t="str">
        <f t="shared" si="25"/>
        <v>21118</v>
      </c>
      <c r="D1657" t="s">
        <v>109</v>
      </c>
      <c r="E1657" t="s">
        <v>120</v>
      </c>
      <c r="F1657" t="s">
        <v>113</v>
      </c>
      <c r="G1657">
        <v>20</v>
      </c>
      <c r="H1657">
        <v>195.25</v>
      </c>
      <c r="I1657" t="s">
        <v>20</v>
      </c>
      <c r="J1657" t="str">
        <f>_xlfn.XLOOKUP(Table1_1[[#This Row],[Analyte]],[1]analyte_order!$B:$B,[1]analyte_order!$C:$C)</f>
        <v>2058-94-8</v>
      </c>
      <c r="K1657">
        <f>_xlfn.XLOOKUP(Table1_1[[#This Row],[CAS_rn]],[1]analyte_order!$C:$C,[1]analyte_order!$E:$E)</f>
        <v>8</v>
      </c>
      <c r="L1657" s="3">
        <v>13.8</v>
      </c>
    </row>
    <row r="1658" spans="1:12" x14ac:dyDescent="0.3">
      <c r="A1658" t="s">
        <v>187</v>
      </c>
      <c r="B1658" s="1">
        <v>44314</v>
      </c>
      <c r="C1658" s="1" t="str">
        <f t="shared" si="25"/>
        <v>21118</v>
      </c>
      <c r="D1658" t="s">
        <v>109</v>
      </c>
      <c r="E1658" t="s">
        <v>120</v>
      </c>
      <c r="F1658" t="s">
        <v>113</v>
      </c>
      <c r="G1658">
        <v>20</v>
      </c>
      <c r="H1658">
        <v>195.25</v>
      </c>
      <c r="I1658" t="s">
        <v>21</v>
      </c>
      <c r="J1658" t="str">
        <f>_xlfn.XLOOKUP(Table1_1[[#This Row],[Analyte]],[1]analyte_order!$B:$B,[1]analyte_order!$C:$C)</f>
        <v>307-55-1</v>
      </c>
      <c r="K1658">
        <f>_xlfn.XLOOKUP(Table1_1[[#This Row],[CAS_rn]],[1]analyte_order!$C:$C,[1]analyte_order!$E:$E)</f>
        <v>9</v>
      </c>
      <c r="L1658" s="3">
        <v>21.4</v>
      </c>
    </row>
    <row r="1659" spans="1:12" x14ac:dyDescent="0.3">
      <c r="A1659" t="s">
        <v>187</v>
      </c>
      <c r="B1659" s="1">
        <v>44314</v>
      </c>
      <c r="C1659" s="1" t="str">
        <f t="shared" si="25"/>
        <v>21118</v>
      </c>
      <c r="D1659" t="s">
        <v>109</v>
      </c>
      <c r="E1659" t="s">
        <v>120</v>
      </c>
      <c r="F1659" t="s">
        <v>113</v>
      </c>
      <c r="G1659">
        <v>20</v>
      </c>
      <c r="H1659">
        <v>195.25</v>
      </c>
      <c r="I1659" t="s">
        <v>22</v>
      </c>
      <c r="J1659" t="str">
        <f>_xlfn.XLOOKUP(Table1_1[[#This Row],[Analyte]],[1]analyte_order!$B:$B,[1]analyte_order!$C:$C)</f>
        <v>72629-94-8</v>
      </c>
      <c r="K1659">
        <f>_xlfn.XLOOKUP(Table1_1[[#This Row],[CAS_rn]],[1]analyte_order!$C:$C,[1]analyte_order!$E:$E)</f>
        <v>10</v>
      </c>
      <c r="L1659" s="3">
        <v>19.3</v>
      </c>
    </row>
    <row r="1660" spans="1:12" x14ac:dyDescent="0.3">
      <c r="A1660" t="s">
        <v>187</v>
      </c>
      <c r="B1660" s="1">
        <v>44314</v>
      </c>
      <c r="C1660" s="1" t="str">
        <f t="shared" si="25"/>
        <v>21118</v>
      </c>
      <c r="D1660" t="s">
        <v>109</v>
      </c>
      <c r="E1660" t="s">
        <v>120</v>
      </c>
      <c r="F1660" t="s">
        <v>113</v>
      </c>
      <c r="G1660">
        <v>20</v>
      </c>
      <c r="H1660">
        <v>195.25</v>
      </c>
      <c r="I1660" t="s">
        <v>23</v>
      </c>
      <c r="J1660" t="str">
        <f>_xlfn.XLOOKUP(Table1_1[[#This Row],[Analyte]],[1]analyte_order!$B:$B,[1]analyte_order!$C:$C)</f>
        <v>376-06-7</v>
      </c>
      <c r="K1660">
        <f>_xlfn.XLOOKUP(Table1_1[[#This Row],[CAS_rn]],[1]analyte_order!$C:$C,[1]analyte_order!$E:$E)</f>
        <v>11</v>
      </c>
      <c r="L1660" s="3">
        <v>13.6</v>
      </c>
    </row>
    <row r="1661" spans="1:12" x14ac:dyDescent="0.3">
      <c r="A1661" t="s">
        <v>187</v>
      </c>
      <c r="B1661" s="1">
        <v>44314</v>
      </c>
      <c r="C1661" s="1" t="str">
        <f t="shared" si="25"/>
        <v>21118</v>
      </c>
      <c r="D1661" t="s">
        <v>109</v>
      </c>
      <c r="E1661" t="s">
        <v>120</v>
      </c>
      <c r="F1661" t="s">
        <v>113</v>
      </c>
      <c r="G1661">
        <v>20</v>
      </c>
      <c r="H1661">
        <v>195.25</v>
      </c>
      <c r="I1661" t="s">
        <v>24</v>
      </c>
      <c r="J1661" t="str">
        <f>_xlfn.XLOOKUP(Table1_1[[#This Row],[Analyte]],[1]analyte_order!$B:$B,[1]analyte_order!$C:$C)</f>
        <v>67905-19-5</v>
      </c>
      <c r="K1661">
        <f>_xlfn.XLOOKUP(Table1_1[[#This Row],[CAS_rn]],[1]analyte_order!$C:$C,[1]analyte_order!$E:$E)</f>
        <v>12</v>
      </c>
      <c r="L1661" s="3">
        <v>2.2000000000000002</v>
      </c>
    </row>
    <row r="1662" spans="1:12" x14ac:dyDescent="0.3">
      <c r="A1662" t="s">
        <v>187</v>
      </c>
      <c r="B1662" s="1">
        <v>44314</v>
      </c>
      <c r="C1662" s="1" t="str">
        <f t="shared" si="25"/>
        <v>21118</v>
      </c>
      <c r="D1662" t="s">
        <v>109</v>
      </c>
      <c r="E1662" t="s">
        <v>120</v>
      </c>
      <c r="F1662" t="s">
        <v>113</v>
      </c>
      <c r="G1662">
        <v>20</v>
      </c>
      <c r="H1662">
        <v>195.25</v>
      </c>
      <c r="I1662" t="s">
        <v>13</v>
      </c>
      <c r="J1662" t="str">
        <f>_xlfn.XLOOKUP(Table1_1[[#This Row],[Analyte]],[1]analyte_order!$B:$B,[1]analyte_order!$C:$C)</f>
        <v>375-73-5</v>
      </c>
      <c r="K1662">
        <f>_xlfn.XLOOKUP(Table1_1[[#This Row],[CAS_rn]],[1]analyte_order!$C:$C,[1]analyte_order!$E:$E)</f>
        <v>14</v>
      </c>
      <c r="L1662" s="3">
        <v>1.23</v>
      </c>
    </row>
    <row r="1663" spans="1:12" x14ac:dyDescent="0.3">
      <c r="A1663" t="s">
        <v>187</v>
      </c>
      <c r="B1663" s="1">
        <v>44314</v>
      </c>
      <c r="C1663" s="1" t="str">
        <f t="shared" si="25"/>
        <v>21118</v>
      </c>
      <c r="D1663" t="s">
        <v>109</v>
      </c>
      <c r="E1663" t="s">
        <v>120</v>
      </c>
      <c r="F1663" t="s">
        <v>113</v>
      </c>
      <c r="G1663">
        <v>20</v>
      </c>
      <c r="H1663">
        <v>195.25</v>
      </c>
      <c r="I1663" t="s">
        <v>14</v>
      </c>
      <c r="J1663" t="str">
        <f>_xlfn.XLOOKUP(Table1_1[[#This Row],[Analyte]],[1]analyte_order!$B:$B,[1]analyte_order!$C:$C)</f>
        <v>2706-91-4</v>
      </c>
      <c r="K1663">
        <f>_xlfn.XLOOKUP(Table1_1[[#This Row],[CAS_rn]],[1]analyte_order!$C:$C,[1]analyte_order!$E:$E)</f>
        <v>15</v>
      </c>
      <c r="L1663" s="3">
        <v>3.46</v>
      </c>
    </row>
    <row r="1664" spans="1:12" x14ac:dyDescent="0.3">
      <c r="A1664" t="s">
        <v>187</v>
      </c>
      <c r="B1664" s="1">
        <v>44314</v>
      </c>
      <c r="C1664" s="1" t="str">
        <f t="shared" si="25"/>
        <v>21118</v>
      </c>
      <c r="D1664" t="s">
        <v>109</v>
      </c>
      <c r="E1664" t="s">
        <v>120</v>
      </c>
      <c r="F1664" t="s">
        <v>113</v>
      </c>
      <c r="G1664">
        <v>20</v>
      </c>
      <c r="H1664">
        <v>195.25</v>
      </c>
      <c r="I1664" t="s">
        <v>15</v>
      </c>
      <c r="J1664" t="str">
        <f>_xlfn.XLOOKUP(Table1_1[[#This Row],[Analyte]],[1]analyte_order!$B:$B,[1]analyte_order!$C:$C)</f>
        <v>355-46-4</v>
      </c>
      <c r="K1664">
        <f>_xlfn.XLOOKUP(Table1_1[[#This Row],[CAS_rn]],[1]analyte_order!$C:$C,[1]analyte_order!$E:$E)</f>
        <v>16</v>
      </c>
      <c r="L1664" s="3">
        <v>72.8</v>
      </c>
    </row>
    <row r="1665" spans="1:12" x14ac:dyDescent="0.3">
      <c r="A1665" t="s">
        <v>187</v>
      </c>
      <c r="B1665" s="1">
        <v>44314</v>
      </c>
      <c r="C1665" s="1" t="str">
        <f t="shared" si="25"/>
        <v>21118</v>
      </c>
      <c r="D1665" t="s">
        <v>109</v>
      </c>
      <c r="E1665" t="s">
        <v>120</v>
      </c>
      <c r="F1665" t="s">
        <v>113</v>
      </c>
      <c r="G1665">
        <v>20</v>
      </c>
      <c r="H1665">
        <v>195.25</v>
      </c>
      <c r="I1665" t="s">
        <v>16</v>
      </c>
      <c r="J1665" t="str">
        <f>_xlfn.XLOOKUP(Table1_1[[#This Row],[Analyte]],[1]analyte_order!$B:$B,[1]analyte_order!$C:$C)</f>
        <v>375-92-8</v>
      </c>
      <c r="K1665">
        <f>_xlfn.XLOOKUP(Table1_1[[#This Row],[CAS_rn]],[1]analyte_order!$C:$C,[1]analyte_order!$E:$E)</f>
        <v>17</v>
      </c>
      <c r="L1665" s="3">
        <v>10.8</v>
      </c>
    </row>
    <row r="1666" spans="1:12" x14ac:dyDescent="0.3">
      <c r="A1666" t="s">
        <v>187</v>
      </c>
      <c r="B1666" s="1">
        <v>44314</v>
      </c>
      <c r="C1666" s="1" t="str">
        <f t="shared" ref="C1666:C1729" si="26">TEXT(B1666,"yy")&amp;TEXT((B1666-DATEVALUE("1/1/"&amp;TEXT(B1666,"yy"))+1),"000")</f>
        <v>21118</v>
      </c>
      <c r="D1666" t="s">
        <v>109</v>
      </c>
      <c r="E1666" t="s">
        <v>120</v>
      </c>
      <c r="F1666" t="s">
        <v>113</v>
      </c>
      <c r="G1666">
        <v>20</v>
      </c>
      <c r="H1666">
        <v>195.25</v>
      </c>
      <c r="I1666" t="s">
        <v>17</v>
      </c>
      <c r="J1666" t="str">
        <f>_xlfn.XLOOKUP(Table1_1[[#This Row],[Analyte]],[1]analyte_order!$B:$B,[1]analyte_order!$C:$C)</f>
        <v>1763-23-1</v>
      </c>
      <c r="K1666">
        <f>_xlfn.XLOOKUP(Table1_1[[#This Row],[CAS_rn]],[1]analyte_order!$C:$C,[1]analyte_order!$E:$E)</f>
        <v>18</v>
      </c>
      <c r="L1666" s="3">
        <v>3620</v>
      </c>
    </row>
    <row r="1667" spans="1:12" x14ac:dyDescent="0.3">
      <c r="A1667" t="s">
        <v>187</v>
      </c>
      <c r="B1667" s="1">
        <v>44314</v>
      </c>
      <c r="C1667" s="1" t="str">
        <f t="shared" si="26"/>
        <v>21118</v>
      </c>
      <c r="D1667" t="s">
        <v>109</v>
      </c>
      <c r="E1667" t="s">
        <v>120</v>
      </c>
      <c r="F1667" t="s">
        <v>113</v>
      </c>
      <c r="G1667">
        <v>20</v>
      </c>
      <c r="H1667">
        <v>195.25</v>
      </c>
      <c r="I1667" t="s">
        <v>25</v>
      </c>
      <c r="J1667" t="str">
        <f>_xlfn.XLOOKUP(Table1_1[[#This Row],[Analyte]],[1]analyte_order!$B:$B,[1]analyte_order!$C:$C)</f>
        <v>68259-12-1</v>
      </c>
      <c r="K1667">
        <f>_xlfn.XLOOKUP(Table1_1[[#This Row],[CAS_rn]],[1]analyte_order!$C:$C,[1]analyte_order!$E:$E)</f>
        <v>19</v>
      </c>
      <c r="L1667" s="3">
        <v>27.5</v>
      </c>
    </row>
    <row r="1668" spans="1:12" x14ac:dyDescent="0.3">
      <c r="A1668" t="s">
        <v>187</v>
      </c>
      <c r="B1668" s="1">
        <v>44314</v>
      </c>
      <c r="C1668" s="1" t="str">
        <f t="shared" si="26"/>
        <v>21118</v>
      </c>
      <c r="D1668" t="s">
        <v>109</v>
      </c>
      <c r="E1668" t="s">
        <v>120</v>
      </c>
      <c r="F1668" t="s">
        <v>113</v>
      </c>
      <c r="G1668">
        <v>20</v>
      </c>
      <c r="H1668">
        <v>195.25</v>
      </c>
      <c r="I1668" t="s">
        <v>26</v>
      </c>
      <c r="J1668" t="str">
        <f>_xlfn.XLOOKUP(Table1_1[[#This Row],[Analyte]],[1]analyte_order!$B:$B,[1]analyte_order!$C:$C)</f>
        <v>335-77-3</v>
      </c>
      <c r="K1668">
        <f>_xlfn.XLOOKUP(Table1_1[[#This Row],[CAS_rn]],[1]analyte_order!$C:$C,[1]analyte_order!$E:$E)</f>
        <v>20</v>
      </c>
      <c r="L1668" s="3">
        <v>52.7</v>
      </c>
    </row>
    <row r="1669" spans="1:12" x14ac:dyDescent="0.3">
      <c r="A1669" t="s">
        <v>187</v>
      </c>
      <c r="B1669" s="1">
        <v>44314</v>
      </c>
      <c r="C1669" s="1" t="str">
        <f t="shared" si="26"/>
        <v>21118</v>
      </c>
      <c r="D1669" t="s">
        <v>109</v>
      </c>
      <c r="E1669" t="s">
        <v>120</v>
      </c>
      <c r="F1669" t="s">
        <v>113</v>
      </c>
      <c r="G1669">
        <v>20</v>
      </c>
      <c r="H1669">
        <v>195.25</v>
      </c>
      <c r="I1669" t="s">
        <v>27</v>
      </c>
      <c r="J1669" t="str">
        <f>_xlfn.XLOOKUP(Table1_1[[#This Row],[Analyte]],[1]analyte_order!$B:$B,[1]analyte_order!$C:$C)</f>
        <v>79780-39-5</v>
      </c>
      <c r="K1669">
        <f>_xlfn.XLOOKUP(Table1_1[[#This Row],[CAS_rn]],[1]analyte_order!$C:$C,[1]analyte_order!$E:$E)</f>
        <v>21</v>
      </c>
      <c r="L1669" s="3">
        <v>10.7</v>
      </c>
    </row>
    <row r="1670" spans="1:12" x14ac:dyDescent="0.3">
      <c r="A1670" t="s">
        <v>187</v>
      </c>
      <c r="B1670" s="1">
        <v>44314</v>
      </c>
      <c r="C1670" s="1" t="str">
        <f t="shared" si="26"/>
        <v>21118</v>
      </c>
      <c r="D1670" t="s">
        <v>109</v>
      </c>
      <c r="E1670" t="s">
        <v>120</v>
      </c>
      <c r="F1670" t="s">
        <v>113</v>
      </c>
      <c r="G1670">
        <v>20</v>
      </c>
      <c r="H1670">
        <v>195.25</v>
      </c>
      <c r="I1670" t="s">
        <v>28</v>
      </c>
      <c r="J1670" t="str">
        <f>_xlfn.XLOOKUP(Table1_1[[#This Row],[Analyte]],[1]analyte_order!$B:$B,[1]analyte_order!$C:$C)</f>
        <v>757124-72-4</v>
      </c>
      <c r="K1670">
        <f>_xlfn.XLOOKUP(Table1_1[[#This Row],[CAS_rn]],[1]analyte_order!$C:$C,[1]analyte_order!$E:$E)</f>
        <v>22</v>
      </c>
      <c r="L1670" s="3">
        <v>1.9050000000000001E-2</v>
      </c>
    </row>
    <row r="1671" spans="1:12" x14ac:dyDescent="0.3">
      <c r="A1671" t="s">
        <v>187</v>
      </c>
      <c r="B1671" s="1">
        <v>44314</v>
      </c>
      <c r="C1671" s="1" t="str">
        <f t="shared" si="26"/>
        <v>21118</v>
      </c>
      <c r="D1671" t="s">
        <v>109</v>
      </c>
      <c r="E1671" t="s">
        <v>120</v>
      </c>
      <c r="F1671" t="s">
        <v>113</v>
      </c>
      <c r="G1671">
        <v>20</v>
      </c>
      <c r="H1671">
        <v>195.25</v>
      </c>
      <c r="I1671" t="s">
        <v>18</v>
      </c>
      <c r="J1671" t="str">
        <f>_xlfn.XLOOKUP(Table1_1[[#This Row],[Analyte]],[1]analyte_order!$B:$B,[1]analyte_order!$C:$C)</f>
        <v>27619-97-2</v>
      </c>
      <c r="K1671">
        <f>_xlfn.XLOOKUP(Table1_1[[#This Row],[CAS_rn]],[1]analyte_order!$C:$C,[1]analyte_order!$E:$E)</f>
        <v>23</v>
      </c>
      <c r="L1671" s="3">
        <v>1.9050000000000001E-2</v>
      </c>
    </row>
    <row r="1672" spans="1:12" x14ac:dyDescent="0.3">
      <c r="A1672" t="s">
        <v>187</v>
      </c>
      <c r="B1672" s="1">
        <v>44314</v>
      </c>
      <c r="C1672" s="1" t="str">
        <f t="shared" si="26"/>
        <v>21118</v>
      </c>
      <c r="D1672" t="s">
        <v>109</v>
      </c>
      <c r="E1672" t="s">
        <v>120</v>
      </c>
      <c r="F1672" t="s">
        <v>113</v>
      </c>
      <c r="G1672">
        <v>20</v>
      </c>
      <c r="H1672">
        <v>195.25</v>
      </c>
      <c r="I1672" t="s">
        <v>29</v>
      </c>
      <c r="J1672" t="str">
        <f>_xlfn.XLOOKUP(Table1_1[[#This Row],[Analyte]],[1]analyte_order!$B:$B,[1]analyte_order!$C:$C)</f>
        <v>39108-34-4</v>
      </c>
      <c r="K1672">
        <f>_xlfn.XLOOKUP(Table1_1[[#This Row],[CAS_rn]],[1]analyte_order!$C:$C,[1]analyte_order!$E:$E)</f>
        <v>24</v>
      </c>
      <c r="L1672" s="3">
        <v>26.9</v>
      </c>
    </row>
    <row r="1673" spans="1:12" x14ac:dyDescent="0.3">
      <c r="A1673" t="s">
        <v>187</v>
      </c>
      <c r="B1673" s="1">
        <v>44314</v>
      </c>
      <c r="C1673" s="1" t="str">
        <f t="shared" si="26"/>
        <v>21118</v>
      </c>
      <c r="D1673" t="s">
        <v>109</v>
      </c>
      <c r="E1673" t="s">
        <v>120</v>
      </c>
      <c r="F1673" t="s">
        <v>113</v>
      </c>
      <c r="G1673">
        <v>20</v>
      </c>
      <c r="H1673">
        <v>195.25</v>
      </c>
      <c r="I1673" t="s">
        <v>30</v>
      </c>
      <c r="J1673" t="str">
        <f>_xlfn.XLOOKUP(Table1_1[[#This Row],[Analyte]],[1]analyte_order!$B:$B,[1]analyte_order!$C:$C)</f>
        <v>120226-60-0</v>
      </c>
      <c r="K1673">
        <f>_xlfn.XLOOKUP(Table1_1[[#This Row],[CAS_rn]],[1]analyte_order!$C:$C,[1]analyte_order!$E:$E)</f>
        <v>25</v>
      </c>
      <c r="L1673" s="3">
        <v>10.4</v>
      </c>
    </row>
    <row r="1674" spans="1:12" x14ac:dyDescent="0.3">
      <c r="A1674" t="s">
        <v>187</v>
      </c>
      <c r="B1674" s="1">
        <v>44314</v>
      </c>
      <c r="C1674" s="1" t="str">
        <f t="shared" si="26"/>
        <v>21118</v>
      </c>
      <c r="D1674" t="s">
        <v>109</v>
      </c>
      <c r="E1674" t="s">
        <v>120</v>
      </c>
      <c r="F1674" t="s">
        <v>113</v>
      </c>
      <c r="G1674">
        <v>20</v>
      </c>
      <c r="H1674">
        <v>195.25</v>
      </c>
      <c r="I1674" t="s">
        <v>31</v>
      </c>
      <c r="J1674" t="str">
        <f>_xlfn.XLOOKUP(Table1_1[[#This Row],[Analyte]],[1]analyte_order!$B:$B,[1]analyte_order!$C:$C)</f>
        <v>2355-31-9</v>
      </c>
      <c r="K1674">
        <f>_xlfn.XLOOKUP(Table1_1[[#This Row],[CAS_rn]],[1]analyte_order!$C:$C,[1]analyte_order!$E:$E)</f>
        <v>26</v>
      </c>
      <c r="L1674" s="3">
        <v>1.9050000000000001E-2</v>
      </c>
    </row>
    <row r="1675" spans="1:12" x14ac:dyDescent="0.3">
      <c r="A1675" t="s">
        <v>187</v>
      </c>
      <c r="B1675" s="1">
        <v>44314</v>
      </c>
      <c r="C1675" s="1" t="str">
        <f t="shared" si="26"/>
        <v>21118</v>
      </c>
      <c r="D1675" t="s">
        <v>109</v>
      </c>
      <c r="E1675" t="s">
        <v>120</v>
      </c>
      <c r="F1675" t="s">
        <v>113</v>
      </c>
      <c r="G1675">
        <v>20</v>
      </c>
      <c r="H1675">
        <v>195.25</v>
      </c>
      <c r="I1675" t="s">
        <v>32</v>
      </c>
      <c r="J1675" t="str">
        <f>_xlfn.XLOOKUP(Table1_1[[#This Row],[Analyte]],[1]analyte_order!$B:$B,[1]analyte_order!$C:$C)</f>
        <v>2991-50-6</v>
      </c>
      <c r="K1675">
        <f>_xlfn.XLOOKUP(Table1_1[[#This Row],[CAS_rn]],[1]analyte_order!$C:$C,[1]analyte_order!$E:$E)</f>
        <v>27</v>
      </c>
      <c r="L1675" s="3">
        <v>1.9050000000000001E-2</v>
      </c>
    </row>
    <row r="1676" spans="1:12" x14ac:dyDescent="0.3">
      <c r="A1676" t="s">
        <v>187</v>
      </c>
      <c r="B1676" s="1">
        <v>44314</v>
      </c>
      <c r="C1676" s="1" t="str">
        <f t="shared" si="26"/>
        <v>21118</v>
      </c>
      <c r="D1676" t="s">
        <v>109</v>
      </c>
      <c r="E1676" t="s">
        <v>120</v>
      </c>
      <c r="F1676" t="s">
        <v>113</v>
      </c>
      <c r="G1676">
        <v>20</v>
      </c>
      <c r="H1676">
        <v>195.25</v>
      </c>
      <c r="I1676" t="s">
        <v>33</v>
      </c>
      <c r="J1676" t="str">
        <f>_xlfn.XLOOKUP(Table1_1[[#This Row],[Analyte]],[1]analyte_order!$B:$B,[1]analyte_order!$C:$C)</f>
        <v>754-91-6</v>
      </c>
      <c r="K1676">
        <f>_xlfn.XLOOKUP(Table1_1[[#This Row],[CAS_rn]],[1]analyte_order!$C:$C,[1]analyte_order!$E:$E)</f>
        <v>28</v>
      </c>
      <c r="L1676" s="3">
        <v>12.9</v>
      </c>
    </row>
    <row r="1677" spans="1:12" x14ac:dyDescent="0.3">
      <c r="A1677" t="s">
        <v>187</v>
      </c>
      <c r="B1677" s="1">
        <v>44314</v>
      </c>
      <c r="C1677" s="1" t="str">
        <f t="shared" si="26"/>
        <v>21118</v>
      </c>
      <c r="D1677" t="s">
        <v>109</v>
      </c>
      <c r="E1677" t="s">
        <v>120</v>
      </c>
      <c r="F1677" t="s">
        <v>113</v>
      </c>
      <c r="G1677">
        <v>20</v>
      </c>
      <c r="H1677">
        <v>195.25</v>
      </c>
      <c r="I1677" t="s">
        <v>34</v>
      </c>
      <c r="J1677" t="str">
        <f>_xlfn.XLOOKUP(Table1_1[[#This Row],[Analyte]],[1]analyte_order!$B:$B,[1]analyte_order!$C:$C)</f>
        <v>2806-24-8</v>
      </c>
      <c r="K1677">
        <f>_xlfn.XLOOKUP(Table1_1[[#This Row],[CAS_rn]],[1]analyte_order!$C:$C,[1]analyte_order!$E:$E)</f>
        <v>29</v>
      </c>
      <c r="L1677" s="3">
        <v>1.9050000000000001E-2</v>
      </c>
    </row>
    <row r="1678" spans="1:12" x14ac:dyDescent="0.3">
      <c r="A1678" t="s">
        <v>187</v>
      </c>
      <c r="B1678" s="1">
        <v>44314</v>
      </c>
      <c r="C1678" s="1" t="str">
        <f t="shared" si="26"/>
        <v>21118</v>
      </c>
      <c r="D1678" t="s">
        <v>109</v>
      </c>
      <c r="E1678" t="s">
        <v>120</v>
      </c>
      <c r="F1678" t="s">
        <v>113</v>
      </c>
      <c r="G1678">
        <v>20</v>
      </c>
      <c r="H1678">
        <v>195.25</v>
      </c>
      <c r="I1678" t="s">
        <v>35</v>
      </c>
      <c r="J1678" t="str">
        <f>_xlfn.XLOOKUP(Table1_1[[#This Row],[Analyte]],[1]analyte_order!$B:$B,[1]analyte_order!$C:$C)</f>
        <v>31506-32-8</v>
      </c>
      <c r="K1678">
        <f>_xlfn.XLOOKUP(Table1_1[[#This Row],[CAS_rn]],[1]analyte_order!$C:$C,[1]analyte_order!$E:$E)</f>
        <v>30</v>
      </c>
      <c r="L1678" s="3">
        <v>1.9050000000000001E-2</v>
      </c>
    </row>
    <row r="1679" spans="1:12" x14ac:dyDescent="0.3">
      <c r="A1679" t="s">
        <v>187</v>
      </c>
      <c r="B1679" s="1">
        <v>44314</v>
      </c>
      <c r="C1679" s="1" t="str">
        <f t="shared" si="26"/>
        <v>21118</v>
      </c>
      <c r="D1679" t="s">
        <v>109</v>
      </c>
      <c r="E1679" t="s">
        <v>120</v>
      </c>
      <c r="F1679" t="s">
        <v>113</v>
      </c>
      <c r="G1679">
        <v>20</v>
      </c>
      <c r="H1679">
        <v>195.25</v>
      </c>
      <c r="I1679" t="s">
        <v>36</v>
      </c>
      <c r="J1679" t="str">
        <f>_xlfn.XLOOKUP(Table1_1[[#This Row],[Analyte]],[1]analyte_order!$B:$B,[1]analyte_order!$C:$C)</f>
        <v>4151-50-2</v>
      </c>
      <c r="K1679">
        <f>_xlfn.XLOOKUP(Table1_1[[#This Row],[CAS_rn]],[1]analyte_order!$C:$C,[1]analyte_order!$E:$E)</f>
        <v>31</v>
      </c>
      <c r="L1679" s="3">
        <v>1.9050000000000001E-2</v>
      </c>
    </row>
    <row r="1680" spans="1:12" x14ac:dyDescent="0.3">
      <c r="A1680" t="s">
        <v>187</v>
      </c>
      <c r="B1680" s="1">
        <v>44314</v>
      </c>
      <c r="C1680" s="1" t="str">
        <f t="shared" si="26"/>
        <v>21118</v>
      </c>
      <c r="D1680" t="s">
        <v>109</v>
      </c>
      <c r="E1680" t="s">
        <v>120</v>
      </c>
      <c r="F1680" t="s">
        <v>113</v>
      </c>
      <c r="G1680">
        <v>20</v>
      </c>
      <c r="H1680">
        <v>195.25</v>
      </c>
      <c r="I1680" t="s">
        <v>37</v>
      </c>
      <c r="J1680" t="str">
        <f>_xlfn.XLOOKUP(Table1_1[[#This Row],[Analyte]],[1]analyte_order!$B:$B,[1]analyte_order!$C:$C)</f>
        <v>13252-13-6</v>
      </c>
      <c r="K1680">
        <f>_xlfn.XLOOKUP(Table1_1[[#This Row],[CAS_rn]],[1]analyte_order!$C:$C,[1]analyte_order!$E:$E)</f>
        <v>34</v>
      </c>
      <c r="L1680" s="3">
        <v>1.9050000000000001E-2</v>
      </c>
    </row>
    <row r="1681" spans="1:12" x14ac:dyDescent="0.3">
      <c r="A1681" t="s">
        <v>187</v>
      </c>
      <c r="B1681" s="1">
        <v>44314</v>
      </c>
      <c r="C1681" s="1" t="str">
        <f t="shared" si="26"/>
        <v>21118</v>
      </c>
      <c r="D1681" t="s">
        <v>109</v>
      </c>
      <c r="E1681" t="s">
        <v>120</v>
      </c>
      <c r="F1681" t="s">
        <v>113</v>
      </c>
      <c r="G1681">
        <v>20</v>
      </c>
      <c r="H1681">
        <v>195.25</v>
      </c>
      <c r="I1681" t="s">
        <v>38</v>
      </c>
      <c r="J1681" t="str">
        <f>_xlfn.XLOOKUP(Table1_1[[#This Row],[Analyte]],[1]analyte_order!$B:$B,[1]analyte_order!$C:$C)</f>
        <v>919005-14-4</v>
      </c>
      <c r="K1681">
        <f>_xlfn.XLOOKUP(Table1_1[[#This Row],[CAS_rn]],[1]analyte_order!$C:$C,[1]analyte_order!$E:$E)</f>
        <v>35</v>
      </c>
      <c r="L1681" s="3">
        <v>1.9050000000000001E-2</v>
      </c>
    </row>
    <row r="1682" spans="1:12" x14ac:dyDescent="0.3">
      <c r="A1682" t="s">
        <v>187</v>
      </c>
      <c r="B1682" s="1">
        <v>44314</v>
      </c>
      <c r="C1682" s="1" t="str">
        <f t="shared" si="26"/>
        <v>21118</v>
      </c>
      <c r="D1682" t="s">
        <v>109</v>
      </c>
      <c r="E1682" t="s">
        <v>120</v>
      </c>
      <c r="F1682" t="s">
        <v>113</v>
      </c>
      <c r="G1682">
        <v>20</v>
      </c>
      <c r="H1682">
        <v>195.25</v>
      </c>
      <c r="I1682" t="s">
        <v>39</v>
      </c>
      <c r="J1682" t="str">
        <f>_xlfn.XLOOKUP(Table1_1[[#This Row],[Analyte]],[1]analyte_order!$B:$B,[1]analyte_order!$C:$C)</f>
        <v>756426-58-1</v>
      </c>
      <c r="K1682">
        <f>_xlfn.XLOOKUP(Table1_1[[#This Row],[CAS_rn]],[1]analyte_order!$C:$C,[1]analyte_order!$E:$E)</f>
        <v>36</v>
      </c>
      <c r="L1682" s="3">
        <v>1.9050000000000001E-2</v>
      </c>
    </row>
    <row r="1683" spans="1:12" x14ac:dyDescent="0.3">
      <c r="A1683" t="s">
        <v>187</v>
      </c>
      <c r="B1683" s="1">
        <v>44314</v>
      </c>
      <c r="C1683" s="1" t="str">
        <f t="shared" si="26"/>
        <v>21118</v>
      </c>
      <c r="D1683" t="s">
        <v>109</v>
      </c>
      <c r="E1683" t="s">
        <v>120</v>
      </c>
      <c r="F1683" t="s">
        <v>113</v>
      </c>
      <c r="G1683">
        <v>20</v>
      </c>
      <c r="H1683">
        <v>195.25</v>
      </c>
      <c r="I1683" t="s">
        <v>40</v>
      </c>
      <c r="J1683" t="str">
        <f>_xlfn.XLOOKUP(Table1_1[[#This Row],[Analyte]],[1]analyte_order!$B:$B,[1]analyte_order!$C:$C)</f>
        <v>763051-92-9</v>
      </c>
      <c r="K1683">
        <f>_xlfn.XLOOKUP(Table1_1[[#This Row],[CAS_rn]],[1]analyte_order!$C:$C,[1]analyte_order!$E:$E)</f>
        <v>37</v>
      </c>
      <c r="L1683" s="3">
        <v>1.9050000000000001E-2</v>
      </c>
    </row>
    <row r="1684" spans="1:12" x14ac:dyDescent="0.3">
      <c r="A1684" t="s">
        <v>187</v>
      </c>
      <c r="B1684" s="1">
        <v>44314</v>
      </c>
      <c r="C1684" s="1" t="str">
        <f t="shared" si="26"/>
        <v>21118</v>
      </c>
      <c r="D1684" t="s">
        <v>109</v>
      </c>
      <c r="E1684" t="s">
        <v>120</v>
      </c>
      <c r="F1684" t="s">
        <v>113</v>
      </c>
      <c r="G1684">
        <v>20</v>
      </c>
      <c r="H1684">
        <v>195.25</v>
      </c>
      <c r="I1684" t="s">
        <v>41</v>
      </c>
      <c r="J1684" t="str">
        <f>_xlfn.XLOOKUP(Table1_1[[#This Row],[Analyte]],[1]analyte_order!$B:$B,[1]analyte_order!$C:$C)</f>
        <v>356-02-5</v>
      </c>
      <c r="K1684">
        <f>_xlfn.XLOOKUP(Table1_1[[#This Row],[CAS_rn]],[1]analyte_order!$C:$C,[1]analyte_order!$E:$E)</f>
        <v>38</v>
      </c>
      <c r="L1684" s="3">
        <v>1.9050000000000001E-2</v>
      </c>
    </row>
    <row r="1685" spans="1:12" x14ac:dyDescent="0.3">
      <c r="A1685" t="s">
        <v>187</v>
      </c>
      <c r="B1685" s="1">
        <v>44314</v>
      </c>
      <c r="C1685" s="1" t="str">
        <f t="shared" si="26"/>
        <v>21118</v>
      </c>
      <c r="D1685" t="s">
        <v>109</v>
      </c>
      <c r="E1685" t="s">
        <v>120</v>
      </c>
      <c r="F1685" t="s">
        <v>113</v>
      </c>
      <c r="G1685">
        <v>20</v>
      </c>
      <c r="H1685">
        <v>195.25</v>
      </c>
      <c r="I1685" t="s">
        <v>42</v>
      </c>
      <c r="J1685" t="str">
        <f>_xlfn.XLOOKUP(Table1_1[[#This Row],[Analyte]],[1]analyte_order!$B:$B,[1]analyte_order!$C:$C)</f>
        <v>914637-49-3</v>
      </c>
      <c r="K1685">
        <f>_xlfn.XLOOKUP(Table1_1[[#This Row],[CAS_rn]],[1]analyte_order!$C:$C,[1]analyte_order!$E:$E)</f>
        <v>39</v>
      </c>
      <c r="L1685" s="3">
        <v>1.1200000000000001</v>
      </c>
    </row>
    <row r="1686" spans="1:12" x14ac:dyDescent="0.3">
      <c r="A1686" t="s">
        <v>187</v>
      </c>
      <c r="B1686" s="1">
        <v>44314</v>
      </c>
      <c r="C1686" s="1" t="str">
        <f t="shared" si="26"/>
        <v>21118</v>
      </c>
      <c r="D1686" t="s">
        <v>109</v>
      </c>
      <c r="E1686" t="s">
        <v>120</v>
      </c>
      <c r="F1686" t="s">
        <v>113</v>
      </c>
      <c r="G1686">
        <v>20</v>
      </c>
      <c r="H1686">
        <v>195.25</v>
      </c>
      <c r="I1686" t="s">
        <v>43</v>
      </c>
      <c r="J1686" t="str">
        <f>_xlfn.XLOOKUP(Table1_1[[#This Row],[Analyte]],[1]analyte_order!$B:$B,[1]analyte_order!$C:$C)</f>
        <v>812-70-4</v>
      </c>
      <c r="K1686">
        <f>_xlfn.XLOOKUP(Table1_1[[#This Row],[CAS_rn]],[1]analyte_order!$C:$C,[1]analyte_order!$E:$E)</f>
        <v>40</v>
      </c>
      <c r="L1686" s="3">
        <v>1.9050000000000001E-2</v>
      </c>
    </row>
    <row r="1687" spans="1:12" x14ac:dyDescent="0.3">
      <c r="A1687" t="s">
        <v>187</v>
      </c>
      <c r="B1687" s="1">
        <v>44314</v>
      </c>
      <c r="C1687" s="1" t="str">
        <f t="shared" si="26"/>
        <v>21118</v>
      </c>
      <c r="D1687" t="s">
        <v>109</v>
      </c>
      <c r="E1687" t="s">
        <v>120</v>
      </c>
      <c r="F1687" t="s">
        <v>113</v>
      </c>
      <c r="G1687">
        <v>20</v>
      </c>
      <c r="H1687">
        <v>195.25</v>
      </c>
      <c r="I1687" t="s">
        <v>44</v>
      </c>
      <c r="J1687" t="str">
        <f>_xlfn.XLOOKUP(Table1_1[[#This Row],[Analyte]],[1]analyte_order!$B:$B,[1]analyte_order!$C:$C)</f>
        <v>53826-12-3</v>
      </c>
      <c r="K1687">
        <f>_xlfn.XLOOKUP(Table1_1[[#This Row],[CAS_rn]],[1]analyte_order!$C:$C,[1]analyte_order!$E:$E)</f>
        <v>41</v>
      </c>
      <c r="L1687" s="3">
        <v>1.9050000000000001E-2</v>
      </c>
    </row>
    <row r="1688" spans="1:12" x14ac:dyDescent="0.3">
      <c r="A1688" t="s">
        <v>187</v>
      </c>
      <c r="B1688" s="1">
        <v>44314</v>
      </c>
      <c r="C1688" s="1" t="str">
        <f t="shared" si="26"/>
        <v>21118</v>
      </c>
      <c r="D1688" t="s">
        <v>109</v>
      </c>
      <c r="E1688" t="s">
        <v>120</v>
      </c>
      <c r="F1688" t="s">
        <v>113</v>
      </c>
      <c r="G1688">
        <v>20</v>
      </c>
      <c r="H1688">
        <v>195.25</v>
      </c>
      <c r="I1688" t="s">
        <v>45</v>
      </c>
      <c r="J1688" t="str">
        <f>_xlfn.XLOOKUP(Table1_1[[#This Row],[Analyte]],[1]analyte_order!$B:$B,[1]analyte_order!$C:$C)</f>
        <v>27854-31-5</v>
      </c>
      <c r="K1688">
        <f>_xlfn.XLOOKUP(Table1_1[[#This Row],[CAS_rn]],[1]analyte_order!$C:$C,[1]analyte_order!$E:$E)</f>
        <v>42</v>
      </c>
      <c r="L1688" s="3">
        <v>1.9050000000000001E-2</v>
      </c>
    </row>
    <row r="1689" spans="1:12" x14ac:dyDescent="0.3">
      <c r="A1689" t="s">
        <v>187</v>
      </c>
      <c r="B1689" s="1">
        <v>44314</v>
      </c>
      <c r="C1689" s="1" t="str">
        <f t="shared" si="26"/>
        <v>21118</v>
      </c>
      <c r="D1689" t="s">
        <v>109</v>
      </c>
      <c r="E1689" t="s">
        <v>120</v>
      </c>
      <c r="F1689" t="s">
        <v>113</v>
      </c>
      <c r="G1689">
        <v>20</v>
      </c>
      <c r="H1689">
        <v>195.25</v>
      </c>
      <c r="I1689" t="s">
        <v>46</v>
      </c>
      <c r="J1689" t="str">
        <f>_xlfn.XLOOKUP(Table1_1[[#This Row],[Analyte]],[1]analyte_order!$B:$B,[1]analyte_order!$C:$C)</f>
        <v>53826-13-4</v>
      </c>
      <c r="K1689">
        <f>_xlfn.XLOOKUP(Table1_1[[#This Row],[CAS_rn]],[1]analyte_order!$C:$C,[1]analyte_order!$E:$E)</f>
        <v>43</v>
      </c>
      <c r="L1689" s="3">
        <v>1.9050000000000001E-2</v>
      </c>
    </row>
    <row r="1690" spans="1:12" x14ac:dyDescent="0.3">
      <c r="A1690" t="s">
        <v>187</v>
      </c>
      <c r="B1690" s="1">
        <v>44314</v>
      </c>
      <c r="C1690" s="1" t="str">
        <f t="shared" si="26"/>
        <v>21118</v>
      </c>
      <c r="D1690" t="s">
        <v>109</v>
      </c>
      <c r="E1690" t="s">
        <v>120</v>
      </c>
      <c r="F1690" t="s">
        <v>113</v>
      </c>
      <c r="G1690">
        <v>20</v>
      </c>
      <c r="H1690">
        <v>195.25</v>
      </c>
      <c r="I1690" t="s">
        <v>47</v>
      </c>
      <c r="J1690" t="str">
        <f>_xlfn.XLOOKUP(Table1_1[[#This Row],[Analyte]],[1]analyte_order!$B:$B,[1]analyte_order!$C:$C)</f>
        <v>161094-75-3</v>
      </c>
      <c r="K1690">
        <f>_xlfn.XLOOKUP(Table1_1[[#This Row],[CAS_rn]],[1]analyte_order!$C:$C,[1]analyte_order!$E:$E)</f>
        <v>44</v>
      </c>
      <c r="L1690" s="3">
        <v>1.9050000000000001E-2</v>
      </c>
    </row>
    <row r="1691" spans="1:12" x14ac:dyDescent="0.3">
      <c r="A1691" t="s">
        <v>187</v>
      </c>
      <c r="B1691" s="1">
        <v>44314</v>
      </c>
      <c r="C1691" s="1" t="str">
        <f t="shared" si="26"/>
        <v>21118</v>
      </c>
      <c r="D1691" t="s">
        <v>109</v>
      </c>
      <c r="E1691" t="s">
        <v>120</v>
      </c>
      <c r="F1691" t="s">
        <v>113</v>
      </c>
      <c r="G1691">
        <v>20</v>
      </c>
      <c r="H1691">
        <v>195.25</v>
      </c>
      <c r="I1691" t="s">
        <v>48</v>
      </c>
      <c r="J1691" t="str">
        <f>_xlfn.XLOOKUP(Table1_1[[#This Row],[Analyte]],[1]analyte_order!$B:$B,[1]analyte_order!$C:$C)</f>
        <v>70887-84-2</v>
      </c>
      <c r="K1691">
        <f>_xlfn.XLOOKUP(Table1_1[[#This Row],[CAS_rn]],[1]analyte_order!$C:$C,[1]analyte_order!$E:$E)</f>
        <v>45</v>
      </c>
      <c r="L1691" s="3">
        <v>1.9050000000000001E-2</v>
      </c>
    </row>
    <row r="1692" spans="1:12" x14ac:dyDescent="0.3">
      <c r="A1692" t="s">
        <v>187</v>
      </c>
      <c r="B1692" s="1">
        <v>44314</v>
      </c>
      <c r="C1692" s="1" t="str">
        <f t="shared" si="26"/>
        <v>21118</v>
      </c>
      <c r="D1692" t="s">
        <v>109</v>
      </c>
      <c r="E1692" t="s">
        <v>120</v>
      </c>
      <c r="F1692" t="s">
        <v>113</v>
      </c>
      <c r="G1692">
        <v>20</v>
      </c>
      <c r="H1692">
        <v>195.25</v>
      </c>
      <c r="I1692" t="s">
        <v>49</v>
      </c>
      <c r="J1692" t="str">
        <f>_xlfn.XLOOKUP(Table1_1[[#This Row],[Analyte]],[1]analyte_order!$B:$B,[1]analyte_order!$C:$C)</f>
        <v>57677-95-9</v>
      </c>
      <c r="K1692">
        <f>_xlfn.XLOOKUP(Table1_1[[#This Row],[CAS_rn]],[1]analyte_order!$C:$C,[1]analyte_order!$E:$E)</f>
        <v>46</v>
      </c>
      <c r="L1692" s="3">
        <v>1.9050000000000001E-2</v>
      </c>
    </row>
    <row r="1693" spans="1:12" x14ac:dyDescent="0.3">
      <c r="A1693" t="s">
        <v>187</v>
      </c>
      <c r="B1693" s="1">
        <v>44314</v>
      </c>
      <c r="C1693" s="1" t="str">
        <f t="shared" si="26"/>
        <v>21118</v>
      </c>
      <c r="D1693" t="s">
        <v>109</v>
      </c>
      <c r="E1693" t="s">
        <v>120</v>
      </c>
      <c r="F1693" t="s">
        <v>113</v>
      </c>
      <c r="G1693">
        <v>20</v>
      </c>
      <c r="H1693">
        <v>195.25</v>
      </c>
      <c r="I1693" t="s">
        <v>50</v>
      </c>
      <c r="J1693" t="str">
        <f>_xlfn.XLOOKUP(Table1_1[[#This Row],[Analyte]],[1]analyte_order!$B:$B,[1]analyte_order!$C:$C)</f>
        <v>30334-69-1</v>
      </c>
      <c r="K1693">
        <f>_xlfn.XLOOKUP(Table1_1[[#This Row],[CAS_rn]],[1]analyte_order!$C:$C,[1]analyte_order!$E:$E)</f>
        <v>51</v>
      </c>
      <c r="L1693" s="3">
        <v>22.7</v>
      </c>
    </row>
    <row r="1694" spans="1:12" x14ac:dyDescent="0.3">
      <c r="A1694" t="s">
        <v>187</v>
      </c>
      <c r="B1694" s="1">
        <v>44314</v>
      </c>
      <c r="C1694" s="1" t="str">
        <f t="shared" si="26"/>
        <v>21118</v>
      </c>
      <c r="D1694" t="s">
        <v>109</v>
      </c>
      <c r="E1694" t="s">
        <v>120</v>
      </c>
      <c r="F1694" t="s">
        <v>113</v>
      </c>
      <c r="G1694">
        <v>20</v>
      </c>
      <c r="H1694">
        <v>195.25</v>
      </c>
      <c r="I1694" t="s">
        <v>51</v>
      </c>
      <c r="J1694" t="str">
        <f>_xlfn.XLOOKUP(Table1_1[[#This Row],[Analyte]],[1]analyte_order!$B:$B,[1]analyte_order!$C:$C)</f>
        <v>41997-13-1</v>
      </c>
      <c r="K1694">
        <f>_xlfn.XLOOKUP(Table1_1[[#This Row],[CAS_rn]],[1]analyte_order!$C:$C,[1]analyte_order!$E:$E)</f>
        <v>52</v>
      </c>
      <c r="L1694" s="3">
        <v>52.7</v>
      </c>
    </row>
    <row r="1695" spans="1:12" x14ac:dyDescent="0.3">
      <c r="A1695" t="s">
        <v>187</v>
      </c>
      <c r="B1695" s="1">
        <v>44314</v>
      </c>
      <c r="C1695" s="1" t="str">
        <f t="shared" si="26"/>
        <v>21118</v>
      </c>
      <c r="D1695" t="s">
        <v>109</v>
      </c>
      <c r="E1695" t="s">
        <v>120</v>
      </c>
      <c r="F1695" t="s">
        <v>113</v>
      </c>
      <c r="G1695">
        <v>20</v>
      </c>
      <c r="H1695">
        <v>195.25</v>
      </c>
      <c r="I1695" t="s">
        <v>52</v>
      </c>
      <c r="J1695" t="str">
        <f>_xlfn.XLOOKUP(Table1_1[[#This Row],[Analyte]],[1]analyte_order!$B:$B,[1]analyte_order!$C:$C)</f>
        <v>423-41-6</v>
      </c>
      <c r="K1695">
        <f>_xlfn.XLOOKUP(Table1_1[[#This Row],[CAS_rn]],[1]analyte_order!$C:$C,[1]analyte_order!$E:$E)</f>
        <v>53</v>
      </c>
      <c r="L1695" s="3">
        <v>1.9050000000000001E-2</v>
      </c>
    </row>
    <row r="1696" spans="1:12" x14ac:dyDescent="0.3">
      <c r="A1696" t="s">
        <v>187</v>
      </c>
      <c r="B1696" s="1">
        <v>44314</v>
      </c>
      <c r="C1696" s="1" t="str">
        <f t="shared" si="26"/>
        <v>21118</v>
      </c>
      <c r="D1696" t="s">
        <v>109</v>
      </c>
      <c r="E1696" t="s">
        <v>120</v>
      </c>
      <c r="F1696" t="s">
        <v>113</v>
      </c>
      <c r="G1696">
        <v>20</v>
      </c>
      <c r="H1696">
        <v>195.25</v>
      </c>
      <c r="I1696" t="s">
        <v>53</v>
      </c>
      <c r="J1696" t="str">
        <f>_xlfn.XLOOKUP(Table1_1[[#This Row],[Analyte]],[1]analyte_order!$B:$B,[1]analyte_order!$C:$C)</f>
        <v>777011-38-8</v>
      </c>
      <c r="K1696">
        <f>_xlfn.XLOOKUP(Table1_1[[#This Row],[CAS_rn]],[1]analyte_order!$C:$C,[1]analyte_order!$E:$E)</f>
        <v>54</v>
      </c>
      <c r="L1696" s="3">
        <v>5.71</v>
      </c>
    </row>
    <row r="1697" spans="1:12" x14ac:dyDescent="0.3">
      <c r="A1697" t="s">
        <v>187</v>
      </c>
      <c r="B1697" s="1">
        <v>44314</v>
      </c>
      <c r="C1697" s="1" t="str">
        <f t="shared" si="26"/>
        <v>21118</v>
      </c>
      <c r="D1697" t="s">
        <v>109</v>
      </c>
      <c r="E1697" t="s">
        <v>120</v>
      </c>
      <c r="F1697" t="s">
        <v>113</v>
      </c>
      <c r="G1697">
        <v>20</v>
      </c>
      <c r="H1697">
        <v>195.25</v>
      </c>
      <c r="I1697" t="s">
        <v>54</v>
      </c>
      <c r="J1697" t="str">
        <f>_xlfn.XLOOKUP(Table1_1[[#This Row],[Analyte]],[1]analyte_order!$B:$B,[1]analyte_order!$C:$C)</f>
        <v>646-83-3</v>
      </c>
      <c r="K1697">
        <f>_xlfn.XLOOKUP(Table1_1[[#This Row],[CAS_rn]],[1]analyte_order!$C:$C,[1]analyte_order!$E:$E)</f>
        <v>55</v>
      </c>
      <c r="L1697" s="3">
        <v>1.9050000000000001E-2</v>
      </c>
    </row>
    <row r="1698" spans="1:12" x14ac:dyDescent="0.3">
      <c r="A1698" t="s">
        <v>187</v>
      </c>
      <c r="B1698" s="1">
        <v>44314</v>
      </c>
      <c r="C1698" s="1" t="str">
        <f t="shared" si="26"/>
        <v>21118</v>
      </c>
      <c r="D1698" t="s">
        <v>109</v>
      </c>
      <c r="E1698" t="s">
        <v>120</v>
      </c>
      <c r="F1698" t="s">
        <v>113</v>
      </c>
      <c r="G1698">
        <v>20</v>
      </c>
      <c r="H1698">
        <v>195.25</v>
      </c>
      <c r="I1698" t="s">
        <v>55</v>
      </c>
      <c r="J1698" t="str">
        <f>_xlfn.XLOOKUP(Table1_1[[#This Row],[Analyte]],[1]analyte_order!$B:$B,[1]analyte_order!$C:$C)</f>
        <v>678-41-1</v>
      </c>
      <c r="K1698">
        <f>_xlfn.XLOOKUP(Table1_1[[#This Row],[CAS_rn]],[1]analyte_order!$C:$C,[1]analyte_order!$E:$E)</f>
        <v>56</v>
      </c>
      <c r="L1698" s="3">
        <v>1.9050000000000001E-2</v>
      </c>
    </row>
    <row r="1699" spans="1:12" x14ac:dyDescent="0.3">
      <c r="A1699" t="s">
        <v>187</v>
      </c>
      <c r="B1699" s="1">
        <v>44314</v>
      </c>
      <c r="C1699" s="1" t="str">
        <f t="shared" si="26"/>
        <v>21118</v>
      </c>
      <c r="D1699" t="s">
        <v>109</v>
      </c>
      <c r="E1699" t="s">
        <v>120</v>
      </c>
      <c r="F1699" t="s">
        <v>113</v>
      </c>
      <c r="G1699">
        <v>20</v>
      </c>
      <c r="H1699">
        <v>195.25</v>
      </c>
      <c r="I1699" t="s">
        <v>56</v>
      </c>
      <c r="J1699" t="str">
        <f>_xlfn.XLOOKUP(Table1_1[[#This Row],[Analyte]],[1]analyte_order!$B:$B,[1]analyte_order!$C:$C)</f>
        <v>2965-52-8</v>
      </c>
      <c r="K1699">
        <f>_xlfn.XLOOKUP(Table1_1[[#This Row],[CAS_rn]],[1]analyte_order!$C:$C,[1]analyte_order!$E:$E)</f>
        <v>57</v>
      </c>
      <c r="L1699" s="3">
        <v>1.9050000000000001E-2</v>
      </c>
    </row>
    <row r="1700" spans="1:12" x14ac:dyDescent="0.3">
      <c r="A1700" t="s">
        <v>188</v>
      </c>
      <c r="B1700" s="1">
        <v>44314</v>
      </c>
      <c r="C1700" s="1" t="str">
        <f t="shared" si="26"/>
        <v>21118</v>
      </c>
      <c r="D1700" t="s">
        <v>109</v>
      </c>
      <c r="E1700" t="s">
        <v>120</v>
      </c>
      <c r="F1700" t="s">
        <v>115</v>
      </c>
      <c r="G1700">
        <v>20</v>
      </c>
      <c r="H1700">
        <v>195.25</v>
      </c>
      <c r="I1700" t="s">
        <v>7</v>
      </c>
      <c r="J1700" t="str">
        <f>_xlfn.XLOOKUP(Table1_1[[#This Row],[Analyte]],[1]analyte_order!$B:$B,[1]analyte_order!$C:$C)</f>
        <v>375-22-4</v>
      </c>
      <c r="K1700">
        <f>_xlfn.XLOOKUP(Table1_1[[#This Row],[CAS_rn]],[1]analyte_order!$C:$C,[1]analyte_order!$E:$E)</f>
        <v>1</v>
      </c>
      <c r="L1700" s="3">
        <v>0.47299999999999998</v>
      </c>
    </row>
    <row r="1701" spans="1:12" x14ac:dyDescent="0.3">
      <c r="A1701" t="s">
        <v>188</v>
      </c>
      <c r="B1701" s="1">
        <v>44314</v>
      </c>
      <c r="C1701" s="1" t="str">
        <f t="shared" si="26"/>
        <v>21118</v>
      </c>
      <c r="D1701" t="s">
        <v>109</v>
      </c>
      <c r="E1701" t="s">
        <v>120</v>
      </c>
      <c r="F1701" t="s">
        <v>115</v>
      </c>
      <c r="G1701">
        <v>20</v>
      </c>
      <c r="H1701">
        <v>195.25</v>
      </c>
      <c r="I1701" t="s">
        <v>8</v>
      </c>
      <c r="J1701" t="str">
        <f>_xlfn.XLOOKUP(Table1_1[[#This Row],[Analyte]],[1]analyte_order!$B:$B,[1]analyte_order!$C:$C)</f>
        <v>2706-90-3</v>
      </c>
      <c r="K1701">
        <f>_xlfn.XLOOKUP(Table1_1[[#This Row],[CAS_rn]],[1]analyte_order!$C:$C,[1]analyte_order!$E:$E)</f>
        <v>2</v>
      </c>
      <c r="L1701" s="3">
        <v>0.21299999999999999</v>
      </c>
    </row>
    <row r="1702" spans="1:12" x14ac:dyDescent="0.3">
      <c r="A1702" t="s">
        <v>188</v>
      </c>
      <c r="B1702" s="1">
        <v>44314</v>
      </c>
      <c r="C1702" s="1" t="str">
        <f t="shared" si="26"/>
        <v>21118</v>
      </c>
      <c r="D1702" t="s">
        <v>109</v>
      </c>
      <c r="E1702" t="s">
        <v>120</v>
      </c>
      <c r="F1702" t="s">
        <v>115</v>
      </c>
      <c r="G1702">
        <v>20</v>
      </c>
      <c r="H1702">
        <v>195.25</v>
      </c>
      <c r="I1702" t="s">
        <v>9</v>
      </c>
      <c r="J1702" t="str">
        <f>_xlfn.XLOOKUP(Table1_1[[#This Row],[Analyte]],[1]analyte_order!$B:$B,[1]analyte_order!$C:$C)</f>
        <v>307-24-4</v>
      </c>
      <c r="K1702">
        <f>_xlfn.XLOOKUP(Table1_1[[#This Row],[CAS_rn]],[1]analyte_order!$C:$C,[1]analyte_order!$E:$E)</f>
        <v>3</v>
      </c>
      <c r="L1702" s="3">
        <v>0.70499999999999996</v>
      </c>
    </row>
    <row r="1703" spans="1:12" x14ac:dyDescent="0.3">
      <c r="A1703" t="s">
        <v>188</v>
      </c>
      <c r="B1703" s="1">
        <v>44314</v>
      </c>
      <c r="C1703" s="1" t="str">
        <f t="shared" si="26"/>
        <v>21118</v>
      </c>
      <c r="D1703" t="s">
        <v>109</v>
      </c>
      <c r="E1703" t="s">
        <v>120</v>
      </c>
      <c r="F1703" t="s">
        <v>115</v>
      </c>
      <c r="G1703">
        <v>20</v>
      </c>
      <c r="H1703">
        <v>195.25</v>
      </c>
      <c r="I1703" t="s">
        <v>10</v>
      </c>
      <c r="J1703" t="str">
        <f>_xlfn.XLOOKUP(Table1_1[[#This Row],[Analyte]],[1]analyte_order!$B:$B,[1]analyte_order!$C:$C)</f>
        <v>375-85-9</v>
      </c>
      <c r="K1703">
        <f>_xlfn.XLOOKUP(Table1_1[[#This Row],[CAS_rn]],[1]analyte_order!$C:$C,[1]analyte_order!$E:$E)</f>
        <v>4</v>
      </c>
      <c r="L1703" s="3">
        <v>0.32700000000000001</v>
      </c>
    </row>
    <row r="1704" spans="1:12" x14ac:dyDescent="0.3">
      <c r="A1704" t="s">
        <v>188</v>
      </c>
      <c r="B1704" s="1">
        <v>44314</v>
      </c>
      <c r="C1704" s="1" t="str">
        <f t="shared" si="26"/>
        <v>21118</v>
      </c>
      <c r="D1704" t="s">
        <v>109</v>
      </c>
      <c r="E1704" t="s">
        <v>120</v>
      </c>
      <c r="F1704" t="s">
        <v>115</v>
      </c>
      <c r="G1704">
        <v>20</v>
      </c>
      <c r="H1704">
        <v>195.25</v>
      </c>
      <c r="I1704" t="s">
        <v>11</v>
      </c>
      <c r="J1704" t="str">
        <f>_xlfn.XLOOKUP(Table1_1[[#This Row],[Analyte]],[1]analyte_order!$B:$B,[1]analyte_order!$C:$C)</f>
        <v>335-67-1</v>
      </c>
      <c r="K1704">
        <f>_xlfn.XLOOKUP(Table1_1[[#This Row],[CAS_rn]],[1]analyte_order!$C:$C,[1]analyte_order!$E:$E)</f>
        <v>5</v>
      </c>
      <c r="L1704" s="3">
        <v>1.2</v>
      </c>
    </row>
    <row r="1705" spans="1:12" x14ac:dyDescent="0.3">
      <c r="A1705" t="s">
        <v>188</v>
      </c>
      <c r="B1705" s="1">
        <v>44314</v>
      </c>
      <c r="C1705" s="1" t="str">
        <f t="shared" si="26"/>
        <v>21118</v>
      </c>
      <c r="D1705" t="s">
        <v>109</v>
      </c>
      <c r="E1705" t="s">
        <v>120</v>
      </c>
      <c r="F1705" t="s">
        <v>115</v>
      </c>
      <c r="G1705">
        <v>20</v>
      </c>
      <c r="H1705">
        <v>195.25</v>
      </c>
      <c r="I1705" t="s">
        <v>12</v>
      </c>
      <c r="J1705" t="str">
        <f>_xlfn.XLOOKUP(Table1_1[[#This Row],[Analyte]],[1]analyte_order!$B:$B,[1]analyte_order!$C:$C)</f>
        <v>375-95-1</v>
      </c>
      <c r="K1705">
        <f>_xlfn.XLOOKUP(Table1_1[[#This Row],[CAS_rn]],[1]analyte_order!$C:$C,[1]analyte_order!$E:$E)</f>
        <v>6</v>
      </c>
      <c r="L1705" s="3">
        <v>0.64700000000000002</v>
      </c>
    </row>
    <row r="1706" spans="1:12" x14ac:dyDescent="0.3">
      <c r="A1706" t="s">
        <v>188</v>
      </c>
      <c r="B1706" s="1">
        <v>44314</v>
      </c>
      <c r="C1706" s="1" t="str">
        <f t="shared" si="26"/>
        <v>21118</v>
      </c>
      <c r="D1706" t="s">
        <v>109</v>
      </c>
      <c r="E1706" t="s">
        <v>120</v>
      </c>
      <c r="F1706" t="s">
        <v>115</v>
      </c>
      <c r="G1706">
        <v>20</v>
      </c>
      <c r="H1706">
        <v>195.25</v>
      </c>
      <c r="I1706" t="s">
        <v>19</v>
      </c>
      <c r="J1706" t="str">
        <f>_xlfn.XLOOKUP(Table1_1[[#This Row],[Analyte]],[1]analyte_order!$B:$B,[1]analyte_order!$C:$C)</f>
        <v>335-76-2</v>
      </c>
      <c r="K1706">
        <f>_xlfn.XLOOKUP(Table1_1[[#This Row],[CAS_rn]],[1]analyte_order!$C:$C,[1]analyte_order!$E:$E)</f>
        <v>7</v>
      </c>
      <c r="L1706" s="3">
        <v>1.1100000000000001</v>
      </c>
    </row>
    <row r="1707" spans="1:12" x14ac:dyDescent="0.3">
      <c r="A1707" t="s">
        <v>188</v>
      </c>
      <c r="B1707" s="1">
        <v>44314</v>
      </c>
      <c r="C1707" s="1" t="str">
        <f t="shared" si="26"/>
        <v>21118</v>
      </c>
      <c r="D1707" t="s">
        <v>109</v>
      </c>
      <c r="E1707" t="s">
        <v>120</v>
      </c>
      <c r="F1707" t="s">
        <v>115</v>
      </c>
      <c r="G1707">
        <v>20</v>
      </c>
      <c r="H1707">
        <v>195.25</v>
      </c>
      <c r="I1707" t="s">
        <v>20</v>
      </c>
      <c r="J1707" t="str">
        <f>_xlfn.XLOOKUP(Table1_1[[#This Row],[Analyte]],[1]analyte_order!$B:$B,[1]analyte_order!$C:$C)</f>
        <v>2058-94-8</v>
      </c>
      <c r="K1707">
        <f>_xlfn.XLOOKUP(Table1_1[[#This Row],[CAS_rn]],[1]analyte_order!$C:$C,[1]analyte_order!$E:$E)</f>
        <v>8</v>
      </c>
      <c r="L1707" s="3">
        <v>1.92</v>
      </c>
    </row>
    <row r="1708" spans="1:12" x14ac:dyDescent="0.3">
      <c r="A1708" t="s">
        <v>188</v>
      </c>
      <c r="B1708" s="1">
        <v>44314</v>
      </c>
      <c r="C1708" s="1" t="str">
        <f t="shared" si="26"/>
        <v>21118</v>
      </c>
      <c r="D1708" t="s">
        <v>109</v>
      </c>
      <c r="E1708" t="s">
        <v>120</v>
      </c>
      <c r="F1708" t="s">
        <v>115</v>
      </c>
      <c r="G1708">
        <v>20</v>
      </c>
      <c r="H1708">
        <v>195.25</v>
      </c>
      <c r="I1708" t="s">
        <v>21</v>
      </c>
      <c r="J1708" t="str">
        <f>_xlfn.XLOOKUP(Table1_1[[#This Row],[Analyte]],[1]analyte_order!$B:$B,[1]analyte_order!$C:$C)</f>
        <v>307-55-1</v>
      </c>
      <c r="K1708">
        <f>_xlfn.XLOOKUP(Table1_1[[#This Row],[CAS_rn]],[1]analyte_order!$C:$C,[1]analyte_order!$E:$E)</f>
        <v>9</v>
      </c>
      <c r="L1708" s="3">
        <v>1.55</v>
      </c>
    </row>
    <row r="1709" spans="1:12" x14ac:dyDescent="0.3">
      <c r="A1709" t="s">
        <v>188</v>
      </c>
      <c r="B1709" s="1">
        <v>44314</v>
      </c>
      <c r="C1709" s="1" t="str">
        <f t="shared" si="26"/>
        <v>21118</v>
      </c>
      <c r="D1709" t="s">
        <v>109</v>
      </c>
      <c r="E1709" t="s">
        <v>120</v>
      </c>
      <c r="F1709" t="s">
        <v>115</v>
      </c>
      <c r="G1709">
        <v>20</v>
      </c>
      <c r="H1709">
        <v>195.25</v>
      </c>
      <c r="I1709" t="s">
        <v>22</v>
      </c>
      <c r="J1709" t="str">
        <f>_xlfn.XLOOKUP(Table1_1[[#This Row],[Analyte]],[1]analyte_order!$B:$B,[1]analyte_order!$C:$C)</f>
        <v>72629-94-8</v>
      </c>
      <c r="K1709">
        <f>_xlfn.XLOOKUP(Table1_1[[#This Row],[CAS_rn]],[1]analyte_order!$C:$C,[1]analyte_order!$E:$E)</f>
        <v>10</v>
      </c>
      <c r="L1709" s="3">
        <v>0.81399999999999995</v>
      </c>
    </row>
    <row r="1710" spans="1:12" x14ac:dyDescent="0.3">
      <c r="A1710" t="s">
        <v>188</v>
      </c>
      <c r="B1710" s="1">
        <v>44314</v>
      </c>
      <c r="C1710" s="1" t="str">
        <f t="shared" si="26"/>
        <v>21118</v>
      </c>
      <c r="D1710" t="s">
        <v>109</v>
      </c>
      <c r="E1710" t="s">
        <v>120</v>
      </c>
      <c r="F1710" t="s">
        <v>115</v>
      </c>
      <c r="G1710">
        <v>20</v>
      </c>
      <c r="H1710">
        <v>195.25</v>
      </c>
      <c r="I1710" t="s">
        <v>23</v>
      </c>
      <c r="J1710" t="str">
        <f>_xlfn.XLOOKUP(Table1_1[[#This Row],[Analyte]],[1]analyte_order!$B:$B,[1]analyte_order!$C:$C)</f>
        <v>376-06-7</v>
      </c>
      <c r="K1710">
        <f>_xlfn.XLOOKUP(Table1_1[[#This Row],[CAS_rn]],[1]analyte_order!$C:$C,[1]analyte_order!$E:$E)</f>
        <v>11</v>
      </c>
      <c r="L1710" s="3">
        <v>0.75900000000000001</v>
      </c>
    </row>
    <row r="1711" spans="1:12" x14ac:dyDescent="0.3">
      <c r="A1711" t="s">
        <v>188</v>
      </c>
      <c r="B1711" s="1">
        <v>44314</v>
      </c>
      <c r="C1711" s="1" t="str">
        <f t="shared" si="26"/>
        <v>21118</v>
      </c>
      <c r="D1711" t="s">
        <v>109</v>
      </c>
      <c r="E1711" t="s">
        <v>120</v>
      </c>
      <c r="F1711" t="s">
        <v>115</v>
      </c>
      <c r="G1711">
        <v>20</v>
      </c>
      <c r="H1711">
        <v>195.25</v>
      </c>
      <c r="I1711" t="s">
        <v>24</v>
      </c>
      <c r="J1711" t="str">
        <f>_xlfn.XLOOKUP(Table1_1[[#This Row],[Analyte]],[1]analyte_order!$B:$B,[1]analyte_order!$C:$C)</f>
        <v>67905-19-5</v>
      </c>
      <c r="K1711">
        <f>_xlfn.XLOOKUP(Table1_1[[#This Row],[CAS_rn]],[1]analyte_order!$C:$C,[1]analyte_order!$E:$E)</f>
        <v>12</v>
      </c>
      <c r="L1711" s="3">
        <v>3.6999999999999998E-2</v>
      </c>
    </row>
    <row r="1712" spans="1:12" x14ac:dyDescent="0.3">
      <c r="A1712" t="s">
        <v>188</v>
      </c>
      <c r="B1712" s="1">
        <v>44314</v>
      </c>
      <c r="C1712" s="1" t="str">
        <f t="shared" si="26"/>
        <v>21118</v>
      </c>
      <c r="D1712" t="s">
        <v>109</v>
      </c>
      <c r="E1712" t="s">
        <v>120</v>
      </c>
      <c r="F1712" t="s">
        <v>115</v>
      </c>
      <c r="G1712">
        <v>20</v>
      </c>
      <c r="H1712">
        <v>195.25</v>
      </c>
      <c r="I1712" t="s">
        <v>13</v>
      </c>
      <c r="J1712" t="str">
        <f>_xlfn.XLOOKUP(Table1_1[[#This Row],[Analyte]],[1]analyte_order!$B:$B,[1]analyte_order!$C:$C)</f>
        <v>375-73-5</v>
      </c>
      <c r="K1712">
        <f>_xlfn.XLOOKUP(Table1_1[[#This Row],[CAS_rn]],[1]analyte_order!$C:$C,[1]analyte_order!$E:$E)</f>
        <v>14</v>
      </c>
      <c r="L1712" s="3">
        <v>0.27600000000000002</v>
      </c>
    </row>
    <row r="1713" spans="1:12" x14ac:dyDescent="0.3">
      <c r="A1713" t="s">
        <v>188</v>
      </c>
      <c r="B1713" s="1">
        <v>44314</v>
      </c>
      <c r="C1713" s="1" t="str">
        <f t="shared" si="26"/>
        <v>21118</v>
      </c>
      <c r="D1713" t="s">
        <v>109</v>
      </c>
      <c r="E1713" t="s">
        <v>120</v>
      </c>
      <c r="F1713" t="s">
        <v>115</v>
      </c>
      <c r="G1713">
        <v>20</v>
      </c>
      <c r="H1713">
        <v>195.25</v>
      </c>
      <c r="I1713" t="s">
        <v>14</v>
      </c>
      <c r="J1713" t="str">
        <f>_xlfn.XLOOKUP(Table1_1[[#This Row],[Analyte]],[1]analyte_order!$B:$B,[1]analyte_order!$C:$C)</f>
        <v>2706-91-4</v>
      </c>
      <c r="K1713">
        <f>_xlfn.XLOOKUP(Table1_1[[#This Row],[CAS_rn]],[1]analyte_order!$C:$C,[1]analyte_order!$E:$E)</f>
        <v>15</v>
      </c>
      <c r="L1713" s="3">
        <v>0.53900000000000003</v>
      </c>
    </row>
    <row r="1714" spans="1:12" x14ac:dyDescent="0.3">
      <c r="A1714" t="s">
        <v>188</v>
      </c>
      <c r="B1714" s="1">
        <v>44314</v>
      </c>
      <c r="C1714" s="1" t="str">
        <f t="shared" si="26"/>
        <v>21118</v>
      </c>
      <c r="D1714" t="s">
        <v>109</v>
      </c>
      <c r="E1714" t="s">
        <v>120</v>
      </c>
      <c r="F1714" t="s">
        <v>115</v>
      </c>
      <c r="G1714">
        <v>20</v>
      </c>
      <c r="H1714">
        <v>195.25</v>
      </c>
      <c r="I1714" t="s">
        <v>15</v>
      </c>
      <c r="J1714" t="str">
        <f>_xlfn.XLOOKUP(Table1_1[[#This Row],[Analyte]],[1]analyte_order!$B:$B,[1]analyte_order!$C:$C)</f>
        <v>355-46-4</v>
      </c>
      <c r="K1714">
        <f>_xlfn.XLOOKUP(Table1_1[[#This Row],[CAS_rn]],[1]analyte_order!$C:$C,[1]analyte_order!$E:$E)</f>
        <v>16</v>
      </c>
      <c r="L1714" s="3">
        <v>11.5</v>
      </c>
    </row>
    <row r="1715" spans="1:12" x14ac:dyDescent="0.3">
      <c r="A1715" t="s">
        <v>188</v>
      </c>
      <c r="B1715" s="1">
        <v>44314</v>
      </c>
      <c r="C1715" s="1" t="str">
        <f t="shared" si="26"/>
        <v>21118</v>
      </c>
      <c r="D1715" t="s">
        <v>109</v>
      </c>
      <c r="E1715" t="s">
        <v>120</v>
      </c>
      <c r="F1715" t="s">
        <v>115</v>
      </c>
      <c r="G1715">
        <v>20</v>
      </c>
      <c r="H1715">
        <v>195.25</v>
      </c>
      <c r="I1715" t="s">
        <v>16</v>
      </c>
      <c r="J1715" t="str">
        <f>_xlfn.XLOOKUP(Table1_1[[#This Row],[Analyte]],[1]analyte_order!$B:$B,[1]analyte_order!$C:$C)</f>
        <v>375-92-8</v>
      </c>
      <c r="K1715">
        <f>_xlfn.XLOOKUP(Table1_1[[#This Row],[CAS_rn]],[1]analyte_order!$C:$C,[1]analyte_order!$E:$E)</f>
        <v>17</v>
      </c>
      <c r="L1715" s="3">
        <v>0.66600000000000004</v>
      </c>
    </row>
    <row r="1716" spans="1:12" x14ac:dyDescent="0.3">
      <c r="A1716" t="s">
        <v>188</v>
      </c>
      <c r="B1716" s="1">
        <v>44314</v>
      </c>
      <c r="C1716" s="1" t="str">
        <f t="shared" si="26"/>
        <v>21118</v>
      </c>
      <c r="D1716" t="s">
        <v>109</v>
      </c>
      <c r="E1716" t="s">
        <v>120</v>
      </c>
      <c r="F1716" t="s">
        <v>115</v>
      </c>
      <c r="G1716">
        <v>20</v>
      </c>
      <c r="H1716">
        <v>195.25</v>
      </c>
      <c r="I1716" t="s">
        <v>17</v>
      </c>
      <c r="J1716" t="str">
        <f>_xlfn.XLOOKUP(Table1_1[[#This Row],[Analyte]],[1]analyte_order!$B:$B,[1]analyte_order!$C:$C)</f>
        <v>1763-23-1</v>
      </c>
      <c r="K1716">
        <f>_xlfn.XLOOKUP(Table1_1[[#This Row],[CAS_rn]],[1]analyte_order!$C:$C,[1]analyte_order!$E:$E)</f>
        <v>18</v>
      </c>
      <c r="L1716" s="3">
        <v>308</v>
      </c>
    </row>
    <row r="1717" spans="1:12" x14ac:dyDescent="0.3">
      <c r="A1717" t="s">
        <v>188</v>
      </c>
      <c r="B1717" s="1">
        <v>44314</v>
      </c>
      <c r="C1717" s="1" t="str">
        <f t="shared" si="26"/>
        <v>21118</v>
      </c>
      <c r="D1717" t="s">
        <v>109</v>
      </c>
      <c r="E1717" t="s">
        <v>120</v>
      </c>
      <c r="F1717" t="s">
        <v>115</v>
      </c>
      <c r="G1717">
        <v>20</v>
      </c>
      <c r="H1717">
        <v>195.25</v>
      </c>
      <c r="I1717" t="s">
        <v>25</v>
      </c>
      <c r="J1717" t="str">
        <f>_xlfn.XLOOKUP(Table1_1[[#This Row],[Analyte]],[1]analyte_order!$B:$B,[1]analyte_order!$C:$C)</f>
        <v>68259-12-1</v>
      </c>
      <c r="K1717">
        <f>_xlfn.XLOOKUP(Table1_1[[#This Row],[CAS_rn]],[1]analyte_order!$C:$C,[1]analyte_order!$E:$E)</f>
        <v>19</v>
      </c>
      <c r="L1717" s="3">
        <v>1.69</v>
      </c>
    </row>
    <row r="1718" spans="1:12" x14ac:dyDescent="0.3">
      <c r="A1718" t="s">
        <v>188</v>
      </c>
      <c r="B1718" s="1">
        <v>44314</v>
      </c>
      <c r="C1718" s="1" t="str">
        <f t="shared" si="26"/>
        <v>21118</v>
      </c>
      <c r="D1718" t="s">
        <v>109</v>
      </c>
      <c r="E1718" t="s">
        <v>120</v>
      </c>
      <c r="F1718" t="s">
        <v>115</v>
      </c>
      <c r="G1718">
        <v>20</v>
      </c>
      <c r="H1718">
        <v>195.25</v>
      </c>
      <c r="I1718" t="s">
        <v>26</v>
      </c>
      <c r="J1718" t="str">
        <f>_xlfn.XLOOKUP(Table1_1[[#This Row],[Analyte]],[1]analyte_order!$B:$B,[1]analyte_order!$C:$C)</f>
        <v>335-77-3</v>
      </c>
      <c r="K1718">
        <f>_xlfn.XLOOKUP(Table1_1[[#This Row],[CAS_rn]],[1]analyte_order!$C:$C,[1]analyte_order!$E:$E)</f>
        <v>20</v>
      </c>
      <c r="L1718" s="3">
        <v>2.31</v>
      </c>
    </row>
    <row r="1719" spans="1:12" x14ac:dyDescent="0.3">
      <c r="A1719" t="s">
        <v>188</v>
      </c>
      <c r="B1719" s="1">
        <v>44314</v>
      </c>
      <c r="C1719" s="1" t="str">
        <f t="shared" si="26"/>
        <v>21118</v>
      </c>
      <c r="D1719" t="s">
        <v>109</v>
      </c>
      <c r="E1719" t="s">
        <v>120</v>
      </c>
      <c r="F1719" t="s">
        <v>115</v>
      </c>
      <c r="G1719">
        <v>20</v>
      </c>
      <c r="H1719">
        <v>195.25</v>
      </c>
      <c r="I1719" t="s">
        <v>27</v>
      </c>
      <c r="J1719" t="str">
        <f>_xlfn.XLOOKUP(Table1_1[[#This Row],[Analyte]],[1]analyte_order!$B:$B,[1]analyte_order!$C:$C)</f>
        <v>79780-39-5</v>
      </c>
      <c r="K1719">
        <f>_xlfn.XLOOKUP(Table1_1[[#This Row],[CAS_rn]],[1]analyte_order!$C:$C,[1]analyte_order!$E:$E)</f>
        <v>21</v>
      </c>
      <c r="L1719" s="3">
        <v>0.371</v>
      </c>
    </row>
    <row r="1720" spans="1:12" x14ac:dyDescent="0.3">
      <c r="A1720" t="s">
        <v>188</v>
      </c>
      <c r="B1720" s="1">
        <v>44314</v>
      </c>
      <c r="C1720" s="1" t="str">
        <f t="shared" si="26"/>
        <v>21118</v>
      </c>
      <c r="D1720" t="s">
        <v>109</v>
      </c>
      <c r="E1720" t="s">
        <v>120</v>
      </c>
      <c r="F1720" t="s">
        <v>115</v>
      </c>
      <c r="G1720">
        <v>20</v>
      </c>
      <c r="H1720">
        <v>195.25</v>
      </c>
      <c r="I1720" t="s">
        <v>28</v>
      </c>
      <c r="J1720" t="str">
        <f>_xlfn.XLOOKUP(Table1_1[[#This Row],[Analyte]],[1]analyte_order!$B:$B,[1]analyte_order!$C:$C)</f>
        <v>757124-72-4</v>
      </c>
      <c r="K1720">
        <f>_xlfn.XLOOKUP(Table1_1[[#This Row],[CAS_rn]],[1]analyte_order!$C:$C,[1]analyte_order!$E:$E)</f>
        <v>22</v>
      </c>
      <c r="L1720" s="3">
        <v>1.8499999999999999E-2</v>
      </c>
    </row>
    <row r="1721" spans="1:12" x14ac:dyDescent="0.3">
      <c r="A1721" t="s">
        <v>188</v>
      </c>
      <c r="B1721" s="1">
        <v>44314</v>
      </c>
      <c r="C1721" s="1" t="str">
        <f t="shared" si="26"/>
        <v>21118</v>
      </c>
      <c r="D1721" t="s">
        <v>109</v>
      </c>
      <c r="E1721" t="s">
        <v>120</v>
      </c>
      <c r="F1721" t="s">
        <v>115</v>
      </c>
      <c r="G1721">
        <v>20</v>
      </c>
      <c r="H1721">
        <v>195.25</v>
      </c>
      <c r="I1721" t="s">
        <v>18</v>
      </c>
      <c r="J1721" t="str">
        <f>_xlfn.XLOOKUP(Table1_1[[#This Row],[Analyte]],[1]analyte_order!$B:$B,[1]analyte_order!$C:$C)</f>
        <v>27619-97-2</v>
      </c>
      <c r="K1721">
        <f>_xlfn.XLOOKUP(Table1_1[[#This Row],[CAS_rn]],[1]analyte_order!$C:$C,[1]analyte_order!$E:$E)</f>
        <v>23</v>
      </c>
      <c r="L1721" s="3">
        <v>1.8499999999999999E-2</v>
      </c>
    </row>
    <row r="1722" spans="1:12" x14ac:dyDescent="0.3">
      <c r="A1722" t="s">
        <v>188</v>
      </c>
      <c r="B1722" s="1">
        <v>44314</v>
      </c>
      <c r="C1722" s="1" t="str">
        <f t="shared" si="26"/>
        <v>21118</v>
      </c>
      <c r="D1722" t="s">
        <v>109</v>
      </c>
      <c r="E1722" t="s">
        <v>120</v>
      </c>
      <c r="F1722" t="s">
        <v>115</v>
      </c>
      <c r="G1722">
        <v>20</v>
      </c>
      <c r="H1722">
        <v>195.25</v>
      </c>
      <c r="I1722" t="s">
        <v>29</v>
      </c>
      <c r="J1722" t="str">
        <f>_xlfn.XLOOKUP(Table1_1[[#This Row],[Analyte]],[1]analyte_order!$B:$B,[1]analyte_order!$C:$C)</f>
        <v>39108-34-4</v>
      </c>
      <c r="K1722">
        <f>_xlfn.XLOOKUP(Table1_1[[#This Row],[CAS_rn]],[1]analyte_order!$C:$C,[1]analyte_order!$E:$E)</f>
        <v>24</v>
      </c>
      <c r="L1722" s="3">
        <v>2.2000000000000002</v>
      </c>
    </row>
    <row r="1723" spans="1:12" x14ac:dyDescent="0.3">
      <c r="A1723" t="s">
        <v>188</v>
      </c>
      <c r="B1723" s="1">
        <v>44314</v>
      </c>
      <c r="C1723" s="1" t="str">
        <f t="shared" si="26"/>
        <v>21118</v>
      </c>
      <c r="D1723" t="s">
        <v>109</v>
      </c>
      <c r="E1723" t="s">
        <v>120</v>
      </c>
      <c r="F1723" t="s">
        <v>115</v>
      </c>
      <c r="G1723">
        <v>20</v>
      </c>
      <c r="H1723">
        <v>195.25</v>
      </c>
      <c r="I1723" t="s">
        <v>30</v>
      </c>
      <c r="J1723" t="str">
        <f>_xlfn.XLOOKUP(Table1_1[[#This Row],[Analyte]],[1]analyte_order!$B:$B,[1]analyte_order!$C:$C)</f>
        <v>120226-60-0</v>
      </c>
      <c r="K1723">
        <f>_xlfn.XLOOKUP(Table1_1[[#This Row],[CAS_rn]],[1]analyte_order!$C:$C,[1]analyte_order!$E:$E)</f>
        <v>25</v>
      </c>
      <c r="L1723" s="3">
        <v>0.71099999999999997</v>
      </c>
    </row>
    <row r="1724" spans="1:12" x14ac:dyDescent="0.3">
      <c r="A1724" t="s">
        <v>188</v>
      </c>
      <c r="B1724" s="1">
        <v>44314</v>
      </c>
      <c r="C1724" s="1" t="str">
        <f t="shared" si="26"/>
        <v>21118</v>
      </c>
      <c r="D1724" t="s">
        <v>109</v>
      </c>
      <c r="E1724" t="s">
        <v>120</v>
      </c>
      <c r="F1724" t="s">
        <v>115</v>
      </c>
      <c r="G1724">
        <v>20</v>
      </c>
      <c r="H1724">
        <v>195.25</v>
      </c>
      <c r="I1724" t="s">
        <v>31</v>
      </c>
      <c r="J1724" t="str">
        <f>_xlfn.XLOOKUP(Table1_1[[#This Row],[Analyte]],[1]analyte_order!$B:$B,[1]analyte_order!$C:$C)</f>
        <v>2355-31-9</v>
      </c>
      <c r="K1724">
        <f>_xlfn.XLOOKUP(Table1_1[[#This Row],[CAS_rn]],[1]analyte_order!$C:$C,[1]analyte_order!$E:$E)</f>
        <v>26</v>
      </c>
      <c r="L1724" s="3">
        <v>1.8499999999999999E-2</v>
      </c>
    </row>
    <row r="1725" spans="1:12" x14ac:dyDescent="0.3">
      <c r="A1725" t="s">
        <v>188</v>
      </c>
      <c r="B1725" s="1">
        <v>44314</v>
      </c>
      <c r="C1725" s="1" t="str">
        <f t="shared" si="26"/>
        <v>21118</v>
      </c>
      <c r="D1725" t="s">
        <v>109</v>
      </c>
      <c r="E1725" t="s">
        <v>120</v>
      </c>
      <c r="F1725" t="s">
        <v>115</v>
      </c>
      <c r="G1725">
        <v>20</v>
      </c>
      <c r="H1725">
        <v>195.25</v>
      </c>
      <c r="I1725" t="s">
        <v>32</v>
      </c>
      <c r="J1725" t="str">
        <f>_xlfn.XLOOKUP(Table1_1[[#This Row],[Analyte]],[1]analyte_order!$B:$B,[1]analyte_order!$C:$C)</f>
        <v>2991-50-6</v>
      </c>
      <c r="K1725">
        <f>_xlfn.XLOOKUP(Table1_1[[#This Row],[CAS_rn]],[1]analyte_order!$C:$C,[1]analyte_order!$E:$E)</f>
        <v>27</v>
      </c>
      <c r="L1725" s="3">
        <v>1.8499999999999999E-2</v>
      </c>
    </row>
    <row r="1726" spans="1:12" x14ac:dyDescent="0.3">
      <c r="A1726" t="s">
        <v>188</v>
      </c>
      <c r="B1726" s="1">
        <v>44314</v>
      </c>
      <c r="C1726" s="1" t="str">
        <f t="shared" si="26"/>
        <v>21118</v>
      </c>
      <c r="D1726" t="s">
        <v>109</v>
      </c>
      <c r="E1726" t="s">
        <v>120</v>
      </c>
      <c r="F1726" t="s">
        <v>115</v>
      </c>
      <c r="G1726">
        <v>20</v>
      </c>
      <c r="H1726">
        <v>195.25</v>
      </c>
      <c r="I1726" t="s">
        <v>33</v>
      </c>
      <c r="J1726" t="str">
        <f>_xlfn.XLOOKUP(Table1_1[[#This Row],[Analyte]],[1]analyte_order!$B:$B,[1]analyte_order!$C:$C)</f>
        <v>754-91-6</v>
      </c>
      <c r="K1726">
        <f>_xlfn.XLOOKUP(Table1_1[[#This Row],[CAS_rn]],[1]analyte_order!$C:$C,[1]analyte_order!$E:$E)</f>
        <v>28</v>
      </c>
      <c r="L1726" s="3">
        <v>0.55400000000000005</v>
      </c>
    </row>
    <row r="1727" spans="1:12" x14ac:dyDescent="0.3">
      <c r="A1727" t="s">
        <v>188</v>
      </c>
      <c r="B1727" s="1">
        <v>44314</v>
      </c>
      <c r="C1727" s="1" t="str">
        <f t="shared" si="26"/>
        <v>21118</v>
      </c>
      <c r="D1727" t="s">
        <v>109</v>
      </c>
      <c r="E1727" t="s">
        <v>120</v>
      </c>
      <c r="F1727" t="s">
        <v>115</v>
      </c>
      <c r="G1727">
        <v>20</v>
      </c>
      <c r="H1727">
        <v>195.25</v>
      </c>
      <c r="I1727" t="s">
        <v>34</v>
      </c>
      <c r="J1727" t="str">
        <f>_xlfn.XLOOKUP(Table1_1[[#This Row],[Analyte]],[1]analyte_order!$B:$B,[1]analyte_order!$C:$C)</f>
        <v>2806-24-8</v>
      </c>
      <c r="K1727">
        <f>_xlfn.XLOOKUP(Table1_1[[#This Row],[CAS_rn]],[1]analyte_order!$C:$C,[1]analyte_order!$E:$E)</f>
        <v>29</v>
      </c>
      <c r="L1727" s="3">
        <v>1.8499999999999999E-2</v>
      </c>
    </row>
    <row r="1728" spans="1:12" x14ac:dyDescent="0.3">
      <c r="A1728" t="s">
        <v>188</v>
      </c>
      <c r="B1728" s="1">
        <v>44314</v>
      </c>
      <c r="C1728" s="1" t="str">
        <f t="shared" si="26"/>
        <v>21118</v>
      </c>
      <c r="D1728" t="s">
        <v>109</v>
      </c>
      <c r="E1728" t="s">
        <v>120</v>
      </c>
      <c r="F1728" t="s">
        <v>115</v>
      </c>
      <c r="G1728">
        <v>20</v>
      </c>
      <c r="H1728">
        <v>195.25</v>
      </c>
      <c r="I1728" t="s">
        <v>35</v>
      </c>
      <c r="J1728" t="str">
        <f>_xlfn.XLOOKUP(Table1_1[[#This Row],[Analyte]],[1]analyte_order!$B:$B,[1]analyte_order!$C:$C)</f>
        <v>31506-32-8</v>
      </c>
      <c r="K1728">
        <f>_xlfn.XLOOKUP(Table1_1[[#This Row],[CAS_rn]],[1]analyte_order!$C:$C,[1]analyte_order!$E:$E)</f>
        <v>30</v>
      </c>
      <c r="L1728" s="3">
        <v>1.8499999999999999E-2</v>
      </c>
    </row>
    <row r="1729" spans="1:12" x14ac:dyDescent="0.3">
      <c r="A1729" t="s">
        <v>188</v>
      </c>
      <c r="B1729" s="1">
        <v>44314</v>
      </c>
      <c r="C1729" s="1" t="str">
        <f t="shared" si="26"/>
        <v>21118</v>
      </c>
      <c r="D1729" t="s">
        <v>109</v>
      </c>
      <c r="E1729" t="s">
        <v>120</v>
      </c>
      <c r="F1729" t="s">
        <v>115</v>
      </c>
      <c r="G1729">
        <v>20</v>
      </c>
      <c r="H1729">
        <v>195.25</v>
      </c>
      <c r="I1729" t="s">
        <v>36</v>
      </c>
      <c r="J1729" t="str">
        <f>_xlfn.XLOOKUP(Table1_1[[#This Row],[Analyte]],[1]analyte_order!$B:$B,[1]analyte_order!$C:$C)</f>
        <v>4151-50-2</v>
      </c>
      <c r="K1729">
        <f>_xlfn.XLOOKUP(Table1_1[[#This Row],[CAS_rn]],[1]analyte_order!$C:$C,[1]analyte_order!$E:$E)</f>
        <v>31</v>
      </c>
      <c r="L1729" s="3">
        <v>1.8499999999999999E-2</v>
      </c>
    </row>
    <row r="1730" spans="1:12" x14ac:dyDescent="0.3">
      <c r="A1730" t="s">
        <v>188</v>
      </c>
      <c r="B1730" s="1">
        <v>44314</v>
      </c>
      <c r="C1730" s="1" t="str">
        <f t="shared" ref="C1730:C1793" si="27">TEXT(B1730,"yy")&amp;TEXT((B1730-DATEVALUE("1/1/"&amp;TEXT(B1730,"yy"))+1),"000")</f>
        <v>21118</v>
      </c>
      <c r="D1730" t="s">
        <v>109</v>
      </c>
      <c r="E1730" t="s">
        <v>120</v>
      </c>
      <c r="F1730" t="s">
        <v>115</v>
      </c>
      <c r="G1730">
        <v>20</v>
      </c>
      <c r="H1730">
        <v>195.25</v>
      </c>
      <c r="I1730" t="s">
        <v>37</v>
      </c>
      <c r="J1730" t="str">
        <f>_xlfn.XLOOKUP(Table1_1[[#This Row],[Analyte]],[1]analyte_order!$B:$B,[1]analyte_order!$C:$C)</f>
        <v>13252-13-6</v>
      </c>
      <c r="K1730">
        <f>_xlfn.XLOOKUP(Table1_1[[#This Row],[CAS_rn]],[1]analyte_order!$C:$C,[1]analyte_order!$E:$E)</f>
        <v>34</v>
      </c>
      <c r="L1730" s="3">
        <v>1.8499999999999999E-2</v>
      </c>
    </row>
    <row r="1731" spans="1:12" x14ac:dyDescent="0.3">
      <c r="A1731" t="s">
        <v>188</v>
      </c>
      <c r="B1731" s="1">
        <v>44314</v>
      </c>
      <c r="C1731" s="1" t="str">
        <f t="shared" si="27"/>
        <v>21118</v>
      </c>
      <c r="D1731" t="s">
        <v>109</v>
      </c>
      <c r="E1731" t="s">
        <v>120</v>
      </c>
      <c r="F1731" t="s">
        <v>115</v>
      </c>
      <c r="G1731">
        <v>20</v>
      </c>
      <c r="H1731">
        <v>195.25</v>
      </c>
      <c r="I1731" t="s">
        <v>38</v>
      </c>
      <c r="J1731" t="str">
        <f>_xlfn.XLOOKUP(Table1_1[[#This Row],[Analyte]],[1]analyte_order!$B:$B,[1]analyte_order!$C:$C)</f>
        <v>919005-14-4</v>
      </c>
      <c r="K1731">
        <f>_xlfn.XLOOKUP(Table1_1[[#This Row],[CAS_rn]],[1]analyte_order!$C:$C,[1]analyte_order!$E:$E)</f>
        <v>35</v>
      </c>
      <c r="L1731" s="3">
        <v>1.8499999999999999E-2</v>
      </c>
    </row>
    <row r="1732" spans="1:12" x14ac:dyDescent="0.3">
      <c r="A1732" t="s">
        <v>188</v>
      </c>
      <c r="B1732" s="1">
        <v>44314</v>
      </c>
      <c r="C1732" s="1" t="str">
        <f t="shared" si="27"/>
        <v>21118</v>
      </c>
      <c r="D1732" t="s">
        <v>109</v>
      </c>
      <c r="E1732" t="s">
        <v>120</v>
      </c>
      <c r="F1732" t="s">
        <v>115</v>
      </c>
      <c r="G1732">
        <v>20</v>
      </c>
      <c r="H1732">
        <v>195.25</v>
      </c>
      <c r="I1732" t="s">
        <v>39</v>
      </c>
      <c r="J1732" t="str">
        <f>_xlfn.XLOOKUP(Table1_1[[#This Row],[Analyte]],[1]analyte_order!$B:$B,[1]analyte_order!$C:$C)</f>
        <v>756426-58-1</v>
      </c>
      <c r="K1732">
        <f>_xlfn.XLOOKUP(Table1_1[[#This Row],[CAS_rn]],[1]analyte_order!$C:$C,[1]analyte_order!$E:$E)</f>
        <v>36</v>
      </c>
      <c r="L1732" s="3">
        <v>1.8499999999999999E-2</v>
      </c>
    </row>
    <row r="1733" spans="1:12" x14ac:dyDescent="0.3">
      <c r="A1733" t="s">
        <v>188</v>
      </c>
      <c r="B1733" s="1">
        <v>44314</v>
      </c>
      <c r="C1733" s="1" t="str">
        <f t="shared" si="27"/>
        <v>21118</v>
      </c>
      <c r="D1733" t="s">
        <v>109</v>
      </c>
      <c r="E1733" t="s">
        <v>120</v>
      </c>
      <c r="F1733" t="s">
        <v>115</v>
      </c>
      <c r="G1733">
        <v>20</v>
      </c>
      <c r="H1733">
        <v>195.25</v>
      </c>
      <c r="I1733" t="s">
        <v>40</v>
      </c>
      <c r="J1733" t="str">
        <f>_xlfn.XLOOKUP(Table1_1[[#This Row],[Analyte]],[1]analyte_order!$B:$B,[1]analyte_order!$C:$C)</f>
        <v>763051-92-9</v>
      </c>
      <c r="K1733">
        <f>_xlfn.XLOOKUP(Table1_1[[#This Row],[CAS_rn]],[1]analyte_order!$C:$C,[1]analyte_order!$E:$E)</f>
        <v>37</v>
      </c>
      <c r="L1733" s="3">
        <v>1.8499999999999999E-2</v>
      </c>
    </row>
    <row r="1734" spans="1:12" x14ac:dyDescent="0.3">
      <c r="A1734" t="s">
        <v>188</v>
      </c>
      <c r="B1734" s="1">
        <v>44314</v>
      </c>
      <c r="C1734" s="1" t="str">
        <f t="shared" si="27"/>
        <v>21118</v>
      </c>
      <c r="D1734" t="s">
        <v>109</v>
      </c>
      <c r="E1734" t="s">
        <v>120</v>
      </c>
      <c r="F1734" t="s">
        <v>115</v>
      </c>
      <c r="G1734">
        <v>20</v>
      </c>
      <c r="H1734">
        <v>195.25</v>
      </c>
      <c r="I1734" t="s">
        <v>41</v>
      </c>
      <c r="J1734" t="str">
        <f>_xlfn.XLOOKUP(Table1_1[[#This Row],[Analyte]],[1]analyte_order!$B:$B,[1]analyte_order!$C:$C)</f>
        <v>356-02-5</v>
      </c>
      <c r="K1734">
        <f>_xlfn.XLOOKUP(Table1_1[[#This Row],[CAS_rn]],[1]analyte_order!$C:$C,[1]analyte_order!$E:$E)</f>
        <v>38</v>
      </c>
      <c r="L1734" s="3">
        <v>1.8499999999999999E-2</v>
      </c>
    </row>
    <row r="1735" spans="1:12" x14ac:dyDescent="0.3">
      <c r="A1735" t="s">
        <v>188</v>
      </c>
      <c r="B1735" s="1">
        <v>44314</v>
      </c>
      <c r="C1735" s="1" t="str">
        <f t="shared" si="27"/>
        <v>21118</v>
      </c>
      <c r="D1735" t="s">
        <v>109</v>
      </c>
      <c r="E1735" t="s">
        <v>120</v>
      </c>
      <c r="F1735" t="s">
        <v>115</v>
      </c>
      <c r="G1735">
        <v>20</v>
      </c>
      <c r="H1735">
        <v>195.25</v>
      </c>
      <c r="I1735" t="s">
        <v>42</v>
      </c>
      <c r="J1735" t="str">
        <f>_xlfn.XLOOKUP(Table1_1[[#This Row],[Analyte]],[1]analyte_order!$B:$B,[1]analyte_order!$C:$C)</f>
        <v>914637-49-3</v>
      </c>
      <c r="K1735">
        <f>_xlfn.XLOOKUP(Table1_1[[#This Row],[CAS_rn]],[1]analyte_order!$C:$C,[1]analyte_order!$E:$E)</f>
        <v>39</v>
      </c>
      <c r="L1735" s="3">
        <v>0.157</v>
      </c>
    </row>
    <row r="1736" spans="1:12" x14ac:dyDescent="0.3">
      <c r="A1736" t="s">
        <v>188</v>
      </c>
      <c r="B1736" s="1">
        <v>44314</v>
      </c>
      <c r="C1736" s="1" t="str">
        <f t="shared" si="27"/>
        <v>21118</v>
      </c>
      <c r="D1736" t="s">
        <v>109</v>
      </c>
      <c r="E1736" t="s">
        <v>120</v>
      </c>
      <c r="F1736" t="s">
        <v>115</v>
      </c>
      <c r="G1736">
        <v>20</v>
      </c>
      <c r="H1736">
        <v>195.25</v>
      </c>
      <c r="I1736" t="s">
        <v>43</v>
      </c>
      <c r="J1736" t="str">
        <f>_xlfn.XLOOKUP(Table1_1[[#This Row],[Analyte]],[1]analyte_order!$B:$B,[1]analyte_order!$C:$C)</f>
        <v>812-70-4</v>
      </c>
      <c r="K1736">
        <f>_xlfn.XLOOKUP(Table1_1[[#This Row],[CAS_rn]],[1]analyte_order!$C:$C,[1]analyte_order!$E:$E)</f>
        <v>40</v>
      </c>
      <c r="L1736" s="3">
        <v>0.29899999999999999</v>
      </c>
    </row>
    <row r="1737" spans="1:12" x14ac:dyDescent="0.3">
      <c r="A1737" t="s">
        <v>188</v>
      </c>
      <c r="B1737" s="1">
        <v>44314</v>
      </c>
      <c r="C1737" s="1" t="str">
        <f t="shared" si="27"/>
        <v>21118</v>
      </c>
      <c r="D1737" t="s">
        <v>109</v>
      </c>
      <c r="E1737" t="s">
        <v>120</v>
      </c>
      <c r="F1737" t="s">
        <v>115</v>
      </c>
      <c r="G1737">
        <v>20</v>
      </c>
      <c r="H1737">
        <v>195.25</v>
      </c>
      <c r="I1737" t="s">
        <v>44</v>
      </c>
      <c r="J1737" t="str">
        <f>_xlfn.XLOOKUP(Table1_1[[#This Row],[Analyte]],[1]analyte_order!$B:$B,[1]analyte_order!$C:$C)</f>
        <v>53826-12-3</v>
      </c>
      <c r="K1737">
        <f>_xlfn.XLOOKUP(Table1_1[[#This Row],[CAS_rn]],[1]analyte_order!$C:$C,[1]analyte_order!$E:$E)</f>
        <v>41</v>
      </c>
      <c r="L1737" s="3">
        <v>1.8499999999999999E-2</v>
      </c>
    </row>
    <row r="1738" spans="1:12" x14ac:dyDescent="0.3">
      <c r="A1738" t="s">
        <v>188</v>
      </c>
      <c r="B1738" s="1">
        <v>44314</v>
      </c>
      <c r="C1738" s="1" t="str">
        <f t="shared" si="27"/>
        <v>21118</v>
      </c>
      <c r="D1738" t="s">
        <v>109</v>
      </c>
      <c r="E1738" t="s">
        <v>120</v>
      </c>
      <c r="F1738" t="s">
        <v>115</v>
      </c>
      <c r="G1738">
        <v>20</v>
      </c>
      <c r="H1738">
        <v>195.25</v>
      </c>
      <c r="I1738" t="s">
        <v>45</v>
      </c>
      <c r="J1738" t="str">
        <f>_xlfn.XLOOKUP(Table1_1[[#This Row],[Analyte]],[1]analyte_order!$B:$B,[1]analyte_order!$C:$C)</f>
        <v>27854-31-5</v>
      </c>
      <c r="K1738">
        <f>_xlfn.XLOOKUP(Table1_1[[#This Row],[CAS_rn]],[1]analyte_order!$C:$C,[1]analyte_order!$E:$E)</f>
        <v>42</v>
      </c>
      <c r="L1738" s="3">
        <v>1.8499999999999999E-2</v>
      </c>
    </row>
    <row r="1739" spans="1:12" x14ac:dyDescent="0.3">
      <c r="A1739" t="s">
        <v>188</v>
      </c>
      <c r="B1739" s="1">
        <v>44314</v>
      </c>
      <c r="C1739" s="1" t="str">
        <f t="shared" si="27"/>
        <v>21118</v>
      </c>
      <c r="D1739" t="s">
        <v>109</v>
      </c>
      <c r="E1739" t="s">
        <v>120</v>
      </c>
      <c r="F1739" t="s">
        <v>115</v>
      </c>
      <c r="G1739">
        <v>20</v>
      </c>
      <c r="H1739">
        <v>195.25</v>
      </c>
      <c r="I1739" t="s">
        <v>46</v>
      </c>
      <c r="J1739" t="str">
        <f>_xlfn.XLOOKUP(Table1_1[[#This Row],[Analyte]],[1]analyte_order!$B:$B,[1]analyte_order!$C:$C)</f>
        <v>53826-13-4</v>
      </c>
      <c r="K1739">
        <f>_xlfn.XLOOKUP(Table1_1[[#This Row],[CAS_rn]],[1]analyte_order!$C:$C,[1]analyte_order!$E:$E)</f>
        <v>43</v>
      </c>
      <c r="L1739" s="3">
        <v>1.8499999999999999E-2</v>
      </c>
    </row>
    <row r="1740" spans="1:12" x14ac:dyDescent="0.3">
      <c r="A1740" t="s">
        <v>188</v>
      </c>
      <c r="B1740" s="1">
        <v>44314</v>
      </c>
      <c r="C1740" s="1" t="str">
        <f t="shared" si="27"/>
        <v>21118</v>
      </c>
      <c r="D1740" t="s">
        <v>109</v>
      </c>
      <c r="E1740" t="s">
        <v>120</v>
      </c>
      <c r="F1740" t="s">
        <v>115</v>
      </c>
      <c r="G1740">
        <v>20</v>
      </c>
      <c r="H1740">
        <v>195.25</v>
      </c>
      <c r="I1740" t="s">
        <v>47</v>
      </c>
      <c r="J1740" t="str">
        <f>_xlfn.XLOOKUP(Table1_1[[#This Row],[Analyte]],[1]analyte_order!$B:$B,[1]analyte_order!$C:$C)</f>
        <v>161094-75-3</v>
      </c>
      <c r="K1740">
        <f>_xlfn.XLOOKUP(Table1_1[[#This Row],[CAS_rn]],[1]analyte_order!$C:$C,[1]analyte_order!$E:$E)</f>
        <v>44</v>
      </c>
      <c r="L1740" s="3">
        <v>1.8499999999999999E-2</v>
      </c>
    </row>
    <row r="1741" spans="1:12" x14ac:dyDescent="0.3">
      <c r="A1741" t="s">
        <v>188</v>
      </c>
      <c r="B1741" s="1">
        <v>44314</v>
      </c>
      <c r="C1741" s="1" t="str">
        <f t="shared" si="27"/>
        <v>21118</v>
      </c>
      <c r="D1741" t="s">
        <v>109</v>
      </c>
      <c r="E1741" t="s">
        <v>120</v>
      </c>
      <c r="F1741" t="s">
        <v>115</v>
      </c>
      <c r="G1741">
        <v>20</v>
      </c>
      <c r="H1741">
        <v>195.25</v>
      </c>
      <c r="I1741" t="s">
        <v>48</v>
      </c>
      <c r="J1741" t="str">
        <f>_xlfn.XLOOKUP(Table1_1[[#This Row],[Analyte]],[1]analyte_order!$B:$B,[1]analyte_order!$C:$C)</f>
        <v>70887-84-2</v>
      </c>
      <c r="K1741">
        <f>_xlfn.XLOOKUP(Table1_1[[#This Row],[CAS_rn]],[1]analyte_order!$C:$C,[1]analyte_order!$E:$E)</f>
        <v>45</v>
      </c>
      <c r="L1741" s="3">
        <v>1.8499999999999999E-2</v>
      </c>
    </row>
    <row r="1742" spans="1:12" x14ac:dyDescent="0.3">
      <c r="A1742" t="s">
        <v>188</v>
      </c>
      <c r="B1742" s="1">
        <v>44314</v>
      </c>
      <c r="C1742" s="1" t="str">
        <f t="shared" si="27"/>
        <v>21118</v>
      </c>
      <c r="D1742" t="s">
        <v>109</v>
      </c>
      <c r="E1742" t="s">
        <v>120</v>
      </c>
      <c r="F1742" t="s">
        <v>115</v>
      </c>
      <c r="G1742">
        <v>20</v>
      </c>
      <c r="H1742">
        <v>195.25</v>
      </c>
      <c r="I1742" t="s">
        <v>49</v>
      </c>
      <c r="J1742" t="str">
        <f>_xlfn.XLOOKUP(Table1_1[[#This Row],[Analyte]],[1]analyte_order!$B:$B,[1]analyte_order!$C:$C)</f>
        <v>57677-95-9</v>
      </c>
      <c r="K1742">
        <f>_xlfn.XLOOKUP(Table1_1[[#This Row],[CAS_rn]],[1]analyte_order!$C:$C,[1]analyte_order!$E:$E)</f>
        <v>46</v>
      </c>
      <c r="L1742" s="3">
        <v>1.8499999999999999E-2</v>
      </c>
    </row>
    <row r="1743" spans="1:12" x14ac:dyDescent="0.3">
      <c r="A1743" t="s">
        <v>188</v>
      </c>
      <c r="B1743" s="1">
        <v>44314</v>
      </c>
      <c r="C1743" s="1" t="str">
        <f t="shared" si="27"/>
        <v>21118</v>
      </c>
      <c r="D1743" t="s">
        <v>109</v>
      </c>
      <c r="E1743" t="s">
        <v>120</v>
      </c>
      <c r="F1743" t="s">
        <v>115</v>
      </c>
      <c r="G1743">
        <v>20</v>
      </c>
      <c r="H1743">
        <v>195.25</v>
      </c>
      <c r="I1743" t="s">
        <v>50</v>
      </c>
      <c r="J1743" t="str">
        <f>_xlfn.XLOOKUP(Table1_1[[#This Row],[Analyte]],[1]analyte_order!$B:$B,[1]analyte_order!$C:$C)</f>
        <v>30334-69-1</v>
      </c>
      <c r="K1743">
        <f>_xlfn.XLOOKUP(Table1_1[[#This Row],[CAS_rn]],[1]analyte_order!$C:$C,[1]analyte_order!$E:$E)</f>
        <v>51</v>
      </c>
      <c r="L1743" s="3">
        <v>0.92400000000000004</v>
      </c>
    </row>
    <row r="1744" spans="1:12" x14ac:dyDescent="0.3">
      <c r="A1744" t="s">
        <v>188</v>
      </c>
      <c r="B1744" s="1">
        <v>44314</v>
      </c>
      <c r="C1744" s="1" t="str">
        <f t="shared" si="27"/>
        <v>21118</v>
      </c>
      <c r="D1744" t="s">
        <v>109</v>
      </c>
      <c r="E1744" t="s">
        <v>120</v>
      </c>
      <c r="F1744" t="s">
        <v>115</v>
      </c>
      <c r="G1744">
        <v>20</v>
      </c>
      <c r="H1744">
        <v>195.25</v>
      </c>
      <c r="I1744" t="s">
        <v>51</v>
      </c>
      <c r="J1744" t="str">
        <f>_xlfn.XLOOKUP(Table1_1[[#This Row],[Analyte]],[1]analyte_order!$B:$B,[1]analyte_order!$C:$C)</f>
        <v>41997-13-1</v>
      </c>
      <c r="K1744">
        <f>_xlfn.XLOOKUP(Table1_1[[#This Row],[CAS_rn]],[1]analyte_order!$C:$C,[1]analyte_order!$E:$E)</f>
        <v>52</v>
      </c>
      <c r="L1744" s="3">
        <v>4.55</v>
      </c>
    </row>
    <row r="1745" spans="1:12" x14ac:dyDescent="0.3">
      <c r="A1745" t="s">
        <v>188</v>
      </c>
      <c r="B1745" s="1">
        <v>44314</v>
      </c>
      <c r="C1745" s="1" t="str">
        <f t="shared" si="27"/>
        <v>21118</v>
      </c>
      <c r="D1745" t="s">
        <v>109</v>
      </c>
      <c r="E1745" t="s">
        <v>120</v>
      </c>
      <c r="F1745" t="s">
        <v>115</v>
      </c>
      <c r="G1745">
        <v>20</v>
      </c>
      <c r="H1745">
        <v>195.25</v>
      </c>
      <c r="I1745" t="s">
        <v>52</v>
      </c>
      <c r="J1745" t="str">
        <f>_xlfn.XLOOKUP(Table1_1[[#This Row],[Analyte]],[1]analyte_order!$B:$B,[1]analyte_order!$C:$C)</f>
        <v>423-41-6</v>
      </c>
      <c r="K1745">
        <f>_xlfn.XLOOKUP(Table1_1[[#This Row],[CAS_rn]],[1]analyte_order!$C:$C,[1]analyte_order!$E:$E)</f>
        <v>53</v>
      </c>
      <c r="L1745" s="3">
        <v>1.8499999999999999E-2</v>
      </c>
    </row>
    <row r="1746" spans="1:12" x14ac:dyDescent="0.3">
      <c r="A1746" t="s">
        <v>188</v>
      </c>
      <c r="B1746" s="1">
        <v>44314</v>
      </c>
      <c r="C1746" s="1" t="str">
        <f t="shared" si="27"/>
        <v>21118</v>
      </c>
      <c r="D1746" t="s">
        <v>109</v>
      </c>
      <c r="E1746" t="s">
        <v>120</v>
      </c>
      <c r="F1746" t="s">
        <v>115</v>
      </c>
      <c r="G1746">
        <v>20</v>
      </c>
      <c r="H1746">
        <v>195.25</v>
      </c>
      <c r="I1746" t="s">
        <v>53</v>
      </c>
      <c r="J1746" t="str">
        <f>_xlfn.XLOOKUP(Table1_1[[#This Row],[Analyte]],[1]analyte_order!$B:$B,[1]analyte_order!$C:$C)</f>
        <v>777011-38-8</v>
      </c>
      <c r="K1746">
        <f>_xlfn.XLOOKUP(Table1_1[[#This Row],[CAS_rn]],[1]analyte_order!$C:$C,[1]analyte_order!$E:$E)</f>
        <v>54</v>
      </c>
      <c r="L1746" s="3">
        <v>0.42299999999999999</v>
      </c>
    </row>
    <row r="1747" spans="1:12" x14ac:dyDescent="0.3">
      <c r="A1747" t="s">
        <v>188</v>
      </c>
      <c r="B1747" s="1">
        <v>44314</v>
      </c>
      <c r="C1747" s="1" t="str">
        <f t="shared" si="27"/>
        <v>21118</v>
      </c>
      <c r="D1747" t="s">
        <v>109</v>
      </c>
      <c r="E1747" t="s">
        <v>120</v>
      </c>
      <c r="F1747" t="s">
        <v>115</v>
      </c>
      <c r="G1747">
        <v>20</v>
      </c>
      <c r="H1747">
        <v>195.25</v>
      </c>
      <c r="I1747" t="s">
        <v>54</v>
      </c>
      <c r="J1747" t="str">
        <f>_xlfn.XLOOKUP(Table1_1[[#This Row],[Analyte]],[1]analyte_order!$B:$B,[1]analyte_order!$C:$C)</f>
        <v>646-83-3</v>
      </c>
      <c r="K1747">
        <f>_xlfn.XLOOKUP(Table1_1[[#This Row],[CAS_rn]],[1]analyte_order!$C:$C,[1]analyte_order!$E:$E)</f>
        <v>55</v>
      </c>
      <c r="L1747" s="3">
        <v>1.8499999999999999E-2</v>
      </c>
    </row>
    <row r="1748" spans="1:12" x14ac:dyDescent="0.3">
      <c r="A1748" t="s">
        <v>188</v>
      </c>
      <c r="B1748" s="1">
        <v>44314</v>
      </c>
      <c r="C1748" s="1" t="str">
        <f t="shared" si="27"/>
        <v>21118</v>
      </c>
      <c r="D1748" t="s">
        <v>109</v>
      </c>
      <c r="E1748" t="s">
        <v>120</v>
      </c>
      <c r="F1748" t="s">
        <v>115</v>
      </c>
      <c r="G1748">
        <v>20</v>
      </c>
      <c r="H1748">
        <v>195.25</v>
      </c>
      <c r="I1748" t="s">
        <v>55</v>
      </c>
      <c r="J1748" t="str">
        <f>_xlfn.XLOOKUP(Table1_1[[#This Row],[Analyte]],[1]analyte_order!$B:$B,[1]analyte_order!$C:$C)</f>
        <v>678-41-1</v>
      </c>
      <c r="K1748">
        <f>_xlfn.XLOOKUP(Table1_1[[#This Row],[CAS_rn]],[1]analyte_order!$C:$C,[1]analyte_order!$E:$E)</f>
        <v>56</v>
      </c>
      <c r="L1748" s="3">
        <v>1.8499999999999999E-2</v>
      </c>
    </row>
    <row r="1749" spans="1:12" x14ac:dyDescent="0.3">
      <c r="A1749" t="s">
        <v>188</v>
      </c>
      <c r="B1749" s="1">
        <v>44314</v>
      </c>
      <c r="C1749" s="1" t="str">
        <f t="shared" si="27"/>
        <v>21118</v>
      </c>
      <c r="D1749" t="s">
        <v>109</v>
      </c>
      <c r="E1749" t="s">
        <v>120</v>
      </c>
      <c r="F1749" t="s">
        <v>115</v>
      </c>
      <c r="G1749">
        <v>20</v>
      </c>
      <c r="H1749">
        <v>195.25</v>
      </c>
      <c r="I1749" t="s">
        <v>56</v>
      </c>
      <c r="J1749" t="str">
        <f>_xlfn.XLOOKUP(Table1_1[[#This Row],[Analyte]],[1]analyte_order!$B:$B,[1]analyte_order!$C:$C)</f>
        <v>2965-52-8</v>
      </c>
      <c r="K1749">
        <f>_xlfn.XLOOKUP(Table1_1[[#This Row],[CAS_rn]],[1]analyte_order!$C:$C,[1]analyte_order!$E:$E)</f>
        <v>57</v>
      </c>
      <c r="L1749" s="3">
        <v>1.8499999999999999E-2</v>
      </c>
    </row>
    <row r="1750" spans="1:12" x14ac:dyDescent="0.3">
      <c r="A1750" t="s">
        <v>189</v>
      </c>
      <c r="B1750" s="1">
        <v>44314</v>
      </c>
      <c r="C1750" s="1" t="str">
        <f t="shared" si="27"/>
        <v>21118</v>
      </c>
      <c r="D1750" t="s">
        <v>109</v>
      </c>
      <c r="E1750" t="s">
        <v>120</v>
      </c>
      <c r="F1750" t="s">
        <v>190</v>
      </c>
      <c r="G1750">
        <v>20</v>
      </c>
      <c r="H1750">
        <v>195.25</v>
      </c>
      <c r="I1750" t="s">
        <v>7</v>
      </c>
      <c r="J1750" t="str">
        <f>_xlfn.XLOOKUP(Table1_1[[#This Row],[Analyte]],[1]analyte_order!$B:$B,[1]analyte_order!$C:$C)</f>
        <v>375-22-4</v>
      </c>
      <c r="K1750">
        <f>_xlfn.XLOOKUP(Table1_1[[#This Row],[CAS_rn]],[1]analyte_order!$C:$C,[1]analyte_order!$E:$E)</f>
        <v>1</v>
      </c>
      <c r="L1750" s="3">
        <v>1.79</v>
      </c>
    </row>
    <row r="1751" spans="1:12" x14ac:dyDescent="0.3">
      <c r="A1751" t="s">
        <v>189</v>
      </c>
      <c r="B1751" s="1">
        <v>44314</v>
      </c>
      <c r="C1751" s="1" t="str">
        <f t="shared" si="27"/>
        <v>21118</v>
      </c>
      <c r="D1751" t="s">
        <v>109</v>
      </c>
      <c r="E1751" t="s">
        <v>120</v>
      </c>
      <c r="F1751" t="s">
        <v>190</v>
      </c>
      <c r="G1751">
        <v>20</v>
      </c>
      <c r="H1751">
        <v>195.25</v>
      </c>
      <c r="I1751" t="s">
        <v>8</v>
      </c>
      <c r="J1751" t="str">
        <f>_xlfn.XLOOKUP(Table1_1[[#This Row],[Analyte]],[1]analyte_order!$B:$B,[1]analyte_order!$C:$C)</f>
        <v>2706-90-3</v>
      </c>
      <c r="K1751">
        <f>_xlfn.XLOOKUP(Table1_1[[#This Row],[CAS_rn]],[1]analyte_order!$C:$C,[1]analyte_order!$E:$E)</f>
        <v>2</v>
      </c>
      <c r="L1751" s="3">
        <v>0.78200000000000003</v>
      </c>
    </row>
    <row r="1752" spans="1:12" x14ac:dyDescent="0.3">
      <c r="A1752" t="s">
        <v>189</v>
      </c>
      <c r="B1752" s="1">
        <v>44314</v>
      </c>
      <c r="C1752" s="1" t="str">
        <f t="shared" si="27"/>
        <v>21118</v>
      </c>
      <c r="D1752" t="s">
        <v>109</v>
      </c>
      <c r="E1752" t="s">
        <v>120</v>
      </c>
      <c r="F1752" t="s">
        <v>190</v>
      </c>
      <c r="G1752">
        <v>20</v>
      </c>
      <c r="H1752">
        <v>195.25</v>
      </c>
      <c r="I1752" t="s">
        <v>9</v>
      </c>
      <c r="J1752" t="str">
        <f>_xlfn.XLOOKUP(Table1_1[[#This Row],[Analyte]],[1]analyte_order!$B:$B,[1]analyte_order!$C:$C)</f>
        <v>307-24-4</v>
      </c>
      <c r="K1752">
        <f>_xlfn.XLOOKUP(Table1_1[[#This Row],[CAS_rn]],[1]analyte_order!$C:$C,[1]analyte_order!$E:$E)</f>
        <v>3</v>
      </c>
      <c r="L1752" s="3">
        <v>2.47E-2</v>
      </c>
    </row>
    <row r="1753" spans="1:12" x14ac:dyDescent="0.3">
      <c r="A1753" t="s">
        <v>189</v>
      </c>
      <c r="B1753" s="1">
        <v>44314</v>
      </c>
      <c r="C1753" s="1" t="str">
        <f t="shared" si="27"/>
        <v>21118</v>
      </c>
      <c r="D1753" t="s">
        <v>109</v>
      </c>
      <c r="E1753" t="s">
        <v>120</v>
      </c>
      <c r="F1753" t="s">
        <v>190</v>
      </c>
      <c r="G1753">
        <v>20</v>
      </c>
      <c r="H1753">
        <v>195.25</v>
      </c>
      <c r="I1753" t="s">
        <v>10</v>
      </c>
      <c r="J1753" t="str">
        <f>_xlfn.XLOOKUP(Table1_1[[#This Row],[Analyte]],[1]analyte_order!$B:$B,[1]analyte_order!$C:$C)</f>
        <v>375-85-9</v>
      </c>
      <c r="K1753">
        <f>_xlfn.XLOOKUP(Table1_1[[#This Row],[CAS_rn]],[1]analyte_order!$C:$C,[1]analyte_order!$E:$E)</f>
        <v>4</v>
      </c>
      <c r="L1753" s="3">
        <v>2.1800000000000002</v>
      </c>
    </row>
    <row r="1754" spans="1:12" x14ac:dyDescent="0.3">
      <c r="A1754" t="s">
        <v>189</v>
      </c>
      <c r="B1754" s="1">
        <v>44314</v>
      </c>
      <c r="C1754" s="1" t="str">
        <f t="shared" si="27"/>
        <v>21118</v>
      </c>
      <c r="D1754" t="s">
        <v>109</v>
      </c>
      <c r="E1754" t="s">
        <v>120</v>
      </c>
      <c r="F1754" t="s">
        <v>190</v>
      </c>
      <c r="G1754">
        <v>20</v>
      </c>
      <c r="H1754">
        <v>195.25</v>
      </c>
      <c r="I1754" t="s">
        <v>11</v>
      </c>
      <c r="J1754" t="str">
        <f>_xlfn.XLOOKUP(Table1_1[[#This Row],[Analyte]],[1]analyte_order!$B:$B,[1]analyte_order!$C:$C)</f>
        <v>335-67-1</v>
      </c>
      <c r="K1754">
        <f>_xlfn.XLOOKUP(Table1_1[[#This Row],[CAS_rn]],[1]analyte_order!$C:$C,[1]analyte_order!$E:$E)</f>
        <v>5</v>
      </c>
      <c r="L1754" s="3">
        <v>30.7</v>
      </c>
    </row>
    <row r="1755" spans="1:12" x14ac:dyDescent="0.3">
      <c r="A1755" t="s">
        <v>189</v>
      </c>
      <c r="B1755" s="1">
        <v>44314</v>
      </c>
      <c r="C1755" s="1" t="str">
        <f t="shared" si="27"/>
        <v>21118</v>
      </c>
      <c r="D1755" t="s">
        <v>109</v>
      </c>
      <c r="E1755" t="s">
        <v>120</v>
      </c>
      <c r="F1755" t="s">
        <v>190</v>
      </c>
      <c r="G1755">
        <v>20</v>
      </c>
      <c r="H1755">
        <v>195.25</v>
      </c>
      <c r="I1755" t="s">
        <v>12</v>
      </c>
      <c r="J1755" t="str">
        <f>_xlfn.XLOOKUP(Table1_1[[#This Row],[Analyte]],[1]analyte_order!$B:$B,[1]analyte_order!$C:$C)</f>
        <v>375-95-1</v>
      </c>
      <c r="K1755">
        <f>_xlfn.XLOOKUP(Table1_1[[#This Row],[CAS_rn]],[1]analyte_order!$C:$C,[1]analyte_order!$E:$E)</f>
        <v>6</v>
      </c>
      <c r="L1755" s="3">
        <v>2.47E-2</v>
      </c>
    </row>
    <row r="1756" spans="1:12" x14ac:dyDescent="0.3">
      <c r="A1756" t="s">
        <v>189</v>
      </c>
      <c r="B1756" s="1">
        <v>44314</v>
      </c>
      <c r="C1756" s="1" t="str">
        <f t="shared" si="27"/>
        <v>21118</v>
      </c>
      <c r="D1756" t="s">
        <v>109</v>
      </c>
      <c r="E1756" t="s">
        <v>120</v>
      </c>
      <c r="F1756" t="s">
        <v>190</v>
      </c>
      <c r="G1756">
        <v>20</v>
      </c>
      <c r="H1756">
        <v>195.25</v>
      </c>
      <c r="I1756" t="s">
        <v>19</v>
      </c>
      <c r="J1756" t="str">
        <f>_xlfn.XLOOKUP(Table1_1[[#This Row],[Analyte]],[1]analyte_order!$B:$B,[1]analyte_order!$C:$C)</f>
        <v>335-76-2</v>
      </c>
      <c r="K1756">
        <f>_xlfn.XLOOKUP(Table1_1[[#This Row],[CAS_rn]],[1]analyte_order!$C:$C,[1]analyte_order!$E:$E)</f>
        <v>7</v>
      </c>
      <c r="L1756" s="3">
        <v>5.88</v>
      </c>
    </row>
    <row r="1757" spans="1:12" x14ac:dyDescent="0.3">
      <c r="A1757" t="s">
        <v>189</v>
      </c>
      <c r="B1757" s="1">
        <v>44314</v>
      </c>
      <c r="C1757" s="1" t="str">
        <f t="shared" si="27"/>
        <v>21118</v>
      </c>
      <c r="D1757" t="s">
        <v>109</v>
      </c>
      <c r="E1757" t="s">
        <v>120</v>
      </c>
      <c r="F1757" t="s">
        <v>190</v>
      </c>
      <c r="G1757">
        <v>20</v>
      </c>
      <c r="H1757">
        <v>195.25</v>
      </c>
      <c r="I1757" t="s">
        <v>20</v>
      </c>
      <c r="J1757" t="str">
        <f>_xlfn.XLOOKUP(Table1_1[[#This Row],[Analyte]],[1]analyte_order!$B:$B,[1]analyte_order!$C:$C)</f>
        <v>2058-94-8</v>
      </c>
      <c r="K1757">
        <f>_xlfn.XLOOKUP(Table1_1[[#This Row],[CAS_rn]],[1]analyte_order!$C:$C,[1]analyte_order!$E:$E)</f>
        <v>8</v>
      </c>
      <c r="L1757" s="3">
        <v>12.9</v>
      </c>
    </row>
    <row r="1758" spans="1:12" x14ac:dyDescent="0.3">
      <c r="A1758" t="s">
        <v>189</v>
      </c>
      <c r="B1758" s="1">
        <v>44314</v>
      </c>
      <c r="C1758" s="1" t="str">
        <f t="shared" si="27"/>
        <v>21118</v>
      </c>
      <c r="D1758" t="s">
        <v>109</v>
      </c>
      <c r="E1758" t="s">
        <v>120</v>
      </c>
      <c r="F1758" t="s">
        <v>190</v>
      </c>
      <c r="G1758">
        <v>20</v>
      </c>
      <c r="H1758">
        <v>195.25</v>
      </c>
      <c r="I1758" t="s">
        <v>21</v>
      </c>
      <c r="J1758" t="str">
        <f>_xlfn.XLOOKUP(Table1_1[[#This Row],[Analyte]],[1]analyte_order!$B:$B,[1]analyte_order!$C:$C)</f>
        <v>307-55-1</v>
      </c>
      <c r="K1758">
        <f>_xlfn.XLOOKUP(Table1_1[[#This Row],[CAS_rn]],[1]analyte_order!$C:$C,[1]analyte_order!$E:$E)</f>
        <v>9</v>
      </c>
      <c r="L1758" s="3">
        <v>12.7</v>
      </c>
    </row>
    <row r="1759" spans="1:12" x14ac:dyDescent="0.3">
      <c r="A1759" t="s">
        <v>189</v>
      </c>
      <c r="B1759" s="1">
        <v>44314</v>
      </c>
      <c r="C1759" s="1" t="str">
        <f t="shared" si="27"/>
        <v>21118</v>
      </c>
      <c r="D1759" t="s">
        <v>109</v>
      </c>
      <c r="E1759" t="s">
        <v>120</v>
      </c>
      <c r="F1759" t="s">
        <v>190</v>
      </c>
      <c r="G1759">
        <v>20</v>
      </c>
      <c r="H1759">
        <v>195.25</v>
      </c>
      <c r="I1759" t="s">
        <v>22</v>
      </c>
      <c r="J1759" t="str">
        <f>_xlfn.XLOOKUP(Table1_1[[#This Row],[Analyte]],[1]analyte_order!$B:$B,[1]analyte_order!$C:$C)</f>
        <v>72629-94-8</v>
      </c>
      <c r="K1759">
        <f>_xlfn.XLOOKUP(Table1_1[[#This Row],[CAS_rn]],[1]analyte_order!$C:$C,[1]analyte_order!$E:$E)</f>
        <v>10</v>
      </c>
      <c r="L1759" s="3">
        <v>10.9</v>
      </c>
    </row>
    <row r="1760" spans="1:12" x14ac:dyDescent="0.3">
      <c r="A1760" t="s">
        <v>189</v>
      </c>
      <c r="B1760" s="1">
        <v>44314</v>
      </c>
      <c r="C1760" s="1" t="str">
        <f t="shared" si="27"/>
        <v>21118</v>
      </c>
      <c r="D1760" t="s">
        <v>109</v>
      </c>
      <c r="E1760" t="s">
        <v>120</v>
      </c>
      <c r="F1760" t="s">
        <v>190</v>
      </c>
      <c r="G1760">
        <v>20</v>
      </c>
      <c r="H1760">
        <v>195.25</v>
      </c>
      <c r="I1760" t="s">
        <v>23</v>
      </c>
      <c r="J1760" t="str">
        <f>_xlfn.XLOOKUP(Table1_1[[#This Row],[Analyte]],[1]analyte_order!$B:$B,[1]analyte_order!$C:$C)</f>
        <v>376-06-7</v>
      </c>
      <c r="K1760">
        <f>_xlfn.XLOOKUP(Table1_1[[#This Row],[CAS_rn]],[1]analyte_order!$C:$C,[1]analyte_order!$E:$E)</f>
        <v>11</v>
      </c>
      <c r="L1760" s="3">
        <v>7.36</v>
      </c>
    </row>
    <row r="1761" spans="1:12" x14ac:dyDescent="0.3">
      <c r="A1761" t="s">
        <v>189</v>
      </c>
      <c r="B1761" s="1">
        <v>44314</v>
      </c>
      <c r="C1761" s="1" t="str">
        <f t="shared" si="27"/>
        <v>21118</v>
      </c>
      <c r="D1761" t="s">
        <v>109</v>
      </c>
      <c r="E1761" t="s">
        <v>120</v>
      </c>
      <c r="F1761" t="s">
        <v>190</v>
      </c>
      <c r="G1761">
        <v>20</v>
      </c>
      <c r="H1761">
        <v>195.25</v>
      </c>
      <c r="I1761" t="s">
        <v>24</v>
      </c>
      <c r="J1761" t="str">
        <f>_xlfn.XLOOKUP(Table1_1[[#This Row],[Analyte]],[1]analyte_order!$B:$B,[1]analyte_order!$C:$C)</f>
        <v>67905-19-5</v>
      </c>
      <c r="K1761">
        <f>_xlfn.XLOOKUP(Table1_1[[#This Row],[CAS_rn]],[1]analyte_order!$C:$C,[1]analyte_order!$E:$E)</f>
        <v>12</v>
      </c>
      <c r="L1761" s="3">
        <v>0.32200000000000001</v>
      </c>
    </row>
    <row r="1762" spans="1:12" x14ac:dyDescent="0.3">
      <c r="A1762" t="s">
        <v>189</v>
      </c>
      <c r="B1762" s="1">
        <v>44314</v>
      </c>
      <c r="C1762" s="1" t="str">
        <f t="shared" si="27"/>
        <v>21118</v>
      </c>
      <c r="D1762" t="s">
        <v>109</v>
      </c>
      <c r="E1762" t="s">
        <v>120</v>
      </c>
      <c r="F1762" t="s">
        <v>190</v>
      </c>
      <c r="G1762">
        <v>20</v>
      </c>
      <c r="H1762">
        <v>195.25</v>
      </c>
      <c r="I1762" t="s">
        <v>13</v>
      </c>
      <c r="J1762" t="str">
        <f>_xlfn.XLOOKUP(Table1_1[[#This Row],[Analyte]],[1]analyte_order!$B:$B,[1]analyte_order!$C:$C)</f>
        <v>375-73-5</v>
      </c>
      <c r="K1762">
        <f>_xlfn.XLOOKUP(Table1_1[[#This Row],[CAS_rn]],[1]analyte_order!$C:$C,[1]analyte_order!$E:$E)</f>
        <v>14</v>
      </c>
      <c r="L1762" s="3">
        <v>1.51</v>
      </c>
    </row>
    <row r="1763" spans="1:12" x14ac:dyDescent="0.3">
      <c r="A1763" t="s">
        <v>189</v>
      </c>
      <c r="B1763" s="1">
        <v>44314</v>
      </c>
      <c r="C1763" s="1" t="str">
        <f t="shared" si="27"/>
        <v>21118</v>
      </c>
      <c r="D1763" t="s">
        <v>109</v>
      </c>
      <c r="E1763" t="s">
        <v>120</v>
      </c>
      <c r="F1763" t="s">
        <v>190</v>
      </c>
      <c r="G1763">
        <v>20</v>
      </c>
      <c r="H1763">
        <v>195.25</v>
      </c>
      <c r="I1763" t="s">
        <v>14</v>
      </c>
      <c r="J1763" t="str">
        <f>_xlfn.XLOOKUP(Table1_1[[#This Row],[Analyte]],[1]analyte_order!$B:$B,[1]analyte_order!$C:$C)</f>
        <v>2706-91-4</v>
      </c>
      <c r="K1763">
        <f>_xlfn.XLOOKUP(Table1_1[[#This Row],[CAS_rn]],[1]analyte_order!$C:$C,[1]analyte_order!$E:$E)</f>
        <v>15</v>
      </c>
      <c r="L1763" s="3">
        <v>4.87</v>
      </c>
    </row>
    <row r="1764" spans="1:12" x14ac:dyDescent="0.3">
      <c r="A1764" t="s">
        <v>189</v>
      </c>
      <c r="B1764" s="1">
        <v>44314</v>
      </c>
      <c r="C1764" s="1" t="str">
        <f t="shared" si="27"/>
        <v>21118</v>
      </c>
      <c r="D1764" t="s">
        <v>109</v>
      </c>
      <c r="E1764" t="s">
        <v>120</v>
      </c>
      <c r="F1764" t="s">
        <v>190</v>
      </c>
      <c r="G1764">
        <v>20</v>
      </c>
      <c r="H1764">
        <v>195.25</v>
      </c>
      <c r="I1764" t="s">
        <v>15</v>
      </c>
      <c r="J1764" t="str">
        <f>_xlfn.XLOOKUP(Table1_1[[#This Row],[Analyte]],[1]analyte_order!$B:$B,[1]analyte_order!$C:$C)</f>
        <v>355-46-4</v>
      </c>
      <c r="K1764">
        <f>_xlfn.XLOOKUP(Table1_1[[#This Row],[CAS_rn]],[1]analyte_order!$C:$C,[1]analyte_order!$E:$E)</f>
        <v>16</v>
      </c>
      <c r="L1764" s="3">
        <v>52</v>
      </c>
    </row>
    <row r="1765" spans="1:12" x14ac:dyDescent="0.3">
      <c r="A1765" t="s">
        <v>189</v>
      </c>
      <c r="B1765" s="1">
        <v>44314</v>
      </c>
      <c r="C1765" s="1" t="str">
        <f t="shared" si="27"/>
        <v>21118</v>
      </c>
      <c r="D1765" t="s">
        <v>109</v>
      </c>
      <c r="E1765" t="s">
        <v>120</v>
      </c>
      <c r="F1765" t="s">
        <v>190</v>
      </c>
      <c r="G1765">
        <v>20</v>
      </c>
      <c r="H1765">
        <v>195.25</v>
      </c>
      <c r="I1765" t="s">
        <v>16</v>
      </c>
      <c r="J1765" t="str">
        <f>_xlfn.XLOOKUP(Table1_1[[#This Row],[Analyte]],[1]analyte_order!$B:$B,[1]analyte_order!$C:$C)</f>
        <v>375-92-8</v>
      </c>
      <c r="K1765">
        <f>_xlfn.XLOOKUP(Table1_1[[#This Row],[CAS_rn]],[1]analyte_order!$C:$C,[1]analyte_order!$E:$E)</f>
        <v>17</v>
      </c>
      <c r="L1765" s="3">
        <v>18.3</v>
      </c>
    </row>
    <row r="1766" spans="1:12" x14ac:dyDescent="0.3">
      <c r="A1766" t="s">
        <v>189</v>
      </c>
      <c r="B1766" s="1">
        <v>44314</v>
      </c>
      <c r="C1766" s="1" t="str">
        <f t="shared" si="27"/>
        <v>21118</v>
      </c>
      <c r="D1766" t="s">
        <v>109</v>
      </c>
      <c r="E1766" t="s">
        <v>120</v>
      </c>
      <c r="F1766" t="s">
        <v>190</v>
      </c>
      <c r="G1766">
        <v>20</v>
      </c>
      <c r="H1766">
        <v>195.25</v>
      </c>
      <c r="I1766" t="s">
        <v>17</v>
      </c>
      <c r="J1766" t="str">
        <f>_xlfn.XLOOKUP(Table1_1[[#This Row],[Analyte]],[1]analyte_order!$B:$B,[1]analyte_order!$C:$C)</f>
        <v>1763-23-1</v>
      </c>
      <c r="K1766">
        <f>_xlfn.XLOOKUP(Table1_1[[#This Row],[CAS_rn]],[1]analyte_order!$C:$C,[1]analyte_order!$E:$E)</f>
        <v>18</v>
      </c>
      <c r="L1766" s="3">
        <v>1300</v>
      </c>
    </row>
    <row r="1767" spans="1:12" x14ac:dyDescent="0.3">
      <c r="A1767" t="s">
        <v>189</v>
      </c>
      <c r="B1767" s="1">
        <v>44314</v>
      </c>
      <c r="C1767" s="1" t="str">
        <f t="shared" si="27"/>
        <v>21118</v>
      </c>
      <c r="D1767" t="s">
        <v>109</v>
      </c>
      <c r="E1767" t="s">
        <v>120</v>
      </c>
      <c r="F1767" t="s">
        <v>190</v>
      </c>
      <c r="G1767">
        <v>20</v>
      </c>
      <c r="H1767">
        <v>195.25</v>
      </c>
      <c r="I1767" t="s">
        <v>25</v>
      </c>
      <c r="J1767" t="str">
        <f>_xlfn.XLOOKUP(Table1_1[[#This Row],[Analyte]],[1]analyte_order!$B:$B,[1]analyte_order!$C:$C)</f>
        <v>68259-12-1</v>
      </c>
      <c r="K1767">
        <f>_xlfn.XLOOKUP(Table1_1[[#This Row],[CAS_rn]],[1]analyte_order!$C:$C,[1]analyte_order!$E:$E)</f>
        <v>19</v>
      </c>
      <c r="L1767" s="3">
        <v>19.899999999999999</v>
      </c>
    </row>
    <row r="1768" spans="1:12" x14ac:dyDescent="0.3">
      <c r="A1768" t="s">
        <v>189</v>
      </c>
      <c r="B1768" s="1">
        <v>44314</v>
      </c>
      <c r="C1768" s="1" t="str">
        <f t="shared" si="27"/>
        <v>21118</v>
      </c>
      <c r="D1768" t="s">
        <v>109</v>
      </c>
      <c r="E1768" t="s">
        <v>120</v>
      </c>
      <c r="F1768" t="s">
        <v>190</v>
      </c>
      <c r="G1768">
        <v>20</v>
      </c>
      <c r="H1768">
        <v>195.25</v>
      </c>
      <c r="I1768" t="s">
        <v>26</v>
      </c>
      <c r="J1768" t="str">
        <f>_xlfn.XLOOKUP(Table1_1[[#This Row],[Analyte]],[1]analyte_order!$B:$B,[1]analyte_order!$C:$C)</f>
        <v>335-77-3</v>
      </c>
      <c r="K1768">
        <f>_xlfn.XLOOKUP(Table1_1[[#This Row],[CAS_rn]],[1]analyte_order!$C:$C,[1]analyte_order!$E:$E)</f>
        <v>20</v>
      </c>
      <c r="L1768" s="3">
        <v>24.2</v>
      </c>
    </row>
    <row r="1769" spans="1:12" x14ac:dyDescent="0.3">
      <c r="A1769" t="s">
        <v>189</v>
      </c>
      <c r="B1769" s="1">
        <v>44314</v>
      </c>
      <c r="C1769" s="1" t="str">
        <f t="shared" si="27"/>
        <v>21118</v>
      </c>
      <c r="D1769" t="s">
        <v>109</v>
      </c>
      <c r="E1769" t="s">
        <v>120</v>
      </c>
      <c r="F1769" t="s">
        <v>190</v>
      </c>
      <c r="G1769">
        <v>20</v>
      </c>
      <c r="H1769">
        <v>195.25</v>
      </c>
      <c r="I1769" t="s">
        <v>27</v>
      </c>
      <c r="J1769" t="str">
        <f>_xlfn.XLOOKUP(Table1_1[[#This Row],[Analyte]],[1]analyte_order!$B:$B,[1]analyte_order!$C:$C)</f>
        <v>79780-39-5</v>
      </c>
      <c r="K1769">
        <f>_xlfn.XLOOKUP(Table1_1[[#This Row],[CAS_rn]],[1]analyte_order!$C:$C,[1]analyte_order!$E:$E)</f>
        <v>21</v>
      </c>
      <c r="L1769" s="3">
        <v>9.11</v>
      </c>
    </row>
    <row r="1770" spans="1:12" x14ac:dyDescent="0.3">
      <c r="A1770" t="s">
        <v>189</v>
      </c>
      <c r="B1770" s="1">
        <v>44314</v>
      </c>
      <c r="C1770" s="1" t="str">
        <f t="shared" si="27"/>
        <v>21118</v>
      </c>
      <c r="D1770" t="s">
        <v>109</v>
      </c>
      <c r="E1770" t="s">
        <v>120</v>
      </c>
      <c r="F1770" t="s">
        <v>190</v>
      </c>
      <c r="G1770">
        <v>20</v>
      </c>
      <c r="H1770">
        <v>195.25</v>
      </c>
      <c r="I1770" t="s">
        <v>28</v>
      </c>
      <c r="J1770" t="str">
        <f>_xlfn.XLOOKUP(Table1_1[[#This Row],[Analyte]],[1]analyte_order!$B:$B,[1]analyte_order!$C:$C)</f>
        <v>757124-72-4</v>
      </c>
      <c r="K1770">
        <f>_xlfn.XLOOKUP(Table1_1[[#This Row],[CAS_rn]],[1]analyte_order!$C:$C,[1]analyte_order!$E:$E)</f>
        <v>22</v>
      </c>
      <c r="L1770" s="3">
        <v>2.47E-2</v>
      </c>
    </row>
    <row r="1771" spans="1:12" x14ac:dyDescent="0.3">
      <c r="A1771" t="s">
        <v>189</v>
      </c>
      <c r="B1771" s="1">
        <v>44314</v>
      </c>
      <c r="C1771" s="1" t="str">
        <f t="shared" si="27"/>
        <v>21118</v>
      </c>
      <c r="D1771" t="s">
        <v>109</v>
      </c>
      <c r="E1771" t="s">
        <v>120</v>
      </c>
      <c r="F1771" t="s">
        <v>190</v>
      </c>
      <c r="G1771">
        <v>20</v>
      </c>
      <c r="H1771">
        <v>195.25</v>
      </c>
      <c r="I1771" t="s">
        <v>18</v>
      </c>
      <c r="J1771" t="str">
        <f>_xlfn.XLOOKUP(Table1_1[[#This Row],[Analyte]],[1]analyte_order!$B:$B,[1]analyte_order!$C:$C)</f>
        <v>27619-97-2</v>
      </c>
      <c r="K1771">
        <f>_xlfn.XLOOKUP(Table1_1[[#This Row],[CAS_rn]],[1]analyte_order!$C:$C,[1]analyte_order!$E:$E)</f>
        <v>23</v>
      </c>
      <c r="L1771" s="3">
        <v>2.47E-2</v>
      </c>
    </row>
    <row r="1772" spans="1:12" x14ac:dyDescent="0.3">
      <c r="A1772" t="s">
        <v>189</v>
      </c>
      <c r="B1772" s="1">
        <v>44314</v>
      </c>
      <c r="C1772" s="1" t="str">
        <f t="shared" si="27"/>
        <v>21118</v>
      </c>
      <c r="D1772" t="s">
        <v>109</v>
      </c>
      <c r="E1772" t="s">
        <v>120</v>
      </c>
      <c r="F1772" t="s">
        <v>190</v>
      </c>
      <c r="G1772">
        <v>20</v>
      </c>
      <c r="H1772">
        <v>195.25</v>
      </c>
      <c r="I1772" t="s">
        <v>29</v>
      </c>
      <c r="J1772" t="str">
        <f>_xlfn.XLOOKUP(Table1_1[[#This Row],[Analyte]],[1]analyte_order!$B:$B,[1]analyte_order!$C:$C)</f>
        <v>39108-34-4</v>
      </c>
      <c r="K1772">
        <f>_xlfn.XLOOKUP(Table1_1[[#This Row],[CAS_rn]],[1]analyte_order!$C:$C,[1]analyte_order!$E:$E)</f>
        <v>24</v>
      </c>
      <c r="L1772" s="3">
        <v>14.9</v>
      </c>
    </row>
    <row r="1773" spans="1:12" x14ac:dyDescent="0.3">
      <c r="A1773" t="s">
        <v>189</v>
      </c>
      <c r="B1773" s="1">
        <v>44314</v>
      </c>
      <c r="C1773" s="1" t="str">
        <f t="shared" si="27"/>
        <v>21118</v>
      </c>
      <c r="D1773" t="s">
        <v>109</v>
      </c>
      <c r="E1773" t="s">
        <v>120</v>
      </c>
      <c r="F1773" t="s">
        <v>190</v>
      </c>
      <c r="G1773">
        <v>20</v>
      </c>
      <c r="H1773">
        <v>195.25</v>
      </c>
      <c r="I1773" t="s">
        <v>30</v>
      </c>
      <c r="J1773" t="str">
        <f>_xlfn.XLOOKUP(Table1_1[[#This Row],[Analyte]],[1]analyte_order!$B:$B,[1]analyte_order!$C:$C)</f>
        <v>120226-60-0</v>
      </c>
      <c r="K1773">
        <f>_xlfn.XLOOKUP(Table1_1[[#This Row],[CAS_rn]],[1]analyte_order!$C:$C,[1]analyte_order!$E:$E)</f>
        <v>25</v>
      </c>
      <c r="L1773" s="3">
        <v>4.13</v>
      </c>
    </row>
    <row r="1774" spans="1:12" x14ac:dyDescent="0.3">
      <c r="A1774" t="s">
        <v>189</v>
      </c>
      <c r="B1774" s="1">
        <v>44314</v>
      </c>
      <c r="C1774" s="1" t="str">
        <f t="shared" si="27"/>
        <v>21118</v>
      </c>
      <c r="D1774" t="s">
        <v>109</v>
      </c>
      <c r="E1774" t="s">
        <v>120</v>
      </c>
      <c r="F1774" t="s">
        <v>190</v>
      </c>
      <c r="G1774">
        <v>20</v>
      </c>
      <c r="H1774">
        <v>195.25</v>
      </c>
      <c r="I1774" t="s">
        <v>31</v>
      </c>
      <c r="J1774" t="str">
        <f>_xlfn.XLOOKUP(Table1_1[[#This Row],[Analyte]],[1]analyte_order!$B:$B,[1]analyte_order!$C:$C)</f>
        <v>2355-31-9</v>
      </c>
      <c r="K1774">
        <f>_xlfn.XLOOKUP(Table1_1[[#This Row],[CAS_rn]],[1]analyte_order!$C:$C,[1]analyte_order!$E:$E)</f>
        <v>26</v>
      </c>
      <c r="L1774" s="3">
        <v>2.47E-2</v>
      </c>
    </row>
    <row r="1775" spans="1:12" x14ac:dyDescent="0.3">
      <c r="A1775" t="s">
        <v>189</v>
      </c>
      <c r="B1775" s="1">
        <v>44314</v>
      </c>
      <c r="C1775" s="1" t="str">
        <f t="shared" si="27"/>
        <v>21118</v>
      </c>
      <c r="D1775" t="s">
        <v>109</v>
      </c>
      <c r="E1775" t="s">
        <v>120</v>
      </c>
      <c r="F1775" t="s">
        <v>190</v>
      </c>
      <c r="G1775">
        <v>20</v>
      </c>
      <c r="H1775">
        <v>195.25</v>
      </c>
      <c r="I1775" t="s">
        <v>32</v>
      </c>
      <c r="J1775" t="str">
        <f>_xlfn.XLOOKUP(Table1_1[[#This Row],[Analyte]],[1]analyte_order!$B:$B,[1]analyte_order!$C:$C)</f>
        <v>2991-50-6</v>
      </c>
      <c r="K1775">
        <f>_xlfn.XLOOKUP(Table1_1[[#This Row],[CAS_rn]],[1]analyte_order!$C:$C,[1]analyte_order!$E:$E)</f>
        <v>27</v>
      </c>
      <c r="L1775" s="3">
        <v>2.47E-2</v>
      </c>
    </row>
    <row r="1776" spans="1:12" x14ac:dyDescent="0.3">
      <c r="A1776" t="s">
        <v>189</v>
      </c>
      <c r="B1776" s="1">
        <v>44314</v>
      </c>
      <c r="C1776" s="1" t="str">
        <f t="shared" si="27"/>
        <v>21118</v>
      </c>
      <c r="D1776" t="s">
        <v>109</v>
      </c>
      <c r="E1776" t="s">
        <v>120</v>
      </c>
      <c r="F1776" t="s">
        <v>190</v>
      </c>
      <c r="G1776">
        <v>20</v>
      </c>
      <c r="H1776">
        <v>195.25</v>
      </c>
      <c r="I1776" t="s">
        <v>33</v>
      </c>
      <c r="J1776" t="str">
        <f>_xlfn.XLOOKUP(Table1_1[[#This Row],[Analyte]],[1]analyte_order!$B:$B,[1]analyte_order!$C:$C)</f>
        <v>754-91-6</v>
      </c>
      <c r="K1776">
        <f>_xlfn.XLOOKUP(Table1_1[[#This Row],[CAS_rn]],[1]analyte_order!$C:$C,[1]analyte_order!$E:$E)</f>
        <v>28</v>
      </c>
      <c r="L1776" s="3">
        <v>12.2</v>
      </c>
    </row>
    <row r="1777" spans="1:12" x14ac:dyDescent="0.3">
      <c r="A1777" t="s">
        <v>189</v>
      </c>
      <c r="B1777" s="1">
        <v>44314</v>
      </c>
      <c r="C1777" s="1" t="str">
        <f t="shared" si="27"/>
        <v>21118</v>
      </c>
      <c r="D1777" t="s">
        <v>109</v>
      </c>
      <c r="E1777" t="s">
        <v>120</v>
      </c>
      <c r="F1777" t="s">
        <v>190</v>
      </c>
      <c r="G1777">
        <v>20</v>
      </c>
      <c r="H1777">
        <v>195.25</v>
      </c>
      <c r="I1777" t="s">
        <v>34</v>
      </c>
      <c r="J1777" t="str">
        <f>_xlfn.XLOOKUP(Table1_1[[#This Row],[Analyte]],[1]analyte_order!$B:$B,[1]analyte_order!$C:$C)</f>
        <v>2806-24-8</v>
      </c>
      <c r="K1777">
        <f>_xlfn.XLOOKUP(Table1_1[[#This Row],[CAS_rn]],[1]analyte_order!$C:$C,[1]analyte_order!$E:$E)</f>
        <v>29</v>
      </c>
      <c r="L1777" s="3">
        <v>2.47E-2</v>
      </c>
    </row>
    <row r="1778" spans="1:12" x14ac:dyDescent="0.3">
      <c r="A1778" t="s">
        <v>189</v>
      </c>
      <c r="B1778" s="1">
        <v>44314</v>
      </c>
      <c r="C1778" s="1" t="str">
        <f t="shared" si="27"/>
        <v>21118</v>
      </c>
      <c r="D1778" t="s">
        <v>109</v>
      </c>
      <c r="E1778" t="s">
        <v>120</v>
      </c>
      <c r="F1778" t="s">
        <v>190</v>
      </c>
      <c r="G1778">
        <v>20</v>
      </c>
      <c r="H1778">
        <v>195.25</v>
      </c>
      <c r="I1778" t="s">
        <v>35</v>
      </c>
      <c r="J1778" t="str">
        <f>_xlfn.XLOOKUP(Table1_1[[#This Row],[Analyte]],[1]analyte_order!$B:$B,[1]analyte_order!$C:$C)</f>
        <v>31506-32-8</v>
      </c>
      <c r="K1778">
        <f>_xlfn.XLOOKUP(Table1_1[[#This Row],[CAS_rn]],[1]analyte_order!$C:$C,[1]analyte_order!$E:$E)</f>
        <v>30</v>
      </c>
      <c r="L1778" s="3">
        <v>2.47E-2</v>
      </c>
    </row>
    <row r="1779" spans="1:12" x14ac:dyDescent="0.3">
      <c r="A1779" t="s">
        <v>189</v>
      </c>
      <c r="B1779" s="1">
        <v>44314</v>
      </c>
      <c r="C1779" s="1" t="str">
        <f t="shared" si="27"/>
        <v>21118</v>
      </c>
      <c r="D1779" t="s">
        <v>109</v>
      </c>
      <c r="E1779" t="s">
        <v>120</v>
      </c>
      <c r="F1779" t="s">
        <v>190</v>
      </c>
      <c r="G1779">
        <v>20</v>
      </c>
      <c r="H1779">
        <v>195.25</v>
      </c>
      <c r="I1779" t="s">
        <v>36</v>
      </c>
      <c r="J1779" t="str">
        <f>_xlfn.XLOOKUP(Table1_1[[#This Row],[Analyte]],[1]analyte_order!$B:$B,[1]analyte_order!$C:$C)</f>
        <v>4151-50-2</v>
      </c>
      <c r="K1779">
        <f>_xlfn.XLOOKUP(Table1_1[[#This Row],[CAS_rn]],[1]analyte_order!$C:$C,[1]analyte_order!$E:$E)</f>
        <v>31</v>
      </c>
      <c r="L1779" s="3">
        <v>2.47E-2</v>
      </c>
    </row>
    <row r="1780" spans="1:12" x14ac:dyDescent="0.3">
      <c r="A1780" t="s">
        <v>189</v>
      </c>
      <c r="B1780" s="1">
        <v>44314</v>
      </c>
      <c r="C1780" s="1" t="str">
        <f t="shared" si="27"/>
        <v>21118</v>
      </c>
      <c r="D1780" t="s">
        <v>109</v>
      </c>
      <c r="E1780" t="s">
        <v>120</v>
      </c>
      <c r="F1780" t="s">
        <v>190</v>
      </c>
      <c r="G1780">
        <v>20</v>
      </c>
      <c r="H1780">
        <v>195.25</v>
      </c>
      <c r="I1780" t="s">
        <v>37</v>
      </c>
      <c r="J1780" t="str">
        <f>_xlfn.XLOOKUP(Table1_1[[#This Row],[Analyte]],[1]analyte_order!$B:$B,[1]analyte_order!$C:$C)</f>
        <v>13252-13-6</v>
      </c>
      <c r="K1780">
        <f>_xlfn.XLOOKUP(Table1_1[[#This Row],[CAS_rn]],[1]analyte_order!$C:$C,[1]analyte_order!$E:$E)</f>
        <v>34</v>
      </c>
      <c r="L1780" s="3">
        <v>2.47E-2</v>
      </c>
    </row>
    <row r="1781" spans="1:12" x14ac:dyDescent="0.3">
      <c r="A1781" t="s">
        <v>189</v>
      </c>
      <c r="B1781" s="1">
        <v>44314</v>
      </c>
      <c r="C1781" s="1" t="str">
        <f t="shared" si="27"/>
        <v>21118</v>
      </c>
      <c r="D1781" t="s">
        <v>109</v>
      </c>
      <c r="E1781" t="s">
        <v>120</v>
      </c>
      <c r="F1781" t="s">
        <v>190</v>
      </c>
      <c r="G1781">
        <v>20</v>
      </c>
      <c r="H1781">
        <v>195.25</v>
      </c>
      <c r="I1781" t="s">
        <v>38</v>
      </c>
      <c r="J1781" t="str">
        <f>_xlfn.XLOOKUP(Table1_1[[#This Row],[Analyte]],[1]analyte_order!$B:$B,[1]analyte_order!$C:$C)</f>
        <v>919005-14-4</v>
      </c>
      <c r="K1781">
        <f>_xlfn.XLOOKUP(Table1_1[[#This Row],[CAS_rn]],[1]analyte_order!$C:$C,[1]analyte_order!$E:$E)</f>
        <v>35</v>
      </c>
      <c r="L1781" s="3">
        <v>2.47E-2</v>
      </c>
    </row>
    <row r="1782" spans="1:12" x14ac:dyDescent="0.3">
      <c r="A1782" t="s">
        <v>189</v>
      </c>
      <c r="B1782" s="1">
        <v>44314</v>
      </c>
      <c r="C1782" s="1" t="str">
        <f t="shared" si="27"/>
        <v>21118</v>
      </c>
      <c r="D1782" t="s">
        <v>109</v>
      </c>
      <c r="E1782" t="s">
        <v>120</v>
      </c>
      <c r="F1782" t="s">
        <v>190</v>
      </c>
      <c r="G1782">
        <v>20</v>
      </c>
      <c r="H1782">
        <v>195.25</v>
      </c>
      <c r="I1782" t="s">
        <v>39</v>
      </c>
      <c r="J1782" t="str">
        <f>_xlfn.XLOOKUP(Table1_1[[#This Row],[Analyte]],[1]analyte_order!$B:$B,[1]analyte_order!$C:$C)</f>
        <v>756426-58-1</v>
      </c>
      <c r="K1782">
        <f>_xlfn.XLOOKUP(Table1_1[[#This Row],[CAS_rn]],[1]analyte_order!$C:$C,[1]analyte_order!$E:$E)</f>
        <v>36</v>
      </c>
      <c r="L1782" s="3">
        <v>2.47E-2</v>
      </c>
    </row>
    <row r="1783" spans="1:12" x14ac:dyDescent="0.3">
      <c r="A1783" t="s">
        <v>189</v>
      </c>
      <c r="B1783" s="1">
        <v>44314</v>
      </c>
      <c r="C1783" s="1" t="str">
        <f t="shared" si="27"/>
        <v>21118</v>
      </c>
      <c r="D1783" t="s">
        <v>109</v>
      </c>
      <c r="E1783" t="s">
        <v>120</v>
      </c>
      <c r="F1783" t="s">
        <v>190</v>
      </c>
      <c r="G1783">
        <v>20</v>
      </c>
      <c r="H1783">
        <v>195.25</v>
      </c>
      <c r="I1783" t="s">
        <v>40</v>
      </c>
      <c r="J1783" t="str">
        <f>_xlfn.XLOOKUP(Table1_1[[#This Row],[Analyte]],[1]analyte_order!$B:$B,[1]analyte_order!$C:$C)</f>
        <v>763051-92-9</v>
      </c>
      <c r="K1783">
        <f>_xlfn.XLOOKUP(Table1_1[[#This Row],[CAS_rn]],[1]analyte_order!$C:$C,[1]analyte_order!$E:$E)</f>
        <v>37</v>
      </c>
      <c r="L1783" s="3">
        <v>2.47E-2</v>
      </c>
    </row>
    <row r="1784" spans="1:12" x14ac:dyDescent="0.3">
      <c r="A1784" t="s">
        <v>189</v>
      </c>
      <c r="B1784" s="1">
        <v>44314</v>
      </c>
      <c r="C1784" s="1" t="str">
        <f t="shared" si="27"/>
        <v>21118</v>
      </c>
      <c r="D1784" t="s">
        <v>109</v>
      </c>
      <c r="E1784" t="s">
        <v>120</v>
      </c>
      <c r="F1784" t="s">
        <v>190</v>
      </c>
      <c r="G1784">
        <v>20</v>
      </c>
      <c r="H1784">
        <v>195.25</v>
      </c>
      <c r="I1784" t="s">
        <v>41</v>
      </c>
      <c r="J1784" t="str">
        <f>_xlfn.XLOOKUP(Table1_1[[#This Row],[Analyte]],[1]analyte_order!$B:$B,[1]analyte_order!$C:$C)</f>
        <v>356-02-5</v>
      </c>
      <c r="K1784">
        <f>_xlfn.XLOOKUP(Table1_1[[#This Row],[CAS_rn]],[1]analyte_order!$C:$C,[1]analyte_order!$E:$E)</f>
        <v>38</v>
      </c>
      <c r="L1784" s="3">
        <v>2.47E-2</v>
      </c>
    </row>
    <row r="1785" spans="1:12" x14ac:dyDescent="0.3">
      <c r="A1785" t="s">
        <v>189</v>
      </c>
      <c r="B1785" s="1">
        <v>44314</v>
      </c>
      <c r="C1785" s="1" t="str">
        <f t="shared" si="27"/>
        <v>21118</v>
      </c>
      <c r="D1785" t="s">
        <v>109</v>
      </c>
      <c r="E1785" t="s">
        <v>120</v>
      </c>
      <c r="F1785" t="s">
        <v>190</v>
      </c>
      <c r="G1785">
        <v>20</v>
      </c>
      <c r="H1785">
        <v>195.25</v>
      </c>
      <c r="I1785" t="s">
        <v>42</v>
      </c>
      <c r="J1785" t="str">
        <f>_xlfn.XLOOKUP(Table1_1[[#This Row],[Analyte]],[1]analyte_order!$B:$B,[1]analyte_order!$C:$C)</f>
        <v>914637-49-3</v>
      </c>
      <c r="K1785">
        <f>_xlfn.XLOOKUP(Table1_1[[#This Row],[CAS_rn]],[1]analyte_order!$C:$C,[1]analyte_order!$E:$E)</f>
        <v>39</v>
      </c>
      <c r="L1785" s="3">
        <v>1.35</v>
      </c>
    </row>
    <row r="1786" spans="1:12" x14ac:dyDescent="0.3">
      <c r="A1786" t="s">
        <v>189</v>
      </c>
      <c r="B1786" s="1">
        <v>44314</v>
      </c>
      <c r="C1786" s="1" t="str">
        <f t="shared" si="27"/>
        <v>21118</v>
      </c>
      <c r="D1786" t="s">
        <v>109</v>
      </c>
      <c r="E1786" t="s">
        <v>120</v>
      </c>
      <c r="F1786" t="s">
        <v>190</v>
      </c>
      <c r="G1786">
        <v>20</v>
      </c>
      <c r="H1786">
        <v>195.25</v>
      </c>
      <c r="I1786" t="s">
        <v>43</v>
      </c>
      <c r="J1786" t="str">
        <f>_xlfn.XLOOKUP(Table1_1[[#This Row],[Analyte]],[1]analyte_order!$B:$B,[1]analyte_order!$C:$C)</f>
        <v>812-70-4</v>
      </c>
      <c r="K1786">
        <f>_xlfn.XLOOKUP(Table1_1[[#This Row],[CAS_rn]],[1]analyte_order!$C:$C,[1]analyte_order!$E:$E)</f>
        <v>40</v>
      </c>
      <c r="L1786" s="3">
        <v>2.47E-2</v>
      </c>
    </row>
    <row r="1787" spans="1:12" x14ac:dyDescent="0.3">
      <c r="A1787" t="s">
        <v>189</v>
      </c>
      <c r="B1787" s="1">
        <v>44314</v>
      </c>
      <c r="C1787" s="1" t="str">
        <f t="shared" si="27"/>
        <v>21118</v>
      </c>
      <c r="D1787" t="s">
        <v>109</v>
      </c>
      <c r="E1787" t="s">
        <v>120</v>
      </c>
      <c r="F1787" t="s">
        <v>190</v>
      </c>
      <c r="G1787">
        <v>20</v>
      </c>
      <c r="H1787">
        <v>195.25</v>
      </c>
      <c r="I1787" t="s">
        <v>44</v>
      </c>
      <c r="J1787" t="str">
        <f>_xlfn.XLOOKUP(Table1_1[[#This Row],[Analyte]],[1]analyte_order!$B:$B,[1]analyte_order!$C:$C)</f>
        <v>53826-12-3</v>
      </c>
      <c r="K1787">
        <f>_xlfn.XLOOKUP(Table1_1[[#This Row],[CAS_rn]],[1]analyte_order!$C:$C,[1]analyte_order!$E:$E)</f>
        <v>41</v>
      </c>
      <c r="L1787" s="3">
        <v>2.47E-2</v>
      </c>
    </row>
    <row r="1788" spans="1:12" x14ac:dyDescent="0.3">
      <c r="A1788" t="s">
        <v>189</v>
      </c>
      <c r="B1788" s="1">
        <v>44314</v>
      </c>
      <c r="C1788" s="1" t="str">
        <f t="shared" si="27"/>
        <v>21118</v>
      </c>
      <c r="D1788" t="s">
        <v>109</v>
      </c>
      <c r="E1788" t="s">
        <v>120</v>
      </c>
      <c r="F1788" t="s">
        <v>190</v>
      </c>
      <c r="G1788">
        <v>20</v>
      </c>
      <c r="H1788">
        <v>195.25</v>
      </c>
      <c r="I1788" t="s">
        <v>45</v>
      </c>
      <c r="J1788" t="str">
        <f>_xlfn.XLOOKUP(Table1_1[[#This Row],[Analyte]],[1]analyte_order!$B:$B,[1]analyte_order!$C:$C)</f>
        <v>27854-31-5</v>
      </c>
      <c r="K1788">
        <f>_xlfn.XLOOKUP(Table1_1[[#This Row],[CAS_rn]],[1]analyte_order!$C:$C,[1]analyte_order!$E:$E)</f>
        <v>42</v>
      </c>
      <c r="L1788" s="3">
        <v>2.47E-2</v>
      </c>
    </row>
    <row r="1789" spans="1:12" x14ac:dyDescent="0.3">
      <c r="A1789" t="s">
        <v>189</v>
      </c>
      <c r="B1789" s="1">
        <v>44314</v>
      </c>
      <c r="C1789" s="1" t="str">
        <f t="shared" si="27"/>
        <v>21118</v>
      </c>
      <c r="D1789" t="s">
        <v>109</v>
      </c>
      <c r="E1789" t="s">
        <v>120</v>
      </c>
      <c r="F1789" t="s">
        <v>190</v>
      </c>
      <c r="G1789">
        <v>20</v>
      </c>
      <c r="H1789">
        <v>195.25</v>
      </c>
      <c r="I1789" t="s">
        <v>46</v>
      </c>
      <c r="J1789" t="str">
        <f>_xlfn.XLOOKUP(Table1_1[[#This Row],[Analyte]],[1]analyte_order!$B:$B,[1]analyte_order!$C:$C)</f>
        <v>53826-13-4</v>
      </c>
      <c r="K1789">
        <f>_xlfn.XLOOKUP(Table1_1[[#This Row],[CAS_rn]],[1]analyte_order!$C:$C,[1]analyte_order!$E:$E)</f>
        <v>43</v>
      </c>
      <c r="L1789" s="3">
        <v>2.47E-2</v>
      </c>
    </row>
    <row r="1790" spans="1:12" x14ac:dyDescent="0.3">
      <c r="A1790" t="s">
        <v>189</v>
      </c>
      <c r="B1790" s="1">
        <v>44314</v>
      </c>
      <c r="C1790" s="1" t="str">
        <f t="shared" si="27"/>
        <v>21118</v>
      </c>
      <c r="D1790" t="s">
        <v>109</v>
      </c>
      <c r="E1790" t="s">
        <v>120</v>
      </c>
      <c r="F1790" t="s">
        <v>190</v>
      </c>
      <c r="G1790">
        <v>20</v>
      </c>
      <c r="H1790">
        <v>195.25</v>
      </c>
      <c r="I1790" t="s">
        <v>47</v>
      </c>
      <c r="J1790" t="str">
        <f>_xlfn.XLOOKUP(Table1_1[[#This Row],[Analyte]],[1]analyte_order!$B:$B,[1]analyte_order!$C:$C)</f>
        <v>161094-75-3</v>
      </c>
      <c r="K1790">
        <f>_xlfn.XLOOKUP(Table1_1[[#This Row],[CAS_rn]],[1]analyte_order!$C:$C,[1]analyte_order!$E:$E)</f>
        <v>44</v>
      </c>
      <c r="L1790" s="3">
        <v>2.47E-2</v>
      </c>
    </row>
    <row r="1791" spans="1:12" x14ac:dyDescent="0.3">
      <c r="A1791" t="s">
        <v>189</v>
      </c>
      <c r="B1791" s="1">
        <v>44314</v>
      </c>
      <c r="C1791" s="1" t="str">
        <f t="shared" si="27"/>
        <v>21118</v>
      </c>
      <c r="D1791" t="s">
        <v>109</v>
      </c>
      <c r="E1791" t="s">
        <v>120</v>
      </c>
      <c r="F1791" t="s">
        <v>190</v>
      </c>
      <c r="G1791">
        <v>20</v>
      </c>
      <c r="H1791">
        <v>195.25</v>
      </c>
      <c r="I1791" t="s">
        <v>48</v>
      </c>
      <c r="J1791" t="str">
        <f>_xlfn.XLOOKUP(Table1_1[[#This Row],[Analyte]],[1]analyte_order!$B:$B,[1]analyte_order!$C:$C)</f>
        <v>70887-84-2</v>
      </c>
      <c r="K1791">
        <f>_xlfn.XLOOKUP(Table1_1[[#This Row],[CAS_rn]],[1]analyte_order!$C:$C,[1]analyte_order!$E:$E)</f>
        <v>45</v>
      </c>
      <c r="L1791" s="3">
        <v>2.47E-2</v>
      </c>
    </row>
    <row r="1792" spans="1:12" x14ac:dyDescent="0.3">
      <c r="A1792" t="s">
        <v>189</v>
      </c>
      <c r="B1792" s="1">
        <v>44314</v>
      </c>
      <c r="C1792" s="1" t="str">
        <f t="shared" si="27"/>
        <v>21118</v>
      </c>
      <c r="D1792" t="s">
        <v>109</v>
      </c>
      <c r="E1792" t="s">
        <v>120</v>
      </c>
      <c r="F1792" t="s">
        <v>190</v>
      </c>
      <c r="G1792">
        <v>20</v>
      </c>
      <c r="H1792">
        <v>195.25</v>
      </c>
      <c r="I1792" t="s">
        <v>49</v>
      </c>
      <c r="J1792" t="str">
        <f>_xlfn.XLOOKUP(Table1_1[[#This Row],[Analyte]],[1]analyte_order!$B:$B,[1]analyte_order!$C:$C)</f>
        <v>57677-95-9</v>
      </c>
      <c r="K1792">
        <f>_xlfn.XLOOKUP(Table1_1[[#This Row],[CAS_rn]],[1]analyte_order!$C:$C,[1]analyte_order!$E:$E)</f>
        <v>46</v>
      </c>
      <c r="L1792" s="3">
        <v>2.47E-2</v>
      </c>
    </row>
    <row r="1793" spans="1:12" x14ac:dyDescent="0.3">
      <c r="A1793" t="s">
        <v>189</v>
      </c>
      <c r="B1793" s="1">
        <v>44314</v>
      </c>
      <c r="C1793" s="1" t="str">
        <f t="shared" si="27"/>
        <v>21118</v>
      </c>
      <c r="D1793" t="s">
        <v>109</v>
      </c>
      <c r="E1793" t="s">
        <v>120</v>
      </c>
      <c r="F1793" t="s">
        <v>190</v>
      </c>
      <c r="G1793">
        <v>20</v>
      </c>
      <c r="H1793">
        <v>195.25</v>
      </c>
      <c r="I1793" t="s">
        <v>50</v>
      </c>
      <c r="J1793" t="str">
        <f>_xlfn.XLOOKUP(Table1_1[[#This Row],[Analyte]],[1]analyte_order!$B:$B,[1]analyte_order!$C:$C)</f>
        <v>30334-69-1</v>
      </c>
      <c r="K1793">
        <f>_xlfn.XLOOKUP(Table1_1[[#This Row],[CAS_rn]],[1]analyte_order!$C:$C,[1]analyte_order!$E:$E)</f>
        <v>51</v>
      </c>
      <c r="L1793" s="3">
        <v>8.69</v>
      </c>
    </row>
    <row r="1794" spans="1:12" x14ac:dyDescent="0.3">
      <c r="A1794" t="s">
        <v>189</v>
      </c>
      <c r="B1794" s="1">
        <v>44314</v>
      </c>
      <c r="C1794" s="1" t="str">
        <f t="shared" ref="C1794:C1857" si="28">TEXT(B1794,"yy")&amp;TEXT((B1794-DATEVALUE("1/1/"&amp;TEXT(B1794,"yy"))+1),"000")</f>
        <v>21118</v>
      </c>
      <c r="D1794" t="s">
        <v>109</v>
      </c>
      <c r="E1794" t="s">
        <v>120</v>
      </c>
      <c r="F1794" t="s">
        <v>190</v>
      </c>
      <c r="G1794">
        <v>20</v>
      </c>
      <c r="H1794">
        <v>195.25</v>
      </c>
      <c r="I1794" t="s">
        <v>51</v>
      </c>
      <c r="J1794" t="str">
        <f>_xlfn.XLOOKUP(Table1_1[[#This Row],[Analyte]],[1]analyte_order!$B:$B,[1]analyte_order!$C:$C)</f>
        <v>41997-13-1</v>
      </c>
      <c r="K1794">
        <f>_xlfn.XLOOKUP(Table1_1[[#This Row],[CAS_rn]],[1]analyte_order!$C:$C,[1]analyte_order!$E:$E)</f>
        <v>52</v>
      </c>
      <c r="L1794" s="3">
        <v>58.4</v>
      </c>
    </row>
    <row r="1795" spans="1:12" x14ac:dyDescent="0.3">
      <c r="A1795" t="s">
        <v>189</v>
      </c>
      <c r="B1795" s="1">
        <v>44314</v>
      </c>
      <c r="C1795" s="1" t="str">
        <f t="shared" si="28"/>
        <v>21118</v>
      </c>
      <c r="D1795" t="s">
        <v>109</v>
      </c>
      <c r="E1795" t="s">
        <v>120</v>
      </c>
      <c r="F1795" t="s">
        <v>190</v>
      </c>
      <c r="G1795">
        <v>20</v>
      </c>
      <c r="H1795">
        <v>195.25</v>
      </c>
      <c r="I1795" t="s">
        <v>52</v>
      </c>
      <c r="J1795" t="str">
        <f>_xlfn.XLOOKUP(Table1_1[[#This Row],[Analyte]],[1]analyte_order!$B:$B,[1]analyte_order!$C:$C)</f>
        <v>423-41-6</v>
      </c>
      <c r="K1795">
        <f>_xlfn.XLOOKUP(Table1_1[[#This Row],[CAS_rn]],[1]analyte_order!$C:$C,[1]analyte_order!$E:$E)</f>
        <v>53</v>
      </c>
      <c r="L1795" s="3">
        <v>2.47E-2</v>
      </c>
    </row>
    <row r="1796" spans="1:12" x14ac:dyDescent="0.3">
      <c r="A1796" t="s">
        <v>189</v>
      </c>
      <c r="B1796" s="1">
        <v>44314</v>
      </c>
      <c r="C1796" s="1" t="str">
        <f t="shared" si="28"/>
        <v>21118</v>
      </c>
      <c r="D1796" t="s">
        <v>109</v>
      </c>
      <c r="E1796" t="s">
        <v>120</v>
      </c>
      <c r="F1796" t="s">
        <v>190</v>
      </c>
      <c r="G1796">
        <v>20</v>
      </c>
      <c r="H1796">
        <v>195.25</v>
      </c>
      <c r="I1796" t="s">
        <v>53</v>
      </c>
      <c r="J1796" t="str">
        <f>_xlfn.XLOOKUP(Table1_1[[#This Row],[Analyte]],[1]analyte_order!$B:$B,[1]analyte_order!$C:$C)</f>
        <v>777011-38-8</v>
      </c>
      <c r="K1796">
        <f>_xlfn.XLOOKUP(Table1_1[[#This Row],[CAS_rn]],[1]analyte_order!$C:$C,[1]analyte_order!$E:$E)</f>
        <v>54</v>
      </c>
      <c r="L1796" s="3">
        <v>10.4</v>
      </c>
    </row>
    <row r="1797" spans="1:12" x14ac:dyDescent="0.3">
      <c r="A1797" t="s">
        <v>189</v>
      </c>
      <c r="B1797" s="1">
        <v>44314</v>
      </c>
      <c r="C1797" s="1" t="str">
        <f t="shared" si="28"/>
        <v>21118</v>
      </c>
      <c r="D1797" t="s">
        <v>109</v>
      </c>
      <c r="E1797" t="s">
        <v>120</v>
      </c>
      <c r="F1797" t="s">
        <v>190</v>
      </c>
      <c r="G1797">
        <v>20</v>
      </c>
      <c r="H1797">
        <v>195.25</v>
      </c>
      <c r="I1797" t="s">
        <v>54</v>
      </c>
      <c r="J1797" t="str">
        <f>_xlfn.XLOOKUP(Table1_1[[#This Row],[Analyte]],[1]analyte_order!$B:$B,[1]analyte_order!$C:$C)</f>
        <v>646-83-3</v>
      </c>
      <c r="K1797">
        <f>_xlfn.XLOOKUP(Table1_1[[#This Row],[CAS_rn]],[1]analyte_order!$C:$C,[1]analyte_order!$E:$E)</f>
        <v>55</v>
      </c>
      <c r="L1797" s="3">
        <v>2.47E-2</v>
      </c>
    </row>
    <row r="1798" spans="1:12" x14ac:dyDescent="0.3">
      <c r="A1798" t="s">
        <v>189</v>
      </c>
      <c r="B1798" s="1">
        <v>44314</v>
      </c>
      <c r="C1798" s="1" t="str">
        <f t="shared" si="28"/>
        <v>21118</v>
      </c>
      <c r="D1798" t="s">
        <v>109</v>
      </c>
      <c r="E1798" t="s">
        <v>120</v>
      </c>
      <c r="F1798" t="s">
        <v>190</v>
      </c>
      <c r="G1798">
        <v>20</v>
      </c>
      <c r="H1798">
        <v>195.25</v>
      </c>
      <c r="I1798" t="s">
        <v>55</v>
      </c>
      <c r="J1798" t="str">
        <f>_xlfn.XLOOKUP(Table1_1[[#This Row],[Analyte]],[1]analyte_order!$B:$B,[1]analyte_order!$C:$C)</f>
        <v>678-41-1</v>
      </c>
      <c r="K1798">
        <f>_xlfn.XLOOKUP(Table1_1[[#This Row],[CAS_rn]],[1]analyte_order!$C:$C,[1]analyte_order!$E:$E)</f>
        <v>56</v>
      </c>
      <c r="L1798" s="3">
        <v>2.47E-2</v>
      </c>
    </row>
    <row r="1799" spans="1:12" x14ac:dyDescent="0.3">
      <c r="A1799" t="s">
        <v>189</v>
      </c>
      <c r="B1799" s="1">
        <v>44314</v>
      </c>
      <c r="C1799" s="1" t="str">
        <f t="shared" si="28"/>
        <v>21118</v>
      </c>
      <c r="D1799" t="s">
        <v>109</v>
      </c>
      <c r="E1799" t="s">
        <v>120</v>
      </c>
      <c r="F1799" t="s">
        <v>190</v>
      </c>
      <c r="G1799">
        <v>20</v>
      </c>
      <c r="H1799">
        <v>195.25</v>
      </c>
      <c r="I1799" t="s">
        <v>56</v>
      </c>
      <c r="J1799" t="str">
        <f>_xlfn.XLOOKUP(Table1_1[[#This Row],[Analyte]],[1]analyte_order!$B:$B,[1]analyte_order!$C:$C)</f>
        <v>2965-52-8</v>
      </c>
      <c r="K1799">
        <f>_xlfn.XLOOKUP(Table1_1[[#This Row],[CAS_rn]],[1]analyte_order!$C:$C,[1]analyte_order!$E:$E)</f>
        <v>57</v>
      </c>
      <c r="L1799" s="3">
        <v>2.47E-2</v>
      </c>
    </row>
    <row r="1800" spans="1:12" x14ac:dyDescent="0.3">
      <c r="A1800" t="s">
        <v>191</v>
      </c>
      <c r="B1800" s="1">
        <v>44314</v>
      </c>
      <c r="C1800" s="1" t="str">
        <f t="shared" si="28"/>
        <v>21118</v>
      </c>
      <c r="D1800" t="s">
        <v>109</v>
      </c>
      <c r="E1800" t="s">
        <v>120</v>
      </c>
      <c r="F1800" t="s">
        <v>111</v>
      </c>
      <c r="G1800">
        <v>18.5</v>
      </c>
      <c r="H1800">
        <v>128.80000000000001</v>
      </c>
      <c r="I1800" t="s">
        <v>7</v>
      </c>
      <c r="J1800" t="str">
        <f>_xlfn.XLOOKUP(Table1_1[[#This Row],[Analyte]],[1]analyte_order!$B:$B,[1]analyte_order!$C:$C)</f>
        <v>375-22-4</v>
      </c>
      <c r="K1800">
        <f>_xlfn.XLOOKUP(Table1_1[[#This Row],[CAS_rn]],[1]analyte_order!$C:$C,[1]analyte_order!$E:$E)</f>
        <v>1</v>
      </c>
      <c r="L1800" s="3">
        <v>1.25</v>
      </c>
    </row>
    <row r="1801" spans="1:12" x14ac:dyDescent="0.3">
      <c r="A1801" t="s">
        <v>191</v>
      </c>
      <c r="B1801" s="1">
        <v>44314</v>
      </c>
      <c r="C1801" s="1" t="str">
        <f t="shared" si="28"/>
        <v>21118</v>
      </c>
      <c r="D1801" t="s">
        <v>109</v>
      </c>
      <c r="E1801" t="s">
        <v>120</v>
      </c>
      <c r="F1801" t="s">
        <v>111</v>
      </c>
      <c r="G1801">
        <v>18.5</v>
      </c>
      <c r="H1801">
        <v>128.80000000000001</v>
      </c>
      <c r="I1801" t="s">
        <v>8</v>
      </c>
      <c r="J1801" t="str">
        <f>_xlfn.XLOOKUP(Table1_1[[#This Row],[Analyte]],[1]analyte_order!$B:$B,[1]analyte_order!$C:$C)</f>
        <v>2706-90-3</v>
      </c>
      <c r="K1801">
        <f>_xlfn.XLOOKUP(Table1_1[[#This Row],[CAS_rn]],[1]analyte_order!$C:$C,[1]analyte_order!$E:$E)</f>
        <v>2</v>
      </c>
      <c r="L1801" s="3">
        <v>2.46E-2</v>
      </c>
    </row>
    <row r="1802" spans="1:12" x14ac:dyDescent="0.3">
      <c r="A1802" t="s">
        <v>191</v>
      </c>
      <c r="B1802" s="1">
        <v>44314</v>
      </c>
      <c r="C1802" s="1" t="str">
        <f t="shared" si="28"/>
        <v>21118</v>
      </c>
      <c r="D1802" t="s">
        <v>109</v>
      </c>
      <c r="E1802" t="s">
        <v>120</v>
      </c>
      <c r="F1802" t="s">
        <v>111</v>
      </c>
      <c r="G1802">
        <v>18.5</v>
      </c>
      <c r="H1802">
        <v>128.80000000000001</v>
      </c>
      <c r="I1802" t="s">
        <v>9</v>
      </c>
      <c r="J1802" t="str">
        <f>_xlfn.XLOOKUP(Table1_1[[#This Row],[Analyte]],[1]analyte_order!$B:$B,[1]analyte_order!$C:$C)</f>
        <v>307-24-4</v>
      </c>
      <c r="K1802">
        <f>_xlfn.XLOOKUP(Table1_1[[#This Row],[CAS_rn]],[1]analyte_order!$C:$C,[1]analyte_order!$E:$E)</f>
        <v>3</v>
      </c>
      <c r="L1802" s="3">
        <v>0.94299999999999995</v>
      </c>
    </row>
    <row r="1803" spans="1:12" x14ac:dyDescent="0.3">
      <c r="A1803" t="s">
        <v>191</v>
      </c>
      <c r="B1803" s="1">
        <v>44314</v>
      </c>
      <c r="C1803" s="1" t="str">
        <f t="shared" si="28"/>
        <v>21118</v>
      </c>
      <c r="D1803" t="s">
        <v>109</v>
      </c>
      <c r="E1803" t="s">
        <v>120</v>
      </c>
      <c r="F1803" t="s">
        <v>111</v>
      </c>
      <c r="G1803">
        <v>18.5</v>
      </c>
      <c r="H1803">
        <v>128.80000000000001</v>
      </c>
      <c r="I1803" t="s">
        <v>10</v>
      </c>
      <c r="J1803" t="str">
        <f>_xlfn.XLOOKUP(Table1_1[[#This Row],[Analyte]],[1]analyte_order!$B:$B,[1]analyte_order!$C:$C)</f>
        <v>375-85-9</v>
      </c>
      <c r="K1803">
        <f>_xlfn.XLOOKUP(Table1_1[[#This Row],[CAS_rn]],[1]analyte_order!$C:$C,[1]analyte_order!$E:$E)</f>
        <v>4</v>
      </c>
      <c r="L1803" s="3">
        <v>0.70699999999999996</v>
      </c>
    </row>
    <row r="1804" spans="1:12" x14ac:dyDescent="0.3">
      <c r="A1804" t="s">
        <v>191</v>
      </c>
      <c r="B1804" s="1">
        <v>44314</v>
      </c>
      <c r="C1804" s="1" t="str">
        <f t="shared" si="28"/>
        <v>21118</v>
      </c>
      <c r="D1804" t="s">
        <v>109</v>
      </c>
      <c r="E1804" t="s">
        <v>120</v>
      </c>
      <c r="F1804" t="s">
        <v>111</v>
      </c>
      <c r="G1804">
        <v>18.5</v>
      </c>
      <c r="H1804">
        <v>128.80000000000001</v>
      </c>
      <c r="I1804" t="s">
        <v>11</v>
      </c>
      <c r="J1804" t="str">
        <f>_xlfn.XLOOKUP(Table1_1[[#This Row],[Analyte]],[1]analyte_order!$B:$B,[1]analyte_order!$C:$C)</f>
        <v>335-67-1</v>
      </c>
      <c r="K1804">
        <f>_xlfn.XLOOKUP(Table1_1[[#This Row],[CAS_rn]],[1]analyte_order!$C:$C,[1]analyte_order!$E:$E)</f>
        <v>5</v>
      </c>
      <c r="L1804" s="3">
        <v>2.93</v>
      </c>
    </row>
    <row r="1805" spans="1:12" x14ac:dyDescent="0.3">
      <c r="A1805" t="s">
        <v>191</v>
      </c>
      <c r="B1805" s="1">
        <v>44314</v>
      </c>
      <c r="C1805" s="1" t="str">
        <f t="shared" si="28"/>
        <v>21118</v>
      </c>
      <c r="D1805" t="s">
        <v>109</v>
      </c>
      <c r="E1805" t="s">
        <v>120</v>
      </c>
      <c r="F1805" t="s">
        <v>111</v>
      </c>
      <c r="G1805">
        <v>18.5</v>
      </c>
      <c r="H1805">
        <v>128.80000000000001</v>
      </c>
      <c r="I1805" t="s">
        <v>12</v>
      </c>
      <c r="J1805" t="str">
        <f>_xlfn.XLOOKUP(Table1_1[[#This Row],[Analyte]],[1]analyte_order!$B:$B,[1]analyte_order!$C:$C)</f>
        <v>375-95-1</v>
      </c>
      <c r="K1805">
        <f>_xlfn.XLOOKUP(Table1_1[[#This Row],[CAS_rn]],[1]analyte_order!$C:$C,[1]analyte_order!$E:$E)</f>
        <v>6</v>
      </c>
      <c r="L1805" s="3">
        <v>2.46E-2</v>
      </c>
    </row>
    <row r="1806" spans="1:12" x14ac:dyDescent="0.3">
      <c r="A1806" t="s">
        <v>191</v>
      </c>
      <c r="B1806" s="1">
        <v>44314</v>
      </c>
      <c r="C1806" s="1" t="str">
        <f t="shared" si="28"/>
        <v>21118</v>
      </c>
      <c r="D1806" t="s">
        <v>109</v>
      </c>
      <c r="E1806" t="s">
        <v>120</v>
      </c>
      <c r="F1806" t="s">
        <v>111</v>
      </c>
      <c r="G1806">
        <v>18.5</v>
      </c>
      <c r="H1806">
        <v>128.80000000000001</v>
      </c>
      <c r="I1806" t="s">
        <v>19</v>
      </c>
      <c r="J1806" t="str">
        <f>_xlfn.XLOOKUP(Table1_1[[#This Row],[Analyte]],[1]analyte_order!$B:$B,[1]analyte_order!$C:$C)</f>
        <v>335-76-2</v>
      </c>
      <c r="K1806">
        <f>_xlfn.XLOOKUP(Table1_1[[#This Row],[CAS_rn]],[1]analyte_order!$C:$C,[1]analyte_order!$E:$E)</f>
        <v>7</v>
      </c>
      <c r="L1806" s="3">
        <v>6.43</v>
      </c>
    </row>
    <row r="1807" spans="1:12" x14ac:dyDescent="0.3">
      <c r="A1807" t="s">
        <v>191</v>
      </c>
      <c r="B1807" s="1">
        <v>44314</v>
      </c>
      <c r="C1807" s="1" t="str">
        <f t="shared" si="28"/>
        <v>21118</v>
      </c>
      <c r="D1807" t="s">
        <v>109</v>
      </c>
      <c r="E1807" t="s">
        <v>120</v>
      </c>
      <c r="F1807" t="s">
        <v>111</v>
      </c>
      <c r="G1807">
        <v>18.5</v>
      </c>
      <c r="H1807">
        <v>128.80000000000001</v>
      </c>
      <c r="I1807" t="s">
        <v>20</v>
      </c>
      <c r="J1807" t="str">
        <f>_xlfn.XLOOKUP(Table1_1[[#This Row],[Analyte]],[1]analyte_order!$B:$B,[1]analyte_order!$C:$C)</f>
        <v>2058-94-8</v>
      </c>
      <c r="K1807">
        <f>_xlfn.XLOOKUP(Table1_1[[#This Row],[CAS_rn]],[1]analyte_order!$C:$C,[1]analyte_order!$E:$E)</f>
        <v>8</v>
      </c>
      <c r="L1807" s="3">
        <v>9.77</v>
      </c>
    </row>
    <row r="1808" spans="1:12" x14ac:dyDescent="0.3">
      <c r="A1808" t="s">
        <v>191</v>
      </c>
      <c r="B1808" s="1">
        <v>44314</v>
      </c>
      <c r="C1808" s="1" t="str">
        <f t="shared" si="28"/>
        <v>21118</v>
      </c>
      <c r="D1808" t="s">
        <v>109</v>
      </c>
      <c r="E1808" t="s">
        <v>120</v>
      </c>
      <c r="F1808" t="s">
        <v>111</v>
      </c>
      <c r="G1808">
        <v>18.5</v>
      </c>
      <c r="H1808">
        <v>128.80000000000001</v>
      </c>
      <c r="I1808" t="s">
        <v>21</v>
      </c>
      <c r="J1808" t="str">
        <f>_xlfn.XLOOKUP(Table1_1[[#This Row],[Analyte]],[1]analyte_order!$B:$B,[1]analyte_order!$C:$C)</f>
        <v>307-55-1</v>
      </c>
      <c r="K1808">
        <f>_xlfn.XLOOKUP(Table1_1[[#This Row],[CAS_rn]],[1]analyte_order!$C:$C,[1]analyte_order!$E:$E)</f>
        <v>9</v>
      </c>
      <c r="L1808" s="3">
        <v>9.65</v>
      </c>
    </row>
    <row r="1809" spans="1:12" x14ac:dyDescent="0.3">
      <c r="A1809" t="s">
        <v>191</v>
      </c>
      <c r="B1809" s="1">
        <v>44314</v>
      </c>
      <c r="C1809" s="1" t="str">
        <f t="shared" si="28"/>
        <v>21118</v>
      </c>
      <c r="D1809" t="s">
        <v>109</v>
      </c>
      <c r="E1809" t="s">
        <v>120</v>
      </c>
      <c r="F1809" t="s">
        <v>111</v>
      </c>
      <c r="G1809">
        <v>18.5</v>
      </c>
      <c r="H1809">
        <v>128.80000000000001</v>
      </c>
      <c r="I1809" t="s">
        <v>22</v>
      </c>
      <c r="J1809" t="str">
        <f>_xlfn.XLOOKUP(Table1_1[[#This Row],[Analyte]],[1]analyte_order!$B:$B,[1]analyte_order!$C:$C)</f>
        <v>72629-94-8</v>
      </c>
      <c r="K1809">
        <f>_xlfn.XLOOKUP(Table1_1[[#This Row],[CAS_rn]],[1]analyte_order!$C:$C,[1]analyte_order!$E:$E)</f>
        <v>10</v>
      </c>
      <c r="L1809" s="3">
        <v>5.0599999999999996</v>
      </c>
    </row>
    <row r="1810" spans="1:12" x14ac:dyDescent="0.3">
      <c r="A1810" t="s">
        <v>191</v>
      </c>
      <c r="B1810" s="1">
        <v>44314</v>
      </c>
      <c r="C1810" s="1" t="str">
        <f t="shared" si="28"/>
        <v>21118</v>
      </c>
      <c r="D1810" t="s">
        <v>109</v>
      </c>
      <c r="E1810" t="s">
        <v>120</v>
      </c>
      <c r="F1810" t="s">
        <v>111</v>
      </c>
      <c r="G1810">
        <v>18.5</v>
      </c>
      <c r="H1810">
        <v>128.80000000000001</v>
      </c>
      <c r="I1810" t="s">
        <v>23</v>
      </c>
      <c r="J1810" t="str">
        <f>_xlfn.XLOOKUP(Table1_1[[#This Row],[Analyte]],[1]analyte_order!$B:$B,[1]analyte_order!$C:$C)</f>
        <v>376-06-7</v>
      </c>
      <c r="K1810">
        <f>_xlfn.XLOOKUP(Table1_1[[#This Row],[CAS_rn]],[1]analyte_order!$C:$C,[1]analyte_order!$E:$E)</f>
        <v>11</v>
      </c>
      <c r="L1810" s="3">
        <v>4.08</v>
      </c>
    </row>
    <row r="1811" spans="1:12" x14ac:dyDescent="0.3">
      <c r="A1811" t="s">
        <v>191</v>
      </c>
      <c r="B1811" s="1">
        <v>44314</v>
      </c>
      <c r="C1811" s="1" t="str">
        <f t="shared" si="28"/>
        <v>21118</v>
      </c>
      <c r="D1811" t="s">
        <v>109</v>
      </c>
      <c r="E1811" t="s">
        <v>120</v>
      </c>
      <c r="F1811" t="s">
        <v>111</v>
      </c>
      <c r="G1811">
        <v>18.5</v>
      </c>
      <c r="H1811">
        <v>128.80000000000001</v>
      </c>
      <c r="I1811" t="s">
        <v>24</v>
      </c>
      <c r="J1811" t="str">
        <f>_xlfn.XLOOKUP(Table1_1[[#This Row],[Analyte]],[1]analyte_order!$B:$B,[1]analyte_order!$C:$C)</f>
        <v>67905-19-5</v>
      </c>
      <c r="K1811">
        <f>_xlfn.XLOOKUP(Table1_1[[#This Row],[CAS_rn]],[1]analyte_order!$C:$C,[1]analyte_order!$E:$E)</f>
        <v>12</v>
      </c>
      <c r="L1811" s="3">
        <v>0.13700000000000001</v>
      </c>
    </row>
    <row r="1812" spans="1:12" x14ac:dyDescent="0.3">
      <c r="A1812" t="s">
        <v>191</v>
      </c>
      <c r="B1812" s="1">
        <v>44314</v>
      </c>
      <c r="C1812" s="1" t="str">
        <f t="shared" si="28"/>
        <v>21118</v>
      </c>
      <c r="D1812" t="s">
        <v>109</v>
      </c>
      <c r="E1812" t="s">
        <v>120</v>
      </c>
      <c r="F1812" t="s">
        <v>111</v>
      </c>
      <c r="G1812">
        <v>18.5</v>
      </c>
      <c r="H1812">
        <v>128.80000000000001</v>
      </c>
      <c r="I1812" t="s">
        <v>13</v>
      </c>
      <c r="J1812" t="str">
        <f>_xlfn.XLOOKUP(Table1_1[[#This Row],[Analyte]],[1]analyte_order!$B:$B,[1]analyte_order!$C:$C)</f>
        <v>375-73-5</v>
      </c>
      <c r="K1812">
        <f>_xlfn.XLOOKUP(Table1_1[[#This Row],[CAS_rn]],[1]analyte_order!$C:$C,[1]analyte_order!$E:$E)</f>
        <v>14</v>
      </c>
      <c r="L1812" s="3">
        <v>0.26600000000000001</v>
      </c>
    </row>
    <row r="1813" spans="1:12" x14ac:dyDescent="0.3">
      <c r="A1813" t="s">
        <v>191</v>
      </c>
      <c r="B1813" s="1">
        <v>44314</v>
      </c>
      <c r="C1813" s="1" t="str">
        <f t="shared" si="28"/>
        <v>21118</v>
      </c>
      <c r="D1813" t="s">
        <v>109</v>
      </c>
      <c r="E1813" t="s">
        <v>120</v>
      </c>
      <c r="F1813" t="s">
        <v>111</v>
      </c>
      <c r="G1813">
        <v>18.5</v>
      </c>
      <c r="H1813">
        <v>128.80000000000001</v>
      </c>
      <c r="I1813" t="s">
        <v>14</v>
      </c>
      <c r="J1813" t="str">
        <f>_xlfn.XLOOKUP(Table1_1[[#This Row],[Analyte]],[1]analyte_order!$B:$B,[1]analyte_order!$C:$C)</f>
        <v>2706-91-4</v>
      </c>
      <c r="K1813">
        <f>_xlfn.XLOOKUP(Table1_1[[#This Row],[CAS_rn]],[1]analyte_order!$C:$C,[1]analyte_order!$E:$E)</f>
        <v>15</v>
      </c>
      <c r="L1813" s="3">
        <v>0.76400000000000001</v>
      </c>
    </row>
    <row r="1814" spans="1:12" x14ac:dyDescent="0.3">
      <c r="A1814" t="s">
        <v>191</v>
      </c>
      <c r="B1814" s="1">
        <v>44314</v>
      </c>
      <c r="C1814" s="1" t="str">
        <f t="shared" si="28"/>
        <v>21118</v>
      </c>
      <c r="D1814" t="s">
        <v>109</v>
      </c>
      <c r="E1814" t="s">
        <v>120</v>
      </c>
      <c r="F1814" t="s">
        <v>111</v>
      </c>
      <c r="G1814">
        <v>18.5</v>
      </c>
      <c r="H1814">
        <v>128.80000000000001</v>
      </c>
      <c r="I1814" t="s">
        <v>15</v>
      </c>
      <c r="J1814" t="str">
        <f>_xlfn.XLOOKUP(Table1_1[[#This Row],[Analyte]],[1]analyte_order!$B:$B,[1]analyte_order!$C:$C)</f>
        <v>355-46-4</v>
      </c>
      <c r="K1814">
        <f>_xlfn.XLOOKUP(Table1_1[[#This Row],[CAS_rn]],[1]analyte_order!$C:$C,[1]analyte_order!$E:$E)</f>
        <v>16</v>
      </c>
      <c r="L1814" s="3">
        <v>22.7</v>
      </c>
    </row>
    <row r="1815" spans="1:12" x14ac:dyDescent="0.3">
      <c r="A1815" t="s">
        <v>191</v>
      </c>
      <c r="B1815" s="1">
        <v>44314</v>
      </c>
      <c r="C1815" s="1" t="str">
        <f t="shared" si="28"/>
        <v>21118</v>
      </c>
      <c r="D1815" t="s">
        <v>109</v>
      </c>
      <c r="E1815" t="s">
        <v>120</v>
      </c>
      <c r="F1815" t="s">
        <v>111</v>
      </c>
      <c r="G1815">
        <v>18.5</v>
      </c>
      <c r="H1815">
        <v>128.80000000000001</v>
      </c>
      <c r="I1815" t="s">
        <v>16</v>
      </c>
      <c r="J1815" t="str">
        <f>_xlfn.XLOOKUP(Table1_1[[#This Row],[Analyte]],[1]analyte_order!$B:$B,[1]analyte_order!$C:$C)</f>
        <v>375-92-8</v>
      </c>
      <c r="K1815">
        <f>_xlfn.XLOOKUP(Table1_1[[#This Row],[CAS_rn]],[1]analyte_order!$C:$C,[1]analyte_order!$E:$E)</f>
        <v>17</v>
      </c>
      <c r="L1815" s="3">
        <v>5.01</v>
      </c>
    </row>
    <row r="1816" spans="1:12" x14ac:dyDescent="0.3">
      <c r="A1816" t="s">
        <v>191</v>
      </c>
      <c r="B1816" s="1">
        <v>44314</v>
      </c>
      <c r="C1816" s="1" t="str">
        <f t="shared" si="28"/>
        <v>21118</v>
      </c>
      <c r="D1816" t="s">
        <v>109</v>
      </c>
      <c r="E1816" t="s">
        <v>120</v>
      </c>
      <c r="F1816" t="s">
        <v>111</v>
      </c>
      <c r="G1816">
        <v>18.5</v>
      </c>
      <c r="H1816">
        <v>128.80000000000001</v>
      </c>
      <c r="I1816" t="s">
        <v>17</v>
      </c>
      <c r="J1816" t="str">
        <f>_xlfn.XLOOKUP(Table1_1[[#This Row],[Analyte]],[1]analyte_order!$B:$B,[1]analyte_order!$C:$C)</f>
        <v>1763-23-1</v>
      </c>
      <c r="K1816">
        <f>_xlfn.XLOOKUP(Table1_1[[#This Row],[CAS_rn]],[1]analyte_order!$C:$C,[1]analyte_order!$E:$E)</f>
        <v>18</v>
      </c>
      <c r="L1816" s="3">
        <v>1300</v>
      </c>
    </row>
    <row r="1817" spans="1:12" x14ac:dyDescent="0.3">
      <c r="A1817" t="s">
        <v>191</v>
      </c>
      <c r="B1817" s="1">
        <v>44314</v>
      </c>
      <c r="C1817" s="1" t="str">
        <f t="shared" si="28"/>
        <v>21118</v>
      </c>
      <c r="D1817" t="s">
        <v>109</v>
      </c>
      <c r="E1817" t="s">
        <v>120</v>
      </c>
      <c r="F1817" t="s">
        <v>111</v>
      </c>
      <c r="G1817">
        <v>18.5</v>
      </c>
      <c r="H1817">
        <v>128.80000000000001</v>
      </c>
      <c r="I1817" t="s">
        <v>25</v>
      </c>
      <c r="J1817" t="str">
        <f>_xlfn.XLOOKUP(Table1_1[[#This Row],[Analyte]],[1]analyte_order!$B:$B,[1]analyte_order!$C:$C)</f>
        <v>68259-12-1</v>
      </c>
      <c r="K1817">
        <f>_xlfn.XLOOKUP(Table1_1[[#This Row],[CAS_rn]],[1]analyte_order!$C:$C,[1]analyte_order!$E:$E)</f>
        <v>19</v>
      </c>
      <c r="L1817" s="3">
        <v>19.600000000000001</v>
      </c>
    </row>
    <row r="1818" spans="1:12" x14ac:dyDescent="0.3">
      <c r="A1818" t="s">
        <v>191</v>
      </c>
      <c r="B1818" s="1">
        <v>44314</v>
      </c>
      <c r="C1818" s="1" t="str">
        <f t="shared" si="28"/>
        <v>21118</v>
      </c>
      <c r="D1818" t="s">
        <v>109</v>
      </c>
      <c r="E1818" t="s">
        <v>120</v>
      </c>
      <c r="F1818" t="s">
        <v>111</v>
      </c>
      <c r="G1818">
        <v>18.5</v>
      </c>
      <c r="H1818">
        <v>128.80000000000001</v>
      </c>
      <c r="I1818" t="s">
        <v>26</v>
      </c>
      <c r="J1818" t="str">
        <f>_xlfn.XLOOKUP(Table1_1[[#This Row],[Analyte]],[1]analyte_order!$B:$B,[1]analyte_order!$C:$C)</f>
        <v>335-77-3</v>
      </c>
      <c r="K1818">
        <f>_xlfn.XLOOKUP(Table1_1[[#This Row],[CAS_rn]],[1]analyte_order!$C:$C,[1]analyte_order!$E:$E)</f>
        <v>20</v>
      </c>
      <c r="L1818" s="3">
        <v>19.8</v>
      </c>
    </row>
    <row r="1819" spans="1:12" x14ac:dyDescent="0.3">
      <c r="A1819" t="s">
        <v>191</v>
      </c>
      <c r="B1819" s="1">
        <v>44314</v>
      </c>
      <c r="C1819" s="1" t="str">
        <f t="shared" si="28"/>
        <v>21118</v>
      </c>
      <c r="D1819" t="s">
        <v>109</v>
      </c>
      <c r="E1819" t="s">
        <v>120</v>
      </c>
      <c r="F1819" t="s">
        <v>111</v>
      </c>
      <c r="G1819">
        <v>18.5</v>
      </c>
      <c r="H1819">
        <v>128.80000000000001</v>
      </c>
      <c r="I1819" t="s">
        <v>27</v>
      </c>
      <c r="J1819" t="str">
        <f>_xlfn.XLOOKUP(Table1_1[[#This Row],[Analyte]],[1]analyte_order!$B:$B,[1]analyte_order!$C:$C)</f>
        <v>79780-39-5</v>
      </c>
      <c r="K1819">
        <f>_xlfn.XLOOKUP(Table1_1[[#This Row],[CAS_rn]],[1]analyte_order!$C:$C,[1]analyte_order!$E:$E)</f>
        <v>21</v>
      </c>
      <c r="L1819" s="3">
        <v>3.92</v>
      </c>
    </row>
    <row r="1820" spans="1:12" x14ac:dyDescent="0.3">
      <c r="A1820" t="s">
        <v>191</v>
      </c>
      <c r="B1820" s="1">
        <v>44314</v>
      </c>
      <c r="C1820" s="1" t="str">
        <f t="shared" si="28"/>
        <v>21118</v>
      </c>
      <c r="D1820" t="s">
        <v>109</v>
      </c>
      <c r="E1820" t="s">
        <v>120</v>
      </c>
      <c r="F1820" t="s">
        <v>111</v>
      </c>
      <c r="G1820">
        <v>18.5</v>
      </c>
      <c r="H1820">
        <v>128.80000000000001</v>
      </c>
      <c r="I1820" t="s">
        <v>28</v>
      </c>
      <c r="J1820" t="str">
        <f>_xlfn.XLOOKUP(Table1_1[[#This Row],[Analyte]],[1]analyte_order!$B:$B,[1]analyte_order!$C:$C)</f>
        <v>757124-72-4</v>
      </c>
      <c r="K1820">
        <f>_xlfn.XLOOKUP(Table1_1[[#This Row],[CAS_rn]],[1]analyte_order!$C:$C,[1]analyte_order!$E:$E)</f>
        <v>22</v>
      </c>
      <c r="L1820" s="3">
        <v>2.46E-2</v>
      </c>
    </row>
    <row r="1821" spans="1:12" x14ac:dyDescent="0.3">
      <c r="A1821" t="s">
        <v>191</v>
      </c>
      <c r="B1821" s="1">
        <v>44314</v>
      </c>
      <c r="C1821" s="1" t="str">
        <f t="shared" si="28"/>
        <v>21118</v>
      </c>
      <c r="D1821" t="s">
        <v>109</v>
      </c>
      <c r="E1821" t="s">
        <v>120</v>
      </c>
      <c r="F1821" t="s">
        <v>111</v>
      </c>
      <c r="G1821">
        <v>18.5</v>
      </c>
      <c r="H1821">
        <v>128.80000000000001</v>
      </c>
      <c r="I1821" t="s">
        <v>18</v>
      </c>
      <c r="J1821" t="str">
        <f>_xlfn.XLOOKUP(Table1_1[[#This Row],[Analyte]],[1]analyte_order!$B:$B,[1]analyte_order!$C:$C)</f>
        <v>27619-97-2</v>
      </c>
      <c r="K1821">
        <f>_xlfn.XLOOKUP(Table1_1[[#This Row],[CAS_rn]],[1]analyte_order!$C:$C,[1]analyte_order!$E:$E)</f>
        <v>23</v>
      </c>
      <c r="L1821" s="3">
        <v>2.46E-2</v>
      </c>
    </row>
    <row r="1822" spans="1:12" x14ac:dyDescent="0.3">
      <c r="A1822" t="s">
        <v>191</v>
      </c>
      <c r="B1822" s="1">
        <v>44314</v>
      </c>
      <c r="C1822" s="1" t="str">
        <f t="shared" si="28"/>
        <v>21118</v>
      </c>
      <c r="D1822" t="s">
        <v>109</v>
      </c>
      <c r="E1822" t="s">
        <v>120</v>
      </c>
      <c r="F1822" t="s">
        <v>111</v>
      </c>
      <c r="G1822">
        <v>18.5</v>
      </c>
      <c r="H1822">
        <v>128.80000000000001</v>
      </c>
      <c r="I1822" t="s">
        <v>29</v>
      </c>
      <c r="J1822" t="str">
        <f>_xlfn.XLOOKUP(Table1_1[[#This Row],[Analyte]],[1]analyte_order!$B:$B,[1]analyte_order!$C:$C)</f>
        <v>39108-34-4</v>
      </c>
      <c r="K1822">
        <f>_xlfn.XLOOKUP(Table1_1[[#This Row],[CAS_rn]],[1]analyte_order!$C:$C,[1]analyte_order!$E:$E)</f>
        <v>24</v>
      </c>
      <c r="L1822" s="3">
        <v>12.7</v>
      </c>
    </row>
    <row r="1823" spans="1:12" x14ac:dyDescent="0.3">
      <c r="A1823" t="s">
        <v>191</v>
      </c>
      <c r="B1823" s="1">
        <v>44314</v>
      </c>
      <c r="C1823" s="1" t="str">
        <f t="shared" si="28"/>
        <v>21118</v>
      </c>
      <c r="D1823" t="s">
        <v>109</v>
      </c>
      <c r="E1823" t="s">
        <v>120</v>
      </c>
      <c r="F1823" t="s">
        <v>111</v>
      </c>
      <c r="G1823">
        <v>18.5</v>
      </c>
      <c r="H1823">
        <v>128.80000000000001</v>
      </c>
      <c r="I1823" t="s">
        <v>30</v>
      </c>
      <c r="J1823" t="str">
        <f>_xlfn.XLOOKUP(Table1_1[[#This Row],[Analyte]],[1]analyte_order!$B:$B,[1]analyte_order!$C:$C)</f>
        <v>120226-60-0</v>
      </c>
      <c r="K1823">
        <f>_xlfn.XLOOKUP(Table1_1[[#This Row],[CAS_rn]],[1]analyte_order!$C:$C,[1]analyte_order!$E:$E)</f>
        <v>25</v>
      </c>
      <c r="L1823" s="3">
        <v>4.5999999999999996</v>
      </c>
    </row>
    <row r="1824" spans="1:12" x14ac:dyDescent="0.3">
      <c r="A1824" t="s">
        <v>191</v>
      </c>
      <c r="B1824" s="1">
        <v>44314</v>
      </c>
      <c r="C1824" s="1" t="str">
        <f t="shared" si="28"/>
        <v>21118</v>
      </c>
      <c r="D1824" t="s">
        <v>109</v>
      </c>
      <c r="E1824" t="s">
        <v>120</v>
      </c>
      <c r="F1824" t="s">
        <v>111</v>
      </c>
      <c r="G1824">
        <v>18.5</v>
      </c>
      <c r="H1824">
        <v>128.80000000000001</v>
      </c>
      <c r="I1824" t="s">
        <v>31</v>
      </c>
      <c r="J1824" t="str">
        <f>_xlfn.XLOOKUP(Table1_1[[#This Row],[Analyte]],[1]analyte_order!$B:$B,[1]analyte_order!$C:$C)</f>
        <v>2355-31-9</v>
      </c>
      <c r="K1824">
        <f>_xlfn.XLOOKUP(Table1_1[[#This Row],[CAS_rn]],[1]analyte_order!$C:$C,[1]analyte_order!$E:$E)</f>
        <v>26</v>
      </c>
      <c r="L1824" s="3">
        <v>2.46E-2</v>
      </c>
    </row>
    <row r="1825" spans="1:12" x14ac:dyDescent="0.3">
      <c r="A1825" t="s">
        <v>191</v>
      </c>
      <c r="B1825" s="1">
        <v>44314</v>
      </c>
      <c r="C1825" s="1" t="str">
        <f t="shared" si="28"/>
        <v>21118</v>
      </c>
      <c r="D1825" t="s">
        <v>109</v>
      </c>
      <c r="E1825" t="s">
        <v>120</v>
      </c>
      <c r="F1825" t="s">
        <v>111</v>
      </c>
      <c r="G1825">
        <v>18.5</v>
      </c>
      <c r="H1825">
        <v>128.80000000000001</v>
      </c>
      <c r="I1825" t="s">
        <v>32</v>
      </c>
      <c r="J1825" t="str">
        <f>_xlfn.XLOOKUP(Table1_1[[#This Row],[Analyte]],[1]analyte_order!$B:$B,[1]analyte_order!$C:$C)</f>
        <v>2991-50-6</v>
      </c>
      <c r="K1825">
        <f>_xlfn.XLOOKUP(Table1_1[[#This Row],[CAS_rn]],[1]analyte_order!$C:$C,[1]analyte_order!$E:$E)</f>
        <v>27</v>
      </c>
      <c r="L1825" s="3">
        <v>2.46E-2</v>
      </c>
    </row>
    <row r="1826" spans="1:12" x14ac:dyDescent="0.3">
      <c r="A1826" t="s">
        <v>191</v>
      </c>
      <c r="B1826" s="1">
        <v>44314</v>
      </c>
      <c r="C1826" s="1" t="str">
        <f t="shared" si="28"/>
        <v>21118</v>
      </c>
      <c r="D1826" t="s">
        <v>109</v>
      </c>
      <c r="E1826" t="s">
        <v>120</v>
      </c>
      <c r="F1826" t="s">
        <v>111</v>
      </c>
      <c r="G1826">
        <v>18.5</v>
      </c>
      <c r="H1826">
        <v>128.80000000000001</v>
      </c>
      <c r="I1826" t="s">
        <v>33</v>
      </c>
      <c r="J1826" t="str">
        <f>_xlfn.XLOOKUP(Table1_1[[#This Row],[Analyte]],[1]analyte_order!$B:$B,[1]analyte_order!$C:$C)</f>
        <v>754-91-6</v>
      </c>
      <c r="K1826">
        <f>_xlfn.XLOOKUP(Table1_1[[#This Row],[CAS_rn]],[1]analyte_order!$C:$C,[1]analyte_order!$E:$E)</f>
        <v>28</v>
      </c>
      <c r="L1826" s="3">
        <v>7</v>
      </c>
    </row>
    <row r="1827" spans="1:12" x14ac:dyDescent="0.3">
      <c r="A1827" t="s">
        <v>191</v>
      </c>
      <c r="B1827" s="1">
        <v>44314</v>
      </c>
      <c r="C1827" s="1" t="str">
        <f t="shared" si="28"/>
        <v>21118</v>
      </c>
      <c r="D1827" t="s">
        <v>109</v>
      </c>
      <c r="E1827" t="s">
        <v>120</v>
      </c>
      <c r="F1827" t="s">
        <v>111</v>
      </c>
      <c r="G1827">
        <v>18.5</v>
      </c>
      <c r="H1827">
        <v>128.80000000000001</v>
      </c>
      <c r="I1827" t="s">
        <v>34</v>
      </c>
      <c r="J1827" t="str">
        <f>_xlfn.XLOOKUP(Table1_1[[#This Row],[Analyte]],[1]analyte_order!$B:$B,[1]analyte_order!$C:$C)</f>
        <v>2806-24-8</v>
      </c>
      <c r="K1827">
        <f>_xlfn.XLOOKUP(Table1_1[[#This Row],[CAS_rn]],[1]analyte_order!$C:$C,[1]analyte_order!$E:$E)</f>
        <v>29</v>
      </c>
      <c r="L1827" s="3">
        <v>2.46E-2</v>
      </c>
    </row>
    <row r="1828" spans="1:12" x14ac:dyDescent="0.3">
      <c r="A1828" t="s">
        <v>191</v>
      </c>
      <c r="B1828" s="1">
        <v>44314</v>
      </c>
      <c r="C1828" s="1" t="str">
        <f t="shared" si="28"/>
        <v>21118</v>
      </c>
      <c r="D1828" t="s">
        <v>109</v>
      </c>
      <c r="E1828" t="s">
        <v>120</v>
      </c>
      <c r="F1828" t="s">
        <v>111</v>
      </c>
      <c r="G1828">
        <v>18.5</v>
      </c>
      <c r="H1828">
        <v>128.80000000000001</v>
      </c>
      <c r="I1828" t="s">
        <v>35</v>
      </c>
      <c r="J1828" t="str">
        <f>_xlfn.XLOOKUP(Table1_1[[#This Row],[Analyte]],[1]analyte_order!$B:$B,[1]analyte_order!$C:$C)</f>
        <v>31506-32-8</v>
      </c>
      <c r="K1828">
        <f>_xlfn.XLOOKUP(Table1_1[[#This Row],[CAS_rn]],[1]analyte_order!$C:$C,[1]analyte_order!$E:$E)</f>
        <v>30</v>
      </c>
      <c r="L1828" s="3">
        <v>2.46E-2</v>
      </c>
    </row>
    <row r="1829" spans="1:12" x14ac:dyDescent="0.3">
      <c r="A1829" t="s">
        <v>191</v>
      </c>
      <c r="B1829" s="1">
        <v>44314</v>
      </c>
      <c r="C1829" s="1" t="str">
        <f t="shared" si="28"/>
        <v>21118</v>
      </c>
      <c r="D1829" t="s">
        <v>109</v>
      </c>
      <c r="E1829" t="s">
        <v>120</v>
      </c>
      <c r="F1829" t="s">
        <v>111</v>
      </c>
      <c r="G1829">
        <v>18.5</v>
      </c>
      <c r="H1829">
        <v>128.80000000000001</v>
      </c>
      <c r="I1829" t="s">
        <v>36</v>
      </c>
      <c r="J1829" t="str">
        <f>_xlfn.XLOOKUP(Table1_1[[#This Row],[Analyte]],[1]analyte_order!$B:$B,[1]analyte_order!$C:$C)</f>
        <v>4151-50-2</v>
      </c>
      <c r="K1829">
        <f>_xlfn.XLOOKUP(Table1_1[[#This Row],[CAS_rn]],[1]analyte_order!$C:$C,[1]analyte_order!$E:$E)</f>
        <v>31</v>
      </c>
      <c r="L1829" s="3">
        <v>2.46E-2</v>
      </c>
    </row>
    <row r="1830" spans="1:12" x14ac:dyDescent="0.3">
      <c r="A1830" t="s">
        <v>191</v>
      </c>
      <c r="B1830" s="1">
        <v>44314</v>
      </c>
      <c r="C1830" s="1" t="str">
        <f t="shared" si="28"/>
        <v>21118</v>
      </c>
      <c r="D1830" t="s">
        <v>109</v>
      </c>
      <c r="E1830" t="s">
        <v>120</v>
      </c>
      <c r="F1830" t="s">
        <v>111</v>
      </c>
      <c r="G1830">
        <v>18.5</v>
      </c>
      <c r="H1830">
        <v>128.80000000000001</v>
      </c>
      <c r="I1830" t="s">
        <v>37</v>
      </c>
      <c r="J1830" t="str">
        <f>_xlfn.XLOOKUP(Table1_1[[#This Row],[Analyte]],[1]analyte_order!$B:$B,[1]analyte_order!$C:$C)</f>
        <v>13252-13-6</v>
      </c>
      <c r="K1830">
        <f>_xlfn.XLOOKUP(Table1_1[[#This Row],[CAS_rn]],[1]analyte_order!$C:$C,[1]analyte_order!$E:$E)</f>
        <v>34</v>
      </c>
      <c r="L1830" s="3">
        <v>2.46E-2</v>
      </c>
    </row>
    <row r="1831" spans="1:12" x14ac:dyDescent="0.3">
      <c r="A1831" t="s">
        <v>191</v>
      </c>
      <c r="B1831" s="1">
        <v>44314</v>
      </c>
      <c r="C1831" s="1" t="str">
        <f t="shared" si="28"/>
        <v>21118</v>
      </c>
      <c r="D1831" t="s">
        <v>109</v>
      </c>
      <c r="E1831" t="s">
        <v>120</v>
      </c>
      <c r="F1831" t="s">
        <v>111</v>
      </c>
      <c r="G1831">
        <v>18.5</v>
      </c>
      <c r="H1831">
        <v>128.80000000000001</v>
      </c>
      <c r="I1831" t="s">
        <v>38</v>
      </c>
      <c r="J1831" t="str">
        <f>_xlfn.XLOOKUP(Table1_1[[#This Row],[Analyte]],[1]analyte_order!$B:$B,[1]analyte_order!$C:$C)</f>
        <v>919005-14-4</v>
      </c>
      <c r="K1831">
        <f>_xlfn.XLOOKUP(Table1_1[[#This Row],[CAS_rn]],[1]analyte_order!$C:$C,[1]analyte_order!$E:$E)</f>
        <v>35</v>
      </c>
      <c r="L1831" s="3">
        <v>2.46E-2</v>
      </c>
    </row>
    <row r="1832" spans="1:12" x14ac:dyDescent="0.3">
      <c r="A1832" t="s">
        <v>191</v>
      </c>
      <c r="B1832" s="1">
        <v>44314</v>
      </c>
      <c r="C1832" s="1" t="str">
        <f t="shared" si="28"/>
        <v>21118</v>
      </c>
      <c r="D1832" t="s">
        <v>109</v>
      </c>
      <c r="E1832" t="s">
        <v>120</v>
      </c>
      <c r="F1832" t="s">
        <v>111</v>
      </c>
      <c r="G1832">
        <v>18.5</v>
      </c>
      <c r="H1832">
        <v>128.80000000000001</v>
      </c>
      <c r="I1832" t="s">
        <v>39</v>
      </c>
      <c r="J1832" t="str">
        <f>_xlfn.XLOOKUP(Table1_1[[#This Row],[Analyte]],[1]analyte_order!$B:$B,[1]analyte_order!$C:$C)</f>
        <v>756426-58-1</v>
      </c>
      <c r="K1832">
        <f>_xlfn.XLOOKUP(Table1_1[[#This Row],[CAS_rn]],[1]analyte_order!$C:$C,[1]analyte_order!$E:$E)</f>
        <v>36</v>
      </c>
      <c r="L1832" s="3">
        <v>2.46E-2</v>
      </c>
    </row>
    <row r="1833" spans="1:12" x14ac:dyDescent="0.3">
      <c r="A1833" t="s">
        <v>191</v>
      </c>
      <c r="B1833" s="1">
        <v>44314</v>
      </c>
      <c r="C1833" s="1" t="str">
        <f t="shared" si="28"/>
        <v>21118</v>
      </c>
      <c r="D1833" t="s">
        <v>109</v>
      </c>
      <c r="E1833" t="s">
        <v>120</v>
      </c>
      <c r="F1833" t="s">
        <v>111</v>
      </c>
      <c r="G1833">
        <v>18.5</v>
      </c>
      <c r="H1833">
        <v>128.80000000000001</v>
      </c>
      <c r="I1833" t="s">
        <v>40</v>
      </c>
      <c r="J1833" t="str">
        <f>_xlfn.XLOOKUP(Table1_1[[#This Row],[Analyte]],[1]analyte_order!$B:$B,[1]analyte_order!$C:$C)</f>
        <v>763051-92-9</v>
      </c>
      <c r="K1833">
        <f>_xlfn.XLOOKUP(Table1_1[[#This Row],[CAS_rn]],[1]analyte_order!$C:$C,[1]analyte_order!$E:$E)</f>
        <v>37</v>
      </c>
      <c r="L1833" s="3">
        <v>2.46E-2</v>
      </c>
    </row>
    <row r="1834" spans="1:12" x14ac:dyDescent="0.3">
      <c r="A1834" t="s">
        <v>191</v>
      </c>
      <c r="B1834" s="1">
        <v>44314</v>
      </c>
      <c r="C1834" s="1" t="str">
        <f t="shared" si="28"/>
        <v>21118</v>
      </c>
      <c r="D1834" t="s">
        <v>109</v>
      </c>
      <c r="E1834" t="s">
        <v>120</v>
      </c>
      <c r="F1834" t="s">
        <v>111</v>
      </c>
      <c r="G1834">
        <v>18.5</v>
      </c>
      <c r="H1834">
        <v>128.80000000000001</v>
      </c>
      <c r="I1834" t="s">
        <v>41</v>
      </c>
      <c r="J1834" t="str">
        <f>_xlfn.XLOOKUP(Table1_1[[#This Row],[Analyte]],[1]analyte_order!$B:$B,[1]analyte_order!$C:$C)</f>
        <v>356-02-5</v>
      </c>
      <c r="K1834">
        <f>_xlfn.XLOOKUP(Table1_1[[#This Row],[CAS_rn]],[1]analyte_order!$C:$C,[1]analyte_order!$E:$E)</f>
        <v>38</v>
      </c>
      <c r="L1834" s="3">
        <v>2.46E-2</v>
      </c>
    </row>
    <row r="1835" spans="1:12" x14ac:dyDescent="0.3">
      <c r="A1835" t="s">
        <v>191</v>
      </c>
      <c r="B1835" s="1">
        <v>44314</v>
      </c>
      <c r="C1835" s="1" t="str">
        <f t="shared" si="28"/>
        <v>21118</v>
      </c>
      <c r="D1835" t="s">
        <v>109</v>
      </c>
      <c r="E1835" t="s">
        <v>120</v>
      </c>
      <c r="F1835" t="s">
        <v>111</v>
      </c>
      <c r="G1835">
        <v>18.5</v>
      </c>
      <c r="H1835">
        <v>128.80000000000001</v>
      </c>
      <c r="I1835" t="s">
        <v>42</v>
      </c>
      <c r="J1835" t="str">
        <f>_xlfn.XLOOKUP(Table1_1[[#This Row],[Analyte]],[1]analyte_order!$B:$B,[1]analyte_order!$C:$C)</f>
        <v>914637-49-3</v>
      </c>
      <c r="K1835">
        <f>_xlfn.XLOOKUP(Table1_1[[#This Row],[CAS_rn]],[1]analyte_order!$C:$C,[1]analyte_order!$E:$E)</f>
        <v>39</v>
      </c>
      <c r="L1835" s="3">
        <v>0.67800000000000005</v>
      </c>
    </row>
    <row r="1836" spans="1:12" x14ac:dyDescent="0.3">
      <c r="A1836" t="s">
        <v>191</v>
      </c>
      <c r="B1836" s="1">
        <v>44314</v>
      </c>
      <c r="C1836" s="1" t="str">
        <f t="shared" si="28"/>
        <v>21118</v>
      </c>
      <c r="D1836" t="s">
        <v>109</v>
      </c>
      <c r="E1836" t="s">
        <v>120</v>
      </c>
      <c r="F1836" t="s">
        <v>111</v>
      </c>
      <c r="G1836">
        <v>18.5</v>
      </c>
      <c r="H1836">
        <v>128.80000000000001</v>
      </c>
      <c r="I1836" t="s">
        <v>43</v>
      </c>
      <c r="J1836" t="str">
        <f>_xlfn.XLOOKUP(Table1_1[[#This Row],[Analyte]],[1]analyte_order!$B:$B,[1]analyte_order!$C:$C)</f>
        <v>812-70-4</v>
      </c>
      <c r="K1836">
        <f>_xlfn.XLOOKUP(Table1_1[[#This Row],[CAS_rn]],[1]analyte_order!$C:$C,[1]analyte_order!$E:$E)</f>
        <v>40</v>
      </c>
      <c r="L1836" s="3">
        <v>2.46E-2</v>
      </c>
    </row>
    <row r="1837" spans="1:12" x14ac:dyDescent="0.3">
      <c r="A1837" t="s">
        <v>191</v>
      </c>
      <c r="B1837" s="1">
        <v>44314</v>
      </c>
      <c r="C1837" s="1" t="str">
        <f t="shared" si="28"/>
        <v>21118</v>
      </c>
      <c r="D1837" t="s">
        <v>109</v>
      </c>
      <c r="E1837" t="s">
        <v>120</v>
      </c>
      <c r="F1837" t="s">
        <v>111</v>
      </c>
      <c r="G1837">
        <v>18.5</v>
      </c>
      <c r="H1837">
        <v>128.80000000000001</v>
      </c>
      <c r="I1837" t="s">
        <v>44</v>
      </c>
      <c r="J1837" t="str">
        <f>_xlfn.XLOOKUP(Table1_1[[#This Row],[Analyte]],[1]analyte_order!$B:$B,[1]analyte_order!$C:$C)</f>
        <v>53826-12-3</v>
      </c>
      <c r="K1837">
        <f>_xlfn.XLOOKUP(Table1_1[[#This Row],[CAS_rn]],[1]analyte_order!$C:$C,[1]analyte_order!$E:$E)</f>
        <v>41</v>
      </c>
      <c r="L1837" s="3">
        <v>2.46E-2</v>
      </c>
    </row>
    <row r="1838" spans="1:12" x14ac:dyDescent="0.3">
      <c r="A1838" t="s">
        <v>191</v>
      </c>
      <c r="B1838" s="1">
        <v>44314</v>
      </c>
      <c r="C1838" s="1" t="str">
        <f t="shared" si="28"/>
        <v>21118</v>
      </c>
      <c r="D1838" t="s">
        <v>109</v>
      </c>
      <c r="E1838" t="s">
        <v>120</v>
      </c>
      <c r="F1838" t="s">
        <v>111</v>
      </c>
      <c r="G1838">
        <v>18.5</v>
      </c>
      <c r="H1838">
        <v>128.80000000000001</v>
      </c>
      <c r="I1838" t="s">
        <v>45</v>
      </c>
      <c r="J1838" t="str">
        <f>_xlfn.XLOOKUP(Table1_1[[#This Row],[Analyte]],[1]analyte_order!$B:$B,[1]analyte_order!$C:$C)</f>
        <v>27854-31-5</v>
      </c>
      <c r="K1838">
        <f>_xlfn.XLOOKUP(Table1_1[[#This Row],[CAS_rn]],[1]analyte_order!$C:$C,[1]analyte_order!$E:$E)</f>
        <v>42</v>
      </c>
      <c r="L1838" s="3">
        <v>2.46E-2</v>
      </c>
    </row>
    <row r="1839" spans="1:12" x14ac:dyDescent="0.3">
      <c r="A1839" t="s">
        <v>191</v>
      </c>
      <c r="B1839" s="1">
        <v>44314</v>
      </c>
      <c r="C1839" s="1" t="str">
        <f t="shared" si="28"/>
        <v>21118</v>
      </c>
      <c r="D1839" t="s">
        <v>109</v>
      </c>
      <c r="E1839" t="s">
        <v>120</v>
      </c>
      <c r="F1839" t="s">
        <v>111</v>
      </c>
      <c r="G1839">
        <v>18.5</v>
      </c>
      <c r="H1839">
        <v>128.80000000000001</v>
      </c>
      <c r="I1839" t="s">
        <v>46</v>
      </c>
      <c r="J1839" t="str">
        <f>_xlfn.XLOOKUP(Table1_1[[#This Row],[Analyte]],[1]analyte_order!$B:$B,[1]analyte_order!$C:$C)</f>
        <v>53826-13-4</v>
      </c>
      <c r="K1839">
        <f>_xlfn.XLOOKUP(Table1_1[[#This Row],[CAS_rn]],[1]analyte_order!$C:$C,[1]analyte_order!$E:$E)</f>
        <v>43</v>
      </c>
      <c r="L1839" s="3">
        <v>2.46E-2</v>
      </c>
    </row>
    <row r="1840" spans="1:12" x14ac:dyDescent="0.3">
      <c r="A1840" t="s">
        <v>191</v>
      </c>
      <c r="B1840" s="1">
        <v>44314</v>
      </c>
      <c r="C1840" s="1" t="str">
        <f t="shared" si="28"/>
        <v>21118</v>
      </c>
      <c r="D1840" t="s">
        <v>109</v>
      </c>
      <c r="E1840" t="s">
        <v>120</v>
      </c>
      <c r="F1840" t="s">
        <v>111</v>
      </c>
      <c r="G1840">
        <v>18.5</v>
      </c>
      <c r="H1840">
        <v>128.80000000000001</v>
      </c>
      <c r="I1840" t="s">
        <v>47</v>
      </c>
      <c r="J1840" t="str">
        <f>_xlfn.XLOOKUP(Table1_1[[#This Row],[Analyte]],[1]analyte_order!$B:$B,[1]analyte_order!$C:$C)</f>
        <v>161094-75-3</v>
      </c>
      <c r="K1840">
        <f>_xlfn.XLOOKUP(Table1_1[[#This Row],[CAS_rn]],[1]analyte_order!$C:$C,[1]analyte_order!$E:$E)</f>
        <v>44</v>
      </c>
      <c r="L1840" s="3">
        <v>2.46E-2</v>
      </c>
    </row>
    <row r="1841" spans="1:12" x14ac:dyDescent="0.3">
      <c r="A1841" t="s">
        <v>191</v>
      </c>
      <c r="B1841" s="1">
        <v>44314</v>
      </c>
      <c r="C1841" s="1" t="str">
        <f t="shared" si="28"/>
        <v>21118</v>
      </c>
      <c r="D1841" t="s">
        <v>109</v>
      </c>
      <c r="E1841" t="s">
        <v>120</v>
      </c>
      <c r="F1841" t="s">
        <v>111</v>
      </c>
      <c r="G1841">
        <v>18.5</v>
      </c>
      <c r="H1841">
        <v>128.80000000000001</v>
      </c>
      <c r="I1841" t="s">
        <v>48</v>
      </c>
      <c r="J1841" t="str">
        <f>_xlfn.XLOOKUP(Table1_1[[#This Row],[Analyte]],[1]analyte_order!$B:$B,[1]analyte_order!$C:$C)</f>
        <v>70887-84-2</v>
      </c>
      <c r="K1841">
        <f>_xlfn.XLOOKUP(Table1_1[[#This Row],[CAS_rn]],[1]analyte_order!$C:$C,[1]analyte_order!$E:$E)</f>
        <v>45</v>
      </c>
      <c r="L1841" s="3">
        <v>2.46E-2</v>
      </c>
    </row>
    <row r="1842" spans="1:12" x14ac:dyDescent="0.3">
      <c r="A1842" t="s">
        <v>191</v>
      </c>
      <c r="B1842" s="1">
        <v>44314</v>
      </c>
      <c r="C1842" s="1" t="str">
        <f t="shared" si="28"/>
        <v>21118</v>
      </c>
      <c r="D1842" t="s">
        <v>109</v>
      </c>
      <c r="E1842" t="s">
        <v>120</v>
      </c>
      <c r="F1842" t="s">
        <v>111</v>
      </c>
      <c r="G1842">
        <v>18.5</v>
      </c>
      <c r="H1842">
        <v>128.80000000000001</v>
      </c>
      <c r="I1842" t="s">
        <v>49</v>
      </c>
      <c r="J1842" t="str">
        <f>_xlfn.XLOOKUP(Table1_1[[#This Row],[Analyte]],[1]analyte_order!$B:$B,[1]analyte_order!$C:$C)</f>
        <v>57677-95-9</v>
      </c>
      <c r="K1842">
        <f>_xlfn.XLOOKUP(Table1_1[[#This Row],[CAS_rn]],[1]analyte_order!$C:$C,[1]analyte_order!$E:$E)</f>
        <v>46</v>
      </c>
      <c r="L1842" s="3">
        <v>2.46E-2</v>
      </c>
    </row>
    <row r="1843" spans="1:12" x14ac:dyDescent="0.3">
      <c r="A1843" t="s">
        <v>191</v>
      </c>
      <c r="B1843" s="1">
        <v>44314</v>
      </c>
      <c r="C1843" s="1" t="str">
        <f t="shared" si="28"/>
        <v>21118</v>
      </c>
      <c r="D1843" t="s">
        <v>109</v>
      </c>
      <c r="E1843" t="s">
        <v>120</v>
      </c>
      <c r="F1843" t="s">
        <v>111</v>
      </c>
      <c r="G1843">
        <v>18.5</v>
      </c>
      <c r="H1843">
        <v>128.80000000000001</v>
      </c>
      <c r="I1843" t="s">
        <v>50</v>
      </c>
      <c r="J1843" t="str">
        <f>_xlfn.XLOOKUP(Table1_1[[#This Row],[Analyte]],[1]analyte_order!$B:$B,[1]analyte_order!$C:$C)</f>
        <v>30334-69-1</v>
      </c>
      <c r="K1843">
        <f>_xlfn.XLOOKUP(Table1_1[[#This Row],[CAS_rn]],[1]analyte_order!$C:$C,[1]analyte_order!$E:$E)</f>
        <v>51</v>
      </c>
      <c r="L1843" s="3">
        <v>6.94</v>
      </c>
    </row>
    <row r="1844" spans="1:12" x14ac:dyDescent="0.3">
      <c r="A1844" t="s">
        <v>191</v>
      </c>
      <c r="B1844" s="1">
        <v>44314</v>
      </c>
      <c r="C1844" s="1" t="str">
        <f t="shared" si="28"/>
        <v>21118</v>
      </c>
      <c r="D1844" t="s">
        <v>109</v>
      </c>
      <c r="E1844" t="s">
        <v>120</v>
      </c>
      <c r="F1844" t="s">
        <v>111</v>
      </c>
      <c r="G1844">
        <v>18.5</v>
      </c>
      <c r="H1844">
        <v>128.80000000000001</v>
      </c>
      <c r="I1844" t="s">
        <v>51</v>
      </c>
      <c r="J1844" t="str">
        <f>_xlfn.XLOOKUP(Table1_1[[#This Row],[Analyte]],[1]analyte_order!$B:$B,[1]analyte_order!$C:$C)</f>
        <v>41997-13-1</v>
      </c>
      <c r="K1844">
        <f>_xlfn.XLOOKUP(Table1_1[[#This Row],[CAS_rn]],[1]analyte_order!$C:$C,[1]analyte_order!$E:$E)</f>
        <v>52</v>
      </c>
      <c r="L1844" s="3">
        <v>45.5</v>
      </c>
    </row>
    <row r="1845" spans="1:12" x14ac:dyDescent="0.3">
      <c r="A1845" t="s">
        <v>191</v>
      </c>
      <c r="B1845" s="1">
        <v>44314</v>
      </c>
      <c r="C1845" s="1" t="str">
        <f t="shared" si="28"/>
        <v>21118</v>
      </c>
      <c r="D1845" t="s">
        <v>109</v>
      </c>
      <c r="E1845" t="s">
        <v>120</v>
      </c>
      <c r="F1845" t="s">
        <v>111</v>
      </c>
      <c r="G1845">
        <v>18.5</v>
      </c>
      <c r="H1845">
        <v>128.80000000000001</v>
      </c>
      <c r="I1845" t="s">
        <v>52</v>
      </c>
      <c r="J1845" t="str">
        <f>_xlfn.XLOOKUP(Table1_1[[#This Row],[Analyte]],[1]analyte_order!$B:$B,[1]analyte_order!$C:$C)</f>
        <v>423-41-6</v>
      </c>
      <c r="K1845">
        <f>_xlfn.XLOOKUP(Table1_1[[#This Row],[CAS_rn]],[1]analyte_order!$C:$C,[1]analyte_order!$E:$E)</f>
        <v>53</v>
      </c>
      <c r="L1845" s="3">
        <v>2.46E-2</v>
      </c>
    </row>
    <row r="1846" spans="1:12" x14ac:dyDescent="0.3">
      <c r="A1846" t="s">
        <v>191</v>
      </c>
      <c r="B1846" s="1">
        <v>44314</v>
      </c>
      <c r="C1846" s="1" t="str">
        <f t="shared" si="28"/>
        <v>21118</v>
      </c>
      <c r="D1846" t="s">
        <v>109</v>
      </c>
      <c r="E1846" t="s">
        <v>120</v>
      </c>
      <c r="F1846" t="s">
        <v>111</v>
      </c>
      <c r="G1846">
        <v>18.5</v>
      </c>
      <c r="H1846">
        <v>128.80000000000001</v>
      </c>
      <c r="I1846" t="s">
        <v>53</v>
      </c>
      <c r="J1846" t="str">
        <f>_xlfn.XLOOKUP(Table1_1[[#This Row],[Analyte]],[1]analyte_order!$B:$B,[1]analyte_order!$C:$C)</f>
        <v>777011-38-8</v>
      </c>
      <c r="K1846">
        <f>_xlfn.XLOOKUP(Table1_1[[#This Row],[CAS_rn]],[1]analyte_order!$C:$C,[1]analyte_order!$E:$E)</f>
        <v>54</v>
      </c>
      <c r="L1846" s="3">
        <v>4.29</v>
      </c>
    </row>
    <row r="1847" spans="1:12" x14ac:dyDescent="0.3">
      <c r="A1847" t="s">
        <v>191</v>
      </c>
      <c r="B1847" s="1">
        <v>44314</v>
      </c>
      <c r="C1847" s="1" t="str">
        <f t="shared" si="28"/>
        <v>21118</v>
      </c>
      <c r="D1847" t="s">
        <v>109</v>
      </c>
      <c r="E1847" t="s">
        <v>120</v>
      </c>
      <c r="F1847" t="s">
        <v>111</v>
      </c>
      <c r="G1847">
        <v>18.5</v>
      </c>
      <c r="H1847">
        <v>128.80000000000001</v>
      </c>
      <c r="I1847" t="s">
        <v>54</v>
      </c>
      <c r="J1847" t="str">
        <f>_xlfn.XLOOKUP(Table1_1[[#This Row],[Analyte]],[1]analyte_order!$B:$B,[1]analyte_order!$C:$C)</f>
        <v>646-83-3</v>
      </c>
      <c r="K1847">
        <f>_xlfn.XLOOKUP(Table1_1[[#This Row],[CAS_rn]],[1]analyte_order!$C:$C,[1]analyte_order!$E:$E)</f>
        <v>55</v>
      </c>
      <c r="L1847" s="3">
        <v>2.46E-2</v>
      </c>
    </row>
    <row r="1848" spans="1:12" x14ac:dyDescent="0.3">
      <c r="A1848" t="s">
        <v>191</v>
      </c>
      <c r="B1848" s="1">
        <v>44314</v>
      </c>
      <c r="C1848" s="1" t="str">
        <f t="shared" si="28"/>
        <v>21118</v>
      </c>
      <c r="D1848" t="s">
        <v>109</v>
      </c>
      <c r="E1848" t="s">
        <v>120</v>
      </c>
      <c r="F1848" t="s">
        <v>111</v>
      </c>
      <c r="G1848">
        <v>18.5</v>
      </c>
      <c r="H1848">
        <v>128.80000000000001</v>
      </c>
      <c r="I1848" t="s">
        <v>55</v>
      </c>
      <c r="J1848" t="str">
        <f>_xlfn.XLOOKUP(Table1_1[[#This Row],[Analyte]],[1]analyte_order!$B:$B,[1]analyte_order!$C:$C)</f>
        <v>678-41-1</v>
      </c>
      <c r="K1848">
        <f>_xlfn.XLOOKUP(Table1_1[[#This Row],[CAS_rn]],[1]analyte_order!$C:$C,[1]analyte_order!$E:$E)</f>
        <v>56</v>
      </c>
      <c r="L1848" s="3">
        <v>2.46E-2</v>
      </c>
    </row>
    <row r="1849" spans="1:12" x14ac:dyDescent="0.3">
      <c r="A1849" t="s">
        <v>191</v>
      </c>
      <c r="B1849" s="1">
        <v>44314</v>
      </c>
      <c r="C1849" s="1" t="str">
        <f t="shared" si="28"/>
        <v>21118</v>
      </c>
      <c r="D1849" t="s">
        <v>109</v>
      </c>
      <c r="E1849" t="s">
        <v>120</v>
      </c>
      <c r="F1849" t="s">
        <v>111</v>
      </c>
      <c r="G1849">
        <v>18.5</v>
      </c>
      <c r="H1849">
        <v>128.80000000000001</v>
      </c>
      <c r="I1849" t="s">
        <v>56</v>
      </c>
      <c r="J1849" t="str">
        <f>_xlfn.XLOOKUP(Table1_1[[#This Row],[Analyte]],[1]analyte_order!$B:$B,[1]analyte_order!$C:$C)</f>
        <v>2965-52-8</v>
      </c>
      <c r="K1849">
        <f>_xlfn.XLOOKUP(Table1_1[[#This Row],[CAS_rn]],[1]analyte_order!$C:$C,[1]analyte_order!$E:$E)</f>
        <v>57</v>
      </c>
      <c r="L1849" s="3">
        <v>2.46E-2</v>
      </c>
    </row>
    <row r="1850" spans="1:12" x14ac:dyDescent="0.3">
      <c r="A1850" t="s">
        <v>192</v>
      </c>
      <c r="B1850" s="1">
        <v>44314</v>
      </c>
      <c r="C1850" s="1" t="str">
        <f t="shared" si="28"/>
        <v>21118</v>
      </c>
      <c r="D1850" t="s">
        <v>109</v>
      </c>
      <c r="E1850" t="s">
        <v>120</v>
      </c>
      <c r="F1850" t="s">
        <v>113</v>
      </c>
      <c r="G1850">
        <v>18.5</v>
      </c>
      <c r="H1850">
        <v>128.80000000000001</v>
      </c>
      <c r="I1850" t="s">
        <v>7</v>
      </c>
      <c r="J1850" t="str">
        <f>_xlfn.XLOOKUP(Table1_1[[#This Row],[Analyte]],[1]analyte_order!$B:$B,[1]analyte_order!$C:$C)</f>
        <v>375-22-4</v>
      </c>
      <c r="K1850">
        <f>_xlfn.XLOOKUP(Table1_1[[#This Row],[CAS_rn]],[1]analyte_order!$C:$C,[1]analyte_order!$E:$E)</f>
        <v>1</v>
      </c>
      <c r="L1850" s="3">
        <v>1.1000000000000001</v>
      </c>
    </row>
    <row r="1851" spans="1:12" x14ac:dyDescent="0.3">
      <c r="A1851" t="s">
        <v>192</v>
      </c>
      <c r="B1851" s="1">
        <v>44314</v>
      </c>
      <c r="C1851" s="1" t="str">
        <f t="shared" si="28"/>
        <v>21118</v>
      </c>
      <c r="D1851" t="s">
        <v>109</v>
      </c>
      <c r="E1851" t="s">
        <v>120</v>
      </c>
      <c r="F1851" t="s">
        <v>113</v>
      </c>
      <c r="G1851">
        <v>18.5</v>
      </c>
      <c r="H1851">
        <v>128.80000000000001</v>
      </c>
      <c r="I1851" t="s">
        <v>8</v>
      </c>
      <c r="J1851" t="str">
        <f>_xlfn.XLOOKUP(Table1_1[[#This Row],[Analyte]],[1]analyte_order!$B:$B,[1]analyte_order!$C:$C)</f>
        <v>2706-90-3</v>
      </c>
      <c r="K1851">
        <f>_xlfn.XLOOKUP(Table1_1[[#This Row],[CAS_rn]],[1]analyte_order!$C:$C,[1]analyte_order!$E:$E)</f>
        <v>2</v>
      </c>
      <c r="L1851" s="3">
        <v>2.3050000000000001E-2</v>
      </c>
    </row>
    <row r="1852" spans="1:12" x14ac:dyDescent="0.3">
      <c r="A1852" t="s">
        <v>192</v>
      </c>
      <c r="B1852" s="1">
        <v>44314</v>
      </c>
      <c r="C1852" s="1" t="str">
        <f t="shared" si="28"/>
        <v>21118</v>
      </c>
      <c r="D1852" t="s">
        <v>109</v>
      </c>
      <c r="E1852" t="s">
        <v>120</v>
      </c>
      <c r="F1852" t="s">
        <v>113</v>
      </c>
      <c r="G1852">
        <v>18.5</v>
      </c>
      <c r="H1852">
        <v>128.80000000000001</v>
      </c>
      <c r="I1852" t="s">
        <v>9</v>
      </c>
      <c r="J1852" t="str">
        <f>_xlfn.XLOOKUP(Table1_1[[#This Row],[Analyte]],[1]analyte_order!$B:$B,[1]analyte_order!$C:$C)</f>
        <v>307-24-4</v>
      </c>
      <c r="K1852">
        <f>_xlfn.XLOOKUP(Table1_1[[#This Row],[CAS_rn]],[1]analyte_order!$C:$C,[1]analyte_order!$E:$E)</f>
        <v>3</v>
      </c>
      <c r="L1852" s="3">
        <v>1.8</v>
      </c>
    </row>
    <row r="1853" spans="1:12" x14ac:dyDescent="0.3">
      <c r="A1853" t="s">
        <v>192</v>
      </c>
      <c r="B1853" s="1">
        <v>44314</v>
      </c>
      <c r="C1853" s="1" t="str">
        <f t="shared" si="28"/>
        <v>21118</v>
      </c>
      <c r="D1853" t="s">
        <v>109</v>
      </c>
      <c r="E1853" t="s">
        <v>120</v>
      </c>
      <c r="F1853" t="s">
        <v>113</v>
      </c>
      <c r="G1853">
        <v>18.5</v>
      </c>
      <c r="H1853">
        <v>128.80000000000001</v>
      </c>
      <c r="I1853" t="s">
        <v>10</v>
      </c>
      <c r="J1853" t="str">
        <f>_xlfn.XLOOKUP(Table1_1[[#This Row],[Analyte]],[1]analyte_order!$B:$B,[1]analyte_order!$C:$C)</f>
        <v>375-85-9</v>
      </c>
      <c r="K1853">
        <f>_xlfn.XLOOKUP(Table1_1[[#This Row],[CAS_rn]],[1]analyte_order!$C:$C,[1]analyte_order!$E:$E)</f>
        <v>4</v>
      </c>
      <c r="L1853" s="3">
        <v>0.63600000000000001</v>
      </c>
    </row>
    <row r="1854" spans="1:12" x14ac:dyDescent="0.3">
      <c r="A1854" t="s">
        <v>192</v>
      </c>
      <c r="B1854" s="1">
        <v>44314</v>
      </c>
      <c r="C1854" s="1" t="str">
        <f t="shared" si="28"/>
        <v>21118</v>
      </c>
      <c r="D1854" t="s">
        <v>109</v>
      </c>
      <c r="E1854" t="s">
        <v>120</v>
      </c>
      <c r="F1854" t="s">
        <v>113</v>
      </c>
      <c r="G1854">
        <v>18.5</v>
      </c>
      <c r="H1854">
        <v>128.80000000000001</v>
      </c>
      <c r="I1854" t="s">
        <v>11</v>
      </c>
      <c r="J1854" t="str">
        <f>_xlfn.XLOOKUP(Table1_1[[#This Row],[Analyte]],[1]analyte_order!$B:$B,[1]analyte_order!$C:$C)</f>
        <v>335-67-1</v>
      </c>
      <c r="K1854">
        <f>_xlfn.XLOOKUP(Table1_1[[#This Row],[CAS_rn]],[1]analyte_order!$C:$C,[1]analyte_order!$E:$E)</f>
        <v>5</v>
      </c>
      <c r="L1854" s="3">
        <v>3.82</v>
      </c>
    </row>
    <row r="1855" spans="1:12" x14ac:dyDescent="0.3">
      <c r="A1855" t="s">
        <v>192</v>
      </c>
      <c r="B1855" s="1">
        <v>44314</v>
      </c>
      <c r="C1855" s="1" t="str">
        <f t="shared" si="28"/>
        <v>21118</v>
      </c>
      <c r="D1855" t="s">
        <v>109</v>
      </c>
      <c r="E1855" t="s">
        <v>120</v>
      </c>
      <c r="F1855" t="s">
        <v>113</v>
      </c>
      <c r="G1855">
        <v>18.5</v>
      </c>
      <c r="H1855">
        <v>128.80000000000001</v>
      </c>
      <c r="I1855" t="s">
        <v>12</v>
      </c>
      <c r="J1855" t="str">
        <f>_xlfn.XLOOKUP(Table1_1[[#This Row],[Analyte]],[1]analyte_order!$B:$B,[1]analyte_order!$C:$C)</f>
        <v>375-95-1</v>
      </c>
      <c r="K1855">
        <f>_xlfn.XLOOKUP(Table1_1[[#This Row],[CAS_rn]],[1]analyte_order!$C:$C,[1]analyte_order!$E:$E)</f>
        <v>6</v>
      </c>
      <c r="L1855" s="3">
        <v>2.3050000000000001E-2</v>
      </c>
    </row>
    <row r="1856" spans="1:12" x14ac:dyDescent="0.3">
      <c r="A1856" t="s">
        <v>192</v>
      </c>
      <c r="B1856" s="1">
        <v>44314</v>
      </c>
      <c r="C1856" s="1" t="str">
        <f t="shared" si="28"/>
        <v>21118</v>
      </c>
      <c r="D1856" t="s">
        <v>109</v>
      </c>
      <c r="E1856" t="s">
        <v>120</v>
      </c>
      <c r="F1856" t="s">
        <v>113</v>
      </c>
      <c r="G1856">
        <v>18.5</v>
      </c>
      <c r="H1856">
        <v>128.80000000000001</v>
      </c>
      <c r="I1856" t="s">
        <v>19</v>
      </c>
      <c r="J1856" t="str">
        <f>_xlfn.XLOOKUP(Table1_1[[#This Row],[Analyte]],[1]analyte_order!$B:$B,[1]analyte_order!$C:$C)</f>
        <v>335-76-2</v>
      </c>
      <c r="K1856">
        <f>_xlfn.XLOOKUP(Table1_1[[#This Row],[CAS_rn]],[1]analyte_order!$C:$C,[1]analyte_order!$E:$E)</f>
        <v>7</v>
      </c>
      <c r="L1856" s="3">
        <v>7.93</v>
      </c>
    </row>
    <row r="1857" spans="1:12" x14ac:dyDescent="0.3">
      <c r="A1857" t="s">
        <v>192</v>
      </c>
      <c r="B1857" s="1">
        <v>44314</v>
      </c>
      <c r="C1857" s="1" t="str">
        <f t="shared" si="28"/>
        <v>21118</v>
      </c>
      <c r="D1857" t="s">
        <v>109</v>
      </c>
      <c r="E1857" t="s">
        <v>120</v>
      </c>
      <c r="F1857" t="s">
        <v>113</v>
      </c>
      <c r="G1857">
        <v>18.5</v>
      </c>
      <c r="H1857">
        <v>128.80000000000001</v>
      </c>
      <c r="I1857" t="s">
        <v>20</v>
      </c>
      <c r="J1857" t="str">
        <f>_xlfn.XLOOKUP(Table1_1[[#This Row],[Analyte]],[1]analyte_order!$B:$B,[1]analyte_order!$C:$C)</f>
        <v>2058-94-8</v>
      </c>
      <c r="K1857">
        <f>_xlfn.XLOOKUP(Table1_1[[#This Row],[CAS_rn]],[1]analyte_order!$C:$C,[1]analyte_order!$E:$E)</f>
        <v>8</v>
      </c>
      <c r="L1857" s="3">
        <v>11.6</v>
      </c>
    </row>
    <row r="1858" spans="1:12" x14ac:dyDescent="0.3">
      <c r="A1858" t="s">
        <v>192</v>
      </c>
      <c r="B1858" s="1">
        <v>44314</v>
      </c>
      <c r="C1858" s="1" t="str">
        <f t="shared" ref="C1858:C1921" si="29">TEXT(B1858,"yy")&amp;TEXT((B1858-DATEVALUE("1/1/"&amp;TEXT(B1858,"yy"))+1),"000")</f>
        <v>21118</v>
      </c>
      <c r="D1858" t="s">
        <v>109</v>
      </c>
      <c r="E1858" t="s">
        <v>120</v>
      </c>
      <c r="F1858" t="s">
        <v>113</v>
      </c>
      <c r="G1858">
        <v>18.5</v>
      </c>
      <c r="H1858">
        <v>128.80000000000001</v>
      </c>
      <c r="I1858" t="s">
        <v>21</v>
      </c>
      <c r="J1858" t="str">
        <f>_xlfn.XLOOKUP(Table1_1[[#This Row],[Analyte]],[1]analyte_order!$B:$B,[1]analyte_order!$C:$C)</f>
        <v>307-55-1</v>
      </c>
      <c r="K1858">
        <f>_xlfn.XLOOKUP(Table1_1[[#This Row],[CAS_rn]],[1]analyte_order!$C:$C,[1]analyte_order!$E:$E)</f>
        <v>9</v>
      </c>
      <c r="L1858" s="3">
        <v>10.5</v>
      </c>
    </row>
    <row r="1859" spans="1:12" x14ac:dyDescent="0.3">
      <c r="A1859" t="s">
        <v>192</v>
      </c>
      <c r="B1859" s="1">
        <v>44314</v>
      </c>
      <c r="C1859" s="1" t="str">
        <f t="shared" si="29"/>
        <v>21118</v>
      </c>
      <c r="D1859" t="s">
        <v>109</v>
      </c>
      <c r="E1859" t="s">
        <v>120</v>
      </c>
      <c r="F1859" t="s">
        <v>113</v>
      </c>
      <c r="G1859">
        <v>18.5</v>
      </c>
      <c r="H1859">
        <v>128.80000000000001</v>
      </c>
      <c r="I1859" t="s">
        <v>22</v>
      </c>
      <c r="J1859" t="str">
        <f>_xlfn.XLOOKUP(Table1_1[[#This Row],[Analyte]],[1]analyte_order!$B:$B,[1]analyte_order!$C:$C)</f>
        <v>72629-94-8</v>
      </c>
      <c r="K1859">
        <f>_xlfn.XLOOKUP(Table1_1[[#This Row],[CAS_rn]],[1]analyte_order!$C:$C,[1]analyte_order!$E:$E)</f>
        <v>10</v>
      </c>
      <c r="L1859" s="3">
        <v>6.03</v>
      </c>
    </row>
    <row r="1860" spans="1:12" x14ac:dyDescent="0.3">
      <c r="A1860" t="s">
        <v>192</v>
      </c>
      <c r="B1860" s="1">
        <v>44314</v>
      </c>
      <c r="C1860" s="1" t="str">
        <f t="shared" si="29"/>
        <v>21118</v>
      </c>
      <c r="D1860" t="s">
        <v>109</v>
      </c>
      <c r="E1860" t="s">
        <v>120</v>
      </c>
      <c r="F1860" t="s">
        <v>113</v>
      </c>
      <c r="G1860">
        <v>18.5</v>
      </c>
      <c r="H1860">
        <v>128.80000000000001</v>
      </c>
      <c r="I1860" t="s">
        <v>23</v>
      </c>
      <c r="J1860" t="str">
        <f>_xlfn.XLOOKUP(Table1_1[[#This Row],[Analyte]],[1]analyte_order!$B:$B,[1]analyte_order!$C:$C)</f>
        <v>376-06-7</v>
      </c>
      <c r="K1860">
        <f>_xlfn.XLOOKUP(Table1_1[[#This Row],[CAS_rn]],[1]analyte_order!$C:$C,[1]analyte_order!$E:$E)</f>
        <v>11</v>
      </c>
      <c r="L1860" s="3">
        <v>7.35</v>
      </c>
    </row>
    <row r="1861" spans="1:12" x14ac:dyDescent="0.3">
      <c r="A1861" t="s">
        <v>192</v>
      </c>
      <c r="B1861" s="1">
        <v>44314</v>
      </c>
      <c r="C1861" s="1" t="str">
        <f t="shared" si="29"/>
        <v>21118</v>
      </c>
      <c r="D1861" t="s">
        <v>109</v>
      </c>
      <c r="E1861" t="s">
        <v>120</v>
      </c>
      <c r="F1861" t="s">
        <v>113</v>
      </c>
      <c r="G1861">
        <v>18.5</v>
      </c>
      <c r="H1861">
        <v>128.80000000000001</v>
      </c>
      <c r="I1861" t="s">
        <v>24</v>
      </c>
      <c r="J1861" t="str">
        <f>_xlfn.XLOOKUP(Table1_1[[#This Row],[Analyte]],[1]analyte_order!$B:$B,[1]analyte_order!$C:$C)</f>
        <v>67905-19-5</v>
      </c>
      <c r="K1861">
        <f>_xlfn.XLOOKUP(Table1_1[[#This Row],[CAS_rn]],[1]analyte_order!$C:$C,[1]analyte_order!$E:$E)</f>
        <v>12</v>
      </c>
      <c r="L1861" s="3">
        <v>0.27200000000000002</v>
      </c>
    </row>
    <row r="1862" spans="1:12" x14ac:dyDescent="0.3">
      <c r="A1862" t="s">
        <v>192</v>
      </c>
      <c r="B1862" s="1">
        <v>44314</v>
      </c>
      <c r="C1862" s="1" t="str">
        <f t="shared" si="29"/>
        <v>21118</v>
      </c>
      <c r="D1862" t="s">
        <v>109</v>
      </c>
      <c r="E1862" t="s">
        <v>120</v>
      </c>
      <c r="F1862" t="s">
        <v>113</v>
      </c>
      <c r="G1862">
        <v>18.5</v>
      </c>
      <c r="H1862">
        <v>128.80000000000001</v>
      </c>
      <c r="I1862" t="s">
        <v>13</v>
      </c>
      <c r="J1862" t="str">
        <f>_xlfn.XLOOKUP(Table1_1[[#This Row],[Analyte]],[1]analyte_order!$B:$B,[1]analyte_order!$C:$C)</f>
        <v>375-73-5</v>
      </c>
      <c r="K1862">
        <f>_xlfn.XLOOKUP(Table1_1[[#This Row],[CAS_rn]],[1]analyte_order!$C:$C,[1]analyte_order!$E:$E)</f>
        <v>14</v>
      </c>
      <c r="L1862" s="3">
        <v>0.27900000000000003</v>
      </c>
    </row>
    <row r="1863" spans="1:12" x14ac:dyDescent="0.3">
      <c r="A1863" t="s">
        <v>192</v>
      </c>
      <c r="B1863" s="1">
        <v>44314</v>
      </c>
      <c r="C1863" s="1" t="str">
        <f t="shared" si="29"/>
        <v>21118</v>
      </c>
      <c r="D1863" t="s">
        <v>109</v>
      </c>
      <c r="E1863" t="s">
        <v>120</v>
      </c>
      <c r="F1863" t="s">
        <v>113</v>
      </c>
      <c r="G1863">
        <v>18.5</v>
      </c>
      <c r="H1863">
        <v>128.80000000000001</v>
      </c>
      <c r="I1863" t="s">
        <v>14</v>
      </c>
      <c r="J1863" t="str">
        <f>_xlfn.XLOOKUP(Table1_1[[#This Row],[Analyte]],[1]analyte_order!$B:$B,[1]analyte_order!$C:$C)</f>
        <v>2706-91-4</v>
      </c>
      <c r="K1863">
        <f>_xlfn.XLOOKUP(Table1_1[[#This Row],[CAS_rn]],[1]analyte_order!$C:$C,[1]analyte_order!$E:$E)</f>
        <v>15</v>
      </c>
      <c r="L1863" s="3">
        <v>1.05</v>
      </c>
    </row>
    <row r="1864" spans="1:12" x14ac:dyDescent="0.3">
      <c r="A1864" t="s">
        <v>192</v>
      </c>
      <c r="B1864" s="1">
        <v>44314</v>
      </c>
      <c r="C1864" s="1" t="str">
        <f t="shared" si="29"/>
        <v>21118</v>
      </c>
      <c r="D1864" t="s">
        <v>109</v>
      </c>
      <c r="E1864" t="s">
        <v>120</v>
      </c>
      <c r="F1864" t="s">
        <v>113</v>
      </c>
      <c r="G1864">
        <v>18.5</v>
      </c>
      <c r="H1864">
        <v>128.80000000000001</v>
      </c>
      <c r="I1864" t="s">
        <v>15</v>
      </c>
      <c r="J1864" t="str">
        <f>_xlfn.XLOOKUP(Table1_1[[#This Row],[Analyte]],[1]analyte_order!$B:$B,[1]analyte_order!$C:$C)</f>
        <v>355-46-4</v>
      </c>
      <c r="K1864">
        <f>_xlfn.XLOOKUP(Table1_1[[#This Row],[CAS_rn]],[1]analyte_order!$C:$C,[1]analyte_order!$E:$E)</f>
        <v>16</v>
      </c>
      <c r="L1864" s="3">
        <v>24.4</v>
      </c>
    </row>
    <row r="1865" spans="1:12" x14ac:dyDescent="0.3">
      <c r="A1865" t="s">
        <v>192</v>
      </c>
      <c r="B1865" s="1">
        <v>44314</v>
      </c>
      <c r="C1865" s="1" t="str">
        <f t="shared" si="29"/>
        <v>21118</v>
      </c>
      <c r="D1865" t="s">
        <v>109</v>
      </c>
      <c r="E1865" t="s">
        <v>120</v>
      </c>
      <c r="F1865" t="s">
        <v>113</v>
      </c>
      <c r="G1865">
        <v>18.5</v>
      </c>
      <c r="H1865">
        <v>128.80000000000001</v>
      </c>
      <c r="I1865" t="s">
        <v>16</v>
      </c>
      <c r="J1865" t="str">
        <f>_xlfn.XLOOKUP(Table1_1[[#This Row],[Analyte]],[1]analyte_order!$B:$B,[1]analyte_order!$C:$C)</f>
        <v>375-92-8</v>
      </c>
      <c r="K1865">
        <f>_xlfn.XLOOKUP(Table1_1[[#This Row],[CAS_rn]],[1]analyte_order!$C:$C,[1]analyte_order!$E:$E)</f>
        <v>17</v>
      </c>
      <c r="L1865" s="3">
        <v>12.8</v>
      </c>
    </row>
    <row r="1866" spans="1:12" x14ac:dyDescent="0.3">
      <c r="A1866" t="s">
        <v>192</v>
      </c>
      <c r="B1866" s="1">
        <v>44314</v>
      </c>
      <c r="C1866" s="1" t="str">
        <f t="shared" si="29"/>
        <v>21118</v>
      </c>
      <c r="D1866" t="s">
        <v>109</v>
      </c>
      <c r="E1866" t="s">
        <v>120</v>
      </c>
      <c r="F1866" t="s">
        <v>113</v>
      </c>
      <c r="G1866">
        <v>18.5</v>
      </c>
      <c r="H1866">
        <v>128.80000000000001</v>
      </c>
      <c r="I1866" t="s">
        <v>17</v>
      </c>
      <c r="J1866" t="str">
        <f>_xlfn.XLOOKUP(Table1_1[[#This Row],[Analyte]],[1]analyte_order!$B:$B,[1]analyte_order!$C:$C)</f>
        <v>1763-23-1</v>
      </c>
      <c r="K1866">
        <f>_xlfn.XLOOKUP(Table1_1[[#This Row],[CAS_rn]],[1]analyte_order!$C:$C,[1]analyte_order!$E:$E)</f>
        <v>18</v>
      </c>
      <c r="L1866" s="3">
        <v>1900</v>
      </c>
    </row>
    <row r="1867" spans="1:12" x14ac:dyDescent="0.3">
      <c r="A1867" t="s">
        <v>192</v>
      </c>
      <c r="B1867" s="1">
        <v>44314</v>
      </c>
      <c r="C1867" s="1" t="str">
        <f t="shared" si="29"/>
        <v>21118</v>
      </c>
      <c r="D1867" t="s">
        <v>109</v>
      </c>
      <c r="E1867" t="s">
        <v>120</v>
      </c>
      <c r="F1867" t="s">
        <v>113</v>
      </c>
      <c r="G1867">
        <v>18.5</v>
      </c>
      <c r="H1867">
        <v>128.80000000000001</v>
      </c>
      <c r="I1867" t="s">
        <v>25</v>
      </c>
      <c r="J1867" t="str">
        <f>_xlfn.XLOOKUP(Table1_1[[#This Row],[Analyte]],[1]analyte_order!$B:$B,[1]analyte_order!$C:$C)</f>
        <v>68259-12-1</v>
      </c>
      <c r="K1867">
        <f>_xlfn.XLOOKUP(Table1_1[[#This Row],[CAS_rn]],[1]analyte_order!$C:$C,[1]analyte_order!$E:$E)</f>
        <v>19</v>
      </c>
      <c r="L1867" s="3">
        <v>22.3</v>
      </c>
    </row>
    <row r="1868" spans="1:12" x14ac:dyDescent="0.3">
      <c r="A1868" t="s">
        <v>192</v>
      </c>
      <c r="B1868" s="1">
        <v>44314</v>
      </c>
      <c r="C1868" s="1" t="str">
        <f t="shared" si="29"/>
        <v>21118</v>
      </c>
      <c r="D1868" t="s">
        <v>109</v>
      </c>
      <c r="E1868" t="s">
        <v>120</v>
      </c>
      <c r="F1868" t="s">
        <v>113</v>
      </c>
      <c r="G1868">
        <v>18.5</v>
      </c>
      <c r="H1868">
        <v>128.80000000000001</v>
      </c>
      <c r="I1868" t="s">
        <v>26</v>
      </c>
      <c r="J1868" t="str">
        <f>_xlfn.XLOOKUP(Table1_1[[#This Row],[Analyte]],[1]analyte_order!$B:$B,[1]analyte_order!$C:$C)</f>
        <v>335-77-3</v>
      </c>
      <c r="K1868">
        <f>_xlfn.XLOOKUP(Table1_1[[#This Row],[CAS_rn]],[1]analyte_order!$C:$C,[1]analyte_order!$E:$E)</f>
        <v>20</v>
      </c>
      <c r="L1868" s="3">
        <v>24.5</v>
      </c>
    </row>
    <row r="1869" spans="1:12" x14ac:dyDescent="0.3">
      <c r="A1869" t="s">
        <v>192</v>
      </c>
      <c r="B1869" s="1">
        <v>44314</v>
      </c>
      <c r="C1869" s="1" t="str">
        <f t="shared" si="29"/>
        <v>21118</v>
      </c>
      <c r="D1869" t="s">
        <v>109</v>
      </c>
      <c r="E1869" t="s">
        <v>120</v>
      </c>
      <c r="F1869" t="s">
        <v>113</v>
      </c>
      <c r="G1869">
        <v>18.5</v>
      </c>
      <c r="H1869">
        <v>128.80000000000001</v>
      </c>
      <c r="I1869" t="s">
        <v>27</v>
      </c>
      <c r="J1869" t="str">
        <f>_xlfn.XLOOKUP(Table1_1[[#This Row],[Analyte]],[1]analyte_order!$B:$B,[1]analyte_order!$C:$C)</f>
        <v>79780-39-5</v>
      </c>
      <c r="K1869">
        <f>_xlfn.XLOOKUP(Table1_1[[#This Row],[CAS_rn]],[1]analyte_order!$C:$C,[1]analyte_order!$E:$E)</f>
        <v>21</v>
      </c>
      <c r="L1869" s="3">
        <v>11.4</v>
      </c>
    </row>
    <row r="1870" spans="1:12" x14ac:dyDescent="0.3">
      <c r="A1870" t="s">
        <v>192</v>
      </c>
      <c r="B1870" s="1">
        <v>44314</v>
      </c>
      <c r="C1870" s="1" t="str">
        <f t="shared" si="29"/>
        <v>21118</v>
      </c>
      <c r="D1870" t="s">
        <v>109</v>
      </c>
      <c r="E1870" t="s">
        <v>120</v>
      </c>
      <c r="F1870" t="s">
        <v>113</v>
      </c>
      <c r="G1870">
        <v>18.5</v>
      </c>
      <c r="H1870">
        <v>128.80000000000001</v>
      </c>
      <c r="I1870" t="s">
        <v>28</v>
      </c>
      <c r="J1870" t="str">
        <f>_xlfn.XLOOKUP(Table1_1[[#This Row],[Analyte]],[1]analyte_order!$B:$B,[1]analyte_order!$C:$C)</f>
        <v>757124-72-4</v>
      </c>
      <c r="K1870">
        <f>_xlfn.XLOOKUP(Table1_1[[#This Row],[CAS_rn]],[1]analyte_order!$C:$C,[1]analyte_order!$E:$E)</f>
        <v>22</v>
      </c>
      <c r="L1870" s="3">
        <v>2.3050000000000001E-2</v>
      </c>
    </row>
    <row r="1871" spans="1:12" x14ac:dyDescent="0.3">
      <c r="A1871" t="s">
        <v>192</v>
      </c>
      <c r="B1871" s="1">
        <v>44314</v>
      </c>
      <c r="C1871" s="1" t="str">
        <f t="shared" si="29"/>
        <v>21118</v>
      </c>
      <c r="D1871" t="s">
        <v>109</v>
      </c>
      <c r="E1871" t="s">
        <v>120</v>
      </c>
      <c r="F1871" t="s">
        <v>113</v>
      </c>
      <c r="G1871">
        <v>18.5</v>
      </c>
      <c r="H1871">
        <v>128.80000000000001</v>
      </c>
      <c r="I1871" t="s">
        <v>18</v>
      </c>
      <c r="J1871" t="str">
        <f>_xlfn.XLOOKUP(Table1_1[[#This Row],[Analyte]],[1]analyte_order!$B:$B,[1]analyte_order!$C:$C)</f>
        <v>27619-97-2</v>
      </c>
      <c r="K1871">
        <f>_xlfn.XLOOKUP(Table1_1[[#This Row],[CAS_rn]],[1]analyte_order!$C:$C,[1]analyte_order!$E:$E)</f>
        <v>23</v>
      </c>
      <c r="L1871" s="3">
        <v>2.3050000000000001E-2</v>
      </c>
    </row>
    <row r="1872" spans="1:12" x14ac:dyDescent="0.3">
      <c r="A1872" t="s">
        <v>192</v>
      </c>
      <c r="B1872" s="1">
        <v>44314</v>
      </c>
      <c r="C1872" s="1" t="str">
        <f t="shared" si="29"/>
        <v>21118</v>
      </c>
      <c r="D1872" t="s">
        <v>109</v>
      </c>
      <c r="E1872" t="s">
        <v>120</v>
      </c>
      <c r="F1872" t="s">
        <v>113</v>
      </c>
      <c r="G1872">
        <v>18.5</v>
      </c>
      <c r="H1872">
        <v>128.80000000000001</v>
      </c>
      <c r="I1872" t="s">
        <v>29</v>
      </c>
      <c r="J1872" t="str">
        <f>_xlfn.XLOOKUP(Table1_1[[#This Row],[Analyte]],[1]analyte_order!$B:$B,[1]analyte_order!$C:$C)</f>
        <v>39108-34-4</v>
      </c>
      <c r="K1872">
        <f>_xlfn.XLOOKUP(Table1_1[[#This Row],[CAS_rn]],[1]analyte_order!$C:$C,[1]analyte_order!$E:$E)</f>
        <v>24</v>
      </c>
      <c r="L1872" s="3">
        <v>19</v>
      </c>
    </row>
    <row r="1873" spans="1:12" x14ac:dyDescent="0.3">
      <c r="A1873" t="s">
        <v>192</v>
      </c>
      <c r="B1873" s="1">
        <v>44314</v>
      </c>
      <c r="C1873" s="1" t="str">
        <f t="shared" si="29"/>
        <v>21118</v>
      </c>
      <c r="D1873" t="s">
        <v>109</v>
      </c>
      <c r="E1873" t="s">
        <v>120</v>
      </c>
      <c r="F1873" t="s">
        <v>113</v>
      </c>
      <c r="G1873">
        <v>18.5</v>
      </c>
      <c r="H1873">
        <v>128.80000000000001</v>
      </c>
      <c r="I1873" t="s">
        <v>30</v>
      </c>
      <c r="J1873" t="str">
        <f>_xlfn.XLOOKUP(Table1_1[[#This Row],[Analyte]],[1]analyte_order!$B:$B,[1]analyte_order!$C:$C)</f>
        <v>120226-60-0</v>
      </c>
      <c r="K1873">
        <f>_xlfn.XLOOKUP(Table1_1[[#This Row],[CAS_rn]],[1]analyte_order!$C:$C,[1]analyte_order!$E:$E)</f>
        <v>25</v>
      </c>
      <c r="L1873" s="3">
        <v>6.19</v>
      </c>
    </row>
    <row r="1874" spans="1:12" x14ac:dyDescent="0.3">
      <c r="A1874" t="s">
        <v>192</v>
      </c>
      <c r="B1874" s="1">
        <v>44314</v>
      </c>
      <c r="C1874" s="1" t="str">
        <f t="shared" si="29"/>
        <v>21118</v>
      </c>
      <c r="D1874" t="s">
        <v>109</v>
      </c>
      <c r="E1874" t="s">
        <v>120</v>
      </c>
      <c r="F1874" t="s">
        <v>113</v>
      </c>
      <c r="G1874">
        <v>18.5</v>
      </c>
      <c r="H1874">
        <v>128.80000000000001</v>
      </c>
      <c r="I1874" t="s">
        <v>31</v>
      </c>
      <c r="J1874" t="str">
        <f>_xlfn.XLOOKUP(Table1_1[[#This Row],[Analyte]],[1]analyte_order!$B:$B,[1]analyte_order!$C:$C)</f>
        <v>2355-31-9</v>
      </c>
      <c r="K1874">
        <f>_xlfn.XLOOKUP(Table1_1[[#This Row],[CAS_rn]],[1]analyte_order!$C:$C,[1]analyte_order!$E:$E)</f>
        <v>26</v>
      </c>
      <c r="L1874" s="3">
        <v>2.3050000000000001E-2</v>
      </c>
    </row>
    <row r="1875" spans="1:12" x14ac:dyDescent="0.3">
      <c r="A1875" t="s">
        <v>192</v>
      </c>
      <c r="B1875" s="1">
        <v>44314</v>
      </c>
      <c r="C1875" s="1" t="str">
        <f t="shared" si="29"/>
        <v>21118</v>
      </c>
      <c r="D1875" t="s">
        <v>109</v>
      </c>
      <c r="E1875" t="s">
        <v>120</v>
      </c>
      <c r="F1875" t="s">
        <v>113</v>
      </c>
      <c r="G1875">
        <v>18.5</v>
      </c>
      <c r="H1875">
        <v>128.80000000000001</v>
      </c>
      <c r="I1875" t="s">
        <v>32</v>
      </c>
      <c r="J1875" t="str">
        <f>_xlfn.XLOOKUP(Table1_1[[#This Row],[Analyte]],[1]analyte_order!$B:$B,[1]analyte_order!$C:$C)</f>
        <v>2991-50-6</v>
      </c>
      <c r="K1875">
        <f>_xlfn.XLOOKUP(Table1_1[[#This Row],[CAS_rn]],[1]analyte_order!$C:$C,[1]analyte_order!$E:$E)</f>
        <v>27</v>
      </c>
      <c r="L1875" s="3">
        <v>2.3050000000000001E-2</v>
      </c>
    </row>
    <row r="1876" spans="1:12" x14ac:dyDescent="0.3">
      <c r="A1876" t="s">
        <v>192</v>
      </c>
      <c r="B1876" s="1">
        <v>44314</v>
      </c>
      <c r="C1876" s="1" t="str">
        <f t="shared" si="29"/>
        <v>21118</v>
      </c>
      <c r="D1876" t="s">
        <v>109</v>
      </c>
      <c r="E1876" t="s">
        <v>120</v>
      </c>
      <c r="F1876" t="s">
        <v>113</v>
      </c>
      <c r="G1876">
        <v>18.5</v>
      </c>
      <c r="H1876">
        <v>128.80000000000001</v>
      </c>
      <c r="I1876" t="s">
        <v>33</v>
      </c>
      <c r="J1876" t="str">
        <f>_xlfn.XLOOKUP(Table1_1[[#This Row],[Analyte]],[1]analyte_order!$B:$B,[1]analyte_order!$C:$C)</f>
        <v>754-91-6</v>
      </c>
      <c r="K1876">
        <f>_xlfn.XLOOKUP(Table1_1[[#This Row],[CAS_rn]],[1]analyte_order!$C:$C,[1]analyte_order!$E:$E)</f>
        <v>28</v>
      </c>
      <c r="L1876" s="3">
        <v>16.7</v>
      </c>
    </row>
    <row r="1877" spans="1:12" x14ac:dyDescent="0.3">
      <c r="A1877" t="s">
        <v>192</v>
      </c>
      <c r="B1877" s="1">
        <v>44314</v>
      </c>
      <c r="C1877" s="1" t="str">
        <f t="shared" si="29"/>
        <v>21118</v>
      </c>
      <c r="D1877" t="s">
        <v>109</v>
      </c>
      <c r="E1877" t="s">
        <v>120</v>
      </c>
      <c r="F1877" t="s">
        <v>113</v>
      </c>
      <c r="G1877">
        <v>18.5</v>
      </c>
      <c r="H1877">
        <v>128.80000000000001</v>
      </c>
      <c r="I1877" t="s">
        <v>34</v>
      </c>
      <c r="J1877" t="str">
        <f>_xlfn.XLOOKUP(Table1_1[[#This Row],[Analyte]],[1]analyte_order!$B:$B,[1]analyte_order!$C:$C)</f>
        <v>2806-24-8</v>
      </c>
      <c r="K1877">
        <f>_xlfn.XLOOKUP(Table1_1[[#This Row],[CAS_rn]],[1]analyte_order!$C:$C,[1]analyte_order!$E:$E)</f>
        <v>29</v>
      </c>
      <c r="L1877" s="3">
        <v>2.3050000000000001E-2</v>
      </c>
    </row>
    <row r="1878" spans="1:12" x14ac:dyDescent="0.3">
      <c r="A1878" t="s">
        <v>192</v>
      </c>
      <c r="B1878" s="1">
        <v>44314</v>
      </c>
      <c r="C1878" s="1" t="str">
        <f t="shared" si="29"/>
        <v>21118</v>
      </c>
      <c r="D1878" t="s">
        <v>109</v>
      </c>
      <c r="E1878" t="s">
        <v>120</v>
      </c>
      <c r="F1878" t="s">
        <v>113</v>
      </c>
      <c r="G1878">
        <v>18.5</v>
      </c>
      <c r="H1878">
        <v>128.80000000000001</v>
      </c>
      <c r="I1878" t="s">
        <v>35</v>
      </c>
      <c r="J1878" t="str">
        <f>_xlfn.XLOOKUP(Table1_1[[#This Row],[Analyte]],[1]analyte_order!$B:$B,[1]analyte_order!$C:$C)</f>
        <v>31506-32-8</v>
      </c>
      <c r="K1878">
        <f>_xlfn.XLOOKUP(Table1_1[[#This Row],[CAS_rn]],[1]analyte_order!$C:$C,[1]analyte_order!$E:$E)</f>
        <v>30</v>
      </c>
      <c r="L1878" s="3">
        <v>2.3050000000000001E-2</v>
      </c>
    </row>
    <row r="1879" spans="1:12" x14ac:dyDescent="0.3">
      <c r="A1879" t="s">
        <v>192</v>
      </c>
      <c r="B1879" s="1">
        <v>44314</v>
      </c>
      <c r="C1879" s="1" t="str">
        <f t="shared" si="29"/>
        <v>21118</v>
      </c>
      <c r="D1879" t="s">
        <v>109</v>
      </c>
      <c r="E1879" t="s">
        <v>120</v>
      </c>
      <c r="F1879" t="s">
        <v>113</v>
      </c>
      <c r="G1879">
        <v>18.5</v>
      </c>
      <c r="H1879">
        <v>128.80000000000001</v>
      </c>
      <c r="I1879" t="s">
        <v>36</v>
      </c>
      <c r="J1879" t="str">
        <f>_xlfn.XLOOKUP(Table1_1[[#This Row],[Analyte]],[1]analyte_order!$B:$B,[1]analyte_order!$C:$C)</f>
        <v>4151-50-2</v>
      </c>
      <c r="K1879">
        <f>_xlfn.XLOOKUP(Table1_1[[#This Row],[CAS_rn]],[1]analyte_order!$C:$C,[1]analyte_order!$E:$E)</f>
        <v>31</v>
      </c>
      <c r="L1879" s="3">
        <v>2.3050000000000001E-2</v>
      </c>
    </row>
    <row r="1880" spans="1:12" x14ac:dyDescent="0.3">
      <c r="A1880" t="s">
        <v>192</v>
      </c>
      <c r="B1880" s="1">
        <v>44314</v>
      </c>
      <c r="C1880" s="1" t="str">
        <f t="shared" si="29"/>
        <v>21118</v>
      </c>
      <c r="D1880" t="s">
        <v>109</v>
      </c>
      <c r="E1880" t="s">
        <v>120</v>
      </c>
      <c r="F1880" t="s">
        <v>113</v>
      </c>
      <c r="G1880">
        <v>18.5</v>
      </c>
      <c r="H1880">
        <v>128.80000000000001</v>
      </c>
      <c r="I1880" t="s">
        <v>37</v>
      </c>
      <c r="J1880" t="str">
        <f>_xlfn.XLOOKUP(Table1_1[[#This Row],[Analyte]],[1]analyte_order!$B:$B,[1]analyte_order!$C:$C)</f>
        <v>13252-13-6</v>
      </c>
      <c r="K1880">
        <f>_xlfn.XLOOKUP(Table1_1[[#This Row],[CAS_rn]],[1]analyte_order!$C:$C,[1]analyte_order!$E:$E)</f>
        <v>34</v>
      </c>
      <c r="L1880" s="3">
        <v>2.3050000000000001E-2</v>
      </c>
    </row>
    <row r="1881" spans="1:12" x14ac:dyDescent="0.3">
      <c r="A1881" t="s">
        <v>192</v>
      </c>
      <c r="B1881" s="1">
        <v>44314</v>
      </c>
      <c r="C1881" s="1" t="str">
        <f t="shared" si="29"/>
        <v>21118</v>
      </c>
      <c r="D1881" t="s">
        <v>109</v>
      </c>
      <c r="E1881" t="s">
        <v>120</v>
      </c>
      <c r="F1881" t="s">
        <v>113</v>
      </c>
      <c r="G1881">
        <v>18.5</v>
      </c>
      <c r="H1881">
        <v>128.80000000000001</v>
      </c>
      <c r="I1881" t="s">
        <v>38</v>
      </c>
      <c r="J1881" t="str">
        <f>_xlfn.XLOOKUP(Table1_1[[#This Row],[Analyte]],[1]analyte_order!$B:$B,[1]analyte_order!$C:$C)</f>
        <v>919005-14-4</v>
      </c>
      <c r="K1881">
        <f>_xlfn.XLOOKUP(Table1_1[[#This Row],[CAS_rn]],[1]analyte_order!$C:$C,[1]analyte_order!$E:$E)</f>
        <v>35</v>
      </c>
      <c r="L1881" s="3">
        <v>2.3050000000000001E-2</v>
      </c>
    </row>
    <row r="1882" spans="1:12" x14ac:dyDescent="0.3">
      <c r="A1882" t="s">
        <v>192</v>
      </c>
      <c r="B1882" s="1">
        <v>44314</v>
      </c>
      <c r="C1882" s="1" t="str">
        <f t="shared" si="29"/>
        <v>21118</v>
      </c>
      <c r="D1882" t="s">
        <v>109</v>
      </c>
      <c r="E1882" t="s">
        <v>120</v>
      </c>
      <c r="F1882" t="s">
        <v>113</v>
      </c>
      <c r="G1882">
        <v>18.5</v>
      </c>
      <c r="H1882">
        <v>128.80000000000001</v>
      </c>
      <c r="I1882" t="s">
        <v>39</v>
      </c>
      <c r="J1882" t="str">
        <f>_xlfn.XLOOKUP(Table1_1[[#This Row],[Analyte]],[1]analyte_order!$B:$B,[1]analyte_order!$C:$C)</f>
        <v>756426-58-1</v>
      </c>
      <c r="K1882">
        <f>_xlfn.XLOOKUP(Table1_1[[#This Row],[CAS_rn]],[1]analyte_order!$C:$C,[1]analyte_order!$E:$E)</f>
        <v>36</v>
      </c>
      <c r="L1882" s="3">
        <v>2.3050000000000001E-2</v>
      </c>
    </row>
    <row r="1883" spans="1:12" x14ac:dyDescent="0.3">
      <c r="A1883" t="s">
        <v>192</v>
      </c>
      <c r="B1883" s="1">
        <v>44314</v>
      </c>
      <c r="C1883" s="1" t="str">
        <f t="shared" si="29"/>
        <v>21118</v>
      </c>
      <c r="D1883" t="s">
        <v>109</v>
      </c>
      <c r="E1883" t="s">
        <v>120</v>
      </c>
      <c r="F1883" t="s">
        <v>113</v>
      </c>
      <c r="G1883">
        <v>18.5</v>
      </c>
      <c r="H1883">
        <v>128.80000000000001</v>
      </c>
      <c r="I1883" t="s">
        <v>40</v>
      </c>
      <c r="J1883" t="str">
        <f>_xlfn.XLOOKUP(Table1_1[[#This Row],[Analyte]],[1]analyte_order!$B:$B,[1]analyte_order!$C:$C)</f>
        <v>763051-92-9</v>
      </c>
      <c r="K1883">
        <f>_xlfn.XLOOKUP(Table1_1[[#This Row],[CAS_rn]],[1]analyte_order!$C:$C,[1]analyte_order!$E:$E)</f>
        <v>37</v>
      </c>
      <c r="L1883" s="3">
        <v>2.3050000000000001E-2</v>
      </c>
    </row>
    <row r="1884" spans="1:12" x14ac:dyDescent="0.3">
      <c r="A1884" t="s">
        <v>192</v>
      </c>
      <c r="B1884" s="1">
        <v>44314</v>
      </c>
      <c r="C1884" s="1" t="str">
        <f t="shared" si="29"/>
        <v>21118</v>
      </c>
      <c r="D1884" t="s">
        <v>109</v>
      </c>
      <c r="E1884" t="s">
        <v>120</v>
      </c>
      <c r="F1884" t="s">
        <v>113</v>
      </c>
      <c r="G1884">
        <v>18.5</v>
      </c>
      <c r="H1884">
        <v>128.80000000000001</v>
      </c>
      <c r="I1884" t="s">
        <v>41</v>
      </c>
      <c r="J1884" t="str">
        <f>_xlfn.XLOOKUP(Table1_1[[#This Row],[Analyte]],[1]analyte_order!$B:$B,[1]analyte_order!$C:$C)</f>
        <v>356-02-5</v>
      </c>
      <c r="K1884">
        <f>_xlfn.XLOOKUP(Table1_1[[#This Row],[CAS_rn]],[1]analyte_order!$C:$C,[1]analyte_order!$E:$E)</f>
        <v>38</v>
      </c>
      <c r="L1884" s="3">
        <v>2.3050000000000001E-2</v>
      </c>
    </row>
    <row r="1885" spans="1:12" x14ac:dyDescent="0.3">
      <c r="A1885" t="s">
        <v>192</v>
      </c>
      <c r="B1885" s="1">
        <v>44314</v>
      </c>
      <c r="C1885" s="1" t="str">
        <f t="shared" si="29"/>
        <v>21118</v>
      </c>
      <c r="D1885" t="s">
        <v>109</v>
      </c>
      <c r="E1885" t="s">
        <v>120</v>
      </c>
      <c r="F1885" t="s">
        <v>113</v>
      </c>
      <c r="G1885">
        <v>18.5</v>
      </c>
      <c r="H1885">
        <v>128.80000000000001</v>
      </c>
      <c r="I1885" t="s">
        <v>42</v>
      </c>
      <c r="J1885" t="str">
        <f>_xlfn.XLOOKUP(Table1_1[[#This Row],[Analyte]],[1]analyte_order!$B:$B,[1]analyte_order!$C:$C)</f>
        <v>914637-49-3</v>
      </c>
      <c r="K1885">
        <f>_xlfn.XLOOKUP(Table1_1[[#This Row],[CAS_rn]],[1]analyte_order!$C:$C,[1]analyte_order!$E:$E)</f>
        <v>39</v>
      </c>
      <c r="L1885" s="3">
        <v>0.629</v>
      </c>
    </row>
    <row r="1886" spans="1:12" x14ac:dyDescent="0.3">
      <c r="A1886" t="s">
        <v>192</v>
      </c>
      <c r="B1886" s="1">
        <v>44314</v>
      </c>
      <c r="C1886" s="1" t="str">
        <f t="shared" si="29"/>
        <v>21118</v>
      </c>
      <c r="D1886" t="s">
        <v>109</v>
      </c>
      <c r="E1886" t="s">
        <v>120</v>
      </c>
      <c r="F1886" t="s">
        <v>113</v>
      </c>
      <c r="G1886">
        <v>18.5</v>
      </c>
      <c r="H1886">
        <v>128.80000000000001</v>
      </c>
      <c r="I1886" t="s">
        <v>43</v>
      </c>
      <c r="J1886" t="str">
        <f>_xlfn.XLOOKUP(Table1_1[[#This Row],[Analyte]],[1]analyte_order!$B:$B,[1]analyte_order!$C:$C)</f>
        <v>812-70-4</v>
      </c>
      <c r="K1886">
        <f>_xlfn.XLOOKUP(Table1_1[[#This Row],[CAS_rn]],[1]analyte_order!$C:$C,[1]analyte_order!$E:$E)</f>
        <v>40</v>
      </c>
      <c r="L1886" s="3">
        <v>2.3050000000000001E-2</v>
      </c>
    </row>
    <row r="1887" spans="1:12" x14ac:dyDescent="0.3">
      <c r="A1887" t="s">
        <v>192</v>
      </c>
      <c r="B1887" s="1">
        <v>44314</v>
      </c>
      <c r="C1887" s="1" t="str">
        <f t="shared" si="29"/>
        <v>21118</v>
      </c>
      <c r="D1887" t="s">
        <v>109</v>
      </c>
      <c r="E1887" t="s">
        <v>120</v>
      </c>
      <c r="F1887" t="s">
        <v>113</v>
      </c>
      <c r="G1887">
        <v>18.5</v>
      </c>
      <c r="H1887">
        <v>128.80000000000001</v>
      </c>
      <c r="I1887" t="s">
        <v>44</v>
      </c>
      <c r="J1887" t="str">
        <f>_xlfn.XLOOKUP(Table1_1[[#This Row],[Analyte]],[1]analyte_order!$B:$B,[1]analyte_order!$C:$C)</f>
        <v>53826-12-3</v>
      </c>
      <c r="K1887">
        <f>_xlfn.XLOOKUP(Table1_1[[#This Row],[CAS_rn]],[1]analyte_order!$C:$C,[1]analyte_order!$E:$E)</f>
        <v>41</v>
      </c>
      <c r="L1887" s="3">
        <v>2.3050000000000001E-2</v>
      </c>
    </row>
    <row r="1888" spans="1:12" x14ac:dyDescent="0.3">
      <c r="A1888" t="s">
        <v>192</v>
      </c>
      <c r="B1888" s="1">
        <v>44314</v>
      </c>
      <c r="C1888" s="1" t="str">
        <f t="shared" si="29"/>
        <v>21118</v>
      </c>
      <c r="D1888" t="s">
        <v>109</v>
      </c>
      <c r="E1888" t="s">
        <v>120</v>
      </c>
      <c r="F1888" t="s">
        <v>113</v>
      </c>
      <c r="G1888">
        <v>18.5</v>
      </c>
      <c r="H1888">
        <v>128.80000000000001</v>
      </c>
      <c r="I1888" t="s">
        <v>45</v>
      </c>
      <c r="J1888" t="str">
        <f>_xlfn.XLOOKUP(Table1_1[[#This Row],[Analyte]],[1]analyte_order!$B:$B,[1]analyte_order!$C:$C)</f>
        <v>27854-31-5</v>
      </c>
      <c r="K1888">
        <f>_xlfn.XLOOKUP(Table1_1[[#This Row],[CAS_rn]],[1]analyte_order!$C:$C,[1]analyte_order!$E:$E)</f>
        <v>42</v>
      </c>
      <c r="L1888" s="3">
        <v>2.3050000000000001E-2</v>
      </c>
    </row>
    <row r="1889" spans="1:12" x14ac:dyDescent="0.3">
      <c r="A1889" t="s">
        <v>192</v>
      </c>
      <c r="B1889" s="1">
        <v>44314</v>
      </c>
      <c r="C1889" s="1" t="str">
        <f t="shared" si="29"/>
        <v>21118</v>
      </c>
      <c r="D1889" t="s">
        <v>109</v>
      </c>
      <c r="E1889" t="s">
        <v>120</v>
      </c>
      <c r="F1889" t="s">
        <v>113</v>
      </c>
      <c r="G1889">
        <v>18.5</v>
      </c>
      <c r="H1889">
        <v>128.80000000000001</v>
      </c>
      <c r="I1889" t="s">
        <v>46</v>
      </c>
      <c r="J1889" t="str">
        <f>_xlfn.XLOOKUP(Table1_1[[#This Row],[Analyte]],[1]analyte_order!$B:$B,[1]analyte_order!$C:$C)</f>
        <v>53826-13-4</v>
      </c>
      <c r="K1889">
        <f>_xlfn.XLOOKUP(Table1_1[[#This Row],[CAS_rn]],[1]analyte_order!$C:$C,[1]analyte_order!$E:$E)</f>
        <v>43</v>
      </c>
      <c r="L1889" s="3">
        <v>2.3050000000000001E-2</v>
      </c>
    </row>
    <row r="1890" spans="1:12" x14ac:dyDescent="0.3">
      <c r="A1890" t="s">
        <v>192</v>
      </c>
      <c r="B1890" s="1">
        <v>44314</v>
      </c>
      <c r="C1890" s="1" t="str">
        <f t="shared" si="29"/>
        <v>21118</v>
      </c>
      <c r="D1890" t="s">
        <v>109</v>
      </c>
      <c r="E1890" t="s">
        <v>120</v>
      </c>
      <c r="F1890" t="s">
        <v>113</v>
      </c>
      <c r="G1890">
        <v>18.5</v>
      </c>
      <c r="H1890">
        <v>128.80000000000001</v>
      </c>
      <c r="I1890" t="s">
        <v>47</v>
      </c>
      <c r="J1890" t="str">
        <f>_xlfn.XLOOKUP(Table1_1[[#This Row],[Analyte]],[1]analyte_order!$B:$B,[1]analyte_order!$C:$C)</f>
        <v>161094-75-3</v>
      </c>
      <c r="K1890">
        <f>_xlfn.XLOOKUP(Table1_1[[#This Row],[CAS_rn]],[1]analyte_order!$C:$C,[1]analyte_order!$E:$E)</f>
        <v>44</v>
      </c>
      <c r="L1890" s="3">
        <v>2.3050000000000001E-2</v>
      </c>
    </row>
    <row r="1891" spans="1:12" x14ac:dyDescent="0.3">
      <c r="A1891" t="s">
        <v>192</v>
      </c>
      <c r="B1891" s="1">
        <v>44314</v>
      </c>
      <c r="C1891" s="1" t="str">
        <f t="shared" si="29"/>
        <v>21118</v>
      </c>
      <c r="D1891" t="s">
        <v>109</v>
      </c>
      <c r="E1891" t="s">
        <v>120</v>
      </c>
      <c r="F1891" t="s">
        <v>113</v>
      </c>
      <c r="G1891">
        <v>18.5</v>
      </c>
      <c r="H1891">
        <v>128.80000000000001</v>
      </c>
      <c r="I1891" t="s">
        <v>48</v>
      </c>
      <c r="J1891" t="str">
        <f>_xlfn.XLOOKUP(Table1_1[[#This Row],[Analyte]],[1]analyte_order!$B:$B,[1]analyte_order!$C:$C)</f>
        <v>70887-84-2</v>
      </c>
      <c r="K1891">
        <f>_xlfn.XLOOKUP(Table1_1[[#This Row],[CAS_rn]],[1]analyte_order!$C:$C,[1]analyte_order!$E:$E)</f>
        <v>45</v>
      </c>
      <c r="L1891" s="3">
        <v>2.3050000000000001E-2</v>
      </c>
    </row>
    <row r="1892" spans="1:12" x14ac:dyDescent="0.3">
      <c r="A1892" t="s">
        <v>192</v>
      </c>
      <c r="B1892" s="1">
        <v>44314</v>
      </c>
      <c r="C1892" s="1" t="str">
        <f t="shared" si="29"/>
        <v>21118</v>
      </c>
      <c r="D1892" t="s">
        <v>109</v>
      </c>
      <c r="E1892" t="s">
        <v>120</v>
      </c>
      <c r="F1892" t="s">
        <v>113</v>
      </c>
      <c r="G1892">
        <v>18.5</v>
      </c>
      <c r="H1892">
        <v>128.80000000000001</v>
      </c>
      <c r="I1892" t="s">
        <v>49</v>
      </c>
      <c r="J1892" t="str">
        <f>_xlfn.XLOOKUP(Table1_1[[#This Row],[Analyte]],[1]analyte_order!$B:$B,[1]analyte_order!$C:$C)</f>
        <v>57677-95-9</v>
      </c>
      <c r="K1892">
        <f>_xlfn.XLOOKUP(Table1_1[[#This Row],[CAS_rn]],[1]analyte_order!$C:$C,[1]analyte_order!$E:$E)</f>
        <v>46</v>
      </c>
      <c r="L1892" s="3">
        <v>2.3050000000000001E-2</v>
      </c>
    </row>
    <row r="1893" spans="1:12" x14ac:dyDescent="0.3">
      <c r="A1893" t="s">
        <v>192</v>
      </c>
      <c r="B1893" s="1">
        <v>44314</v>
      </c>
      <c r="C1893" s="1" t="str">
        <f t="shared" si="29"/>
        <v>21118</v>
      </c>
      <c r="D1893" t="s">
        <v>109</v>
      </c>
      <c r="E1893" t="s">
        <v>120</v>
      </c>
      <c r="F1893" t="s">
        <v>113</v>
      </c>
      <c r="G1893">
        <v>18.5</v>
      </c>
      <c r="H1893">
        <v>128.80000000000001</v>
      </c>
      <c r="I1893" t="s">
        <v>50</v>
      </c>
      <c r="J1893" t="str">
        <f>_xlfn.XLOOKUP(Table1_1[[#This Row],[Analyte]],[1]analyte_order!$B:$B,[1]analyte_order!$C:$C)</f>
        <v>30334-69-1</v>
      </c>
      <c r="K1893">
        <f>_xlfn.XLOOKUP(Table1_1[[#This Row],[CAS_rn]],[1]analyte_order!$C:$C,[1]analyte_order!$E:$E)</f>
        <v>51</v>
      </c>
      <c r="L1893" s="3">
        <v>15.1</v>
      </c>
    </row>
    <row r="1894" spans="1:12" x14ac:dyDescent="0.3">
      <c r="A1894" t="s">
        <v>192</v>
      </c>
      <c r="B1894" s="1">
        <v>44314</v>
      </c>
      <c r="C1894" s="1" t="str">
        <f t="shared" si="29"/>
        <v>21118</v>
      </c>
      <c r="D1894" t="s">
        <v>109</v>
      </c>
      <c r="E1894" t="s">
        <v>120</v>
      </c>
      <c r="F1894" t="s">
        <v>113</v>
      </c>
      <c r="G1894">
        <v>18.5</v>
      </c>
      <c r="H1894">
        <v>128.80000000000001</v>
      </c>
      <c r="I1894" t="s">
        <v>51</v>
      </c>
      <c r="J1894" t="str">
        <f>_xlfn.XLOOKUP(Table1_1[[#This Row],[Analyte]],[1]analyte_order!$B:$B,[1]analyte_order!$C:$C)</f>
        <v>41997-13-1</v>
      </c>
      <c r="K1894">
        <f>_xlfn.XLOOKUP(Table1_1[[#This Row],[CAS_rn]],[1]analyte_order!$C:$C,[1]analyte_order!$E:$E)</f>
        <v>52</v>
      </c>
      <c r="L1894" s="3">
        <v>81.7</v>
      </c>
    </row>
    <row r="1895" spans="1:12" x14ac:dyDescent="0.3">
      <c r="A1895" t="s">
        <v>192</v>
      </c>
      <c r="B1895" s="1">
        <v>44314</v>
      </c>
      <c r="C1895" s="1" t="str">
        <f t="shared" si="29"/>
        <v>21118</v>
      </c>
      <c r="D1895" t="s">
        <v>109</v>
      </c>
      <c r="E1895" t="s">
        <v>120</v>
      </c>
      <c r="F1895" t="s">
        <v>113</v>
      </c>
      <c r="G1895">
        <v>18.5</v>
      </c>
      <c r="H1895">
        <v>128.80000000000001</v>
      </c>
      <c r="I1895" t="s">
        <v>52</v>
      </c>
      <c r="J1895" t="str">
        <f>_xlfn.XLOOKUP(Table1_1[[#This Row],[Analyte]],[1]analyte_order!$B:$B,[1]analyte_order!$C:$C)</f>
        <v>423-41-6</v>
      </c>
      <c r="K1895">
        <f>_xlfn.XLOOKUP(Table1_1[[#This Row],[CAS_rn]],[1]analyte_order!$C:$C,[1]analyte_order!$E:$E)</f>
        <v>53</v>
      </c>
      <c r="L1895" s="3">
        <v>2.3050000000000001E-2</v>
      </c>
    </row>
    <row r="1896" spans="1:12" x14ac:dyDescent="0.3">
      <c r="A1896" t="s">
        <v>192</v>
      </c>
      <c r="B1896" s="1">
        <v>44314</v>
      </c>
      <c r="C1896" s="1" t="str">
        <f t="shared" si="29"/>
        <v>21118</v>
      </c>
      <c r="D1896" t="s">
        <v>109</v>
      </c>
      <c r="E1896" t="s">
        <v>120</v>
      </c>
      <c r="F1896" t="s">
        <v>113</v>
      </c>
      <c r="G1896">
        <v>18.5</v>
      </c>
      <c r="H1896">
        <v>128.80000000000001</v>
      </c>
      <c r="I1896" t="s">
        <v>53</v>
      </c>
      <c r="J1896" t="str">
        <f>_xlfn.XLOOKUP(Table1_1[[#This Row],[Analyte]],[1]analyte_order!$B:$B,[1]analyte_order!$C:$C)</f>
        <v>777011-38-8</v>
      </c>
      <c r="K1896">
        <f>_xlfn.XLOOKUP(Table1_1[[#This Row],[CAS_rn]],[1]analyte_order!$C:$C,[1]analyte_order!$E:$E)</f>
        <v>54</v>
      </c>
      <c r="L1896" s="3">
        <v>11.1</v>
      </c>
    </row>
    <row r="1897" spans="1:12" x14ac:dyDescent="0.3">
      <c r="A1897" t="s">
        <v>192</v>
      </c>
      <c r="B1897" s="1">
        <v>44314</v>
      </c>
      <c r="C1897" s="1" t="str">
        <f t="shared" si="29"/>
        <v>21118</v>
      </c>
      <c r="D1897" t="s">
        <v>109</v>
      </c>
      <c r="E1897" t="s">
        <v>120</v>
      </c>
      <c r="F1897" t="s">
        <v>113</v>
      </c>
      <c r="G1897">
        <v>18.5</v>
      </c>
      <c r="H1897">
        <v>128.80000000000001</v>
      </c>
      <c r="I1897" t="s">
        <v>54</v>
      </c>
      <c r="J1897" t="str">
        <f>_xlfn.XLOOKUP(Table1_1[[#This Row],[Analyte]],[1]analyte_order!$B:$B,[1]analyte_order!$C:$C)</f>
        <v>646-83-3</v>
      </c>
      <c r="K1897">
        <f>_xlfn.XLOOKUP(Table1_1[[#This Row],[CAS_rn]],[1]analyte_order!$C:$C,[1]analyte_order!$E:$E)</f>
        <v>55</v>
      </c>
      <c r="L1897" s="3">
        <v>2.3050000000000001E-2</v>
      </c>
    </row>
    <row r="1898" spans="1:12" x14ac:dyDescent="0.3">
      <c r="A1898" t="s">
        <v>192</v>
      </c>
      <c r="B1898" s="1">
        <v>44314</v>
      </c>
      <c r="C1898" s="1" t="str">
        <f t="shared" si="29"/>
        <v>21118</v>
      </c>
      <c r="D1898" t="s">
        <v>109</v>
      </c>
      <c r="E1898" t="s">
        <v>120</v>
      </c>
      <c r="F1898" t="s">
        <v>113</v>
      </c>
      <c r="G1898">
        <v>18.5</v>
      </c>
      <c r="H1898">
        <v>128.80000000000001</v>
      </c>
      <c r="I1898" t="s">
        <v>55</v>
      </c>
      <c r="J1898" t="str">
        <f>_xlfn.XLOOKUP(Table1_1[[#This Row],[Analyte]],[1]analyte_order!$B:$B,[1]analyte_order!$C:$C)</f>
        <v>678-41-1</v>
      </c>
      <c r="K1898">
        <f>_xlfn.XLOOKUP(Table1_1[[#This Row],[CAS_rn]],[1]analyte_order!$C:$C,[1]analyte_order!$E:$E)</f>
        <v>56</v>
      </c>
      <c r="L1898" s="3">
        <v>2.3050000000000001E-2</v>
      </c>
    </row>
    <row r="1899" spans="1:12" x14ac:dyDescent="0.3">
      <c r="A1899" t="s">
        <v>192</v>
      </c>
      <c r="B1899" s="1">
        <v>44314</v>
      </c>
      <c r="C1899" s="1" t="str">
        <f t="shared" si="29"/>
        <v>21118</v>
      </c>
      <c r="D1899" t="s">
        <v>109</v>
      </c>
      <c r="E1899" t="s">
        <v>120</v>
      </c>
      <c r="F1899" t="s">
        <v>113</v>
      </c>
      <c r="G1899">
        <v>18.5</v>
      </c>
      <c r="H1899">
        <v>128.80000000000001</v>
      </c>
      <c r="I1899" t="s">
        <v>56</v>
      </c>
      <c r="J1899" t="str">
        <f>_xlfn.XLOOKUP(Table1_1[[#This Row],[Analyte]],[1]analyte_order!$B:$B,[1]analyte_order!$C:$C)</f>
        <v>2965-52-8</v>
      </c>
      <c r="K1899">
        <f>_xlfn.XLOOKUP(Table1_1[[#This Row],[CAS_rn]],[1]analyte_order!$C:$C,[1]analyte_order!$E:$E)</f>
        <v>57</v>
      </c>
      <c r="L1899" s="3">
        <v>2.3050000000000001E-2</v>
      </c>
    </row>
    <row r="1900" spans="1:12" x14ac:dyDescent="0.3">
      <c r="A1900" t="s">
        <v>193</v>
      </c>
      <c r="B1900" s="1">
        <v>44314</v>
      </c>
      <c r="C1900" s="1" t="str">
        <f t="shared" si="29"/>
        <v>21118</v>
      </c>
      <c r="D1900" t="s">
        <v>109</v>
      </c>
      <c r="E1900" t="s">
        <v>120</v>
      </c>
      <c r="F1900" t="s">
        <v>115</v>
      </c>
      <c r="G1900">
        <v>18.5</v>
      </c>
      <c r="H1900">
        <v>128.80000000000001</v>
      </c>
      <c r="I1900" t="s">
        <v>7</v>
      </c>
      <c r="J1900" t="str">
        <f>_xlfn.XLOOKUP(Table1_1[[#This Row],[Analyte]],[1]analyte_order!$B:$B,[1]analyte_order!$C:$C)</f>
        <v>375-22-4</v>
      </c>
      <c r="K1900">
        <f>_xlfn.XLOOKUP(Table1_1[[#This Row],[CAS_rn]],[1]analyte_order!$C:$C,[1]analyte_order!$E:$E)</f>
        <v>1</v>
      </c>
      <c r="L1900" s="3">
        <v>0.38200000000000001</v>
      </c>
    </row>
    <row r="1901" spans="1:12" x14ac:dyDescent="0.3">
      <c r="A1901" t="s">
        <v>193</v>
      </c>
      <c r="B1901" s="1">
        <v>44314</v>
      </c>
      <c r="C1901" s="1" t="str">
        <f t="shared" si="29"/>
        <v>21118</v>
      </c>
      <c r="D1901" t="s">
        <v>109</v>
      </c>
      <c r="E1901" t="s">
        <v>120</v>
      </c>
      <c r="F1901" t="s">
        <v>115</v>
      </c>
      <c r="G1901">
        <v>18.5</v>
      </c>
      <c r="H1901">
        <v>128.80000000000001</v>
      </c>
      <c r="I1901" t="s">
        <v>8</v>
      </c>
      <c r="J1901" t="str">
        <f>_xlfn.XLOOKUP(Table1_1[[#This Row],[Analyte]],[1]analyte_order!$B:$B,[1]analyte_order!$C:$C)</f>
        <v>2706-90-3</v>
      </c>
      <c r="K1901">
        <f>_xlfn.XLOOKUP(Table1_1[[#This Row],[CAS_rn]],[1]analyte_order!$C:$C,[1]analyte_order!$E:$E)</f>
        <v>2</v>
      </c>
      <c r="L1901" s="3">
        <v>0.122</v>
      </c>
    </row>
    <row r="1902" spans="1:12" x14ac:dyDescent="0.3">
      <c r="A1902" t="s">
        <v>193</v>
      </c>
      <c r="B1902" s="1">
        <v>44314</v>
      </c>
      <c r="C1902" s="1" t="str">
        <f t="shared" si="29"/>
        <v>21118</v>
      </c>
      <c r="D1902" t="s">
        <v>109</v>
      </c>
      <c r="E1902" t="s">
        <v>120</v>
      </c>
      <c r="F1902" t="s">
        <v>115</v>
      </c>
      <c r="G1902">
        <v>18.5</v>
      </c>
      <c r="H1902">
        <v>128.80000000000001</v>
      </c>
      <c r="I1902" t="s">
        <v>9</v>
      </c>
      <c r="J1902" t="str">
        <f>_xlfn.XLOOKUP(Table1_1[[#This Row],[Analyte]],[1]analyte_order!$B:$B,[1]analyte_order!$C:$C)</f>
        <v>307-24-4</v>
      </c>
      <c r="K1902">
        <f>_xlfn.XLOOKUP(Table1_1[[#This Row],[CAS_rn]],[1]analyte_order!$C:$C,[1]analyte_order!$E:$E)</f>
        <v>3</v>
      </c>
      <c r="L1902" s="3">
        <v>0.21</v>
      </c>
    </row>
    <row r="1903" spans="1:12" x14ac:dyDescent="0.3">
      <c r="A1903" t="s">
        <v>193</v>
      </c>
      <c r="B1903" s="1">
        <v>44314</v>
      </c>
      <c r="C1903" s="1" t="str">
        <f t="shared" si="29"/>
        <v>21118</v>
      </c>
      <c r="D1903" t="s">
        <v>109</v>
      </c>
      <c r="E1903" t="s">
        <v>120</v>
      </c>
      <c r="F1903" t="s">
        <v>115</v>
      </c>
      <c r="G1903">
        <v>18.5</v>
      </c>
      <c r="H1903">
        <v>128.80000000000001</v>
      </c>
      <c r="I1903" t="s">
        <v>10</v>
      </c>
      <c r="J1903" t="str">
        <f>_xlfn.XLOOKUP(Table1_1[[#This Row],[Analyte]],[1]analyte_order!$B:$B,[1]analyte_order!$C:$C)</f>
        <v>375-85-9</v>
      </c>
      <c r="K1903">
        <f>_xlfn.XLOOKUP(Table1_1[[#This Row],[CAS_rn]],[1]analyte_order!$C:$C,[1]analyte_order!$E:$E)</f>
        <v>4</v>
      </c>
      <c r="L1903" s="3">
        <v>0.16500000000000001</v>
      </c>
    </row>
    <row r="1904" spans="1:12" x14ac:dyDescent="0.3">
      <c r="A1904" t="s">
        <v>193</v>
      </c>
      <c r="B1904" s="1">
        <v>44314</v>
      </c>
      <c r="C1904" s="1" t="str">
        <f t="shared" si="29"/>
        <v>21118</v>
      </c>
      <c r="D1904" t="s">
        <v>109</v>
      </c>
      <c r="E1904" t="s">
        <v>120</v>
      </c>
      <c r="F1904" t="s">
        <v>115</v>
      </c>
      <c r="G1904">
        <v>18.5</v>
      </c>
      <c r="H1904">
        <v>128.80000000000001</v>
      </c>
      <c r="I1904" t="s">
        <v>11</v>
      </c>
      <c r="J1904" t="str">
        <f>_xlfn.XLOOKUP(Table1_1[[#This Row],[Analyte]],[1]analyte_order!$B:$B,[1]analyte_order!$C:$C)</f>
        <v>335-67-1</v>
      </c>
      <c r="K1904">
        <f>_xlfn.XLOOKUP(Table1_1[[#This Row],[CAS_rn]],[1]analyte_order!$C:$C,[1]analyte_order!$E:$E)</f>
        <v>5</v>
      </c>
      <c r="L1904" s="3">
        <v>0.498</v>
      </c>
    </row>
    <row r="1905" spans="1:12" x14ac:dyDescent="0.3">
      <c r="A1905" t="s">
        <v>193</v>
      </c>
      <c r="B1905" s="1">
        <v>44314</v>
      </c>
      <c r="C1905" s="1" t="str">
        <f t="shared" si="29"/>
        <v>21118</v>
      </c>
      <c r="D1905" t="s">
        <v>109</v>
      </c>
      <c r="E1905" t="s">
        <v>120</v>
      </c>
      <c r="F1905" t="s">
        <v>115</v>
      </c>
      <c r="G1905">
        <v>18.5</v>
      </c>
      <c r="H1905">
        <v>128.80000000000001</v>
      </c>
      <c r="I1905" t="s">
        <v>12</v>
      </c>
      <c r="J1905" t="str">
        <f>_xlfn.XLOOKUP(Table1_1[[#This Row],[Analyte]],[1]analyte_order!$B:$B,[1]analyte_order!$C:$C)</f>
        <v>375-95-1</v>
      </c>
      <c r="K1905">
        <f>_xlfn.XLOOKUP(Table1_1[[#This Row],[CAS_rn]],[1]analyte_order!$C:$C,[1]analyte_order!$E:$E)</f>
        <v>6</v>
      </c>
      <c r="L1905" s="3">
        <v>0.46800000000000003</v>
      </c>
    </row>
    <row r="1906" spans="1:12" x14ac:dyDescent="0.3">
      <c r="A1906" t="s">
        <v>193</v>
      </c>
      <c r="B1906" s="1">
        <v>44314</v>
      </c>
      <c r="C1906" s="1" t="str">
        <f t="shared" si="29"/>
        <v>21118</v>
      </c>
      <c r="D1906" t="s">
        <v>109</v>
      </c>
      <c r="E1906" t="s">
        <v>120</v>
      </c>
      <c r="F1906" t="s">
        <v>115</v>
      </c>
      <c r="G1906">
        <v>18.5</v>
      </c>
      <c r="H1906">
        <v>128.80000000000001</v>
      </c>
      <c r="I1906" t="s">
        <v>19</v>
      </c>
      <c r="J1906" t="str">
        <f>_xlfn.XLOOKUP(Table1_1[[#This Row],[Analyte]],[1]analyte_order!$B:$B,[1]analyte_order!$C:$C)</f>
        <v>335-76-2</v>
      </c>
      <c r="K1906">
        <f>_xlfn.XLOOKUP(Table1_1[[#This Row],[CAS_rn]],[1]analyte_order!$C:$C,[1]analyte_order!$E:$E)</f>
        <v>7</v>
      </c>
      <c r="L1906" s="3">
        <v>1.56</v>
      </c>
    </row>
    <row r="1907" spans="1:12" x14ac:dyDescent="0.3">
      <c r="A1907" t="s">
        <v>193</v>
      </c>
      <c r="B1907" s="1">
        <v>44314</v>
      </c>
      <c r="C1907" s="1" t="str">
        <f t="shared" si="29"/>
        <v>21118</v>
      </c>
      <c r="D1907" t="s">
        <v>109</v>
      </c>
      <c r="E1907" t="s">
        <v>120</v>
      </c>
      <c r="F1907" t="s">
        <v>115</v>
      </c>
      <c r="G1907">
        <v>18.5</v>
      </c>
      <c r="H1907">
        <v>128.80000000000001</v>
      </c>
      <c r="I1907" t="s">
        <v>20</v>
      </c>
      <c r="J1907" t="str">
        <f>_xlfn.XLOOKUP(Table1_1[[#This Row],[Analyte]],[1]analyte_order!$B:$B,[1]analyte_order!$C:$C)</f>
        <v>2058-94-8</v>
      </c>
      <c r="K1907">
        <f>_xlfn.XLOOKUP(Table1_1[[#This Row],[CAS_rn]],[1]analyte_order!$C:$C,[1]analyte_order!$E:$E)</f>
        <v>8</v>
      </c>
      <c r="L1907" s="3">
        <v>2.16</v>
      </c>
    </row>
    <row r="1908" spans="1:12" x14ac:dyDescent="0.3">
      <c r="A1908" t="s">
        <v>193</v>
      </c>
      <c r="B1908" s="1">
        <v>44314</v>
      </c>
      <c r="C1908" s="1" t="str">
        <f t="shared" si="29"/>
        <v>21118</v>
      </c>
      <c r="D1908" t="s">
        <v>109</v>
      </c>
      <c r="E1908" t="s">
        <v>120</v>
      </c>
      <c r="F1908" t="s">
        <v>115</v>
      </c>
      <c r="G1908">
        <v>18.5</v>
      </c>
      <c r="H1908">
        <v>128.80000000000001</v>
      </c>
      <c r="I1908" t="s">
        <v>21</v>
      </c>
      <c r="J1908" t="str">
        <f>_xlfn.XLOOKUP(Table1_1[[#This Row],[Analyte]],[1]analyte_order!$B:$B,[1]analyte_order!$C:$C)</f>
        <v>307-55-1</v>
      </c>
      <c r="K1908">
        <f>_xlfn.XLOOKUP(Table1_1[[#This Row],[CAS_rn]],[1]analyte_order!$C:$C,[1]analyte_order!$E:$E)</f>
        <v>9</v>
      </c>
      <c r="L1908" s="3">
        <v>2.15</v>
      </c>
    </row>
    <row r="1909" spans="1:12" x14ac:dyDescent="0.3">
      <c r="A1909" t="s">
        <v>193</v>
      </c>
      <c r="B1909" s="1">
        <v>44314</v>
      </c>
      <c r="C1909" s="1" t="str">
        <f t="shared" si="29"/>
        <v>21118</v>
      </c>
      <c r="D1909" t="s">
        <v>109</v>
      </c>
      <c r="E1909" t="s">
        <v>120</v>
      </c>
      <c r="F1909" t="s">
        <v>115</v>
      </c>
      <c r="G1909">
        <v>18.5</v>
      </c>
      <c r="H1909">
        <v>128.80000000000001</v>
      </c>
      <c r="I1909" t="s">
        <v>22</v>
      </c>
      <c r="J1909" t="str">
        <f>_xlfn.XLOOKUP(Table1_1[[#This Row],[Analyte]],[1]analyte_order!$B:$B,[1]analyte_order!$C:$C)</f>
        <v>72629-94-8</v>
      </c>
      <c r="K1909">
        <f>_xlfn.XLOOKUP(Table1_1[[#This Row],[CAS_rn]],[1]analyte_order!$C:$C,[1]analyte_order!$E:$E)</f>
        <v>10</v>
      </c>
      <c r="L1909" s="3">
        <v>0.92500000000000004</v>
      </c>
    </row>
    <row r="1910" spans="1:12" x14ac:dyDescent="0.3">
      <c r="A1910" t="s">
        <v>193</v>
      </c>
      <c r="B1910" s="1">
        <v>44314</v>
      </c>
      <c r="C1910" s="1" t="str">
        <f t="shared" si="29"/>
        <v>21118</v>
      </c>
      <c r="D1910" t="s">
        <v>109</v>
      </c>
      <c r="E1910" t="s">
        <v>120</v>
      </c>
      <c r="F1910" t="s">
        <v>115</v>
      </c>
      <c r="G1910">
        <v>18.5</v>
      </c>
      <c r="H1910">
        <v>128.80000000000001</v>
      </c>
      <c r="I1910" t="s">
        <v>23</v>
      </c>
      <c r="J1910" t="str">
        <f>_xlfn.XLOOKUP(Table1_1[[#This Row],[Analyte]],[1]analyte_order!$B:$B,[1]analyte_order!$C:$C)</f>
        <v>376-06-7</v>
      </c>
      <c r="K1910">
        <f>_xlfn.XLOOKUP(Table1_1[[#This Row],[CAS_rn]],[1]analyte_order!$C:$C,[1]analyte_order!$E:$E)</f>
        <v>11</v>
      </c>
      <c r="L1910" s="3">
        <v>0.95</v>
      </c>
    </row>
    <row r="1911" spans="1:12" x14ac:dyDescent="0.3">
      <c r="A1911" t="s">
        <v>193</v>
      </c>
      <c r="B1911" s="1">
        <v>44314</v>
      </c>
      <c r="C1911" s="1" t="str">
        <f t="shared" si="29"/>
        <v>21118</v>
      </c>
      <c r="D1911" t="s">
        <v>109</v>
      </c>
      <c r="E1911" t="s">
        <v>120</v>
      </c>
      <c r="F1911" t="s">
        <v>115</v>
      </c>
      <c r="G1911">
        <v>18.5</v>
      </c>
      <c r="H1911">
        <v>128.80000000000001</v>
      </c>
      <c r="I1911" t="s">
        <v>24</v>
      </c>
      <c r="J1911" t="str">
        <f>_xlfn.XLOOKUP(Table1_1[[#This Row],[Analyte]],[1]analyte_order!$B:$B,[1]analyte_order!$C:$C)</f>
        <v>67905-19-5</v>
      </c>
      <c r="K1911">
        <f>_xlfn.XLOOKUP(Table1_1[[#This Row],[CAS_rn]],[1]analyte_order!$C:$C,[1]analyte_order!$E:$E)</f>
        <v>12</v>
      </c>
      <c r="L1911" s="3">
        <v>4.7500000000000001E-2</v>
      </c>
    </row>
    <row r="1912" spans="1:12" x14ac:dyDescent="0.3">
      <c r="A1912" t="s">
        <v>193</v>
      </c>
      <c r="B1912" s="1">
        <v>44314</v>
      </c>
      <c r="C1912" s="1" t="str">
        <f t="shared" si="29"/>
        <v>21118</v>
      </c>
      <c r="D1912" t="s">
        <v>109</v>
      </c>
      <c r="E1912" t="s">
        <v>120</v>
      </c>
      <c r="F1912" t="s">
        <v>115</v>
      </c>
      <c r="G1912">
        <v>18.5</v>
      </c>
      <c r="H1912">
        <v>128.80000000000001</v>
      </c>
      <c r="I1912" t="s">
        <v>13</v>
      </c>
      <c r="J1912" t="str">
        <f>_xlfn.XLOOKUP(Table1_1[[#This Row],[Analyte]],[1]analyte_order!$B:$B,[1]analyte_order!$C:$C)</f>
        <v>375-73-5</v>
      </c>
      <c r="K1912">
        <f>_xlfn.XLOOKUP(Table1_1[[#This Row],[CAS_rn]],[1]analyte_order!$C:$C,[1]analyte_order!$E:$E)</f>
        <v>14</v>
      </c>
      <c r="L1912" s="3">
        <v>4.7500000000000001E-2</v>
      </c>
    </row>
    <row r="1913" spans="1:12" x14ac:dyDescent="0.3">
      <c r="A1913" t="s">
        <v>193</v>
      </c>
      <c r="B1913" s="1">
        <v>44314</v>
      </c>
      <c r="C1913" s="1" t="str">
        <f t="shared" si="29"/>
        <v>21118</v>
      </c>
      <c r="D1913" t="s">
        <v>109</v>
      </c>
      <c r="E1913" t="s">
        <v>120</v>
      </c>
      <c r="F1913" t="s">
        <v>115</v>
      </c>
      <c r="G1913">
        <v>18.5</v>
      </c>
      <c r="H1913">
        <v>128.80000000000001</v>
      </c>
      <c r="I1913" t="s">
        <v>14</v>
      </c>
      <c r="J1913" t="str">
        <f>_xlfn.XLOOKUP(Table1_1[[#This Row],[Analyte]],[1]analyte_order!$B:$B,[1]analyte_order!$C:$C)</f>
        <v>2706-91-4</v>
      </c>
      <c r="K1913">
        <f>_xlfn.XLOOKUP(Table1_1[[#This Row],[CAS_rn]],[1]analyte_order!$C:$C,[1]analyte_order!$E:$E)</f>
        <v>15</v>
      </c>
      <c r="L1913" s="3">
        <v>0.14899999999999999</v>
      </c>
    </row>
    <row r="1914" spans="1:12" x14ac:dyDescent="0.3">
      <c r="A1914" t="s">
        <v>193</v>
      </c>
      <c r="B1914" s="1">
        <v>44314</v>
      </c>
      <c r="C1914" s="1" t="str">
        <f t="shared" si="29"/>
        <v>21118</v>
      </c>
      <c r="D1914" t="s">
        <v>109</v>
      </c>
      <c r="E1914" t="s">
        <v>120</v>
      </c>
      <c r="F1914" t="s">
        <v>115</v>
      </c>
      <c r="G1914">
        <v>18.5</v>
      </c>
      <c r="H1914">
        <v>128.80000000000001</v>
      </c>
      <c r="I1914" t="s">
        <v>15</v>
      </c>
      <c r="J1914" t="str">
        <f>_xlfn.XLOOKUP(Table1_1[[#This Row],[Analyte]],[1]analyte_order!$B:$B,[1]analyte_order!$C:$C)</f>
        <v>355-46-4</v>
      </c>
      <c r="K1914">
        <f>_xlfn.XLOOKUP(Table1_1[[#This Row],[CAS_rn]],[1]analyte_order!$C:$C,[1]analyte_order!$E:$E)</f>
        <v>16</v>
      </c>
      <c r="L1914" s="3">
        <v>3.97</v>
      </c>
    </row>
    <row r="1915" spans="1:12" x14ac:dyDescent="0.3">
      <c r="A1915" t="s">
        <v>193</v>
      </c>
      <c r="B1915" s="1">
        <v>44314</v>
      </c>
      <c r="C1915" s="1" t="str">
        <f t="shared" si="29"/>
        <v>21118</v>
      </c>
      <c r="D1915" t="s">
        <v>109</v>
      </c>
      <c r="E1915" t="s">
        <v>120</v>
      </c>
      <c r="F1915" t="s">
        <v>115</v>
      </c>
      <c r="G1915">
        <v>18.5</v>
      </c>
      <c r="H1915">
        <v>128.80000000000001</v>
      </c>
      <c r="I1915" t="s">
        <v>16</v>
      </c>
      <c r="J1915" t="str">
        <f>_xlfn.XLOOKUP(Table1_1[[#This Row],[Analyte]],[1]analyte_order!$B:$B,[1]analyte_order!$C:$C)</f>
        <v>375-92-8</v>
      </c>
      <c r="K1915">
        <f>_xlfn.XLOOKUP(Table1_1[[#This Row],[CAS_rn]],[1]analyte_order!$C:$C,[1]analyte_order!$E:$E)</f>
        <v>17</v>
      </c>
      <c r="L1915" s="3">
        <v>0.52600000000000002</v>
      </c>
    </row>
    <row r="1916" spans="1:12" x14ac:dyDescent="0.3">
      <c r="A1916" t="s">
        <v>193</v>
      </c>
      <c r="B1916" s="1">
        <v>44314</v>
      </c>
      <c r="C1916" s="1" t="str">
        <f t="shared" si="29"/>
        <v>21118</v>
      </c>
      <c r="D1916" t="s">
        <v>109</v>
      </c>
      <c r="E1916" t="s">
        <v>120</v>
      </c>
      <c r="F1916" t="s">
        <v>115</v>
      </c>
      <c r="G1916">
        <v>18.5</v>
      </c>
      <c r="H1916">
        <v>128.80000000000001</v>
      </c>
      <c r="I1916" t="s">
        <v>17</v>
      </c>
      <c r="J1916" t="str">
        <f>_xlfn.XLOOKUP(Table1_1[[#This Row],[Analyte]],[1]analyte_order!$B:$B,[1]analyte_order!$C:$C)</f>
        <v>1763-23-1</v>
      </c>
      <c r="K1916">
        <f>_xlfn.XLOOKUP(Table1_1[[#This Row],[CAS_rn]],[1]analyte_order!$C:$C,[1]analyte_order!$E:$E)</f>
        <v>18</v>
      </c>
      <c r="L1916" s="3">
        <v>277</v>
      </c>
    </row>
    <row r="1917" spans="1:12" x14ac:dyDescent="0.3">
      <c r="A1917" t="s">
        <v>193</v>
      </c>
      <c r="B1917" s="1">
        <v>44314</v>
      </c>
      <c r="C1917" s="1" t="str">
        <f t="shared" si="29"/>
        <v>21118</v>
      </c>
      <c r="D1917" t="s">
        <v>109</v>
      </c>
      <c r="E1917" t="s">
        <v>120</v>
      </c>
      <c r="F1917" t="s">
        <v>115</v>
      </c>
      <c r="G1917">
        <v>18.5</v>
      </c>
      <c r="H1917">
        <v>128.80000000000001</v>
      </c>
      <c r="I1917" t="s">
        <v>25</v>
      </c>
      <c r="J1917" t="str">
        <f>_xlfn.XLOOKUP(Table1_1[[#This Row],[Analyte]],[1]analyte_order!$B:$B,[1]analyte_order!$C:$C)</f>
        <v>68259-12-1</v>
      </c>
      <c r="K1917">
        <f>_xlfn.XLOOKUP(Table1_1[[#This Row],[CAS_rn]],[1]analyte_order!$C:$C,[1]analyte_order!$E:$E)</f>
        <v>19</v>
      </c>
      <c r="L1917" s="3">
        <v>1.96</v>
      </c>
    </row>
    <row r="1918" spans="1:12" x14ac:dyDescent="0.3">
      <c r="A1918" t="s">
        <v>193</v>
      </c>
      <c r="B1918" s="1">
        <v>44314</v>
      </c>
      <c r="C1918" s="1" t="str">
        <f t="shared" si="29"/>
        <v>21118</v>
      </c>
      <c r="D1918" t="s">
        <v>109</v>
      </c>
      <c r="E1918" t="s">
        <v>120</v>
      </c>
      <c r="F1918" t="s">
        <v>115</v>
      </c>
      <c r="G1918">
        <v>18.5</v>
      </c>
      <c r="H1918">
        <v>128.80000000000001</v>
      </c>
      <c r="I1918" t="s">
        <v>26</v>
      </c>
      <c r="J1918" t="str">
        <f>_xlfn.XLOOKUP(Table1_1[[#This Row],[Analyte]],[1]analyte_order!$B:$B,[1]analyte_order!$C:$C)</f>
        <v>335-77-3</v>
      </c>
      <c r="K1918">
        <f>_xlfn.XLOOKUP(Table1_1[[#This Row],[CAS_rn]],[1]analyte_order!$C:$C,[1]analyte_order!$E:$E)</f>
        <v>20</v>
      </c>
      <c r="L1918" s="3">
        <v>2.14</v>
      </c>
    </row>
    <row r="1919" spans="1:12" x14ac:dyDescent="0.3">
      <c r="A1919" t="s">
        <v>193</v>
      </c>
      <c r="B1919" s="1">
        <v>44314</v>
      </c>
      <c r="C1919" s="1" t="str">
        <f t="shared" si="29"/>
        <v>21118</v>
      </c>
      <c r="D1919" t="s">
        <v>109</v>
      </c>
      <c r="E1919" t="s">
        <v>120</v>
      </c>
      <c r="F1919" t="s">
        <v>115</v>
      </c>
      <c r="G1919">
        <v>18.5</v>
      </c>
      <c r="H1919">
        <v>128.80000000000001</v>
      </c>
      <c r="I1919" t="s">
        <v>27</v>
      </c>
      <c r="J1919" t="str">
        <f>_xlfn.XLOOKUP(Table1_1[[#This Row],[Analyte]],[1]analyte_order!$B:$B,[1]analyte_order!$C:$C)</f>
        <v>79780-39-5</v>
      </c>
      <c r="K1919">
        <f>_xlfn.XLOOKUP(Table1_1[[#This Row],[CAS_rn]],[1]analyte_order!$C:$C,[1]analyte_order!$E:$E)</f>
        <v>21</v>
      </c>
      <c r="L1919" s="3">
        <v>0.42699999999999999</v>
      </c>
    </row>
    <row r="1920" spans="1:12" x14ac:dyDescent="0.3">
      <c r="A1920" t="s">
        <v>193</v>
      </c>
      <c r="B1920" s="1">
        <v>44314</v>
      </c>
      <c r="C1920" s="1" t="str">
        <f t="shared" si="29"/>
        <v>21118</v>
      </c>
      <c r="D1920" t="s">
        <v>109</v>
      </c>
      <c r="E1920" t="s">
        <v>120</v>
      </c>
      <c r="F1920" t="s">
        <v>115</v>
      </c>
      <c r="G1920">
        <v>18.5</v>
      </c>
      <c r="H1920">
        <v>128.80000000000001</v>
      </c>
      <c r="I1920" t="s">
        <v>28</v>
      </c>
      <c r="J1920" t="str">
        <f>_xlfn.XLOOKUP(Table1_1[[#This Row],[Analyte]],[1]analyte_order!$B:$B,[1]analyte_order!$C:$C)</f>
        <v>757124-72-4</v>
      </c>
      <c r="K1920">
        <f>_xlfn.XLOOKUP(Table1_1[[#This Row],[CAS_rn]],[1]analyte_order!$C:$C,[1]analyte_order!$E:$E)</f>
        <v>22</v>
      </c>
      <c r="L1920" s="3">
        <v>2.375E-2</v>
      </c>
    </row>
    <row r="1921" spans="1:12" x14ac:dyDescent="0.3">
      <c r="A1921" t="s">
        <v>193</v>
      </c>
      <c r="B1921" s="1">
        <v>44314</v>
      </c>
      <c r="C1921" s="1" t="str">
        <f t="shared" si="29"/>
        <v>21118</v>
      </c>
      <c r="D1921" t="s">
        <v>109</v>
      </c>
      <c r="E1921" t="s">
        <v>120</v>
      </c>
      <c r="F1921" t="s">
        <v>115</v>
      </c>
      <c r="G1921">
        <v>18.5</v>
      </c>
      <c r="H1921">
        <v>128.80000000000001</v>
      </c>
      <c r="I1921" t="s">
        <v>18</v>
      </c>
      <c r="J1921" t="str">
        <f>_xlfn.XLOOKUP(Table1_1[[#This Row],[Analyte]],[1]analyte_order!$B:$B,[1]analyte_order!$C:$C)</f>
        <v>27619-97-2</v>
      </c>
      <c r="K1921">
        <f>_xlfn.XLOOKUP(Table1_1[[#This Row],[CAS_rn]],[1]analyte_order!$C:$C,[1]analyte_order!$E:$E)</f>
        <v>23</v>
      </c>
      <c r="L1921" s="3">
        <v>2.375E-2</v>
      </c>
    </row>
    <row r="1922" spans="1:12" x14ac:dyDescent="0.3">
      <c r="A1922" t="s">
        <v>193</v>
      </c>
      <c r="B1922" s="1">
        <v>44314</v>
      </c>
      <c r="C1922" s="1" t="str">
        <f t="shared" ref="C1922:C1985" si="30">TEXT(B1922,"yy")&amp;TEXT((B1922-DATEVALUE("1/1/"&amp;TEXT(B1922,"yy"))+1),"000")</f>
        <v>21118</v>
      </c>
      <c r="D1922" t="s">
        <v>109</v>
      </c>
      <c r="E1922" t="s">
        <v>120</v>
      </c>
      <c r="F1922" t="s">
        <v>115</v>
      </c>
      <c r="G1922">
        <v>18.5</v>
      </c>
      <c r="H1922">
        <v>128.80000000000001</v>
      </c>
      <c r="I1922" t="s">
        <v>29</v>
      </c>
      <c r="J1922" t="str">
        <f>_xlfn.XLOOKUP(Table1_1[[#This Row],[Analyte]],[1]analyte_order!$B:$B,[1]analyte_order!$C:$C)</f>
        <v>39108-34-4</v>
      </c>
      <c r="K1922">
        <f>_xlfn.XLOOKUP(Table1_1[[#This Row],[CAS_rn]],[1]analyte_order!$C:$C,[1]analyte_order!$E:$E)</f>
        <v>24</v>
      </c>
      <c r="L1922" s="3">
        <v>3.17</v>
      </c>
    </row>
    <row r="1923" spans="1:12" x14ac:dyDescent="0.3">
      <c r="A1923" t="s">
        <v>193</v>
      </c>
      <c r="B1923" s="1">
        <v>44314</v>
      </c>
      <c r="C1923" s="1" t="str">
        <f t="shared" si="30"/>
        <v>21118</v>
      </c>
      <c r="D1923" t="s">
        <v>109</v>
      </c>
      <c r="E1923" t="s">
        <v>120</v>
      </c>
      <c r="F1923" t="s">
        <v>115</v>
      </c>
      <c r="G1923">
        <v>18.5</v>
      </c>
      <c r="H1923">
        <v>128.80000000000001</v>
      </c>
      <c r="I1923" t="s">
        <v>30</v>
      </c>
      <c r="J1923" t="str">
        <f>_xlfn.XLOOKUP(Table1_1[[#This Row],[Analyte]],[1]analyte_order!$B:$B,[1]analyte_order!$C:$C)</f>
        <v>120226-60-0</v>
      </c>
      <c r="K1923">
        <f>_xlfn.XLOOKUP(Table1_1[[#This Row],[CAS_rn]],[1]analyte_order!$C:$C,[1]analyte_order!$E:$E)</f>
        <v>25</v>
      </c>
      <c r="L1923" s="3">
        <v>1.58</v>
      </c>
    </row>
    <row r="1924" spans="1:12" x14ac:dyDescent="0.3">
      <c r="A1924" t="s">
        <v>193</v>
      </c>
      <c r="B1924" s="1">
        <v>44314</v>
      </c>
      <c r="C1924" s="1" t="str">
        <f t="shared" si="30"/>
        <v>21118</v>
      </c>
      <c r="D1924" t="s">
        <v>109</v>
      </c>
      <c r="E1924" t="s">
        <v>120</v>
      </c>
      <c r="F1924" t="s">
        <v>115</v>
      </c>
      <c r="G1924">
        <v>18.5</v>
      </c>
      <c r="H1924">
        <v>128.80000000000001</v>
      </c>
      <c r="I1924" t="s">
        <v>31</v>
      </c>
      <c r="J1924" t="str">
        <f>_xlfn.XLOOKUP(Table1_1[[#This Row],[Analyte]],[1]analyte_order!$B:$B,[1]analyte_order!$C:$C)</f>
        <v>2355-31-9</v>
      </c>
      <c r="K1924">
        <f>_xlfn.XLOOKUP(Table1_1[[#This Row],[CAS_rn]],[1]analyte_order!$C:$C,[1]analyte_order!$E:$E)</f>
        <v>26</v>
      </c>
      <c r="L1924" s="3">
        <v>2.375E-2</v>
      </c>
    </row>
    <row r="1925" spans="1:12" x14ac:dyDescent="0.3">
      <c r="A1925" t="s">
        <v>193</v>
      </c>
      <c r="B1925" s="1">
        <v>44314</v>
      </c>
      <c r="C1925" s="1" t="str">
        <f t="shared" si="30"/>
        <v>21118</v>
      </c>
      <c r="D1925" t="s">
        <v>109</v>
      </c>
      <c r="E1925" t="s">
        <v>120</v>
      </c>
      <c r="F1925" t="s">
        <v>115</v>
      </c>
      <c r="G1925">
        <v>18.5</v>
      </c>
      <c r="H1925">
        <v>128.80000000000001</v>
      </c>
      <c r="I1925" t="s">
        <v>32</v>
      </c>
      <c r="J1925" t="str">
        <f>_xlfn.XLOOKUP(Table1_1[[#This Row],[Analyte]],[1]analyte_order!$B:$B,[1]analyte_order!$C:$C)</f>
        <v>2991-50-6</v>
      </c>
      <c r="K1925">
        <f>_xlfn.XLOOKUP(Table1_1[[#This Row],[CAS_rn]],[1]analyte_order!$C:$C,[1]analyte_order!$E:$E)</f>
        <v>27</v>
      </c>
      <c r="L1925" s="3">
        <v>2.375E-2</v>
      </c>
    </row>
    <row r="1926" spans="1:12" x14ac:dyDescent="0.3">
      <c r="A1926" t="s">
        <v>193</v>
      </c>
      <c r="B1926" s="1">
        <v>44314</v>
      </c>
      <c r="C1926" s="1" t="str">
        <f t="shared" si="30"/>
        <v>21118</v>
      </c>
      <c r="D1926" t="s">
        <v>109</v>
      </c>
      <c r="E1926" t="s">
        <v>120</v>
      </c>
      <c r="F1926" t="s">
        <v>115</v>
      </c>
      <c r="G1926">
        <v>18.5</v>
      </c>
      <c r="H1926">
        <v>128.80000000000001</v>
      </c>
      <c r="I1926" t="s">
        <v>33</v>
      </c>
      <c r="J1926" t="str">
        <f>_xlfn.XLOOKUP(Table1_1[[#This Row],[Analyte]],[1]analyte_order!$B:$B,[1]analyte_order!$C:$C)</f>
        <v>754-91-6</v>
      </c>
      <c r="K1926">
        <f>_xlfn.XLOOKUP(Table1_1[[#This Row],[CAS_rn]],[1]analyte_order!$C:$C,[1]analyte_order!$E:$E)</f>
        <v>28</v>
      </c>
      <c r="L1926" s="3">
        <v>1</v>
      </c>
    </row>
    <row r="1927" spans="1:12" x14ac:dyDescent="0.3">
      <c r="A1927" t="s">
        <v>193</v>
      </c>
      <c r="B1927" s="1">
        <v>44314</v>
      </c>
      <c r="C1927" s="1" t="str">
        <f t="shared" si="30"/>
        <v>21118</v>
      </c>
      <c r="D1927" t="s">
        <v>109</v>
      </c>
      <c r="E1927" t="s">
        <v>120</v>
      </c>
      <c r="F1927" t="s">
        <v>115</v>
      </c>
      <c r="G1927">
        <v>18.5</v>
      </c>
      <c r="H1927">
        <v>128.80000000000001</v>
      </c>
      <c r="I1927" t="s">
        <v>34</v>
      </c>
      <c r="J1927" t="str">
        <f>_xlfn.XLOOKUP(Table1_1[[#This Row],[Analyte]],[1]analyte_order!$B:$B,[1]analyte_order!$C:$C)</f>
        <v>2806-24-8</v>
      </c>
      <c r="K1927">
        <f>_xlfn.XLOOKUP(Table1_1[[#This Row],[CAS_rn]],[1]analyte_order!$C:$C,[1]analyte_order!$E:$E)</f>
        <v>29</v>
      </c>
      <c r="L1927" s="3">
        <v>2.375E-2</v>
      </c>
    </row>
    <row r="1928" spans="1:12" x14ac:dyDescent="0.3">
      <c r="A1928" t="s">
        <v>193</v>
      </c>
      <c r="B1928" s="1">
        <v>44314</v>
      </c>
      <c r="C1928" s="1" t="str">
        <f t="shared" si="30"/>
        <v>21118</v>
      </c>
      <c r="D1928" t="s">
        <v>109</v>
      </c>
      <c r="E1928" t="s">
        <v>120</v>
      </c>
      <c r="F1928" t="s">
        <v>115</v>
      </c>
      <c r="G1928">
        <v>18.5</v>
      </c>
      <c r="H1928">
        <v>128.80000000000001</v>
      </c>
      <c r="I1928" t="s">
        <v>35</v>
      </c>
      <c r="J1928" t="str">
        <f>_xlfn.XLOOKUP(Table1_1[[#This Row],[Analyte]],[1]analyte_order!$B:$B,[1]analyte_order!$C:$C)</f>
        <v>31506-32-8</v>
      </c>
      <c r="K1928">
        <f>_xlfn.XLOOKUP(Table1_1[[#This Row],[CAS_rn]],[1]analyte_order!$C:$C,[1]analyte_order!$E:$E)</f>
        <v>30</v>
      </c>
      <c r="L1928" s="3">
        <v>2.375E-2</v>
      </c>
    </row>
    <row r="1929" spans="1:12" x14ac:dyDescent="0.3">
      <c r="A1929" t="s">
        <v>193</v>
      </c>
      <c r="B1929" s="1">
        <v>44314</v>
      </c>
      <c r="C1929" s="1" t="str">
        <f t="shared" si="30"/>
        <v>21118</v>
      </c>
      <c r="D1929" t="s">
        <v>109</v>
      </c>
      <c r="E1929" t="s">
        <v>120</v>
      </c>
      <c r="F1929" t="s">
        <v>115</v>
      </c>
      <c r="G1929">
        <v>18.5</v>
      </c>
      <c r="H1929">
        <v>128.80000000000001</v>
      </c>
      <c r="I1929" t="s">
        <v>36</v>
      </c>
      <c r="J1929" t="str">
        <f>_xlfn.XLOOKUP(Table1_1[[#This Row],[Analyte]],[1]analyte_order!$B:$B,[1]analyte_order!$C:$C)</f>
        <v>4151-50-2</v>
      </c>
      <c r="K1929">
        <f>_xlfn.XLOOKUP(Table1_1[[#This Row],[CAS_rn]],[1]analyte_order!$C:$C,[1]analyte_order!$E:$E)</f>
        <v>31</v>
      </c>
      <c r="L1929" s="3">
        <v>2.375E-2</v>
      </c>
    </row>
    <row r="1930" spans="1:12" x14ac:dyDescent="0.3">
      <c r="A1930" t="s">
        <v>193</v>
      </c>
      <c r="B1930" s="1">
        <v>44314</v>
      </c>
      <c r="C1930" s="1" t="str">
        <f t="shared" si="30"/>
        <v>21118</v>
      </c>
      <c r="D1930" t="s">
        <v>109</v>
      </c>
      <c r="E1930" t="s">
        <v>120</v>
      </c>
      <c r="F1930" t="s">
        <v>115</v>
      </c>
      <c r="G1930">
        <v>18.5</v>
      </c>
      <c r="H1930">
        <v>128.80000000000001</v>
      </c>
      <c r="I1930" t="s">
        <v>37</v>
      </c>
      <c r="J1930" t="str">
        <f>_xlfn.XLOOKUP(Table1_1[[#This Row],[Analyte]],[1]analyte_order!$B:$B,[1]analyte_order!$C:$C)</f>
        <v>13252-13-6</v>
      </c>
      <c r="K1930">
        <f>_xlfn.XLOOKUP(Table1_1[[#This Row],[CAS_rn]],[1]analyte_order!$C:$C,[1]analyte_order!$E:$E)</f>
        <v>34</v>
      </c>
      <c r="L1930" s="3">
        <v>2.375E-2</v>
      </c>
    </row>
    <row r="1931" spans="1:12" x14ac:dyDescent="0.3">
      <c r="A1931" t="s">
        <v>193</v>
      </c>
      <c r="B1931" s="1">
        <v>44314</v>
      </c>
      <c r="C1931" s="1" t="str">
        <f t="shared" si="30"/>
        <v>21118</v>
      </c>
      <c r="D1931" t="s">
        <v>109</v>
      </c>
      <c r="E1931" t="s">
        <v>120</v>
      </c>
      <c r="F1931" t="s">
        <v>115</v>
      </c>
      <c r="G1931">
        <v>18.5</v>
      </c>
      <c r="H1931">
        <v>128.80000000000001</v>
      </c>
      <c r="I1931" t="s">
        <v>38</v>
      </c>
      <c r="J1931" t="str">
        <f>_xlfn.XLOOKUP(Table1_1[[#This Row],[Analyte]],[1]analyte_order!$B:$B,[1]analyte_order!$C:$C)</f>
        <v>919005-14-4</v>
      </c>
      <c r="K1931">
        <f>_xlfn.XLOOKUP(Table1_1[[#This Row],[CAS_rn]],[1]analyte_order!$C:$C,[1]analyte_order!$E:$E)</f>
        <v>35</v>
      </c>
      <c r="L1931" s="3">
        <v>2.375E-2</v>
      </c>
    </row>
    <row r="1932" spans="1:12" x14ac:dyDescent="0.3">
      <c r="A1932" t="s">
        <v>193</v>
      </c>
      <c r="B1932" s="1">
        <v>44314</v>
      </c>
      <c r="C1932" s="1" t="str">
        <f t="shared" si="30"/>
        <v>21118</v>
      </c>
      <c r="D1932" t="s">
        <v>109</v>
      </c>
      <c r="E1932" t="s">
        <v>120</v>
      </c>
      <c r="F1932" t="s">
        <v>115</v>
      </c>
      <c r="G1932">
        <v>18.5</v>
      </c>
      <c r="H1932">
        <v>128.80000000000001</v>
      </c>
      <c r="I1932" t="s">
        <v>39</v>
      </c>
      <c r="J1932" t="str">
        <f>_xlfn.XLOOKUP(Table1_1[[#This Row],[Analyte]],[1]analyte_order!$B:$B,[1]analyte_order!$C:$C)</f>
        <v>756426-58-1</v>
      </c>
      <c r="K1932">
        <f>_xlfn.XLOOKUP(Table1_1[[#This Row],[CAS_rn]],[1]analyte_order!$C:$C,[1]analyte_order!$E:$E)</f>
        <v>36</v>
      </c>
      <c r="L1932" s="3">
        <v>2.375E-2</v>
      </c>
    </row>
    <row r="1933" spans="1:12" x14ac:dyDescent="0.3">
      <c r="A1933" t="s">
        <v>193</v>
      </c>
      <c r="B1933" s="1">
        <v>44314</v>
      </c>
      <c r="C1933" s="1" t="str">
        <f t="shared" si="30"/>
        <v>21118</v>
      </c>
      <c r="D1933" t="s">
        <v>109</v>
      </c>
      <c r="E1933" t="s">
        <v>120</v>
      </c>
      <c r="F1933" t="s">
        <v>115</v>
      </c>
      <c r="G1933">
        <v>18.5</v>
      </c>
      <c r="H1933">
        <v>128.80000000000001</v>
      </c>
      <c r="I1933" t="s">
        <v>40</v>
      </c>
      <c r="J1933" t="str">
        <f>_xlfn.XLOOKUP(Table1_1[[#This Row],[Analyte]],[1]analyte_order!$B:$B,[1]analyte_order!$C:$C)</f>
        <v>763051-92-9</v>
      </c>
      <c r="K1933">
        <f>_xlfn.XLOOKUP(Table1_1[[#This Row],[CAS_rn]],[1]analyte_order!$C:$C,[1]analyte_order!$E:$E)</f>
        <v>37</v>
      </c>
      <c r="L1933" s="3">
        <v>2.375E-2</v>
      </c>
    </row>
    <row r="1934" spans="1:12" x14ac:dyDescent="0.3">
      <c r="A1934" t="s">
        <v>193</v>
      </c>
      <c r="B1934" s="1">
        <v>44314</v>
      </c>
      <c r="C1934" s="1" t="str">
        <f t="shared" si="30"/>
        <v>21118</v>
      </c>
      <c r="D1934" t="s">
        <v>109</v>
      </c>
      <c r="E1934" t="s">
        <v>120</v>
      </c>
      <c r="F1934" t="s">
        <v>115</v>
      </c>
      <c r="G1934">
        <v>18.5</v>
      </c>
      <c r="H1934">
        <v>128.80000000000001</v>
      </c>
      <c r="I1934" t="s">
        <v>41</v>
      </c>
      <c r="J1934" t="str">
        <f>_xlfn.XLOOKUP(Table1_1[[#This Row],[Analyte]],[1]analyte_order!$B:$B,[1]analyte_order!$C:$C)</f>
        <v>356-02-5</v>
      </c>
      <c r="K1934">
        <f>_xlfn.XLOOKUP(Table1_1[[#This Row],[CAS_rn]],[1]analyte_order!$C:$C,[1]analyte_order!$E:$E)</f>
        <v>38</v>
      </c>
      <c r="L1934" s="3">
        <v>2.375E-2</v>
      </c>
    </row>
    <row r="1935" spans="1:12" x14ac:dyDescent="0.3">
      <c r="A1935" t="s">
        <v>193</v>
      </c>
      <c r="B1935" s="1">
        <v>44314</v>
      </c>
      <c r="C1935" s="1" t="str">
        <f t="shared" si="30"/>
        <v>21118</v>
      </c>
      <c r="D1935" t="s">
        <v>109</v>
      </c>
      <c r="E1935" t="s">
        <v>120</v>
      </c>
      <c r="F1935" t="s">
        <v>115</v>
      </c>
      <c r="G1935">
        <v>18.5</v>
      </c>
      <c r="H1935">
        <v>128.80000000000001</v>
      </c>
      <c r="I1935" t="s">
        <v>42</v>
      </c>
      <c r="J1935" t="str">
        <f>_xlfn.XLOOKUP(Table1_1[[#This Row],[Analyte]],[1]analyte_order!$B:$B,[1]analyte_order!$C:$C)</f>
        <v>914637-49-3</v>
      </c>
      <c r="K1935">
        <f>_xlfn.XLOOKUP(Table1_1[[#This Row],[CAS_rn]],[1]analyte_order!$C:$C,[1]analyte_order!$E:$E)</f>
        <v>39</v>
      </c>
      <c r="L1935" s="3">
        <v>0.13700000000000001</v>
      </c>
    </row>
    <row r="1936" spans="1:12" x14ac:dyDescent="0.3">
      <c r="A1936" t="s">
        <v>193</v>
      </c>
      <c r="B1936" s="1">
        <v>44314</v>
      </c>
      <c r="C1936" s="1" t="str">
        <f t="shared" si="30"/>
        <v>21118</v>
      </c>
      <c r="D1936" t="s">
        <v>109</v>
      </c>
      <c r="E1936" t="s">
        <v>120</v>
      </c>
      <c r="F1936" t="s">
        <v>115</v>
      </c>
      <c r="G1936">
        <v>18.5</v>
      </c>
      <c r="H1936">
        <v>128.80000000000001</v>
      </c>
      <c r="I1936" t="s">
        <v>43</v>
      </c>
      <c r="J1936" t="str">
        <f>_xlfn.XLOOKUP(Table1_1[[#This Row],[Analyte]],[1]analyte_order!$B:$B,[1]analyte_order!$C:$C)</f>
        <v>812-70-4</v>
      </c>
      <c r="K1936">
        <f>_xlfn.XLOOKUP(Table1_1[[#This Row],[CAS_rn]],[1]analyte_order!$C:$C,[1]analyte_order!$E:$E)</f>
        <v>40</v>
      </c>
      <c r="L1936" s="3">
        <v>0.36799999999999999</v>
      </c>
    </row>
    <row r="1937" spans="1:12" x14ac:dyDescent="0.3">
      <c r="A1937" t="s">
        <v>193</v>
      </c>
      <c r="B1937" s="1">
        <v>44314</v>
      </c>
      <c r="C1937" s="1" t="str">
        <f t="shared" si="30"/>
        <v>21118</v>
      </c>
      <c r="D1937" t="s">
        <v>109</v>
      </c>
      <c r="E1937" t="s">
        <v>120</v>
      </c>
      <c r="F1937" t="s">
        <v>115</v>
      </c>
      <c r="G1937">
        <v>18.5</v>
      </c>
      <c r="H1937">
        <v>128.80000000000001</v>
      </c>
      <c r="I1937" t="s">
        <v>44</v>
      </c>
      <c r="J1937" t="str">
        <f>_xlfn.XLOOKUP(Table1_1[[#This Row],[Analyte]],[1]analyte_order!$B:$B,[1]analyte_order!$C:$C)</f>
        <v>53826-12-3</v>
      </c>
      <c r="K1937">
        <f>_xlfn.XLOOKUP(Table1_1[[#This Row],[CAS_rn]],[1]analyte_order!$C:$C,[1]analyte_order!$E:$E)</f>
        <v>41</v>
      </c>
      <c r="L1937" s="3">
        <v>2.375E-2</v>
      </c>
    </row>
    <row r="1938" spans="1:12" x14ac:dyDescent="0.3">
      <c r="A1938" t="s">
        <v>193</v>
      </c>
      <c r="B1938" s="1">
        <v>44314</v>
      </c>
      <c r="C1938" s="1" t="str">
        <f t="shared" si="30"/>
        <v>21118</v>
      </c>
      <c r="D1938" t="s">
        <v>109</v>
      </c>
      <c r="E1938" t="s">
        <v>120</v>
      </c>
      <c r="F1938" t="s">
        <v>115</v>
      </c>
      <c r="G1938">
        <v>18.5</v>
      </c>
      <c r="H1938">
        <v>128.80000000000001</v>
      </c>
      <c r="I1938" t="s">
        <v>45</v>
      </c>
      <c r="J1938" t="str">
        <f>_xlfn.XLOOKUP(Table1_1[[#This Row],[Analyte]],[1]analyte_order!$B:$B,[1]analyte_order!$C:$C)</f>
        <v>27854-31-5</v>
      </c>
      <c r="K1938">
        <f>_xlfn.XLOOKUP(Table1_1[[#This Row],[CAS_rn]],[1]analyte_order!$C:$C,[1]analyte_order!$E:$E)</f>
        <v>42</v>
      </c>
      <c r="L1938" s="3">
        <v>2.375E-2</v>
      </c>
    </row>
    <row r="1939" spans="1:12" x14ac:dyDescent="0.3">
      <c r="A1939" t="s">
        <v>193</v>
      </c>
      <c r="B1939" s="1">
        <v>44314</v>
      </c>
      <c r="C1939" s="1" t="str">
        <f t="shared" si="30"/>
        <v>21118</v>
      </c>
      <c r="D1939" t="s">
        <v>109</v>
      </c>
      <c r="E1939" t="s">
        <v>120</v>
      </c>
      <c r="F1939" t="s">
        <v>115</v>
      </c>
      <c r="G1939">
        <v>18.5</v>
      </c>
      <c r="H1939">
        <v>128.80000000000001</v>
      </c>
      <c r="I1939" t="s">
        <v>46</v>
      </c>
      <c r="J1939" t="str">
        <f>_xlfn.XLOOKUP(Table1_1[[#This Row],[Analyte]],[1]analyte_order!$B:$B,[1]analyte_order!$C:$C)</f>
        <v>53826-13-4</v>
      </c>
      <c r="K1939">
        <f>_xlfn.XLOOKUP(Table1_1[[#This Row],[CAS_rn]],[1]analyte_order!$C:$C,[1]analyte_order!$E:$E)</f>
        <v>43</v>
      </c>
      <c r="L1939" s="3">
        <v>2.375E-2</v>
      </c>
    </row>
    <row r="1940" spans="1:12" x14ac:dyDescent="0.3">
      <c r="A1940" t="s">
        <v>193</v>
      </c>
      <c r="B1940" s="1">
        <v>44314</v>
      </c>
      <c r="C1940" s="1" t="str">
        <f t="shared" si="30"/>
        <v>21118</v>
      </c>
      <c r="D1940" t="s">
        <v>109</v>
      </c>
      <c r="E1940" t="s">
        <v>120</v>
      </c>
      <c r="F1940" t="s">
        <v>115</v>
      </c>
      <c r="G1940">
        <v>18.5</v>
      </c>
      <c r="H1940">
        <v>128.80000000000001</v>
      </c>
      <c r="I1940" t="s">
        <v>47</v>
      </c>
      <c r="J1940" t="str">
        <f>_xlfn.XLOOKUP(Table1_1[[#This Row],[Analyte]],[1]analyte_order!$B:$B,[1]analyte_order!$C:$C)</f>
        <v>161094-75-3</v>
      </c>
      <c r="K1940">
        <f>_xlfn.XLOOKUP(Table1_1[[#This Row],[CAS_rn]],[1]analyte_order!$C:$C,[1]analyte_order!$E:$E)</f>
        <v>44</v>
      </c>
      <c r="L1940" s="3">
        <v>2.375E-2</v>
      </c>
    </row>
    <row r="1941" spans="1:12" x14ac:dyDescent="0.3">
      <c r="A1941" t="s">
        <v>193</v>
      </c>
      <c r="B1941" s="1">
        <v>44314</v>
      </c>
      <c r="C1941" s="1" t="str">
        <f t="shared" si="30"/>
        <v>21118</v>
      </c>
      <c r="D1941" t="s">
        <v>109</v>
      </c>
      <c r="E1941" t="s">
        <v>120</v>
      </c>
      <c r="F1941" t="s">
        <v>115</v>
      </c>
      <c r="G1941">
        <v>18.5</v>
      </c>
      <c r="H1941">
        <v>128.80000000000001</v>
      </c>
      <c r="I1941" t="s">
        <v>48</v>
      </c>
      <c r="J1941" t="str">
        <f>_xlfn.XLOOKUP(Table1_1[[#This Row],[Analyte]],[1]analyte_order!$B:$B,[1]analyte_order!$C:$C)</f>
        <v>70887-84-2</v>
      </c>
      <c r="K1941">
        <f>_xlfn.XLOOKUP(Table1_1[[#This Row],[CAS_rn]],[1]analyte_order!$C:$C,[1]analyte_order!$E:$E)</f>
        <v>45</v>
      </c>
      <c r="L1941" s="3">
        <v>2.375E-2</v>
      </c>
    </row>
    <row r="1942" spans="1:12" x14ac:dyDescent="0.3">
      <c r="A1942" t="s">
        <v>193</v>
      </c>
      <c r="B1942" s="1">
        <v>44314</v>
      </c>
      <c r="C1942" s="1" t="str">
        <f t="shared" si="30"/>
        <v>21118</v>
      </c>
      <c r="D1942" t="s">
        <v>109</v>
      </c>
      <c r="E1942" t="s">
        <v>120</v>
      </c>
      <c r="F1942" t="s">
        <v>115</v>
      </c>
      <c r="G1942">
        <v>18.5</v>
      </c>
      <c r="H1942">
        <v>128.80000000000001</v>
      </c>
      <c r="I1942" t="s">
        <v>49</v>
      </c>
      <c r="J1942" t="str">
        <f>_xlfn.XLOOKUP(Table1_1[[#This Row],[Analyte]],[1]analyte_order!$B:$B,[1]analyte_order!$C:$C)</f>
        <v>57677-95-9</v>
      </c>
      <c r="K1942">
        <f>_xlfn.XLOOKUP(Table1_1[[#This Row],[CAS_rn]],[1]analyte_order!$C:$C,[1]analyte_order!$E:$E)</f>
        <v>46</v>
      </c>
      <c r="L1942" s="3">
        <v>2.375E-2</v>
      </c>
    </row>
    <row r="1943" spans="1:12" x14ac:dyDescent="0.3">
      <c r="A1943" t="s">
        <v>193</v>
      </c>
      <c r="B1943" s="1">
        <v>44314</v>
      </c>
      <c r="C1943" s="1" t="str">
        <f t="shared" si="30"/>
        <v>21118</v>
      </c>
      <c r="D1943" t="s">
        <v>109</v>
      </c>
      <c r="E1943" t="s">
        <v>120</v>
      </c>
      <c r="F1943" t="s">
        <v>115</v>
      </c>
      <c r="G1943">
        <v>18.5</v>
      </c>
      <c r="H1943">
        <v>128.80000000000001</v>
      </c>
      <c r="I1943" t="s">
        <v>50</v>
      </c>
      <c r="J1943" t="str">
        <f>_xlfn.XLOOKUP(Table1_1[[#This Row],[Analyte]],[1]analyte_order!$B:$B,[1]analyte_order!$C:$C)</f>
        <v>30334-69-1</v>
      </c>
      <c r="K1943">
        <f>_xlfn.XLOOKUP(Table1_1[[#This Row],[CAS_rn]],[1]analyte_order!$C:$C,[1]analyte_order!$E:$E)</f>
        <v>51</v>
      </c>
      <c r="L1943" s="3">
        <v>1.1200000000000001</v>
      </c>
    </row>
    <row r="1944" spans="1:12" x14ac:dyDescent="0.3">
      <c r="A1944" t="s">
        <v>193</v>
      </c>
      <c r="B1944" s="1">
        <v>44314</v>
      </c>
      <c r="C1944" s="1" t="str">
        <f t="shared" si="30"/>
        <v>21118</v>
      </c>
      <c r="D1944" t="s">
        <v>109</v>
      </c>
      <c r="E1944" t="s">
        <v>120</v>
      </c>
      <c r="F1944" t="s">
        <v>115</v>
      </c>
      <c r="G1944">
        <v>18.5</v>
      </c>
      <c r="H1944">
        <v>128.80000000000001</v>
      </c>
      <c r="I1944" t="s">
        <v>51</v>
      </c>
      <c r="J1944" t="str">
        <f>_xlfn.XLOOKUP(Table1_1[[#This Row],[Analyte]],[1]analyte_order!$B:$B,[1]analyte_order!$C:$C)</f>
        <v>41997-13-1</v>
      </c>
      <c r="K1944">
        <f>_xlfn.XLOOKUP(Table1_1[[#This Row],[CAS_rn]],[1]analyte_order!$C:$C,[1]analyte_order!$E:$E)</f>
        <v>52</v>
      </c>
      <c r="L1944" s="3">
        <v>10</v>
      </c>
    </row>
    <row r="1945" spans="1:12" x14ac:dyDescent="0.3">
      <c r="A1945" t="s">
        <v>193</v>
      </c>
      <c r="B1945" s="1">
        <v>44314</v>
      </c>
      <c r="C1945" s="1" t="str">
        <f t="shared" si="30"/>
        <v>21118</v>
      </c>
      <c r="D1945" t="s">
        <v>109</v>
      </c>
      <c r="E1945" t="s">
        <v>120</v>
      </c>
      <c r="F1945" t="s">
        <v>115</v>
      </c>
      <c r="G1945">
        <v>18.5</v>
      </c>
      <c r="H1945">
        <v>128.80000000000001</v>
      </c>
      <c r="I1945" t="s">
        <v>52</v>
      </c>
      <c r="J1945" t="str">
        <f>_xlfn.XLOOKUP(Table1_1[[#This Row],[Analyte]],[1]analyte_order!$B:$B,[1]analyte_order!$C:$C)</f>
        <v>423-41-6</v>
      </c>
      <c r="K1945">
        <f>_xlfn.XLOOKUP(Table1_1[[#This Row],[CAS_rn]],[1]analyte_order!$C:$C,[1]analyte_order!$E:$E)</f>
        <v>53</v>
      </c>
      <c r="L1945" s="3">
        <v>2.375E-2</v>
      </c>
    </row>
    <row r="1946" spans="1:12" x14ac:dyDescent="0.3">
      <c r="A1946" t="s">
        <v>193</v>
      </c>
      <c r="B1946" s="1">
        <v>44314</v>
      </c>
      <c r="C1946" s="1" t="str">
        <f t="shared" si="30"/>
        <v>21118</v>
      </c>
      <c r="D1946" t="s">
        <v>109</v>
      </c>
      <c r="E1946" t="s">
        <v>120</v>
      </c>
      <c r="F1946" t="s">
        <v>115</v>
      </c>
      <c r="G1946">
        <v>18.5</v>
      </c>
      <c r="H1946">
        <v>128.80000000000001</v>
      </c>
      <c r="I1946" t="s">
        <v>53</v>
      </c>
      <c r="J1946" t="str">
        <f>_xlfn.XLOOKUP(Table1_1[[#This Row],[Analyte]],[1]analyte_order!$B:$B,[1]analyte_order!$C:$C)</f>
        <v>777011-38-8</v>
      </c>
      <c r="K1946">
        <f>_xlfn.XLOOKUP(Table1_1[[#This Row],[CAS_rn]],[1]analyte_order!$C:$C,[1]analyte_order!$E:$E)</f>
        <v>54</v>
      </c>
      <c r="L1946" s="3">
        <v>0.55700000000000005</v>
      </c>
    </row>
    <row r="1947" spans="1:12" x14ac:dyDescent="0.3">
      <c r="A1947" t="s">
        <v>193</v>
      </c>
      <c r="B1947" s="1">
        <v>44314</v>
      </c>
      <c r="C1947" s="1" t="str">
        <f t="shared" si="30"/>
        <v>21118</v>
      </c>
      <c r="D1947" t="s">
        <v>109</v>
      </c>
      <c r="E1947" t="s">
        <v>120</v>
      </c>
      <c r="F1947" t="s">
        <v>115</v>
      </c>
      <c r="G1947">
        <v>18.5</v>
      </c>
      <c r="H1947">
        <v>128.80000000000001</v>
      </c>
      <c r="I1947" t="s">
        <v>54</v>
      </c>
      <c r="J1947" t="str">
        <f>_xlfn.XLOOKUP(Table1_1[[#This Row],[Analyte]],[1]analyte_order!$B:$B,[1]analyte_order!$C:$C)</f>
        <v>646-83-3</v>
      </c>
      <c r="K1947">
        <f>_xlfn.XLOOKUP(Table1_1[[#This Row],[CAS_rn]],[1]analyte_order!$C:$C,[1]analyte_order!$E:$E)</f>
        <v>55</v>
      </c>
      <c r="L1947" s="3">
        <v>2.375E-2</v>
      </c>
    </row>
    <row r="1948" spans="1:12" x14ac:dyDescent="0.3">
      <c r="A1948" t="s">
        <v>193</v>
      </c>
      <c r="B1948" s="1">
        <v>44314</v>
      </c>
      <c r="C1948" s="1" t="str">
        <f t="shared" si="30"/>
        <v>21118</v>
      </c>
      <c r="D1948" t="s">
        <v>109</v>
      </c>
      <c r="E1948" t="s">
        <v>120</v>
      </c>
      <c r="F1948" t="s">
        <v>115</v>
      </c>
      <c r="G1948">
        <v>18.5</v>
      </c>
      <c r="H1948">
        <v>128.80000000000001</v>
      </c>
      <c r="I1948" t="s">
        <v>55</v>
      </c>
      <c r="J1948" t="str">
        <f>_xlfn.XLOOKUP(Table1_1[[#This Row],[Analyte]],[1]analyte_order!$B:$B,[1]analyte_order!$C:$C)</f>
        <v>678-41-1</v>
      </c>
      <c r="K1948">
        <f>_xlfn.XLOOKUP(Table1_1[[#This Row],[CAS_rn]],[1]analyte_order!$C:$C,[1]analyte_order!$E:$E)</f>
        <v>56</v>
      </c>
      <c r="L1948" s="3">
        <v>2.375E-2</v>
      </c>
    </row>
    <row r="1949" spans="1:12" x14ac:dyDescent="0.3">
      <c r="A1949" t="s">
        <v>193</v>
      </c>
      <c r="B1949" s="1">
        <v>44314</v>
      </c>
      <c r="C1949" s="1" t="str">
        <f t="shared" si="30"/>
        <v>21118</v>
      </c>
      <c r="D1949" t="s">
        <v>109</v>
      </c>
      <c r="E1949" t="s">
        <v>120</v>
      </c>
      <c r="F1949" t="s">
        <v>115</v>
      </c>
      <c r="G1949">
        <v>18.5</v>
      </c>
      <c r="H1949">
        <v>128.80000000000001</v>
      </c>
      <c r="I1949" t="s">
        <v>56</v>
      </c>
      <c r="J1949" t="str">
        <f>_xlfn.XLOOKUP(Table1_1[[#This Row],[Analyte]],[1]analyte_order!$B:$B,[1]analyte_order!$C:$C)</f>
        <v>2965-52-8</v>
      </c>
      <c r="K1949">
        <f>_xlfn.XLOOKUP(Table1_1[[#This Row],[CAS_rn]],[1]analyte_order!$C:$C,[1]analyte_order!$E:$E)</f>
        <v>57</v>
      </c>
      <c r="L1949" s="3">
        <v>2.375E-2</v>
      </c>
    </row>
    <row r="1950" spans="1:12" x14ac:dyDescent="0.3">
      <c r="A1950" t="s">
        <v>194</v>
      </c>
      <c r="B1950" s="1">
        <v>44314</v>
      </c>
      <c r="C1950" s="1" t="str">
        <f t="shared" si="30"/>
        <v>21118</v>
      </c>
      <c r="D1950" t="s">
        <v>109</v>
      </c>
      <c r="E1950" t="s">
        <v>120</v>
      </c>
      <c r="F1950" t="s">
        <v>190</v>
      </c>
      <c r="G1950">
        <v>18.5</v>
      </c>
      <c r="H1950">
        <v>128.80000000000001</v>
      </c>
      <c r="I1950" t="s">
        <v>7</v>
      </c>
      <c r="J1950" t="str">
        <f>_xlfn.XLOOKUP(Table1_1[[#This Row],[Analyte]],[1]analyte_order!$B:$B,[1]analyte_order!$C:$C)</f>
        <v>375-22-4</v>
      </c>
      <c r="K1950">
        <f>_xlfn.XLOOKUP(Table1_1[[#This Row],[CAS_rn]],[1]analyte_order!$C:$C,[1]analyte_order!$E:$E)</f>
        <v>1</v>
      </c>
      <c r="L1950" s="3">
        <v>1.91</v>
      </c>
    </row>
    <row r="1951" spans="1:12" x14ac:dyDescent="0.3">
      <c r="A1951" t="s">
        <v>194</v>
      </c>
      <c r="B1951" s="1">
        <v>44314</v>
      </c>
      <c r="C1951" s="1" t="str">
        <f t="shared" si="30"/>
        <v>21118</v>
      </c>
      <c r="D1951" t="s">
        <v>109</v>
      </c>
      <c r="E1951" t="s">
        <v>120</v>
      </c>
      <c r="F1951" t="s">
        <v>190</v>
      </c>
      <c r="G1951">
        <v>18.5</v>
      </c>
      <c r="H1951">
        <v>128.80000000000001</v>
      </c>
      <c r="I1951" t="s">
        <v>8</v>
      </c>
      <c r="J1951" t="str">
        <f>_xlfn.XLOOKUP(Table1_1[[#This Row],[Analyte]],[1]analyte_order!$B:$B,[1]analyte_order!$C:$C)</f>
        <v>2706-90-3</v>
      </c>
      <c r="K1951">
        <f>_xlfn.XLOOKUP(Table1_1[[#This Row],[CAS_rn]],[1]analyte_order!$C:$C,[1]analyte_order!$E:$E)</f>
        <v>2</v>
      </c>
      <c r="L1951" s="3">
        <v>1.975E-2</v>
      </c>
    </row>
    <row r="1952" spans="1:12" x14ac:dyDescent="0.3">
      <c r="A1952" t="s">
        <v>194</v>
      </c>
      <c r="B1952" s="1">
        <v>44314</v>
      </c>
      <c r="C1952" s="1" t="str">
        <f t="shared" si="30"/>
        <v>21118</v>
      </c>
      <c r="D1952" t="s">
        <v>109</v>
      </c>
      <c r="E1952" t="s">
        <v>120</v>
      </c>
      <c r="F1952" t="s">
        <v>190</v>
      </c>
      <c r="G1952">
        <v>18.5</v>
      </c>
      <c r="H1952">
        <v>128.80000000000001</v>
      </c>
      <c r="I1952" t="s">
        <v>9</v>
      </c>
      <c r="J1952" t="str">
        <f>_xlfn.XLOOKUP(Table1_1[[#This Row],[Analyte]],[1]analyte_order!$B:$B,[1]analyte_order!$C:$C)</f>
        <v>307-24-4</v>
      </c>
      <c r="K1952">
        <f>_xlfn.XLOOKUP(Table1_1[[#This Row],[CAS_rn]],[1]analyte_order!$C:$C,[1]analyte_order!$E:$E)</f>
        <v>3</v>
      </c>
      <c r="L1952" s="3">
        <v>0.90500000000000003</v>
      </c>
    </row>
    <row r="1953" spans="1:12" x14ac:dyDescent="0.3">
      <c r="A1953" t="s">
        <v>194</v>
      </c>
      <c r="B1953" s="1">
        <v>44314</v>
      </c>
      <c r="C1953" s="1" t="str">
        <f t="shared" si="30"/>
        <v>21118</v>
      </c>
      <c r="D1953" t="s">
        <v>109</v>
      </c>
      <c r="E1953" t="s">
        <v>120</v>
      </c>
      <c r="F1953" t="s">
        <v>190</v>
      </c>
      <c r="G1953">
        <v>18.5</v>
      </c>
      <c r="H1953">
        <v>128.80000000000001</v>
      </c>
      <c r="I1953" t="s">
        <v>10</v>
      </c>
      <c r="J1953" t="str">
        <f>_xlfn.XLOOKUP(Table1_1[[#This Row],[Analyte]],[1]analyte_order!$B:$B,[1]analyte_order!$C:$C)</f>
        <v>375-85-9</v>
      </c>
      <c r="K1953">
        <f>_xlfn.XLOOKUP(Table1_1[[#This Row],[CAS_rn]],[1]analyte_order!$C:$C,[1]analyte_order!$E:$E)</f>
        <v>4</v>
      </c>
      <c r="L1953" s="3">
        <v>0.54100000000000004</v>
      </c>
    </row>
    <row r="1954" spans="1:12" x14ac:dyDescent="0.3">
      <c r="A1954" t="s">
        <v>194</v>
      </c>
      <c r="B1954" s="1">
        <v>44314</v>
      </c>
      <c r="C1954" s="1" t="str">
        <f t="shared" si="30"/>
        <v>21118</v>
      </c>
      <c r="D1954" t="s">
        <v>109</v>
      </c>
      <c r="E1954" t="s">
        <v>120</v>
      </c>
      <c r="F1954" t="s">
        <v>190</v>
      </c>
      <c r="G1954">
        <v>18.5</v>
      </c>
      <c r="H1954">
        <v>128.80000000000001</v>
      </c>
      <c r="I1954" t="s">
        <v>11</v>
      </c>
      <c r="J1954" t="str">
        <f>_xlfn.XLOOKUP(Table1_1[[#This Row],[Analyte]],[1]analyte_order!$B:$B,[1]analyte_order!$C:$C)</f>
        <v>335-67-1</v>
      </c>
      <c r="K1954">
        <f>_xlfn.XLOOKUP(Table1_1[[#This Row],[CAS_rn]],[1]analyte_order!$C:$C,[1]analyte_order!$E:$E)</f>
        <v>5</v>
      </c>
      <c r="L1954" s="3">
        <v>3.13</v>
      </c>
    </row>
    <row r="1955" spans="1:12" x14ac:dyDescent="0.3">
      <c r="A1955" t="s">
        <v>194</v>
      </c>
      <c r="B1955" s="1">
        <v>44314</v>
      </c>
      <c r="C1955" s="1" t="str">
        <f t="shared" si="30"/>
        <v>21118</v>
      </c>
      <c r="D1955" t="s">
        <v>109</v>
      </c>
      <c r="E1955" t="s">
        <v>120</v>
      </c>
      <c r="F1955" t="s">
        <v>190</v>
      </c>
      <c r="G1955">
        <v>18.5</v>
      </c>
      <c r="H1955">
        <v>128.80000000000001</v>
      </c>
      <c r="I1955" t="s">
        <v>12</v>
      </c>
      <c r="J1955" t="str">
        <f>_xlfn.XLOOKUP(Table1_1[[#This Row],[Analyte]],[1]analyte_order!$B:$B,[1]analyte_order!$C:$C)</f>
        <v>375-95-1</v>
      </c>
      <c r="K1955">
        <f>_xlfn.XLOOKUP(Table1_1[[#This Row],[CAS_rn]],[1]analyte_order!$C:$C,[1]analyte_order!$E:$E)</f>
        <v>6</v>
      </c>
      <c r="L1955" s="3">
        <v>1.975E-2</v>
      </c>
    </row>
    <row r="1956" spans="1:12" x14ac:dyDescent="0.3">
      <c r="A1956" t="s">
        <v>194</v>
      </c>
      <c r="B1956" s="1">
        <v>44314</v>
      </c>
      <c r="C1956" s="1" t="str">
        <f t="shared" si="30"/>
        <v>21118</v>
      </c>
      <c r="D1956" t="s">
        <v>109</v>
      </c>
      <c r="E1956" t="s">
        <v>120</v>
      </c>
      <c r="F1956" t="s">
        <v>190</v>
      </c>
      <c r="G1956">
        <v>18.5</v>
      </c>
      <c r="H1956">
        <v>128.80000000000001</v>
      </c>
      <c r="I1956" t="s">
        <v>19</v>
      </c>
      <c r="J1956" t="str">
        <f>_xlfn.XLOOKUP(Table1_1[[#This Row],[Analyte]],[1]analyte_order!$B:$B,[1]analyte_order!$C:$C)</f>
        <v>335-76-2</v>
      </c>
      <c r="K1956">
        <f>_xlfn.XLOOKUP(Table1_1[[#This Row],[CAS_rn]],[1]analyte_order!$C:$C,[1]analyte_order!$E:$E)</f>
        <v>7</v>
      </c>
      <c r="L1956" s="3">
        <v>7.02</v>
      </c>
    </row>
    <row r="1957" spans="1:12" x14ac:dyDescent="0.3">
      <c r="A1957" t="s">
        <v>194</v>
      </c>
      <c r="B1957" s="1">
        <v>44314</v>
      </c>
      <c r="C1957" s="1" t="str">
        <f t="shared" si="30"/>
        <v>21118</v>
      </c>
      <c r="D1957" t="s">
        <v>109</v>
      </c>
      <c r="E1957" t="s">
        <v>120</v>
      </c>
      <c r="F1957" t="s">
        <v>190</v>
      </c>
      <c r="G1957">
        <v>18.5</v>
      </c>
      <c r="H1957">
        <v>128.80000000000001</v>
      </c>
      <c r="I1957" t="s">
        <v>20</v>
      </c>
      <c r="J1957" t="str">
        <f>_xlfn.XLOOKUP(Table1_1[[#This Row],[Analyte]],[1]analyte_order!$B:$B,[1]analyte_order!$C:$C)</f>
        <v>2058-94-8</v>
      </c>
      <c r="K1957">
        <f>_xlfn.XLOOKUP(Table1_1[[#This Row],[CAS_rn]],[1]analyte_order!$C:$C,[1]analyte_order!$E:$E)</f>
        <v>8</v>
      </c>
      <c r="L1957" s="3">
        <v>9.3000000000000007</v>
      </c>
    </row>
    <row r="1958" spans="1:12" x14ac:dyDescent="0.3">
      <c r="A1958" t="s">
        <v>194</v>
      </c>
      <c r="B1958" s="1">
        <v>44314</v>
      </c>
      <c r="C1958" s="1" t="str">
        <f t="shared" si="30"/>
        <v>21118</v>
      </c>
      <c r="D1958" t="s">
        <v>109</v>
      </c>
      <c r="E1958" t="s">
        <v>120</v>
      </c>
      <c r="F1958" t="s">
        <v>190</v>
      </c>
      <c r="G1958">
        <v>18.5</v>
      </c>
      <c r="H1958">
        <v>128.80000000000001</v>
      </c>
      <c r="I1958" t="s">
        <v>21</v>
      </c>
      <c r="J1958" t="str">
        <f>_xlfn.XLOOKUP(Table1_1[[#This Row],[Analyte]],[1]analyte_order!$B:$B,[1]analyte_order!$C:$C)</f>
        <v>307-55-1</v>
      </c>
      <c r="K1958">
        <f>_xlfn.XLOOKUP(Table1_1[[#This Row],[CAS_rn]],[1]analyte_order!$C:$C,[1]analyte_order!$E:$E)</f>
        <v>9</v>
      </c>
      <c r="L1958" s="3">
        <v>8.86</v>
      </c>
    </row>
    <row r="1959" spans="1:12" x14ac:dyDescent="0.3">
      <c r="A1959" t="s">
        <v>194</v>
      </c>
      <c r="B1959" s="1">
        <v>44314</v>
      </c>
      <c r="C1959" s="1" t="str">
        <f t="shared" si="30"/>
        <v>21118</v>
      </c>
      <c r="D1959" t="s">
        <v>109</v>
      </c>
      <c r="E1959" t="s">
        <v>120</v>
      </c>
      <c r="F1959" t="s">
        <v>190</v>
      </c>
      <c r="G1959">
        <v>18.5</v>
      </c>
      <c r="H1959">
        <v>128.80000000000001</v>
      </c>
      <c r="I1959" t="s">
        <v>22</v>
      </c>
      <c r="J1959" t="str">
        <f>_xlfn.XLOOKUP(Table1_1[[#This Row],[Analyte]],[1]analyte_order!$B:$B,[1]analyte_order!$C:$C)</f>
        <v>72629-94-8</v>
      </c>
      <c r="K1959">
        <f>_xlfn.XLOOKUP(Table1_1[[#This Row],[CAS_rn]],[1]analyte_order!$C:$C,[1]analyte_order!$E:$E)</f>
        <v>10</v>
      </c>
      <c r="L1959" s="3">
        <v>5.75</v>
      </c>
    </row>
    <row r="1960" spans="1:12" x14ac:dyDescent="0.3">
      <c r="A1960" t="s">
        <v>194</v>
      </c>
      <c r="B1960" s="1">
        <v>44314</v>
      </c>
      <c r="C1960" s="1" t="str">
        <f t="shared" si="30"/>
        <v>21118</v>
      </c>
      <c r="D1960" t="s">
        <v>109</v>
      </c>
      <c r="E1960" t="s">
        <v>120</v>
      </c>
      <c r="F1960" t="s">
        <v>190</v>
      </c>
      <c r="G1960">
        <v>18.5</v>
      </c>
      <c r="H1960">
        <v>128.80000000000001</v>
      </c>
      <c r="I1960" t="s">
        <v>23</v>
      </c>
      <c r="J1960" t="str">
        <f>_xlfn.XLOOKUP(Table1_1[[#This Row],[Analyte]],[1]analyte_order!$B:$B,[1]analyte_order!$C:$C)</f>
        <v>376-06-7</v>
      </c>
      <c r="K1960">
        <f>_xlfn.XLOOKUP(Table1_1[[#This Row],[CAS_rn]],[1]analyte_order!$C:$C,[1]analyte_order!$E:$E)</f>
        <v>11</v>
      </c>
      <c r="L1960" s="3">
        <v>5.87</v>
      </c>
    </row>
    <row r="1961" spans="1:12" x14ac:dyDescent="0.3">
      <c r="A1961" t="s">
        <v>194</v>
      </c>
      <c r="B1961" s="1">
        <v>44314</v>
      </c>
      <c r="C1961" s="1" t="str">
        <f t="shared" si="30"/>
        <v>21118</v>
      </c>
      <c r="D1961" t="s">
        <v>109</v>
      </c>
      <c r="E1961" t="s">
        <v>120</v>
      </c>
      <c r="F1961" t="s">
        <v>190</v>
      </c>
      <c r="G1961">
        <v>18.5</v>
      </c>
      <c r="H1961">
        <v>128.80000000000001</v>
      </c>
      <c r="I1961" t="s">
        <v>24</v>
      </c>
      <c r="J1961" t="str">
        <f>_xlfn.XLOOKUP(Table1_1[[#This Row],[Analyte]],[1]analyte_order!$B:$B,[1]analyte_order!$C:$C)</f>
        <v>67905-19-5</v>
      </c>
      <c r="K1961">
        <f>_xlfn.XLOOKUP(Table1_1[[#This Row],[CAS_rn]],[1]analyte_order!$C:$C,[1]analyte_order!$E:$E)</f>
        <v>12</v>
      </c>
      <c r="L1961" s="3">
        <v>0.33400000000000002</v>
      </c>
    </row>
    <row r="1962" spans="1:12" x14ac:dyDescent="0.3">
      <c r="A1962" t="s">
        <v>194</v>
      </c>
      <c r="B1962" s="1">
        <v>44314</v>
      </c>
      <c r="C1962" s="1" t="str">
        <f t="shared" si="30"/>
        <v>21118</v>
      </c>
      <c r="D1962" t="s">
        <v>109</v>
      </c>
      <c r="E1962" t="s">
        <v>120</v>
      </c>
      <c r="F1962" t="s">
        <v>190</v>
      </c>
      <c r="G1962">
        <v>18.5</v>
      </c>
      <c r="H1962">
        <v>128.80000000000001</v>
      </c>
      <c r="I1962" t="s">
        <v>13</v>
      </c>
      <c r="J1962" t="str">
        <f>_xlfn.XLOOKUP(Table1_1[[#This Row],[Analyte]],[1]analyte_order!$B:$B,[1]analyte_order!$C:$C)</f>
        <v>375-73-5</v>
      </c>
      <c r="K1962">
        <f>_xlfn.XLOOKUP(Table1_1[[#This Row],[CAS_rn]],[1]analyte_order!$C:$C,[1]analyte_order!$E:$E)</f>
        <v>14</v>
      </c>
      <c r="L1962" s="3">
        <v>0.36899999999999999</v>
      </c>
    </row>
    <row r="1963" spans="1:12" x14ac:dyDescent="0.3">
      <c r="A1963" t="s">
        <v>194</v>
      </c>
      <c r="B1963" s="1">
        <v>44314</v>
      </c>
      <c r="C1963" s="1" t="str">
        <f t="shared" si="30"/>
        <v>21118</v>
      </c>
      <c r="D1963" t="s">
        <v>109</v>
      </c>
      <c r="E1963" t="s">
        <v>120</v>
      </c>
      <c r="F1963" t="s">
        <v>190</v>
      </c>
      <c r="G1963">
        <v>18.5</v>
      </c>
      <c r="H1963">
        <v>128.80000000000001</v>
      </c>
      <c r="I1963" t="s">
        <v>14</v>
      </c>
      <c r="J1963" t="str">
        <f>_xlfn.XLOOKUP(Table1_1[[#This Row],[Analyte]],[1]analyte_order!$B:$B,[1]analyte_order!$C:$C)</f>
        <v>2706-91-4</v>
      </c>
      <c r="K1963">
        <f>_xlfn.XLOOKUP(Table1_1[[#This Row],[CAS_rn]],[1]analyte_order!$C:$C,[1]analyte_order!$E:$E)</f>
        <v>15</v>
      </c>
      <c r="L1963" s="3">
        <v>1.23</v>
      </c>
    </row>
    <row r="1964" spans="1:12" x14ac:dyDescent="0.3">
      <c r="A1964" t="s">
        <v>194</v>
      </c>
      <c r="B1964" s="1">
        <v>44314</v>
      </c>
      <c r="C1964" s="1" t="str">
        <f t="shared" si="30"/>
        <v>21118</v>
      </c>
      <c r="D1964" t="s">
        <v>109</v>
      </c>
      <c r="E1964" t="s">
        <v>120</v>
      </c>
      <c r="F1964" t="s">
        <v>190</v>
      </c>
      <c r="G1964">
        <v>18.5</v>
      </c>
      <c r="H1964">
        <v>128.80000000000001</v>
      </c>
      <c r="I1964" t="s">
        <v>15</v>
      </c>
      <c r="J1964" t="str">
        <f>_xlfn.XLOOKUP(Table1_1[[#This Row],[Analyte]],[1]analyte_order!$B:$B,[1]analyte_order!$C:$C)</f>
        <v>355-46-4</v>
      </c>
      <c r="K1964">
        <f>_xlfn.XLOOKUP(Table1_1[[#This Row],[CAS_rn]],[1]analyte_order!$C:$C,[1]analyte_order!$E:$E)</f>
        <v>16</v>
      </c>
      <c r="L1964" s="3">
        <v>26.3</v>
      </c>
    </row>
    <row r="1965" spans="1:12" x14ac:dyDescent="0.3">
      <c r="A1965" t="s">
        <v>194</v>
      </c>
      <c r="B1965" s="1">
        <v>44314</v>
      </c>
      <c r="C1965" s="1" t="str">
        <f t="shared" si="30"/>
        <v>21118</v>
      </c>
      <c r="D1965" t="s">
        <v>109</v>
      </c>
      <c r="E1965" t="s">
        <v>120</v>
      </c>
      <c r="F1965" t="s">
        <v>190</v>
      </c>
      <c r="G1965">
        <v>18.5</v>
      </c>
      <c r="H1965">
        <v>128.80000000000001</v>
      </c>
      <c r="I1965" t="s">
        <v>16</v>
      </c>
      <c r="J1965" t="str">
        <f>_xlfn.XLOOKUP(Table1_1[[#This Row],[Analyte]],[1]analyte_order!$B:$B,[1]analyte_order!$C:$C)</f>
        <v>375-92-8</v>
      </c>
      <c r="K1965">
        <f>_xlfn.XLOOKUP(Table1_1[[#This Row],[CAS_rn]],[1]analyte_order!$C:$C,[1]analyte_order!$E:$E)</f>
        <v>17</v>
      </c>
      <c r="L1965" s="3">
        <v>16.3</v>
      </c>
    </row>
    <row r="1966" spans="1:12" x14ac:dyDescent="0.3">
      <c r="A1966" t="s">
        <v>194</v>
      </c>
      <c r="B1966" s="1">
        <v>44314</v>
      </c>
      <c r="C1966" s="1" t="str">
        <f t="shared" si="30"/>
        <v>21118</v>
      </c>
      <c r="D1966" t="s">
        <v>109</v>
      </c>
      <c r="E1966" t="s">
        <v>120</v>
      </c>
      <c r="F1966" t="s">
        <v>190</v>
      </c>
      <c r="G1966">
        <v>18.5</v>
      </c>
      <c r="H1966">
        <v>128.80000000000001</v>
      </c>
      <c r="I1966" t="s">
        <v>17</v>
      </c>
      <c r="J1966" t="str">
        <f>_xlfn.XLOOKUP(Table1_1[[#This Row],[Analyte]],[1]analyte_order!$B:$B,[1]analyte_order!$C:$C)</f>
        <v>1763-23-1</v>
      </c>
      <c r="K1966">
        <f>_xlfn.XLOOKUP(Table1_1[[#This Row],[CAS_rn]],[1]analyte_order!$C:$C,[1]analyte_order!$E:$E)</f>
        <v>18</v>
      </c>
      <c r="L1966" s="3">
        <v>1730</v>
      </c>
    </row>
    <row r="1967" spans="1:12" x14ac:dyDescent="0.3">
      <c r="A1967" t="s">
        <v>194</v>
      </c>
      <c r="B1967" s="1">
        <v>44314</v>
      </c>
      <c r="C1967" s="1" t="str">
        <f t="shared" si="30"/>
        <v>21118</v>
      </c>
      <c r="D1967" t="s">
        <v>109</v>
      </c>
      <c r="E1967" t="s">
        <v>120</v>
      </c>
      <c r="F1967" t="s">
        <v>190</v>
      </c>
      <c r="G1967">
        <v>18.5</v>
      </c>
      <c r="H1967">
        <v>128.80000000000001</v>
      </c>
      <c r="I1967" t="s">
        <v>25</v>
      </c>
      <c r="J1967" t="str">
        <f>_xlfn.XLOOKUP(Table1_1[[#This Row],[Analyte]],[1]analyte_order!$B:$B,[1]analyte_order!$C:$C)</f>
        <v>68259-12-1</v>
      </c>
      <c r="K1967">
        <f>_xlfn.XLOOKUP(Table1_1[[#This Row],[CAS_rn]],[1]analyte_order!$C:$C,[1]analyte_order!$E:$E)</f>
        <v>19</v>
      </c>
      <c r="L1967" s="3">
        <v>20.2</v>
      </c>
    </row>
    <row r="1968" spans="1:12" x14ac:dyDescent="0.3">
      <c r="A1968" t="s">
        <v>194</v>
      </c>
      <c r="B1968" s="1">
        <v>44314</v>
      </c>
      <c r="C1968" s="1" t="str">
        <f t="shared" si="30"/>
        <v>21118</v>
      </c>
      <c r="D1968" t="s">
        <v>109</v>
      </c>
      <c r="E1968" t="s">
        <v>120</v>
      </c>
      <c r="F1968" t="s">
        <v>190</v>
      </c>
      <c r="G1968">
        <v>18.5</v>
      </c>
      <c r="H1968">
        <v>128.80000000000001</v>
      </c>
      <c r="I1968" t="s">
        <v>26</v>
      </c>
      <c r="J1968" t="str">
        <f>_xlfn.XLOOKUP(Table1_1[[#This Row],[Analyte]],[1]analyte_order!$B:$B,[1]analyte_order!$C:$C)</f>
        <v>335-77-3</v>
      </c>
      <c r="K1968">
        <f>_xlfn.XLOOKUP(Table1_1[[#This Row],[CAS_rn]],[1]analyte_order!$C:$C,[1]analyte_order!$E:$E)</f>
        <v>20</v>
      </c>
      <c r="L1968" s="3">
        <v>23.5</v>
      </c>
    </row>
    <row r="1969" spans="1:12" x14ac:dyDescent="0.3">
      <c r="A1969" t="s">
        <v>194</v>
      </c>
      <c r="B1969" s="1">
        <v>44314</v>
      </c>
      <c r="C1969" s="1" t="str">
        <f t="shared" si="30"/>
        <v>21118</v>
      </c>
      <c r="D1969" t="s">
        <v>109</v>
      </c>
      <c r="E1969" t="s">
        <v>120</v>
      </c>
      <c r="F1969" t="s">
        <v>190</v>
      </c>
      <c r="G1969">
        <v>18.5</v>
      </c>
      <c r="H1969">
        <v>128.80000000000001</v>
      </c>
      <c r="I1969" t="s">
        <v>27</v>
      </c>
      <c r="J1969" t="str">
        <f>_xlfn.XLOOKUP(Table1_1[[#This Row],[Analyte]],[1]analyte_order!$B:$B,[1]analyte_order!$C:$C)</f>
        <v>79780-39-5</v>
      </c>
      <c r="K1969">
        <f>_xlfn.XLOOKUP(Table1_1[[#This Row],[CAS_rn]],[1]analyte_order!$C:$C,[1]analyte_order!$E:$E)</f>
        <v>21</v>
      </c>
      <c r="L1969" s="3">
        <v>15.9</v>
      </c>
    </row>
    <row r="1970" spans="1:12" x14ac:dyDescent="0.3">
      <c r="A1970" t="s">
        <v>194</v>
      </c>
      <c r="B1970" s="1">
        <v>44314</v>
      </c>
      <c r="C1970" s="1" t="str">
        <f t="shared" si="30"/>
        <v>21118</v>
      </c>
      <c r="D1970" t="s">
        <v>109</v>
      </c>
      <c r="E1970" t="s">
        <v>120</v>
      </c>
      <c r="F1970" t="s">
        <v>190</v>
      </c>
      <c r="G1970">
        <v>18.5</v>
      </c>
      <c r="H1970">
        <v>128.80000000000001</v>
      </c>
      <c r="I1970" t="s">
        <v>28</v>
      </c>
      <c r="J1970" t="str">
        <f>_xlfn.XLOOKUP(Table1_1[[#This Row],[Analyte]],[1]analyte_order!$B:$B,[1]analyte_order!$C:$C)</f>
        <v>757124-72-4</v>
      </c>
      <c r="K1970">
        <f>_xlfn.XLOOKUP(Table1_1[[#This Row],[CAS_rn]],[1]analyte_order!$C:$C,[1]analyte_order!$E:$E)</f>
        <v>22</v>
      </c>
      <c r="L1970" s="3">
        <v>1.975E-2</v>
      </c>
    </row>
    <row r="1971" spans="1:12" x14ac:dyDescent="0.3">
      <c r="A1971" t="s">
        <v>194</v>
      </c>
      <c r="B1971" s="1">
        <v>44314</v>
      </c>
      <c r="C1971" s="1" t="str">
        <f t="shared" si="30"/>
        <v>21118</v>
      </c>
      <c r="D1971" t="s">
        <v>109</v>
      </c>
      <c r="E1971" t="s">
        <v>120</v>
      </c>
      <c r="F1971" t="s">
        <v>190</v>
      </c>
      <c r="G1971">
        <v>18.5</v>
      </c>
      <c r="H1971">
        <v>128.80000000000001</v>
      </c>
      <c r="I1971" t="s">
        <v>18</v>
      </c>
      <c r="J1971" t="str">
        <f>_xlfn.XLOOKUP(Table1_1[[#This Row],[Analyte]],[1]analyte_order!$B:$B,[1]analyte_order!$C:$C)</f>
        <v>27619-97-2</v>
      </c>
      <c r="K1971">
        <f>_xlfn.XLOOKUP(Table1_1[[#This Row],[CAS_rn]],[1]analyte_order!$C:$C,[1]analyte_order!$E:$E)</f>
        <v>23</v>
      </c>
      <c r="L1971" s="3">
        <v>1.975E-2</v>
      </c>
    </row>
    <row r="1972" spans="1:12" x14ac:dyDescent="0.3">
      <c r="A1972" t="s">
        <v>194</v>
      </c>
      <c r="B1972" s="1">
        <v>44314</v>
      </c>
      <c r="C1972" s="1" t="str">
        <f t="shared" si="30"/>
        <v>21118</v>
      </c>
      <c r="D1972" t="s">
        <v>109</v>
      </c>
      <c r="E1972" t="s">
        <v>120</v>
      </c>
      <c r="F1972" t="s">
        <v>190</v>
      </c>
      <c r="G1972">
        <v>18.5</v>
      </c>
      <c r="H1972">
        <v>128.80000000000001</v>
      </c>
      <c r="I1972" t="s">
        <v>29</v>
      </c>
      <c r="J1972" t="str">
        <f>_xlfn.XLOOKUP(Table1_1[[#This Row],[Analyte]],[1]analyte_order!$B:$B,[1]analyte_order!$C:$C)</f>
        <v>39108-34-4</v>
      </c>
      <c r="K1972">
        <f>_xlfn.XLOOKUP(Table1_1[[#This Row],[CAS_rn]],[1]analyte_order!$C:$C,[1]analyte_order!$E:$E)</f>
        <v>24</v>
      </c>
      <c r="L1972" s="3">
        <v>19.3</v>
      </c>
    </row>
    <row r="1973" spans="1:12" x14ac:dyDescent="0.3">
      <c r="A1973" t="s">
        <v>194</v>
      </c>
      <c r="B1973" s="1">
        <v>44314</v>
      </c>
      <c r="C1973" s="1" t="str">
        <f t="shared" si="30"/>
        <v>21118</v>
      </c>
      <c r="D1973" t="s">
        <v>109</v>
      </c>
      <c r="E1973" t="s">
        <v>120</v>
      </c>
      <c r="F1973" t="s">
        <v>190</v>
      </c>
      <c r="G1973">
        <v>18.5</v>
      </c>
      <c r="H1973">
        <v>128.80000000000001</v>
      </c>
      <c r="I1973" t="s">
        <v>30</v>
      </c>
      <c r="J1973" t="str">
        <f>_xlfn.XLOOKUP(Table1_1[[#This Row],[Analyte]],[1]analyte_order!$B:$B,[1]analyte_order!$C:$C)</f>
        <v>120226-60-0</v>
      </c>
      <c r="K1973">
        <f>_xlfn.XLOOKUP(Table1_1[[#This Row],[CAS_rn]],[1]analyte_order!$C:$C,[1]analyte_order!$E:$E)</f>
        <v>25</v>
      </c>
      <c r="L1973" s="3">
        <v>4.5</v>
      </c>
    </row>
    <row r="1974" spans="1:12" x14ac:dyDescent="0.3">
      <c r="A1974" t="s">
        <v>194</v>
      </c>
      <c r="B1974" s="1">
        <v>44314</v>
      </c>
      <c r="C1974" s="1" t="str">
        <f t="shared" si="30"/>
        <v>21118</v>
      </c>
      <c r="D1974" t="s">
        <v>109</v>
      </c>
      <c r="E1974" t="s">
        <v>120</v>
      </c>
      <c r="F1974" t="s">
        <v>190</v>
      </c>
      <c r="G1974">
        <v>18.5</v>
      </c>
      <c r="H1974">
        <v>128.80000000000001</v>
      </c>
      <c r="I1974" t="s">
        <v>31</v>
      </c>
      <c r="J1974" t="str">
        <f>_xlfn.XLOOKUP(Table1_1[[#This Row],[Analyte]],[1]analyte_order!$B:$B,[1]analyte_order!$C:$C)</f>
        <v>2355-31-9</v>
      </c>
      <c r="K1974">
        <f>_xlfn.XLOOKUP(Table1_1[[#This Row],[CAS_rn]],[1]analyte_order!$C:$C,[1]analyte_order!$E:$E)</f>
        <v>26</v>
      </c>
      <c r="L1974" s="3">
        <v>1.975E-2</v>
      </c>
    </row>
    <row r="1975" spans="1:12" x14ac:dyDescent="0.3">
      <c r="A1975" t="s">
        <v>194</v>
      </c>
      <c r="B1975" s="1">
        <v>44314</v>
      </c>
      <c r="C1975" s="1" t="str">
        <f t="shared" si="30"/>
        <v>21118</v>
      </c>
      <c r="D1975" t="s">
        <v>109</v>
      </c>
      <c r="E1975" t="s">
        <v>120</v>
      </c>
      <c r="F1975" t="s">
        <v>190</v>
      </c>
      <c r="G1975">
        <v>18.5</v>
      </c>
      <c r="H1975">
        <v>128.80000000000001</v>
      </c>
      <c r="I1975" t="s">
        <v>32</v>
      </c>
      <c r="J1975" t="str">
        <f>_xlfn.XLOOKUP(Table1_1[[#This Row],[Analyte]],[1]analyte_order!$B:$B,[1]analyte_order!$C:$C)</f>
        <v>2991-50-6</v>
      </c>
      <c r="K1975">
        <f>_xlfn.XLOOKUP(Table1_1[[#This Row],[CAS_rn]],[1]analyte_order!$C:$C,[1]analyte_order!$E:$E)</f>
        <v>27</v>
      </c>
      <c r="L1975" s="3">
        <v>1.975E-2</v>
      </c>
    </row>
    <row r="1976" spans="1:12" x14ac:dyDescent="0.3">
      <c r="A1976" t="s">
        <v>194</v>
      </c>
      <c r="B1976" s="1">
        <v>44314</v>
      </c>
      <c r="C1976" s="1" t="str">
        <f t="shared" si="30"/>
        <v>21118</v>
      </c>
      <c r="D1976" t="s">
        <v>109</v>
      </c>
      <c r="E1976" t="s">
        <v>120</v>
      </c>
      <c r="F1976" t="s">
        <v>190</v>
      </c>
      <c r="G1976">
        <v>18.5</v>
      </c>
      <c r="H1976">
        <v>128.80000000000001</v>
      </c>
      <c r="I1976" t="s">
        <v>33</v>
      </c>
      <c r="J1976" t="str">
        <f>_xlfn.XLOOKUP(Table1_1[[#This Row],[Analyte]],[1]analyte_order!$B:$B,[1]analyte_order!$C:$C)</f>
        <v>754-91-6</v>
      </c>
      <c r="K1976">
        <f>_xlfn.XLOOKUP(Table1_1[[#This Row],[CAS_rn]],[1]analyte_order!$C:$C,[1]analyte_order!$E:$E)</f>
        <v>28</v>
      </c>
      <c r="L1976" s="3">
        <v>17.5</v>
      </c>
    </row>
    <row r="1977" spans="1:12" x14ac:dyDescent="0.3">
      <c r="A1977" t="s">
        <v>194</v>
      </c>
      <c r="B1977" s="1">
        <v>44314</v>
      </c>
      <c r="C1977" s="1" t="str">
        <f t="shared" si="30"/>
        <v>21118</v>
      </c>
      <c r="D1977" t="s">
        <v>109</v>
      </c>
      <c r="E1977" t="s">
        <v>120</v>
      </c>
      <c r="F1977" t="s">
        <v>190</v>
      </c>
      <c r="G1977">
        <v>18.5</v>
      </c>
      <c r="H1977">
        <v>128.80000000000001</v>
      </c>
      <c r="I1977" t="s">
        <v>34</v>
      </c>
      <c r="J1977" t="str">
        <f>_xlfn.XLOOKUP(Table1_1[[#This Row],[Analyte]],[1]analyte_order!$B:$B,[1]analyte_order!$C:$C)</f>
        <v>2806-24-8</v>
      </c>
      <c r="K1977">
        <f>_xlfn.XLOOKUP(Table1_1[[#This Row],[CAS_rn]],[1]analyte_order!$C:$C,[1]analyte_order!$E:$E)</f>
        <v>29</v>
      </c>
      <c r="L1977" s="3">
        <v>1.975E-2</v>
      </c>
    </row>
    <row r="1978" spans="1:12" x14ac:dyDescent="0.3">
      <c r="A1978" t="s">
        <v>194</v>
      </c>
      <c r="B1978" s="1">
        <v>44314</v>
      </c>
      <c r="C1978" s="1" t="str">
        <f t="shared" si="30"/>
        <v>21118</v>
      </c>
      <c r="D1978" t="s">
        <v>109</v>
      </c>
      <c r="E1978" t="s">
        <v>120</v>
      </c>
      <c r="F1978" t="s">
        <v>190</v>
      </c>
      <c r="G1978">
        <v>18.5</v>
      </c>
      <c r="H1978">
        <v>128.80000000000001</v>
      </c>
      <c r="I1978" t="s">
        <v>35</v>
      </c>
      <c r="J1978" t="str">
        <f>_xlfn.XLOOKUP(Table1_1[[#This Row],[Analyte]],[1]analyte_order!$B:$B,[1]analyte_order!$C:$C)</f>
        <v>31506-32-8</v>
      </c>
      <c r="K1978">
        <f>_xlfn.XLOOKUP(Table1_1[[#This Row],[CAS_rn]],[1]analyte_order!$C:$C,[1]analyte_order!$E:$E)</f>
        <v>30</v>
      </c>
      <c r="L1978" s="3">
        <v>1.975E-2</v>
      </c>
    </row>
    <row r="1979" spans="1:12" x14ac:dyDescent="0.3">
      <c r="A1979" t="s">
        <v>194</v>
      </c>
      <c r="B1979" s="1">
        <v>44314</v>
      </c>
      <c r="C1979" s="1" t="str">
        <f t="shared" si="30"/>
        <v>21118</v>
      </c>
      <c r="D1979" t="s">
        <v>109</v>
      </c>
      <c r="E1979" t="s">
        <v>120</v>
      </c>
      <c r="F1979" t="s">
        <v>190</v>
      </c>
      <c r="G1979">
        <v>18.5</v>
      </c>
      <c r="H1979">
        <v>128.80000000000001</v>
      </c>
      <c r="I1979" t="s">
        <v>36</v>
      </c>
      <c r="J1979" t="str">
        <f>_xlfn.XLOOKUP(Table1_1[[#This Row],[Analyte]],[1]analyte_order!$B:$B,[1]analyte_order!$C:$C)</f>
        <v>4151-50-2</v>
      </c>
      <c r="K1979">
        <f>_xlfn.XLOOKUP(Table1_1[[#This Row],[CAS_rn]],[1]analyte_order!$C:$C,[1]analyte_order!$E:$E)</f>
        <v>31</v>
      </c>
      <c r="L1979" s="3">
        <v>1.975E-2</v>
      </c>
    </row>
    <row r="1980" spans="1:12" x14ac:dyDescent="0.3">
      <c r="A1980" t="s">
        <v>194</v>
      </c>
      <c r="B1980" s="1">
        <v>44314</v>
      </c>
      <c r="C1980" s="1" t="str">
        <f t="shared" si="30"/>
        <v>21118</v>
      </c>
      <c r="D1980" t="s">
        <v>109</v>
      </c>
      <c r="E1980" t="s">
        <v>120</v>
      </c>
      <c r="F1980" t="s">
        <v>190</v>
      </c>
      <c r="G1980">
        <v>18.5</v>
      </c>
      <c r="H1980">
        <v>128.80000000000001</v>
      </c>
      <c r="I1980" t="s">
        <v>37</v>
      </c>
      <c r="J1980" t="str">
        <f>_xlfn.XLOOKUP(Table1_1[[#This Row],[Analyte]],[1]analyte_order!$B:$B,[1]analyte_order!$C:$C)</f>
        <v>13252-13-6</v>
      </c>
      <c r="K1980">
        <f>_xlfn.XLOOKUP(Table1_1[[#This Row],[CAS_rn]],[1]analyte_order!$C:$C,[1]analyte_order!$E:$E)</f>
        <v>34</v>
      </c>
      <c r="L1980" s="3">
        <v>1.975E-2</v>
      </c>
    </row>
    <row r="1981" spans="1:12" x14ac:dyDescent="0.3">
      <c r="A1981" t="s">
        <v>194</v>
      </c>
      <c r="B1981" s="1">
        <v>44314</v>
      </c>
      <c r="C1981" s="1" t="str">
        <f t="shared" si="30"/>
        <v>21118</v>
      </c>
      <c r="D1981" t="s">
        <v>109</v>
      </c>
      <c r="E1981" t="s">
        <v>120</v>
      </c>
      <c r="F1981" t="s">
        <v>190</v>
      </c>
      <c r="G1981">
        <v>18.5</v>
      </c>
      <c r="H1981">
        <v>128.80000000000001</v>
      </c>
      <c r="I1981" t="s">
        <v>38</v>
      </c>
      <c r="J1981" t="str">
        <f>_xlfn.XLOOKUP(Table1_1[[#This Row],[Analyte]],[1]analyte_order!$B:$B,[1]analyte_order!$C:$C)</f>
        <v>919005-14-4</v>
      </c>
      <c r="K1981">
        <f>_xlfn.XLOOKUP(Table1_1[[#This Row],[CAS_rn]],[1]analyte_order!$C:$C,[1]analyte_order!$E:$E)</f>
        <v>35</v>
      </c>
      <c r="L1981" s="3">
        <v>1.975E-2</v>
      </c>
    </row>
    <row r="1982" spans="1:12" x14ac:dyDescent="0.3">
      <c r="A1982" t="s">
        <v>194</v>
      </c>
      <c r="B1982" s="1">
        <v>44314</v>
      </c>
      <c r="C1982" s="1" t="str">
        <f t="shared" si="30"/>
        <v>21118</v>
      </c>
      <c r="D1982" t="s">
        <v>109</v>
      </c>
      <c r="E1982" t="s">
        <v>120</v>
      </c>
      <c r="F1982" t="s">
        <v>190</v>
      </c>
      <c r="G1982">
        <v>18.5</v>
      </c>
      <c r="H1982">
        <v>128.80000000000001</v>
      </c>
      <c r="I1982" t="s">
        <v>39</v>
      </c>
      <c r="J1982" t="str">
        <f>_xlfn.XLOOKUP(Table1_1[[#This Row],[Analyte]],[1]analyte_order!$B:$B,[1]analyte_order!$C:$C)</f>
        <v>756426-58-1</v>
      </c>
      <c r="K1982">
        <f>_xlfn.XLOOKUP(Table1_1[[#This Row],[CAS_rn]],[1]analyte_order!$C:$C,[1]analyte_order!$E:$E)</f>
        <v>36</v>
      </c>
      <c r="L1982" s="3">
        <v>1.975E-2</v>
      </c>
    </row>
    <row r="1983" spans="1:12" x14ac:dyDescent="0.3">
      <c r="A1983" t="s">
        <v>194</v>
      </c>
      <c r="B1983" s="1">
        <v>44314</v>
      </c>
      <c r="C1983" s="1" t="str">
        <f t="shared" si="30"/>
        <v>21118</v>
      </c>
      <c r="D1983" t="s">
        <v>109</v>
      </c>
      <c r="E1983" t="s">
        <v>120</v>
      </c>
      <c r="F1983" t="s">
        <v>190</v>
      </c>
      <c r="G1983">
        <v>18.5</v>
      </c>
      <c r="H1983">
        <v>128.80000000000001</v>
      </c>
      <c r="I1983" t="s">
        <v>40</v>
      </c>
      <c r="J1983" t="str">
        <f>_xlfn.XLOOKUP(Table1_1[[#This Row],[Analyte]],[1]analyte_order!$B:$B,[1]analyte_order!$C:$C)</f>
        <v>763051-92-9</v>
      </c>
      <c r="K1983">
        <f>_xlfn.XLOOKUP(Table1_1[[#This Row],[CAS_rn]],[1]analyte_order!$C:$C,[1]analyte_order!$E:$E)</f>
        <v>37</v>
      </c>
      <c r="L1983" s="3">
        <v>1.975E-2</v>
      </c>
    </row>
    <row r="1984" spans="1:12" x14ac:dyDescent="0.3">
      <c r="A1984" t="s">
        <v>194</v>
      </c>
      <c r="B1984" s="1">
        <v>44314</v>
      </c>
      <c r="C1984" s="1" t="str">
        <f t="shared" si="30"/>
        <v>21118</v>
      </c>
      <c r="D1984" t="s">
        <v>109</v>
      </c>
      <c r="E1984" t="s">
        <v>120</v>
      </c>
      <c r="F1984" t="s">
        <v>190</v>
      </c>
      <c r="G1984">
        <v>18.5</v>
      </c>
      <c r="H1984">
        <v>128.80000000000001</v>
      </c>
      <c r="I1984" t="s">
        <v>41</v>
      </c>
      <c r="J1984" t="str">
        <f>_xlfn.XLOOKUP(Table1_1[[#This Row],[Analyte]],[1]analyte_order!$B:$B,[1]analyte_order!$C:$C)</f>
        <v>356-02-5</v>
      </c>
      <c r="K1984">
        <f>_xlfn.XLOOKUP(Table1_1[[#This Row],[CAS_rn]],[1]analyte_order!$C:$C,[1]analyte_order!$E:$E)</f>
        <v>38</v>
      </c>
      <c r="L1984" s="3">
        <v>1.975E-2</v>
      </c>
    </row>
    <row r="1985" spans="1:12" x14ac:dyDescent="0.3">
      <c r="A1985" t="s">
        <v>194</v>
      </c>
      <c r="B1985" s="1">
        <v>44314</v>
      </c>
      <c r="C1985" s="1" t="str">
        <f t="shared" si="30"/>
        <v>21118</v>
      </c>
      <c r="D1985" t="s">
        <v>109</v>
      </c>
      <c r="E1985" t="s">
        <v>120</v>
      </c>
      <c r="F1985" t="s">
        <v>190</v>
      </c>
      <c r="G1985">
        <v>18.5</v>
      </c>
      <c r="H1985">
        <v>128.80000000000001</v>
      </c>
      <c r="I1985" t="s">
        <v>42</v>
      </c>
      <c r="J1985" t="str">
        <f>_xlfn.XLOOKUP(Table1_1[[#This Row],[Analyte]],[1]analyte_order!$B:$B,[1]analyte_order!$C:$C)</f>
        <v>914637-49-3</v>
      </c>
      <c r="K1985">
        <f>_xlfn.XLOOKUP(Table1_1[[#This Row],[CAS_rn]],[1]analyte_order!$C:$C,[1]analyte_order!$E:$E)</f>
        <v>39</v>
      </c>
      <c r="L1985" s="3">
        <v>0.755</v>
      </c>
    </row>
    <row r="1986" spans="1:12" x14ac:dyDescent="0.3">
      <c r="A1986" t="s">
        <v>194</v>
      </c>
      <c r="B1986" s="1">
        <v>44314</v>
      </c>
      <c r="C1986" s="1" t="str">
        <f t="shared" ref="C1986:C2049" si="31">TEXT(B1986,"yy")&amp;TEXT((B1986-DATEVALUE("1/1/"&amp;TEXT(B1986,"yy"))+1),"000")</f>
        <v>21118</v>
      </c>
      <c r="D1986" t="s">
        <v>109</v>
      </c>
      <c r="E1986" t="s">
        <v>120</v>
      </c>
      <c r="F1986" t="s">
        <v>190</v>
      </c>
      <c r="G1986">
        <v>18.5</v>
      </c>
      <c r="H1986">
        <v>128.80000000000001</v>
      </c>
      <c r="I1986" t="s">
        <v>43</v>
      </c>
      <c r="J1986" t="str">
        <f>_xlfn.XLOOKUP(Table1_1[[#This Row],[Analyte]],[1]analyte_order!$B:$B,[1]analyte_order!$C:$C)</f>
        <v>812-70-4</v>
      </c>
      <c r="K1986">
        <f>_xlfn.XLOOKUP(Table1_1[[#This Row],[CAS_rn]],[1]analyte_order!$C:$C,[1]analyte_order!$E:$E)</f>
        <v>40</v>
      </c>
      <c r="L1986" s="3">
        <v>1.975E-2</v>
      </c>
    </row>
    <row r="1987" spans="1:12" x14ac:dyDescent="0.3">
      <c r="A1987" t="s">
        <v>194</v>
      </c>
      <c r="B1987" s="1">
        <v>44314</v>
      </c>
      <c r="C1987" s="1" t="str">
        <f t="shared" si="31"/>
        <v>21118</v>
      </c>
      <c r="D1987" t="s">
        <v>109</v>
      </c>
      <c r="E1987" t="s">
        <v>120</v>
      </c>
      <c r="F1987" t="s">
        <v>190</v>
      </c>
      <c r="G1987">
        <v>18.5</v>
      </c>
      <c r="H1987">
        <v>128.80000000000001</v>
      </c>
      <c r="I1987" t="s">
        <v>44</v>
      </c>
      <c r="J1987" t="str">
        <f>_xlfn.XLOOKUP(Table1_1[[#This Row],[Analyte]],[1]analyte_order!$B:$B,[1]analyte_order!$C:$C)</f>
        <v>53826-12-3</v>
      </c>
      <c r="K1987">
        <f>_xlfn.XLOOKUP(Table1_1[[#This Row],[CAS_rn]],[1]analyte_order!$C:$C,[1]analyte_order!$E:$E)</f>
        <v>41</v>
      </c>
      <c r="L1987" s="3">
        <v>1.975E-2</v>
      </c>
    </row>
    <row r="1988" spans="1:12" x14ac:dyDescent="0.3">
      <c r="A1988" t="s">
        <v>194</v>
      </c>
      <c r="B1988" s="1">
        <v>44314</v>
      </c>
      <c r="C1988" s="1" t="str">
        <f t="shared" si="31"/>
        <v>21118</v>
      </c>
      <c r="D1988" t="s">
        <v>109</v>
      </c>
      <c r="E1988" t="s">
        <v>120</v>
      </c>
      <c r="F1988" t="s">
        <v>190</v>
      </c>
      <c r="G1988">
        <v>18.5</v>
      </c>
      <c r="H1988">
        <v>128.80000000000001</v>
      </c>
      <c r="I1988" t="s">
        <v>45</v>
      </c>
      <c r="J1988" t="str">
        <f>_xlfn.XLOOKUP(Table1_1[[#This Row],[Analyte]],[1]analyte_order!$B:$B,[1]analyte_order!$C:$C)</f>
        <v>27854-31-5</v>
      </c>
      <c r="K1988">
        <f>_xlfn.XLOOKUP(Table1_1[[#This Row],[CAS_rn]],[1]analyte_order!$C:$C,[1]analyte_order!$E:$E)</f>
        <v>42</v>
      </c>
      <c r="L1988" s="3">
        <v>1.975E-2</v>
      </c>
    </row>
    <row r="1989" spans="1:12" x14ac:dyDescent="0.3">
      <c r="A1989" t="s">
        <v>194</v>
      </c>
      <c r="B1989" s="1">
        <v>44314</v>
      </c>
      <c r="C1989" s="1" t="str">
        <f t="shared" si="31"/>
        <v>21118</v>
      </c>
      <c r="D1989" t="s">
        <v>109</v>
      </c>
      <c r="E1989" t="s">
        <v>120</v>
      </c>
      <c r="F1989" t="s">
        <v>190</v>
      </c>
      <c r="G1989">
        <v>18.5</v>
      </c>
      <c r="H1989">
        <v>128.80000000000001</v>
      </c>
      <c r="I1989" t="s">
        <v>46</v>
      </c>
      <c r="J1989" t="str">
        <f>_xlfn.XLOOKUP(Table1_1[[#This Row],[Analyte]],[1]analyte_order!$B:$B,[1]analyte_order!$C:$C)</f>
        <v>53826-13-4</v>
      </c>
      <c r="K1989">
        <f>_xlfn.XLOOKUP(Table1_1[[#This Row],[CAS_rn]],[1]analyte_order!$C:$C,[1]analyte_order!$E:$E)</f>
        <v>43</v>
      </c>
      <c r="L1989" s="3">
        <v>1.975E-2</v>
      </c>
    </row>
    <row r="1990" spans="1:12" x14ac:dyDescent="0.3">
      <c r="A1990" t="s">
        <v>194</v>
      </c>
      <c r="B1990" s="1">
        <v>44314</v>
      </c>
      <c r="C1990" s="1" t="str">
        <f t="shared" si="31"/>
        <v>21118</v>
      </c>
      <c r="D1990" t="s">
        <v>109</v>
      </c>
      <c r="E1990" t="s">
        <v>120</v>
      </c>
      <c r="F1990" t="s">
        <v>190</v>
      </c>
      <c r="G1990">
        <v>18.5</v>
      </c>
      <c r="H1990">
        <v>128.80000000000001</v>
      </c>
      <c r="I1990" t="s">
        <v>47</v>
      </c>
      <c r="J1990" t="str">
        <f>_xlfn.XLOOKUP(Table1_1[[#This Row],[Analyte]],[1]analyte_order!$B:$B,[1]analyte_order!$C:$C)</f>
        <v>161094-75-3</v>
      </c>
      <c r="K1990">
        <f>_xlfn.XLOOKUP(Table1_1[[#This Row],[CAS_rn]],[1]analyte_order!$C:$C,[1]analyte_order!$E:$E)</f>
        <v>44</v>
      </c>
      <c r="L1990" s="3">
        <v>1.975E-2</v>
      </c>
    </row>
    <row r="1991" spans="1:12" x14ac:dyDescent="0.3">
      <c r="A1991" t="s">
        <v>194</v>
      </c>
      <c r="B1991" s="1">
        <v>44314</v>
      </c>
      <c r="C1991" s="1" t="str">
        <f t="shared" si="31"/>
        <v>21118</v>
      </c>
      <c r="D1991" t="s">
        <v>109</v>
      </c>
      <c r="E1991" t="s">
        <v>120</v>
      </c>
      <c r="F1991" t="s">
        <v>190</v>
      </c>
      <c r="G1991">
        <v>18.5</v>
      </c>
      <c r="H1991">
        <v>128.80000000000001</v>
      </c>
      <c r="I1991" t="s">
        <v>48</v>
      </c>
      <c r="J1991" t="str">
        <f>_xlfn.XLOOKUP(Table1_1[[#This Row],[Analyte]],[1]analyte_order!$B:$B,[1]analyte_order!$C:$C)</f>
        <v>70887-84-2</v>
      </c>
      <c r="K1991">
        <f>_xlfn.XLOOKUP(Table1_1[[#This Row],[CAS_rn]],[1]analyte_order!$C:$C,[1]analyte_order!$E:$E)</f>
        <v>45</v>
      </c>
      <c r="L1991" s="3">
        <v>1.975E-2</v>
      </c>
    </row>
    <row r="1992" spans="1:12" x14ac:dyDescent="0.3">
      <c r="A1992" t="s">
        <v>194</v>
      </c>
      <c r="B1992" s="1">
        <v>44314</v>
      </c>
      <c r="C1992" s="1" t="str">
        <f t="shared" si="31"/>
        <v>21118</v>
      </c>
      <c r="D1992" t="s">
        <v>109</v>
      </c>
      <c r="E1992" t="s">
        <v>120</v>
      </c>
      <c r="F1992" t="s">
        <v>190</v>
      </c>
      <c r="G1992">
        <v>18.5</v>
      </c>
      <c r="H1992">
        <v>128.80000000000001</v>
      </c>
      <c r="I1992" t="s">
        <v>49</v>
      </c>
      <c r="J1992" t="str">
        <f>_xlfn.XLOOKUP(Table1_1[[#This Row],[Analyte]],[1]analyte_order!$B:$B,[1]analyte_order!$C:$C)</f>
        <v>57677-95-9</v>
      </c>
      <c r="K1992">
        <f>_xlfn.XLOOKUP(Table1_1[[#This Row],[CAS_rn]],[1]analyte_order!$C:$C,[1]analyte_order!$E:$E)</f>
        <v>46</v>
      </c>
      <c r="L1992" s="3">
        <v>1.975E-2</v>
      </c>
    </row>
    <row r="1993" spans="1:12" x14ac:dyDescent="0.3">
      <c r="A1993" t="s">
        <v>194</v>
      </c>
      <c r="B1993" s="1">
        <v>44314</v>
      </c>
      <c r="C1993" s="1" t="str">
        <f t="shared" si="31"/>
        <v>21118</v>
      </c>
      <c r="D1993" t="s">
        <v>109</v>
      </c>
      <c r="E1993" t="s">
        <v>120</v>
      </c>
      <c r="F1993" t="s">
        <v>190</v>
      </c>
      <c r="G1993">
        <v>18.5</v>
      </c>
      <c r="H1993">
        <v>128.80000000000001</v>
      </c>
      <c r="I1993" t="s">
        <v>50</v>
      </c>
      <c r="J1993" t="str">
        <f>_xlfn.XLOOKUP(Table1_1[[#This Row],[Analyte]],[1]analyte_order!$B:$B,[1]analyte_order!$C:$C)</f>
        <v>30334-69-1</v>
      </c>
      <c r="K1993">
        <f>_xlfn.XLOOKUP(Table1_1[[#This Row],[CAS_rn]],[1]analyte_order!$C:$C,[1]analyte_order!$E:$E)</f>
        <v>51</v>
      </c>
      <c r="L1993" s="3">
        <v>22.9</v>
      </c>
    </row>
    <row r="1994" spans="1:12" x14ac:dyDescent="0.3">
      <c r="A1994" t="s">
        <v>194</v>
      </c>
      <c r="B1994" s="1">
        <v>44314</v>
      </c>
      <c r="C1994" s="1" t="str">
        <f t="shared" si="31"/>
        <v>21118</v>
      </c>
      <c r="D1994" t="s">
        <v>109</v>
      </c>
      <c r="E1994" t="s">
        <v>120</v>
      </c>
      <c r="F1994" t="s">
        <v>190</v>
      </c>
      <c r="G1994">
        <v>18.5</v>
      </c>
      <c r="H1994">
        <v>128.80000000000001</v>
      </c>
      <c r="I1994" t="s">
        <v>51</v>
      </c>
      <c r="J1994" t="str">
        <f>_xlfn.XLOOKUP(Table1_1[[#This Row],[Analyte]],[1]analyte_order!$B:$B,[1]analyte_order!$C:$C)</f>
        <v>41997-13-1</v>
      </c>
      <c r="K1994">
        <f>_xlfn.XLOOKUP(Table1_1[[#This Row],[CAS_rn]],[1]analyte_order!$C:$C,[1]analyte_order!$E:$E)</f>
        <v>52</v>
      </c>
      <c r="L1994" s="3">
        <v>140</v>
      </c>
    </row>
    <row r="1995" spans="1:12" x14ac:dyDescent="0.3">
      <c r="A1995" t="s">
        <v>194</v>
      </c>
      <c r="B1995" s="1">
        <v>44314</v>
      </c>
      <c r="C1995" s="1" t="str">
        <f t="shared" si="31"/>
        <v>21118</v>
      </c>
      <c r="D1995" t="s">
        <v>109</v>
      </c>
      <c r="E1995" t="s">
        <v>120</v>
      </c>
      <c r="F1995" t="s">
        <v>190</v>
      </c>
      <c r="G1995">
        <v>18.5</v>
      </c>
      <c r="H1995">
        <v>128.80000000000001</v>
      </c>
      <c r="I1995" t="s">
        <v>52</v>
      </c>
      <c r="J1995" t="str">
        <f>_xlfn.XLOOKUP(Table1_1[[#This Row],[Analyte]],[1]analyte_order!$B:$B,[1]analyte_order!$C:$C)</f>
        <v>423-41-6</v>
      </c>
      <c r="K1995">
        <f>_xlfn.XLOOKUP(Table1_1[[#This Row],[CAS_rn]],[1]analyte_order!$C:$C,[1]analyte_order!$E:$E)</f>
        <v>53</v>
      </c>
      <c r="L1995" s="3">
        <v>1.975E-2</v>
      </c>
    </row>
    <row r="1996" spans="1:12" x14ac:dyDescent="0.3">
      <c r="A1996" t="s">
        <v>194</v>
      </c>
      <c r="B1996" s="1">
        <v>44314</v>
      </c>
      <c r="C1996" s="1" t="str">
        <f t="shared" si="31"/>
        <v>21118</v>
      </c>
      <c r="D1996" t="s">
        <v>109</v>
      </c>
      <c r="E1996" t="s">
        <v>120</v>
      </c>
      <c r="F1996" t="s">
        <v>190</v>
      </c>
      <c r="G1996">
        <v>18.5</v>
      </c>
      <c r="H1996">
        <v>128.80000000000001</v>
      </c>
      <c r="I1996" t="s">
        <v>53</v>
      </c>
      <c r="J1996" t="str">
        <f>_xlfn.XLOOKUP(Table1_1[[#This Row],[Analyte]],[1]analyte_order!$B:$B,[1]analyte_order!$C:$C)</f>
        <v>777011-38-8</v>
      </c>
      <c r="K1996">
        <f>_xlfn.XLOOKUP(Table1_1[[#This Row],[CAS_rn]],[1]analyte_order!$C:$C,[1]analyte_order!$E:$E)</f>
        <v>54</v>
      </c>
      <c r="L1996" s="3">
        <v>14.5</v>
      </c>
    </row>
    <row r="1997" spans="1:12" x14ac:dyDescent="0.3">
      <c r="A1997" t="s">
        <v>194</v>
      </c>
      <c r="B1997" s="1">
        <v>44314</v>
      </c>
      <c r="C1997" s="1" t="str">
        <f t="shared" si="31"/>
        <v>21118</v>
      </c>
      <c r="D1997" t="s">
        <v>109</v>
      </c>
      <c r="E1997" t="s">
        <v>120</v>
      </c>
      <c r="F1997" t="s">
        <v>190</v>
      </c>
      <c r="G1997">
        <v>18.5</v>
      </c>
      <c r="H1997">
        <v>128.80000000000001</v>
      </c>
      <c r="I1997" t="s">
        <v>54</v>
      </c>
      <c r="J1997" t="str">
        <f>_xlfn.XLOOKUP(Table1_1[[#This Row],[Analyte]],[1]analyte_order!$B:$B,[1]analyte_order!$C:$C)</f>
        <v>646-83-3</v>
      </c>
      <c r="K1997">
        <f>_xlfn.XLOOKUP(Table1_1[[#This Row],[CAS_rn]],[1]analyte_order!$C:$C,[1]analyte_order!$E:$E)</f>
        <v>55</v>
      </c>
      <c r="L1997" s="3">
        <v>1.975E-2</v>
      </c>
    </row>
    <row r="1998" spans="1:12" x14ac:dyDescent="0.3">
      <c r="A1998" t="s">
        <v>194</v>
      </c>
      <c r="B1998" s="1">
        <v>44314</v>
      </c>
      <c r="C1998" s="1" t="str">
        <f t="shared" si="31"/>
        <v>21118</v>
      </c>
      <c r="D1998" t="s">
        <v>109</v>
      </c>
      <c r="E1998" t="s">
        <v>120</v>
      </c>
      <c r="F1998" t="s">
        <v>190</v>
      </c>
      <c r="G1998">
        <v>18.5</v>
      </c>
      <c r="H1998">
        <v>128.80000000000001</v>
      </c>
      <c r="I1998" t="s">
        <v>55</v>
      </c>
      <c r="J1998" t="str">
        <f>_xlfn.XLOOKUP(Table1_1[[#This Row],[Analyte]],[1]analyte_order!$B:$B,[1]analyte_order!$C:$C)</f>
        <v>678-41-1</v>
      </c>
      <c r="K1998">
        <f>_xlfn.XLOOKUP(Table1_1[[#This Row],[CAS_rn]],[1]analyte_order!$C:$C,[1]analyte_order!$E:$E)</f>
        <v>56</v>
      </c>
      <c r="L1998" s="3">
        <v>1.975E-2</v>
      </c>
    </row>
    <row r="1999" spans="1:12" x14ac:dyDescent="0.3">
      <c r="A1999" t="s">
        <v>194</v>
      </c>
      <c r="B1999" s="1">
        <v>44314</v>
      </c>
      <c r="C1999" s="1" t="str">
        <f t="shared" si="31"/>
        <v>21118</v>
      </c>
      <c r="D1999" t="s">
        <v>109</v>
      </c>
      <c r="E1999" t="s">
        <v>120</v>
      </c>
      <c r="F1999" t="s">
        <v>190</v>
      </c>
      <c r="G1999">
        <v>18.5</v>
      </c>
      <c r="H1999">
        <v>128.80000000000001</v>
      </c>
      <c r="I1999" t="s">
        <v>56</v>
      </c>
      <c r="J1999" t="str">
        <f>_xlfn.XLOOKUP(Table1_1[[#This Row],[Analyte]],[1]analyte_order!$B:$B,[1]analyte_order!$C:$C)</f>
        <v>2965-52-8</v>
      </c>
      <c r="K1999">
        <f>_xlfn.XLOOKUP(Table1_1[[#This Row],[CAS_rn]],[1]analyte_order!$C:$C,[1]analyte_order!$E:$E)</f>
        <v>57</v>
      </c>
      <c r="L1999" s="3">
        <v>1.975E-2</v>
      </c>
    </row>
    <row r="2000" spans="1:12" x14ac:dyDescent="0.3">
      <c r="A2000" t="s">
        <v>195</v>
      </c>
      <c r="B2000" s="1">
        <v>44314</v>
      </c>
      <c r="C2000" s="1" t="str">
        <f t="shared" si="31"/>
        <v>21118</v>
      </c>
      <c r="D2000" t="s">
        <v>109</v>
      </c>
      <c r="E2000" t="s">
        <v>120</v>
      </c>
      <c r="F2000" t="s">
        <v>111</v>
      </c>
      <c r="G2000">
        <v>17</v>
      </c>
      <c r="H2000">
        <v>105.1</v>
      </c>
      <c r="I2000" t="s">
        <v>7</v>
      </c>
      <c r="J2000" t="str">
        <f>_xlfn.XLOOKUP(Table1_1[[#This Row],[Analyte]],[1]analyte_order!$B:$B,[1]analyte_order!$C:$C)</f>
        <v>375-22-4</v>
      </c>
      <c r="K2000">
        <f>_xlfn.XLOOKUP(Table1_1[[#This Row],[CAS_rn]],[1]analyte_order!$C:$C,[1]analyte_order!$E:$E)</f>
        <v>1</v>
      </c>
      <c r="L2000" s="3">
        <v>4.19E-2</v>
      </c>
    </row>
    <row r="2001" spans="1:12" x14ac:dyDescent="0.3">
      <c r="A2001" t="s">
        <v>195</v>
      </c>
      <c r="B2001" s="1">
        <v>44314</v>
      </c>
      <c r="C2001" s="1" t="str">
        <f t="shared" si="31"/>
        <v>21118</v>
      </c>
      <c r="D2001" t="s">
        <v>109</v>
      </c>
      <c r="E2001" t="s">
        <v>120</v>
      </c>
      <c r="F2001" t="s">
        <v>111</v>
      </c>
      <c r="G2001">
        <v>17</v>
      </c>
      <c r="H2001">
        <v>105.1</v>
      </c>
      <c r="I2001" t="s">
        <v>8</v>
      </c>
      <c r="J2001" t="str">
        <f>_xlfn.XLOOKUP(Table1_1[[#This Row],[Analyte]],[1]analyte_order!$B:$B,[1]analyte_order!$C:$C)</f>
        <v>2706-90-3</v>
      </c>
      <c r="K2001">
        <f>_xlfn.XLOOKUP(Table1_1[[#This Row],[CAS_rn]],[1]analyte_order!$C:$C,[1]analyte_order!$E:$E)</f>
        <v>2</v>
      </c>
      <c r="L2001" s="3">
        <v>2.095E-2</v>
      </c>
    </row>
    <row r="2002" spans="1:12" x14ac:dyDescent="0.3">
      <c r="A2002" t="s">
        <v>195</v>
      </c>
      <c r="B2002" s="1">
        <v>44314</v>
      </c>
      <c r="C2002" s="1" t="str">
        <f t="shared" si="31"/>
        <v>21118</v>
      </c>
      <c r="D2002" t="s">
        <v>109</v>
      </c>
      <c r="E2002" t="s">
        <v>120</v>
      </c>
      <c r="F2002" t="s">
        <v>111</v>
      </c>
      <c r="G2002">
        <v>17</v>
      </c>
      <c r="H2002">
        <v>105.1</v>
      </c>
      <c r="I2002" t="s">
        <v>9</v>
      </c>
      <c r="J2002" t="str">
        <f>_xlfn.XLOOKUP(Table1_1[[#This Row],[Analyte]],[1]analyte_order!$B:$B,[1]analyte_order!$C:$C)</f>
        <v>307-24-4</v>
      </c>
      <c r="K2002">
        <f>_xlfn.XLOOKUP(Table1_1[[#This Row],[CAS_rn]],[1]analyte_order!$C:$C,[1]analyte_order!$E:$E)</f>
        <v>3</v>
      </c>
      <c r="L2002" s="3">
        <v>9.9099999999999994E-2</v>
      </c>
    </row>
    <row r="2003" spans="1:12" x14ac:dyDescent="0.3">
      <c r="A2003" t="s">
        <v>195</v>
      </c>
      <c r="B2003" s="1">
        <v>44314</v>
      </c>
      <c r="C2003" s="1" t="str">
        <f t="shared" si="31"/>
        <v>21118</v>
      </c>
      <c r="D2003" t="s">
        <v>109</v>
      </c>
      <c r="E2003" t="s">
        <v>120</v>
      </c>
      <c r="F2003" t="s">
        <v>111</v>
      </c>
      <c r="G2003">
        <v>17</v>
      </c>
      <c r="H2003">
        <v>105.1</v>
      </c>
      <c r="I2003" t="s">
        <v>10</v>
      </c>
      <c r="J2003" t="str">
        <f>_xlfn.XLOOKUP(Table1_1[[#This Row],[Analyte]],[1]analyte_order!$B:$B,[1]analyte_order!$C:$C)</f>
        <v>375-85-9</v>
      </c>
      <c r="K2003">
        <f>_xlfn.XLOOKUP(Table1_1[[#This Row],[CAS_rn]],[1]analyte_order!$C:$C,[1]analyte_order!$E:$E)</f>
        <v>4</v>
      </c>
      <c r="L2003" s="3">
        <v>4.19E-2</v>
      </c>
    </row>
    <row r="2004" spans="1:12" x14ac:dyDescent="0.3">
      <c r="A2004" t="s">
        <v>195</v>
      </c>
      <c r="B2004" s="1">
        <v>44314</v>
      </c>
      <c r="C2004" s="1" t="str">
        <f t="shared" si="31"/>
        <v>21118</v>
      </c>
      <c r="D2004" t="s">
        <v>109</v>
      </c>
      <c r="E2004" t="s">
        <v>120</v>
      </c>
      <c r="F2004" t="s">
        <v>111</v>
      </c>
      <c r="G2004">
        <v>17</v>
      </c>
      <c r="H2004">
        <v>105.1</v>
      </c>
      <c r="I2004" t="s">
        <v>11</v>
      </c>
      <c r="J2004" t="str">
        <f>_xlfn.XLOOKUP(Table1_1[[#This Row],[Analyte]],[1]analyte_order!$B:$B,[1]analyte_order!$C:$C)</f>
        <v>335-67-1</v>
      </c>
      <c r="K2004">
        <f>_xlfn.XLOOKUP(Table1_1[[#This Row],[CAS_rn]],[1]analyte_order!$C:$C,[1]analyte_order!$E:$E)</f>
        <v>5</v>
      </c>
      <c r="L2004" s="3">
        <v>0.122</v>
      </c>
    </row>
    <row r="2005" spans="1:12" x14ac:dyDescent="0.3">
      <c r="A2005" t="s">
        <v>195</v>
      </c>
      <c r="B2005" s="1">
        <v>44314</v>
      </c>
      <c r="C2005" s="1" t="str">
        <f t="shared" si="31"/>
        <v>21118</v>
      </c>
      <c r="D2005" t="s">
        <v>109</v>
      </c>
      <c r="E2005" t="s">
        <v>120</v>
      </c>
      <c r="F2005" t="s">
        <v>111</v>
      </c>
      <c r="G2005">
        <v>17</v>
      </c>
      <c r="H2005">
        <v>105.1</v>
      </c>
      <c r="I2005" t="s">
        <v>12</v>
      </c>
      <c r="J2005" t="str">
        <f>_xlfn.XLOOKUP(Table1_1[[#This Row],[Analyte]],[1]analyte_order!$B:$B,[1]analyte_order!$C:$C)</f>
        <v>375-95-1</v>
      </c>
      <c r="K2005">
        <f>_xlfn.XLOOKUP(Table1_1[[#This Row],[CAS_rn]],[1]analyte_order!$C:$C,[1]analyte_order!$E:$E)</f>
        <v>6</v>
      </c>
      <c r="L2005" s="3">
        <v>1.1299999999999999</v>
      </c>
    </row>
    <row r="2006" spans="1:12" x14ac:dyDescent="0.3">
      <c r="A2006" t="s">
        <v>195</v>
      </c>
      <c r="B2006" s="1">
        <v>44314</v>
      </c>
      <c r="C2006" s="1" t="str">
        <f t="shared" si="31"/>
        <v>21118</v>
      </c>
      <c r="D2006" t="s">
        <v>109</v>
      </c>
      <c r="E2006" t="s">
        <v>120</v>
      </c>
      <c r="F2006" t="s">
        <v>111</v>
      </c>
      <c r="G2006">
        <v>17</v>
      </c>
      <c r="H2006">
        <v>105.1</v>
      </c>
      <c r="I2006" t="s">
        <v>19</v>
      </c>
      <c r="J2006" t="str">
        <f>_xlfn.XLOOKUP(Table1_1[[#This Row],[Analyte]],[1]analyte_order!$B:$B,[1]analyte_order!$C:$C)</f>
        <v>335-76-2</v>
      </c>
      <c r="K2006">
        <f>_xlfn.XLOOKUP(Table1_1[[#This Row],[CAS_rn]],[1]analyte_order!$C:$C,[1]analyte_order!$E:$E)</f>
        <v>7</v>
      </c>
      <c r="L2006" s="3">
        <v>9.18</v>
      </c>
    </row>
    <row r="2007" spans="1:12" x14ac:dyDescent="0.3">
      <c r="A2007" t="s">
        <v>195</v>
      </c>
      <c r="B2007" s="1">
        <v>44314</v>
      </c>
      <c r="C2007" s="1" t="str">
        <f t="shared" si="31"/>
        <v>21118</v>
      </c>
      <c r="D2007" t="s">
        <v>109</v>
      </c>
      <c r="E2007" t="s">
        <v>120</v>
      </c>
      <c r="F2007" t="s">
        <v>111</v>
      </c>
      <c r="G2007">
        <v>17</v>
      </c>
      <c r="H2007">
        <v>105.1</v>
      </c>
      <c r="I2007" t="s">
        <v>20</v>
      </c>
      <c r="J2007" t="str">
        <f>_xlfn.XLOOKUP(Table1_1[[#This Row],[Analyte]],[1]analyte_order!$B:$B,[1]analyte_order!$C:$C)</f>
        <v>2058-94-8</v>
      </c>
      <c r="K2007">
        <f>_xlfn.XLOOKUP(Table1_1[[#This Row],[CAS_rn]],[1]analyte_order!$C:$C,[1]analyte_order!$E:$E)</f>
        <v>8</v>
      </c>
      <c r="L2007" s="3">
        <v>14.2</v>
      </c>
    </row>
    <row r="2008" spans="1:12" x14ac:dyDescent="0.3">
      <c r="A2008" t="s">
        <v>195</v>
      </c>
      <c r="B2008" s="1">
        <v>44314</v>
      </c>
      <c r="C2008" s="1" t="str">
        <f t="shared" si="31"/>
        <v>21118</v>
      </c>
      <c r="D2008" t="s">
        <v>109</v>
      </c>
      <c r="E2008" t="s">
        <v>120</v>
      </c>
      <c r="F2008" t="s">
        <v>111</v>
      </c>
      <c r="G2008">
        <v>17</v>
      </c>
      <c r="H2008">
        <v>105.1</v>
      </c>
      <c r="I2008" t="s">
        <v>21</v>
      </c>
      <c r="J2008" t="str">
        <f>_xlfn.XLOOKUP(Table1_1[[#This Row],[Analyte]],[1]analyte_order!$B:$B,[1]analyte_order!$C:$C)</f>
        <v>307-55-1</v>
      </c>
      <c r="K2008">
        <f>_xlfn.XLOOKUP(Table1_1[[#This Row],[CAS_rn]],[1]analyte_order!$C:$C,[1]analyte_order!$E:$E)</f>
        <v>9</v>
      </c>
      <c r="L2008" s="3">
        <v>16.100000000000001</v>
      </c>
    </row>
    <row r="2009" spans="1:12" x14ac:dyDescent="0.3">
      <c r="A2009" t="s">
        <v>195</v>
      </c>
      <c r="B2009" s="1">
        <v>44314</v>
      </c>
      <c r="C2009" s="1" t="str">
        <f t="shared" si="31"/>
        <v>21118</v>
      </c>
      <c r="D2009" t="s">
        <v>109</v>
      </c>
      <c r="E2009" t="s">
        <v>120</v>
      </c>
      <c r="F2009" t="s">
        <v>111</v>
      </c>
      <c r="G2009">
        <v>17</v>
      </c>
      <c r="H2009">
        <v>105.1</v>
      </c>
      <c r="I2009" t="s">
        <v>22</v>
      </c>
      <c r="J2009" t="str">
        <f>_xlfn.XLOOKUP(Table1_1[[#This Row],[Analyte]],[1]analyte_order!$B:$B,[1]analyte_order!$C:$C)</f>
        <v>72629-94-8</v>
      </c>
      <c r="K2009">
        <f>_xlfn.XLOOKUP(Table1_1[[#This Row],[CAS_rn]],[1]analyte_order!$C:$C,[1]analyte_order!$E:$E)</f>
        <v>10</v>
      </c>
      <c r="L2009" s="3">
        <v>9.6300000000000008</v>
      </c>
    </row>
    <row r="2010" spans="1:12" x14ac:dyDescent="0.3">
      <c r="A2010" t="s">
        <v>195</v>
      </c>
      <c r="B2010" s="1">
        <v>44314</v>
      </c>
      <c r="C2010" s="1" t="str">
        <f t="shared" si="31"/>
        <v>21118</v>
      </c>
      <c r="D2010" t="s">
        <v>109</v>
      </c>
      <c r="E2010" t="s">
        <v>120</v>
      </c>
      <c r="F2010" t="s">
        <v>111</v>
      </c>
      <c r="G2010">
        <v>17</v>
      </c>
      <c r="H2010">
        <v>105.1</v>
      </c>
      <c r="I2010" t="s">
        <v>23</v>
      </c>
      <c r="J2010" t="str">
        <f>_xlfn.XLOOKUP(Table1_1[[#This Row],[Analyte]],[1]analyte_order!$B:$B,[1]analyte_order!$C:$C)</f>
        <v>376-06-7</v>
      </c>
      <c r="K2010">
        <f>_xlfn.XLOOKUP(Table1_1[[#This Row],[CAS_rn]],[1]analyte_order!$C:$C,[1]analyte_order!$E:$E)</f>
        <v>11</v>
      </c>
      <c r="L2010" s="3">
        <v>11.4</v>
      </c>
    </row>
    <row r="2011" spans="1:12" x14ac:dyDescent="0.3">
      <c r="A2011" t="s">
        <v>195</v>
      </c>
      <c r="B2011" s="1">
        <v>44314</v>
      </c>
      <c r="C2011" s="1" t="str">
        <f t="shared" si="31"/>
        <v>21118</v>
      </c>
      <c r="D2011" t="s">
        <v>109</v>
      </c>
      <c r="E2011" t="s">
        <v>120</v>
      </c>
      <c r="F2011" t="s">
        <v>111</v>
      </c>
      <c r="G2011">
        <v>17</v>
      </c>
      <c r="H2011">
        <v>105.1</v>
      </c>
      <c r="I2011" t="s">
        <v>24</v>
      </c>
      <c r="J2011" t="str">
        <f>_xlfn.XLOOKUP(Table1_1[[#This Row],[Analyte]],[1]analyte_order!$B:$B,[1]analyte_order!$C:$C)</f>
        <v>67905-19-5</v>
      </c>
      <c r="K2011">
        <f>_xlfn.XLOOKUP(Table1_1[[#This Row],[CAS_rn]],[1]analyte_order!$C:$C,[1]analyte_order!$E:$E)</f>
        <v>12</v>
      </c>
      <c r="L2011" s="3">
        <v>0.58299999999999996</v>
      </c>
    </row>
    <row r="2012" spans="1:12" x14ac:dyDescent="0.3">
      <c r="A2012" t="s">
        <v>195</v>
      </c>
      <c r="B2012" s="1">
        <v>44314</v>
      </c>
      <c r="C2012" s="1" t="str">
        <f t="shared" si="31"/>
        <v>21118</v>
      </c>
      <c r="D2012" t="s">
        <v>109</v>
      </c>
      <c r="E2012" t="s">
        <v>120</v>
      </c>
      <c r="F2012" t="s">
        <v>111</v>
      </c>
      <c r="G2012">
        <v>17</v>
      </c>
      <c r="H2012">
        <v>105.1</v>
      </c>
      <c r="I2012" t="s">
        <v>13</v>
      </c>
      <c r="J2012" t="str">
        <f>_xlfn.XLOOKUP(Table1_1[[#This Row],[Analyte]],[1]analyte_order!$B:$B,[1]analyte_order!$C:$C)</f>
        <v>375-73-5</v>
      </c>
      <c r="K2012">
        <f>_xlfn.XLOOKUP(Table1_1[[#This Row],[CAS_rn]],[1]analyte_order!$C:$C,[1]analyte_order!$E:$E)</f>
        <v>14</v>
      </c>
      <c r="L2012" s="3">
        <v>9.8799999999999999E-2</v>
      </c>
    </row>
    <row r="2013" spans="1:12" x14ac:dyDescent="0.3">
      <c r="A2013" t="s">
        <v>195</v>
      </c>
      <c r="B2013" s="1">
        <v>44314</v>
      </c>
      <c r="C2013" s="1" t="str">
        <f t="shared" si="31"/>
        <v>21118</v>
      </c>
      <c r="D2013" t="s">
        <v>109</v>
      </c>
      <c r="E2013" t="s">
        <v>120</v>
      </c>
      <c r="F2013" t="s">
        <v>111</v>
      </c>
      <c r="G2013">
        <v>17</v>
      </c>
      <c r="H2013">
        <v>105.1</v>
      </c>
      <c r="I2013" t="s">
        <v>14</v>
      </c>
      <c r="J2013" t="str">
        <f>_xlfn.XLOOKUP(Table1_1[[#This Row],[Analyte]],[1]analyte_order!$B:$B,[1]analyte_order!$C:$C)</f>
        <v>2706-91-4</v>
      </c>
      <c r="K2013">
        <f>_xlfn.XLOOKUP(Table1_1[[#This Row],[CAS_rn]],[1]analyte_order!$C:$C,[1]analyte_order!$E:$E)</f>
        <v>15</v>
      </c>
      <c r="L2013" s="3">
        <v>0.309</v>
      </c>
    </row>
    <row r="2014" spans="1:12" x14ac:dyDescent="0.3">
      <c r="A2014" t="s">
        <v>195</v>
      </c>
      <c r="B2014" s="1">
        <v>44314</v>
      </c>
      <c r="C2014" s="1" t="str">
        <f t="shared" si="31"/>
        <v>21118</v>
      </c>
      <c r="D2014" t="s">
        <v>109</v>
      </c>
      <c r="E2014" t="s">
        <v>120</v>
      </c>
      <c r="F2014" t="s">
        <v>111</v>
      </c>
      <c r="G2014">
        <v>17</v>
      </c>
      <c r="H2014">
        <v>105.1</v>
      </c>
      <c r="I2014" t="s">
        <v>15</v>
      </c>
      <c r="J2014" t="str">
        <f>_xlfn.XLOOKUP(Table1_1[[#This Row],[Analyte]],[1]analyte_order!$B:$B,[1]analyte_order!$C:$C)</f>
        <v>355-46-4</v>
      </c>
      <c r="K2014">
        <f>_xlfn.XLOOKUP(Table1_1[[#This Row],[CAS_rn]],[1]analyte_order!$C:$C,[1]analyte_order!$E:$E)</f>
        <v>16</v>
      </c>
      <c r="L2014" s="3">
        <v>15.5</v>
      </c>
    </row>
    <row r="2015" spans="1:12" x14ac:dyDescent="0.3">
      <c r="A2015" t="s">
        <v>195</v>
      </c>
      <c r="B2015" s="1">
        <v>44314</v>
      </c>
      <c r="C2015" s="1" t="str">
        <f t="shared" si="31"/>
        <v>21118</v>
      </c>
      <c r="D2015" t="s">
        <v>109</v>
      </c>
      <c r="E2015" t="s">
        <v>120</v>
      </c>
      <c r="F2015" t="s">
        <v>111</v>
      </c>
      <c r="G2015">
        <v>17</v>
      </c>
      <c r="H2015">
        <v>105.1</v>
      </c>
      <c r="I2015" t="s">
        <v>16</v>
      </c>
      <c r="J2015" t="str">
        <f>_xlfn.XLOOKUP(Table1_1[[#This Row],[Analyte]],[1]analyte_order!$B:$B,[1]analyte_order!$C:$C)</f>
        <v>375-92-8</v>
      </c>
      <c r="K2015">
        <f>_xlfn.XLOOKUP(Table1_1[[#This Row],[CAS_rn]],[1]analyte_order!$C:$C,[1]analyte_order!$E:$E)</f>
        <v>17</v>
      </c>
      <c r="L2015" s="3">
        <v>5.1100000000000003</v>
      </c>
    </row>
    <row r="2016" spans="1:12" x14ac:dyDescent="0.3">
      <c r="A2016" t="s">
        <v>195</v>
      </c>
      <c r="B2016" s="1">
        <v>44314</v>
      </c>
      <c r="C2016" s="1" t="str">
        <f t="shared" si="31"/>
        <v>21118</v>
      </c>
      <c r="D2016" t="s">
        <v>109</v>
      </c>
      <c r="E2016" t="s">
        <v>120</v>
      </c>
      <c r="F2016" t="s">
        <v>111</v>
      </c>
      <c r="G2016">
        <v>17</v>
      </c>
      <c r="H2016">
        <v>105.1</v>
      </c>
      <c r="I2016" t="s">
        <v>17</v>
      </c>
      <c r="J2016" t="str">
        <f>_xlfn.XLOOKUP(Table1_1[[#This Row],[Analyte]],[1]analyte_order!$B:$B,[1]analyte_order!$C:$C)</f>
        <v>1763-23-1</v>
      </c>
      <c r="K2016">
        <f>_xlfn.XLOOKUP(Table1_1[[#This Row],[CAS_rn]],[1]analyte_order!$C:$C,[1]analyte_order!$E:$E)</f>
        <v>18</v>
      </c>
      <c r="L2016" s="3">
        <v>2170</v>
      </c>
    </row>
    <row r="2017" spans="1:12" x14ac:dyDescent="0.3">
      <c r="A2017" t="s">
        <v>195</v>
      </c>
      <c r="B2017" s="1">
        <v>44314</v>
      </c>
      <c r="C2017" s="1" t="str">
        <f t="shared" si="31"/>
        <v>21118</v>
      </c>
      <c r="D2017" t="s">
        <v>109</v>
      </c>
      <c r="E2017" t="s">
        <v>120</v>
      </c>
      <c r="F2017" t="s">
        <v>111</v>
      </c>
      <c r="G2017">
        <v>17</v>
      </c>
      <c r="H2017">
        <v>105.1</v>
      </c>
      <c r="I2017" t="s">
        <v>25</v>
      </c>
      <c r="J2017" t="str">
        <f>_xlfn.XLOOKUP(Table1_1[[#This Row],[Analyte]],[1]analyte_order!$B:$B,[1]analyte_order!$C:$C)</f>
        <v>68259-12-1</v>
      </c>
      <c r="K2017">
        <f>_xlfn.XLOOKUP(Table1_1[[#This Row],[CAS_rn]],[1]analyte_order!$C:$C,[1]analyte_order!$E:$E)</f>
        <v>19</v>
      </c>
      <c r="L2017" s="3">
        <v>12.4</v>
      </c>
    </row>
    <row r="2018" spans="1:12" x14ac:dyDescent="0.3">
      <c r="A2018" t="s">
        <v>195</v>
      </c>
      <c r="B2018" s="1">
        <v>44314</v>
      </c>
      <c r="C2018" s="1" t="str">
        <f t="shared" si="31"/>
        <v>21118</v>
      </c>
      <c r="D2018" t="s">
        <v>109</v>
      </c>
      <c r="E2018" t="s">
        <v>120</v>
      </c>
      <c r="F2018" t="s">
        <v>111</v>
      </c>
      <c r="G2018">
        <v>17</v>
      </c>
      <c r="H2018">
        <v>105.1</v>
      </c>
      <c r="I2018" t="s">
        <v>26</v>
      </c>
      <c r="J2018" t="str">
        <f>_xlfn.XLOOKUP(Table1_1[[#This Row],[Analyte]],[1]analyte_order!$B:$B,[1]analyte_order!$C:$C)</f>
        <v>335-77-3</v>
      </c>
      <c r="K2018">
        <f>_xlfn.XLOOKUP(Table1_1[[#This Row],[CAS_rn]],[1]analyte_order!$C:$C,[1]analyte_order!$E:$E)</f>
        <v>20</v>
      </c>
      <c r="L2018" s="3">
        <v>10.7</v>
      </c>
    </row>
    <row r="2019" spans="1:12" x14ac:dyDescent="0.3">
      <c r="A2019" t="s">
        <v>195</v>
      </c>
      <c r="B2019" s="1">
        <v>44314</v>
      </c>
      <c r="C2019" s="1" t="str">
        <f t="shared" si="31"/>
        <v>21118</v>
      </c>
      <c r="D2019" t="s">
        <v>109</v>
      </c>
      <c r="E2019" t="s">
        <v>120</v>
      </c>
      <c r="F2019" t="s">
        <v>111</v>
      </c>
      <c r="G2019">
        <v>17</v>
      </c>
      <c r="H2019">
        <v>105.1</v>
      </c>
      <c r="I2019" t="s">
        <v>27</v>
      </c>
      <c r="J2019" t="str">
        <f>_xlfn.XLOOKUP(Table1_1[[#This Row],[Analyte]],[1]analyte_order!$B:$B,[1]analyte_order!$C:$C)</f>
        <v>79780-39-5</v>
      </c>
      <c r="K2019">
        <f>_xlfn.XLOOKUP(Table1_1[[#This Row],[CAS_rn]],[1]analyte_order!$C:$C,[1]analyte_order!$E:$E)</f>
        <v>21</v>
      </c>
      <c r="L2019" s="3">
        <v>2.34</v>
      </c>
    </row>
    <row r="2020" spans="1:12" x14ac:dyDescent="0.3">
      <c r="A2020" t="s">
        <v>195</v>
      </c>
      <c r="B2020" s="1">
        <v>44314</v>
      </c>
      <c r="C2020" s="1" t="str">
        <f t="shared" si="31"/>
        <v>21118</v>
      </c>
      <c r="D2020" t="s">
        <v>109</v>
      </c>
      <c r="E2020" t="s">
        <v>120</v>
      </c>
      <c r="F2020" t="s">
        <v>111</v>
      </c>
      <c r="G2020">
        <v>17</v>
      </c>
      <c r="H2020">
        <v>105.1</v>
      </c>
      <c r="I2020" t="s">
        <v>28</v>
      </c>
      <c r="J2020" t="str">
        <f>_xlfn.XLOOKUP(Table1_1[[#This Row],[Analyte]],[1]analyte_order!$B:$B,[1]analyte_order!$C:$C)</f>
        <v>757124-72-4</v>
      </c>
      <c r="K2020">
        <f>_xlfn.XLOOKUP(Table1_1[[#This Row],[CAS_rn]],[1]analyte_order!$C:$C,[1]analyte_order!$E:$E)</f>
        <v>22</v>
      </c>
      <c r="L2020" s="3">
        <v>2.095E-2</v>
      </c>
    </row>
    <row r="2021" spans="1:12" x14ac:dyDescent="0.3">
      <c r="A2021" t="s">
        <v>195</v>
      </c>
      <c r="B2021" s="1">
        <v>44314</v>
      </c>
      <c r="C2021" s="1" t="str">
        <f t="shared" si="31"/>
        <v>21118</v>
      </c>
      <c r="D2021" t="s">
        <v>109</v>
      </c>
      <c r="E2021" t="s">
        <v>120</v>
      </c>
      <c r="F2021" t="s">
        <v>111</v>
      </c>
      <c r="G2021">
        <v>17</v>
      </c>
      <c r="H2021">
        <v>105.1</v>
      </c>
      <c r="I2021" t="s">
        <v>18</v>
      </c>
      <c r="J2021" t="str">
        <f>_xlfn.XLOOKUP(Table1_1[[#This Row],[Analyte]],[1]analyte_order!$B:$B,[1]analyte_order!$C:$C)</f>
        <v>27619-97-2</v>
      </c>
      <c r="K2021">
        <f>_xlfn.XLOOKUP(Table1_1[[#This Row],[CAS_rn]],[1]analyte_order!$C:$C,[1]analyte_order!$E:$E)</f>
        <v>23</v>
      </c>
      <c r="L2021" s="3">
        <v>2.095E-2</v>
      </c>
    </row>
    <row r="2022" spans="1:12" x14ac:dyDescent="0.3">
      <c r="A2022" t="s">
        <v>195</v>
      </c>
      <c r="B2022" s="1">
        <v>44314</v>
      </c>
      <c r="C2022" s="1" t="str">
        <f t="shared" si="31"/>
        <v>21118</v>
      </c>
      <c r="D2022" t="s">
        <v>109</v>
      </c>
      <c r="E2022" t="s">
        <v>120</v>
      </c>
      <c r="F2022" t="s">
        <v>111</v>
      </c>
      <c r="G2022">
        <v>17</v>
      </c>
      <c r="H2022">
        <v>105.1</v>
      </c>
      <c r="I2022" t="s">
        <v>29</v>
      </c>
      <c r="J2022" t="str">
        <f>_xlfn.XLOOKUP(Table1_1[[#This Row],[Analyte]],[1]analyte_order!$B:$B,[1]analyte_order!$C:$C)</f>
        <v>39108-34-4</v>
      </c>
      <c r="K2022">
        <f>_xlfn.XLOOKUP(Table1_1[[#This Row],[CAS_rn]],[1]analyte_order!$C:$C,[1]analyte_order!$E:$E)</f>
        <v>24</v>
      </c>
      <c r="L2022" s="3">
        <v>14.7</v>
      </c>
    </row>
    <row r="2023" spans="1:12" x14ac:dyDescent="0.3">
      <c r="A2023" t="s">
        <v>195</v>
      </c>
      <c r="B2023" s="1">
        <v>44314</v>
      </c>
      <c r="C2023" s="1" t="str">
        <f t="shared" si="31"/>
        <v>21118</v>
      </c>
      <c r="D2023" t="s">
        <v>109</v>
      </c>
      <c r="E2023" t="s">
        <v>120</v>
      </c>
      <c r="F2023" t="s">
        <v>111</v>
      </c>
      <c r="G2023">
        <v>17</v>
      </c>
      <c r="H2023">
        <v>105.1</v>
      </c>
      <c r="I2023" t="s">
        <v>30</v>
      </c>
      <c r="J2023" t="str">
        <f>_xlfn.XLOOKUP(Table1_1[[#This Row],[Analyte]],[1]analyte_order!$B:$B,[1]analyte_order!$C:$C)</f>
        <v>120226-60-0</v>
      </c>
      <c r="K2023">
        <f>_xlfn.XLOOKUP(Table1_1[[#This Row],[CAS_rn]],[1]analyte_order!$C:$C,[1]analyte_order!$E:$E)</f>
        <v>25</v>
      </c>
      <c r="L2023" s="3">
        <v>4.53</v>
      </c>
    </row>
    <row r="2024" spans="1:12" x14ac:dyDescent="0.3">
      <c r="A2024" t="s">
        <v>195</v>
      </c>
      <c r="B2024" s="1">
        <v>44314</v>
      </c>
      <c r="C2024" s="1" t="str">
        <f t="shared" si="31"/>
        <v>21118</v>
      </c>
      <c r="D2024" t="s">
        <v>109</v>
      </c>
      <c r="E2024" t="s">
        <v>120</v>
      </c>
      <c r="F2024" t="s">
        <v>111</v>
      </c>
      <c r="G2024">
        <v>17</v>
      </c>
      <c r="H2024">
        <v>105.1</v>
      </c>
      <c r="I2024" t="s">
        <v>31</v>
      </c>
      <c r="J2024" t="str">
        <f>_xlfn.XLOOKUP(Table1_1[[#This Row],[Analyte]],[1]analyte_order!$B:$B,[1]analyte_order!$C:$C)</f>
        <v>2355-31-9</v>
      </c>
      <c r="K2024">
        <f>_xlfn.XLOOKUP(Table1_1[[#This Row],[CAS_rn]],[1]analyte_order!$C:$C,[1]analyte_order!$E:$E)</f>
        <v>26</v>
      </c>
      <c r="L2024" s="3">
        <v>2.095E-2</v>
      </c>
    </row>
    <row r="2025" spans="1:12" x14ac:dyDescent="0.3">
      <c r="A2025" t="s">
        <v>195</v>
      </c>
      <c r="B2025" s="1">
        <v>44314</v>
      </c>
      <c r="C2025" s="1" t="str">
        <f t="shared" si="31"/>
        <v>21118</v>
      </c>
      <c r="D2025" t="s">
        <v>109</v>
      </c>
      <c r="E2025" t="s">
        <v>120</v>
      </c>
      <c r="F2025" t="s">
        <v>111</v>
      </c>
      <c r="G2025">
        <v>17</v>
      </c>
      <c r="H2025">
        <v>105.1</v>
      </c>
      <c r="I2025" t="s">
        <v>32</v>
      </c>
      <c r="J2025" t="str">
        <f>_xlfn.XLOOKUP(Table1_1[[#This Row],[Analyte]],[1]analyte_order!$B:$B,[1]analyte_order!$C:$C)</f>
        <v>2991-50-6</v>
      </c>
      <c r="K2025">
        <f>_xlfn.XLOOKUP(Table1_1[[#This Row],[CAS_rn]],[1]analyte_order!$C:$C,[1]analyte_order!$E:$E)</f>
        <v>27</v>
      </c>
      <c r="L2025" s="3">
        <v>2.095E-2</v>
      </c>
    </row>
    <row r="2026" spans="1:12" x14ac:dyDescent="0.3">
      <c r="A2026" t="s">
        <v>195</v>
      </c>
      <c r="B2026" s="1">
        <v>44314</v>
      </c>
      <c r="C2026" s="1" t="str">
        <f t="shared" si="31"/>
        <v>21118</v>
      </c>
      <c r="D2026" t="s">
        <v>109</v>
      </c>
      <c r="E2026" t="s">
        <v>120</v>
      </c>
      <c r="F2026" t="s">
        <v>111</v>
      </c>
      <c r="G2026">
        <v>17</v>
      </c>
      <c r="H2026">
        <v>105.1</v>
      </c>
      <c r="I2026" t="s">
        <v>33</v>
      </c>
      <c r="J2026" t="str">
        <f>_xlfn.XLOOKUP(Table1_1[[#This Row],[Analyte]],[1]analyte_order!$B:$B,[1]analyte_order!$C:$C)</f>
        <v>754-91-6</v>
      </c>
      <c r="K2026">
        <f>_xlfn.XLOOKUP(Table1_1[[#This Row],[CAS_rn]],[1]analyte_order!$C:$C,[1]analyte_order!$E:$E)</f>
        <v>28</v>
      </c>
      <c r="L2026" s="3">
        <v>4.4400000000000004</v>
      </c>
    </row>
    <row r="2027" spans="1:12" x14ac:dyDescent="0.3">
      <c r="A2027" t="s">
        <v>195</v>
      </c>
      <c r="B2027" s="1">
        <v>44314</v>
      </c>
      <c r="C2027" s="1" t="str">
        <f t="shared" si="31"/>
        <v>21118</v>
      </c>
      <c r="D2027" t="s">
        <v>109</v>
      </c>
      <c r="E2027" t="s">
        <v>120</v>
      </c>
      <c r="F2027" t="s">
        <v>111</v>
      </c>
      <c r="G2027">
        <v>17</v>
      </c>
      <c r="H2027">
        <v>105.1</v>
      </c>
      <c r="I2027" t="s">
        <v>34</v>
      </c>
      <c r="J2027" t="str">
        <f>_xlfn.XLOOKUP(Table1_1[[#This Row],[Analyte]],[1]analyte_order!$B:$B,[1]analyte_order!$C:$C)</f>
        <v>2806-24-8</v>
      </c>
      <c r="K2027">
        <f>_xlfn.XLOOKUP(Table1_1[[#This Row],[CAS_rn]],[1]analyte_order!$C:$C,[1]analyte_order!$E:$E)</f>
        <v>29</v>
      </c>
      <c r="L2027" s="3">
        <v>2.095E-2</v>
      </c>
    </row>
    <row r="2028" spans="1:12" x14ac:dyDescent="0.3">
      <c r="A2028" t="s">
        <v>195</v>
      </c>
      <c r="B2028" s="1">
        <v>44314</v>
      </c>
      <c r="C2028" s="1" t="str">
        <f t="shared" si="31"/>
        <v>21118</v>
      </c>
      <c r="D2028" t="s">
        <v>109</v>
      </c>
      <c r="E2028" t="s">
        <v>120</v>
      </c>
      <c r="F2028" t="s">
        <v>111</v>
      </c>
      <c r="G2028">
        <v>17</v>
      </c>
      <c r="H2028">
        <v>105.1</v>
      </c>
      <c r="I2028" t="s">
        <v>35</v>
      </c>
      <c r="J2028" t="str">
        <f>_xlfn.XLOOKUP(Table1_1[[#This Row],[Analyte]],[1]analyte_order!$B:$B,[1]analyte_order!$C:$C)</f>
        <v>31506-32-8</v>
      </c>
      <c r="K2028">
        <f>_xlfn.XLOOKUP(Table1_1[[#This Row],[CAS_rn]],[1]analyte_order!$C:$C,[1]analyte_order!$E:$E)</f>
        <v>30</v>
      </c>
      <c r="L2028" s="3">
        <v>2.095E-2</v>
      </c>
    </row>
    <row r="2029" spans="1:12" x14ac:dyDescent="0.3">
      <c r="A2029" t="s">
        <v>195</v>
      </c>
      <c r="B2029" s="1">
        <v>44314</v>
      </c>
      <c r="C2029" s="1" t="str">
        <f t="shared" si="31"/>
        <v>21118</v>
      </c>
      <c r="D2029" t="s">
        <v>109</v>
      </c>
      <c r="E2029" t="s">
        <v>120</v>
      </c>
      <c r="F2029" t="s">
        <v>111</v>
      </c>
      <c r="G2029">
        <v>17</v>
      </c>
      <c r="H2029">
        <v>105.1</v>
      </c>
      <c r="I2029" t="s">
        <v>36</v>
      </c>
      <c r="J2029" t="str">
        <f>_xlfn.XLOOKUP(Table1_1[[#This Row],[Analyte]],[1]analyte_order!$B:$B,[1]analyte_order!$C:$C)</f>
        <v>4151-50-2</v>
      </c>
      <c r="K2029">
        <f>_xlfn.XLOOKUP(Table1_1[[#This Row],[CAS_rn]],[1]analyte_order!$C:$C,[1]analyte_order!$E:$E)</f>
        <v>31</v>
      </c>
      <c r="L2029" s="3">
        <v>2.095E-2</v>
      </c>
    </row>
    <row r="2030" spans="1:12" x14ac:dyDescent="0.3">
      <c r="A2030" t="s">
        <v>195</v>
      </c>
      <c r="B2030" s="1">
        <v>44314</v>
      </c>
      <c r="C2030" s="1" t="str">
        <f t="shared" si="31"/>
        <v>21118</v>
      </c>
      <c r="D2030" t="s">
        <v>109</v>
      </c>
      <c r="E2030" t="s">
        <v>120</v>
      </c>
      <c r="F2030" t="s">
        <v>111</v>
      </c>
      <c r="G2030">
        <v>17</v>
      </c>
      <c r="H2030">
        <v>105.1</v>
      </c>
      <c r="I2030" t="s">
        <v>37</v>
      </c>
      <c r="J2030" t="str">
        <f>_xlfn.XLOOKUP(Table1_1[[#This Row],[Analyte]],[1]analyte_order!$B:$B,[1]analyte_order!$C:$C)</f>
        <v>13252-13-6</v>
      </c>
      <c r="K2030">
        <f>_xlfn.XLOOKUP(Table1_1[[#This Row],[CAS_rn]],[1]analyte_order!$C:$C,[1]analyte_order!$E:$E)</f>
        <v>34</v>
      </c>
      <c r="L2030" s="3">
        <v>2.095E-2</v>
      </c>
    </row>
    <row r="2031" spans="1:12" x14ac:dyDescent="0.3">
      <c r="A2031" t="s">
        <v>195</v>
      </c>
      <c r="B2031" s="1">
        <v>44314</v>
      </c>
      <c r="C2031" s="1" t="str">
        <f t="shared" si="31"/>
        <v>21118</v>
      </c>
      <c r="D2031" t="s">
        <v>109</v>
      </c>
      <c r="E2031" t="s">
        <v>120</v>
      </c>
      <c r="F2031" t="s">
        <v>111</v>
      </c>
      <c r="G2031">
        <v>17</v>
      </c>
      <c r="H2031">
        <v>105.1</v>
      </c>
      <c r="I2031" t="s">
        <v>38</v>
      </c>
      <c r="J2031" t="str">
        <f>_xlfn.XLOOKUP(Table1_1[[#This Row],[Analyte]],[1]analyte_order!$B:$B,[1]analyte_order!$C:$C)</f>
        <v>919005-14-4</v>
      </c>
      <c r="K2031">
        <f>_xlfn.XLOOKUP(Table1_1[[#This Row],[CAS_rn]],[1]analyte_order!$C:$C,[1]analyte_order!$E:$E)</f>
        <v>35</v>
      </c>
      <c r="L2031" s="3">
        <v>2.095E-2</v>
      </c>
    </row>
    <row r="2032" spans="1:12" x14ac:dyDescent="0.3">
      <c r="A2032" t="s">
        <v>195</v>
      </c>
      <c r="B2032" s="1">
        <v>44314</v>
      </c>
      <c r="C2032" s="1" t="str">
        <f t="shared" si="31"/>
        <v>21118</v>
      </c>
      <c r="D2032" t="s">
        <v>109</v>
      </c>
      <c r="E2032" t="s">
        <v>120</v>
      </c>
      <c r="F2032" t="s">
        <v>111</v>
      </c>
      <c r="G2032">
        <v>17</v>
      </c>
      <c r="H2032">
        <v>105.1</v>
      </c>
      <c r="I2032" t="s">
        <v>39</v>
      </c>
      <c r="J2032" t="str">
        <f>_xlfn.XLOOKUP(Table1_1[[#This Row],[Analyte]],[1]analyte_order!$B:$B,[1]analyte_order!$C:$C)</f>
        <v>756426-58-1</v>
      </c>
      <c r="K2032">
        <f>_xlfn.XLOOKUP(Table1_1[[#This Row],[CAS_rn]],[1]analyte_order!$C:$C,[1]analyte_order!$E:$E)</f>
        <v>36</v>
      </c>
      <c r="L2032" s="3">
        <v>2.095E-2</v>
      </c>
    </row>
    <row r="2033" spans="1:12" x14ac:dyDescent="0.3">
      <c r="A2033" t="s">
        <v>195</v>
      </c>
      <c r="B2033" s="1">
        <v>44314</v>
      </c>
      <c r="C2033" s="1" t="str">
        <f t="shared" si="31"/>
        <v>21118</v>
      </c>
      <c r="D2033" t="s">
        <v>109</v>
      </c>
      <c r="E2033" t="s">
        <v>120</v>
      </c>
      <c r="F2033" t="s">
        <v>111</v>
      </c>
      <c r="G2033">
        <v>17</v>
      </c>
      <c r="H2033">
        <v>105.1</v>
      </c>
      <c r="I2033" t="s">
        <v>40</v>
      </c>
      <c r="J2033" t="str">
        <f>_xlfn.XLOOKUP(Table1_1[[#This Row],[Analyte]],[1]analyte_order!$B:$B,[1]analyte_order!$C:$C)</f>
        <v>763051-92-9</v>
      </c>
      <c r="K2033">
        <f>_xlfn.XLOOKUP(Table1_1[[#This Row],[CAS_rn]],[1]analyte_order!$C:$C,[1]analyte_order!$E:$E)</f>
        <v>37</v>
      </c>
      <c r="L2033" s="3">
        <v>2.095E-2</v>
      </c>
    </row>
    <row r="2034" spans="1:12" x14ac:dyDescent="0.3">
      <c r="A2034" t="s">
        <v>195</v>
      </c>
      <c r="B2034" s="1">
        <v>44314</v>
      </c>
      <c r="C2034" s="1" t="str">
        <f t="shared" si="31"/>
        <v>21118</v>
      </c>
      <c r="D2034" t="s">
        <v>109</v>
      </c>
      <c r="E2034" t="s">
        <v>120</v>
      </c>
      <c r="F2034" t="s">
        <v>111</v>
      </c>
      <c r="G2034">
        <v>17</v>
      </c>
      <c r="H2034">
        <v>105.1</v>
      </c>
      <c r="I2034" t="s">
        <v>41</v>
      </c>
      <c r="J2034" t="str">
        <f>_xlfn.XLOOKUP(Table1_1[[#This Row],[Analyte]],[1]analyte_order!$B:$B,[1]analyte_order!$C:$C)</f>
        <v>356-02-5</v>
      </c>
      <c r="K2034">
        <f>_xlfn.XLOOKUP(Table1_1[[#This Row],[CAS_rn]],[1]analyte_order!$C:$C,[1]analyte_order!$E:$E)</f>
        <v>38</v>
      </c>
      <c r="L2034" s="3">
        <v>2.095E-2</v>
      </c>
    </row>
    <row r="2035" spans="1:12" x14ac:dyDescent="0.3">
      <c r="A2035" t="s">
        <v>195</v>
      </c>
      <c r="B2035" s="1">
        <v>44314</v>
      </c>
      <c r="C2035" s="1" t="str">
        <f t="shared" si="31"/>
        <v>21118</v>
      </c>
      <c r="D2035" t="s">
        <v>109</v>
      </c>
      <c r="E2035" t="s">
        <v>120</v>
      </c>
      <c r="F2035" t="s">
        <v>111</v>
      </c>
      <c r="G2035">
        <v>17</v>
      </c>
      <c r="H2035">
        <v>105.1</v>
      </c>
      <c r="I2035" t="s">
        <v>42</v>
      </c>
      <c r="J2035" t="str">
        <f>_xlfn.XLOOKUP(Table1_1[[#This Row],[Analyte]],[1]analyte_order!$B:$B,[1]analyte_order!$C:$C)</f>
        <v>914637-49-3</v>
      </c>
      <c r="K2035">
        <f>_xlfn.XLOOKUP(Table1_1[[#This Row],[CAS_rn]],[1]analyte_order!$C:$C,[1]analyte_order!$E:$E)</f>
        <v>39</v>
      </c>
      <c r="L2035" s="3">
        <v>0.17699999999999999</v>
      </c>
    </row>
    <row r="2036" spans="1:12" x14ac:dyDescent="0.3">
      <c r="A2036" t="s">
        <v>195</v>
      </c>
      <c r="B2036" s="1">
        <v>44314</v>
      </c>
      <c r="C2036" s="1" t="str">
        <f t="shared" si="31"/>
        <v>21118</v>
      </c>
      <c r="D2036" t="s">
        <v>109</v>
      </c>
      <c r="E2036" t="s">
        <v>120</v>
      </c>
      <c r="F2036" t="s">
        <v>111</v>
      </c>
      <c r="G2036">
        <v>17</v>
      </c>
      <c r="H2036">
        <v>105.1</v>
      </c>
      <c r="I2036" t="s">
        <v>43</v>
      </c>
      <c r="J2036" t="str">
        <f>_xlfn.XLOOKUP(Table1_1[[#This Row],[Analyte]],[1]analyte_order!$B:$B,[1]analyte_order!$C:$C)</f>
        <v>812-70-4</v>
      </c>
      <c r="K2036">
        <f>_xlfn.XLOOKUP(Table1_1[[#This Row],[CAS_rn]],[1]analyte_order!$C:$C,[1]analyte_order!$E:$E)</f>
        <v>40</v>
      </c>
      <c r="L2036" s="3">
        <v>1.99</v>
      </c>
    </row>
    <row r="2037" spans="1:12" x14ac:dyDescent="0.3">
      <c r="A2037" t="s">
        <v>195</v>
      </c>
      <c r="B2037" s="1">
        <v>44314</v>
      </c>
      <c r="C2037" s="1" t="str">
        <f t="shared" si="31"/>
        <v>21118</v>
      </c>
      <c r="D2037" t="s">
        <v>109</v>
      </c>
      <c r="E2037" t="s">
        <v>120</v>
      </c>
      <c r="F2037" t="s">
        <v>111</v>
      </c>
      <c r="G2037">
        <v>17</v>
      </c>
      <c r="H2037">
        <v>105.1</v>
      </c>
      <c r="I2037" t="s">
        <v>44</v>
      </c>
      <c r="J2037" t="str">
        <f>_xlfn.XLOOKUP(Table1_1[[#This Row],[Analyte]],[1]analyte_order!$B:$B,[1]analyte_order!$C:$C)</f>
        <v>53826-12-3</v>
      </c>
      <c r="K2037">
        <f>_xlfn.XLOOKUP(Table1_1[[#This Row],[CAS_rn]],[1]analyte_order!$C:$C,[1]analyte_order!$E:$E)</f>
        <v>41</v>
      </c>
      <c r="L2037" s="3">
        <v>2.095E-2</v>
      </c>
    </row>
    <row r="2038" spans="1:12" x14ac:dyDescent="0.3">
      <c r="A2038" t="s">
        <v>195</v>
      </c>
      <c r="B2038" s="1">
        <v>44314</v>
      </c>
      <c r="C2038" s="1" t="str">
        <f t="shared" si="31"/>
        <v>21118</v>
      </c>
      <c r="D2038" t="s">
        <v>109</v>
      </c>
      <c r="E2038" t="s">
        <v>120</v>
      </c>
      <c r="F2038" t="s">
        <v>111</v>
      </c>
      <c r="G2038">
        <v>17</v>
      </c>
      <c r="H2038">
        <v>105.1</v>
      </c>
      <c r="I2038" t="s">
        <v>45</v>
      </c>
      <c r="J2038" t="str">
        <f>_xlfn.XLOOKUP(Table1_1[[#This Row],[Analyte]],[1]analyte_order!$B:$B,[1]analyte_order!$C:$C)</f>
        <v>27854-31-5</v>
      </c>
      <c r="K2038">
        <f>_xlfn.XLOOKUP(Table1_1[[#This Row],[CAS_rn]],[1]analyte_order!$C:$C,[1]analyte_order!$E:$E)</f>
        <v>42</v>
      </c>
      <c r="L2038" s="3">
        <v>2.095E-2</v>
      </c>
    </row>
    <row r="2039" spans="1:12" x14ac:dyDescent="0.3">
      <c r="A2039" t="s">
        <v>195</v>
      </c>
      <c r="B2039" s="1">
        <v>44314</v>
      </c>
      <c r="C2039" s="1" t="str">
        <f t="shared" si="31"/>
        <v>21118</v>
      </c>
      <c r="D2039" t="s">
        <v>109</v>
      </c>
      <c r="E2039" t="s">
        <v>120</v>
      </c>
      <c r="F2039" t="s">
        <v>111</v>
      </c>
      <c r="G2039">
        <v>17</v>
      </c>
      <c r="H2039">
        <v>105.1</v>
      </c>
      <c r="I2039" t="s">
        <v>46</v>
      </c>
      <c r="J2039" t="str">
        <f>_xlfn.XLOOKUP(Table1_1[[#This Row],[Analyte]],[1]analyte_order!$B:$B,[1]analyte_order!$C:$C)</f>
        <v>53826-13-4</v>
      </c>
      <c r="K2039">
        <f>_xlfn.XLOOKUP(Table1_1[[#This Row],[CAS_rn]],[1]analyte_order!$C:$C,[1]analyte_order!$E:$E)</f>
        <v>43</v>
      </c>
      <c r="L2039" s="3">
        <v>2.095E-2</v>
      </c>
    </row>
    <row r="2040" spans="1:12" x14ac:dyDescent="0.3">
      <c r="A2040" t="s">
        <v>195</v>
      </c>
      <c r="B2040" s="1">
        <v>44314</v>
      </c>
      <c r="C2040" s="1" t="str">
        <f t="shared" si="31"/>
        <v>21118</v>
      </c>
      <c r="D2040" t="s">
        <v>109</v>
      </c>
      <c r="E2040" t="s">
        <v>120</v>
      </c>
      <c r="F2040" t="s">
        <v>111</v>
      </c>
      <c r="G2040">
        <v>17</v>
      </c>
      <c r="H2040">
        <v>105.1</v>
      </c>
      <c r="I2040" t="s">
        <v>47</v>
      </c>
      <c r="J2040" t="str">
        <f>_xlfn.XLOOKUP(Table1_1[[#This Row],[Analyte]],[1]analyte_order!$B:$B,[1]analyte_order!$C:$C)</f>
        <v>161094-75-3</v>
      </c>
      <c r="K2040">
        <f>_xlfn.XLOOKUP(Table1_1[[#This Row],[CAS_rn]],[1]analyte_order!$C:$C,[1]analyte_order!$E:$E)</f>
        <v>44</v>
      </c>
      <c r="L2040" s="3">
        <v>2.095E-2</v>
      </c>
    </row>
    <row r="2041" spans="1:12" x14ac:dyDescent="0.3">
      <c r="A2041" t="s">
        <v>195</v>
      </c>
      <c r="B2041" s="1">
        <v>44314</v>
      </c>
      <c r="C2041" s="1" t="str">
        <f t="shared" si="31"/>
        <v>21118</v>
      </c>
      <c r="D2041" t="s">
        <v>109</v>
      </c>
      <c r="E2041" t="s">
        <v>120</v>
      </c>
      <c r="F2041" t="s">
        <v>111</v>
      </c>
      <c r="G2041">
        <v>17</v>
      </c>
      <c r="H2041">
        <v>105.1</v>
      </c>
      <c r="I2041" t="s">
        <v>48</v>
      </c>
      <c r="J2041" t="str">
        <f>_xlfn.XLOOKUP(Table1_1[[#This Row],[Analyte]],[1]analyte_order!$B:$B,[1]analyte_order!$C:$C)</f>
        <v>70887-84-2</v>
      </c>
      <c r="K2041">
        <f>_xlfn.XLOOKUP(Table1_1[[#This Row],[CAS_rn]],[1]analyte_order!$C:$C,[1]analyte_order!$E:$E)</f>
        <v>45</v>
      </c>
      <c r="L2041" s="3">
        <v>2.095E-2</v>
      </c>
    </row>
    <row r="2042" spans="1:12" x14ac:dyDescent="0.3">
      <c r="A2042" t="s">
        <v>195</v>
      </c>
      <c r="B2042" s="1">
        <v>44314</v>
      </c>
      <c r="C2042" s="1" t="str">
        <f t="shared" si="31"/>
        <v>21118</v>
      </c>
      <c r="D2042" t="s">
        <v>109</v>
      </c>
      <c r="E2042" t="s">
        <v>120</v>
      </c>
      <c r="F2042" t="s">
        <v>111</v>
      </c>
      <c r="G2042">
        <v>17</v>
      </c>
      <c r="H2042">
        <v>105.1</v>
      </c>
      <c r="I2042" t="s">
        <v>49</v>
      </c>
      <c r="J2042" t="str">
        <f>_xlfn.XLOOKUP(Table1_1[[#This Row],[Analyte]],[1]analyte_order!$B:$B,[1]analyte_order!$C:$C)</f>
        <v>57677-95-9</v>
      </c>
      <c r="K2042">
        <f>_xlfn.XLOOKUP(Table1_1[[#This Row],[CAS_rn]],[1]analyte_order!$C:$C,[1]analyte_order!$E:$E)</f>
        <v>46</v>
      </c>
      <c r="L2042" s="3">
        <v>2.095E-2</v>
      </c>
    </row>
    <row r="2043" spans="1:12" x14ac:dyDescent="0.3">
      <c r="A2043" t="s">
        <v>195</v>
      </c>
      <c r="B2043" s="1">
        <v>44314</v>
      </c>
      <c r="C2043" s="1" t="str">
        <f t="shared" si="31"/>
        <v>21118</v>
      </c>
      <c r="D2043" t="s">
        <v>109</v>
      </c>
      <c r="E2043" t="s">
        <v>120</v>
      </c>
      <c r="F2043" t="s">
        <v>111</v>
      </c>
      <c r="G2043">
        <v>17</v>
      </c>
      <c r="H2043">
        <v>105.1</v>
      </c>
      <c r="I2043" t="s">
        <v>50</v>
      </c>
      <c r="J2043" t="str">
        <f>_xlfn.XLOOKUP(Table1_1[[#This Row],[Analyte]],[1]analyte_order!$B:$B,[1]analyte_order!$C:$C)</f>
        <v>30334-69-1</v>
      </c>
      <c r="K2043">
        <f>_xlfn.XLOOKUP(Table1_1[[#This Row],[CAS_rn]],[1]analyte_order!$C:$C,[1]analyte_order!$E:$E)</f>
        <v>51</v>
      </c>
      <c r="L2043" s="3">
        <v>4.9800000000000004</v>
      </c>
    </row>
    <row r="2044" spans="1:12" x14ac:dyDescent="0.3">
      <c r="A2044" t="s">
        <v>195</v>
      </c>
      <c r="B2044" s="1">
        <v>44314</v>
      </c>
      <c r="C2044" s="1" t="str">
        <f t="shared" si="31"/>
        <v>21118</v>
      </c>
      <c r="D2044" t="s">
        <v>109</v>
      </c>
      <c r="E2044" t="s">
        <v>120</v>
      </c>
      <c r="F2044" t="s">
        <v>111</v>
      </c>
      <c r="G2044">
        <v>17</v>
      </c>
      <c r="H2044">
        <v>105.1</v>
      </c>
      <c r="I2044" t="s">
        <v>51</v>
      </c>
      <c r="J2044" t="str">
        <f>_xlfn.XLOOKUP(Table1_1[[#This Row],[Analyte]],[1]analyte_order!$B:$B,[1]analyte_order!$C:$C)</f>
        <v>41997-13-1</v>
      </c>
      <c r="K2044">
        <f>_xlfn.XLOOKUP(Table1_1[[#This Row],[CAS_rn]],[1]analyte_order!$C:$C,[1]analyte_order!$E:$E)</f>
        <v>52</v>
      </c>
      <c r="L2044" s="3">
        <v>30.4</v>
      </c>
    </row>
    <row r="2045" spans="1:12" x14ac:dyDescent="0.3">
      <c r="A2045" t="s">
        <v>195</v>
      </c>
      <c r="B2045" s="1">
        <v>44314</v>
      </c>
      <c r="C2045" s="1" t="str">
        <f t="shared" si="31"/>
        <v>21118</v>
      </c>
      <c r="D2045" t="s">
        <v>109</v>
      </c>
      <c r="E2045" t="s">
        <v>120</v>
      </c>
      <c r="F2045" t="s">
        <v>111</v>
      </c>
      <c r="G2045">
        <v>17</v>
      </c>
      <c r="H2045">
        <v>105.1</v>
      </c>
      <c r="I2045" t="s">
        <v>52</v>
      </c>
      <c r="J2045" t="str">
        <f>_xlfn.XLOOKUP(Table1_1[[#This Row],[Analyte]],[1]analyte_order!$B:$B,[1]analyte_order!$C:$C)</f>
        <v>423-41-6</v>
      </c>
      <c r="K2045">
        <f>_xlfn.XLOOKUP(Table1_1[[#This Row],[CAS_rn]],[1]analyte_order!$C:$C,[1]analyte_order!$E:$E)</f>
        <v>53</v>
      </c>
      <c r="L2045" s="3">
        <v>2.095E-2</v>
      </c>
    </row>
    <row r="2046" spans="1:12" x14ac:dyDescent="0.3">
      <c r="A2046" t="s">
        <v>195</v>
      </c>
      <c r="B2046" s="1">
        <v>44314</v>
      </c>
      <c r="C2046" s="1" t="str">
        <f t="shared" si="31"/>
        <v>21118</v>
      </c>
      <c r="D2046" t="s">
        <v>109</v>
      </c>
      <c r="E2046" t="s">
        <v>120</v>
      </c>
      <c r="F2046" t="s">
        <v>111</v>
      </c>
      <c r="G2046">
        <v>17</v>
      </c>
      <c r="H2046">
        <v>105.1</v>
      </c>
      <c r="I2046" t="s">
        <v>53</v>
      </c>
      <c r="J2046" t="str">
        <f>_xlfn.XLOOKUP(Table1_1[[#This Row],[Analyte]],[1]analyte_order!$B:$B,[1]analyte_order!$C:$C)</f>
        <v>777011-38-8</v>
      </c>
      <c r="K2046">
        <f>_xlfn.XLOOKUP(Table1_1[[#This Row],[CAS_rn]],[1]analyte_order!$C:$C,[1]analyte_order!$E:$E)</f>
        <v>54</v>
      </c>
      <c r="L2046" s="3">
        <v>2.5299999999999998</v>
      </c>
    </row>
    <row r="2047" spans="1:12" x14ac:dyDescent="0.3">
      <c r="A2047" t="s">
        <v>195</v>
      </c>
      <c r="B2047" s="1">
        <v>44314</v>
      </c>
      <c r="C2047" s="1" t="str">
        <f t="shared" si="31"/>
        <v>21118</v>
      </c>
      <c r="D2047" t="s">
        <v>109</v>
      </c>
      <c r="E2047" t="s">
        <v>120</v>
      </c>
      <c r="F2047" t="s">
        <v>111</v>
      </c>
      <c r="G2047">
        <v>17</v>
      </c>
      <c r="H2047">
        <v>105.1</v>
      </c>
      <c r="I2047" t="s">
        <v>54</v>
      </c>
      <c r="J2047" t="str">
        <f>_xlfn.XLOOKUP(Table1_1[[#This Row],[Analyte]],[1]analyte_order!$B:$B,[1]analyte_order!$C:$C)</f>
        <v>646-83-3</v>
      </c>
      <c r="K2047">
        <f>_xlfn.XLOOKUP(Table1_1[[#This Row],[CAS_rn]],[1]analyte_order!$C:$C,[1]analyte_order!$E:$E)</f>
        <v>55</v>
      </c>
      <c r="L2047" s="3">
        <v>2.095E-2</v>
      </c>
    </row>
    <row r="2048" spans="1:12" x14ac:dyDescent="0.3">
      <c r="A2048" t="s">
        <v>195</v>
      </c>
      <c r="B2048" s="1">
        <v>44314</v>
      </c>
      <c r="C2048" s="1" t="str">
        <f t="shared" si="31"/>
        <v>21118</v>
      </c>
      <c r="D2048" t="s">
        <v>109</v>
      </c>
      <c r="E2048" t="s">
        <v>120</v>
      </c>
      <c r="F2048" t="s">
        <v>111</v>
      </c>
      <c r="G2048">
        <v>17</v>
      </c>
      <c r="H2048">
        <v>105.1</v>
      </c>
      <c r="I2048" t="s">
        <v>55</v>
      </c>
      <c r="J2048" t="str">
        <f>_xlfn.XLOOKUP(Table1_1[[#This Row],[Analyte]],[1]analyte_order!$B:$B,[1]analyte_order!$C:$C)</f>
        <v>678-41-1</v>
      </c>
      <c r="K2048">
        <f>_xlfn.XLOOKUP(Table1_1[[#This Row],[CAS_rn]],[1]analyte_order!$C:$C,[1]analyte_order!$E:$E)</f>
        <v>56</v>
      </c>
      <c r="L2048" s="3">
        <v>2.095E-2</v>
      </c>
    </row>
    <row r="2049" spans="1:12" x14ac:dyDescent="0.3">
      <c r="A2049" t="s">
        <v>195</v>
      </c>
      <c r="B2049" s="1">
        <v>44314</v>
      </c>
      <c r="C2049" s="1" t="str">
        <f t="shared" si="31"/>
        <v>21118</v>
      </c>
      <c r="D2049" t="s">
        <v>109</v>
      </c>
      <c r="E2049" t="s">
        <v>120</v>
      </c>
      <c r="F2049" t="s">
        <v>111</v>
      </c>
      <c r="G2049">
        <v>17</v>
      </c>
      <c r="H2049">
        <v>105.1</v>
      </c>
      <c r="I2049" t="s">
        <v>56</v>
      </c>
      <c r="J2049" t="str">
        <f>_xlfn.XLOOKUP(Table1_1[[#This Row],[Analyte]],[1]analyte_order!$B:$B,[1]analyte_order!$C:$C)</f>
        <v>2965-52-8</v>
      </c>
      <c r="K2049">
        <f>_xlfn.XLOOKUP(Table1_1[[#This Row],[CAS_rn]],[1]analyte_order!$C:$C,[1]analyte_order!$E:$E)</f>
        <v>57</v>
      </c>
      <c r="L2049" s="3">
        <v>2.095E-2</v>
      </c>
    </row>
    <row r="2050" spans="1:12" x14ac:dyDescent="0.3">
      <c r="A2050" t="s">
        <v>196</v>
      </c>
      <c r="B2050" s="1">
        <v>44314</v>
      </c>
      <c r="C2050" s="1" t="str">
        <f t="shared" ref="C2050:C2113" si="32">TEXT(B2050,"yy")&amp;TEXT((B2050-DATEVALUE("1/1/"&amp;TEXT(B2050,"yy"))+1),"000")</f>
        <v>21118</v>
      </c>
      <c r="D2050" t="s">
        <v>109</v>
      </c>
      <c r="E2050" t="s">
        <v>120</v>
      </c>
      <c r="F2050" t="s">
        <v>113</v>
      </c>
      <c r="G2050">
        <v>17</v>
      </c>
      <c r="H2050">
        <v>105.1</v>
      </c>
      <c r="I2050" t="s">
        <v>7</v>
      </c>
      <c r="J2050" t="str">
        <f>_xlfn.XLOOKUP(Table1_1[[#This Row],[Analyte]],[1]analyte_order!$B:$B,[1]analyte_order!$C:$C)</f>
        <v>375-22-4</v>
      </c>
      <c r="K2050">
        <f>_xlfn.XLOOKUP(Table1_1[[#This Row],[CAS_rn]],[1]analyte_order!$C:$C,[1]analyte_order!$E:$E)</f>
        <v>1</v>
      </c>
      <c r="L2050" s="3">
        <v>4.8649999999999999E-2</v>
      </c>
    </row>
    <row r="2051" spans="1:12" x14ac:dyDescent="0.3">
      <c r="A2051" t="s">
        <v>196</v>
      </c>
      <c r="B2051" s="1">
        <v>44314</v>
      </c>
      <c r="C2051" s="1" t="str">
        <f t="shared" si="32"/>
        <v>21118</v>
      </c>
      <c r="D2051" t="s">
        <v>109</v>
      </c>
      <c r="E2051" t="s">
        <v>120</v>
      </c>
      <c r="F2051" t="s">
        <v>113</v>
      </c>
      <c r="G2051">
        <v>17</v>
      </c>
      <c r="H2051">
        <v>105.1</v>
      </c>
      <c r="I2051" t="s">
        <v>8</v>
      </c>
      <c r="J2051" t="str">
        <f>_xlfn.XLOOKUP(Table1_1[[#This Row],[Analyte]],[1]analyte_order!$B:$B,[1]analyte_order!$C:$C)</f>
        <v>2706-90-3</v>
      </c>
      <c r="K2051">
        <f>_xlfn.XLOOKUP(Table1_1[[#This Row],[CAS_rn]],[1]analyte_order!$C:$C,[1]analyte_order!$E:$E)</f>
        <v>2</v>
      </c>
      <c r="L2051" s="3">
        <v>2.435E-2</v>
      </c>
    </row>
    <row r="2052" spans="1:12" x14ac:dyDescent="0.3">
      <c r="A2052" t="s">
        <v>196</v>
      </c>
      <c r="B2052" s="1">
        <v>44314</v>
      </c>
      <c r="C2052" s="1" t="str">
        <f t="shared" si="32"/>
        <v>21118</v>
      </c>
      <c r="D2052" t="s">
        <v>109</v>
      </c>
      <c r="E2052" t="s">
        <v>120</v>
      </c>
      <c r="F2052" t="s">
        <v>113</v>
      </c>
      <c r="G2052">
        <v>17</v>
      </c>
      <c r="H2052">
        <v>105.1</v>
      </c>
      <c r="I2052" t="s">
        <v>9</v>
      </c>
      <c r="J2052" t="str">
        <f>_xlfn.XLOOKUP(Table1_1[[#This Row],[Analyte]],[1]analyte_order!$B:$B,[1]analyte_order!$C:$C)</f>
        <v>307-24-4</v>
      </c>
      <c r="K2052">
        <f>_xlfn.XLOOKUP(Table1_1[[#This Row],[CAS_rn]],[1]analyte_order!$C:$C,[1]analyte_order!$E:$E)</f>
        <v>3</v>
      </c>
      <c r="L2052" s="3">
        <v>2.435E-2</v>
      </c>
    </row>
    <row r="2053" spans="1:12" x14ac:dyDescent="0.3">
      <c r="A2053" t="s">
        <v>196</v>
      </c>
      <c r="B2053" s="1">
        <v>44314</v>
      </c>
      <c r="C2053" s="1" t="str">
        <f t="shared" si="32"/>
        <v>21118</v>
      </c>
      <c r="D2053" t="s">
        <v>109</v>
      </c>
      <c r="E2053" t="s">
        <v>120</v>
      </c>
      <c r="F2053" t="s">
        <v>113</v>
      </c>
      <c r="G2053">
        <v>17</v>
      </c>
      <c r="H2053">
        <v>105.1</v>
      </c>
      <c r="I2053" t="s">
        <v>10</v>
      </c>
      <c r="J2053" t="str">
        <f>_xlfn.XLOOKUP(Table1_1[[#This Row],[Analyte]],[1]analyte_order!$B:$B,[1]analyte_order!$C:$C)</f>
        <v>375-85-9</v>
      </c>
      <c r="K2053">
        <f>_xlfn.XLOOKUP(Table1_1[[#This Row],[CAS_rn]],[1]analyte_order!$C:$C,[1]analyte_order!$E:$E)</f>
        <v>4</v>
      </c>
      <c r="L2053" s="3">
        <v>2.435E-2</v>
      </c>
    </row>
    <row r="2054" spans="1:12" x14ac:dyDescent="0.3">
      <c r="A2054" t="s">
        <v>196</v>
      </c>
      <c r="B2054" s="1">
        <v>44314</v>
      </c>
      <c r="C2054" s="1" t="str">
        <f t="shared" si="32"/>
        <v>21118</v>
      </c>
      <c r="D2054" t="s">
        <v>109</v>
      </c>
      <c r="E2054" t="s">
        <v>120</v>
      </c>
      <c r="F2054" t="s">
        <v>113</v>
      </c>
      <c r="G2054">
        <v>17</v>
      </c>
      <c r="H2054">
        <v>105.1</v>
      </c>
      <c r="I2054" t="s">
        <v>11</v>
      </c>
      <c r="J2054" t="str">
        <f>_xlfn.XLOOKUP(Table1_1[[#This Row],[Analyte]],[1]analyte_order!$B:$B,[1]analyte_order!$C:$C)</f>
        <v>335-67-1</v>
      </c>
      <c r="K2054">
        <f>_xlfn.XLOOKUP(Table1_1[[#This Row],[CAS_rn]],[1]analyte_order!$C:$C,[1]analyte_order!$E:$E)</f>
        <v>5</v>
      </c>
      <c r="L2054" s="3">
        <v>2.435E-2</v>
      </c>
    </row>
    <row r="2055" spans="1:12" x14ac:dyDescent="0.3">
      <c r="A2055" t="s">
        <v>196</v>
      </c>
      <c r="B2055" s="1">
        <v>44314</v>
      </c>
      <c r="C2055" s="1" t="str">
        <f t="shared" si="32"/>
        <v>21118</v>
      </c>
      <c r="D2055" t="s">
        <v>109</v>
      </c>
      <c r="E2055" t="s">
        <v>120</v>
      </c>
      <c r="F2055" t="s">
        <v>113</v>
      </c>
      <c r="G2055">
        <v>17</v>
      </c>
      <c r="H2055">
        <v>105.1</v>
      </c>
      <c r="I2055" t="s">
        <v>12</v>
      </c>
      <c r="J2055" t="str">
        <f>_xlfn.XLOOKUP(Table1_1[[#This Row],[Analyte]],[1]analyte_order!$B:$B,[1]analyte_order!$C:$C)</f>
        <v>375-95-1</v>
      </c>
      <c r="K2055">
        <f>_xlfn.XLOOKUP(Table1_1[[#This Row],[CAS_rn]],[1]analyte_order!$C:$C,[1]analyte_order!$E:$E)</f>
        <v>6</v>
      </c>
      <c r="L2055" s="3">
        <v>2.435E-2</v>
      </c>
    </row>
    <row r="2056" spans="1:12" x14ac:dyDescent="0.3">
      <c r="A2056" t="s">
        <v>196</v>
      </c>
      <c r="B2056" s="1">
        <v>44314</v>
      </c>
      <c r="C2056" s="1" t="str">
        <f t="shared" si="32"/>
        <v>21118</v>
      </c>
      <c r="D2056" t="s">
        <v>109</v>
      </c>
      <c r="E2056" t="s">
        <v>120</v>
      </c>
      <c r="F2056" t="s">
        <v>113</v>
      </c>
      <c r="G2056">
        <v>17</v>
      </c>
      <c r="H2056">
        <v>105.1</v>
      </c>
      <c r="I2056" t="s">
        <v>19</v>
      </c>
      <c r="J2056" t="str">
        <f>_xlfn.XLOOKUP(Table1_1[[#This Row],[Analyte]],[1]analyte_order!$B:$B,[1]analyte_order!$C:$C)</f>
        <v>335-76-2</v>
      </c>
      <c r="K2056">
        <f>_xlfn.XLOOKUP(Table1_1[[#This Row],[CAS_rn]],[1]analyte_order!$C:$C,[1]analyte_order!$E:$E)</f>
        <v>7</v>
      </c>
      <c r="L2056" s="3">
        <v>8.4499999999999993</v>
      </c>
    </row>
    <row r="2057" spans="1:12" x14ac:dyDescent="0.3">
      <c r="A2057" t="s">
        <v>196</v>
      </c>
      <c r="B2057" s="1">
        <v>44314</v>
      </c>
      <c r="C2057" s="1" t="str">
        <f t="shared" si="32"/>
        <v>21118</v>
      </c>
      <c r="D2057" t="s">
        <v>109</v>
      </c>
      <c r="E2057" t="s">
        <v>120</v>
      </c>
      <c r="F2057" t="s">
        <v>113</v>
      </c>
      <c r="G2057">
        <v>17</v>
      </c>
      <c r="H2057">
        <v>105.1</v>
      </c>
      <c r="I2057" t="s">
        <v>20</v>
      </c>
      <c r="J2057" t="str">
        <f>_xlfn.XLOOKUP(Table1_1[[#This Row],[Analyte]],[1]analyte_order!$B:$B,[1]analyte_order!$C:$C)</f>
        <v>2058-94-8</v>
      </c>
      <c r="K2057">
        <f>_xlfn.XLOOKUP(Table1_1[[#This Row],[CAS_rn]],[1]analyte_order!$C:$C,[1]analyte_order!$E:$E)</f>
        <v>8</v>
      </c>
      <c r="L2057" s="3">
        <v>12.8</v>
      </c>
    </row>
    <row r="2058" spans="1:12" x14ac:dyDescent="0.3">
      <c r="A2058" t="s">
        <v>196</v>
      </c>
      <c r="B2058" s="1">
        <v>44314</v>
      </c>
      <c r="C2058" s="1" t="str">
        <f t="shared" si="32"/>
        <v>21118</v>
      </c>
      <c r="D2058" t="s">
        <v>109</v>
      </c>
      <c r="E2058" t="s">
        <v>120</v>
      </c>
      <c r="F2058" t="s">
        <v>113</v>
      </c>
      <c r="G2058">
        <v>17</v>
      </c>
      <c r="H2058">
        <v>105.1</v>
      </c>
      <c r="I2058" t="s">
        <v>21</v>
      </c>
      <c r="J2058" t="str">
        <f>_xlfn.XLOOKUP(Table1_1[[#This Row],[Analyte]],[1]analyte_order!$B:$B,[1]analyte_order!$C:$C)</f>
        <v>307-55-1</v>
      </c>
      <c r="K2058">
        <f>_xlfn.XLOOKUP(Table1_1[[#This Row],[CAS_rn]],[1]analyte_order!$C:$C,[1]analyte_order!$E:$E)</f>
        <v>9</v>
      </c>
      <c r="L2058" s="3">
        <v>16.100000000000001</v>
      </c>
    </row>
    <row r="2059" spans="1:12" x14ac:dyDescent="0.3">
      <c r="A2059" t="s">
        <v>196</v>
      </c>
      <c r="B2059" s="1">
        <v>44314</v>
      </c>
      <c r="C2059" s="1" t="str">
        <f t="shared" si="32"/>
        <v>21118</v>
      </c>
      <c r="D2059" t="s">
        <v>109</v>
      </c>
      <c r="E2059" t="s">
        <v>120</v>
      </c>
      <c r="F2059" t="s">
        <v>113</v>
      </c>
      <c r="G2059">
        <v>17</v>
      </c>
      <c r="H2059">
        <v>105.1</v>
      </c>
      <c r="I2059" t="s">
        <v>22</v>
      </c>
      <c r="J2059" t="str">
        <f>_xlfn.XLOOKUP(Table1_1[[#This Row],[Analyte]],[1]analyte_order!$B:$B,[1]analyte_order!$C:$C)</f>
        <v>72629-94-8</v>
      </c>
      <c r="K2059">
        <f>_xlfn.XLOOKUP(Table1_1[[#This Row],[CAS_rn]],[1]analyte_order!$C:$C,[1]analyte_order!$E:$E)</f>
        <v>10</v>
      </c>
      <c r="L2059" s="3">
        <v>11.3</v>
      </c>
    </row>
    <row r="2060" spans="1:12" x14ac:dyDescent="0.3">
      <c r="A2060" t="s">
        <v>196</v>
      </c>
      <c r="B2060" s="1">
        <v>44314</v>
      </c>
      <c r="C2060" s="1" t="str">
        <f t="shared" si="32"/>
        <v>21118</v>
      </c>
      <c r="D2060" t="s">
        <v>109</v>
      </c>
      <c r="E2060" t="s">
        <v>120</v>
      </c>
      <c r="F2060" t="s">
        <v>113</v>
      </c>
      <c r="G2060">
        <v>17</v>
      </c>
      <c r="H2060">
        <v>105.1</v>
      </c>
      <c r="I2060" t="s">
        <v>23</v>
      </c>
      <c r="J2060" t="str">
        <f>_xlfn.XLOOKUP(Table1_1[[#This Row],[Analyte]],[1]analyte_order!$B:$B,[1]analyte_order!$C:$C)</f>
        <v>376-06-7</v>
      </c>
      <c r="K2060">
        <f>_xlfn.XLOOKUP(Table1_1[[#This Row],[CAS_rn]],[1]analyte_order!$C:$C,[1]analyte_order!$E:$E)</f>
        <v>11</v>
      </c>
      <c r="L2060" s="3">
        <v>13.8</v>
      </c>
    </row>
    <row r="2061" spans="1:12" x14ac:dyDescent="0.3">
      <c r="A2061" t="s">
        <v>196</v>
      </c>
      <c r="B2061" s="1">
        <v>44314</v>
      </c>
      <c r="C2061" s="1" t="str">
        <f t="shared" si="32"/>
        <v>21118</v>
      </c>
      <c r="D2061" t="s">
        <v>109</v>
      </c>
      <c r="E2061" t="s">
        <v>120</v>
      </c>
      <c r="F2061" t="s">
        <v>113</v>
      </c>
      <c r="G2061">
        <v>17</v>
      </c>
      <c r="H2061">
        <v>105.1</v>
      </c>
      <c r="I2061" t="s">
        <v>24</v>
      </c>
      <c r="J2061" t="str">
        <f>_xlfn.XLOOKUP(Table1_1[[#This Row],[Analyte]],[1]analyte_order!$B:$B,[1]analyte_order!$C:$C)</f>
        <v>67905-19-5</v>
      </c>
      <c r="K2061">
        <f>_xlfn.XLOOKUP(Table1_1[[#This Row],[CAS_rn]],[1]analyte_order!$C:$C,[1]analyte_order!$E:$E)</f>
        <v>12</v>
      </c>
      <c r="L2061" s="3">
        <v>0.33300000000000002</v>
      </c>
    </row>
    <row r="2062" spans="1:12" x14ac:dyDescent="0.3">
      <c r="A2062" t="s">
        <v>196</v>
      </c>
      <c r="B2062" s="1">
        <v>44314</v>
      </c>
      <c r="C2062" s="1" t="str">
        <f t="shared" si="32"/>
        <v>21118</v>
      </c>
      <c r="D2062" t="s">
        <v>109</v>
      </c>
      <c r="E2062" t="s">
        <v>120</v>
      </c>
      <c r="F2062" t="s">
        <v>113</v>
      </c>
      <c r="G2062">
        <v>17</v>
      </c>
      <c r="H2062">
        <v>105.1</v>
      </c>
      <c r="I2062" t="s">
        <v>13</v>
      </c>
      <c r="J2062" t="str">
        <f>_xlfn.XLOOKUP(Table1_1[[#This Row],[Analyte]],[1]analyte_order!$B:$B,[1]analyte_order!$C:$C)</f>
        <v>375-73-5</v>
      </c>
      <c r="K2062">
        <f>_xlfn.XLOOKUP(Table1_1[[#This Row],[CAS_rn]],[1]analyte_order!$C:$C,[1]analyte_order!$E:$E)</f>
        <v>14</v>
      </c>
      <c r="L2062" s="3">
        <v>2.435E-2</v>
      </c>
    </row>
    <row r="2063" spans="1:12" x14ac:dyDescent="0.3">
      <c r="A2063" t="s">
        <v>196</v>
      </c>
      <c r="B2063" s="1">
        <v>44314</v>
      </c>
      <c r="C2063" s="1" t="str">
        <f t="shared" si="32"/>
        <v>21118</v>
      </c>
      <c r="D2063" t="s">
        <v>109</v>
      </c>
      <c r="E2063" t="s">
        <v>120</v>
      </c>
      <c r="F2063" t="s">
        <v>113</v>
      </c>
      <c r="G2063">
        <v>17</v>
      </c>
      <c r="H2063">
        <v>105.1</v>
      </c>
      <c r="I2063" t="s">
        <v>14</v>
      </c>
      <c r="J2063" t="str">
        <f>_xlfn.XLOOKUP(Table1_1[[#This Row],[Analyte]],[1]analyte_order!$B:$B,[1]analyte_order!$C:$C)</f>
        <v>2706-91-4</v>
      </c>
      <c r="K2063">
        <f>_xlfn.XLOOKUP(Table1_1[[#This Row],[CAS_rn]],[1]analyte_order!$C:$C,[1]analyte_order!$E:$E)</f>
        <v>15</v>
      </c>
      <c r="L2063" s="3">
        <v>0.33100000000000002</v>
      </c>
    </row>
    <row r="2064" spans="1:12" x14ac:dyDescent="0.3">
      <c r="A2064" t="s">
        <v>196</v>
      </c>
      <c r="B2064" s="1">
        <v>44314</v>
      </c>
      <c r="C2064" s="1" t="str">
        <f t="shared" si="32"/>
        <v>21118</v>
      </c>
      <c r="D2064" t="s">
        <v>109</v>
      </c>
      <c r="E2064" t="s">
        <v>120</v>
      </c>
      <c r="F2064" t="s">
        <v>113</v>
      </c>
      <c r="G2064">
        <v>17</v>
      </c>
      <c r="H2064">
        <v>105.1</v>
      </c>
      <c r="I2064" t="s">
        <v>15</v>
      </c>
      <c r="J2064" t="str">
        <f>_xlfn.XLOOKUP(Table1_1[[#This Row],[Analyte]],[1]analyte_order!$B:$B,[1]analyte_order!$C:$C)</f>
        <v>355-46-4</v>
      </c>
      <c r="K2064">
        <f>_xlfn.XLOOKUP(Table1_1[[#This Row],[CAS_rn]],[1]analyte_order!$C:$C,[1]analyte_order!$E:$E)</f>
        <v>16</v>
      </c>
      <c r="L2064" s="3">
        <v>16.2</v>
      </c>
    </row>
    <row r="2065" spans="1:12" x14ac:dyDescent="0.3">
      <c r="A2065" t="s">
        <v>196</v>
      </c>
      <c r="B2065" s="1">
        <v>44314</v>
      </c>
      <c r="C2065" s="1" t="str">
        <f t="shared" si="32"/>
        <v>21118</v>
      </c>
      <c r="D2065" t="s">
        <v>109</v>
      </c>
      <c r="E2065" t="s">
        <v>120</v>
      </c>
      <c r="F2065" t="s">
        <v>113</v>
      </c>
      <c r="G2065">
        <v>17</v>
      </c>
      <c r="H2065">
        <v>105.1</v>
      </c>
      <c r="I2065" t="s">
        <v>16</v>
      </c>
      <c r="J2065" t="str">
        <f>_xlfn.XLOOKUP(Table1_1[[#This Row],[Analyte]],[1]analyte_order!$B:$B,[1]analyte_order!$C:$C)</f>
        <v>375-92-8</v>
      </c>
      <c r="K2065">
        <f>_xlfn.XLOOKUP(Table1_1[[#This Row],[CAS_rn]],[1]analyte_order!$C:$C,[1]analyte_order!$E:$E)</f>
        <v>17</v>
      </c>
      <c r="L2065" s="3">
        <v>13.4</v>
      </c>
    </row>
    <row r="2066" spans="1:12" x14ac:dyDescent="0.3">
      <c r="A2066" t="s">
        <v>196</v>
      </c>
      <c r="B2066" s="1">
        <v>44314</v>
      </c>
      <c r="C2066" s="1" t="str">
        <f t="shared" si="32"/>
        <v>21118</v>
      </c>
      <c r="D2066" t="s">
        <v>109</v>
      </c>
      <c r="E2066" t="s">
        <v>120</v>
      </c>
      <c r="F2066" t="s">
        <v>113</v>
      </c>
      <c r="G2066">
        <v>17</v>
      </c>
      <c r="H2066">
        <v>105.1</v>
      </c>
      <c r="I2066" t="s">
        <v>17</v>
      </c>
      <c r="J2066" t="str">
        <f>_xlfn.XLOOKUP(Table1_1[[#This Row],[Analyte]],[1]analyte_order!$B:$B,[1]analyte_order!$C:$C)</f>
        <v>1763-23-1</v>
      </c>
      <c r="K2066">
        <f>_xlfn.XLOOKUP(Table1_1[[#This Row],[CAS_rn]],[1]analyte_order!$C:$C,[1]analyte_order!$E:$E)</f>
        <v>18</v>
      </c>
      <c r="L2066" s="3">
        <v>2330</v>
      </c>
    </row>
    <row r="2067" spans="1:12" x14ac:dyDescent="0.3">
      <c r="A2067" t="s">
        <v>196</v>
      </c>
      <c r="B2067" s="1">
        <v>44314</v>
      </c>
      <c r="C2067" s="1" t="str">
        <f t="shared" si="32"/>
        <v>21118</v>
      </c>
      <c r="D2067" t="s">
        <v>109</v>
      </c>
      <c r="E2067" t="s">
        <v>120</v>
      </c>
      <c r="F2067" t="s">
        <v>113</v>
      </c>
      <c r="G2067">
        <v>17</v>
      </c>
      <c r="H2067">
        <v>105.1</v>
      </c>
      <c r="I2067" t="s">
        <v>25</v>
      </c>
      <c r="J2067" t="str">
        <f>_xlfn.XLOOKUP(Table1_1[[#This Row],[Analyte]],[1]analyte_order!$B:$B,[1]analyte_order!$C:$C)</f>
        <v>68259-12-1</v>
      </c>
      <c r="K2067">
        <f>_xlfn.XLOOKUP(Table1_1[[#This Row],[CAS_rn]],[1]analyte_order!$C:$C,[1]analyte_order!$E:$E)</f>
        <v>19</v>
      </c>
      <c r="L2067" s="3">
        <v>23.8</v>
      </c>
    </row>
    <row r="2068" spans="1:12" x14ac:dyDescent="0.3">
      <c r="A2068" t="s">
        <v>196</v>
      </c>
      <c r="B2068" s="1">
        <v>44314</v>
      </c>
      <c r="C2068" s="1" t="str">
        <f t="shared" si="32"/>
        <v>21118</v>
      </c>
      <c r="D2068" t="s">
        <v>109</v>
      </c>
      <c r="E2068" t="s">
        <v>120</v>
      </c>
      <c r="F2068" t="s">
        <v>113</v>
      </c>
      <c r="G2068">
        <v>17</v>
      </c>
      <c r="H2068">
        <v>105.1</v>
      </c>
      <c r="I2068" t="s">
        <v>26</v>
      </c>
      <c r="J2068" t="str">
        <f>_xlfn.XLOOKUP(Table1_1[[#This Row],[Analyte]],[1]analyte_order!$B:$B,[1]analyte_order!$C:$C)</f>
        <v>335-77-3</v>
      </c>
      <c r="K2068">
        <f>_xlfn.XLOOKUP(Table1_1[[#This Row],[CAS_rn]],[1]analyte_order!$C:$C,[1]analyte_order!$E:$E)</f>
        <v>20</v>
      </c>
      <c r="L2068" s="3">
        <v>26.5</v>
      </c>
    </row>
    <row r="2069" spans="1:12" x14ac:dyDescent="0.3">
      <c r="A2069" t="s">
        <v>196</v>
      </c>
      <c r="B2069" s="1">
        <v>44314</v>
      </c>
      <c r="C2069" s="1" t="str">
        <f t="shared" si="32"/>
        <v>21118</v>
      </c>
      <c r="D2069" t="s">
        <v>109</v>
      </c>
      <c r="E2069" t="s">
        <v>120</v>
      </c>
      <c r="F2069" t="s">
        <v>113</v>
      </c>
      <c r="G2069">
        <v>17</v>
      </c>
      <c r="H2069">
        <v>105.1</v>
      </c>
      <c r="I2069" t="s">
        <v>27</v>
      </c>
      <c r="J2069" t="str">
        <f>_xlfn.XLOOKUP(Table1_1[[#This Row],[Analyte]],[1]analyte_order!$B:$B,[1]analyte_order!$C:$C)</f>
        <v>79780-39-5</v>
      </c>
      <c r="K2069">
        <f>_xlfn.XLOOKUP(Table1_1[[#This Row],[CAS_rn]],[1]analyte_order!$C:$C,[1]analyte_order!$E:$E)</f>
        <v>21</v>
      </c>
      <c r="L2069" s="3">
        <v>17.100000000000001</v>
      </c>
    </row>
    <row r="2070" spans="1:12" x14ac:dyDescent="0.3">
      <c r="A2070" t="s">
        <v>196</v>
      </c>
      <c r="B2070" s="1">
        <v>44314</v>
      </c>
      <c r="C2070" s="1" t="str">
        <f t="shared" si="32"/>
        <v>21118</v>
      </c>
      <c r="D2070" t="s">
        <v>109</v>
      </c>
      <c r="E2070" t="s">
        <v>120</v>
      </c>
      <c r="F2070" t="s">
        <v>113</v>
      </c>
      <c r="G2070">
        <v>17</v>
      </c>
      <c r="H2070">
        <v>105.1</v>
      </c>
      <c r="I2070" t="s">
        <v>28</v>
      </c>
      <c r="J2070" t="str">
        <f>_xlfn.XLOOKUP(Table1_1[[#This Row],[Analyte]],[1]analyte_order!$B:$B,[1]analyte_order!$C:$C)</f>
        <v>757124-72-4</v>
      </c>
      <c r="K2070">
        <f>_xlfn.XLOOKUP(Table1_1[[#This Row],[CAS_rn]],[1]analyte_order!$C:$C,[1]analyte_order!$E:$E)</f>
        <v>22</v>
      </c>
      <c r="L2070" s="3">
        <v>2.435E-2</v>
      </c>
    </row>
    <row r="2071" spans="1:12" x14ac:dyDescent="0.3">
      <c r="A2071" t="s">
        <v>196</v>
      </c>
      <c r="B2071" s="1">
        <v>44314</v>
      </c>
      <c r="C2071" s="1" t="str">
        <f t="shared" si="32"/>
        <v>21118</v>
      </c>
      <c r="D2071" t="s">
        <v>109</v>
      </c>
      <c r="E2071" t="s">
        <v>120</v>
      </c>
      <c r="F2071" t="s">
        <v>113</v>
      </c>
      <c r="G2071">
        <v>17</v>
      </c>
      <c r="H2071">
        <v>105.1</v>
      </c>
      <c r="I2071" t="s">
        <v>18</v>
      </c>
      <c r="J2071" t="str">
        <f>_xlfn.XLOOKUP(Table1_1[[#This Row],[Analyte]],[1]analyte_order!$B:$B,[1]analyte_order!$C:$C)</f>
        <v>27619-97-2</v>
      </c>
      <c r="K2071">
        <f>_xlfn.XLOOKUP(Table1_1[[#This Row],[CAS_rn]],[1]analyte_order!$C:$C,[1]analyte_order!$E:$E)</f>
        <v>23</v>
      </c>
      <c r="L2071" s="3">
        <v>2.435E-2</v>
      </c>
    </row>
    <row r="2072" spans="1:12" x14ac:dyDescent="0.3">
      <c r="A2072" t="s">
        <v>196</v>
      </c>
      <c r="B2072" s="1">
        <v>44314</v>
      </c>
      <c r="C2072" s="1" t="str">
        <f t="shared" si="32"/>
        <v>21118</v>
      </c>
      <c r="D2072" t="s">
        <v>109</v>
      </c>
      <c r="E2072" t="s">
        <v>120</v>
      </c>
      <c r="F2072" t="s">
        <v>113</v>
      </c>
      <c r="G2072">
        <v>17</v>
      </c>
      <c r="H2072">
        <v>105.1</v>
      </c>
      <c r="I2072" t="s">
        <v>29</v>
      </c>
      <c r="J2072" t="str">
        <f>_xlfn.XLOOKUP(Table1_1[[#This Row],[Analyte]],[1]analyte_order!$B:$B,[1]analyte_order!$C:$C)</f>
        <v>39108-34-4</v>
      </c>
      <c r="K2072">
        <f>_xlfn.XLOOKUP(Table1_1[[#This Row],[CAS_rn]],[1]analyte_order!$C:$C,[1]analyte_order!$E:$E)</f>
        <v>24</v>
      </c>
      <c r="L2072" s="3">
        <v>19.600000000000001</v>
      </c>
    </row>
    <row r="2073" spans="1:12" x14ac:dyDescent="0.3">
      <c r="A2073" t="s">
        <v>196</v>
      </c>
      <c r="B2073" s="1">
        <v>44314</v>
      </c>
      <c r="C2073" s="1" t="str">
        <f t="shared" si="32"/>
        <v>21118</v>
      </c>
      <c r="D2073" t="s">
        <v>109</v>
      </c>
      <c r="E2073" t="s">
        <v>120</v>
      </c>
      <c r="F2073" t="s">
        <v>113</v>
      </c>
      <c r="G2073">
        <v>17</v>
      </c>
      <c r="H2073">
        <v>105.1</v>
      </c>
      <c r="I2073" t="s">
        <v>30</v>
      </c>
      <c r="J2073" t="str">
        <f>_xlfn.XLOOKUP(Table1_1[[#This Row],[Analyte]],[1]analyte_order!$B:$B,[1]analyte_order!$C:$C)</f>
        <v>120226-60-0</v>
      </c>
      <c r="K2073">
        <f>_xlfn.XLOOKUP(Table1_1[[#This Row],[CAS_rn]],[1]analyte_order!$C:$C,[1]analyte_order!$E:$E)</f>
        <v>25</v>
      </c>
      <c r="L2073" s="3">
        <v>5.3</v>
      </c>
    </row>
    <row r="2074" spans="1:12" x14ac:dyDescent="0.3">
      <c r="A2074" t="s">
        <v>196</v>
      </c>
      <c r="B2074" s="1">
        <v>44314</v>
      </c>
      <c r="C2074" s="1" t="str">
        <f t="shared" si="32"/>
        <v>21118</v>
      </c>
      <c r="D2074" t="s">
        <v>109</v>
      </c>
      <c r="E2074" t="s">
        <v>120</v>
      </c>
      <c r="F2074" t="s">
        <v>113</v>
      </c>
      <c r="G2074">
        <v>17</v>
      </c>
      <c r="H2074">
        <v>105.1</v>
      </c>
      <c r="I2074" t="s">
        <v>31</v>
      </c>
      <c r="J2074" t="str">
        <f>_xlfn.XLOOKUP(Table1_1[[#This Row],[Analyte]],[1]analyte_order!$B:$B,[1]analyte_order!$C:$C)</f>
        <v>2355-31-9</v>
      </c>
      <c r="K2074">
        <f>_xlfn.XLOOKUP(Table1_1[[#This Row],[CAS_rn]],[1]analyte_order!$C:$C,[1]analyte_order!$E:$E)</f>
        <v>26</v>
      </c>
      <c r="L2074" s="3">
        <v>2.435E-2</v>
      </c>
    </row>
    <row r="2075" spans="1:12" x14ac:dyDescent="0.3">
      <c r="A2075" t="s">
        <v>196</v>
      </c>
      <c r="B2075" s="1">
        <v>44314</v>
      </c>
      <c r="C2075" s="1" t="str">
        <f t="shared" si="32"/>
        <v>21118</v>
      </c>
      <c r="D2075" t="s">
        <v>109</v>
      </c>
      <c r="E2075" t="s">
        <v>120</v>
      </c>
      <c r="F2075" t="s">
        <v>113</v>
      </c>
      <c r="G2075">
        <v>17</v>
      </c>
      <c r="H2075">
        <v>105.1</v>
      </c>
      <c r="I2075" t="s">
        <v>32</v>
      </c>
      <c r="J2075" t="str">
        <f>_xlfn.XLOOKUP(Table1_1[[#This Row],[Analyte]],[1]analyte_order!$B:$B,[1]analyte_order!$C:$C)</f>
        <v>2991-50-6</v>
      </c>
      <c r="K2075">
        <f>_xlfn.XLOOKUP(Table1_1[[#This Row],[CAS_rn]],[1]analyte_order!$C:$C,[1]analyte_order!$E:$E)</f>
        <v>27</v>
      </c>
      <c r="L2075" s="3">
        <v>2.435E-2</v>
      </c>
    </row>
    <row r="2076" spans="1:12" x14ac:dyDescent="0.3">
      <c r="A2076" t="s">
        <v>196</v>
      </c>
      <c r="B2076" s="1">
        <v>44314</v>
      </c>
      <c r="C2076" s="1" t="str">
        <f t="shared" si="32"/>
        <v>21118</v>
      </c>
      <c r="D2076" t="s">
        <v>109</v>
      </c>
      <c r="E2076" t="s">
        <v>120</v>
      </c>
      <c r="F2076" t="s">
        <v>113</v>
      </c>
      <c r="G2076">
        <v>17</v>
      </c>
      <c r="H2076">
        <v>105.1</v>
      </c>
      <c r="I2076" t="s">
        <v>33</v>
      </c>
      <c r="J2076" t="str">
        <f>_xlfn.XLOOKUP(Table1_1[[#This Row],[Analyte]],[1]analyte_order!$B:$B,[1]analyte_order!$C:$C)</f>
        <v>754-91-6</v>
      </c>
      <c r="K2076">
        <f>_xlfn.XLOOKUP(Table1_1[[#This Row],[CAS_rn]],[1]analyte_order!$C:$C,[1]analyte_order!$E:$E)</f>
        <v>28</v>
      </c>
      <c r="L2076" s="3">
        <v>10.3</v>
      </c>
    </row>
    <row r="2077" spans="1:12" x14ac:dyDescent="0.3">
      <c r="A2077" t="s">
        <v>196</v>
      </c>
      <c r="B2077" s="1">
        <v>44314</v>
      </c>
      <c r="C2077" s="1" t="str">
        <f t="shared" si="32"/>
        <v>21118</v>
      </c>
      <c r="D2077" t="s">
        <v>109</v>
      </c>
      <c r="E2077" t="s">
        <v>120</v>
      </c>
      <c r="F2077" t="s">
        <v>113</v>
      </c>
      <c r="G2077">
        <v>17</v>
      </c>
      <c r="H2077">
        <v>105.1</v>
      </c>
      <c r="I2077" t="s">
        <v>34</v>
      </c>
      <c r="J2077" t="str">
        <f>_xlfn.XLOOKUP(Table1_1[[#This Row],[Analyte]],[1]analyte_order!$B:$B,[1]analyte_order!$C:$C)</f>
        <v>2806-24-8</v>
      </c>
      <c r="K2077">
        <f>_xlfn.XLOOKUP(Table1_1[[#This Row],[CAS_rn]],[1]analyte_order!$C:$C,[1]analyte_order!$E:$E)</f>
        <v>29</v>
      </c>
      <c r="L2077" s="3">
        <v>2.435E-2</v>
      </c>
    </row>
    <row r="2078" spans="1:12" x14ac:dyDescent="0.3">
      <c r="A2078" t="s">
        <v>196</v>
      </c>
      <c r="B2078" s="1">
        <v>44314</v>
      </c>
      <c r="C2078" s="1" t="str">
        <f t="shared" si="32"/>
        <v>21118</v>
      </c>
      <c r="D2078" t="s">
        <v>109</v>
      </c>
      <c r="E2078" t="s">
        <v>120</v>
      </c>
      <c r="F2078" t="s">
        <v>113</v>
      </c>
      <c r="G2078">
        <v>17</v>
      </c>
      <c r="H2078">
        <v>105.1</v>
      </c>
      <c r="I2078" t="s">
        <v>35</v>
      </c>
      <c r="J2078" t="str">
        <f>_xlfn.XLOOKUP(Table1_1[[#This Row],[Analyte]],[1]analyte_order!$B:$B,[1]analyte_order!$C:$C)</f>
        <v>31506-32-8</v>
      </c>
      <c r="K2078">
        <f>_xlfn.XLOOKUP(Table1_1[[#This Row],[CAS_rn]],[1]analyte_order!$C:$C,[1]analyte_order!$E:$E)</f>
        <v>30</v>
      </c>
      <c r="L2078" s="3">
        <v>2.435E-2</v>
      </c>
    </row>
    <row r="2079" spans="1:12" x14ac:dyDescent="0.3">
      <c r="A2079" t="s">
        <v>196</v>
      </c>
      <c r="B2079" s="1">
        <v>44314</v>
      </c>
      <c r="C2079" s="1" t="str">
        <f t="shared" si="32"/>
        <v>21118</v>
      </c>
      <c r="D2079" t="s">
        <v>109</v>
      </c>
      <c r="E2079" t="s">
        <v>120</v>
      </c>
      <c r="F2079" t="s">
        <v>113</v>
      </c>
      <c r="G2079">
        <v>17</v>
      </c>
      <c r="H2079">
        <v>105.1</v>
      </c>
      <c r="I2079" t="s">
        <v>36</v>
      </c>
      <c r="J2079" t="str">
        <f>_xlfn.XLOOKUP(Table1_1[[#This Row],[Analyte]],[1]analyte_order!$B:$B,[1]analyte_order!$C:$C)</f>
        <v>4151-50-2</v>
      </c>
      <c r="K2079">
        <f>_xlfn.XLOOKUP(Table1_1[[#This Row],[CAS_rn]],[1]analyte_order!$C:$C,[1]analyte_order!$E:$E)</f>
        <v>31</v>
      </c>
      <c r="L2079" s="3">
        <v>2.435E-2</v>
      </c>
    </row>
    <row r="2080" spans="1:12" x14ac:dyDescent="0.3">
      <c r="A2080" t="s">
        <v>196</v>
      </c>
      <c r="B2080" s="1">
        <v>44314</v>
      </c>
      <c r="C2080" s="1" t="str">
        <f t="shared" si="32"/>
        <v>21118</v>
      </c>
      <c r="D2080" t="s">
        <v>109</v>
      </c>
      <c r="E2080" t="s">
        <v>120</v>
      </c>
      <c r="F2080" t="s">
        <v>113</v>
      </c>
      <c r="G2080">
        <v>17</v>
      </c>
      <c r="H2080">
        <v>105.1</v>
      </c>
      <c r="I2080" t="s">
        <v>37</v>
      </c>
      <c r="J2080" t="str">
        <f>_xlfn.XLOOKUP(Table1_1[[#This Row],[Analyte]],[1]analyte_order!$B:$B,[1]analyte_order!$C:$C)</f>
        <v>13252-13-6</v>
      </c>
      <c r="K2080">
        <f>_xlfn.XLOOKUP(Table1_1[[#This Row],[CAS_rn]],[1]analyte_order!$C:$C,[1]analyte_order!$E:$E)</f>
        <v>34</v>
      </c>
      <c r="L2080" s="3">
        <v>2.435E-2</v>
      </c>
    </row>
    <row r="2081" spans="1:12" x14ac:dyDescent="0.3">
      <c r="A2081" t="s">
        <v>196</v>
      </c>
      <c r="B2081" s="1">
        <v>44314</v>
      </c>
      <c r="C2081" s="1" t="str">
        <f t="shared" si="32"/>
        <v>21118</v>
      </c>
      <c r="D2081" t="s">
        <v>109</v>
      </c>
      <c r="E2081" t="s">
        <v>120</v>
      </c>
      <c r="F2081" t="s">
        <v>113</v>
      </c>
      <c r="G2081">
        <v>17</v>
      </c>
      <c r="H2081">
        <v>105.1</v>
      </c>
      <c r="I2081" t="s">
        <v>38</v>
      </c>
      <c r="J2081" t="str">
        <f>_xlfn.XLOOKUP(Table1_1[[#This Row],[Analyte]],[1]analyte_order!$B:$B,[1]analyte_order!$C:$C)</f>
        <v>919005-14-4</v>
      </c>
      <c r="K2081">
        <f>_xlfn.XLOOKUP(Table1_1[[#This Row],[CAS_rn]],[1]analyte_order!$C:$C,[1]analyte_order!$E:$E)</f>
        <v>35</v>
      </c>
      <c r="L2081" s="3">
        <v>2.435E-2</v>
      </c>
    </row>
    <row r="2082" spans="1:12" x14ac:dyDescent="0.3">
      <c r="A2082" t="s">
        <v>196</v>
      </c>
      <c r="B2082" s="1">
        <v>44314</v>
      </c>
      <c r="C2082" s="1" t="str">
        <f t="shared" si="32"/>
        <v>21118</v>
      </c>
      <c r="D2082" t="s">
        <v>109</v>
      </c>
      <c r="E2082" t="s">
        <v>120</v>
      </c>
      <c r="F2082" t="s">
        <v>113</v>
      </c>
      <c r="G2082">
        <v>17</v>
      </c>
      <c r="H2082">
        <v>105.1</v>
      </c>
      <c r="I2082" t="s">
        <v>39</v>
      </c>
      <c r="J2082" t="str">
        <f>_xlfn.XLOOKUP(Table1_1[[#This Row],[Analyte]],[1]analyte_order!$B:$B,[1]analyte_order!$C:$C)</f>
        <v>756426-58-1</v>
      </c>
      <c r="K2082">
        <f>_xlfn.XLOOKUP(Table1_1[[#This Row],[CAS_rn]],[1]analyte_order!$C:$C,[1]analyte_order!$E:$E)</f>
        <v>36</v>
      </c>
      <c r="L2082" s="3">
        <v>2.435E-2</v>
      </c>
    </row>
    <row r="2083" spans="1:12" x14ac:dyDescent="0.3">
      <c r="A2083" t="s">
        <v>196</v>
      </c>
      <c r="B2083" s="1">
        <v>44314</v>
      </c>
      <c r="C2083" s="1" t="str">
        <f t="shared" si="32"/>
        <v>21118</v>
      </c>
      <c r="D2083" t="s">
        <v>109</v>
      </c>
      <c r="E2083" t="s">
        <v>120</v>
      </c>
      <c r="F2083" t="s">
        <v>113</v>
      </c>
      <c r="G2083">
        <v>17</v>
      </c>
      <c r="H2083">
        <v>105.1</v>
      </c>
      <c r="I2083" t="s">
        <v>40</v>
      </c>
      <c r="J2083" t="str">
        <f>_xlfn.XLOOKUP(Table1_1[[#This Row],[Analyte]],[1]analyte_order!$B:$B,[1]analyte_order!$C:$C)</f>
        <v>763051-92-9</v>
      </c>
      <c r="K2083">
        <f>_xlfn.XLOOKUP(Table1_1[[#This Row],[CAS_rn]],[1]analyte_order!$C:$C,[1]analyte_order!$E:$E)</f>
        <v>37</v>
      </c>
      <c r="L2083" s="3">
        <v>2.435E-2</v>
      </c>
    </row>
    <row r="2084" spans="1:12" x14ac:dyDescent="0.3">
      <c r="A2084" t="s">
        <v>196</v>
      </c>
      <c r="B2084" s="1">
        <v>44314</v>
      </c>
      <c r="C2084" s="1" t="str">
        <f t="shared" si="32"/>
        <v>21118</v>
      </c>
      <c r="D2084" t="s">
        <v>109</v>
      </c>
      <c r="E2084" t="s">
        <v>120</v>
      </c>
      <c r="F2084" t="s">
        <v>113</v>
      </c>
      <c r="G2084">
        <v>17</v>
      </c>
      <c r="H2084">
        <v>105.1</v>
      </c>
      <c r="I2084" t="s">
        <v>41</v>
      </c>
      <c r="J2084" t="str">
        <f>_xlfn.XLOOKUP(Table1_1[[#This Row],[Analyte]],[1]analyte_order!$B:$B,[1]analyte_order!$C:$C)</f>
        <v>356-02-5</v>
      </c>
      <c r="K2084">
        <f>_xlfn.XLOOKUP(Table1_1[[#This Row],[CAS_rn]],[1]analyte_order!$C:$C,[1]analyte_order!$E:$E)</f>
        <v>38</v>
      </c>
      <c r="L2084" s="3">
        <v>2.435E-2</v>
      </c>
    </row>
    <row r="2085" spans="1:12" x14ac:dyDescent="0.3">
      <c r="A2085" t="s">
        <v>196</v>
      </c>
      <c r="B2085" s="1">
        <v>44314</v>
      </c>
      <c r="C2085" s="1" t="str">
        <f t="shared" si="32"/>
        <v>21118</v>
      </c>
      <c r="D2085" t="s">
        <v>109</v>
      </c>
      <c r="E2085" t="s">
        <v>120</v>
      </c>
      <c r="F2085" t="s">
        <v>113</v>
      </c>
      <c r="G2085">
        <v>17</v>
      </c>
      <c r="H2085">
        <v>105.1</v>
      </c>
      <c r="I2085" t="s">
        <v>42</v>
      </c>
      <c r="J2085" t="str">
        <f>_xlfn.XLOOKUP(Table1_1[[#This Row],[Analyte]],[1]analyte_order!$B:$B,[1]analyte_order!$C:$C)</f>
        <v>914637-49-3</v>
      </c>
      <c r="K2085">
        <f>_xlfn.XLOOKUP(Table1_1[[#This Row],[CAS_rn]],[1]analyte_order!$C:$C,[1]analyte_order!$E:$E)</f>
        <v>39</v>
      </c>
      <c r="L2085" s="3">
        <v>2.435E-2</v>
      </c>
    </row>
    <row r="2086" spans="1:12" x14ac:dyDescent="0.3">
      <c r="A2086" t="s">
        <v>196</v>
      </c>
      <c r="B2086" s="1">
        <v>44314</v>
      </c>
      <c r="C2086" s="1" t="str">
        <f t="shared" si="32"/>
        <v>21118</v>
      </c>
      <c r="D2086" t="s">
        <v>109</v>
      </c>
      <c r="E2086" t="s">
        <v>120</v>
      </c>
      <c r="F2086" t="s">
        <v>113</v>
      </c>
      <c r="G2086">
        <v>17</v>
      </c>
      <c r="H2086">
        <v>105.1</v>
      </c>
      <c r="I2086" t="s">
        <v>43</v>
      </c>
      <c r="J2086" t="str">
        <f>_xlfn.XLOOKUP(Table1_1[[#This Row],[Analyte]],[1]analyte_order!$B:$B,[1]analyte_order!$C:$C)</f>
        <v>812-70-4</v>
      </c>
      <c r="K2086">
        <f>_xlfn.XLOOKUP(Table1_1[[#This Row],[CAS_rn]],[1]analyte_order!$C:$C,[1]analyte_order!$E:$E)</f>
        <v>40</v>
      </c>
      <c r="L2086" s="3">
        <v>1.3</v>
      </c>
    </row>
    <row r="2087" spans="1:12" x14ac:dyDescent="0.3">
      <c r="A2087" t="s">
        <v>196</v>
      </c>
      <c r="B2087" s="1">
        <v>44314</v>
      </c>
      <c r="C2087" s="1" t="str">
        <f t="shared" si="32"/>
        <v>21118</v>
      </c>
      <c r="D2087" t="s">
        <v>109</v>
      </c>
      <c r="E2087" t="s">
        <v>120</v>
      </c>
      <c r="F2087" t="s">
        <v>113</v>
      </c>
      <c r="G2087">
        <v>17</v>
      </c>
      <c r="H2087">
        <v>105.1</v>
      </c>
      <c r="I2087" t="s">
        <v>44</v>
      </c>
      <c r="J2087" t="str">
        <f>_xlfn.XLOOKUP(Table1_1[[#This Row],[Analyte]],[1]analyte_order!$B:$B,[1]analyte_order!$C:$C)</f>
        <v>53826-12-3</v>
      </c>
      <c r="K2087">
        <f>_xlfn.XLOOKUP(Table1_1[[#This Row],[CAS_rn]],[1]analyte_order!$C:$C,[1]analyte_order!$E:$E)</f>
        <v>41</v>
      </c>
      <c r="L2087" s="3">
        <v>2.435E-2</v>
      </c>
    </row>
    <row r="2088" spans="1:12" x14ac:dyDescent="0.3">
      <c r="A2088" t="s">
        <v>196</v>
      </c>
      <c r="B2088" s="1">
        <v>44314</v>
      </c>
      <c r="C2088" s="1" t="str">
        <f t="shared" si="32"/>
        <v>21118</v>
      </c>
      <c r="D2088" t="s">
        <v>109</v>
      </c>
      <c r="E2088" t="s">
        <v>120</v>
      </c>
      <c r="F2088" t="s">
        <v>113</v>
      </c>
      <c r="G2088">
        <v>17</v>
      </c>
      <c r="H2088">
        <v>105.1</v>
      </c>
      <c r="I2088" t="s">
        <v>45</v>
      </c>
      <c r="J2088" t="str">
        <f>_xlfn.XLOOKUP(Table1_1[[#This Row],[Analyte]],[1]analyte_order!$B:$B,[1]analyte_order!$C:$C)</f>
        <v>27854-31-5</v>
      </c>
      <c r="K2088">
        <f>_xlfn.XLOOKUP(Table1_1[[#This Row],[CAS_rn]],[1]analyte_order!$C:$C,[1]analyte_order!$E:$E)</f>
        <v>42</v>
      </c>
      <c r="L2088" s="3">
        <v>2.435E-2</v>
      </c>
    </row>
    <row r="2089" spans="1:12" x14ac:dyDescent="0.3">
      <c r="A2089" t="s">
        <v>196</v>
      </c>
      <c r="B2089" s="1">
        <v>44314</v>
      </c>
      <c r="C2089" s="1" t="str">
        <f t="shared" si="32"/>
        <v>21118</v>
      </c>
      <c r="D2089" t="s">
        <v>109</v>
      </c>
      <c r="E2089" t="s">
        <v>120</v>
      </c>
      <c r="F2089" t="s">
        <v>113</v>
      </c>
      <c r="G2089">
        <v>17</v>
      </c>
      <c r="H2089">
        <v>105.1</v>
      </c>
      <c r="I2089" t="s">
        <v>46</v>
      </c>
      <c r="J2089" t="str">
        <f>_xlfn.XLOOKUP(Table1_1[[#This Row],[Analyte]],[1]analyte_order!$B:$B,[1]analyte_order!$C:$C)</f>
        <v>53826-13-4</v>
      </c>
      <c r="K2089">
        <f>_xlfn.XLOOKUP(Table1_1[[#This Row],[CAS_rn]],[1]analyte_order!$C:$C,[1]analyte_order!$E:$E)</f>
        <v>43</v>
      </c>
      <c r="L2089" s="3">
        <v>2.435E-2</v>
      </c>
    </row>
    <row r="2090" spans="1:12" x14ac:dyDescent="0.3">
      <c r="A2090" t="s">
        <v>196</v>
      </c>
      <c r="B2090" s="1">
        <v>44314</v>
      </c>
      <c r="C2090" s="1" t="str">
        <f t="shared" si="32"/>
        <v>21118</v>
      </c>
      <c r="D2090" t="s">
        <v>109</v>
      </c>
      <c r="E2090" t="s">
        <v>120</v>
      </c>
      <c r="F2090" t="s">
        <v>113</v>
      </c>
      <c r="G2090">
        <v>17</v>
      </c>
      <c r="H2090">
        <v>105.1</v>
      </c>
      <c r="I2090" t="s">
        <v>47</v>
      </c>
      <c r="J2090" t="str">
        <f>_xlfn.XLOOKUP(Table1_1[[#This Row],[Analyte]],[1]analyte_order!$B:$B,[1]analyte_order!$C:$C)</f>
        <v>161094-75-3</v>
      </c>
      <c r="K2090">
        <f>_xlfn.XLOOKUP(Table1_1[[#This Row],[CAS_rn]],[1]analyte_order!$C:$C,[1]analyte_order!$E:$E)</f>
        <v>44</v>
      </c>
      <c r="L2090" s="3">
        <v>2.435E-2</v>
      </c>
    </row>
    <row r="2091" spans="1:12" x14ac:dyDescent="0.3">
      <c r="A2091" t="s">
        <v>196</v>
      </c>
      <c r="B2091" s="1">
        <v>44314</v>
      </c>
      <c r="C2091" s="1" t="str">
        <f t="shared" si="32"/>
        <v>21118</v>
      </c>
      <c r="D2091" t="s">
        <v>109</v>
      </c>
      <c r="E2091" t="s">
        <v>120</v>
      </c>
      <c r="F2091" t="s">
        <v>113</v>
      </c>
      <c r="G2091">
        <v>17</v>
      </c>
      <c r="H2091">
        <v>105.1</v>
      </c>
      <c r="I2091" t="s">
        <v>48</v>
      </c>
      <c r="J2091" t="str">
        <f>_xlfn.XLOOKUP(Table1_1[[#This Row],[Analyte]],[1]analyte_order!$B:$B,[1]analyte_order!$C:$C)</f>
        <v>70887-84-2</v>
      </c>
      <c r="K2091">
        <f>_xlfn.XLOOKUP(Table1_1[[#This Row],[CAS_rn]],[1]analyte_order!$C:$C,[1]analyte_order!$E:$E)</f>
        <v>45</v>
      </c>
      <c r="L2091" s="3">
        <v>2.435E-2</v>
      </c>
    </row>
    <row r="2092" spans="1:12" x14ac:dyDescent="0.3">
      <c r="A2092" t="s">
        <v>196</v>
      </c>
      <c r="B2092" s="1">
        <v>44314</v>
      </c>
      <c r="C2092" s="1" t="str">
        <f t="shared" si="32"/>
        <v>21118</v>
      </c>
      <c r="D2092" t="s">
        <v>109</v>
      </c>
      <c r="E2092" t="s">
        <v>120</v>
      </c>
      <c r="F2092" t="s">
        <v>113</v>
      </c>
      <c r="G2092">
        <v>17</v>
      </c>
      <c r="H2092">
        <v>105.1</v>
      </c>
      <c r="I2092" t="s">
        <v>49</v>
      </c>
      <c r="J2092" t="str">
        <f>_xlfn.XLOOKUP(Table1_1[[#This Row],[Analyte]],[1]analyte_order!$B:$B,[1]analyte_order!$C:$C)</f>
        <v>57677-95-9</v>
      </c>
      <c r="K2092">
        <f>_xlfn.XLOOKUP(Table1_1[[#This Row],[CAS_rn]],[1]analyte_order!$C:$C,[1]analyte_order!$E:$E)</f>
        <v>46</v>
      </c>
      <c r="L2092" s="3">
        <v>2.435E-2</v>
      </c>
    </row>
    <row r="2093" spans="1:12" x14ac:dyDescent="0.3">
      <c r="A2093" t="s">
        <v>196</v>
      </c>
      <c r="B2093" s="1">
        <v>44314</v>
      </c>
      <c r="C2093" s="1" t="str">
        <f t="shared" si="32"/>
        <v>21118</v>
      </c>
      <c r="D2093" t="s">
        <v>109</v>
      </c>
      <c r="E2093" t="s">
        <v>120</v>
      </c>
      <c r="F2093" t="s">
        <v>113</v>
      </c>
      <c r="G2093">
        <v>17</v>
      </c>
      <c r="H2093">
        <v>105.1</v>
      </c>
      <c r="I2093" t="s">
        <v>50</v>
      </c>
      <c r="J2093" t="str">
        <f>_xlfn.XLOOKUP(Table1_1[[#This Row],[Analyte]],[1]analyte_order!$B:$B,[1]analyte_order!$C:$C)</f>
        <v>30334-69-1</v>
      </c>
      <c r="K2093">
        <f>_xlfn.XLOOKUP(Table1_1[[#This Row],[CAS_rn]],[1]analyte_order!$C:$C,[1]analyte_order!$E:$E)</f>
        <v>51</v>
      </c>
      <c r="L2093" s="3">
        <v>7.27</v>
      </c>
    </row>
    <row r="2094" spans="1:12" x14ac:dyDescent="0.3">
      <c r="A2094" t="s">
        <v>196</v>
      </c>
      <c r="B2094" s="1">
        <v>44314</v>
      </c>
      <c r="C2094" s="1" t="str">
        <f t="shared" si="32"/>
        <v>21118</v>
      </c>
      <c r="D2094" t="s">
        <v>109</v>
      </c>
      <c r="E2094" t="s">
        <v>120</v>
      </c>
      <c r="F2094" t="s">
        <v>113</v>
      </c>
      <c r="G2094">
        <v>17</v>
      </c>
      <c r="H2094">
        <v>105.1</v>
      </c>
      <c r="I2094" t="s">
        <v>51</v>
      </c>
      <c r="J2094" t="str">
        <f>_xlfn.XLOOKUP(Table1_1[[#This Row],[Analyte]],[1]analyte_order!$B:$B,[1]analyte_order!$C:$C)</f>
        <v>41997-13-1</v>
      </c>
      <c r="K2094">
        <f>_xlfn.XLOOKUP(Table1_1[[#This Row],[CAS_rn]],[1]analyte_order!$C:$C,[1]analyte_order!$E:$E)</f>
        <v>52</v>
      </c>
      <c r="L2094" s="3">
        <v>75.3</v>
      </c>
    </row>
    <row r="2095" spans="1:12" x14ac:dyDescent="0.3">
      <c r="A2095" t="s">
        <v>196</v>
      </c>
      <c r="B2095" s="1">
        <v>44314</v>
      </c>
      <c r="C2095" s="1" t="str">
        <f t="shared" si="32"/>
        <v>21118</v>
      </c>
      <c r="D2095" t="s">
        <v>109</v>
      </c>
      <c r="E2095" t="s">
        <v>120</v>
      </c>
      <c r="F2095" t="s">
        <v>113</v>
      </c>
      <c r="G2095">
        <v>17</v>
      </c>
      <c r="H2095">
        <v>105.1</v>
      </c>
      <c r="I2095" t="s">
        <v>52</v>
      </c>
      <c r="J2095" t="str">
        <f>_xlfn.XLOOKUP(Table1_1[[#This Row],[Analyte]],[1]analyte_order!$B:$B,[1]analyte_order!$C:$C)</f>
        <v>423-41-6</v>
      </c>
      <c r="K2095">
        <f>_xlfn.XLOOKUP(Table1_1[[#This Row],[CAS_rn]],[1]analyte_order!$C:$C,[1]analyte_order!$E:$E)</f>
        <v>53</v>
      </c>
      <c r="L2095" s="3">
        <v>2.435E-2</v>
      </c>
    </row>
    <row r="2096" spans="1:12" x14ac:dyDescent="0.3">
      <c r="A2096" t="s">
        <v>196</v>
      </c>
      <c r="B2096" s="1">
        <v>44314</v>
      </c>
      <c r="C2096" s="1" t="str">
        <f t="shared" si="32"/>
        <v>21118</v>
      </c>
      <c r="D2096" t="s">
        <v>109</v>
      </c>
      <c r="E2096" t="s">
        <v>120</v>
      </c>
      <c r="F2096" t="s">
        <v>113</v>
      </c>
      <c r="G2096">
        <v>17</v>
      </c>
      <c r="H2096">
        <v>105.1</v>
      </c>
      <c r="I2096" t="s">
        <v>53</v>
      </c>
      <c r="J2096" t="str">
        <f>_xlfn.XLOOKUP(Table1_1[[#This Row],[Analyte]],[1]analyte_order!$B:$B,[1]analyte_order!$C:$C)</f>
        <v>777011-38-8</v>
      </c>
      <c r="K2096">
        <f>_xlfn.XLOOKUP(Table1_1[[#This Row],[CAS_rn]],[1]analyte_order!$C:$C,[1]analyte_order!$E:$E)</f>
        <v>54</v>
      </c>
      <c r="L2096" s="3">
        <v>15</v>
      </c>
    </row>
    <row r="2097" spans="1:12" x14ac:dyDescent="0.3">
      <c r="A2097" t="s">
        <v>196</v>
      </c>
      <c r="B2097" s="1">
        <v>44314</v>
      </c>
      <c r="C2097" s="1" t="str">
        <f t="shared" si="32"/>
        <v>21118</v>
      </c>
      <c r="D2097" t="s">
        <v>109</v>
      </c>
      <c r="E2097" t="s">
        <v>120</v>
      </c>
      <c r="F2097" t="s">
        <v>113</v>
      </c>
      <c r="G2097">
        <v>17</v>
      </c>
      <c r="H2097">
        <v>105.1</v>
      </c>
      <c r="I2097" t="s">
        <v>54</v>
      </c>
      <c r="J2097" t="str">
        <f>_xlfn.XLOOKUP(Table1_1[[#This Row],[Analyte]],[1]analyte_order!$B:$B,[1]analyte_order!$C:$C)</f>
        <v>646-83-3</v>
      </c>
      <c r="K2097">
        <f>_xlfn.XLOOKUP(Table1_1[[#This Row],[CAS_rn]],[1]analyte_order!$C:$C,[1]analyte_order!$E:$E)</f>
        <v>55</v>
      </c>
      <c r="L2097" s="3">
        <v>2.435E-2</v>
      </c>
    </row>
    <row r="2098" spans="1:12" x14ac:dyDescent="0.3">
      <c r="A2098" t="s">
        <v>196</v>
      </c>
      <c r="B2098" s="1">
        <v>44314</v>
      </c>
      <c r="C2098" s="1" t="str">
        <f t="shared" si="32"/>
        <v>21118</v>
      </c>
      <c r="D2098" t="s">
        <v>109</v>
      </c>
      <c r="E2098" t="s">
        <v>120</v>
      </c>
      <c r="F2098" t="s">
        <v>113</v>
      </c>
      <c r="G2098">
        <v>17</v>
      </c>
      <c r="H2098">
        <v>105.1</v>
      </c>
      <c r="I2098" t="s">
        <v>55</v>
      </c>
      <c r="J2098" t="str">
        <f>_xlfn.XLOOKUP(Table1_1[[#This Row],[Analyte]],[1]analyte_order!$B:$B,[1]analyte_order!$C:$C)</f>
        <v>678-41-1</v>
      </c>
      <c r="K2098">
        <f>_xlfn.XLOOKUP(Table1_1[[#This Row],[CAS_rn]],[1]analyte_order!$C:$C,[1]analyte_order!$E:$E)</f>
        <v>56</v>
      </c>
      <c r="L2098" s="3">
        <v>2.435E-2</v>
      </c>
    </row>
    <row r="2099" spans="1:12" x14ac:dyDescent="0.3">
      <c r="A2099" t="s">
        <v>196</v>
      </c>
      <c r="B2099" s="1">
        <v>44314</v>
      </c>
      <c r="C2099" s="1" t="str">
        <f t="shared" si="32"/>
        <v>21118</v>
      </c>
      <c r="D2099" t="s">
        <v>109</v>
      </c>
      <c r="E2099" t="s">
        <v>120</v>
      </c>
      <c r="F2099" t="s">
        <v>113</v>
      </c>
      <c r="G2099">
        <v>17</v>
      </c>
      <c r="H2099">
        <v>105.1</v>
      </c>
      <c r="I2099" t="s">
        <v>56</v>
      </c>
      <c r="J2099" t="str">
        <f>_xlfn.XLOOKUP(Table1_1[[#This Row],[Analyte]],[1]analyte_order!$B:$B,[1]analyte_order!$C:$C)</f>
        <v>2965-52-8</v>
      </c>
      <c r="K2099">
        <f>_xlfn.XLOOKUP(Table1_1[[#This Row],[CAS_rn]],[1]analyte_order!$C:$C,[1]analyte_order!$E:$E)</f>
        <v>57</v>
      </c>
      <c r="L2099" s="3">
        <v>2.435E-2</v>
      </c>
    </row>
    <row r="2100" spans="1:12" x14ac:dyDescent="0.3">
      <c r="A2100" t="s">
        <v>197</v>
      </c>
      <c r="B2100" s="1">
        <v>44314</v>
      </c>
      <c r="C2100" s="1" t="str">
        <f t="shared" si="32"/>
        <v>21118</v>
      </c>
      <c r="D2100" t="s">
        <v>109</v>
      </c>
      <c r="E2100" t="s">
        <v>120</v>
      </c>
      <c r="F2100" t="s">
        <v>115</v>
      </c>
      <c r="G2100">
        <v>17</v>
      </c>
      <c r="H2100">
        <v>105.1</v>
      </c>
      <c r="I2100" t="s">
        <v>7</v>
      </c>
      <c r="J2100" t="str">
        <f>_xlfn.XLOOKUP(Table1_1[[#This Row],[Analyte]],[1]analyte_order!$B:$B,[1]analyte_order!$C:$C)</f>
        <v>375-22-4</v>
      </c>
      <c r="K2100">
        <f>_xlfn.XLOOKUP(Table1_1[[#This Row],[CAS_rn]],[1]analyte_order!$C:$C,[1]analyte_order!$E:$E)</f>
        <v>1</v>
      </c>
      <c r="L2100" s="3">
        <v>4.2299999999999997E-2</v>
      </c>
    </row>
    <row r="2101" spans="1:12" x14ac:dyDescent="0.3">
      <c r="A2101" t="s">
        <v>197</v>
      </c>
      <c r="B2101" s="1">
        <v>44314</v>
      </c>
      <c r="C2101" s="1" t="str">
        <f t="shared" si="32"/>
        <v>21118</v>
      </c>
      <c r="D2101" t="s">
        <v>109</v>
      </c>
      <c r="E2101" t="s">
        <v>120</v>
      </c>
      <c r="F2101" t="s">
        <v>115</v>
      </c>
      <c r="G2101">
        <v>17</v>
      </c>
      <c r="H2101">
        <v>105.1</v>
      </c>
      <c r="I2101" t="s">
        <v>8</v>
      </c>
      <c r="J2101" t="str">
        <f>_xlfn.XLOOKUP(Table1_1[[#This Row],[Analyte]],[1]analyte_order!$B:$B,[1]analyte_order!$C:$C)</f>
        <v>2706-90-3</v>
      </c>
      <c r="K2101">
        <f>_xlfn.XLOOKUP(Table1_1[[#This Row],[CAS_rn]],[1]analyte_order!$C:$C,[1]analyte_order!$E:$E)</f>
        <v>2</v>
      </c>
      <c r="L2101" s="3">
        <v>2.1149999999999999E-2</v>
      </c>
    </row>
    <row r="2102" spans="1:12" x14ac:dyDescent="0.3">
      <c r="A2102" t="s">
        <v>197</v>
      </c>
      <c r="B2102" s="1">
        <v>44314</v>
      </c>
      <c r="C2102" s="1" t="str">
        <f t="shared" si="32"/>
        <v>21118</v>
      </c>
      <c r="D2102" t="s">
        <v>109</v>
      </c>
      <c r="E2102" t="s">
        <v>120</v>
      </c>
      <c r="F2102" t="s">
        <v>115</v>
      </c>
      <c r="G2102">
        <v>17</v>
      </c>
      <c r="H2102">
        <v>105.1</v>
      </c>
      <c r="I2102" t="s">
        <v>9</v>
      </c>
      <c r="J2102" t="str">
        <f>_xlfn.XLOOKUP(Table1_1[[#This Row],[Analyte]],[1]analyte_order!$B:$B,[1]analyte_order!$C:$C)</f>
        <v>307-24-4</v>
      </c>
      <c r="K2102">
        <f>_xlfn.XLOOKUP(Table1_1[[#This Row],[CAS_rn]],[1]analyte_order!$C:$C,[1]analyte_order!$E:$E)</f>
        <v>3</v>
      </c>
      <c r="L2102" s="3">
        <v>4.2299999999999997E-2</v>
      </c>
    </row>
    <row r="2103" spans="1:12" x14ac:dyDescent="0.3">
      <c r="A2103" t="s">
        <v>197</v>
      </c>
      <c r="B2103" s="1">
        <v>44314</v>
      </c>
      <c r="C2103" s="1" t="str">
        <f t="shared" si="32"/>
        <v>21118</v>
      </c>
      <c r="D2103" t="s">
        <v>109</v>
      </c>
      <c r="E2103" t="s">
        <v>120</v>
      </c>
      <c r="F2103" t="s">
        <v>115</v>
      </c>
      <c r="G2103">
        <v>17</v>
      </c>
      <c r="H2103">
        <v>105.1</v>
      </c>
      <c r="I2103" t="s">
        <v>10</v>
      </c>
      <c r="J2103" t="str">
        <f>_xlfn.XLOOKUP(Table1_1[[#This Row],[Analyte]],[1]analyte_order!$B:$B,[1]analyte_order!$C:$C)</f>
        <v>375-85-9</v>
      </c>
      <c r="K2103">
        <f>_xlfn.XLOOKUP(Table1_1[[#This Row],[CAS_rn]],[1]analyte_order!$C:$C,[1]analyte_order!$E:$E)</f>
        <v>4</v>
      </c>
      <c r="L2103" s="3">
        <v>4.2299999999999997E-2</v>
      </c>
    </row>
    <row r="2104" spans="1:12" x14ac:dyDescent="0.3">
      <c r="A2104" t="s">
        <v>197</v>
      </c>
      <c r="B2104" s="1">
        <v>44314</v>
      </c>
      <c r="C2104" s="1" t="str">
        <f t="shared" si="32"/>
        <v>21118</v>
      </c>
      <c r="D2104" t="s">
        <v>109</v>
      </c>
      <c r="E2104" t="s">
        <v>120</v>
      </c>
      <c r="F2104" t="s">
        <v>115</v>
      </c>
      <c r="G2104">
        <v>17</v>
      </c>
      <c r="H2104">
        <v>105.1</v>
      </c>
      <c r="I2104" t="s">
        <v>11</v>
      </c>
      <c r="J2104" t="str">
        <f>_xlfn.XLOOKUP(Table1_1[[#This Row],[Analyte]],[1]analyte_order!$B:$B,[1]analyte_order!$C:$C)</f>
        <v>335-67-1</v>
      </c>
      <c r="K2104">
        <f>_xlfn.XLOOKUP(Table1_1[[#This Row],[CAS_rn]],[1]analyte_order!$C:$C,[1]analyte_order!$E:$E)</f>
        <v>5</v>
      </c>
      <c r="L2104" s="3">
        <v>9.3700000000000006E-2</v>
      </c>
    </row>
    <row r="2105" spans="1:12" x14ac:dyDescent="0.3">
      <c r="A2105" t="s">
        <v>197</v>
      </c>
      <c r="B2105" s="1">
        <v>44314</v>
      </c>
      <c r="C2105" s="1" t="str">
        <f t="shared" si="32"/>
        <v>21118</v>
      </c>
      <c r="D2105" t="s">
        <v>109</v>
      </c>
      <c r="E2105" t="s">
        <v>120</v>
      </c>
      <c r="F2105" t="s">
        <v>115</v>
      </c>
      <c r="G2105">
        <v>17</v>
      </c>
      <c r="H2105">
        <v>105.1</v>
      </c>
      <c r="I2105" t="s">
        <v>12</v>
      </c>
      <c r="J2105" t="str">
        <f>_xlfn.XLOOKUP(Table1_1[[#This Row],[Analyte]],[1]analyte_order!$B:$B,[1]analyte_order!$C:$C)</f>
        <v>375-95-1</v>
      </c>
      <c r="K2105">
        <f>_xlfn.XLOOKUP(Table1_1[[#This Row],[CAS_rn]],[1]analyte_order!$C:$C,[1]analyte_order!$E:$E)</f>
        <v>6</v>
      </c>
      <c r="L2105" s="3">
        <v>0.215</v>
      </c>
    </row>
    <row r="2106" spans="1:12" x14ac:dyDescent="0.3">
      <c r="A2106" t="s">
        <v>197</v>
      </c>
      <c r="B2106" s="1">
        <v>44314</v>
      </c>
      <c r="C2106" s="1" t="str">
        <f t="shared" si="32"/>
        <v>21118</v>
      </c>
      <c r="D2106" t="s">
        <v>109</v>
      </c>
      <c r="E2106" t="s">
        <v>120</v>
      </c>
      <c r="F2106" t="s">
        <v>115</v>
      </c>
      <c r="G2106">
        <v>17</v>
      </c>
      <c r="H2106">
        <v>105.1</v>
      </c>
      <c r="I2106" t="s">
        <v>19</v>
      </c>
      <c r="J2106" t="str">
        <f>_xlfn.XLOOKUP(Table1_1[[#This Row],[Analyte]],[1]analyte_order!$B:$B,[1]analyte_order!$C:$C)</f>
        <v>335-76-2</v>
      </c>
      <c r="K2106">
        <f>_xlfn.XLOOKUP(Table1_1[[#This Row],[CAS_rn]],[1]analyte_order!$C:$C,[1]analyte_order!$E:$E)</f>
        <v>7</v>
      </c>
      <c r="L2106" s="3">
        <v>1.53</v>
      </c>
    </row>
    <row r="2107" spans="1:12" x14ac:dyDescent="0.3">
      <c r="A2107" t="s">
        <v>197</v>
      </c>
      <c r="B2107" s="1">
        <v>44314</v>
      </c>
      <c r="C2107" s="1" t="str">
        <f t="shared" si="32"/>
        <v>21118</v>
      </c>
      <c r="D2107" t="s">
        <v>109</v>
      </c>
      <c r="E2107" t="s">
        <v>120</v>
      </c>
      <c r="F2107" t="s">
        <v>115</v>
      </c>
      <c r="G2107">
        <v>17</v>
      </c>
      <c r="H2107">
        <v>105.1</v>
      </c>
      <c r="I2107" t="s">
        <v>20</v>
      </c>
      <c r="J2107" t="str">
        <f>_xlfn.XLOOKUP(Table1_1[[#This Row],[Analyte]],[1]analyte_order!$B:$B,[1]analyte_order!$C:$C)</f>
        <v>2058-94-8</v>
      </c>
      <c r="K2107">
        <f>_xlfn.XLOOKUP(Table1_1[[#This Row],[CAS_rn]],[1]analyte_order!$C:$C,[1]analyte_order!$E:$E)</f>
        <v>8</v>
      </c>
      <c r="L2107" s="3">
        <v>2.13</v>
      </c>
    </row>
    <row r="2108" spans="1:12" x14ac:dyDescent="0.3">
      <c r="A2108" t="s">
        <v>197</v>
      </c>
      <c r="B2108" s="1">
        <v>44314</v>
      </c>
      <c r="C2108" s="1" t="str">
        <f t="shared" si="32"/>
        <v>21118</v>
      </c>
      <c r="D2108" t="s">
        <v>109</v>
      </c>
      <c r="E2108" t="s">
        <v>120</v>
      </c>
      <c r="F2108" t="s">
        <v>115</v>
      </c>
      <c r="G2108">
        <v>17</v>
      </c>
      <c r="H2108">
        <v>105.1</v>
      </c>
      <c r="I2108" t="s">
        <v>21</v>
      </c>
      <c r="J2108" t="str">
        <f>_xlfn.XLOOKUP(Table1_1[[#This Row],[Analyte]],[1]analyte_order!$B:$B,[1]analyte_order!$C:$C)</f>
        <v>307-55-1</v>
      </c>
      <c r="K2108">
        <f>_xlfn.XLOOKUP(Table1_1[[#This Row],[CAS_rn]],[1]analyte_order!$C:$C,[1]analyte_order!$E:$E)</f>
        <v>9</v>
      </c>
      <c r="L2108" s="3">
        <v>2.95</v>
      </c>
    </row>
    <row r="2109" spans="1:12" x14ac:dyDescent="0.3">
      <c r="A2109" t="s">
        <v>197</v>
      </c>
      <c r="B2109" s="1">
        <v>44314</v>
      </c>
      <c r="C2109" s="1" t="str">
        <f t="shared" si="32"/>
        <v>21118</v>
      </c>
      <c r="D2109" t="s">
        <v>109</v>
      </c>
      <c r="E2109" t="s">
        <v>120</v>
      </c>
      <c r="F2109" t="s">
        <v>115</v>
      </c>
      <c r="G2109">
        <v>17</v>
      </c>
      <c r="H2109">
        <v>105.1</v>
      </c>
      <c r="I2109" t="s">
        <v>22</v>
      </c>
      <c r="J2109" t="str">
        <f>_xlfn.XLOOKUP(Table1_1[[#This Row],[Analyte]],[1]analyte_order!$B:$B,[1]analyte_order!$C:$C)</f>
        <v>72629-94-8</v>
      </c>
      <c r="K2109">
        <f>_xlfn.XLOOKUP(Table1_1[[#This Row],[CAS_rn]],[1]analyte_order!$C:$C,[1]analyte_order!$E:$E)</f>
        <v>10</v>
      </c>
      <c r="L2109" s="3">
        <v>1.79</v>
      </c>
    </row>
    <row r="2110" spans="1:12" x14ac:dyDescent="0.3">
      <c r="A2110" t="s">
        <v>197</v>
      </c>
      <c r="B2110" s="1">
        <v>44314</v>
      </c>
      <c r="C2110" s="1" t="str">
        <f t="shared" si="32"/>
        <v>21118</v>
      </c>
      <c r="D2110" t="s">
        <v>109</v>
      </c>
      <c r="E2110" t="s">
        <v>120</v>
      </c>
      <c r="F2110" t="s">
        <v>115</v>
      </c>
      <c r="G2110">
        <v>17</v>
      </c>
      <c r="H2110">
        <v>105.1</v>
      </c>
      <c r="I2110" t="s">
        <v>23</v>
      </c>
      <c r="J2110" t="str">
        <f>_xlfn.XLOOKUP(Table1_1[[#This Row],[Analyte]],[1]analyte_order!$B:$B,[1]analyte_order!$C:$C)</f>
        <v>376-06-7</v>
      </c>
      <c r="K2110">
        <f>_xlfn.XLOOKUP(Table1_1[[#This Row],[CAS_rn]],[1]analyte_order!$C:$C,[1]analyte_order!$E:$E)</f>
        <v>11</v>
      </c>
      <c r="L2110" s="3">
        <v>1.52</v>
      </c>
    </row>
    <row r="2111" spans="1:12" x14ac:dyDescent="0.3">
      <c r="A2111" t="s">
        <v>197</v>
      </c>
      <c r="B2111" s="1">
        <v>44314</v>
      </c>
      <c r="C2111" s="1" t="str">
        <f t="shared" si="32"/>
        <v>21118</v>
      </c>
      <c r="D2111" t="s">
        <v>109</v>
      </c>
      <c r="E2111" t="s">
        <v>120</v>
      </c>
      <c r="F2111" t="s">
        <v>115</v>
      </c>
      <c r="G2111">
        <v>17</v>
      </c>
      <c r="H2111">
        <v>105.1</v>
      </c>
      <c r="I2111" t="s">
        <v>24</v>
      </c>
      <c r="J2111" t="str">
        <f>_xlfn.XLOOKUP(Table1_1[[#This Row],[Analyte]],[1]analyte_order!$B:$B,[1]analyte_order!$C:$C)</f>
        <v>67905-19-5</v>
      </c>
      <c r="K2111">
        <f>_xlfn.XLOOKUP(Table1_1[[#This Row],[CAS_rn]],[1]analyte_order!$C:$C,[1]analyte_order!$E:$E)</f>
        <v>12</v>
      </c>
      <c r="L2111" s="3">
        <v>4.2299999999999997E-2</v>
      </c>
    </row>
    <row r="2112" spans="1:12" x14ac:dyDescent="0.3">
      <c r="A2112" t="s">
        <v>197</v>
      </c>
      <c r="B2112" s="1">
        <v>44314</v>
      </c>
      <c r="C2112" s="1" t="str">
        <f t="shared" si="32"/>
        <v>21118</v>
      </c>
      <c r="D2112" t="s">
        <v>109</v>
      </c>
      <c r="E2112" t="s">
        <v>120</v>
      </c>
      <c r="F2112" t="s">
        <v>115</v>
      </c>
      <c r="G2112">
        <v>17</v>
      </c>
      <c r="H2112">
        <v>105.1</v>
      </c>
      <c r="I2112" t="s">
        <v>13</v>
      </c>
      <c r="J2112" t="str">
        <f>_xlfn.XLOOKUP(Table1_1[[#This Row],[Analyte]],[1]analyte_order!$B:$B,[1]analyte_order!$C:$C)</f>
        <v>375-73-5</v>
      </c>
      <c r="K2112">
        <f>_xlfn.XLOOKUP(Table1_1[[#This Row],[CAS_rn]],[1]analyte_order!$C:$C,[1]analyte_order!$E:$E)</f>
        <v>14</v>
      </c>
      <c r="L2112" s="3">
        <v>2.1149999999999999E-2</v>
      </c>
    </row>
    <row r="2113" spans="1:12" x14ac:dyDescent="0.3">
      <c r="A2113" t="s">
        <v>197</v>
      </c>
      <c r="B2113" s="1">
        <v>44314</v>
      </c>
      <c r="C2113" s="1" t="str">
        <f t="shared" si="32"/>
        <v>21118</v>
      </c>
      <c r="D2113" t="s">
        <v>109</v>
      </c>
      <c r="E2113" t="s">
        <v>120</v>
      </c>
      <c r="F2113" t="s">
        <v>115</v>
      </c>
      <c r="G2113">
        <v>17</v>
      </c>
      <c r="H2113">
        <v>105.1</v>
      </c>
      <c r="I2113" t="s">
        <v>14</v>
      </c>
      <c r="J2113" t="str">
        <f>_xlfn.XLOOKUP(Table1_1[[#This Row],[Analyte]],[1]analyte_order!$B:$B,[1]analyte_order!$C:$C)</f>
        <v>2706-91-4</v>
      </c>
      <c r="K2113">
        <f>_xlfn.XLOOKUP(Table1_1[[#This Row],[CAS_rn]],[1]analyte_order!$C:$C,[1]analyte_order!$E:$E)</f>
        <v>15</v>
      </c>
      <c r="L2113" s="3">
        <v>8.7999999999999995E-2</v>
      </c>
    </row>
    <row r="2114" spans="1:12" x14ac:dyDescent="0.3">
      <c r="A2114" t="s">
        <v>197</v>
      </c>
      <c r="B2114" s="1">
        <v>44314</v>
      </c>
      <c r="C2114" s="1" t="str">
        <f t="shared" ref="C2114:C2177" si="33">TEXT(B2114,"yy")&amp;TEXT((B2114-DATEVALUE("1/1/"&amp;TEXT(B2114,"yy"))+1),"000")</f>
        <v>21118</v>
      </c>
      <c r="D2114" t="s">
        <v>109</v>
      </c>
      <c r="E2114" t="s">
        <v>120</v>
      </c>
      <c r="F2114" t="s">
        <v>115</v>
      </c>
      <c r="G2114">
        <v>17</v>
      </c>
      <c r="H2114">
        <v>105.1</v>
      </c>
      <c r="I2114" t="s">
        <v>15</v>
      </c>
      <c r="J2114" t="str">
        <f>_xlfn.XLOOKUP(Table1_1[[#This Row],[Analyte]],[1]analyte_order!$B:$B,[1]analyte_order!$C:$C)</f>
        <v>355-46-4</v>
      </c>
      <c r="K2114">
        <f>_xlfn.XLOOKUP(Table1_1[[#This Row],[CAS_rn]],[1]analyte_order!$C:$C,[1]analyte_order!$E:$E)</f>
        <v>16</v>
      </c>
      <c r="L2114" s="3">
        <v>2.63</v>
      </c>
    </row>
    <row r="2115" spans="1:12" x14ac:dyDescent="0.3">
      <c r="A2115" t="s">
        <v>197</v>
      </c>
      <c r="B2115" s="1">
        <v>44314</v>
      </c>
      <c r="C2115" s="1" t="str">
        <f t="shared" si="33"/>
        <v>21118</v>
      </c>
      <c r="D2115" t="s">
        <v>109</v>
      </c>
      <c r="E2115" t="s">
        <v>120</v>
      </c>
      <c r="F2115" t="s">
        <v>115</v>
      </c>
      <c r="G2115">
        <v>17</v>
      </c>
      <c r="H2115">
        <v>105.1</v>
      </c>
      <c r="I2115" t="s">
        <v>16</v>
      </c>
      <c r="J2115" t="str">
        <f>_xlfn.XLOOKUP(Table1_1[[#This Row],[Analyte]],[1]analyte_order!$B:$B,[1]analyte_order!$C:$C)</f>
        <v>375-92-8</v>
      </c>
      <c r="K2115">
        <f>_xlfn.XLOOKUP(Table1_1[[#This Row],[CAS_rn]],[1]analyte_order!$C:$C,[1]analyte_order!$E:$E)</f>
        <v>17</v>
      </c>
      <c r="L2115" s="3">
        <v>0.45100000000000001</v>
      </c>
    </row>
    <row r="2116" spans="1:12" x14ac:dyDescent="0.3">
      <c r="A2116" t="s">
        <v>197</v>
      </c>
      <c r="B2116" s="1">
        <v>44314</v>
      </c>
      <c r="C2116" s="1" t="str">
        <f t="shared" si="33"/>
        <v>21118</v>
      </c>
      <c r="D2116" t="s">
        <v>109</v>
      </c>
      <c r="E2116" t="s">
        <v>120</v>
      </c>
      <c r="F2116" t="s">
        <v>115</v>
      </c>
      <c r="G2116">
        <v>17</v>
      </c>
      <c r="H2116">
        <v>105.1</v>
      </c>
      <c r="I2116" t="s">
        <v>17</v>
      </c>
      <c r="J2116" t="str">
        <f>_xlfn.XLOOKUP(Table1_1[[#This Row],[Analyte]],[1]analyte_order!$B:$B,[1]analyte_order!$C:$C)</f>
        <v>1763-23-1</v>
      </c>
      <c r="K2116">
        <f>_xlfn.XLOOKUP(Table1_1[[#This Row],[CAS_rn]],[1]analyte_order!$C:$C,[1]analyte_order!$E:$E)</f>
        <v>18</v>
      </c>
      <c r="L2116" s="3">
        <v>354</v>
      </c>
    </row>
    <row r="2117" spans="1:12" x14ac:dyDescent="0.3">
      <c r="A2117" t="s">
        <v>197</v>
      </c>
      <c r="B2117" s="1">
        <v>44314</v>
      </c>
      <c r="C2117" s="1" t="str">
        <f t="shared" si="33"/>
        <v>21118</v>
      </c>
      <c r="D2117" t="s">
        <v>109</v>
      </c>
      <c r="E2117" t="s">
        <v>120</v>
      </c>
      <c r="F2117" t="s">
        <v>115</v>
      </c>
      <c r="G2117">
        <v>17</v>
      </c>
      <c r="H2117">
        <v>105.1</v>
      </c>
      <c r="I2117" t="s">
        <v>25</v>
      </c>
      <c r="J2117" t="str">
        <f>_xlfn.XLOOKUP(Table1_1[[#This Row],[Analyte]],[1]analyte_order!$B:$B,[1]analyte_order!$C:$C)</f>
        <v>68259-12-1</v>
      </c>
      <c r="K2117">
        <f>_xlfn.XLOOKUP(Table1_1[[#This Row],[CAS_rn]],[1]analyte_order!$C:$C,[1]analyte_order!$E:$E)</f>
        <v>19</v>
      </c>
      <c r="L2117" s="3">
        <v>2.09</v>
      </c>
    </row>
    <row r="2118" spans="1:12" x14ac:dyDescent="0.3">
      <c r="A2118" t="s">
        <v>197</v>
      </c>
      <c r="B2118" s="1">
        <v>44314</v>
      </c>
      <c r="C2118" s="1" t="str">
        <f t="shared" si="33"/>
        <v>21118</v>
      </c>
      <c r="D2118" t="s">
        <v>109</v>
      </c>
      <c r="E2118" t="s">
        <v>120</v>
      </c>
      <c r="F2118" t="s">
        <v>115</v>
      </c>
      <c r="G2118">
        <v>17</v>
      </c>
      <c r="H2118">
        <v>105.1</v>
      </c>
      <c r="I2118" t="s">
        <v>26</v>
      </c>
      <c r="J2118" t="str">
        <f>_xlfn.XLOOKUP(Table1_1[[#This Row],[Analyte]],[1]analyte_order!$B:$B,[1]analyte_order!$C:$C)</f>
        <v>335-77-3</v>
      </c>
      <c r="K2118">
        <f>_xlfn.XLOOKUP(Table1_1[[#This Row],[CAS_rn]],[1]analyte_order!$C:$C,[1]analyte_order!$E:$E)</f>
        <v>20</v>
      </c>
      <c r="L2118" s="3">
        <v>2.17</v>
      </c>
    </row>
    <row r="2119" spans="1:12" x14ac:dyDescent="0.3">
      <c r="A2119" t="s">
        <v>197</v>
      </c>
      <c r="B2119" s="1">
        <v>44314</v>
      </c>
      <c r="C2119" s="1" t="str">
        <f t="shared" si="33"/>
        <v>21118</v>
      </c>
      <c r="D2119" t="s">
        <v>109</v>
      </c>
      <c r="E2119" t="s">
        <v>120</v>
      </c>
      <c r="F2119" t="s">
        <v>115</v>
      </c>
      <c r="G2119">
        <v>17</v>
      </c>
      <c r="H2119">
        <v>105.1</v>
      </c>
      <c r="I2119" t="s">
        <v>27</v>
      </c>
      <c r="J2119" t="str">
        <f>_xlfn.XLOOKUP(Table1_1[[#This Row],[Analyte]],[1]analyte_order!$B:$B,[1]analyte_order!$C:$C)</f>
        <v>79780-39-5</v>
      </c>
      <c r="K2119">
        <f>_xlfn.XLOOKUP(Table1_1[[#This Row],[CAS_rn]],[1]analyte_order!$C:$C,[1]analyte_order!$E:$E)</f>
        <v>21</v>
      </c>
      <c r="L2119" s="3">
        <v>0.44400000000000001</v>
      </c>
    </row>
    <row r="2120" spans="1:12" x14ac:dyDescent="0.3">
      <c r="A2120" t="s">
        <v>197</v>
      </c>
      <c r="B2120" s="1">
        <v>44314</v>
      </c>
      <c r="C2120" s="1" t="str">
        <f t="shared" si="33"/>
        <v>21118</v>
      </c>
      <c r="D2120" t="s">
        <v>109</v>
      </c>
      <c r="E2120" t="s">
        <v>120</v>
      </c>
      <c r="F2120" t="s">
        <v>115</v>
      </c>
      <c r="G2120">
        <v>17</v>
      </c>
      <c r="H2120">
        <v>105.1</v>
      </c>
      <c r="I2120" t="s">
        <v>28</v>
      </c>
      <c r="J2120" t="str">
        <f>_xlfn.XLOOKUP(Table1_1[[#This Row],[Analyte]],[1]analyte_order!$B:$B,[1]analyte_order!$C:$C)</f>
        <v>757124-72-4</v>
      </c>
      <c r="K2120">
        <f>_xlfn.XLOOKUP(Table1_1[[#This Row],[CAS_rn]],[1]analyte_order!$C:$C,[1]analyte_order!$E:$E)</f>
        <v>22</v>
      </c>
      <c r="L2120" s="3">
        <v>2.1149999999999999E-2</v>
      </c>
    </row>
    <row r="2121" spans="1:12" x14ac:dyDescent="0.3">
      <c r="A2121" t="s">
        <v>197</v>
      </c>
      <c r="B2121" s="1">
        <v>44314</v>
      </c>
      <c r="C2121" s="1" t="str">
        <f t="shared" si="33"/>
        <v>21118</v>
      </c>
      <c r="D2121" t="s">
        <v>109</v>
      </c>
      <c r="E2121" t="s">
        <v>120</v>
      </c>
      <c r="F2121" t="s">
        <v>115</v>
      </c>
      <c r="G2121">
        <v>17</v>
      </c>
      <c r="H2121">
        <v>105.1</v>
      </c>
      <c r="I2121" t="s">
        <v>18</v>
      </c>
      <c r="J2121" t="str">
        <f>_xlfn.XLOOKUP(Table1_1[[#This Row],[Analyte]],[1]analyte_order!$B:$B,[1]analyte_order!$C:$C)</f>
        <v>27619-97-2</v>
      </c>
      <c r="K2121">
        <f>_xlfn.XLOOKUP(Table1_1[[#This Row],[CAS_rn]],[1]analyte_order!$C:$C,[1]analyte_order!$E:$E)</f>
        <v>23</v>
      </c>
      <c r="L2121" s="3">
        <v>2.1149999999999999E-2</v>
      </c>
    </row>
    <row r="2122" spans="1:12" x14ac:dyDescent="0.3">
      <c r="A2122" t="s">
        <v>197</v>
      </c>
      <c r="B2122" s="1">
        <v>44314</v>
      </c>
      <c r="C2122" s="1" t="str">
        <f t="shared" si="33"/>
        <v>21118</v>
      </c>
      <c r="D2122" t="s">
        <v>109</v>
      </c>
      <c r="E2122" t="s">
        <v>120</v>
      </c>
      <c r="F2122" t="s">
        <v>115</v>
      </c>
      <c r="G2122">
        <v>17</v>
      </c>
      <c r="H2122">
        <v>105.1</v>
      </c>
      <c r="I2122" t="s">
        <v>29</v>
      </c>
      <c r="J2122" t="str">
        <f>_xlfn.XLOOKUP(Table1_1[[#This Row],[Analyte]],[1]analyte_order!$B:$B,[1]analyte_order!$C:$C)</f>
        <v>39108-34-4</v>
      </c>
      <c r="K2122">
        <f>_xlfn.XLOOKUP(Table1_1[[#This Row],[CAS_rn]],[1]analyte_order!$C:$C,[1]analyte_order!$E:$E)</f>
        <v>24</v>
      </c>
      <c r="L2122" s="3">
        <v>3.11</v>
      </c>
    </row>
    <row r="2123" spans="1:12" x14ac:dyDescent="0.3">
      <c r="A2123" t="s">
        <v>197</v>
      </c>
      <c r="B2123" s="1">
        <v>44314</v>
      </c>
      <c r="C2123" s="1" t="str">
        <f t="shared" si="33"/>
        <v>21118</v>
      </c>
      <c r="D2123" t="s">
        <v>109</v>
      </c>
      <c r="E2123" t="s">
        <v>120</v>
      </c>
      <c r="F2123" t="s">
        <v>115</v>
      </c>
      <c r="G2123">
        <v>17</v>
      </c>
      <c r="H2123">
        <v>105.1</v>
      </c>
      <c r="I2123" t="s">
        <v>30</v>
      </c>
      <c r="J2123" t="str">
        <f>_xlfn.XLOOKUP(Table1_1[[#This Row],[Analyte]],[1]analyte_order!$B:$B,[1]analyte_order!$C:$C)</f>
        <v>120226-60-0</v>
      </c>
      <c r="K2123">
        <f>_xlfn.XLOOKUP(Table1_1[[#This Row],[CAS_rn]],[1]analyte_order!$C:$C,[1]analyte_order!$E:$E)</f>
        <v>25</v>
      </c>
      <c r="L2123" s="3">
        <v>1.04</v>
      </c>
    </row>
    <row r="2124" spans="1:12" x14ac:dyDescent="0.3">
      <c r="A2124" t="s">
        <v>197</v>
      </c>
      <c r="B2124" s="1">
        <v>44314</v>
      </c>
      <c r="C2124" s="1" t="str">
        <f t="shared" si="33"/>
        <v>21118</v>
      </c>
      <c r="D2124" t="s">
        <v>109</v>
      </c>
      <c r="E2124" t="s">
        <v>120</v>
      </c>
      <c r="F2124" t="s">
        <v>115</v>
      </c>
      <c r="G2124">
        <v>17</v>
      </c>
      <c r="H2124">
        <v>105.1</v>
      </c>
      <c r="I2124" t="s">
        <v>31</v>
      </c>
      <c r="J2124" t="str">
        <f>_xlfn.XLOOKUP(Table1_1[[#This Row],[Analyte]],[1]analyte_order!$B:$B,[1]analyte_order!$C:$C)</f>
        <v>2355-31-9</v>
      </c>
      <c r="K2124">
        <f>_xlfn.XLOOKUP(Table1_1[[#This Row],[CAS_rn]],[1]analyte_order!$C:$C,[1]analyte_order!$E:$E)</f>
        <v>26</v>
      </c>
      <c r="L2124" s="3">
        <v>2.1149999999999999E-2</v>
      </c>
    </row>
    <row r="2125" spans="1:12" x14ac:dyDescent="0.3">
      <c r="A2125" t="s">
        <v>197</v>
      </c>
      <c r="B2125" s="1">
        <v>44314</v>
      </c>
      <c r="C2125" s="1" t="str">
        <f t="shared" si="33"/>
        <v>21118</v>
      </c>
      <c r="D2125" t="s">
        <v>109</v>
      </c>
      <c r="E2125" t="s">
        <v>120</v>
      </c>
      <c r="F2125" t="s">
        <v>115</v>
      </c>
      <c r="G2125">
        <v>17</v>
      </c>
      <c r="H2125">
        <v>105.1</v>
      </c>
      <c r="I2125" t="s">
        <v>32</v>
      </c>
      <c r="J2125" t="str">
        <f>_xlfn.XLOOKUP(Table1_1[[#This Row],[Analyte]],[1]analyte_order!$B:$B,[1]analyte_order!$C:$C)</f>
        <v>2991-50-6</v>
      </c>
      <c r="K2125">
        <f>_xlfn.XLOOKUP(Table1_1[[#This Row],[CAS_rn]],[1]analyte_order!$C:$C,[1]analyte_order!$E:$E)</f>
        <v>27</v>
      </c>
      <c r="L2125" s="3">
        <v>2.1149999999999999E-2</v>
      </c>
    </row>
    <row r="2126" spans="1:12" x14ac:dyDescent="0.3">
      <c r="A2126" t="s">
        <v>197</v>
      </c>
      <c r="B2126" s="1">
        <v>44314</v>
      </c>
      <c r="C2126" s="1" t="str">
        <f t="shared" si="33"/>
        <v>21118</v>
      </c>
      <c r="D2126" t="s">
        <v>109</v>
      </c>
      <c r="E2126" t="s">
        <v>120</v>
      </c>
      <c r="F2126" t="s">
        <v>115</v>
      </c>
      <c r="G2126">
        <v>17</v>
      </c>
      <c r="H2126">
        <v>105.1</v>
      </c>
      <c r="I2126" t="s">
        <v>33</v>
      </c>
      <c r="J2126" t="str">
        <f>_xlfn.XLOOKUP(Table1_1[[#This Row],[Analyte]],[1]analyte_order!$B:$B,[1]analyte_order!$C:$C)</f>
        <v>754-91-6</v>
      </c>
      <c r="K2126">
        <f>_xlfn.XLOOKUP(Table1_1[[#This Row],[CAS_rn]],[1]analyte_order!$C:$C,[1]analyte_order!$E:$E)</f>
        <v>28</v>
      </c>
      <c r="L2126" s="3">
        <v>0.87</v>
      </c>
    </row>
    <row r="2127" spans="1:12" x14ac:dyDescent="0.3">
      <c r="A2127" t="s">
        <v>197</v>
      </c>
      <c r="B2127" s="1">
        <v>44314</v>
      </c>
      <c r="C2127" s="1" t="str">
        <f t="shared" si="33"/>
        <v>21118</v>
      </c>
      <c r="D2127" t="s">
        <v>109</v>
      </c>
      <c r="E2127" t="s">
        <v>120</v>
      </c>
      <c r="F2127" t="s">
        <v>115</v>
      </c>
      <c r="G2127">
        <v>17</v>
      </c>
      <c r="H2127">
        <v>105.1</v>
      </c>
      <c r="I2127" t="s">
        <v>34</v>
      </c>
      <c r="J2127" t="str">
        <f>_xlfn.XLOOKUP(Table1_1[[#This Row],[Analyte]],[1]analyte_order!$B:$B,[1]analyte_order!$C:$C)</f>
        <v>2806-24-8</v>
      </c>
      <c r="K2127">
        <f>_xlfn.XLOOKUP(Table1_1[[#This Row],[CAS_rn]],[1]analyte_order!$C:$C,[1]analyte_order!$E:$E)</f>
        <v>29</v>
      </c>
      <c r="L2127" s="3">
        <v>2.1149999999999999E-2</v>
      </c>
    </row>
    <row r="2128" spans="1:12" x14ac:dyDescent="0.3">
      <c r="A2128" t="s">
        <v>197</v>
      </c>
      <c r="B2128" s="1">
        <v>44314</v>
      </c>
      <c r="C2128" s="1" t="str">
        <f t="shared" si="33"/>
        <v>21118</v>
      </c>
      <c r="D2128" t="s">
        <v>109</v>
      </c>
      <c r="E2128" t="s">
        <v>120</v>
      </c>
      <c r="F2128" t="s">
        <v>115</v>
      </c>
      <c r="G2128">
        <v>17</v>
      </c>
      <c r="H2128">
        <v>105.1</v>
      </c>
      <c r="I2128" t="s">
        <v>35</v>
      </c>
      <c r="J2128" t="str">
        <f>_xlfn.XLOOKUP(Table1_1[[#This Row],[Analyte]],[1]analyte_order!$B:$B,[1]analyte_order!$C:$C)</f>
        <v>31506-32-8</v>
      </c>
      <c r="K2128">
        <f>_xlfn.XLOOKUP(Table1_1[[#This Row],[CAS_rn]],[1]analyte_order!$C:$C,[1]analyte_order!$E:$E)</f>
        <v>30</v>
      </c>
      <c r="L2128" s="3">
        <v>2.1149999999999999E-2</v>
      </c>
    </row>
    <row r="2129" spans="1:12" x14ac:dyDescent="0.3">
      <c r="A2129" t="s">
        <v>197</v>
      </c>
      <c r="B2129" s="1">
        <v>44314</v>
      </c>
      <c r="C2129" s="1" t="str">
        <f t="shared" si="33"/>
        <v>21118</v>
      </c>
      <c r="D2129" t="s">
        <v>109</v>
      </c>
      <c r="E2129" t="s">
        <v>120</v>
      </c>
      <c r="F2129" t="s">
        <v>115</v>
      </c>
      <c r="G2129">
        <v>17</v>
      </c>
      <c r="H2129">
        <v>105.1</v>
      </c>
      <c r="I2129" t="s">
        <v>36</v>
      </c>
      <c r="J2129" t="str">
        <f>_xlfn.XLOOKUP(Table1_1[[#This Row],[Analyte]],[1]analyte_order!$B:$B,[1]analyte_order!$C:$C)</f>
        <v>4151-50-2</v>
      </c>
      <c r="K2129">
        <f>_xlfn.XLOOKUP(Table1_1[[#This Row],[CAS_rn]],[1]analyte_order!$C:$C,[1]analyte_order!$E:$E)</f>
        <v>31</v>
      </c>
      <c r="L2129" s="3">
        <v>2.1149999999999999E-2</v>
      </c>
    </row>
    <row r="2130" spans="1:12" x14ac:dyDescent="0.3">
      <c r="A2130" t="s">
        <v>197</v>
      </c>
      <c r="B2130" s="1">
        <v>44314</v>
      </c>
      <c r="C2130" s="1" t="str">
        <f t="shared" si="33"/>
        <v>21118</v>
      </c>
      <c r="D2130" t="s">
        <v>109</v>
      </c>
      <c r="E2130" t="s">
        <v>120</v>
      </c>
      <c r="F2130" t="s">
        <v>115</v>
      </c>
      <c r="G2130">
        <v>17</v>
      </c>
      <c r="H2130">
        <v>105.1</v>
      </c>
      <c r="I2130" t="s">
        <v>37</v>
      </c>
      <c r="J2130" t="str">
        <f>_xlfn.XLOOKUP(Table1_1[[#This Row],[Analyte]],[1]analyte_order!$B:$B,[1]analyte_order!$C:$C)</f>
        <v>13252-13-6</v>
      </c>
      <c r="K2130">
        <f>_xlfn.XLOOKUP(Table1_1[[#This Row],[CAS_rn]],[1]analyte_order!$C:$C,[1]analyte_order!$E:$E)</f>
        <v>34</v>
      </c>
      <c r="L2130" s="3">
        <v>2.1149999999999999E-2</v>
      </c>
    </row>
    <row r="2131" spans="1:12" x14ac:dyDescent="0.3">
      <c r="A2131" t="s">
        <v>197</v>
      </c>
      <c r="B2131" s="1">
        <v>44314</v>
      </c>
      <c r="C2131" s="1" t="str">
        <f t="shared" si="33"/>
        <v>21118</v>
      </c>
      <c r="D2131" t="s">
        <v>109</v>
      </c>
      <c r="E2131" t="s">
        <v>120</v>
      </c>
      <c r="F2131" t="s">
        <v>115</v>
      </c>
      <c r="G2131">
        <v>17</v>
      </c>
      <c r="H2131">
        <v>105.1</v>
      </c>
      <c r="I2131" t="s">
        <v>38</v>
      </c>
      <c r="J2131" t="str">
        <f>_xlfn.XLOOKUP(Table1_1[[#This Row],[Analyte]],[1]analyte_order!$B:$B,[1]analyte_order!$C:$C)</f>
        <v>919005-14-4</v>
      </c>
      <c r="K2131">
        <f>_xlfn.XLOOKUP(Table1_1[[#This Row],[CAS_rn]],[1]analyte_order!$C:$C,[1]analyte_order!$E:$E)</f>
        <v>35</v>
      </c>
      <c r="L2131" s="3">
        <v>2.1149999999999999E-2</v>
      </c>
    </row>
    <row r="2132" spans="1:12" x14ac:dyDescent="0.3">
      <c r="A2132" t="s">
        <v>197</v>
      </c>
      <c r="B2132" s="1">
        <v>44314</v>
      </c>
      <c r="C2132" s="1" t="str">
        <f t="shared" si="33"/>
        <v>21118</v>
      </c>
      <c r="D2132" t="s">
        <v>109</v>
      </c>
      <c r="E2132" t="s">
        <v>120</v>
      </c>
      <c r="F2132" t="s">
        <v>115</v>
      </c>
      <c r="G2132">
        <v>17</v>
      </c>
      <c r="H2132">
        <v>105.1</v>
      </c>
      <c r="I2132" t="s">
        <v>39</v>
      </c>
      <c r="J2132" t="str">
        <f>_xlfn.XLOOKUP(Table1_1[[#This Row],[Analyte]],[1]analyte_order!$B:$B,[1]analyte_order!$C:$C)</f>
        <v>756426-58-1</v>
      </c>
      <c r="K2132">
        <f>_xlfn.XLOOKUP(Table1_1[[#This Row],[CAS_rn]],[1]analyte_order!$C:$C,[1]analyte_order!$E:$E)</f>
        <v>36</v>
      </c>
      <c r="L2132" s="3">
        <v>2.1149999999999999E-2</v>
      </c>
    </row>
    <row r="2133" spans="1:12" x14ac:dyDescent="0.3">
      <c r="A2133" t="s">
        <v>197</v>
      </c>
      <c r="B2133" s="1">
        <v>44314</v>
      </c>
      <c r="C2133" s="1" t="str">
        <f t="shared" si="33"/>
        <v>21118</v>
      </c>
      <c r="D2133" t="s">
        <v>109</v>
      </c>
      <c r="E2133" t="s">
        <v>120</v>
      </c>
      <c r="F2133" t="s">
        <v>115</v>
      </c>
      <c r="G2133">
        <v>17</v>
      </c>
      <c r="H2133">
        <v>105.1</v>
      </c>
      <c r="I2133" t="s">
        <v>40</v>
      </c>
      <c r="J2133" t="str">
        <f>_xlfn.XLOOKUP(Table1_1[[#This Row],[Analyte]],[1]analyte_order!$B:$B,[1]analyte_order!$C:$C)</f>
        <v>763051-92-9</v>
      </c>
      <c r="K2133">
        <f>_xlfn.XLOOKUP(Table1_1[[#This Row],[CAS_rn]],[1]analyte_order!$C:$C,[1]analyte_order!$E:$E)</f>
        <v>37</v>
      </c>
      <c r="L2133" s="3">
        <v>2.1149999999999999E-2</v>
      </c>
    </row>
    <row r="2134" spans="1:12" x14ac:dyDescent="0.3">
      <c r="A2134" t="s">
        <v>197</v>
      </c>
      <c r="B2134" s="1">
        <v>44314</v>
      </c>
      <c r="C2134" s="1" t="str">
        <f t="shared" si="33"/>
        <v>21118</v>
      </c>
      <c r="D2134" t="s">
        <v>109</v>
      </c>
      <c r="E2134" t="s">
        <v>120</v>
      </c>
      <c r="F2134" t="s">
        <v>115</v>
      </c>
      <c r="G2134">
        <v>17</v>
      </c>
      <c r="H2134">
        <v>105.1</v>
      </c>
      <c r="I2134" t="s">
        <v>41</v>
      </c>
      <c r="J2134" t="str">
        <f>_xlfn.XLOOKUP(Table1_1[[#This Row],[Analyte]],[1]analyte_order!$B:$B,[1]analyte_order!$C:$C)</f>
        <v>356-02-5</v>
      </c>
      <c r="K2134">
        <f>_xlfn.XLOOKUP(Table1_1[[#This Row],[CAS_rn]],[1]analyte_order!$C:$C,[1]analyte_order!$E:$E)</f>
        <v>38</v>
      </c>
      <c r="L2134" s="3">
        <v>2.1149999999999999E-2</v>
      </c>
    </row>
    <row r="2135" spans="1:12" x14ac:dyDescent="0.3">
      <c r="A2135" t="s">
        <v>197</v>
      </c>
      <c r="B2135" s="1">
        <v>44314</v>
      </c>
      <c r="C2135" s="1" t="str">
        <f t="shared" si="33"/>
        <v>21118</v>
      </c>
      <c r="D2135" t="s">
        <v>109</v>
      </c>
      <c r="E2135" t="s">
        <v>120</v>
      </c>
      <c r="F2135" t="s">
        <v>115</v>
      </c>
      <c r="G2135">
        <v>17</v>
      </c>
      <c r="H2135">
        <v>105.1</v>
      </c>
      <c r="I2135" t="s">
        <v>42</v>
      </c>
      <c r="J2135" t="str">
        <f>_xlfn.XLOOKUP(Table1_1[[#This Row],[Analyte]],[1]analyte_order!$B:$B,[1]analyte_order!$C:$C)</f>
        <v>914637-49-3</v>
      </c>
      <c r="K2135">
        <f>_xlfn.XLOOKUP(Table1_1[[#This Row],[CAS_rn]],[1]analyte_order!$C:$C,[1]analyte_order!$E:$E)</f>
        <v>39</v>
      </c>
      <c r="L2135" s="3">
        <v>4.2299999999999997E-2</v>
      </c>
    </row>
    <row r="2136" spans="1:12" x14ac:dyDescent="0.3">
      <c r="A2136" t="s">
        <v>197</v>
      </c>
      <c r="B2136" s="1">
        <v>44314</v>
      </c>
      <c r="C2136" s="1" t="str">
        <f t="shared" si="33"/>
        <v>21118</v>
      </c>
      <c r="D2136" t="s">
        <v>109</v>
      </c>
      <c r="E2136" t="s">
        <v>120</v>
      </c>
      <c r="F2136" t="s">
        <v>115</v>
      </c>
      <c r="G2136">
        <v>17</v>
      </c>
      <c r="H2136">
        <v>105.1</v>
      </c>
      <c r="I2136" t="s">
        <v>43</v>
      </c>
      <c r="J2136" t="str">
        <f>_xlfn.XLOOKUP(Table1_1[[#This Row],[Analyte]],[1]analyte_order!$B:$B,[1]analyte_order!$C:$C)</f>
        <v>812-70-4</v>
      </c>
      <c r="K2136">
        <f>_xlfn.XLOOKUP(Table1_1[[#This Row],[CAS_rn]],[1]analyte_order!$C:$C,[1]analyte_order!$E:$E)</f>
        <v>40</v>
      </c>
      <c r="L2136" s="3">
        <v>0.318</v>
      </c>
    </row>
    <row r="2137" spans="1:12" x14ac:dyDescent="0.3">
      <c r="A2137" t="s">
        <v>197</v>
      </c>
      <c r="B2137" s="1">
        <v>44314</v>
      </c>
      <c r="C2137" s="1" t="str">
        <f t="shared" si="33"/>
        <v>21118</v>
      </c>
      <c r="D2137" t="s">
        <v>109</v>
      </c>
      <c r="E2137" t="s">
        <v>120</v>
      </c>
      <c r="F2137" t="s">
        <v>115</v>
      </c>
      <c r="G2137">
        <v>17</v>
      </c>
      <c r="H2137">
        <v>105.1</v>
      </c>
      <c r="I2137" t="s">
        <v>44</v>
      </c>
      <c r="J2137" t="str">
        <f>_xlfn.XLOOKUP(Table1_1[[#This Row],[Analyte]],[1]analyte_order!$B:$B,[1]analyte_order!$C:$C)</f>
        <v>53826-12-3</v>
      </c>
      <c r="K2137">
        <f>_xlfn.XLOOKUP(Table1_1[[#This Row],[CAS_rn]],[1]analyte_order!$C:$C,[1]analyte_order!$E:$E)</f>
        <v>41</v>
      </c>
      <c r="L2137" s="3">
        <v>2.1149999999999999E-2</v>
      </c>
    </row>
    <row r="2138" spans="1:12" x14ac:dyDescent="0.3">
      <c r="A2138" t="s">
        <v>197</v>
      </c>
      <c r="B2138" s="1">
        <v>44314</v>
      </c>
      <c r="C2138" s="1" t="str">
        <f t="shared" si="33"/>
        <v>21118</v>
      </c>
      <c r="D2138" t="s">
        <v>109</v>
      </c>
      <c r="E2138" t="s">
        <v>120</v>
      </c>
      <c r="F2138" t="s">
        <v>115</v>
      </c>
      <c r="G2138">
        <v>17</v>
      </c>
      <c r="H2138">
        <v>105.1</v>
      </c>
      <c r="I2138" t="s">
        <v>45</v>
      </c>
      <c r="J2138" t="str">
        <f>_xlfn.XLOOKUP(Table1_1[[#This Row],[Analyte]],[1]analyte_order!$B:$B,[1]analyte_order!$C:$C)</f>
        <v>27854-31-5</v>
      </c>
      <c r="K2138">
        <f>_xlfn.XLOOKUP(Table1_1[[#This Row],[CAS_rn]],[1]analyte_order!$C:$C,[1]analyte_order!$E:$E)</f>
        <v>42</v>
      </c>
      <c r="L2138" s="3">
        <v>2.1149999999999999E-2</v>
      </c>
    </row>
    <row r="2139" spans="1:12" x14ac:dyDescent="0.3">
      <c r="A2139" t="s">
        <v>197</v>
      </c>
      <c r="B2139" s="1">
        <v>44314</v>
      </c>
      <c r="C2139" s="1" t="str">
        <f t="shared" si="33"/>
        <v>21118</v>
      </c>
      <c r="D2139" t="s">
        <v>109</v>
      </c>
      <c r="E2139" t="s">
        <v>120</v>
      </c>
      <c r="F2139" t="s">
        <v>115</v>
      </c>
      <c r="G2139">
        <v>17</v>
      </c>
      <c r="H2139">
        <v>105.1</v>
      </c>
      <c r="I2139" t="s">
        <v>46</v>
      </c>
      <c r="J2139" t="str">
        <f>_xlfn.XLOOKUP(Table1_1[[#This Row],[Analyte]],[1]analyte_order!$B:$B,[1]analyte_order!$C:$C)</f>
        <v>53826-13-4</v>
      </c>
      <c r="K2139">
        <f>_xlfn.XLOOKUP(Table1_1[[#This Row],[CAS_rn]],[1]analyte_order!$C:$C,[1]analyte_order!$E:$E)</f>
        <v>43</v>
      </c>
      <c r="L2139" s="3">
        <v>2.1149999999999999E-2</v>
      </c>
    </row>
    <row r="2140" spans="1:12" x14ac:dyDescent="0.3">
      <c r="A2140" t="s">
        <v>197</v>
      </c>
      <c r="B2140" s="1">
        <v>44314</v>
      </c>
      <c r="C2140" s="1" t="str">
        <f t="shared" si="33"/>
        <v>21118</v>
      </c>
      <c r="D2140" t="s">
        <v>109</v>
      </c>
      <c r="E2140" t="s">
        <v>120</v>
      </c>
      <c r="F2140" t="s">
        <v>115</v>
      </c>
      <c r="G2140">
        <v>17</v>
      </c>
      <c r="H2140">
        <v>105.1</v>
      </c>
      <c r="I2140" t="s">
        <v>47</v>
      </c>
      <c r="J2140" t="str">
        <f>_xlfn.XLOOKUP(Table1_1[[#This Row],[Analyte]],[1]analyte_order!$B:$B,[1]analyte_order!$C:$C)</f>
        <v>161094-75-3</v>
      </c>
      <c r="K2140">
        <f>_xlfn.XLOOKUP(Table1_1[[#This Row],[CAS_rn]],[1]analyte_order!$C:$C,[1]analyte_order!$E:$E)</f>
        <v>44</v>
      </c>
      <c r="L2140" s="3">
        <v>2.1149999999999999E-2</v>
      </c>
    </row>
    <row r="2141" spans="1:12" x14ac:dyDescent="0.3">
      <c r="A2141" t="s">
        <v>197</v>
      </c>
      <c r="B2141" s="1">
        <v>44314</v>
      </c>
      <c r="C2141" s="1" t="str">
        <f t="shared" si="33"/>
        <v>21118</v>
      </c>
      <c r="D2141" t="s">
        <v>109</v>
      </c>
      <c r="E2141" t="s">
        <v>120</v>
      </c>
      <c r="F2141" t="s">
        <v>115</v>
      </c>
      <c r="G2141">
        <v>17</v>
      </c>
      <c r="H2141">
        <v>105.1</v>
      </c>
      <c r="I2141" t="s">
        <v>48</v>
      </c>
      <c r="J2141" t="str">
        <f>_xlfn.XLOOKUP(Table1_1[[#This Row],[Analyte]],[1]analyte_order!$B:$B,[1]analyte_order!$C:$C)</f>
        <v>70887-84-2</v>
      </c>
      <c r="K2141">
        <f>_xlfn.XLOOKUP(Table1_1[[#This Row],[CAS_rn]],[1]analyte_order!$C:$C,[1]analyte_order!$E:$E)</f>
        <v>45</v>
      </c>
      <c r="L2141" s="3">
        <v>2.1149999999999999E-2</v>
      </c>
    </row>
    <row r="2142" spans="1:12" x14ac:dyDescent="0.3">
      <c r="A2142" t="s">
        <v>197</v>
      </c>
      <c r="B2142" s="1">
        <v>44314</v>
      </c>
      <c r="C2142" s="1" t="str">
        <f t="shared" si="33"/>
        <v>21118</v>
      </c>
      <c r="D2142" t="s">
        <v>109</v>
      </c>
      <c r="E2142" t="s">
        <v>120</v>
      </c>
      <c r="F2142" t="s">
        <v>115</v>
      </c>
      <c r="G2142">
        <v>17</v>
      </c>
      <c r="H2142">
        <v>105.1</v>
      </c>
      <c r="I2142" t="s">
        <v>49</v>
      </c>
      <c r="J2142" t="str">
        <f>_xlfn.XLOOKUP(Table1_1[[#This Row],[Analyte]],[1]analyte_order!$B:$B,[1]analyte_order!$C:$C)</f>
        <v>57677-95-9</v>
      </c>
      <c r="K2142">
        <f>_xlfn.XLOOKUP(Table1_1[[#This Row],[CAS_rn]],[1]analyte_order!$C:$C,[1]analyte_order!$E:$E)</f>
        <v>46</v>
      </c>
      <c r="L2142" s="3">
        <v>2.1149999999999999E-2</v>
      </c>
    </row>
    <row r="2143" spans="1:12" x14ac:dyDescent="0.3">
      <c r="A2143" t="s">
        <v>197</v>
      </c>
      <c r="B2143" s="1">
        <v>44314</v>
      </c>
      <c r="C2143" s="1" t="str">
        <f t="shared" si="33"/>
        <v>21118</v>
      </c>
      <c r="D2143" t="s">
        <v>109</v>
      </c>
      <c r="E2143" t="s">
        <v>120</v>
      </c>
      <c r="F2143" t="s">
        <v>115</v>
      </c>
      <c r="G2143">
        <v>17</v>
      </c>
      <c r="H2143">
        <v>105.1</v>
      </c>
      <c r="I2143" t="s">
        <v>50</v>
      </c>
      <c r="J2143" t="str">
        <f>_xlfn.XLOOKUP(Table1_1[[#This Row],[Analyte]],[1]analyte_order!$B:$B,[1]analyte_order!$C:$C)</f>
        <v>30334-69-1</v>
      </c>
      <c r="K2143">
        <f>_xlfn.XLOOKUP(Table1_1[[#This Row],[CAS_rn]],[1]analyte_order!$C:$C,[1]analyte_order!$E:$E)</f>
        <v>51</v>
      </c>
      <c r="L2143" s="3">
        <v>0.99299999999999999</v>
      </c>
    </row>
    <row r="2144" spans="1:12" x14ac:dyDescent="0.3">
      <c r="A2144" t="s">
        <v>197</v>
      </c>
      <c r="B2144" s="1">
        <v>44314</v>
      </c>
      <c r="C2144" s="1" t="str">
        <f t="shared" si="33"/>
        <v>21118</v>
      </c>
      <c r="D2144" t="s">
        <v>109</v>
      </c>
      <c r="E2144" t="s">
        <v>120</v>
      </c>
      <c r="F2144" t="s">
        <v>115</v>
      </c>
      <c r="G2144">
        <v>17</v>
      </c>
      <c r="H2144">
        <v>105.1</v>
      </c>
      <c r="I2144" t="s">
        <v>51</v>
      </c>
      <c r="J2144" t="str">
        <f>_xlfn.XLOOKUP(Table1_1[[#This Row],[Analyte]],[1]analyte_order!$B:$B,[1]analyte_order!$C:$C)</f>
        <v>41997-13-1</v>
      </c>
      <c r="K2144">
        <f>_xlfn.XLOOKUP(Table1_1[[#This Row],[CAS_rn]],[1]analyte_order!$C:$C,[1]analyte_order!$E:$E)</f>
        <v>52</v>
      </c>
      <c r="L2144" s="3">
        <v>10.7</v>
      </c>
    </row>
    <row r="2145" spans="1:12" x14ac:dyDescent="0.3">
      <c r="A2145" t="s">
        <v>197</v>
      </c>
      <c r="B2145" s="1">
        <v>44314</v>
      </c>
      <c r="C2145" s="1" t="str">
        <f t="shared" si="33"/>
        <v>21118</v>
      </c>
      <c r="D2145" t="s">
        <v>109</v>
      </c>
      <c r="E2145" t="s">
        <v>120</v>
      </c>
      <c r="F2145" t="s">
        <v>115</v>
      </c>
      <c r="G2145">
        <v>17</v>
      </c>
      <c r="H2145">
        <v>105.1</v>
      </c>
      <c r="I2145" t="s">
        <v>52</v>
      </c>
      <c r="J2145" t="str">
        <f>_xlfn.XLOOKUP(Table1_1[[#This Row],[Analyte]],[1]analyte_order!$B:$B,[1]analyte_order!$C:$C)</f>
        <v>423-41-6</v>
      </c>
      <c r="K2145">
        <f>_xlfn.XLOOKUP(Table1_1[[#This Row],[CAS_rn]],[1]analyte_order!$C:$C,[1]analyte_order!$E:$E)</f>
        <v>53</v>
      </c>
      <c r="L2145" s="3">
        <v>2.1149999999999999E-2</v>
      </c>
    </row>
    <row r="2146" spans="1:12" x14ac:dyDescent="0.3">
      <c r="A2146" t="s">
        <v>197</v>
      </c>
      <c r="B2146" s="1">
        <v>44314</v>
      </c>
      <c r="C2146" s="1" t="str">
        <f t="shared" si="33"/>
        <v>21118</v>
      </c>
      <c r="D2146" t="s">
        <v>109</v>
      </c>
      <c r="E2146" t="s">
        <v>120</v>
      </c>
      <c r="F2146" t="s">
        <v>115</v>
      </c>
      <c r="G2146">
        <v>17</v>
      </c>
      <c r="H2146">
        <v>105.1</v>
      </c>
      <c r="I2146" t="s">
        <v>53</v>
      </c>
      <c r="J2146" t="str">
        <f>_xlfn.XLOOKUP(Table1_1[[#This Row],[Analyte]],[1]analyte_order!$B:$B,[1]analyte_order!$C:$C)</f>
        <v>777011-38-8</v>
      </c>
      <c r="K2146">
        <f>_xlfn.XLOOKUP(Table1_1[[#This Row],[CAS_rn]],[1]analyte_order!$C:$C,[1]analyte_order!$E:$E)</f>
        <v>54</v>
      </c>
      <c r="L2146" s="3">
        <v>0.56699999999999995</v>
      </c>
    </row>
    <row r="2147" spans="1:12" x14ac:dyDescent="0.3">
      <c r="A2147" t="s">
        <v>197</v>
      </c>
      <c r="B2147" s="1">
        <v>44314</v>
      </c>
      <c r="C2147" s="1" t="str">
        <f t="shared" si="33"/>
        <v>21118</v>
      </c>
      <c r="D2147" t="s">
        <v>109</v>
      </c>
      <c r="E2147" t="s">
        <v>120</v>
      </c>
      <c r="F2147" t="s">
        <v>115</v>
      </c>
      <c r="G2147">
        <v>17</v>
      </c>
      <c r="H2147">
        <v>105.1</v>
      </c>
      <c r="I2147" t="s">
        <v>54</v>
      </c>
      <c r="J2147" t="str">
        <f>_xlfn.XLOOKUP(Table1_1[[#This Row],[Analyte]],[1]analyte_order!$B:$B,[1]analyte_order!$C:$C)</f>
        <v>646-83-3</v>
      </c>
      <c r="K2147">
        <f>_xlfn.XLOOKUP(Table1_1[[#This Row],[CAS_rn]],[1]analyte_order!$C:$C,[1]analyte_order!$E:$E)</f>
        <v>55</v>
      </c>
      <c r="L2147" s="3">
        <v>2.1149999999999999E-2</v>
      </c>
    </row>
    <row r="2148" spans="1:12" x14ac:dyDescent="0.3">
      <c r="A2148" t="s">
        <v>197</v>
      </c>
      <c r="B2148" s="1">
        <v>44314</v>
      </c>
      <c r="C2148" s="1" t="str">
        <f t="shared" si="33"/>
        <v>21118</v>
      </c>
      <c r="D2148" t="s">
        <v>109</v>
      </c>
      <c r="E2148" t="s">
        <v>120</v>
      </c>
      <c r="F2148" t="s">
        <v>115</v>
      </c>
      <c r="G2148">
        <v>17</v>
      </c>
      <c r="H2148">
        <v>105.1</v>
      </c>
      <c r="I2148" t="s">
        <v>55</v>
      </c>
      <c r="J2148" t="str">
        <f>_xlfn.XLOOKUP(Table1_1[[#This Row],[Analyte]],[1]analyte_order!$B:$B,[1]analyte_order!$C:$C)</f>
        <v>678-41-1</v>
      </c>
      <c r="K2148">
        <f>_xlfn.XLOOKUP(Table1_1[[#This Row],[CAS_rn]],[1]analyte_order!$C:$C,[1]analyte_order!$E:$E)</f>
        <v>56</v>
      </c>
      <c r="L2148" s="3">
        <v>2.1149999999999999E-2</v>
      </c>
    </row>
    <row r="2149" spans="1:12" x14ac:dyDescent="0.3">
      <c r="A2149" t="s">
        <v>197</v>
      </c>
      <c r="B2149" s="1">
        <v>44314</v>
      </c>
      <c r="C2149" s="1" t="str">
        <f t="shared" si="33"/>
        <v>21118</v>
      </c>
      <c r="D2149" t="s">
        <v>109</v>
      </c>
      <c r="E2149" t="s">
        <v>120</v>
      </c>
      <c r="F2149" t="s">
        <v>115</v>
      </c>
      <c r="G2149">
        <v>17</v>
      </c>
      <c r="H2149">
        <v>105.1</v>
      </c>
      <c r="I2149" t="s">
        <v>56</v>
      </c>
      <c r="J2149" t="str">
        <f>_xlfn.XLOOKUP(Table1_1[[#This Row],[Analyte]],[1]analyte_order!$B:$B,[1]analyte_order!$C:$C)</f>
        <v>2965-52-8</v>
      </c>
      <c r="K2149">
        <f>_xlfn.XLOOKUP(Table1_1[[#This Row],[CAS_rn]],[1]analyte_order!$C:$C,[1]analyte_order!$E:$E)</f>
        <v>57</v>
      </c>
      <c r="L2149" s="3">
        <v>2.1149999999999999E-2</v>
      </c>
    </row>
    <row r="2150" spans="1:12" x14ac:dyDescent="0.3">
      <c r="A2150" t="s">
        <v>198</v>
      </c>
      <c r="B2150" s="1">
        <v>44314</v>
      </c>
      <c r="C2150" s="1" t="str">
        <f t="shared" si="33"/>
        <v>21118</v>
      </c>
      <c r="D2150" t="s">
        <v>109</v>
      </c>
      <c r="E2150" t="s">
        <v>120</v>
      </c>
      <c r="F2150" t="s">
        <v>190</v>
      </c>
      <c r="G2150">
        <v>17</v>
      </c>
      <c r="H2150">
        <v>105.1</v>
      </c>
      <c r="I2150" t="s">
        <v>7</v>
      </c>
      <c r="J2150" t="str">
        <f>_xlfn.XLOOKUP(Table1_1[[#This Row],[Analyte]],[1]analyte_order!$B:$B,[1]analyte_order!$C:$C)</f>
        <v>375-22-4</v>
      </c>
      <c r="K2150">
        <f>_xlfn.XLOOKUP(Table1_1[[#This Row],[CAS_rn]],[1]analyte_order!$C:$C,[1]analyte_order!$E:$E)</f>
        <v>1</v>
      </c>
      <c r="L2150" s="3">
        <v>0.22500000000000001</v>
      </c>
    </row>
    <row r="2151" spans="1:12" x14ac:dyDescent="0.3">
      <c r="A2151" t="s">
        <v>198</v>
      </c>
      <c r="B2151" s="1">
        <v>44314</v>
      </c>
      <c r="C2151" s="1" t="str">
        <f t="shared" si="33"/>
        <v>21118</v>
      </c>
      <c r="D2151" t="s">
        <v>109</v>
      </c>
      <c r="E2151" t="s">
        <v>120</v>
      </c>
      <c r="F2151" t="s">
        <v>190</v>
      </c>
      <c r="G2151">
        <v>17</v>
      </c>
      <c r="H2151">
        <v>105.1</v>
      </c>
      <c r="I2151" t="s">
        <v>8</v>
      </c>
      <c r="J2151" t="str">
        <f>_xlfn.XLOOKUP(Table1_1[[#This Row],[Analyte]],[1]analyte_order!$B:$B,[1]analyte_order!$C:$C)</f>
        <v>2706-90-3</v>
      </c>
      <c r="K2151">
        <f>_xlfn.XLOOKUP(Table1_1[[#This Row],[CAS_rn]],[1]analyte_order!$C:$C,[1]analyte_order!$E:$E)</f>
        <v>2</v>
      </c>
      <c r="L2151" s="3">
        <v>2.7550000000000002E-2</v>
      </c>
    </row>
    <row r="2152" spans="1:12" x14ac:dyDescent="0.3">
      <c r="A2152" t="s">
        <v>198</v>
      </c>
      <c r="B2152" s="1">
        <v>44314</v>
      </c>
      <c r="C2152" s="1" t="str">
        <f t="shared" si="33"/>
        <v>21118</v>
      </c>
      <c r="D2152" t="s">
        <v>109</v>
      </c>
      <c r="E2152" t="s">
        <v>120</v>
      </c>
      <c r="F2152" t="s">
        <v>190</v>
      </c>
      <c r="G2152">
        <v>17</v>
      </c>
      <c r="H2152">
        <v>105.1</v>
      </c>
      <c r="I2152" t="s">
        <v>9</v>
      </c>
      <c r="J2152" t="str">
        <f>_xlfn.XLOOKUP(Table1_1[[#This Row],[Analyte]],[1]analyte_order!$B:$B,[1]analyte_order!$C:$C)</f>
        <v>307-24-4</v>
      </c>
      <c r="K2152">
        <f>_xlfn.XLOOKUP(Table1_1[[#This Row],[CAS_rn]],[1]analyte_order!$C:$C,[1]analyte_order!$E:$E)</f>
        <v>3</v>
      </c>
      <c r="L2152" s="3">
        <v>2.7550000000000002E-2</v>
      </c>
    </row>
    <row r="2153" spans="1:12" x14ac:dyDescent="0.3">
      <c r="A2153" t="s">
        <v>198</v>
      </c>
      <c r="B2153" s="1">
        <v>44314</v>
      </c>
      <c r="C2153" s="1" t="str">
        <f t="shared" si="33"/>
        <v>21118</v>
      </c>
      <c r="D2153" t="s">
        <v>109</v>
      </c>
      <c r="E2153" t="s">
        <v>120</v>
      </c>
      <c r="F2153" t="s">
        <v>190</v>
      </c>
      <c r="G2153">
        <v>17</v>
      </c>
      <c r="H2153">
        <v>105.1</v>
      </c>
      <c r="I2153" t="s">
        <v>10</v>
      </c>
      <c r="J2153" t="str">
        <f>_xlfn.XLOOKUP(Table1_1[[#This Row],[Analyte]],[1]analyte_order!$B:$B,[1]analyte_order!$C:$C)</f>
        <v>375-85-9</v>
      </c>
      <c r="K2153">
        <f>_xlfn.XLOOKUP(Table1_1[[#This Row],[CAS_rn]],[1]analyte_order!$C:$C,[1]analyte_order!$E:$E)</f>
        <v>4</v>
      </c>
      <c r="L2153" s="3">
        <v>5.5E-2</v>
      </c>
    </row>
    <row r="2154" spans="1:12" x14ac:dyDescent="0.3">
      <c r="A2154" t="s">
        <v>198</v>
      </c>
      <c r="B2154" s="1">
        <v>44314</v>
      </c>
      <c r="C2154" s="1" t="str">
        <f t="shared" si="33"/>
        <v>21118</v>
      </c>
      <c r="D2154" t="s">
        <v>109</v>
      </c>
      <c r="E2154" t="s">
        <v>120</v>
      </c>
      <c r="F2154" t="s">
        <v>190</v>
      </c>
      <c r="G2154">
        <v>17</v>
      </c>
      <c r="H2154">
        <v>105.1</v>
      </c>
      <c r="I2154" t="s">
        <v>11</v>
      </c>
      <c r="J2154" t="str">
        <f>_xlfn.XLOOKUP(Table1_1[[#This Row],[Analyte]],[1]analyte_order!$B:$B,[1]analyte_order!$C:$C)</f>
        <v>335-67-1</v>
      </c>
      <c r="K2154">
        <f>_xlfn.XLOOKUP(Table1_1[[#This Row],[CAS_rn]],[1]analyte_order!$C:$C,[1]analyte_order!$E:$E)</f>
        <v>5</v>
      </c>
      <c r="L2154" s="3">
        <v>0.5</v>
      </c>
    </row>
    <row r="2155" spans="1:12" x14ac:dyDescent="0.3">
      <c r="A2155" t="s">
        <v>198</v>
      </c>
      <c r="B2155" s="1">
        <v>44314</v>
      </c>
      <c r="C2155" s="1" t="str">
        <f t="shared" si="33"/>
        <v>21118</v>
      </c>
      <c r="D2155" t="s">
        <v>109</v>
      </c>
      <c r="E2155" t="s">
        <v>120</v>
      </c>
      <c r="F2155" t="s">
        <v>190</v>
      </c>
      <c r="G2155">
        <v>17</v>
      </c>
      <c r="H2155">
        <v>105.1</v>
      </c>
      <c r="I2155" t="s">
        <v>12</v>
      </c>
      <c r="J2155" t="str">
        <f>_xlfn.XLOOKUP(Table1_1[[#This Row],[Analyte]],[1]analyte_order!$B:$B,[1]analyte_order!$C:$C)</f>
        <v>375-95-1</v>
      </c>
      <c r="K2155">
        <f>_xlfn.XLOOKUP(Table1_1[[#This Row],[CAS_rn]],[1]analyte_order!$C:$C,[1]analyte_order!$E:$E)</f>
        <v>6</v>
      </c>
      <c r="L2155" s="3">
        <v>0.32200000000000001</v>
      </c>
    </row>
    <row r="2156" spans="1:12" x14ac:dyDescent="0.3">
      <c r="A2156" t="s">
        <v>198</v>
      </c>
      <c r="B2156" s="1">
        <v>44314</v>
      </c>
      <c r="C2156" s="1" t="str">
        <f t="shared" si="33"/>
        <v>21118</v>
      </c>
      <c r="D2156" t="s">
        <v>109</v>
      </c>
      <c r="E2156" t="s">
        <v>120</v>
      </c>
      <c r="F2156" t="s">
        <v>190</v>
      </c>
      <c r="G2156">
        <v>17</v>
      </c>
      <c r="H2156">
        <v>105.1</v>
      </c>
      <c r="I2156" t="s">
        <v>19</v>
      </c>
      <c r="J2156" t="str">
        <f>_xlfn.XLOOKUP(Table1_1[[#This Row],[Analyte]],[1]analyte_order!$B:$B,[1]analyte_order!$C:$C)</f>
        <v>335-76-2</v>
      </c>
      <c r="K2156">
        <f>_xlfn.XLOOKUP(Table1_1[[#This Row],[CAS_rn]],[1]analyte_order!$C:$C,[1]analyte_order!$E:$E)</f>
        <v>7</v>
      </c>
      <c r="L2156" s="3">
        <v>6.31</v>
      </c>
    </row>
    <row r="2157" spans="1:12" x14ac:dyDescent="0.3">
      <c r="A2157" t="s">
        <v>198</v>
      </c>
      <c r="B2157" s="1">
        <v>44314</v>
      </c>
      <c r="C2157" s="1" t="str">
        <f t="shared" si="33"/>
        <v>21118</v>
      </c>
      <c r="D2157" t="s">
        <v>109</v>
      </c>
      <c r="E2157" t="s">
        <v>120</v>
      </c>
      <c r="F2157" t="s">
        <v>190</v>
      </c>
      <c r="G2157">
        <v>17</v>
      </c>
      <c r="H2157">
        <v>105.1</v>
      </c>
      <c r="I2157" t="s">
        <v>20</v>
      </c>
      <c r="J2157" t="str">
        <f>_xlfn.XLOOKUP(Table1_1[[#This Row],[Analyte]],[1]analyte_order!$B:$B,[1]analyte_order!$C:$C)</f>
        <v>2058-94-8</v>
      </c>
      <c r="K2157">
        <f>_xlfn.XLOOKUP(Table1_1[[#This Row],[CAS_rn]],[1]analyte_order!$C:$C,[1]analyte_order!$E:$E)</f>
        <v>8</v>
      </c>
      <c r="L2157" s="3">
        <v>9.6</v>
      </c>
    </row>
    <row r="2158" spans="1:12" x14ac:dyDescent="0.3">
      <c r="A2158" t="s">
        <v>198</v>
      </c>
      <c r="B2158" s="1">
        <v>44314</v>
      </c>
      <c r="C2158" s="1" t="str">
        <f t="shared" si="33"/>
        <v>21118</v>
      </c>
      <c r="D2158" t="s">
        <v>109</v>
      </c>
      <c r="E2158" t="s">
        <v>120</v>
      </c>
      <c r="F2158" t="s">
        <v>190</v>
      </c>
      <c r="G2158">
        <v>17</v>
      </c>
      <c r="H2158">
        <v>105.1</v>
      </c>
      <c r="I2158" t="s">
        <v>21</v>
      </c>
      <c r="J2158" t="str">
        <f>_xlfn.XLOOKUP(Table1_1[[#This Row],[Analyte]],[1]analyte_order!$B:$B,[1]analyte_order!$C:$C)</f>
        <v>307-55-1</v>
      </c>
      <c r="K2158">
        <f>_xlfn.XLOOKUP(Table1_1[[#This Row],[CAS_rn]],[1]analyte_order!$C:$C,[1]analyte_order!$E:$E)</f>
        <v>9</v>
      </c>
      <c r="L2158" s="3">
        <v>13.7</v>
      </c>
    </row>
    <row r="2159" spans="1:12" x14ac:dyDescent="0.3">
      <c r="A2159" t="s">
        <v>198</v>
      </c>
      <c r="B2159" s="1">
        <v>44314</v>
      </c>
      <c r="C2159" s="1" t="str">
        <f t="shared" si="33"/>
        <v>21118</v>
      </c>
      <c r="D2159" t="s">
        <v>109</v>
      </c>
      <c r="E2159" t="s">
        <v>120</v>
      </c>
      <c r="F2159" t="s">
        <v>190</v>
      </c>
      <c r="G2159">
        <v>17</v>
      </c>
      <c r="H2159">
        <v>105.1</v>
      </c>
      <c r="I2159" t="s">
        <v>22</v>
      </c>
      <c r="J2159" t="str">
        <f>_xlfn.XLOOKUP(Table1_1[[#This Row],[Analyte]],[1]analyte_order!$B:$B,[1]analyte_order!$C:$C)</f>
        <v>72629-94-8</v>
      </c>
      <c r="K2159">
        <f>_xlfn.XLOOKUP(Table1_1[[#This Row],[CAS_rn]],[1]analyte_order!$C:$C,[1]analyte_order!$E:$E)</f>
        <v>10</v>
      </c>
      <c r="L2159" s="3">
        <v>11.9</v>
      </c>
    </row>
    <row r="2160" spans="1:12" x14ac:dyDescent="0.3">
      <c r="A2160" t="s">
        <v>198</v>
      </c>
      <c r="B2160" s="1">
        <v>44314</v>
      </c>
      <c r="C2160" s="1" t="str">
        <f t="shared" si="33"/>
        <v>21118</v>
      </c>
      <c r="D2160" t="s">
        <v>109</v>
      </c>
      <c r="E2160" t="s">
        <v>120</v>
      </c>
      <c r="F2160" t="s">
        <v>190</v>
      </c>
      <c r="G2160">
        <v>17</v>
      </c>
      <c r="H2160">
        <v>105.1</v>
      </c>
      <c r="I2160" t="s">
        <v>23</v>
      </c>
      <c r="J2160" t="str">
        <f>_xlfn.XLOOKUP(Table1_1[[#This Row],[Analyte]],[1]analyte_order!$B:$B,[1]analyte_order!$C:$C)</f>
        <v>376-06-7</v>
      </c>
      <c r="K2160">
        <f>_xlfn.XLOOKUP(Table1_1[[#This Row],[CAS_rn]],[1]analyte_order!$C:$C,[1]analyte_order!$E:$E)</f>
        <v>11</v>
      </c>
      <c r="L2160" s="3">
        <v>10.199999999999999</v>
      </c>
    </row>
    <row r="2161" spans="1:12" x14ac:dyDescent="0.3">
      <c r="A2161" t="s">
        <v>198</v>
      </c>
      <c r="B2161" s="1">
        <v>44314</v>
      </c>
      <c r="C2161" s="1" t="str">
        <f t="shared" si="33"/>
        <v>21118</v>
      </c>
      <c r="D2161" t="s">
        <v>109</v>
      </c>
      <c r="E2161" t="s">
        <v>120</v>
      </c>
      <c r="F2161" t="s">
        <v>190</v>
      </c>
      <c r="G2161">
        <v>17</v>
      </c>
      <c r="H2161">
        <v>105.1</v>
      </c>
      <c r="I2161" t="s">
        <v>24</v>
      </c>
      <c r="J2161" t="str">
        <f>_xlfn.XLOOKUP(Table1_1[[#This Row],[Analyte]],[1]analyte_order!$B:$B,[1]analyte_order!$C:$C)</f>
        <v>67905-19-5</v>
      </c>
      <c r="K2161">
        <f>_xlfn.XLOOKUP(Table1_1[[#This Row],[CAS_rn]],[1]analyte_order!$C:$C,[1]analyte_order!$E:$E)</f>
        <v>12</v>
      </c>
      <c r="L2161" s="3">
        <v>0.35499999999999998</v>
      </c>
    </row>
    <row r="2162" spans="1:12" x14ac:dyDescent="0.3">
      <c r="A2162" t="s">
        <v>198</v>
      </c>
      <c r="B2162" s="1">
        <v>44314</v>
      </c>
      <c r="C2162" s="1" t="str">
        <f t="shared" si="33"/>
        <v>21118</v>
      </c>
      <c r="D2162" t="s">
        <v>109</v>
      </c>
      <c r="E2162" t="s">
        <v>120</v>
      </c>
      <c r="F2162" t="s">
        <v>190</v>
      </c>
      <c r="G2162">
        <v>17</v>
      </c>
      <c r="H2162">
        <v>105.1</v>
      </c>
      <c r="I2162" t="s">
        <v>13</v>
      </c>
      <c r="J2162" t="str">
        <f>_xlfn.XLOOKUP(Table1_1[[#This Row],[Analyte]],[1]analyte_order!$B:$B,[1]analyte_order!$C:$C)</f>
        <v>375-73-5</v>
      </c>
      <c r="K2162">
        <f>_xlfn.XLOOKUP(Table1_1[[#This Row],[CAS_rn]],[1]analyte_order!$C:$C,[1]analyte_order!$E:$E)</f>
        <v>14</v>
      </c>
      <c r="L2162" s="3">
        <v>2.7550000000000002E-2</v>
      </c>
    </row>
    <row r="2163" spans="1:12" x14ac:dyDescent="0.3">
      <c r="A2163" t="s">
        <v>198</v>
      </c>
      <c r="B2163" s="1">
        <v>44314</v>
      </c>
      <c r="C2163" s="1" t="str">
        <f t="shared" si="33"/>
        <v>21118</v>
      </c>
      <c r="D2163" t="s">
        <v>109</v>
      </c>
      <c r="E2163" t="s">
        <v>120</v>
      </c>
      <c r="F2163" t="s">
        <v>190</v>
      </c>
      <c r="G2163">
        <v>17</v>
      </c>
      <c r="H2163">
        <v>105.1</v>
      </c>
      <c r="I2163" t="s">
        <v>14</v>
      </c>
      <c r="J2163" t="str">
        <f>_xlfn.XLOOKUP(Table1_1[[#This Row],[Analyte]],[1]analyte_order!$B:$B,[1]analyte_order!$C:$C)</f>
        <v>2706-91-4</v>
      </c>
      <c r="K2163">
        <f>_xlfn.XLOOKUP(Table1_1[[#This Row],[CAS_rn]],[1]analyte_order!$C:$C,[1]analyte_order!$E:$E)</f>
        <v>15</v>
      </c>
      <c r="L2163" s="3">
        <v>0.41799999999999998</v>
      </c>
    </row>
    <row r="2164" spans="1:12" x14ac:dyDescent="0.3">
      <c r="A2164" t="s">
        <v>198</v>
      </c>
      <c r="B2164" s="1">
        <v>44314</v>
      </c>
      <c r="C2164" s="1" t="str">
        <f t="shared" si="33"/>
        <v>21118</v>
      </c>
      <c r="D2164" t="s">
        <v>109</v>
      </c>
      <c r="E2164" t="s">
        <v>120</v>
      </c>
      <c r="F2164" t="s">
        <v>190</v>
      </c>
      <c r="G2164">
        <v>17</v>
      </c>
      <c r="H2164">
        <v>105.1</v>
      </c>
      <c r="I2164" t="s">
        <v>15</v>
      </c>
      <c r="J2164" t="str">
        <f>_xlfn.XLOOKUP(Table1_1[[#This Row],[Analyte]],[1]analyte_order!$B:$B,[1]analyte_order!$C:$C)</f>
        <v>355-46-4</v>
      </c>
      <c r="K2164">
        <f>_xlfn.XLOOKUP(Table1_1[[#This Row],[CAS_rn]],[1]analyte_order!$C:$C,[1]analyte_order!$E:$E)</f>
        <v>16</v>
      </c>
      <c r="L2164" s="3">
        <v>15</v>
      </c>
    </row>
    <row r="2165" spans="1:12" x14ac:dyDescent="0.3">
      <c r="A2165" t="s">
        <v>198</v>
      </c>
      <c r="B2165" s="1">
        <v>44314</v>
      </c>
      <c r="C2165" s="1" t="str">
        <f t="shared" si="33"/>
        <v>21118</v>
      </c>
      <c r="D2165" t="s">
        <v>109</v>
      </c>
      <c r="E2165" t="s">
        <v>120</v>
      </c>
      <c r="F2165" t="s">
        <v>190</v>
      </c>
      <c r="G2165">
        <v>17</v>
      </c>
      <c r="H2165">
        <v>105.1</v>
      </c>
      <c r="I2165" t="s">
        <v>16</v>
      </c>
      <c r="J2165" t="str">
        <f>_xlfn.XLOOKUP(Table1_1[[#This Row],[Analyte]],[1]analyte_order!$B:$B,[1]analyte_order!$C:$C)</f>
        <v>375-92-8</v>
      </c>
      <c r="K2165">
        <f>_xlfn.XLOOKUP(Table1_1[[#This Row],[CAS_rn]],[1]analyte_order!$C:$C,[1]analyte_order!$E:$E)</f>
        <v>17</v>
      </c>
      <c r="L2165" s="3">
        <v>8.6</v>
      </c>
    </row>
    <row r="2166" spans="1:12" x14ac:dyDescent="0.3">
      <c r="A2166" t="s">
        <v>198</v>
      </c>
      <c r="B2166" s="1">
        <v>44314</v>
      </c>
      <c r="C2166" s="1" t="str">
        <f t="shared" si="33"/>
        <v>21118</v>
      </c>
      <c r="D2166" t="s">
        <v>109</v>
      </c>
      <c r="E2166" t="s">
        <v>120</v>
      </c>
      <c r="F2166" t="s">
        <v>190</v>
      </c>
      <c r="G2166">
        <v>17</v>
      </c>
      <c r="H2166">
        <v>105.1</v>
      </c>
      <c r="I2166" t="s">
        <v>17</v>
      </c>
      <c r="J2166" t="str">
        <f>_xlfn.XLOOKUP(Table1_1[[#This Row],[Analyte]],[1]analyte_order!$B:$B,[1]analyte_order!$C:$C)</f>
        <v>1763-23-1</v>
      </c>
      <c r="K2166">
        <f>_xlfn.XLOOKUP(Table1_1[[#This Row],[CAS_rn]],[1]analyte_order!$C:$C,[1]analyte_order!$E:$E)</f>
        <v>18</v>
      </c>
      <c r="L2166" s="3">
        <v>1830</v>
      </c>
    </row>
    <row r="2167" spans="1:12" x14ac:dyDescent="0.3">
      <c r="A2167" t="s">
        <v>198</v>
      </c>
      <c r="B2167" s="1">
        <v>44314</v>
      </c>
      <c r="C2167" s="1" t="str">
        <f t="shared" si="33"/>
        <v>21118</v>
      </c>
      <c r="D2167" t="s">
        <v>109</v>
      </c>
      <c r="E2167" t="s">
        <v>120</v>
      </c>
      <c r="F2167" t="s">
        <v>190</v>
      </c>
      <c r="G2167">
        <v>17</v>
      </c>
      <c r="H2167">
        <v>105.1</v>
      </c>
      <c r="I2167" t="s">
        <v>25</v>
      </c>
      <c r="J2167" t="str">
        <f>_xlfn.XLOOKUP(Table1_1[[#This Row],[Analyte]],[1]analyte_order!$B:$B,[1]analyte_order!$C:$C)</f>
        <v>68259-12-1</v>
      </c>
      <c r="K2167">
        <f>_xlfn.XLOOKUP(Table1_1[[#This Row],[CAS_rn]],[1]analyte_order!$C:$C,[1]analyte_order!$E:$E)</f>
        <v>19</v>
      </c>
      <c r="L2167" s="3">
        <v>23.6</v>
      </c>
    </row>
    <row r="2168" spans="1:12" x14ac:dyDescent="0.3">
      <c r="A2168" t="s">
        <v>198</v>
      </c>
      <c r="B2168" s="1">
        <v>44314</v>
      </c>
      <c r="C2168" s="1" t="str">
        <f t="shared" si="33"/>
        <v>21118</v>
      </c>
      <c r="D2168" t="s">
        <v>109</v>
      </c>
      <c r="E2168" t="s">
        <v>120</v>
      </c>
      <c r="F2168" t="s">
        <v>190</v>
      </c>
      <c r="G2168">
        <v>17</v>
      </c>
      <c r="H2168">
        <v>105.1</v>
      </c>
      <c r="I2168" t="s">
        <v>26</v>
      </c>
      <c r="J2168" t="str">
        <f>_xlfn.XLOOKUP(Table1_1[[#This Row],[Analyte]],[1]analyte_order!$B:$B,[1]analyte_order!$C:$C)</f>
        <v>335-77-3</v>
      </c>
      <c r="K2168">
        <f>_xlfn.XLOOKUP(Table1_1[[#This Row],[CAS_rn]],[1]analyte_order!$C:$C,[1]analyte_order!$E:$E)</f>
        <v>20</v>
      </c>
      <c r="L2168" s="3">
        <v>26.4</v>
      </c>
    </row>
    <row r="2169" spans="1:12" x14ac:dyDescent="0.3">
      <c r="A2169" t="s">
        <v>198</v>
      </c>
      <c r="B2169" s="1">
        <v>44314</v>
      </c>
      <c r="C2169" s="1" t="str">
        <f t="shared" si="33"/>
        <v>21118</v>
      </c>
      <c r="D2169" t="s">
        <v>109</v>
      </c>
      <c r="E2169" t="s">
        <v>120</v>
      </c>
      <c r="F2169" t="s">
        <v>190</v>
      </c>
      <c r="G2169">
        <v>17</v>
      </c>
      <c r="H2169">
        <v>105.1</v>
      </c>
      <c r="I2169" t="s">
        <v>27</v>
      </c>
      <c r="J2169" t="str">
        <f>_xlfn.XLOOKUP(Table1_1[[#This Row],[Analyte]],[1]analyte_order!$B:$B,[1]analyte_order!$C:$C)</f>
        <v>79780-39-5</v>
      </c>
      <c r="K2169">
        <f>_xlfn.XLOOKUP(Table1_1[[#This Row],[CAS_rn]],[1]analyte_order!$C:$C,[1]analyte_order!$E:$E)</f>
        <v>21</v>
      </c>
      <c r="L2169" s="3">
        <v>14.9</v>
      </c>
    </row>
    <row r="2170" spans="1:12" x14ac:dyDescent="0.3">
      <c r="A2170" t="s">
        <v>198</v>
      </c>
      <c r="B2170" s="1">
        <v>44314</v>
      </c>
      <c r="C2170" s="1" t="str">
        <f t="shared" si="33"/>
        <v>21118</v>
      </c>
      <c r="D2170" t="s">
        <v>109</v>
      </c>
      <c r="E2170" t="s">
        <v>120</v>
      </c>
      <c r="F2170" t="s">
        <v>190</v>
      </c>
      <c r="G2170">
        <v>17</v>
      </c>
      <c r="H2170">
        <v>105.1</v>
      </c>
      <c r="I2170" t="s">
        <v>28</v>
      </c>
      <c r="J2170" t="str">
        <f>_xlfn.XLOOKUP(Table1_1[[#This Row],[Analyte]],[1]analyte_order!$B:$B,[1]analyte_order!$C:$C)</f>
        <v>757124-72-4</v>
      </c>
      <c r="K2170">
        <f>_xlfn.XLOOKUP(Table1_1[[#This Row],[CAS_rn]],[1]analyte_order!$C:$C,[1]analyte_order!$E:$E)</f>
        <v>22</v>
      </c>
      <c r="L2170" s="3">
        <v>2.7550000000000002E-2</v>
      </c>
    </row>
    <row r="2171" spans="1:12" x14ac:dyDescent="0.3">
      <c r="A2171" t="s">
        <v>198</v>
      </c>
      <c r="B2171" s="1">
        <v>44314</v>
      </c>
      <c r="C2171" s="1" t="str">
        <f t="shared" si="33"/>
        <v>21118</v>
      </c>
      <c r="D2171" t="s">
        <v>109</v>
      </c>
      <c r="E2171" t="s">
        <v>120</v>
      </c>
      <c r="F2171" t="s">
        <v>190</v>
      </c>
      <c r="G2171">
        <v>17</v>
      </c>
      <c r="H2171">
        <v>105.1</v>
      </c>
      <c r="I2171" t="s">
        <v>18</v>
      </c>
      <c r="J2171" t="str">
        <f>_xlfn.XLOOKUP(Table1_1[[#This Row],[Analyte]],[1]analyte_order!$B:$B,[1]analyte_order!$C:$C)</f>
        <v>27619-97-2</v>
      </c>
      <c r="K2171">
        <f>_xlfn.XLOOKUP(Table1_1[[#This Row],[CAS_rn]],[1]analyte_order!$C:$C,[1]analyte_order!$E:$E)</f>
        <v>23</v>
      </c>
      <c r="L2171" s="3">
        <v>2.7550000000000002E-2</v>
      </c>
    </row>
    <row r="2172" spans="1:12" x14ac:dyDescent="0.3">
      <c r="A2172" t="s">
        <v>198</v>
      </c>
      <c r="B2172" s="1">
        <v>44314</v>
      </c>
      <c r="C2172" s="1" t="str">
        <f t="shared" si="33"/>
        <v>21118</v>
      </c>
      <c r="D2172" t="s">
        <v>109</v>
      </c>
      <c r="E2172" t="s">
        <v>120</v>
      </c>
      <c r="F2172" t="s">
        <v>190</v>
      </c>
      <c r="G2172">
        <v>17</v>
      </c>
      <c r="H2172">
        <v>105.1</v>
      </c>
      <c r="I2172" t="s">
        <v>29</v>
      </c>
      <c r="J2172" t="str">
        <f>_xlfn.XLOOKUP(Table1_1[[#This Row],[Analyte]],[1]analyte_order!$B:$B,[1]analyte_order!$C:$C)</f>
        <v>39108-34-4</v>
      </c>
      <c r="K2172">
        <f>_xlfn.XLOOKUP(Table1_1[[#This Row],[CAS_rn]],[1]analyte_order!$C:$C,[1]analyte_order!$E:$E)</f>
        <v>24</v>
      </c>
      <c r="L2172" s="3">
        <v>17.3</v>
      </c>
    </row>
    <row r="2173" spans="1:12" x14ac:dyDescent="0.3">
      <c r="A2173" t="s">
        <v>198</v>
      </c>
      <c r="B2173" s="1">
        <v>44314</v>
      </c>
      <c r="C2173" s="1" t="str">
        <f t="shared" si="33"/>
        <v>21118</v>
      </c>
      <c r="D2173" t="s">
        <v>109</v>
      </c>
      <c r="E2173" t="s">
        <v>120</v>
      </c>
      <c r="F2173" t="s">
        <v>190</v>
      </c>
      <c r="G2173">
        <v>17</v>
      </c>
      <c r="H2173">
        <v>105.1</v>
      </c>
      <c r="I2173" t="s">
        <v>30</v>
      </c>
      <c r="J2173" t="str">
        <f>_xlfn.XLOOKUP(Table1_1[[#This Row],[Analyte]],[1]analyte_order!$B:$B,[1]analyte_order!$C:$C)</f>
        <v>120226-60-0</v>
      </c>
      <c r="K2173">
        <f>_xlfn.XLOOKUP(Table1_1[[#This Row],[CAS_rn]],[1]analyte_order!$C:$C,[1]analyte_order!$E:$E)</f>
        <v>25</v>
      </c>
      <c r="L2173" s="3">
        <v>6.62</v>
      </c>
    </row>
    <row r="2174" spans="1:12" x14ac:dyDescent="0.3">
      <c r="A2174" t="s">
        <v>198</v>
      </c>
      <c r="B2174" s="1">
        <v>44314</v>
      </c>
      <c r="C2174" s="1" t="str">
        <f t="shared" si="33"/>
        <v>21118</v>
      </c>
      <c r="D2174" t="s">
        <v>109</v>
      </c>
      <c r="E2174" t="s">
        <v>120</v>
      </c>
      <c r="F2174" t="s">
        <v>190</v>
      </c>
      <c r="G2174">
        <v>17</v>
      </c>
      <c r="H2174">
        <v>105.1</v>
      </c>
      <c r="I2174" t="s">
        <v>31</v>
      </c>
      <c r="J2174" t="str">
        <f>_xlfn.XLOOKUP(Table1_1[[#This Row],[Analyte]],[1]analyte_order!$B:$B,[1]analyte_order!$C:$C)</f>
        <v>2355-31-9</v>
      </c>
      <c r="K2174">
        <f>_xlfn.XLOOKUP(Table1_1[[#This Row],[CAS_rn]],[1]analyte_order!$C:$C,[1]analyte_order!$E:$E)</f>
        <v>26</v>
      </c>
      <c r="L2174" s="3">
        <v>2.7550000000000002E-2</v>
      </c>
    </row>
    <row r="2175" spans="1:12" x14ac:dyDescent="0.3">
      <c r="A2175" t="s">
        <v>198</v>
      </c>
      <c r="B2175" s="1">
        <v>44314</v>
      </c>
      <c r="C2175" s="1" t="str">
        <f t="shared" si="33"/>
        <v>21118</v>
      </c>
      <c r="D2175" t="s">
        <v>109</v>
      </c>
      <c r="E2175" t="s">
        <v>120</v>
      </c>
      <c r="F2175" t="s">
        <v>190</v>
      </c>
      <c r="G2175">
        <v>17</v>
      </c>
      <c r="H2175">
        <v>105.1</v>
      </c>
      <c r="I2175" t="s">
        <v>32</v>
      </c>
      <c r="J2175" t="str">
        <f>_xlfn.XLOOKUP(Table1_1[[#This Row],[Analyte]],[1]analyte_order!$B:$B,[1]analyte_order!$C:$C)</f>
        <v>2991-50-6</v>
      </c>
      <c r="K2175">
        <f>_xlfn.XLOOKUP(Table1_1[[#This Row],[CAS_rn]],[1]analyte_order!$C:$C,[1]analyte_order!$E:$E)</f>
        <v>27</v>
      </c>
      <c r="L2175" s="3">
        <v>2.7550000000000002E-2</v>
      </c>
    </row>
    <row r="2176" spans="1:12" x14ac:dyDescent="0.3">
      <c r="A2176" t="s">
        <v>198</v>
      </c>
      <c r="B2176" s="1">
        <v>44314</v>
      </c>
      <c r="C2176" s="1" t="str">
        <f t="shared" si="33"/>
        <v>21118</v>
      </c>
      <c r="D2176" t="s">
        <v>109</v>
      </c>
      <c r="E2176" t="s">
        <v>120</v>
      </c>
      <c r="F2176" t="s">
        <v>190</v>
      </c>
      <c r="G2176">
        <v>17</v>
      </c>
      <c r="H2176">
        <v>105.1</v>
      </c>
      <c r="I2176" t="s">
        <v>33</v>
      </c>
      <c r="J2176" t="str">
        <f>_xlfn.XLOOKUP(Table1_1[[#This Row],[Analyte]],[1]analyte_order!$B:$B,[1]analyte_order!$C:$C)</f>
        <v>754-91-6</v>
      </c>
      <c r="K2176">
        <f>_xlfn.XLOOKUP(Table1_1[[#This Row],[CAS_rn]],[1]analyte_order!$C:$C,[1]analyte_order!$E:$E)</f>
        <v>28</v>
      </c>
      <c r="L2176" s="3">
        <v>17.600000000000001</v>
      </c>
    </row>
    <row r="2177" spans="1:12" x14ac:dyDescent="0.3">
      <c r="A2177" t="s">
        <v>198</v>
      </c>
      <c r="B2177" s="1">
        <v>44314</v>
      </c>
      <c r="C2177" s="1" t="str">
        <f t="shared" si="33"/>
        <v>21118</v>
      </c>
      <c r="D2177" t="s">
        <v>109</v>
      </c>
      <c r="E2177" t="s">
        <v>120</v>
      </c>
      <c r="F2177" t="s">
        <v>190</v>
      </c>
      <c r="G2177">
        <v>17</v>
      </c>
      <c r="H2177">
        <v>105.1</v>
      </c>
      <c r="I2177" t="s">
        <v>34</v>
      </c>
      <c r="J2177" t="str">
        <f>_xlfn.XLOOKUP(Table1_1[[#This Row],[Analyte]],[1]analyte_order!$B:$B,[1]analyte_order!$C:$C)</f>
        <v>2806-24-8</v>
      </c>
      <c r="K2177">
        <f>_xlfn.XLOOKUP(Table1_1[[#This Row],[CAS_rn]],[1]analyte_order!$C:$C,[1]analyte_order!$E:$E)</f>
        <v>29</v>
      </c>
      <c r="L2177" s="3">
        <v>2.7550000000000002E-2</v>
      </c>
    </row>
    <row r="2178" spans="1:12" x14ac:dyDescent="0.3">
      <c r="A2178" t="s">
        <v>198</v>
      </c>
      <c r="B2178" s="1">
        <v>44314</v>
      </c>
      <c r="C2178" s="1" t="str">
        <f t="shared" ref="C2178:C2241" si="34">TEXT(B2178,"yy")&amp;TEXT((B2178-DATEVALUE("1/1/"&amp;TEXT(B2178,"yy"))+1),"000")</f>
        <v>21118</v>
      </c>
      <c r="D2178" t="s">
        <v>109</v>
      </c>
      <c r="E2178" t="s">
        <v>120</v>
      </c>
      <c r="F2178" t="s">
        <v>190</v>
      </c>
      <c r="G2178">
        <v>17</v>
      </c>
      <c r="H2178">
        <v>105.1</v>
      </c>
      <c r="I2178" t="s">
        <v>35</v>
      </c>
      <c r="J2178" t="str">
        <f>_xlfn.XLOOKUP(Table1_1[[#This Row],[Analyte]],[1]analyte_order!$B:$B,[1]analyte_order!$C:$C)</f>
        <v>31506-32-8</v>
      </c>
      <c r="K2178">
        <f>_xlfn.XLOOKUP(Table1_1[[#This Row],[CAS_rn]],[1]analyte_order!$C:$C,[1]analyte_order!$E:$E)</f>
        <v>30</v>
      </c>
      <c r="L2178" s="3">
        <v>2.7550000000000002E-2</v>
      </c>
    </row>
    <row r="2179" spans="1:12" x14ac:dyDescent="0.3">
      <c r="A2179" t="s">
        <v>198</v>
      </c>
      <c r="B2179" s="1">
        <v>44314</v>
      </c>
      <c r="C2179" s="1" t="str">
        <f t="shared" si="34"/>
        <v>21118</v>
      </c>
      <c r="D2179" t="s">
        <v>109</v>
      </c>
      <c r="E2179" t="s">
        <v>120</v>
      </c>
      <c r="F2179" t="s">
        <v>190</v>
      </c>
      <c r="G2179">
        <v>17</v>
      </c>
      <c r="H2179">
        <v>105.1</v>
      </c>
      <c r="I2179" t="s">
        <v>36</v>
      </c>
      <c r="J2179" t="str">
        <f>_xlfn.XLOOKUP(Table1_1[[#This Row],[Analyte]],[1]analyte_order!$B:$B,[1]analyte_order!$C:$C)</f>
        <v>4151-50-2</v>
      </c>
      <c r="K2179">
        <f>_xlfn.XLOOKUP(Table1_1[[#This Row],[CAS_rn]],[1]analyte_order!$C:$C,[1]analyte_order!$E:$E)</f>
        <v>31</v>
      </c>
      <c r="L2179" s="3">
        <v>2.7550000000000002E-2</v>
      </c>
    </row>
    <row r="2180" spans="1:12" x14ac:dyDescent="0.3">
      <c r="A2180" t="s">
        <v>198</v>
      </c>
      <c r="B2180" s="1">
        <v>44314</v>
      </c>
      <c r="C2180" s="1" t="str">
        <f t="shared" si="34"/>
        <v>21118</v>
      </c>
      <c r="D2180" t="s">
        <v>109</v>
      </c>
      <c r="E2180" t="s">
        <v>120</v>
      </c>
      <c r="F2180" t="s">
        <v>190</v>
      </c>
      <c r="G2180">
        <v>17</v>
      </c>
      <c r="H2180">
        <v>105.1</v>
      </c>
      <c r="I2180" t="s">
        <v>37</v>
      </c>
      <c r="J2180" t="str">
        <f>_xlfn.XLOOKUP(Table1_1[[#This Row],[Analyte]],[1]analyte_order!$B:$B,[1]analyte_order!$C:$C)</f>
        <v>13252-13-6</v>
      </c>
      <c r="K2180">
        <f>_xlfn.XLOOKUP(Table1_1[[#This Row],[CAS_rn]],[1]analyte_order!$C:$C,[1]analyte_order!$E:$E)</f>
        <v>34</v>
      </c>
      <c r="L2180" s="3">
        <v>2.7550000000000002E-2</v>
      </c>
    </row>
    <row r="2181" spans="1:12" x14ac:dyDescent="0.3">
      <c r="A2181" t="s">
        <v>198</v>
      </c>
      <c r="B2181" s="1">
        <v>44314</v>
      </c>
      <c r="C2181" s="1" t="str">
        <f t="shared" si="34"/>
        <v>21118</v>
      </c>
      <c r="D2181" t="s">
        <v>109</v>
      </c>
      <c r="E2181" t="s">
        <v>120</v>
      </c>
      <c r="F2181" t="s">
        <v>190</v>
      </c>
      <c r="G2181">
        <v>17</v>
      </c>
      <c r="H2181">
        <v>105.1</v>
      </c>
      <c r="I2181" t="s">
        <v>38</v>
      </c>
      <c r="J2181" t="str">
        <f>_xlfn.XLOOKUP(Table1_1[[#This Row],[Analyte]],[1]analyte_order!$B:$B,[1]analyte_order!$C:$C)</f>
        <v>919005-14-4</v>
      </c>
      <c r="K2181">
        <f>_xlfn.XLOOKUP(Table1_1[[#This Row],[CAS_rn]],[1]analyte_order!$C:$C,[1]analyte_order!$E:$E)</f>
        <v>35</v>
      </c>
      <c r="L2181" s="3">
        <v>2.7550000000000002E-2</v>
      </c>
    </row>
    <row r="2182" spans="1:12" x14ac:dyDescent="0.3">
      <c r="A2182" t="s">
        <v>198</v>
      </c>
      <c r="B2182" s="1">
        <v>44314</v>
      </c>
      <c r="C2182" s="1" t="str">
        <f t="shared" si="34"/>
        <v>21118</v>
      </c>
      <c r="D2182" t="s">
        <v>109</v>
      </c>
      <c r="E2182" t="s">
        <v>120</v>
      </c>
      <c r="F2182" t="s">
        <v>190</v>
      </c>
      <c r="G2182">
        <v>17</v>
      </c>
      <c r="H2182">
        <v>105.1</v>
      </c>
      <c r="I2182" t="s">
        <v>39</v>
      </c>
      <c r="J2182" t="str">
        <f>_xlfn.XLOOKUP(Table1_1[[#This Row],[Analyte]],[1]analyte_order!$B:$B,[1]analyte_order!$C:$C)</f>
        <v>756426-58-1</v>
      </c>
      <c r="K2182">
        <f>_xlfn.XLOOKUP(Table1_1[[#This Row],[CAS_rn]],[1]analyte_order!$C:$C,[1]analyte_order!$E:$E)</f>
        <v>36</v>
      </c>
      <c r="L2182" s="3">
        <v>2.7550000000000002E-2</v>
      </c>
    </row>
    <row r="2183" spans="1:12" x14ac:dyDescent="0.3">
      <c r="A2183" t="s">
        <v>198</v>
      </c>
      <c r="B2183" s="1">
        <v>44314</v>
      </c>
      <c r="C2183" s="1" t="str">
        <f t="shared" si="34"/>
        <v>21118</v>
      </c>
      <c r="D2183" t="s">
        <v>109</v>
      </c>
      <c r="E2183" t="s">
        <v>120</v>
      </c>
      <c r="F2183" t="s">
        <v>190</v>
      </c>
      <c r="G2183">
        <v>17</v>
      </c>
      <c r="H2183">
        <v>105.1</v>
      </c>
      <c r="I2183" t="s">
        <v>40</v>
      </c>
      <c r="J2183" t="str">
        <f>_xlfn.XLOOKUP(Table1_1[[#This Row],[Analyte]],[1]analyte_order!$B:$B,[1]analyte_order!$C:$C)</f>
        <v>763051-92-9</v>
      </c>
      <c r="K2183">
        <f>_xlfn.XLOOKUP(Table1_1[[#This Row],[CAS_rn]],[1]analyte_order!$C:$C,[1]analyte_order!$E:$E)</f>
        <v>37</v>
      </c>
      <c r="L2183" s="3">
        <v>2.7550000000000002E-2</v>
      </c>
    </row>
    <row r="2184" spans="1:12" x14ac:dyDescent="0.3">
      <c r="A2184" t="s">
        <v>198</v>
      </c>
      <c r="B2184" s="1">
        <v>44314</v>
      </c>
      <c r="C2184" s="1" t="str">
        <f t="shared" si="34"/>
        <v>21118</v>
      </c>
      <c r="D2184" t="s">
        <v>109</v>
      </c>
      <c r="E2184" t="s">
        <v>120</v>
      </c>
      <c r="F2184" t="s">
        <v>190</v>
      </c>
      <c r="G2184">
        <v>17</v>
      </c>
      <c r="H2184">
        <v>105.1</v>
      </c>
      <c r="I2184" t="s">
        <v>41</v>
      </c>
      <c r="J2184" t="str">
        <f>_xlfn.XLOOKUP(Table1_1[[#This Row],[Analyte]],[1]analyte_order!$B:$B,[1]analyte_order!$C:$C)</f>
        <v>356-02-5</v>
      </c>
      <c r="K2184">
        <f>_xlfn.XLOOKUP(Table1_1[[#This Row],[CAS_rn]],[1]analyte_order!$C:$C,[1]analyte_order!$E:$E)</f>
        <v>38</v>
      </c>
      <c r="L2184" s="3">
        <v>2.7550000000000002E-2</v>
      </c>
    </row>
    <row r="2185" spans="1:12" x14ac:dyDescent="0.3">
      <c r="A2185" t="s">
        <v>198</v>
      </c>
      <c r="B2185" s="1">
        <v>44314</v>
      </c>
      <c r="C2185" s="1" t="str">
        <f t="shared" si="34"/>
        <v>21118</v>
      </c>
      <c r="D2185" t="s">
        <v>109</v>
      </c>
      <c r="E2185" t="s">
        <v>120</v>
      </c>
      <c r="F2185" t="s">
        <v>190</v>
      </c>
      <c r="G2185">
        <v>17</v>
      </c>
      <c r="H2185">
        <v>105.1</v>
      </c>
      <c r="I2185" t="s">
        <v>42</v>
      </c>
      <c r="J2185" t="str">
        <f>_xlfn.XLOOKUP(Table1_1[[#This Row],[Analyte]],[1]analyte_order!$B:$B,[1]analyte_order!$C:$C)</f>
        <v>914637-49-3</v>
      </c>
      <c r="K2185">
        <f>_xlfn.XLOOKUP(Table1_1[[#This Row],[CAS_rn]],[1]analyte_order!$C:$C,[1]analyte_order!$E:$E)</f>
        <v>39</v>
      </c>
      <c r="L2185" s="3">
        <v>0.47899999999999998</v>
      </c>
    </row>
    <row r="2186" spans="1:12" x14ac:dyDescent="0.3">
      <c r="A2186" t="s">
        <v>198</v>
      </c>
      <c r="B2186" s="1">
        <v>44314</v>
      </c>
      <c r="C2186" s="1" t="str">
        <f t="shared" si="34"/>
        <v>21118</v>
      </c>
      <c r="D2186" t="s">
        <v>109</v>
      </c>
      <c r="E2186" t="s">
        <v>120</v>
      </c>
      <c r="F2186" t="s">
        <v>190</v>
      </c>
      <c r="G2186">
        <v>17</v>
      </c>
      <c r="H2186">
        <v>105.1</v>
      </c>
      <c r="I2186" t="s">
        <v>43</v>
      </c>
      <c r="J2186" t="str">
        <f>_xlfn.XLOOKUP(Table1_1[[#This Row],[Analyte]],[1]analyte_order!$B:$B,[1]analyte_order!$C:$C)</f>
        <v>812-70-4</v>
      </c>
      <c r="K2186">
        <f>_xlfn.XLOOKUP(Table1_1[[#This Row],[CAS_rn]],[1]analyte_order!$C:$C,[1]analyte_order!$E:$E)</f>
        <v>40</v>
      </c>
      <c r="L2186" s="3">
        <v>2.7550000000000002E-2</v>
      </c>
    </row>
    <row r="2187" spans="1:12" x14ac:dyDescent="0.3">
      <c r="A2187" t="s">
        <v>198</v>
      </c>
      <c r="B2187" s="1">
        <v>44314</v>
      </c>
      <c r="C2187" s="1" t="str">
        <f t="shared" si="34"/>
        <v>21118</v>
      </c>
      <c r="D2187" t="s">
        <v>109</v>
      </c>
      <c r="E2187" t="s">
        <v>120</v>
      </c>
      <c r="F2187" t="s">
        <v>190</v>
      </c>
      <c r="G2187">
        <v>17</v>
      </c>
      <c r="H2187">
        <v>105.1</v>
      </c>
      <c r="I2187" t="s">
        <v>44</v>
      </c>
      <c r="J2187" t="str">
        <f>_xlfn.XLOOKUP(Table1_1[[#This Row],[Analyte]],[1]analyte_order!$B:$B,[1]analyte_order!$C:$C)</f>
        <v>53826-12-3</v>
      </c>
      <c r="K2187">
        <f>_xlfn.XLOOKUP(Table1_1[[#This Row],[CAS_rn]],[1]analyte_order!$C:$C,[1]analyte_order!$E:$E)</f>
        <v>41</v>
      </c>
      <c r="L2187" s="3">
        <v>2.7550000000000002E-2</v>
      </c>
    </row>
    <row r="2188" spans="1:12" x14ac:dyDescent="0.3">
      <c r="A2188" t="s">
        <v>198</v>
      </c>
      <c r="B2188" s="1">
        <v>44314</v>
      </c>
      <c r="C2188" s="1" t="str">
        <f t="shared" si="34"/>
        <v>21118</v>
      </c>
      <c r="D2188" t="s">
        <v>109</v>
      </c>
      <c r="E2188" t="s">
        <v>120</v>
      </c>
      <c r="F2188" t="s">
        <v>190</v>
      </c>
      <c r="G2188">
        <v>17</v>
      </c>
      <c r="H2188">
        <v>105.1</v>
      </c>
      <c r="I2188" t="s">
        <v>45</v>
      </c>
      <c r="J2188" t="str">
        <f>_xlfn.XLOOKUP(Table1_1[[#This Row],[Analyte]],[1]analyte_order!$B:$B,[1]analyte_order!$C:$C)</f>
        <v>27854-31-5</v>
      </c>
      <c r="K2188">
        <f>_xlfn.XLOOKUP(Table1_1[[#This Row],[CAS_rn]],[1]analyte_order!$C:$C,[1]analyte_order!$E:$E)</f>
        <v>42</v>
      </c>
      <c r="L2188" s="3">
        <v>2.7550000000000002E-2</v>
      </c>
    </row>
    <row r="2189" spans="1:12" x14ac:dyDescent="0.3">
      <c r="A2189" t="s">
        <v>198</v>
      </c>
      <c r="B2189" s="1">
        <v>44314</v>
      </c>
      <c r="C2189" s="1" t="str">
        <f t="shared" si="34"/>
        <v>21118</v>
      </c>
      <c r="D2189" t="s">
        <v>109</v>
      </c>
      <c r="E2189" t="s">
        <v>120</v>
      </c>
      <c r="F2189" t="s">
        <v>190</v>
      </c>
      <c r="G2189">
        <v>17</v>
      </c>
      <c r="H2189">
        <v>105.1</v>
      </c>
      <c r="I2189" t="s">
        <v>46</v>
      </c>
      <c r="J2189" t="str">
        <f>_xlfn.XLOOKUP(Table1_1[[#This Row],[Analyte]],[1]analyte_order!$B:$B,[1]analyte_order!$C:$C)</f>
        <v>53826-13-4</v>
      </c>
      <c r="K2189">
        <f>_xlfn.XLOOKUP(Table1_1[[#This Row],[CAS_rn]],[1]analyte_order!$C:$C,[1]analyte_order!$E:$E)</f>
        <v>43</v>
      </c>
      <c r="L2189" s="3">
        <v>2.7550000000000002E-2</v>
      </c>
    </row>
    <row r="2190" spans="1:12" x14ac:dyDescent="0.3">
      <c r="A2190" t="s">
        <v>198</v>
      </c>
      <c r="B2190" s="1">
        <v>44314</v>
      </c>
      <c r="C2190" s="1" t="str">
        <f t="shared" si="34"/>
        <v>21118</v>
      </c>
      <c r="D2190" t="s">
        <v>109</v>
      </c>
      <c r="E2190" t="s">
        <v>120</v>
      </c>
      <c r="F2190" t="s">
        <v>190</v>
      </c>
      <c r="G2190">
        <v>17</v>
      </c>
      <c r="H2190">
        <v>105.1</v>
      </c>
      <c r="I2190" t="s">
        <v>47</v>
      </c>
      <c r="J2190" t="str">
        <f>_xlfn.XLOOKUP(Table1_1[[#This Row],[Analyte]],[1]analyte_order!$B:$B,[1]analyte_order!$C:$C)</f>
        <v>161094-75-3</v>
      </c>
      <c r="K2190">
        <f>_xlfn.XLOOKUP(Table1_1[[#This Row],[CAS_rn]],[1]analyte_order!$C:$C,[1]analyte_order!$E:$E)</f>
        <v>44</v>
      </c>
      <c r="L2190" s="3">
        <v>2.7550000000000002E-2</v>
      </c>
    </row>
    <row r="2191" spans="1:12" x14ac:dyDescent="0.3">
      <c r="A2191" t="s">
        <v>198</v>
      </c>
      <c r="B2191" s="1">
        <v>44314</v>
      </c>
      <c r="C2191" s="1" t="str">
        <f t="shared" si="34"/>
        <v>21118</v>
      </c>
      <c r="D2191" t="s">
        <v>109</v>
      </c>
      <c r="E2191" t="s">
        <v>120</v>
      </c>
      <c r="F2191" t="s">
        <v>190</v>
      </c>
      <c r="G2191">
        <v>17</v>
      </c>
      <c r="H2191">
        <v>105.1</v>
      </c>
      <c r="I2191" t="s">
        <v>48</v>
      </c>
      <c r="J2191" t="str">
        <f>_xlfn.XLOOKUP(Table1_1[[#This Row],[Analyte]],[1]analyte_order!$B:$B,[1]analyte_order!$C:$C)</f>
        <v>70887-84-2</v>
      </c>
      <c r="K2191">
        <f>_xlfn.XLOOKUP(Table1_1[[#This Row],[CAS_rn]],[1]analyte_order!$C:$C,[1]analyte_order!$E:$E)</f>
        <v>45</v>
      </c>
      <c r="L2191" s="3">
        <v>2.7550000000000002E-2</v>
      </c>
    </row>
    <row r="2192" spans="1:12" x14ac:dyDescent="0.3">
      <c r="A2192" t="s">
        <v>198</v>
      </c>
      <c r="B2192" s="1">
        <v>44314</v>
      </c>
      <c r="C2192" s="1" t="str">
        <f t="shared" si="34"/>
        <v>21118</v>
      </c>
      <c r="D2192" t="s">
        <v>109</v>
      </c>
      <c r="E2192" t="s">
        <v>120</v>
      </c>
      <c r="F2192" t="s">
        <v>190</v>
      </c>
      <c r="G2192">
        <v>17</v>
      </c>
      <c r="H2192">
        <v>105.1</v>
      </c>
      <c r="I2192" t="s">
        <v>49</v>
      </c>
      <c r="J2192" t="str">
        <f>_xlfn.XLOOKUP(Table1_1[[#This Row],[Analyte]],[1]analyte_order!$B:$B,[1]analyte_order!$C:$C)</f>
        <v>57677-95-9</v>
      </c>
      <c r="K2192">
        <f>_xlfn.XLOOKUP(Table1_1[[#This Row],[CAS_rn]],[1]analyte_order!$C:$C,[1]analyte_order!$E:$E)</f>
        <v>46</v>
      </c>
      <c r="L2192" s="3">
        <v>2.7550000000000002E-2</v>
      </c>
    </row>
    <row r="2193" spans="1:12" x14ac:dyDescent="0.3">
      <c r="A2193" t="s">
        <v>198</v>
      </c>
      <c r="B2193" s="1">
        <v>44314</v>
      </c>
      <c r="C2193" s="1" t="str">
        <f t="shared" si="34"/>
        <v>21118</v>
      </c>
      <c r="D2193" t="s">
        <v>109</v>
      </c>
      <c r="E2193" t="s">
        <v>120</v>
      </c>
      <c r="F2193" t="s">
        <v>190</v>
      </c>
      <c r="G2193">
        <v>17</v>
      </c>
      <c r="H2193">
        <v>105.1</v>
      </c>
      <c r="I2193" t="s">
        <v>50</v>
      </c>
      <c r="J2193" t="str">
        <f>_xlfn.XLOOKUP(Table1_1[[#This Row],[Analyte]],[1]analyte_order!$B:$B,[1]analyte_order!$C:$C)</f>
        <v>30334-69-1</v>
      </c>
      <c r="K2193">
        <f>_xlfn.XLOOKUP(Table1_1[[#This Row],[CAS_rn]],[1]analyte_order!$C:$C,[1]analyte_order!$E:$E)</f>
        <v>51</v>
      </c>
      <c r="L2193" s="3">
        <v>19.8</v>
      </c>
    </row>
    <row r="2194" spans="1:12" x14ac:dyDescent="0.3">
      <c r="A2194" t="s">
        <v>198</v>
      </c>
      <c r="B2194" s="1">
        <v>44314</v>
      </c>
      <c r="C2194" s="1" t="str">
        <f t="shared" si="34"/>
        <v>21118</v>
      </c>
      <c r="D2194" t="s">
        <v>109</v>
      </c>
      <c r="E2194" t="s">
        <v>120</v>
      </c>
      <c r="F2194" t="s">
        <v>190</v>
      </c>
      <c r="G2194">
        <v>17</v>
      </c>
      <c r="H2194">
        <v>105.1</v>
      </c>
      <c r="I2194" t="s">
        <v>51</v>
      </c>
      <c r="J2194" t="str">
        <f>_xlfn.XLOOKUP(Table1_1[[#This Row],[Analyte]],[1]analyte_order!$B:$B,[1]analyte_order!$C:$C)</f>
        <v>41997-13-1</v>
      </c>
      <c r="K2194">
        <f>_xlfn.XLOOKUP(Table1_1[[#This Row],[CAS_rn]],[1]analyte_order!$C:$C,[1]analyte_order!$E:$E)</f>
        <v>52</v>
      </c>
      <c r="L2194" s="3">
        <v>111</v>
      </c>
    </row>
    <row r="2195" spans="1:12" x14ac:dyDescent="0.3">
      <c r="A2195" t="s">
        <v>198</v>
      </c>
      <c r="B2195" s="1">
        <v>44314</v>
      </c>
      <c r="C2195" s="1" t="str">
        <f t="shared" si="34"/>
        <v>21118</v>
      </c>
      <c r="D2195" t="s">
        <v>109</v>
      </c>
      <c r="E2195" t="s">
        <v>120</v>
      </c>
      <c r="F2195" t="s">
        <v>190</v>
      </c>
      <c r="G2195">
        <v>17</v>
      </c>
      <c r="H2195">
        <v>105.1</v>
      </c>
      <c r="I2195" t="s">
        <v>52</v>
      </c>
      <c r="J2195" t="str">
        <f>_xlfn.XLOOKUP(Table1_1[[#This Row],[Analyte]],[1]analyte_order!$B:$B,[1]analyte_order!$C:$C)</f>
        <v>423-41-6</v>
      </c>
      <c r="K2195">
        <f>_xlfn.XLOOKUP(Table1_1[[#This Row],[CAS_rn]],[1]analyte_order!$C:$C,[1]analyte_order!$E:$E)</f>
        <v>53</v>
      </c>
      <c r="L2195" s="3">
        <v>2.7550000000000002E-2</v>
      </c>
    </row>
    <row r="2196" spans="1:12" x14ac:dyDescent="0.3">
      <c r="A2196" t="s">
        <v>198</v>
      </c>
      <c r="B2196" s="1">
        <v>44314</v>
      </c>
      <c r="C2196" s="1" t="str">
        <f t="shared" si="34"/>
        <v>21118</v>
      </c>
      <c r="D2196" t="s">
        <v>109</v>
      </c>
      <c r="E2196" t="s">
        <v>120</v>
      </c>
      <c r="F2196" t="s">
        <v>190</v>
      </c>
      <c r="G2196">
        <v>17</v>
      </c>
      <c r="H2196">
        <v>105.1</v>
      </c>
      <c r="I2196" t="s">
        <v>53</v>
      </c>
      <c r="J2196" t="str">
        <f>_xlfn.XLOOKUP(Table1_1[[#This Row],[Analyte]],[1]analyte_order!$B:$B,[1]analyte_order!$C:$C)</f>
        <v>777011-38-8</v>
      </c>
      <c r="K2196">
        <f>_xlfn.XLOOKUP(Table1_1[[#This Row],[CAS_rn]],[1]analyte_order!$C:$C,[1]analyte_order!$E:$E)</f>
        <v>54</v>
      </c>
      <c r="L2196" s="3">
        <v>9.94</v>
      </c>
    </row>
    <row r="2197" spans="1:12" x14ac:dyDescent="0.3">
      <c r="A2197" t="s">
        <v>198</v>
      </c>
      <c r="B2197" s="1">
        <v>44314</v>
      </c>
      <c r="C2197" s="1" t="str">
        <f t="shared" si="34"/>
        <v>21118</v>
      </c>
      <c r="D2197" t="s">
        <v>109</v>
      </c>
      <c r="E2197" t="s">
        <v>120</v>
      </c>
      <c r="F2197" t="s">
        <v>190</v>
      </c>
      <c r="G2197">
        <v>17</v>
      </c>
      <c r="H2197">
        <v>105.1</v>
      </c>
      <c r="I2197" t="s">
        <v>54</v>
      </c>
      <c r="J2197" t="str">
        <f>_xlfn.XLOOKUP(Table1_1[[#This Row],[Analyte]],[1]analyte_order!$B:$B,[1]analyte_order!$C:$C)</f>
        <v>646-83-3</v>
      </c>
      <c r="K2197">
        <f>_xlfn.XLOOKUP(Table1_1[[#This Row],[CAS_rn]],[1]analyte_order!$C:$C,[1]analyte_order!$E:$E)</f>
        <v>55</v>
      </c>
      <c r="L2197" s="3">
        <v>2.7550000000000002E-2</v>
      </c>
    </row>
    <row r="2198" spans="1:12" x14ac:dyDescent="0.3">
      <c r="A2198" t="s">
        <v>198</v>
      </c>
      <c r="B2198" s="1">
        <v>44314</v>
      </c>
      <c r="C2198" s="1" t="str">
        <f t="shared" si="34"/>
        <v>21118</v>
      </c>
      <c r="D2198" t="s">
        <v>109</v>
      </c>
      <c r="E2198" t="s">
        <v>120</v>
      </c>
      <c r="F2198" t="s">
        <v>190</v>
      </c>
      <c r="G2198">
        <v>17</v>
      </c>
      <c r="H2198">
        <v>105.1</v>
      </c>
      <c r="I2198" t="s">
        <v>55</v>
      </c>
      <c r="J2198" t="str">
        <f>_xlfn.XLOOKUP(Table1_1[[#This Row],[Analyte]],[1]analyte_order!$B:$B,[1]analyte_order!$C:$C)</f>
        <v>678-41-1</v>
      </c>
      <c r="K2198">
        <f>_xlfn.XLOOKUP(Table1_1[[#This Row],[CAS_rn]],[1]analyte_order!$C:$C,[1]analyte_order!$E:$E)</f>
        <v>56</v>
      </c>
      <c r="L2198" s="3">
        <v>2.7550000000000002E-2</v>
      </c>
    </row>
    <row r="2199" spans="1:12" x14ac:dyDescent="0.3">
      <c r="A2199" t="s">
        <v>198</v>
      </c>
      <c r="B2199" s="1">
        <v>44314</v>
      </c>
      <c r="C2199" s="1" t="str">
        <f t="shared" si="34"/>
        <v>21118</v>
      </c>
      <c r="D2199" t="s">
        <v>109</v>
      </c>
      <c r="E2199" t="s">
        <v>120</v>
      </c>
      <c r="F2199" t="s">
        <v>190</v>
      </c>
      <c r="G2199">
        <v>17</v>
      </c>
      <c r="H2199">
        <v>105.1</v>
      </c>
      <c r="I2199" t="s">
        <v>56</v>
      </c>
      <c r="J2199" t="str">
        <f>_xlfn.XLOOKUP(Table1_1[[#This Row],[Analyte]],[1]analyte_order!$B:$B,[1]analyte_order!$C:$C)</f>
        <v>2965-52-8</v>
      </c>
      <c r="K2199">
        <f>_xlfn.XLOOKUP(Table1_1[[#This Row],[CAS_rn]],[1]analyte_order!$C:$C,[1]analyte_order!$E:$E)</f>
        <v>57</v>
      </c>
      <c r="L2199" s="3">
        <v>2.7550000000000002E-2</v>
      </c>
    </row>
    <row r="2200" spans="1:12" x14ac:dyDescent="0.3">
      <c r="A2200" t="s">
        <v>199</v>
      </c>
      <c r="B2200" s="1">
        <v>44314</v>
      </c>
      <c r="C2200" s="1" t="str">
        <f t="shared" si="34"/>
        <v>21118</v>
      </c>
      <c r="D2200" t="s">
        <v>109</v>
      </c>
      <c r="E2200" t="s">
        <v>120</v>
      </c>
      <c r="F2200" t="s">
        <v>111</v>
      </c>
      <c r="G2200">
        <v>19</v>
      </c>
      <c r="H2200">
        <v>158</v>
      </c>
      <c r="I2200" t="s">
        <v>7</v>
      </c>
      <c r="J2200" t="str">
        <f>_xlfn.XLOOKUP(Table1_1[[#This Row],[Analyte]],[1]analyte_order!$B:$B,[1]analyte_order!$C:$C)</f>
        <v>375-22-4</v>
      </c>
      <c r="K2200">
        <f>_xlfn.XLOOKUP(Table1_1[[#This Row],[CAS_rn]],[1]analyte_order!$C:$C,[1]analyte_order!$E:$E)</f>
        <v>1</v>
      </c>
      <c r="L2200" s="3">
        <v>1.05</v>
      </c>
    </row>
    <row r="2201" spans="1:12" x14ac:dyDescent="0.3">
      <c r="A2201" t="s">
        <v>199</v>
      </c>
      <c r="B2201" s="1">
        <v>44314</v>
      </c>
      <c r="C2201" s="1" t="str">
        <f t="shared" si="34"/>
        <v>21118</v>
      </c>
      <c r="D2201" t="s">
        <v>109</v>
      </c>
      <c r="E2201" t="s">
        <v>120</v>
      </c>
      <c r="F2201" t="s">
        <v>111</v>
      </c>
      <c r="G2201">
        <v>19</v>
      </c>
      <c r="H2201">
        <v>158</v>
      </c>
      <c r="I2201" t="s">
        <v>8</v>
      </c>
      <c r="J2201" t="str">
        <f>_xlfn.XLOOKUP(Table1_1[[#This Row],[Analyte]],[1]analyte_order!$B:$B,[1]analyte_order!$C:$C)</f>
        <v>2706-90-3</v>
      </c>
      <c r="K2201">
        <f>_xlfn.XLOOKUP(Table1_1[[#This Row],[CAS_rn]],[1]analyte_order!$C:$C,[1]analyte_order!$E:$E)</f>
        <v>2</v>
      </c>
      <c r="L2201" s="3">
        <v>2.2800000000000001E-2</v>
      </c>
    </row>
    <row r="2202" spans="1:12" x14ac:dyDescent="0.3">
      <c r="A2202" t="s">
        <v>199</v>
      </c>
      <c r="B2202" s="1">
        <v>44314</v>
      </c>
      <c r="C2202" s="1" t="str">
        <f t="shared" si="34"/>
        <v>21118</v>
      </c>
      <c r="D2202" t="s">
        <v>109</v>
      </c>
      <c r="E2202" t="s">
        <v>120</v>
      </c>
      <c r="F2202" t="s">
        <v>111</v>
      </c>
      <c r="G2202">
        <v>19</v>
      </c>
      <c r="H2202">
        <v>158</v>
      </c>
      <c r="I2202" t="s">
        <v>9</v>
      </c>
      <c r="J2202" t="str">
        <f>_xlfn.XLOOKUP(Table1_1[[#This Row],[Analyte]],[1]analyte_order!$B:$B,[1]analyte_order!$C:$C)</f>
        <v>307-24-4</v>
      </c>
      <c r="K2202">
        <f>_xlfn.XLOOKUP(Table1_1[[#This Row],[CAS_rn]],[1]analyte_order!$C:$C,[1]analyte_order!$E:$E)</f>
        <v>3</v>
      </c>
      <c r="L2202" s="3">
        <v>1.68</v>
      </c>
    </row>
    <row r="2203" spans="1:12" x14ac:dyDescent="0.3">
      <c r="A2203" t="s">
        <v>199</v>
      </c>
      <c r="B2203" s="1">
        <v>44314</v>
      </c>
      <c r="C2203" s="1" t="str">
        <f t="shared" si="34"/>
        <v>21118</v>
      </c>
      <c r="D2203" t="s">
        <v>109</v>
      </c>
      <c r="E2203" t="s">
        <v>120</v>
      </c>
      <c r="F2203" t="s">
        <v>111</v>
      </c>
      <c r="G2203">
        <v>19</v>
      </c>
      <c r="H2203">
        <v>158</v>
      </c>
      <c r="I2203" t="s">
        <v>10</v>
      </c>
      <c r="J2203" t="str">
        <f>_xlfn.XLOOKUP(Table1_1[[#This Row],[Analyte]],[1]analyte_order!$B:$B,[1]analyte_order!$C:$C)</f>
        <v>375-85-9</v>
      </c>
      <c r="K2203">
        <f>_xlfn.XLOOKUP(Table1_1[[#This Row],[CAS_rn]],[1]analyte_order!$C:$C,[1]analyte_order!$E:$E)</f>
        <v>4</v>
      </c>
      <c r="L2203" s="3">
        <v>0.84699999999999998</v>
      </c>
    </row>
    <row r="2204" spans="1:12" x14ac:dyDescent="0.3">
      <c r="A2204" t="s">
        <v>199</v>
      </c>
      <c r="B2204" s="1">
        <v>44314</v>
      </c>
      <c r="C2204" s="1" t="str">
        <f t="shared" si="34"/>
        <v>21118</v>
      </c>
      <c r="D2204" t="s">
        <v>109</v>
      </c>
      <c r="E2204" t="s">
        <v>120</v>
      </c>
      <c r="F2204" t="s">
        <v>111</v>
      </c>
      <c r="G2204">
        <v>19</v>
      </c>
      <c r="H2204">
        <v>158</v>
      </c>
      <c r="I2204" t="s">
        <v>11</v>
      </c>
      <c r="J2204" t="str">
        <f>_xlfn.XLOOKUP(Table1_1[[#This Row],[Analyte]],[1]analyte_order!$B:$B,[1]analyte_order!$C:$C)</f>
        <v>335-67-1</v>
      </c>
      <c r="K2204">
        <f>_xlfn.XLOOKUP(Table1_1[[#This Row],[CAS_rn]],[1]analyte_order!$C:$C,[1]analyte_order!$E:$E)</f>
        <v>5</v>
      </c>
      <c r="L2204" s="3">
        <v>4.42</v>
      </c>
    </row>
    <row r="2205" spans="1:12" x14ac:dyDescent="0.3">
      <c r="A2205" t="s">
        <v>199</v>
      </c>
      <c r="B2205" s="1">
        <v>44314</v>
      </c>
      <c r="C2205" s="1" t="str">
        <f t="shared" si="34"/>
        <v>21118</v>
      </c>
      <c r="D2205" t="s">
        <v>109</v>
      </c>
      <c r="E2205" t="s">
        <v>120</v>
      </c>
      <c r="F2205" t="s">
        <v>111</v>
      </c>
      <c r="G2205">
        <v>19</v>
      </c>
      <c r="H2205">
        <v>158</v>
      </c>
      <c r="I2205" t="s">
        <v>12</v>
      </c>
      <c r="J2205" t="str">
        <f>_xlfn.XLOOKUP(Table1_1[[#This Row],[Analyte]],[1]analyte_order!$B:$B,[1]analyte_order!$C:$C)</f>
        <v>375-95-1</v>
      </c>
      <c r="K2205">
        <f>_xlfn.XLOOKUP(Table1_1[[#This Row],[CAS_rn]],[1]analyte_order!$C:$C,[1]analyte_order!$E:$E)</f>
        <v>6</v>
      </c>
      <c r="L2205" s="3">
        <v>2.5499999999999998</v>
      </c>
    </row>
    <row r="2206" spans="1:12" x14ac:dyDescent="0.3">
      <c r="A2206" t="s">
        <v>199</v>
      </c>
      <c r="B2206" s="1">
        <v>44314</v>
      </c>
      <c r="C2206" s="1" t="str">
        <f t="shared" si="34"/>
        <v>21118</v>
      </c>
      <c r="D2206" t="s">
        <v>109</v>
      </c>
      <c r="E2206" t="s">
        <v>120</v>
      </c>
      <c r="F2206" t="s">
        <v>111</v>
      </c>
      <c r="G2206">
        <v>19</v>
      </c>
      <c r="H2206">
        <v>158</v>
      </c>
      <c r="I2206" t="s">
        <v>19</v>
      </c>
      <c r="J2206" t="str">
        <f>_xlfn.XLOOKUP(Table1_1[[#This Row],[Analyte]],[1]analyte_order!$B:$B,[1]analyte_order!$C:$C)</f>
        <v>335-76-2</v>
      </c>
      <c r="K2206">
        <f>_xlfn.XLOOKUP(Table1_1[[#This Row],[CAS_rn]],[1]analyte_order!$C:$C,[1]analyte_order!$E:$E)</f>
        <v>7</v>
      </c>
      <c r="L2206" s="3">
        <v>4.01</v>
      </c>
    </row>
    <row r="2207" spans="1:12" x14ac:dyDescent="0.3">
      <c r="A2207" t="s">
        <v>199</v>
      </c>
      <c r="B2207" s="1">
        <v>44314</v>
      </c>
      <c r="C2207" s="1" t="str">
        <f t="shared" si="34"/>
        <v>21118</v>
      </c>
      <c r="D2207" t="s">
        <v>109</v>
      </c>
      <c r="E2207" t="s">
        <v>120</v>
      </c>
      <c r="F2207" t="s">
        <v>111</v>
      </c>
      <c r="G2207">
        <v>19</v>
      </c>
      <c r="H2207">
        <v>158</v>
      </c>
      <c r="I2207" t="s">
        <v>20</v>
      </c>
      <c r="J2207" t="str">
        <f>_xlfn.XLOOKUP(Table1_1[[#This Row],[Analyte]],[1]analyte_order!$B:$B,[1]analyte_order!$C:$C)</f>
        <v>2058-94-8</v>
      </c>
      <c r="K2207">
        <f>_xlfn.XLOOKUP(Table1_1[[#This Row],[CAS_rn]],[1]analyte_order!$C:$C,[1]analyte_order!$E:$E)</f>
        <v>8</v>
      </c>
      <c r="L2207" s="3">
        <v>8.1</v>
      </c>
    </row>
    <row r="2208" spans="1:12" x14ac:dyDescent="0.3">
      <c r="A2208" t="s">
        <v>199</v>
      </c>
      <c r="B2208" s="1">
        <v>44314</v>
      </c>
      <c r="C2208" s="1" t="str">
        <f t="shared" si="34"/>
        <v>21118</v>
      </c>
      <c r="D2208" t="s">
        <v>109</v>
      </c>
      <c r="E2208" t="s">
        <v>120</v>
      </c>
      <c r="F2208" t="s">
        <v>111</v>
      </c>
      <c r="G2208">
        <v>19</v>
      </c>
      <c r="H2208">
        <v>158</v>
      </c>
      <c r="I2208" t="s">
        <v>21</v>
      </c>
      <c r="J2208" t="str">
        <f>_xlfn.XLOOKUP(Table1_1[[#This Row],[Analyte]],[1]analyte_order!$B:$B,[1]analyte_order!$C:$C)</f>
        <v>307-55-1</v>
      </c>
      <c r="K2208">
        <f>_xlfn.XLOOKUP(Table1_1[[#This Row],[CAS_rn]],[1]analyte_order!$C:$C,[1]analyte_order!$E:$E)</f>
        <v>9</v>
      </c>
      <c r="L2208" s="3">
        <v>8.74</v>
      </c>
    </row>
    <row r="2209" spans="1:12" x14ac:dyDescent="0.3">
      <c r="A2209" t="s">
        <v>199</v>
      </c>
      <c r="B2209" s="1">
        <v>44314</v>
      </c>
      <c r="C2209" s="1" t="str">
        <f t="shared" si="34"/>
        <v>21118</v>
      </c>
      <c r="D2209" t="s">
        <v>109</v>
      </c>
      <c r="E2209" t="s">
        <v>120</v>
      </c>
      <c r="F2209" t="s">
        <v>111</v>
      </c>
      <c r="G2209">
        <v>19</v>
      </c>
      <c r="H2209">
        <v>158</v>
      </c>
      <c r="I2209" t="s">
        <v>22</v>
      </c>
      <c r="J2209" t="str">
        <f>_xlfn.XLOOKUP(Table1_1[[#This Row],[Analyte]],[1]analyte_order!$B:$B,[1]analyte_order!$C:$C)</f>
        <v>72629-94-8</v>
      </c>
      <c r="K2209">
        <f>_xlfn.XLOOKUP(Table1_1[[#This Row],[CAS_rn]],[1]analyte_order!$C:$C,[1]analyte_order!$E:$E)</f>
        <v>10</v>
      </c>
      <c r="L2209" s="3">
        <v>5.04</v>
      </c>
    </row>
    <row r="2210" spans="1:12" x14ac:dyDescent="0.3">
      <c r="A2210" t="s">
        <v>199</v>
      </c>
      <c r="B2210" s="1">
        <v>44314</v>
      </c>
      <c r="C2210" s="1" t="str">
        <f t="shared" si="34"/>
        <v>21118</v>
      </c>
      <c r="D2210" t="s">
        <v>109</v>
      </c>
      <c r="E2210" t="s">
        <v>120</v>
      </c>
      <c r="F2210" t="s">
        <v>111</v>
      </c>
      <c r="G2210">
        <v>19</v>
      </c>
      <c r="H2210">
        <v>158</v>
      </c>
      <c r="I2210" t="s">
        <v>23</v>
      </c>
      <c r="J2210" t="str">
        <f>_xlfn.XLOOKUP(Table1_1[[#This Row],[Analyte]],[1]analyte_order!$B:$B,[1]analyte_order!$C:$C)</f>
        <v>376-06-7</v>
      </c>
      <c r="K2210">
        <f>_xlfn.XLOOKUP(Table1_1[[#This Row],[CAS_rn]],[1]analyte_order!$C:$C,[1]analyte_order!$E:$E)</f>
        <v>11</v>
      </c>
      <c r="L2210" s="3">
        <v>7.72</v>
      </c>
    </row>
    <row r="2211" spans="1:12" x14ac:dyDescent="0.3">
      <c r="A2211" t="s">
        <v>199</v>
      </c>
      <c r="B2211" s="1">
        <v>44314</v>
      </c>
      <c r="C2211" s="1" t="str">
        <f t="shared" si="34"/>
        <v>21118</v>
      </c>
      <c r="D2211" t="s">
        <v>109</v>
      </c>
      <c r="E2211" t="s">
        <v>120</v>
      </c>
      <c r="F2211" t="s">
        <v>111</v>
      </c>
      <c r="G2211">
        <v>19</v>
      </c>
      <c r="H2211">
        <v>158</v>
      </c>
      <c r="I2211" t="s">
        <v>24</v>
      </c>
      <c r="J2211" t="str">
        <f>_xlfn.XLOOKUP(Table1_1[[#This Row],[Analyte]],[1]analyte_order!$B:$B,[1]analyte_order!$C:$C)</f>
        <v>67905-19-5</v>
      </c>
      <c r="K2211">
        <f>_xlfn.XLOOKUP(Table1_1[[#This Row],[CAS_rn]],[1]analyte_order!$C:$C,[1]analyte_order!$E:$E)</f>
        <v>12</v>
      </c>
      <c r="L2211" s="3">
        <v>4.5650000000000003E-2</v>
      </c>
    </row>
    <row r="2212" spans="1:12" x14ac:dyDescent="0.3">
      <c r="A2212" t="s">
        <v>199</v>
      </c>
      <c r="B2212" s="1">
        <v>44314</v>
      </c>
      <c r="C2212" s="1" t="str">
        <f t="shared" si="34"/>
        <v>21118</v>
      </c>
      <c r="D2212" t="s">
        <v>109</v>
      </c>
      <c r="E2212" t="s">
        <v>120</v>
      </c>
      <c r="F2212" t="s">
        <v>111</v>
      </c>
      <c r="G2212">
        <v>19</v>
      </c>
      <c r="H2212">
        <v>158</v>
      </c>
      <c r="I2212" t="s">
        <v>13</v>
      </c>
      <c r="J2212" t="str">
        <f>_xlfn.XLOOKUP(Table1_1[[#This Row],[Analyte]],[1]analyte_order!$B:$B,[1]analyte_order!$C:$C)</f>
        <v>375-73-5</v>
      </c>
      <c r="K2212">
        <f>_xlfn.XLOOKUP(Table1_1[[#This Row],[CAS_rn]],[1]analyte_order!$C:$C,[1]analyte_order!$E:$E)</f>
        <v>14</v>
      </c>
      <c r="L2212" s="3">
        <v>0.45300000000000001</v>
      </c>
    </row>
    <row r="2213" spans="1:12" x14ac:dyDescent="0.3">
      <c r="A2213" t="s">
        <v>199</v>
      </c>
      <c r="B2213" s="1">
        <v>44314</v>
      </c>
      <c r="C2213" s="1" t="str">
        <f t="shared" si="34"/>
        <v>21118</v>
      </c>
      <c r="D2213" t="s">
        <v>109</v>
      </c>
      <c r="E2213" t="s">
        <v>120</v>
      </c>
      <c r="F2213" t="s">
        <v>111</v>
      </c>
      <c r="G2213">
        <v>19</v>
      </c>
      <c r="H2213">
        <v>158</v>
      </c>
      <c r="I2213" t="s">
        <v>14</v>
      </c>
      <c r="J2213" t="str">
        <f>_xlfn.XLOOKUP(Table1_1[[#This Row],[Analyte]],[1]analyte_order!$B:$B,[1]analyte_order!$C:$C)</f>
        <v>2706-91-4</v>
      </c>
      <c r="K2213">
        <f>_xlfn.XLOOKUP(Table1_1[[#This Row],[CAS_rn]],[1]analyte_order!$C:$C,[1]analyte_order!$E:$E)</f>
        <v>15</v>
      </c>
      <c r="L2213" s="3">
        <v>0.97899999999999998</v>
      </c>
    </row>
    <row r="2214" spans="1:12" x14ac:dyDescent="0.3">
      <c r="A2214" t="s">
        <v>199</v>
      </c>
      <c r="B2214" s="1">
        <v>44314</v>
      </c>
      <c r="C2214" s="1" t="str">
        <f t="shared" si="34"/>
        <v>21118</v>
      </c>
      <c r="D2214" t="s">
        <v>109</v>
      </c>
      <c r="E2214" t="s">
        <v>120</v>
      </c>
      <c r="F2214" t="s">
        <v>111</v>
      </c>
      <c r="G2214">
        <v>19</v>
      </c>
      <c r="H2214">
        <v>158</v>
      </c>
      <c r="I2214" t="s">
        <v>15</v>
      </c>
      <c r="J2214" t="str">
        <f>_xlfn.XLOOKUP(Table1_1[[#This Row],[Analyte]],[1]analyte_order!$B:$B,[1]analyte_order!$C:$C)</f>
        <v>355-46-4</v>
      </c>
      <c r="K2214">
        <f>_xlfn.XLOOKUP(Table1_1[[#This Row],[CAS_rn]],[1]analyte_order!$C:$C,[1]analyte_order!$E:$E)</f>
        <v>16</v>
      </c>
      <c r="L2214" s="3">
        <v>28.5</v>
      </c>
    </row>
    <row r="2215" spans="1:12" x14ac:dyDescent="0.3">
      <c r="A2215" t="s">
        <v>199</v>
      </c>
      <c r="B2215" s="1">
        <v>44314</v>
      </c>
      <c r="C2215" s="1" t="str">
        <f t="shared" si="34"/>
        <v>21118</v>
      </c>
      <c r="D2215" t="s">
        <v>109</v>
      </c>
      <c r="E2215" t="s">
        <v>120</v>
      </c>
      <c r="F2215" t="s">
        <v>111</v>
      </c>
      <c r="G2215">
        <v>19</v>
      </c>
      <c r="H2215">
        <v>158</v>
      </c>
      <c r="I2215" t="s">
        <v>16</v>
      </c>
      <c r="J2215" t="str">
        <f>_xlfn.XLOOKUP(Table1_1[[#This Row],[Analyte]],[1]analyte_order!$B:$B,[1]analyte_order!$C:$C)</f>
        <v>375-92-8</v>
      </c>
      <c r="K2215">
        <f>_xlfn.XLOOKUP(Table1_1[[#This Row],[CAS_rn]],[1]analyte_order!$C:$C,[1]analyte_order!$E:$E)</f>
        <v>17</v>
      </c>
      <c r="L2215" s="3">
        <v>5.36</v>
      </c>
    </row>
    <row r="2216" spans="1:12" x14ac:dyDescent="0.3">
      <c r="A2216" t="s">
        <v>199</v>
      </c>
      <c r="B2216" s="1">
        <v>44314</v>
      </c>
      <c r="C2216" s="1" t="str">
        <f t="shared" si="34"/>
        <v>21118</v>
      </c>
      <c r="D2216" t="s">
        <v>109</v>
      </c>
      <c r="E2216" t="s">
        <v>120</v>
      </c>
      <c r="F2216" t="s">
        <v>111</v>
      </c>
      <c r="G2216">
        <v>19</v>
      </c>
      <c r="H2216">
        <v>158</v>
      </c>
      <c r="I2216" t="s">
        <v>17</v>
      </c>
      <c r="J2216" t="str">
        <f>_xlfn.XLOOKUP(Table1_1[[#This Row],[Analyte]],[1]analyte_order!$B:$B,[1]analyte_order!$C:$C)</f>
        <v>1763-23-1</v>
      </c>
      <c r="K2216">
        <f>_xlfn.XLOOKUP(Table1_1[[#This Row],[CAS_rn]],[1]analyte_order!$C:$C,[1]analyte_order!$E:$E)</f>
        <v>18</v>
      </c>
      <c r="L2216" s="3">
        <v>1330</v>
      </c>
    </row>
    <row r="2217" spans="1:12" x14ac:dyDescent="0.3">
      <c r="A2217" t="s">
        <v>199</v>
      </c>
      <c r="B2217" s="1">
        <v>44314</v>
      </c>
      <c r="C2217" s="1" t="str">
        <f t="shared" si="34"/>
        <v>21118</v>
      </c>
      <c r="D2217" t="s">
        <v>109</v>
      </c>
      <c r="E2217" t="s">
        <v>120</v>
      </c>
      <c r="F2217" t="s">
        <v>111</v>
      </c>
      <c r="G2217">
        <v>19</v>
      </c>
      <c r="H2217">
        <v>158</v>
      </c>
      <c r="I2217" t="s">
        <v>25</v>
      </c>
      <c r="J2217" t="str">
        <f>_xlfn.XLOOKUP(Table1_1[[#This Row],[Analyte]],[1]analyte_order!$B:$B,[1]analyte_order!$C:$C)</f>
        <v>68259-12-1</v>
      </c>
      <c r="K2217">
        <f>_xlfn.XLOOKUP(Table1_1[[#This Row],[CAS_rn]],[1]analyte_order!$C:$C,[1]analyte_order!$E:$E)</f>
        <v>19</v>
      </c>
      <c r="L2217" s="3">
        <v>19.5</v>
      </c>
    </row>
    <row r="2218" spans="1:12" x14ac:dyDescent="0.3">
      <c r="A2218" t="s">
        <v>199</v>
      </c>
      <c r="B2218" s="1">
        <v>44314</v>
      </c>
      <c r="C2218" s="1" t="str">
        <f t="shared" si="34"/>
        <v>21118</v>
      </c>
      <c r="D2218" t="s">
        <v>109</v>
      </c>
      <c r="E2218" t="s">
        <v>120</v>
      </c>
      <c r="F2218" t="s">
        <v>111</v>
      </c>
      <c r="G2218">
        <v>19</v>
      </c>
      <c r="H2218">
        <v>158</v>
      </c>
      <c r="I2218" t="s">
        <v>26</v>
      </c>
      <c r="J2218" t="str">
        <f>_xlfn.XLOOKUP(Table1_1[[#This Row],[Analyte]],[1]analyte_order!$B:$B,[1]analyte_order!$C:$C)</f>
        <v>335-77-3</v>
      </c>
      <c r="K2218">
        <f>_xlfn.XLOOKUP(Table1_1[[#This Row],[CAS_rn]],[1]analyte_order!$C:$C,[1]analyte_order!$E:$E)</f>
        <v>20</v>
      </c>
      <c r="L2218" s="3">
        <v>20.7</v>
      </c>
    </row>
    <row r="2219" spans="1:12" x14ac:dyDescent="0.3">
      <c r="A2219" t="s">
        <v>199</v>
      </c>
      <c r="B2219" s="1">
        <v>44314</v>
      </c>
      <c r="C2219" s="1" t="str">
        <f t="shared" si="34"/>
        <v>21118</v>
      </c>
      <c r="D2219" t="s">
        <v>109</v>
      </c>
      <c r="E2219" t="s">
        <v>120</v>
      </c>
      <c r="F2219" t="s">
        <v>111</v>
      </c>
      <c r="G2219">
        <v>19</v>
      </c>
      <c r="H2219">
        <v>158</v>
      </c>
      <c r="I2219" t="s">
        <v>27</v>
      </c>
      <c r="J2219" t="str">
        <f>_xlfn.XLOOKUP(Table1_1[[#This Row],[Analyte]],[1]analyte_order!$B:$B,[1]analyte_order!$C:$C)</f>
        <v>79780-39-5</v>
      </c>
      <c r="K2219">
        <f>_xlfn.XLOOKUP(Table1_1[[#This Row],[CAS_rn]],[1]analyte_order!$C:$C,[1]analyte_order!$E:$E)</f>
        <v>21</v>
      </c>
      <c r="L2219" s="3">
        <v>5.83</v>
      </c>
    </row>
    <row r="2220" spans="1:12" x14ac:dyDescent="0.3">
      <c r="A2220" t="s">
        <v>199</v>
      </c>
      <c r="B2220" s="1">
        <v>44314</v>
      </c>
      <c r="C2220" s="1" t="str">
        <f t="shared" si="34"/>
        <v>21118</v>
      </c>
      <c r="D2220" t="s">
        <v>109</v>
      </c>
      <c r="E2220" t="s">
        <v>120</v>
      </c>
      <c r="F2220" t="s">
        <v>111</v>
      </c>
      <c r="G2220">
        <v>19</v>
      </c>
      <c r="H2220">
        <v>158</v>
      </c>
      <c r="I2220" t="s">
        <v>28</v>
      </c>
      <c r="J2220" t="str">
        <f>_xlfn.XLOOKUP(Table1_1[[#This Row],[Analyte]],[1]analyte_order!$B:$B,[1]analyte_order!$C:$C)</f>
        <v>757124-72-4</v>
      </c>
      <c r="K2220">
        <f>_xlfn.XLOOKUP(Table1_1[[#This Row],[CAS_rn]],[1]analyte_order!$C:$C,[1]analyte_order!$E:$E)</f>
        <v>22</v>
      </c>
      <c r="L2220" s="3">
        <v>2.2800000000000001E-2</v>
      </c>
    </row>
    <row r="2221" spans="1:12" x14ac:dyDescent="0.3">
      <c r="A2221" t="s">
        <v>199</v>
      </c>
      <c r="B2221" s="1">
        <v>44314</v>
      </c>
      <c r="C2221" s="1" t="str">
        <f t="shared" si="34"/>
        <v>21118</v>
      </c>
      <c r="D2221" t="s">
        <v>109</v>
      </c>
      <c r="E2221" t="s">
        <v>120</v>
      </c>
      <c r="F2221" t="s">
        <v>111</v>
      </c>
      <c r="G2221">
        <v>19</v>
      </c>
      <c r="H2221">
        <v>158</v>
      </c>
      <c r="I2221" t="s">
        <v>18</v>
      </c>
      <c r="J2221" t="str">
        <f>_xlfn.XLOOKUP(Table1_1[[#This Row],[Analyte]],[1]analyte_order!$B:$B,[1]analyte_order!$C:$C)</f>
        <v>27619-97-2</v>
      </c>
      <c r="K2221">
        <f>_xlfn.XLOOKUP(Table1_1[[#This Row],[CAS_rn]],[1]analyte_order!$C:$C,[1]analyte_order!$E:$E)</f>
        <v>23</v>
      </c>
      <c r="L2221" s="3">
        <v>2.2800000000000001E-2</v>
      </c>
    </row>
    <row r="2222" spans="1:12" x14ac:dyDescent="0.3">
      <c r="A2222" t="s">
        <v>199</v>
      </c>
      <c r="B2222" s="1">
        <v>44314</v>
      </c>
      <c r="C2222" s="1" t="str">
        <f t="shared" si="34"/>
        <v>21118</v>
      </c>
      <c r="D2222" t="s">
        <v>109</v>
      </c>
      <c r="E2222" t="s">
        <v>120</v>
      </c>
      <c r="F2222" t="s">
        <v>111</v>
      </c>
      <c r="G2222">
        <v>19</v>
      </c>
      <c r="H2222">
        <v>158</v>
      </c>
      <c r="I2222" t="s">
        <v>29</v>
      </c>
      <c r="J2222" t="str">
        <f>_xlfn.XLOOKUP(Table1_1[[#This Row],[Analyte]],[1]analyte_order!$B:$B,[1]analyte_order!$C:$C)</f>
        <v>39108-34-4</v>
      </c>
      <c r="K2222">
        <f>_xlfn.XLOOKUP(Table1_1[[#This Row],[CAS_rn]],[1]analyte_order!$C:$C,[1]analyte_order!$E:$E)</f>
        <v>24</v>
      </c>
      <c r="L2222" s="3">
        <v>11.2</v>
      </c>
    </row>
    <row r="2223" spans="1:12" x14ac:dyDescent="0.3">
      <c r="A2223" t="s">
        <v>199</v>
      </c>
      <c r="B2223" s="1">
        <v>44314</v>
      </c>
      <c r="C2223" s="1" t="str">
        <f t="shared" si="34"/>
        <v>21118</v>
      </c>
      <c r="D2223" t="s">
        <v>109</v>
      </c>
      <c r="E2223" t="s">
        <v>120</v>
      </c>
      <c r="F2223" t="s">
        <v>111</v>
      </c>
      <c r="G2223">
        <v>19</v>
      </c>
      <c r="H2223">
        <v>158</v>
      </c>
      <c r="I2223" t="s">
        <v>30</v>
      </c>
      <c r="J2223" t="str">
        <f>_xlfn.XLOOKUP(Table1_1[[#This Row],[Analyte]],[1]analyte_order!$B:$B,[1]analyte_order!$C:$C)</f>
        <v>120226-60-0</v>
      </c>
      <c r="K2223">
        <f>_xlfn.XLOOKUP(Table1_1[[#This Row],[CAS_rn]],[1]analyte_order!$C:$C,[1]analyte_order!$E:$E)</f>
        <v>25</v>
      </c>
      <c r="L2223" s="3">
        <v>2.23</v>
      </c>
    </row>
    <row r="2224" spans="1:12" x14ac:dyDescent="0.3">
      <c r="A2224" t="s">
        <v>199</v>
      </c>
      <c r="B2224" s="1">
        <v>44314</v>
      </c>
      <c r="C2224" s="1" t="str">
        <f t="shared" si="34"/>
        <v>21118</v>
      </c>
      <c r="D2224" t="s">
        <v>109</v>
      </c>
      <c r="E2224" t="s">
        <v>120</v>
      </c>
      <c r="F2224" t="s">
        <v>111</v>
      </c>
      <c r="G2224">
        <v>19</v>
      </c>
      <c r="H2224">
        <v>158</v>
      </c>
      <c r="I2224" t="s">
        <v>31</v>
      </c>
      <c r="J2224" t="str">
        <f>_xlfn.XLOOKUP(Table1_1[[#This Row],[Analyte]],[1]analyte_order!$B:$B,[1]analyte_order!$C:$C)</f>
        <v>2355-31-9</v>
      </c>
      <c r="K2224">
        <f>_xlfn.XLOOKUP(Table1_1[[#This Row],[CAS_rn]],[1]analyte_order!$C:$C,[1]analyte_order!$E:$E)</f>
        <v>26</v>
      </c>
      <c r="L2224" s="3">
        <v>2.2800000000000001E-2</v>
      </c>
    </row>
    <row r="2225" spans="1:12" x14ac:dyDescent="0.3">
      <c r="A2225" t="s">
        <v>199</v>
      </c>
      <c r="B2225" s="1">
        <v>44314</v>
      </c>
      <c r="C2225" s="1" t="str">
        <f t="shared" si="34"/>
        <v>21118</v>
      </c>
      <c r="D2225" t="s">
        <v>109</v>
      </c>
      <c r="E2225" t="s">
        <v>120</v>
      </c>
      <c r="F2225" t="s">
        <v>111</v>
      </c>
      <c r="G2225">
        <v>19</v>
      </c>
      <c r="H2225">
        <v>158</v>
      </c>
      <c r="I2225" t="s">
        <v>32</v>
      </c>
      <c r="J2225" t="str">
        <f>_xlfn.XLOOKUP(Table1_1[[#This Row],[Analyte]],[1]analyte_order!$B:$B,[1]analyte_order!$C:$C)</f>
        <v>2991-50-6</v>
      </c>
      <c r="K2225">
        <f>_xlfn.XLOOKUP(Table1_1[[#This Row],[CAS_rn]],[1]analyte_order!$C:$C,[1]analyte_order!$E:$E)</f>
        <v>27</v>
      </c>
      <c r="L2225" s="3">
        <v>2.2800000000000001E-2</v>
      </c>
    </row>
    <row r="2226" spans="1:12" x14ac:dyDescent="0.3">
      <c r="A2226" t="s">
        <v>199</v>
      </c>
      <c r="B2226" s="1">
        <v>44314</v>
      </c>
      <c r="C2226" s="1" t="str">
        <f t="shared" si="34"/>
        <v>21118</v>
      </c>
      <c r="D2226" t="s">
        <v>109</v>
      </c>
      <c r="E2226" t="s">
        <v>120</v>
      </c>
      <c r="F2226" t="s">
        <v>111</v>
      </c>
      <c r="G2226">
        <v>19</v>
      </c>
      <c r="H2226">
        <v>158</v>
      </c>
      <c r="I2226" t="s">
        <v>33</v>
      </c>
      <c r="J2226" t="str">
        <f>_xlfn.XLOOKUP(Table1_1[[#This Row],[Analyte]],[1]analyte_order!$B:$B,[1]analyte_order!$C:$C)</f>
        <v>754-91-6</v>
      </c>
      <c r="K2226">
        <f>_xlfn.XLOOKUP(Table1_1[[#This Row],[CAS_rn]],[1]analyte_order!$C:$C,[1]analyte_order!$E:$E)</f>
        <v>28</v>
      </c>
      <c r="L2226" s="3">
        <v>4.9400000000000004</v>
      </c>
    </row>
    <row r="2227" spans="1:12" x14ac:dyDescent="0.3">
      <c r="A2227" t="s">
        <v>199</v>
      </c>
      <c r="B2227" s="1">
        <v>44314</v>
      </c>
      <c r="C2227" s="1" t="str">
        <f t="shared" si="34"/>
        <v>21118</v>
      </c>
      <c r="D2227" t="s">
        <v>109</v>
      </c>
      <c r="E2227" t="s">
        <v>120</v>
      </c>
      <c r="F2227" t="s">
        <v>111</v>
      </c>
      <c r="G2227">
        <v>19</v>
      </c>
      <c r="H2227">
        <v>158</v>
      </c>
      <c r="I2227" t="s">
        <v>34</v>
      </c>
      <c r="J2227" t="str">
        <f>_xlfn.XLOOKUP(Table1_1[[#This Row],[Analyte]],[1]analyte_order!$B:$B,[1]analyte_order!$C:$C)</f>
        <v>2806-24-8</v>
      </c>
      <c r="K2227">
        <f>_xlfn.XLOOKUP(Table1_1[[#This Row],[CAS_rn]],[1]analyte_order!$C:$C,[1]analyte_order!$E:$E)</f>
        <v>29</v>
      </c>
      <c r="L2227" s="3">
        <v>2.2800000000000001E-2</v>
      </c>
    </row>
    <row r="2228" spans="1:12" x14ac:dyDescent="0.3">
      <c r="A2228" t="s">
        <v>199</v>
      </c>
      <c r="B2228" s="1">
        <v>44314</v>
      </c>
      <c r="C2228" s="1" t="str">
        <f t="shared" si="34"/>
        <v>21118</v>
      </c>
      <c r="D2228" t="s">
        <v>109</v>
      </c>
      <c r="E2228" t="s">
        <v>120</v>
      </c>
      <c r="F2228" t="s">
        <v>111</v>
      </c>
      <c r="G2228">
        <v>19</v>
      </c>
      <c r="H2228">
        <v>158</v>
      </c>
      <c r="I2228" t="s">
        <v>35</v>
      </c>
      <c r="J2228" t="str">
        <f>_xlfn.XLOOKUP(Table1_1[[#This Row],[Analyte]],[1]analyte_order!$B:$B,[1]analyte_order!$C:$C)</f>
        <v>31506-32-8</v>
      </c>
      <c r="K2228">
        <f>_xlfn.XLOOKUP(Table1_1[[#This Row],[CAS_rn]],[1]analyte_order!$C:$C,[1]analyte_order!$E:$E)</f>
        <v>30</v>
      </c>
      <c r="L2228" s="3">
        <v>2.2800000000000001E-2</v>
      </c>
    </row>
    <row r="2229" spans="1:12" x14ac:dyDescent="0.3">
      <c r="A2229" t="s">
        <v>199</v>
      </c>
      <c r="B2229" s="1">
        <v>44314</v>
      </c>
      <c r="C2229" s="1" t="str">
        <f t="shared" si="34"/>
        <v>21118</v>
      </c>
      <c r="D2229" t="s">
        <v>109</v>
      </c>
      <c r="E2229" t="s">
        <v>120</v>
      </c>
      <c r="F2229" t="s">
        <v>111</v>
      </c>
      <c r="G2229">
        <v>19</v>
      </c>
      <c r="H2229">
        <v>158</v>
      </c>
      <c r="I2229" t="s">
        <v>36</v>
      </c>
      <c r="J2229" t="str">
        <f>_xlfn.XLOOKUP(Table1_1[[#This Row],[Analyte]],[1]analyte_order!$B:$B,[1]analyte_order!$C:$C)</f>
        <v>4151-50-2</v>
      </c>
      <c r="K2229">
        <f>_xlfn.XLOOKUP(Table1_1[[#This Row],[CAS_rn]],[1]analyte_order!$C:$C,[1]analyte_order!$E:$E)</f>
        <v>31</v>
      </c>
      <c r="L2229" s="3">
        <v>2.2800000000000001E-2</v>
      </c>
    </row>
    <row r="2230" spans="1:12" x14ac:dyDescent="0.3">
      <c r="A2230" t="s">
        <v>199</v>
      </c>
      <c r="B2230" s="1">
        <v>44314</v>
      </c>
      <c r="C2230" s="1" t="str">
        <f t="shared" si="34"/>
        <v>21118</v>
      </c>
      <c r="D2230" t="s">
        <v>109</v>
      </c>
      <c r="E2230" t="s">
        <v>120</v>
      </c>
      <c r="F2230" t="s">
        <v>111</v>
      </c>
      <c r="G2230">
        <v>19</v>
      </c>
      <c r="H2230">
        <v>158</v>
      </c>
      <c r="I2230" t="s">
        <v>37</v>
      </c>
      <c r="J2230" t="str">
        <f>_xlfn.XLOOKUP(Table1_1[[#This Row],[Analyte]],[1]analyte_order!$B:$B,[1]analyte_order!$C:$C)</f>
        <v>13252-13-6</v>
      </c>
      <c r="K2230">
        <f>_xlfn.XLOOKUP(Table1_1[[#This Row],[CAS_rn]],[1]analyte_order!$C:$C,[1]analyte_order!$E:$E)</f>
        <v>34</v>
      </c>
      <c r="L2230" s="3">
        <v>2.2800000000000001E-2</v>
      </c>
    </row>
    <row r="2231" spans="1:12" x14ac:dyDescent="0.3">
      <c r="A2231" t="s">
        <v>199</v>
      </c>
      <c r="B2231" s="1">
        <v>44314</v>
      </c>
      <c r="C2231" s="1" t="str">
        <f t="shared" si="34"/>
        <v>21118</v>
      </c>
      <c r="D2231" t="s">
        <v>109</v>
      </c>
      <c r="E2231" t="s">
        <v>120</v>
      </c>
      <c r="F2231" t="s">
        <v>111</v>
      </c>
      <c r="G2231">
        <v>19</v>
      </c>
      <c r="H2231">
        <v>158</v>
      </c>
      <c r="I2231" t="s">
        <v>38</v>
      </c>
      <c r="J2231" t="str">
        <f>_xlfn.XLOOKUP(Table1_1[[#This Row],[Analyte]],[1]analyte_order!$B:$B,[1]analyte_order!$C:$C)</f>
        <v>919005-14-4</v>
      </c>
      <c r="K2231">
        <f>_xlfn.XLOOKUP(Table1_1[[#This Row],[CAS_rn]],[1]analyte_order!$C:$C,[1]analyte_order!$E:$E)</f>
        <v>35</v>
      </c>
      <c r="L2231" s="3">
        <v>2.2800000000000001E-2</v>
      </c>
    </row>
    <row r="2232" spans="1:12" x14ac:dyDescent="0.3">
      <c r="A2232" t="s">
        <v>199</v>
      </c>
      <c r="B2232" s="1">
        <v>44314</v>
      </c>
      <c r="C2232" s="1" t="str">
        <f t="shared" si="34"/>
        <v>21118</v>
      </c>
      <c r="D2232" t="s">
        <v>109</v>
      </c>
      <c r="E2232" t="s">
        <v>120</v>
      </c>
      <c r="F2232" t="s">
        <v>111</v>
      </c>
      <c r="G2232">
        <v>19</v>
      </c>
      <c r="H2232">
        <v>158</v>
      </c>
      <c r="I2232" t="s">
        <v>39</v>
      </c>
      <c r="J2232" t="str">
        <f>_xlfn.XLOOKUP(Table1_1[[#This Row],[Analyte]],[1]analyte_order!$B:$B,[1]analyte_order!$C:$C)</f>
        <v>756426-58-1</v>
      </c>
      <c r="K2232">
        <f>_xlfn.XLOOKUP(Table1_1[[#This Row],[CAS_rn]],[1]analyte_order!$C:$C,[1]analyte_order!$E:$E)</f>
        <v>36</v>
      </c>
      <c r="L2232" s="3">
        <v>2.2800000000000001E-2</v>
      </c>
    </row>
    <row r="2233" spans="1:12" x14ac:dyDescent="0.3">
      <c r="A2233" t="s">
        <v>199</v>
      </c>
      <c r="B2233" s="1">
        <v>44314</v>
      </c>
      <c r="C2233" s="1" t="str">
        <f t="shared" si="34"/>
        <v>21118</v>
      </c>
      <c r="D2233" t="s">
        <v>109</v>
      </c>
      <c r="E2233" t="s">
        <v>120</v>
      </c>
      <c r="F2233" t="s">
        <v>111</v>
      </c>
      <c r="G2233">
        <v>19</v>
      </c>
      <c r="H2233">
        <v>158</v>
      </c>
      <c r="I2233" t="s">
        <v>40</v>
      </c>
      <c r="J2233" t="str">
        <f>_xlfn.XLOOKUP(Table1_1[[#This Row],[Analyte]],[1]analyte_order!$B:$B,[1]analyte_order!$C:$C)</f>
        <v>763051-92-9</v>
      </c>
      <c r="K2233">
        <f>_xlfn.XLOOKUP(Table1_1[[#This Row],[CAS_rn]],[1]analyte_order!$C:$C,[1]analyte_order!$E:$E)</f>
        <v>37</v>
      </c>
      <c r="L2233" s="3">
        <v>2.2800000000000001E-2</v>
      </c>
    </row>
    <row r="2234" spans="1:12" x14ac:dyDescent="0.3">
      <c r="A2234" t="s">
        <v>199</v>
      </c>
      <c r="B2234" s="1">
        <v>44314</v>
      </c>
      <c r="C2234" s="1" t="str">
        <f t="shared" si="34"/>
        <v>21118</v>
      </c>
      <c r="D2234" t="s">
        <v>109</v>
      </c>
      <c r="E2234" t="s">
        <v>120</v>
      </c>
      <c r="F2234" t="s">
        <v>111</v>
      </c>
      <c r="G2234">
        <v>19</v>
      </c>
      <c r="H2234">
        <v>158</v>
      </c>
      <c r="I2234" t="s">
        <v>41</v>
      </c>
      <c r="J2234" t="str">
        <f>_xlfn.XLOOKUP(Table1_1[[#This Row],[Analyte]],[1]analyte_order!$B:$B,[1]analyte_order!$C:$C)</f>
        <v>356-02-5</v>
      </c>
      <c r="K2234">
        <f>_xlfn.XLOOKUP(Table1_1[[#This Row],[CAS_rn]],[1]analyte_order!$C:$C,[1]analyte_order!$E:$E)</f>
        <v>38</v>
      </c>
      <c r="L2234" s="3">
        <v>2.2800000000000001E-2</v>
      </c>
    </row>
    <row r="2235" spans="1:12" x14ac:dyDescent="0.3">
      <c r="A2235" t="s">
        <v>199</v>
      </c>
      <c r="B2235" s="1">
        <v>44314</v>
      </c>
      <c r="C2235" s="1" t="str">
        <f t="shared" si="34"/>
        <v>21118</v>
      </c>
      <c r="D2235" t="s">
        <v>109</v>
      </c>
      <c r="E2235" t="s">
        <v>120</v>
      </c>
      <c r="F2235" t="s">
        <v>111</v>
      </c>
      <c r="G2235">
        <v>19</v>
      </c>
      <c r="H2235">
        <v>158</v>
      </c>
      <c r="I2235" t="s">
        <v>42</v>
      </c>
      <c r="J2235" t="str">
        <f>_xlfn.XLOOKUP(Table1_1[[#This Row],[Analyte]],[1]analyte_order!$B:$B,[1]analyte_order!$C:$C)</f>
        <v>914637-49-3</v>
      </c>
      <c r="K2235">
        <f>_xlfn.XLOOKUP(Table1_1[[#This Row],[CAS_rn]],[1]analyte_order!$C:$C,[1]analyte_order!$E:$E)</f>
        <v>39</v>
      </c>
      <c r="L2235" s="3">
        <v>0.50900000000000001</v>
      </c>
    </row>
    <row r="2236" spans="1:12" x14ac:dyDescent="0.3">
      <c r="A2236" t="s">
        <v>199</v>
      </c>
      <c r="B2236" s="1">
        <v>44314</v>
      </c>
      <c r="C2236" s="1" t="str">
        <f t="shared" si="34"/>
        <v>21118</v>
      </c>
      <c r="D2236" t="s">
        <v>109</v>
      </c>
      <c r="E2236" t="s">
        <v>120</v>
      </c>
      <c r="F2236" t="s">
        <v>111</v>
      </c>
      <c r="G2236">
        <v>19</v>
      </c>
      <c r="H2236">
        <v>158</v>
      </c>
      <c r="I2236" t="s">
        <v>43</v>
      </c>
      <c r="J2236" t="str">
        <f>_xlfn.XLOOKUP(Table1_1[[#This Row],[Analyte]],[1]analyte_order!$B:$B,[1]analyte_order!$C:$C)</f>
        <v>812-70-4</v>
      </c>
      <c r="K2236">
        <f>_xlfn.XLOOKUP(Table1_1[[#This Row],[CAS_rn]],[1]analyte_order!$C:$C,[1]analyte_order!$E:$E)</f>
        <v>40</v>
      </c>
      <c r="L2236" s="3">
        <v>2.2800000000000001E-2</v>
      </c>
    </row>
    <row r="2237" spans="1:12" x14ac:dyDescent="0.3">
      <c r="A2237" t="s">
        <v>199</v>
      </c>
      <c r="B2237" s="1">
        <v>44314</v>
      </c>
      <c r="C2237" s="1" t="str">
        <f t="shared" si="34"/>
        <v>21118</v>
      </c>
      <c r="D2237" t="s">
        <v>109</v>
      </c>
      <c r="E2237" t="s">
        <v>120</v>
      </c>
      <c r="F2237" t="s">
        <v>111</v>
      </c>
      <c r="G2237">
        <v>19</v>
      </c>
      <c r="H2237">
        <v>158</v>
      </c>
      <c r="I2237" t="s">
        <v>44</v>
      </c>
      <c r="J2237" t="str">
        <f>_xlfn.XLOOKUP(Table1_1[[#This Row],[Analyte]],[1]analyte_order!$B:$B,[1]analyte_order!$C:$C)</f>
        <v>53826-12-3</v>
      </c>
      <c r="K2237">
        <f>_xlfn.XLOOKUP(Table1_1[[#This Row],[CAS_rn]],[1]analyte_order!$C:$C,[1]analyte_order!$E:$E)</f>
        <v>41</v>
      </c>
      <c r="L2237" s="3">
        <v>2.2800000000000001E-2</v>
      </c>
    </row>
    <row r="2238" spans="1:12" x14ac:dyDescent="0.3">
      <c r="A2238" t="s">
        <v>199</v>
      </c>
      <c r="B2238" s="1">
        <v>44314</v>
      </c>
      <c r="C2238" s="1" t="str">
        <f t="shared" si="34"/>
        <v>21118</v>
      </c>
      <c r="D2238" t="s">
        <v>109</v>
      </c>
      <c r="E2238" t="s">
        <v>120</v>
      </c>
      <c r="F2238" t="s">
        <v>111</v>
      </c>
      <c r="G2238">
        <v>19</v>
      </c>
      <c r="H2238">
        <v>158</v>
      </c>
      <c r="I2238" t="s">
        <v>45</v>
      </c>
      <c r="J2238" t="str">
        <f>_xlfn.XLOOKUP(Table1_1[[#This Row],[Analyte]],[1]analyte_order!$B:$B,[1]analyte_order!$C:$C)</f>
        <v>27854-31-5</v>
      </c>
      <c r="K2238">
        <f>_xlfn.XLOOKUP(Table1_1[[#This Row],[CAS_rn]],[1]analyte_order!$C:$C,[1]analyte_order!$E:$E)</f>
        <v>42</v>
      </c>
      <c r="L2238" s="3">
        <v>2.2800000000000001E-2</v>
      </c>
    </row>
    <row r="2239" spans="1:12" x14ac:dyDescent="0.3">
      <c r="A2239" t="s">
        <v>199</v>
      </c>
      <c r="B2239" s="1">
        <v>44314</v>
      </c>
      <c r="C2239" s="1" t="str">
        <f t="shared" si="34"/>
        <v>21118</v>
      </c>
      <c r="D2239" t="s">
        <v>109</v>
      </c>
      <c r="E2239" t="s">
        <v>120</v>
      </c>
      <c r="F2239" t="s">
        <v>111</v>
      </c>
      <c r="G2239">
        <v>19</v>
      </c>
      <c r="H2239">
        <v>158</v>
      </c>
      <c r="I2239" t="s">
        <v>46</v>
      </c>
      <c r="J2239" t="str">
        <f>_xlfn.XLOOKUP(Table1_1[[#This Row],[Analyte]],[1]analyte_order!$B:$B,[1]analyte_order!$C:$C)</f>
        <v>53826-13-4</v>
      </c>
      <c r="K2239">
        <f>_xlfn.XLOOKUP(Table1_1[[#This Row],[CAS_rn]],[1]analyte_order!$C:$C,[1]analyte_order!$E:$E)</f>
        <v>43</v>
      </c>
      <c r="L2239" s="3">
        <v>2.2800000000000001E-2</v>
      </c>
    </row>
    <row r="2240" spans="1:12" x14ac:dyDescent="0.3">
      <c r="A2240" t="s">
        <v>199</v>
      </c>
      <c r="B2240" s="1">
        <v>44314</v>
      </c>
      <c r="C2240" s="1" t="str">
        <f t="shared" si="34"/>
        <v>21118</v>
      </c>
      <c r="D2240" t="s">
        <v>109</v>
      </c>
      <c r="E2240" t="s">
        <v>120</v>
      </c>
      <c r="F2240" t="s">
        <v>111</v>
      </c>
      <c r="G2240">
        <v>19</v>
      </c>
      <c r="H2240">
        <v>158</v>
      </c>
      <c r="I2240" t="s">
        <v>47</v>
      </c>
      <c r="J2240" t="str">
        <f>_xlfn.XLOOKUP(Table1_1[[#This Row],[Analyte]],[1]analyte_order!$B:$B,[1]analyte_order!$C:$C)</f>
        <v>161094-75-3</v>
      </c>
      <c r="K2240">
        <f>_xlfn.XLOOKUP(Table1_1[[#This Row],[CAS_rn]],[1]analyte_order!$C:$C,[1]analyte_order!$E:$E)</f>
        <v>44</v>
      </c>
      <c r="L2240" s="3">
        <v>2.2800000000000001E-2</v>
      </c>
    </row>
    <row r="2241" spans="1:12" x14ac:dyDescent="0.3">
      <c r="A2241" t="s">
        <v>199</v>
      </c>
      <c r="B2241" s="1">
        <v>44314</v>
      </c>
      <c r="C2241" s="1" t="str">
        <f t="shared" si="34"/>
        <v>21118</v>
      </c>
      <c r="D2241" t="s">
        <v>109</v>
      </c>
      <c r="E2241" t="s">
        <v>120</v>
      </c>
      <c r="F2241" t="s">
        <v>111</v>
      </c>
      <c r="G2241">
        <v>19</v>
      </c>
      <c r="H2241">
        <v>158</v>
      </c>
      <c r="I2241" t="s">
        <v>48</v>
      </c>
      <c r="J2241" t="str">
        <f>_xlfn.XLOOKUP(Table1_1[[#This Row],[Analyte]],[1]analyte_order!$B:$B,[1]analyte_order!$C:$C)</f>
        <v>70887-84-2</v>
      </c>
      <c r="K2241">
        <f>_xlfn.XLOOKUP(Table1_1[[#This Row],[CAS_rn]],[1]analyte_order!$C:$C,[1]analyte_order!$E:$E)</f>
        <v>45</v>
      </c>
      <c r="L2241" s="3">
        <v>2.2800000000000001E-2</v>
      </c>
    </row>
    <row r="2242" spans="1:12" x14ac:dyDescent="0.3">
      <c r="A2242" t="s">
        <v>199</v>
      </c>
      <c r="B2242" s="1">
        <v>44314</v>
      </c>
      <c r="C2242" s="1" t="str">
        <f t="shared" ref="C2242:C2305" si="35">TEXT(B2242,"yy")&amp;TEXT((B2242-DATEVALUE("1/1/"&amp;TEXT(B2242,"yy"))+1),"000")</f>
        <v>21118</v>
      </c>
      <c r="D2242" t="s">
        <v>109</v>
      </c>
      <c r="E2242" t="s">
        <v>120</v>
      </c>
      <c r="F2242" t="s">
        <v>111</v>
      </c>
      <c r="G2242">
        <v>19</v>
      </c>
      <c r="H2242">
        <v>158</v>
      </c>
      <c r="I2242" t="s">
        <v>49</v>
      </c>
      <c r="J2242" t="str">
        <f>_xlfn.XLOOKUP(Table1_1[[#This Row],[Analyte]],[1]analyte_order!$B:$B,[1]analyte_order!$C:$C)</f>
        <v>57677-95-9</v>
      </c>
      <c r="K2242">
        <f>_xlfn.XLOOKUP(Table1_1[[#This Row],[CAS_rn]],[1]analyte_order!$C:$C,[1]analyte_order!$E:$E)</f>
        <v>46</v>
      </c>
      <c r="L2242" s="3">
        <v>2.2800000000000001E-2</v>
      </c>
    </row>
    <row r="2243" spans="1:12" x14ac:dyDescent="0.3">
      <c r="A2243" t="s">
        <v>199</v>
      </c>
      <c r="B2243" s="1">
        <v>44314</v>
      </c>
      <c r="C2243" s="1" t="str">
        <f t="shared" si="35"/>
        <v>21118</v>
      </c>
      <c r="D2243" t="s">
        <v>109</v>
      </c>
      <c r="E2243" t="s">
        <v>120</v>
      </c>
      <c r="F2243" t="s">
        <v>111</v>
      </c>
      <c r="G2243">
        <v>19</v>
      </c>
      <c r="H2243">
        <v>158</v>
      </c>
      <c r="I2243" t="s">
        <v>50</v>
      </c>
      <c r="J2243" t="str">
        <f>_xlfn.XLOOKUP(Table1_1[[#This Row],[Analyte]],[1]analyte_order!$B:$B,[1]analyte_order!$C:$C)</f>
        <v>30334-69-1</v>
      </c>
      <c r="K2243">
        <f>_xlfn.XLOOKUP(Table1_1[[#This Row],[CAS_rn]],[1]analyte_order!$C:$C,[1]analyte_order!$E:$E)</f>
        <v>51</v>
      </c>
      <c r="L2243" s="3">
        <v>5.16</v>
      </c>
    </row>
    <row r="2244" spans="1:12" x14ac:dyDescent="0.3">
      <c r="A2244" t="s">
        <v>199</v>
      </c>
      <c r="B2244" s="1">
        <v>44314</v>
      </c>
      <c r="C2244" s="1" t="str">
        <f t="shared" si="35"/>
        <v>21118</v>
      </c>
      <c r="D2244" t="s">
        <v>109</v>
      </c>
      <c r="E2244" t="s">
        <v>120</v>
      </c>
      <c r="F2244" t="s">
        <v>111</v>
      </c>
      <c r="G2244">
        <v>19</v>
      </c>
      <c r="H2244">
        <v>158</v>
      </c>
      <c r="I2244" t="s">
        <v>51</v>
      </c>
      <c r="J2244" t="str">
        <f>_xlfn.XLOOKUP(Table1_1[[#This Row],[Analyte]],[1]analyte_order!$B:$B,[1]analyte_order!$C:$C)</f>
        <v>41997-13-1</v>
      </c>
      <c r="K2244">
        <f>_xlfn.XLOOKUP(Table1_1[[#This Row],[CAS_rn]],[1]analyte_order!$C:$C,[1]analyte_order!$E:$E)</f>
        <v>52</v>
      </c>
      <c r="L2244" s="3">
        <v>46.2</v>
      </c>
    </row>
    <row r="2245" spans="1:12" x14ac:dyDescent="0.3">
      <c r="A2245" t="s">
        <v>199</v>
      </c>
      <c r="B2245" s="1">
        <v>44314</v>
      </c>
      <c r="C2245" s="1" t="str">
        <f t="shared" si="35"/>
        <v>21118</v>
      </c>
      <c r="D2245" t="s">
        <v>109</v>
      </c>
      <c r="E2245" t="s">
        <v>120</v>
      </c>
      <c r="F2245" t="s">
        <v>111</v>
      </c>
      <c r="G2245">
        <v>19</v>
      </c>
      <c r="H2245">
        <v>158</v>
      </c>
      <c r="I2245" t="s">
        <v>52</v>
      </c>
      <c r="J2245" t="str">
        <f>_xlfn.XLOOKUP(Table1_1[[#This Row],[Analyte]],[1]analyte_order!$B:$B,[1]analyte_order!$C:$C)</f>
        <v>423-41-6</v>
      </c>
      <c r="K2245">
        <f>_xlfn.XLOOKUP(Table1_1[[#This Row],[CAS_rn]],[1]analyte_order!$C:$C,[1]analyte_order!$E:$E)</f>
        <v>53</v>
      </c>
      <c r="L2245" s="3">
        <v>2.2800000000000001E-2</v>
      </c>
    </row>
    <row r="2246" spans="1:12" x14ac:dyDescent="0.3">
      <c r="A2246" t="s">
        <v>199</v>
      </c>
      <c r="B2246" s="1">
        <v>44314</v>
      </c>
      <c r="C2246" s="1" t="str">
        <f t="shared" si="35"/>
        <v>21118</v>
      </c>
      <c r="D2246" t="s">
        <v>109</v>
      </c>
      <c r="E2246" t="s">
        <v>120</v>
      </c>
      <c r="F2246" t="s">
        <v>111</v>
      </c>
      <c r="G2246">
        <v>19</v>
      </c>
      <c r="H2246">
        <v>158</v>
      </c>
      <c r="I2246" t="s">
        <v>53</v>
      </c>
      <c r="J2246" t="str">
        <f>_xlfn.XLOOKUP(Table1_1[[#This Row],[Analyte]],[1]analyte_order!$B:$B,[1]analyte_order!$C:$C)</f>
        <v>777011-38-8</v>
      </c>
      <c r="K2246">
        <f>_xlfn.XLOOKUP(Table1_1[[#This Row],[CAS_rn]],[1]analyte_order!$C:$C,[1]analyte_order!$E:$E)</f>
        <v>54</v>
      </c>
      <c r="L2246" s="3">
        <v>3.57</v>
      </c>
    </row>
    <row r="2247" spans="1:12" x14ac:dyDescent="0.3">
      <c r="A2247" t="s">
        <v>199</v>
      </c>
      <c r="B2247" s="1">
        <v>44314</v>
      </c>
      <c r="C2247" s="1" t="str">
        <f t="shared" si="35"/>
        <v>21118</v>
      </c>
      <c r="D2247" t="s">
        <v>109</v>
      </c>
      <c r="E2247" t="s">
        <v>120</v>
      </c>
      <c r="F2247" t="s">
        <v>111</v>
      </c>
      <c r="G2247">
        <v>19</v>
      </c>
      <c r="H2247">
        <v>158</v>
      </c>
      <c r="I2247" t="s">
        <v>54</v>
      </c>
      <c r="J2247" t="str">
        <f>_xlfn.XLOOKUP(Table1_1[[#This Row],[Analyte]],[1]analyte_order!$B:$B,[1]analyte_order!$C:$C)</f>
        <v>646-83-3</v>
      </c>
      <c r="K2247">
        <f>_xlfn.XLOOKUP(Table1_1[[#This Row],[CAS_rn]],[1]analyte_order!$C:$C,[1]analyte_order!$E:$E)</f>
        <v>55</v>
      </c>
      <c r="L2247" s="3">
        <v>2.2800000000000001E-2</v>
      </c>
    </row>
    <row r="2248" spans="1:12" x14ac:dyDescent="0.3">
      <c r="A2248" t="s">
        <v>199</v>
      </c>
      <c r="B2248" s="1">
        <v>44314</v>
      </c>
      <c r="C2248" s="1" t="str">
        <f t="shared" si="35"/>
        <v>21118</v>
      </c>
      <c r="D2248" t="s">
        <v>109</v>
      </c>
      <c r="E2248" t="s">
        <v>120</v>
      </c>
      <c r="F2248" t="s">
        <v>111</v>
      </c>
      <c r="G2248">
        <v>19</v>
      </c>
      <c r="H2248">
        <v>158</v>
      </c>
      <c r="I2248" t="s">
        <v>55</v>
      </c>
      <c r="J2248" t="str">
        <f>_xlfn.XLOOKUP(Table1_1[[#This Row],[Analyte]],[1]analyte_order!$B:$B,[1]analyte_order!$C:$C)</f>
        <v>678-41-1</v>
      </c>
      <c r="K2248">
        <f>_xlfn.XLOOKUP(Table1_1[[#This Row],[CAS_rn]],[1]analyte_order!$C:$C,[1]analyte_order!$E:$E)</f>
        <v>56</v>
      </c>
      <c r="L2248" s="3">
        <v>2.2800000000000001E-2</v>
      </c>
    </row>
    <row r="2249" spans="1:12" x14ac:dyDescent="0.3">
      <c r="A2249" t="s">
        <v>199</v>
      </c>
      <c r="B2249" s="1">
        <v>44314</v>
      </c>
      <c r="C2249" s="1" t="str">
        <f t="shared" si="35"/>
        <v>21118</v>
      </c>
      <c r="D2249" t="s">
        <v>109</v>
      </c>
      <c r="E2249" t="s">
        <v>120</v>
      </c>
      <c r="F2249" t="s">
        <v>111</v>
      </c>
      <c r="G2249">
        <v>19</v>
      </c>
      <c r="H2249">
        <v>158</v>
      </c>
      <c r="I2249" t="s">
        <v>56</v>
      </c>
      <c r="J2249" t="str">
        <f>_xlfn.XLOOKUP(Table1_1[[#This Row],[Analyte]],[1]analyte_order!$B:$B,[1]analyte_order!$C:$C)</f>
        <v>2965-52-8</v>
      </c>
      <c r="K2249">
        <f>_xlfn.XLOOKUP(Table1_1[[#This Row],[CAS_rn]],[1]analyte_order!$C:$C,[1]analyte_order!$E:$E)</f>
        <v>57</v>
      </c>
      <c r="L2249" s="3">
        <v>2.2800000000000001E-2</v>
      </c>
    </row>
    <row r="2250" spans="1:12" x14ac:dyDescent="0.3">
      <c r="A2250" t="s">
        <v>200</v>
      </c>
      <c r="B2250" s="1">
        <v>44314</v>
      </c>
      <c r="C2250" s="1" t="str">
        <f t="shared" si="35"/>
        <v>21118</v>
      </c>
      <c r="D2250" t="s">
        <v>109</v>
      </c>
      <c r="E2250" t="s">
        <v>120</v>
      </c>
      <c r="F2250" t="s">
        <v>113</v>
      </c>
      <c r="G2250">
        <v>19</v>
      </c>
      <c r="H2250">
        <v>158</v>
      </c>
      <c r="I2250" t="s">
        <v>7</v>
      </c>
      <c r="J2250" t="str">
        <f>_xlfn.XLOOKUP(Table1_1[[#This Row],[Analyte]],[1]analyte_order!$B:$B,[1]analyte_order!$C:$C)</f>
        <v>375-22-4</v>
      </c>
      <c r="K2250">
        <f>_xlfn.XLOOKUP(Table1_1[[#This Row],[CAS_rn]],[1]analyte_order!$C:$C,[1]analyte_order!$E:$E)</f>
        <v>1</v>
      </c>
      <c r="L2250" s="3">
        <v>0.98799999999999999</v>
      </c>
    </row>
    <row r="2251" spans="1:12" x14ac:dyDescent="0.3">
      <c r="A2251" t="s">
        <v>200</v>
      </c>
      <c r="B2251" s="1">
        <v>44314</v>
      </c>
      <c r="C2251" s="1" t="str">
        <f t="shared" si="35"/>
        <v>21118</v>
      </c>
      <c r="D2251" t="s">
        <v>109</v>
      </c>
      <c r="E2251" t="s">
        <v>120</v>
      </c>
      <c r="F2251" t="s">
        <v>113</v>
      </c>
      <c r="G2251">
        <v>19</v>
      </c>
      <c r="H2251">
        <v>158</v>
      </c>
      <c r="I2251" t="s">
        <v>8</v>
      </c>
      <c r="J2251" t="str">
        <f>_xlfn.XLOOKUP(Table1_1[[#This Row],[Analyte]],[1]analyte_order!$B:$B,[1]analyte_order!$C:$C)</f>
        <v>2706-90-3</v>
      </c>
      <c r="K2251">
        <f>_xlfn.XLOOKUP(Table1_1[[#This Row],[CAS_rn]],[1]analyte_order!$C:$C,[1]analyte_order!$E:$E)</f>
        <v>2</v>
      </c>
      <c r="L2251" s="3">
        <v>2.0299999999999999E-2</v>
      </c>
    </row>
    <row r="2252" spans="1:12" x14ac:dyDescent="0.3">
      <c r="A2252" t="s">
        <v>200</v>
      </c>
      <c r="B2252" s="1">
        <v>44314</v>
      </c>
      <c r="C2252" s="1" t="str">
        <f t="shared" si="35"/>
        <v>21118</v>
      </c>
      <c r="D2252" t="s">
        <v>109</v>
      </c>
      <c r="E2252" t="s">
        <v>120</v>
      </c>
      <c r="F2252" t="s">
        <v>113</v>
      </c>
      <c r="G2252">
        <v>19</v>
      </c>
      <c r="H2252">
        <v>158</v>
      </c>
      <c r="I2252" t="s">
        <v>9</v>
      </c>
      <c r="J2252" t="str">
        <f>_xlfn.XLOOKUP(Table1_1[[#This Row],[Analyte]],[1]analyte_order!$B:$B,[1]analyte_order!$C:$C)</f>
        <v>307-24-4</v>
      </c>
      <c r="K2252">
        <f>_xlfn.XLOOKUP(Table1_1[[#This Row],[CAS_rn]],[1]analyte_order!$C:$C,[1]analyte_order!$E:$E)</f>
        <v>3</v>
      </c>
      <c r="L2252" s="3">
        <v>2.02</v>
      </c>
    </row>
    <row r="2253" spans="1:12" x14ac:dyDescent="0.3">
      <c r="A2253" t="s">
        <v>200</v>
      </c>
      <c r="B2253" s="1">
        <v>44314</v>
      </c>
      <c r="C2253" s="1" t="str">
        <f t="shared" si="35"/>
        <v>21118</v>
      </c>
      <c r="D2253" t="s">
        <v>109</v>
      </c>
      <c r="E2253" t="s">
        <v>120</v>
      </c>
      <c r="F2253" t="s">
        <v>113</v>
      </c>
      <c r="G2253">
        <v>19</v>
      </c>
      <c r="H2253">
        <v>158</v>
      </c>
      <c r="I2253" t="s">
        <v>10</v>
      </c>
      <c r="J2253" t="str">
        <f>_xlfn.XLOOKUP(Table1_1[[#This Row],[Analyte]],[1]analyte_order!$B:$B,[1]analyte_order!$C:$C)</f>
        <v>375-85-9</v>
      </c>
      <c r="K2253">
        <f>_xlfn.XLOOKUP(Table1_1[[#This Row],[CAS_rn]],[1]analyte_order!$C:$C,[1]analyte_order!$E:$E)</f>
        <v>4</v>
      </c>
      <c r="L2253" s="3">
        <v>1.18</v>
      </c>
    </row>
    <row r="2254" spans="1:12" x14ac:dyDescent="0.3">
      <c r="A2254" t="s">
        <v>200</v>
      </c>
      <c r="B2254" s="1">
        <v>44314</v>
      </c>
      <c r="C2254" s="1" t="str">
        <f t="shared" si="35"/>
        <v>21118</v>
      </c>
      <c r="D2254" t="s">
        <v>109</v>
      </c>
      <c r="E2254" t="s">
        <v>120</v>
      </c>
      <c r="F2254" t="s">
        <v>113</v>
      </c>
      <c r="G2254">
        <v>19</v>
      </c>
      <c r="H2254">
        <v>158</v>
      </c>
      <c r="I2254" t="s">
        <v>11</v>
      </c>
      <c r="J2254" t="str">
        <f>_xlfn.XLOOKUP(Table1_1[[#This Row],[Analyte]],[1]analyte_order!$B:$B,[1]analyte_order!$C:$C)</f>
        <v>335-67-1</v>
      </c>
      <c r="K2254">
        <f>_xlfn.XLOOKUP(Table1_1[[#This Row],[CAS_rn]],[1]analyte_order!$C:$C,[1]analyte_order!$E:$E)</f>
        <v>5</v>
      </c>
      <c r="L2254" s="3">
        <v>5.26</v>
      </c>
    </row>
    <row r="2255" spans="1:12" x14ac:dyDescent="0.3">
      <c r="A2255" t="s">
        <v>200</v>
      </c>
      <c r="B2255" s="1">
        <v>44314</v>
      </c>
      <c r="C2255" s="1" t="str">
        <f t="shared" si="35"/>
        <v>21118</v>
      </c>
      <c r="D2255" t="s">
        <v>109</v>
      </c>
      <c r="E2255" t="s">
        <v>120</v>
      </c>
      <c r="F2255" t="s">
        <v>113</v>
      </c>
      <c r="G2255">
        <v>19</v>
      </c>
      <c r="H2255">
        <v>158</v>
      </c>
      <c r="I2255" t="s">
        <v>12</v>
      </c>
      <c r="J2255" t="str">
        <f>_xlfn.XLOOKUP(Table1_1[[#This Row],[Analyte]],[1]analyte_order!$B:$B,[1]analyte_order!$C:$C)</f>
        <v>375-95-1</v>
      </c>
      <c r="K2255">
        <f>_xlfn.XLOOKUP(Table1_1[[#This Row],[CAS_rn]],[1]analyte_order!$C:$C,[1]analyte_order!$E:$E)</f>
        <v>6</v>
      </c>
      <c r="L2255" s="3">
        <v>2.64</v>
      </c>
    </row>
    <row r="2256" spans="1:12" x14ac:dyDescent="0.3">
      <c r="A2256" t="s">
        <v>200</v>
      </c>
      <c r="B2256" s="1">
        <v>44314</v>
      </c>
      <c r="C2256" s="1" t="str">
        <f t="shared" si="35"/>
        <v>21118</v>
      </c>
      <c r="D2256" t="s">
        <v>109</v>
      </c>
      <c r="E2256" t="s">
        <v>120</v>
      </c>
      <c r="F2256" t="s">
        <v>113</v>
      </c>
      <c r="G2256">
        <v>19</v>
      </c>
      <c r="H2256">
        <v>158</v>
      </c>
      <c r="I2256" t="s">
        <v>19</v>
      </c>
      <c r="J2256" t="str">
        <f>_xlfn.XLOOKUP(Table1_1[[#This Row],[Analyte]],[1]analyte_order!$B:$B,[1]analyte_order!$C:$C)</f>
        <v>335-76-2</v>
      </c>
      <c r="K2256">
        <f>_xlfn.XLOOKUP(Table1_1[[#This Row],[CAS_rn]],[1]analyte_order!$C:$C,[1]analyte_order!$E:$E)</f>
        <v>7</v>
      </c>
      <c r="L2256" s="3">
        <v>4.5999999999999996</v>
      </c>
    </row>
    <row r="2257" spans="1:12" x14ac:dyDescent="0.3">
      <c r="A2257" t="s">
        <v>200</v>
      </c>
      <c r="B2257" s="1">
        <v>44314</v>
      </c>
      <c r="C2257" s="1" t="str">
        <f t="shared" si="35"/>
        <v>21118</v>
      </c>
      <c r="D2257" t="s">
        <v>109</v>
      </c>
      <c r="E2257" t="s">
        <v>120</v>
      </c>
      <c r="F2257" t="s">
        <v>113</v>
      </c>
      <c r="G2257">
        <v>19</v>
      </c>
      <c r="H2257">
        <v>158</v>
      </c>
      <c r="I2257" t="s">
        <v>20</v>
      </c>
      <c r="J2257" t="str">
        <f>_xlfn.XLOOKUP(Table1_1[[#This Row],[Analyte]],[1]analyte_order!$B:$B,[1]analyte_order!$C:$C)</f>
        <v>2058-94-8</v>
      </c>
      <c r="K2257">
        <f>_xlfn.XLOOKUP(Table1_1[[#This Row],[CAS_rn]],[1]analyte_order!$C:$C,[1]analyte_order!$E:$E)</f>
        <v>8</v>
      </c>
      <c r="L2257" s="3">
        <v>9.77</v>
      </c>
    </row>
    <row r="2258" spans="1:12" x14ac:dyDescent="0.3">
      <c r="A2258" t="s">
        <v>200</v>
      </c>
      <c r="B2258" s="1">
        <v>44314</v>
      </c>
      <c r="C2258" s="1" t="str">
        <f t="shared" si="35"/>
        <v>21118</v>
      </c>
      <c r="D2258" t="s">
        <v>109</v>
      </c>
      <c r="E2258" t="s">
        <v>120</v>
      </c>
      <c r="F2258" t="s">
        <v>113</v>
      </c>
      <c r="G2258">
        <v>19</v>
      </c>
      <c r="H2258">
        <v>158</v>
      </c>
      <c r="I2258" t="s">
        <v>21</v>
      </c>
      <c r="J2258" t="str">
        <f>_xlfn.XLOOKUP(Table1_1[[#This Row],[Analyte]],[1]analyte_order!$B:$B,[1]analyte_order!$C:$C)</f>
        <v>307-55-1</v>
      </c>
      <c r="K2258">
        <f>_xlfn.XLOOKUP(Table1_1[[#This Row],[CAS_rn]],[1]analyte_order!$C:$C,[1]analyte_order!$E:$E)</f>
        <v>9</v>
      </c>
      <c r="L2258" s="3">
        <v>10.8</v>
      </c>
    </row>
    <row r="2259" spans="1:12" x14ac:dyDescent="0.3">
      <c r="A2259" t="s">
        <v>200</v>
      </c>
      <c r="B2259" s="1">
        <v>44314</v>
      </c>
      <c r="C2259" s="1" t="str">
        <f t="shared" si="35"/>
        <v>21118</v>
      </c>
      <c r="D2259" t="s">
        <v>109</v>
      </c>
      <c r="E2259" t="s">
        <v>120</v>
      </c>
      <c r="F2259" t="s">
        <v>113</v>
      </c>
      <c r="G2259">
        <v>19</v>
      </c>
      <c r="H2259">
        <v>158</v>
      </c>
      <c r="I2259" t="s">
        <v>22</v>
      </c>
      <c r="J2259" t="str">
        <f>_xlfn.XLOOKUP(Table1_1[[#This Row],[Analyte]],[1]analyte_order!$B:$B,[1]analyte_order!$C:$C)</f>
        <v>72629-94-8</v>
      </c>
      <c r="K2259">
        <f>_xlfn.XLOOKUP(Table1_1[[#This Row],[CAS_rn]],[1]analyte_order!$C:$C,[1]analyte_order!$E:$E)</f>
        <v>10</v>
      </c>
      <c r="L2259" s="3">
        <v>8.31</v>
      </c>
    </row>
    <row r="2260" spans="1:12" x14ac:dyDescent="0.3">
      <c r="A2260" t="s">
        <v>200</v>
      </c>
      <c r="B2260" s="1">
        <v>44314</v>
      </c>
      <c r="C2260" s="1" t="str">
        <f t="shared" si="35"/>
        <v>21118</v>
      </c>
      <c r="D2260" t="s">
        <v>109</v>
      </c>
      <c r="E2260" t="s">
        <v>120</v>
      </c>
      <c r="F2260" t="s">
        <v>113</v>
      </c>
      <c r="G2260">
        <v>19</v>
      </c>
      <c r="H2260">
        <v>158</v>
      </c>
      <c r="I2260" t="s">
        <v>23</v>
      </c>
      <c r="J2260" t="str">
        <f>_xlfn.XLOOKUP(Table1_1[[#This Row],[Analyte]],[1]analyte_order!$B:$B,[1]analyte_order!$C:$C)</f>
        <v>376-06-7</v>
      </c>
      <c r="K2260">
        <f>_xlfn.XLOOKUP(Table1_1[[#This Row],[CAS_rn]],[1]analyte_order!$C:$C,[1]analyte_order!$E:$E)</f>
        <v>11</v>
      </c>
      <c r="L2260" s="3">
        <v>7.56</v>
      </c>
    </row>
    <row r="2261" spans="1:12" x14ac:dyDescent="0.3">
      <c r="A2261" t="s">
        <v>200</v>
      </c>
      <c r="B2261" s="1">
        <v>44314</v>
      </c>
      <c r="C2261" s="1" t="str">
        <f t="shared" si="35"/>
        <v>21118</v>
      </c>
      <c r="D2261" t="s">
        <v>109</v>
      </c>
      <c r="E2261" t="s">
        <v>120</v>
      </c>
      <c r="F2261" t="s">
        <v>113</v>
      </c>
      <c r="G2261">
        <v>19</v>
      </c>
      <c r="H2261">
        <v>158</v>
      </c>
      <c r="I2261" t="s">
        <v>24</v>
      </c>
      <c r="J2261" t="str">
        <f>_xlfn.XLOOKUP(Table1_1[[#This Row],[Analyte]],[1]analyte_order!$B:$B,[1]analyte_order!$C:$C)</f>
        <v>67905-19-5</v>
      </c>
      <c r="K2261">
        <f>_xlfn.XLOOKUP(Table1_1[[#This Row],[CAS_rn]],[1]analyte_order!$C:$C,[1]analyte_order!$E:$E)</f>
        <v>12</v>
      </c>
      <c r="L2261" s="3">
        <v>0.20300000000000001</v>
      </c>
    </row>
    <row r="2262" spans="1:12" x14ac:dyDescent="0.3">
      <c r="A2262" t="s">
        <v>200</v>
      </c>
      <c r="B2262" s="1">
        <v>44314</v>
      </c>
      <c r="C2262" s="1" t="str">
        <f t="shared" si="35"/>
        <v>21118</v>
      </c>
      <c r="D2262" t="s">
        <v>109</v>
      </c>
      <c r="E2262" t="s">
        <v>120</v>
      </c>
      <c r="F2262" t="s">
        <v>113</v>
      </c>
      <c r="G2262">
        <v>19</v>
      </c>
      <c r="H2262">
        <v>158</v>
      </c>
      <c r="I2262" t="s">
        <v>13</v>
      </c>
      <c r="J2262" t="str">
        <f>_xlfn.XLOOKUP(Table1_1[[#This Row],[Analyte]],[1]analyte_order!$B:$B,[1]analyte_order!$C:$C)</f>
        <v>375-73-5</v>
      </c>
      <c r="K2262">
        <f>_xlfn.XLOOKUP(Table1_1[[#This Row],[CAS_rn]],[1]analyte_order!$C:$C,[1]analyte_order!$E:$E)</f>
        <v>14</v>
      </c>
      <c r="L2262" s="3">
        <v>9.4100000000000003E-2</v>
      </c>
    </row>
    <row r="2263" spans="1:12" x14ac:dyDescent="0.3">
      <c r="A2263" t="s">
        <v>200</v>
      </c>
      <c r="B2263" s="1">
        <v>44314</v>
      </c>
      <c r="C2263" s="1" t="str">
        <f t="shared" si="35"/>
        <v>21118</v>
      </c>
      <c r="D2263" t="s">
        <v>109</v>
      </c>
      <c r="E2263" t="s">
        <v>120</v>
      </c>
      <c r="F2263" t="s">
        <v>113</v>
      </c>
      <c r="G2263">
        <v>19</v>
      </c>
      <c r="H2263">
        <v>158</v>
      </c>
      <c r="I2263" t="s">
        <v>14</v>
      </c>
      <c r="J2263" t="str">
        <f>_xlfn.XLOOKUP(Table1_1[[#This Row],[Analyte]],[1]analyte_order!$B:$B,[1]analyte_order!$C:$C)</f>
        <v>2706-91-4</v>
      </c>
      <c r="K2263">
        <f>_xlfn.XLOOKUP(Table1_1[[#This Row],[CAS_rn]],[1]analyte_order!$C:$C,[1]analyte_order!$E:$E)</f>
        <v>15</v>
      </c>
      <c r="L2263" s="3">
        <v>1.38</v>
      </c>
    </row>
    <row r="2264" spans="1:12" x14ac:dyDescent="0.3">
      <c r="A2264" t="s">
        <v>200</v>
      </c>
      <c r="B2264" s="1">
        <v>44314</v>
      </c>
      <c r="C2264" s="1" t="str">
        <f t="shared" si="35"/>
        <v>21118</v>
      </c>
      <c r="D2264" t="s">
        <v>109</v>
      </c>
      <c r="E2264" t="s">
        <v>120</v>
      </c>
      <c r="F2264" t="s">
        <v>113</v>
      </c>
      <c r="G2264">
        <v>19</v>
      </c>
      <c r="H2264">
        <v>158</v>
      </c>
      <c r="I2264" t="s">
        <v>15</v>
      </c>
      <c r="J2264" t="str">
        <f>_xlfn.XLOOKUP(Table1_1[[#This Row],[Analyte]],[1]analyte_order!$B:$B,[1]analyte_order!$C:$C)</f>
        <v>355-46-4</v>
      </c>
      <c r="K2264">
        <f>_xlfn.XLOOKUP(Table1_1[[#This Row],[CAS_rn]],[1]analyte_order!$C:$C,[1]analyte_order!$E:$E)</f>
        <v>16</v>
      </c>
      <c r="L2264" s="3">
        <v>40.799999999999997</v>
      </c>
    </row>
    <row r="2265" spans="1:12" x14ac:dyDescent="0.3">
      <c r="A2265" t="s">
        <v>200</v>
      </c>
      <c r="B2265" s="1">
        <v>44314</v>
      </c>
      <c r="C2265" s="1" t="str">
        <f t="shared" si="35"/>
        <v>21118</v>
      </c>
      <c r="D2265" t="s">
        <v>109</v>
      </c>
      <c r="E2265" t="s">
        <v>120</v>
      </c>
      <c r="F2265" t="s">
        <v>113</v>
      </c>
      <c r="G2265">
        <v>19</v>
      </c>
      <c r="H2265">
        <v>158</v>
      </c>
      <c r="I2265" t="s">
        <v>16</v>
      </c>
      <c r="J2265" t="str">
        <f>_xlfn.XLOOKUP(Table1_1[[#This Row],[Analyte]],[1]analyte_order!$B:$B,[1]analyte_order!$C:$C)</f>
        <v>375-92-8</v>
      </c>
      <c r="K2265">
        <f>_xlfn.XLOOKUP(Table1_1[[#This Row],[CAS_rn]],[1]analyte_order!$C:$C,[1]analyte_order!$E:$E)</f>
        <v>17</v>
      </c>
      <c r="L2265" s="3">
        <v>9.34</v>
      </c>
    </row>
    <row r="2266" spans="1:12" x14ac:dyDescent="0.3">
      <c r="A2266" t="s">
        <v>200</v>
      </c>
      <c r="B2266" s="1">
        <v>44314</v>
      </c>
      <c r="C2266" s="1" t="str">
        <f t="shared" si="35"/>
        <v>21118</v>
      </c>
      <c r="D2266" t="s">
        <v>109</v>
      </c>
      <c r="E2266" t="s">
        <v>120</v>
      </c>
      <c r="F2266" t="s">
        <v>113</v>
      </c>
      <c r="G2266">
        <v>19</v>
      </c>
      <c r="H2266">
        <v>158</v>
      </c>
      <c r="I2266" t="s">
        <v>17</v>
      </c>
      <c r="J2266" t="str">
        <f>_xlfn.XLOOKUP(Table1_1[[#This Row],[Analyte]],[1]analyte_order!$B:$B,[1]analyte_order!$C:$C)</f>
        <v>1763-23-1</v>
      </c>
      <c r="K2266">
        <f>_xlfn.XLOOKUP(Table1_1[[#This Row],[CAS_rn]],[1]analyte_order!$C:$C,[1]analyte_order!$E:$E)</f>
        <v>18</v>
      </c>
      <c r="L2266" s="3">
        <v>2010</v>
      </c>
    </row>
    <row r="2267" spans="1:12" x14ac:dyDescent="0.3">
      <c r="A2267" t="s">
        <v>200</v>
      </c>
      <c r="B2267" s="1">
        <v>44314</v>
      </c>
      <c r="C2267" s="1" t="str">
        <f t="shared" si="35"/>
        <v>21118</v>
      </c>
      <c r="D2267" t="s">
        <v>109</v>
      </c>
      <c r="E2267" t="s">
        <v>120</v>
      </c>
      <c r="F2267" t="s">
        <v>113</v>
      </c>
      <c r="G2267">
        <v>19</v>
      </c>
      <c r="H2267">
        <v>158</v>
      </c>
      <c r="I2267" t="s">
        <v>25</v>
      </c>
      <c r="J2267" t="str">
        <f>_xlfn.XLOOKUP(Table1_1[[#This Row],[Analyte]],[1]analyte_order!$B:$B,[1]analyte_order!$C:$C)</f>
        <v>68259-12-1</v>
      </c>
      <c r="K2267">
        <f>_xlfn.XLOOKUP(Table1_1[[#This Row],[CAS_rn]],[1]analyte_order!$C:$C,[1]analyte_order!$E:$E)</f>
        <v>19</v>
      </c>
      <c r="L2267" s="3">
        <v>22.4</v>
      </c>
    </row>
    <row r="2268" spans="1:12" x14ac:dyDescent="0.3">
      <c r="A2268" t="s">
        <v>200</v>
      </c>
      <c r="B2268" s="1">
        <v>44314</v>
      </c>
      <c r="C2268" s="1" t="str">
        <f t="shared" si="35"/>
        <v>21118</v>
      </c>
      <c r="D2268" t="s">
        <v>109</v>
      </c>
      <c r="E2268" t="s">
        <v>120</v>
      </c>
      <c r="F2268" t="s">
        <v>113</v>
      </c>
      <c r="G2268">
        <v>19</v>
      </c>
      <c r="H2268">
        <v>158</v>
      </c>
      <c r="I2268" t="s">
        <v>26</v>
      </c>
      <c r="J2268" t="str">
        <f>_xlfn.XLOOKUP(Table1_1[[#This Row],[Analyte]],[1]analyte_order!$B:$B,[1]analyte_order!$C:$C)</f>
        <v>335-77-3</v>
      </c>
      <c r="K2268">
        <f>_xlfn.XLOOKUP(Table1_1[[#This Row],[CAS_rn]],[1]analyte_order!$C:$C,[1]analyte_order!$E:$E)</f>
        <v>20</v>
      </c>
      <c r="L2268" s="3">
        <v>25.4</v>
      </c>
    </row>
    <row r="2269" spans="1:12" x14ac:dyDescent="0.3">
      <c r="A2269" t="s">
        <v>200</v>
      </c>
      <c r="B2269" s="1">
        <v>44314</v>
      </c>
      <c r="C2269" s="1" t="str">
        <f t="shared" si="35"/>
        <v>21118</v>
      </c>
      <c r="D2269" t="s">
        <v>109</v>
      </c>
      <c r="E2269" t="s">
        <v>120</v>
      </c>
      <c r="F2269" t="s">
        <v>113</v>
      </c>
      <c r="G2269">
        <v>19</v>
      </c>
      <c r="H2269">
        <v>158</v>
      </c>
      <c r="I2269" t="s">
        <v>27</v>
      </c>
      <c r="J2269" t="str">
        <f>_xlfn.XLOOKUP(Table1_1[[#This Row],[Analyte]],[1]analyte_order!$B:$B,[1]analyte_order!$C:$C)</f>
        <v>79780-39-5</v>
      </c>
      <c r="K2269">
        <f>_xlfn.XLOOKUP(Table1_1[[#This Row],[CAS_rn]],[1]analyte_order!$C:$C,[1]analyte_order!$E:$E)</f>
        <v>21</v>
      </c>
      <c r="L2269" s="3">
        <v>9.36</v>
      </c>
    </row>
    <row r="2270" spans="1:12" x14ac:dyDescent="0.3">
      <c r="A2270" t="s">
        <v>200</v>
      </c>
      <c r="B2270" s="1">
        <v>44314</v>
      </c>
      <c r="C2270" s="1" t="str">
        <f t="shared" si="35"/>
        <v>21118</v>
      </c>
      <c r="D2270" t="s">
        <v>109</v>
      </c>
      <c r="E2270" t="s">
        <v>120</v>
      </c>
      <c r="F2270" t="s">
        <v>113</v>
      </c>
      <c r="G2270">
        <v>19</v>
      </c>
      <c r="H2270">
        <v>158</v>
      </c>
      <c r="I2270" t="s">
        <v>28</v>
      </c>
      <c r="J2270" t="str">
        <f>_xlfn.XLOOKUP(Table1_1[[#This Row],[Analyte]],[1]analyte_order!$B:$B,[1]analyte_order!$C:$C)</f>
        <v>757124-72-4</v>
      </c>
      <c r="K2270">
        <f>_xlfn.XLOOKUP(Table1_1[[#This Row],[CAS_rn]],[1]analyte_order!$C:$C,[1]analyte_order!$E:$E)</f>
        <v>22</v>
      </c>
      <c r="L2270" s="3">
        <v>2.0299999999999999E-2</v>
      </c>
    </row>
    <row r="2271" spans="1:12" x14ac:dyDescent="0.3">
      <c r="A2271" t="s">
        <v>200</v>
      </c>
      <c r="B2271" s="1">
        <v>44314</v>
      </c>
      <c r="C2271" s="1" t="str">
        <f t="shared" si="35"/>
        <v>21118</v>
      </c>
      <c r="D2271" t="s">
        <v>109</v>
      </c>
      <c r="E2271" t="s">
        <v>120</v>
      </c>
      <c r="F2271" t="s">
        <v>113</v>
      </c>
      <c r="G2271">
        <v>19</v>
      </c>
      <c r="H2271">
        <v>158</v>
      </c>
      <c r="I2271" t="s">
        <v>18</v>
      </c>
      <c r="J2271" t="str">
        <f>_xlfn.XLOOKUP(Table1_1[[#This Row],[Analyte]],[1]analyte_order!$B:$B,[1]analyte_order!$C:$C)</f>
        <v>27619-97-2</v>
      </c>
      <c r="K2271">
        <f>_xlfn.XLOOKUP(Table1_1[[#This Row],[CAS_rn]],[1]analyte_order!$C:$C,[1]analyte_order!$E:$E)</f>
        <v>23</v>
      </c>
      <c r="L2271" s="3">
        <v>2.0299999999999999E-2</v>
      </c>
    </row>
    <row r="2272" spans="1:12" x14ac:dyDescent="0.3">
      <c r="A2272" t="s">
        <v>200</v>
      </c>
      <c r="B2272" s="1">
        <v>44314</v>
      </c>
      <c r="C2272" s="1" t="str">
        <f t="shared" si="35"/>
        <v>21118</v>
      </c>
      <c r="D2272" t="s">
        <v>109</v>
      </c>
      <c r="E2272" t="s">
        <v>120</v>
      </c>
      <c r="F2272" t="s">
        <v>113</v>
      </c>
      <c r="G2272">
        <v>19</v>
      </c>
      <c r="H2272">
        <v>158</v>
      </c>
      <c r="I2272" t="s">
        <v>29</v>
      </c>
      <c r="J2272" t="str">
        <f>_xlfn.XLOOKUP(Table1_1[[#This Row],[Analyte]],[1]analyte_order!$B:$B,[1]analyte_order!$C:$C)</f>
        <v>39108-34-4</v>
      </c>
      <c r="K2272">
        <f>_xlfn.XLOOKUP(Table1_1[[#This Row],[CAS_rn]],[1]analyte_order!$C:$C,[1]analyte_order!$E:$E)</f>
        <v>24</v>
      </c>
      <c r="L2272" s="3">
        <v>16.100000000000001</v>
      </c>
    </row>
    <row r="2273" spans="1:12" x14ac:dyDescent="0.3">
      <c r="A2273" t="s">
        <v>200</v>
      </c>
      <c r="B2273" s="1">
        <v>44314</v>
      </c>
      <c r="C2273" s="1" t="str">
        <f t="shared" si="35"/>
        <v>21118</v>
      </c>
      <c r="D2273" t="s">
        <v>109</v>
      </c>
      <c r="E2273" t="s">
        <v>120</v>
      </c>
      <c r="F2273" t="s">
        <v>113</v>
      </c>
      <c r="G2273">
        <v>19</v>
      </c>
      <c r="H2273">
        <v>158</v>
      </c>
      <c r="I2273" t="s">
        <v>30</v>
      </c>
      <c r="J2273" t="str">
        <f>_xlfn.XLOOKUP(Table1_1[[#This Row],[Analyte]],[1]analyte_order!$B:$B,[1]analyte_order!$C:$C)</f>
        <v>120226-60-0</v>
      </c>
      <c r="K2273">
        <f>_xlfn.XLOOKUP(Table1_1[[#This Row],[CAS_rn]],[1]analyte_order!$C:$C,[1]analyte_order!$E:$E)</f>
        <v>25</v>
      </c>
      <c r="L2273" s="3">
        <v>2.4700000000000002</v>
      </c>
    </row>
    <row r="2274" spans="1:12" x14ac:dyDescent="0.3">
      <c r="A2274" t="s">
        <v>200</v>
      </c>
      <c r="B2274" s="1">
        <v>44314</v>
      </c>
      <c r="C2274" s="1" t="str">
        <f t="shared" si="35"/>
        <v>21118</v>
      </c>
      <c r="D2274" t="s">
        <v>109</v>
      </c>
      <c r="E2274" t="s">
        <v>120</v>
      </c>
      <c r="F2274" t="s">
        <v>113</v>
      </c>
      <c r="G2274">
        <v>19</v>
      </c>
      <c r="H2274">
        <v>158</v>
      </c>
      <c r="I2274" t="s">
        <v>31</v>
      </c>
      <c r="J2274" t="str">
        <f>_xlfn.XLOOKUP(Table1_1[[#This Row],[Analyte]],[1]analyte_order!$B:$B,[1]analyte_order!$C:$C)</f>
        <v>2355-31-9</v>
      </c>
      <c r="K2274">
        <f>_xlfn.XLOOKUP(Table1_1[[#This Row],[CAS_rn]],[1]analyte_order!$C:$C,[1]analyte_order!$E:$E)</f>
        <v>26</v>
      </c>
      <c r="L2274" s="3">
        <v>2.0299999999999999E-2</v>
      </c>
    </row>
    <row r="2275" spans="1:12" x14ac:dyDescent="0.3">
      <c r="A2275" t="s">
        <v>200</v>
      </c>
      <c r="B2275" s="1">
        <v>44314</v>
      </c>
      <c r="C2275" s="1" t="str">
        <f t="shared" si="35"/>
        <v>21118</v>
      </c>
      <c r="D2275" t="s">
        <v>109</v>
      </c>
      <c r="E2275" t="s">
        <v>120</v>
      </c>
      <c r="F2275" t="s">
        <v>113</v>
      </c>
      <c r="G2275">
        <v>19</v>
      </c>
      <c r="H2275">
        <v>158</v>
      </c>
      <c r="I2275" t="s">
        <v>32</v>
      </c>
      <c r="J2275" t="str">
        <f>_xlfn.XLOOKUP(Table1_1[[#This Row],[Analyte]],[1]analyte_order!$B:$B,[1]analyte_order!$C:$C)</f>
        <v>2991-50-6</v>
      </c>
      <c r="K2275">
        <f>_xlfn.XLOOKUP(Table1_1[[#This Row],[CAS_rn]],[1]analyte_order!$C:$C,[1]analyte_order!$E:$E)</f>
        <v>27</v>
      </c>
      <c r="L2275" s="3">
        <v>2.0299999999999999E-2</v>
      </c>
    </row>
    <row r="2276" spans="1:12" x14ac:dyDescent="0.3">
      <c r="A2276" t="s">
        <v>200</v>
      </c>
      <c r="B2276" s="1">
        <v>44314</v>
      </c>
      <c r="C2276" s="1" t="str">
        <f t="shared" si="35"/>
        <v>21118</v>
      </c>
      <c r="D2276" t="s">
        <v>109</v>
      </c>
      <c r="E2276" t="s">
        <v>120</v>
      </c>
      <c r="F2276" t="s">
        <v>113</v>
      </c>
      <c r="G2276">
        <v>19</v>
      </c>
      <c r="H2276">
        <v>158</v>
      </c>
      <c r="I2276" t="s">
        <v>33</v>
      </c>
      <c r="J2276" t="str">
        <f>_xlfn.XLOOKUP(Table1_1[[#This Row],[Analyte]],[1]analyte_order!$B:$B,[1]analyte_order!$C:$C)</f>
        <v>754-91-6</v>
      </c>
      <c r="K2276">
        <f>_xlfn.XLOOKUP(Table1_1[[#This Row],[CAS_rn]],[1]analyte_order!$C:$C,[1]analyte_order!$E:$E)</f>
        <v>28</v>
      </c>
      <c r="L2276" s="3">
        <v>10.7</v>
      </c>
    </row>
    <row r="2277" spans="1:12" x14ac:dyDescent="0.3">
      <c r="A2277" t="s">
        <v>200</v>
      </c>
      <c r="B2277" s="1">
        <v>44314</v>
      </c>
      <c r="C2277" s="1" t="str">
        <f t="shared" si="35"/>
        <v>21118</v>
      </c>
      <c r="D2277" t="s">
        <v>109</v>
      </c>
      <c r="E2277" t="s">
        <v>120</v>
      </c>
      <c r="F2277" t="s">
        <v>113</v>
      </c>
      <c r="G2277">
        <v>19</v>
      </c>
      <c r="H2277">
        <v>158</v>
      </c>
      <c r="I2277" t="s">
        <v>34</v>
      </c>
      <c r="J2277" t="str">
        <f>_xlfn.XLOOKUP(Table1_1[[#This Row],[Analyte]],[1]analyte_order!$B:$B,[1]analyte_order!$C:$C)</f>
        <v>2806-24-8</v>
      </c>
      <c r="K2277">
        <f>_xlfn.XLOOKUP(Table1_1[[#This Row],[CAS_rn]],[1]analyte_order!$C:$C,[1]analyte_order!$E:$E)</f>
        <v>29</v>
      </c>
      <c r="L2277" s="3">
        <v>2.0299999999999999E-2</v>
      </c>
    </row>
    <row r="2278" spans="1:12" x14ac:dyDescent="0.3">
      <c r="A2278" t="s">
        <v>200</v>
      </c>
      <c r="B2278" s="1">
        <v>44314</v>
      </c>
      <c r="C2278" s="1" t="str">
        <f t="shared" si="35"/>
        <v>21118</v>
      </c>
      <c r="D2278" t="s">
        <v>109</v>
      </c>
      <c r="E2278" t="s">
        <v>120</v>
      </c>
      <c r="F2278" t="s">
        <v>113</v>
      </c>
      <c r="G2278">
        <v>19</v>
      </c>
      <c r="H2278">
        <v>158</v>
      </c>
      <c r="I2278" t="s">
        <v>35</v>
      </c>
      <c r="J2278" t="str">
        <f>_xlfn.XLOOKUP(Table1_1[[#This Row],[Analyte]],[1]analyte_order!$B:$B,[1]analyte_order!$C:$C)</f>
        <v>31506-32-8</v>
      </c>
      <c r="K2278">
        <f>_xlfn.XLOOKUP(Table1_1[[#This Row],[CAS_rn]],[1]analyte_order!$C:$C,[1]analyte_order!$E:$E)</f>
        <v>30</v>
      </c>
      <c r="L2278" s="3">
        <v>2.0299999999999999E-2</v>
      </c>
    </row>
    <row r="2279" spans="1:12" x14ac:dyDescent="0.3">
      <c r="A2279" t="s">
        <v>200</v>
      </c>
      <c r="B2279" s="1">
        <v>44314</v>
      </c>
      <c r="C2279" s="1" t="str">
        <f t="shared" si="35"/>
        <v>21118</v>
      </c>
      <c r="D2279" t="s">
        <v>109</v>
      </c>
      <c r="E2279" t="s">
        <v>120</v>
      </c>
      <c r="F2279" t="s">
        <v>113</v>
      </c>
      <c r="G2279">
        <v>19</v>
      </c>
      <c r="H2279">
        <v>158</v>
      </c>
      <c r="I2279" t="s">
        <v>36</v>
      </c>
      <c r="J2279" t="str">
        <f>_xlfn.XLOOKUP(Table1_1[[#This Row],[Analyte]],[1]analyte_order!$B:$B,[1]analyte_order!$C:$C)</f>
        <v>4151-50-2</v>
      </c>
      <c r="K2279">
        <f>_xlfn.XLOOKUP(Table1_1[[#This Row],[CAS_rn]],[1]analyte_order!$C:$C,[1]analyte_order!$E:$E)</f>
        <v>31</v>
      </c>
      <c r="L2279" s="3">
        <v>2.0299999999999999E-2</v>
      </c>
    </row>
    <row r="2280" spans="1:12" x14ac:dyDescent="0.3">
      <c r="A2280" t="s">
        <v>200</v>
      </c>
      <c r="B2280" s="1">
        <v>44314</v>
      </c>
      <c r="C2280" s="1" t="str">
        <f t="shared" si="35"/>
        <v>21118</v>
      </c>
      <c r="D2280" t="s">
        <v>109</v>
      </c>
      <c r="E2280" t="s">
        <v>120</v>
      </c>
      <c r="F2280" t="s">
        <v>113</v>
      </c>
      <c r="G2280">
        <v>19</v>
      </c>
      <c r="H2280">
        <v>158</v>
      </c>
      <c r="I2280" t="s">
        <v>37</v>
      </c>
      <c r="J2280" t="str">
        <f>_xlfn.XLOOKUP(Table1_1[[#This Row],[Analyte]],[1]analyte_order!$B:$B,[1]analyte_order!$C:$C)</f>
        <v>13252-13-6</v>
      </c>
      <c r="K2280">
        <f>_xlfn.XLOOKUP(Table1_1[[#This Row],[CAS_rn]],[1]analyte_order!$C:$C,[1]analyte_order!$E:$E)</f>
        <v>34</v>
      </c>
      <c r="L2280" s="3">
        <v>2.0299999999999999E-2</v>
      </c>
    </row>
    <row r="2281" spans="1:12" x14ac:dyDescent="0.3">
      <c r="A2281" t="s">
        <v>200</v>
      </c>
      <c r="B2281" s="1">
        <v>44314</v>
      </c>
      <c r="C2281" s="1" t="str">
        <f t="shared" si="35"/>
        <v>21118</v>
      </c>
      <c r="D2281" t="s">
        <v>109</v>
      </c>
      <c r="E2281" t="s">
        <v>120</v>
      </c>
      <c r="F2281" t="s">
        <v>113</v>
      </c>
      <c r="G2281">
        <v>19</v>
      </c>
      <c r="H2281">
        <v>158</v>
      </c>
      <c r="I2281" t="s">
        <v>38</v>
      </c>
      <c r="J2281" t="str">
        <f>_xlfn.XLOOKUP(Table1_1[[#This Row],[Analyte]],[1]analyte_order!$B:$B,[1]analyte_order!$C:$C)</f>
        <v>919005-14-4</v>
      </c>
      <c r="K2281">
        <f>_xlfn.XLOOKUP(Table1_1[[#This Row],[CAS_rn]],[1]analyte_order!$C:$C,[1]analyte_order!$E:$E)</f>
        <v>35</v>
      </c>
      <c r="L2281" s="3">
        <v>2.0299999999999999E-2</v>
      </c>
    </row>
    <row r="2282" spans="1:12" x14ac:dyDescent="0.3">
      <c r="A2282" t="s">
        <v>200</v>
      </c>
      <c r="B2282" s="1">
        <v>44314</v>
      </c>
      <c r="C2282" s="1" t="str">
        <f t="shared" si="35"/>
        <v>21118</v>
      </c>
      <c r="D2282" t="s">
        <v>109</v>
      </c>
      <c r="E2282" t="s">
        <v>120</v>
      </c>
      <c r="F2282" t="s">
        <v>113</v>
      </c>
      <c r="G2282">
        <v>19</v>
      </c>
      <c r="H2282">
        <v>158</v>
      </c>
      <c r="I2282" t="s">
        <v>39</v>
      </c>
      <c r="J2282" t="str">
        <f>_xlfn.XLOOKUP(Table1_1[[#This Row],[Analyte]],[1]analyte_order!$B:$B,[1]analyte_order!$C:$C)</f>
        <v>756426-58-1</v>
      </c>
      <c r="K2282">
        <f>_xlfn.XLOOKUP(Table1_1[[#This Row],[CAS_rn]],[1]analyte_order!$C:$C,[1]analyte_order!$E:$E)</f>
        <v>36</v>
      </c>
      <c r="L2282" s="3">
        <v>2.0299999999999999E-2</v>
      </c>
    </row>
    <row r="2283" spans="1:12" x14ac:dyDescent="0.3">
      <c r="A2283" t="s">
        <v>200</v>
      </c>
      <c r="B2283" s="1">
        <v>44314</v>
      </c>
      <c r="C2283" s="1" t="str">
        <f t="shared" si="35"/>
        <v>21118</v>
      </c>
      <c r="D2283" t="s">
        <v>109</v>
      </c>
      <c r="E2283" t="s">
        <v>120</v>
      </c>
      <c r="F2283" t="s">
        <v>113</v>
      </c>
      <c r="G2283">
        <v>19</v>
      </c>
      <c r="H2283">
        <v>158</v>
      </c>
      <c r="I2283" t="s">
        <v>40</v>
      </c>
      <c r="J2283" t="str">
        <f>_xlfn.XLOOKUP(Table1_1[[#This Row],[Analyte]],[1]analyte_order!$B:$B,[1]analyte_order!$C:$C)</f>
        <v>763051-92-9</v>
      </c>
      <c r="K2283">
        <f>_xlfn.XLOOKUP(Table1_1[[#This Row],[CAS_rn]],[1]analyte_order!$C:$C,[1]analyte_order!$E:$E)</f>
        <v>37</v>
      </c>
      <c r="L2283" s="3">
        <v>2.0299999999999999E-2</v>
      </c>
    </row>
    <row r="2284" spans="1:12" x14ac:dyDescent="0.3">
      <c r="A2284" t="s">
        <v>200</v>
      </c>
      <c r="B2284" s="1">
        <v>44314</v>
      </c>
      <c r="C2284" s="1" t="str">
        <f t="shared" si="35"/>
        <v>21118</v>
      </c>
      <c r="D2284" t="s">
        <v>109</v>
      </c>
      <c r="E2284" t="s">
        <v>120</v>
      </c>
      <c r="F2284" t="s">
        <v>113</v>
      </c>
      <c r="G2284">
        <v>19</v>
      </c>
      <c r="H2284">
        <v>158</v>
      </c>
      <c r="I2284" t="s">
        <v>41</v>
      </c>
      <c r="J2284" t="str">
        <f>_xlfn.XLOOKUP(Table1_1[[#This Row],[Analyte]],[1]analyte_order!$B:$B,[1]analyte_order!$C:$C)</f>
        <v>356-02-5</v>
      </c>
      <c r="K2284">
        <f>_xlfn.XLOOKUP(Table1_1[[#This Row],[CAS_rn]],[1]analyte_order!$C:$C,[1]analyte_order!$E:$E)</f>
        <v>38</v>
      </c>
      <c r="L2284" s="3">
        <v>2.0299999999999999E-2</v>
      </c>
    </row>
    <row r="2285" spans="1:12" x14ac:dyDescent="0.3">
      <c r="A2285" t="s">
        <v>200</v>
      </c>
      <c r="B2285" s="1">
        <v>44314</v>
      </c>
      <c r="C2285" s="1" t="str">
        <f t="shared" si="35"/>
        <v>21118</v>
      </c>
      <c r="D2285" t="s">
        <v>109</v>
      </c>
      <c r="E2285" t="s">
        <v>120</v>
      </c>
      <c r="F2285" t="s">
        <v>113</v>
      </c>
      <c r="G2285">
        <v>19</v>
      </c>
      <c r="H2285">
        <v>158</v>
      </c>
      <c r="I2285" t="s">
        <v>42</v>
      </c>
      <c r="J2285" t="str">
        <f>_xlfn.XLOOKUP(Table1_1[[#This Row],[Analyte]],[1]analyte_order!$B:$B,[1]analyte_order!$C:$C)</f>
        <v>914637-49-3</v>
      </c>
      <c r="K2285">
        <f>_xlfn.XLOOKUP(Table1_1[[#This Row],[CAS_rn]],[1]analyte_order!$C:$C,[1]analyte_order!$E:$E)</f>
        <v>39</v>
      </c>
      <c r="L2285" s="3">
        <v>0.48699999999999999</v>
      </c>
    </row>
    <row r="2286" spans="1:12" x14ac:dyDescent="0.3">
      <c r="A2286" t="s">
        <v>200</v>
      </c>
      <c r="B2286" s="1">
        <v>44314</v>
      </c>
      <c r="C2286" s="1" t="str">
        <f t="shared" si="35"/>
        <v>21118</v>
      </c>
      <c r="D2286" t="s">
        <v>109</v>
      </c>
      <c r="E2286" t="s">
        <v>120</v>
      </c>
      <c r="F2286" t="s">
        <v>113</v>
      </c>
      <c r="G2286">
        <v>19</v>
      </c>
      <c r="H2286">
        <v>158</v>
      </c>
      <c r="I2286" t="s">
        <v>43</v>
      </c>
      <c r="J2286" t="str">
        <f>_xlfn.XLOOKUP(Table1_1[[#This Row],[Analyte]],[1]analyte_order!$B:$B,[1]analyte_order!$C:$C)</f>
        <v>812-70-4</v>
      </c>
      <c r="K2286">
        <f>_xlfn.XLOOKUP(Table1_1[[#This Row],[CAS_rn]],[1]analyte_order!$C:$C,[1]analyte_order!$E:$E)</f>
        <v>40</v>
      </c>
      <c r="L2286" s="3">
        <v>2.0299999999999999E-2</v>
      </c>
    </row>
    <row r="2287" spans="1:12" x14ac:dyDescent="0.3">
      <c r="A2287" t="s">
        <v>200</v>
      </c>
      <c r="B2287" s="1">
        <v>44314</v>
      </c>
      <c r="C2287" s="1" t="str">
        <f t="shared" si="35"/>
        <v>21118</v>
      </c>
      <c r="D2287" t="s">
        <v>109</v>
      </c>
      <c r="E2287" t="s">
        <v>120</v>
      </c>
      <c r="F2287" t="s">
        <v>113</v>
      </c>
      <c r="G2287">
        <v>19</v>
      </c>
      <c r="H2287">
        <v>158</v>
      </c>
      <c r="I2287" t="s">
        <v>44</v>
      </c>
      <c r="J2287" t="str">
        <f>_xlfn.XLOOKUP(Table1_1[[#This Row],[Analyte]],[1]analyte_order!$B:$B,[1]analyte_order!$C:$C)</f>
        <v>53826-12-3</v>
      </c>
      <c r="K2287">
        <f>_xlfn.XLOOKUP(Table1_1[[#This Row],[CAS_rn]],[1]analyte_order!$C:$C,[1]analyte_order!$E:$E)</f>
        <v>41</v>
      </c>
      <c r="L2287" s="3">
        <v>2.0299999999999999E-2</v>
      </c>
    </row>
    <row r="2288" spans="1:12" x14ac:dyDescent="0.3">
      <c r="A2288" t="s">
        <v>200</v>
      </c>
      <c r="B2288" s="1">
        <v>44314</v>
      </c>
      <c r="C2288" s="1" t="str">
        <f t="shared" si="35"/>
        <v>21118</v>
      </c>
      <c r="D2288" t="s">
        <v>109</v>
      </c>
      <c r="E2288" t="s">
        <v>120</v>
      </c>
      <c r="F2288" t="s">
        <v>113</v>
      </c>
      <c r="G2288">
        <v>19</v>
      </c>
      <c r="H2288">
        <v>158</v>
      </c>
      <c r="I2288" t="s">
        <v>45</v>
      </c>
      <c r="J2288" t="str">
        <f>_xlfn.XLOOKUP(Table1_1[[#This Row],[Analyte]],[1]analyte_order!$B:$B,[1]analyte_order!$C:$C)</f>
        <v>27854-31-5</v>
      </c>
      <c r="K2288">
        <f>_xlfn.XLOOKUP(Table1_1[[#This Row],[CAS_rn]],[1]analyte_order!$C:$C,[1]analyte_order!$E:$E)</f>
        <v>42</v>
      </c>
      <c r="L2288" s="3">
        <v>2.0299999999999999E-2</v>
      </c>
    </row>
    <row r="2289" spans="1:12" x14ac:dyDescent="0.3">
      <c r="A2289" t="s">
        <v>200</v>
      </c>
      <c r="B2289" s="1">
        <v>44314</v>
      </c>
      <c r="C2289" s="1" t="str">
        <f t="shared" si="35"/>
        <v>21118</v>
      </c>
      <c r="D2289" t="s">
        <v>109</v>
      </c>
      <c r="E2289" t="s">
        <v>120</v>
      </c>
      <c r="F2289" t="s">
        <v>113</v>
      </c>
      <c r="G2289">
        <v>19</v>
      </c>
      <c r="H2289">
        <v>158</v>
      </c>
      <c r="I2289" t="s">
        <v>46</v>
      </c>
      <c r="J2289" t="str">
        <f>_xlfn.XLOOKUP(Table1_1[[#This Row],[Analyte]],[1]analyte_order!$B:$B,[1]analyte_order!$C:$C)</f>
        <v>53826-13-4</v>
      </c>
      <c r="K2289">
        <f>_xlfn.XLOOKUP(Table1_1[[#This Row],[CAS_rn]],[1]analyte_order!$C:$C,[1]analyte_order!$E:$E)</f>
        <v>43</v>
      </c>
      <c r="L2289" s="3">
        <v>2.0299999999999999E-2</v>
      </c>
    </row>
    <row r="2290" spans="1:12" x14ac:dyDescent="0.3">
      <c r="A2290" t="s">
        <v>200</v>
      </c>
      <c r="B2290" s="1">
        <v>44314</v>
      </c>
      <c r="C2290" s="1" t="str">
        <f t="shared" si="35"/>
        <v>21118</v>
      </c>
      <c r="D2290" t="s">
        <v>109</v>
      </c>
      <c r="E2290" t="s">
        <v>120</v>
      </c>
      <c r="F2290" t="s">
        <v>113</v>
      </c>
      <c r="G2290">
        <v>19</v>
      </c>
      <c r="H2290">
        <v>158</v>
      </c>
      <c r="I2290" t="s">
        <v>47</v>
      </c>
      <c r="J2290" t="str">
        <f>_xlfn.XLOOKUP(Table1_1[[#This Row],[Analyte]],[1]analyte_order!$B:$B,[1]analyte_order!$C:$C)</f>
        <v>161094-75-3</v>
      </c>
      <c r="K2290">
        <f>_xlfn.XLOOKUP(Table1_1[[#This Row],[CAS_rn]],[1]analyte_order!$C:$C,[1]analyte_order!$E:$E)</f>
        <v>44</v>
      </c>
      <c r="L2290" s="3">
        <v>2.0299999999999999E-2</v>
      </c>
    </row>
    <row r="2291" spans="1:12" x14ac:dyDescent="0.3">
      <c r="A2291" t="s">
        <v>200</v>
      </c>
      <c r="B2291" s="1">
        <v>44314</v>
      </c>
      <c r="C2291" s="1" t="str">
        <f t="shared" si="35"/>
        <v>21118</v>
      </c>
      <c r="D2291" t="s">
        <v>109</v>
      </c>
      <c r="E2291" t="s">
        <v>120</v>
      </c>
      <c r="F2291" t="s">
        <v>113</v>
      </c>
      <c r="G2291">
        <v>19</v>
      </c>
      <c r="H2291">
        <v>158</v>
      </c>
      <c r="I2291" t="s">
        <v>48</v>
      </c>
      <c r="J2291" t="str">
        <f>_xlfn.XLOOKUP(Table1_1[[#This Row],[Analyte]],[1]analyte_order!$B:$B,[1]analyte_order!$C:$C)</f>
        <v>70887-84-2</v>
      </c>
      <c r="K2291">
        <f>_xlfn.XLOOKUP(Table1_1[[#This Row],[CAS_rn]],[1]analyte_order!$C:$C,[1]analyte_order!$E:$E)</f>
        <v>45</v>
      </c>
      <c r="L2291" s="3">
        <v>2.0299999999999999E-2</v>
      </c>
    </row>
    <row r="2292" spans="1:12" x14ac:dyDescent="0.3">
      <c r="A2292" t="s">
        <v>200</v>
      </c>
      <c r="B2292" s="1">
        <v>44314</v>
      </c>
      <c r="C2292" s="1" t="str">
        <f t="shared" si="35"/>
        <v>21118</v>
      </c>
      <c r="D2292" t="s">
        <v>109</v>
      </c>
      <c r="E2292" t="s">
        <v>120</v>
      </c>
      <c r="F2292" t="s">
        <v>113</v>
      </c>
      <c r="G2292">
        <v>19</v>
      </c>
      <c r="H2292">
        <v>158</v>
      </c>
      <c r="I2292" t="s">
        <v>49</v>
      </c>
      <c r="J2292" t="str">
        <f>_xlfn.XLOOKUP(Table1_1[[#This Row],[Analyte]],[1]analyte_order!$B:$B,[1]analyte_order!$C:$C)</f>
        <v>57677-95-9</v>
      </c>
      <c r="K2292">
        <f>_xlfn.XLOOKUP(Table1_1[[#This Row],[CAS_rn]],[1]analyte_order!$C:$C,[1]analyte_order!$E:$E)</f>
        <v>46</v>
      </c>
      <c r="L2292" s="3">
        <v>2.0299999999999999E-2</v>
      </c>
    </row>
    <row r="2293" spans="1:12" x14ac:dyDescent="0.3">
      <c r="A2293" t="s">
        <v>200</v>
      </c>
      <c r="B2293" s="1">
        <v>44314</v>
      </c>
      <c r="C2293" s="1" t="str">
        <f t="shared" si="35"/>
        <v>21118</v>
      </c>
      <c r="D2293" t="s">
        <v>109</v>
      </c>
      <c r="E2293" t="s">
        <v>120</v>
      </c>
      <c r="F2293" t="s">
        <v>113</v>
      </c>
      <c r="G2293">
        <v>19</v>
      </c>
      <c r="H2293">
        <v>158</v>
      </c>
      <c r="I2293" t="s">
        <v>50</v>
      </c>
      <c r="J2293" t="str">
        <f>_xlfn.XLOOKUP(Table1_1[[#This Row],[Analyte]],[1]analyte_order!$B:$B,[1]analyte_order!$C:$C)</f>
        <v>30334-69-1</v>
      </c>
      <c r="K2293">
        <f>_xlfn.XLOOKUP(Table1_1[[#This Row],[CAS_rn]],[1]analyte_order!$C:$C,[1]analyte_order!$E:$E)</f>
        <v>51</v>
      </c>
      <c r="L2293" s="3">
        <v>16.600000000000001</v>
      </c>
    </row>
    <row r="2294" spans="1:12" x14ac:dyDescent="0.3">
      <c r="A2294" t="s">
        <v>200</v>
      </c>
      <c r="B2294" s="1">
        <v>44314</v>
      </c>
      <c r="C2294" s="1" t="str">
        <f t="shared" si="35"/>
        <v>21118</v>
      </c>
      <c r="D2294" t="s">
        <v>109</v>
      </c>
      <c r="E2294" t="s">
        <v>120</v>
      </c>
      <c r="F2294" t="s">
        <v>113</v>
      </c>
      <c r="G2294">
        <v>19</v>
      </c>
      <c r="H2294">
        <v>158</v>
      </c>
      <c r="I2294" t="s">
        <v>51</v>
      </c>
      <c r="J2294" t="str">
        <f>_xlfn.XLOOKUP(Table1_1[[#This Row],[Analyte]],[1]analyte_order!$B:$B,[1]analyte_order!$C:$C)</f>
        <v>41997-13-1</v>
      </c>
      <c r="K2294">
        <f>_xlfn.XLOOKUP(Table1_1[[#This Row],[CAS_rn]],[1]analyte_order!$C:$C,[1]analyte_order!$E:$E)</f>
        <v>52</v>
      </c>
      <c r="L2294" s="3">
        <v>71.099999999999994</v>
      </c>
    </row>
    <row r="2295" spans="1:12" x14ac:dyDescent="0.3">
      <c r="A2295" t="s">
        <v>200</v>
      </c>
      <c r="B2295" s="1">
        <v>44314</v>
      </c>
      <c r="C2295" s="1" t="str">
        <f t="shared" si="35"/>
        <v>21118</v>
      </c>
      <c r="D2295" t="s">
        <v>109</v>
      </c>
      <c r="E2295" t="s">
        <v>120</v>
      </c>
      <c r="F2295" t="s">
        <v>113</v>
      </c>
      <c r="G2295">
        <v>19</v>
      </c>
      <c r="H2295">
        <v>158</v>
      </c>
      <c r="I2295" t="s">
        <v>52</v>
      </c>
      <c r="J2295" t="str">
        <f>_xlfn.XLOOKUP(Table1_1[[#This Row],[Analyte]],[1]analyte_order!$B:$B,[1]analyte_order!$C:$C)</f>
        <v>423-41-6</v>
      </c>
      <c r="K2295">
        <f>_xlfn.XLOOKUP(Table1_1[[#This Row],[CAS_rn]],[1]analyte_order!$C:$C,[1]analyte_order!$E:$E)</f>
        <v>53</v>
      </c>
      <c r="L2295" s="3">
        <v>2.0299999999999999E-2</v>
      </c>
    </row>
    <row r="2296" spans="1:12" x14ac:dyDescent="0.3">
      <c r="A2296" t="s">
        <v>200</v>
      </c>
      <c r="B2296" s="1">
        <v>44314</v>
      </c>
      <c r="C2296" s="1" t="str">
        <f t="shared" si="35"/>
        <v>21118</v>
      </c>
      <c r="D2296" t="s">
        <v>109</v>
      </c>
      <c r="E2296" t="s">
        <v>120</v>
      </c>
      <c r="F2296" t="s">
        <v>113</v>
      </c>
      <c r="G2296">
        <v>19</v>
      </c>
      <c r="H2296">
        <v>158</v>
      </c>
      <c r="I2296" t="s">
        <v>53</v>
      </c>
      <c r="J2296" t="str">
        <f>_xlfn.XLOOKUP(Table1_1[[#This Row],[Analyte]],[1]analyte_order!$B:$B,[1]analyte_order!$C:$C)</f>
        <v>777011-38-8</v>
      </c>
      <c r="K2296">
        <f>_xlfn.XLOOKUP(Table1_1[[#This Row],[CAS_rn]],[1]analyte_order!$C:$C,[1]analyte_order!$E:$E)</f>
        <v>54</v>
      </c>
      <c r="L2296" s="3">
        <v>6.09</v>
      </c>
    </row>
    <row r="2297" spans="1:12" x14ac:dyDescent="0.3">
      <c r="A2297" t="s">
        <v>200</v>
      </c>
      <c r="B2297" s="1">
        <v>44314</v>
      </c>
      <c r="C2297" s="1" t="str">
        <f t="shared" si="35"/>
        <v>21118</v>
      </c>
      <c r="D2297" t="s">
        <v>109</v>
      </c>
      <c r="E2297" t="s">
        <v>120</v>
      </c>
      <c r="F2297" t="s">
        <v>113</v>
      </c>
      <c r="G2297">
        <v>19</v>
      </c>
      <c r="H2297">
        <v>158</v>
      </c>
      <c r="I2297" t="s">
        <v>54</v>
      </c>
      <c r="J2297" t="str">
        <f>_xlfn.XLOOKUP(Table1_1[[#This Row],[Analyte]],[1]analyte_order!$B:$B,[1]analyte_order!$C:$C)</f>
        <v>646-83-3</v>
      </c>
      <c r="K2297">
        <f>_xlfn.XLOOKUP(Table1_1[[#This Row],[CAS_rn]],[1]analyte_order!$C:$C,[1]analyte_order!$E:$E)</f>
        <v>55</v>
      </c>
      <c r="L2297" s="3">
        <v>2.0299999999999999E-2</v>
      </c>
    </row>
    <row r="2298" spans="1:12" x14ac:dyDescent="0.3">
      <c r="A2298" t="s">
        <v>200</v>
      </c>
      <c r="B2298" s="1">
        <v>44314</v>
      </c>
      <c r="C2298" s="1" t="str">
        <f t="shared" si="35"/>
        <v>21118</v>
      </c>
      <c r="D2298" t="s">
        <v>109</v>
      </c>
      <c r="E2298" t="s">
        <v>120</v>
      </c>
      <c r="F2298" t="s">
        <v>113</v>
      </c>
      <c r="G2298">
        <v>19</v>
      </c>
      <c r="H2298">
        <v>158</v>
      </c>
      <c r="I2298" t="s">
        <v>55</v>
      </c>
      <c r="J2298" t="str">
        <f>_xlfn.XLOOKUP(Table1_1[[#This Row],[Analyte]],[1]analyte_order!$B:$B,[1]analyte_order!$C:$C)</f>
        <v>678-41-1</v>
      </c>
      <c r="K2298">
        <f>_xlfn.XLOOKUP(Table1_1[[#This Row],[CAS_rn]],[1]analyte_order!$C:$C,[1]analyte_order!$E:$E)</f>
        <v>56</v>
      </c>
      <c r="L2298" s="3">
        <v>2.0299999999999999E-2</v>
      </c>
    </row>
    <row r="2299" spans="1:12" x14ac:dyDescent="0.3">
      <c r="A2299" t="s">
        <v>200</v>
      </c>
      <c r="B2299" s="1">
        <v>44314</v>
      </c>
      <c r="C2299" s="1" t="str">
        <f t="shared" si="35"/>
        <v>21118</v>
      </c>
      <c r="D2299" t="s">
        <v>109</v>
      </c>
      <c r="E2299" t="s">
        <v>120</v>
      </c>
      <c r="F2299" t="s">
        <v>113</v>
      </c>
      <c r="G2299">
        <v>19</v>
      </c>
      <c r="H2299">
        <v>158</v>
      </c>
      <c r="I2299" t="s">
        <v>56</v>
      </c>
      <c r="J2299" t="str">
        <f>_xlfn.XLOOKUP(Table1_1[[#This Row],[Analyte]],[1]analyte_order!$B:$B,[1]analyte_order!$C:$C)</f>
        <v>2965-52-8</v>
      </c>
      <c r="K2299">
        <f>_xlfn.XLOOKUP(Table1_1[[#This Row],[CAS_rn]],[1]analyte_order!$C:$C,[1]analyte_order!$E:$E)</f>
        <v>57</v>
      </c>
      <c r="L2299" s="3">
        <v>2.0299999999999999E-2</v>
      </c>
    </row>
    <row r="2300" spans="1:12" x14ac:dyDescent="0.3">
      <c r="A2300" t="s">
        <v>201</v>
      </c>
      <c r="B2300" s="1">
        <v>44314</v>
      </c>
      <c r="C2300" s="1" t="str">
        <f t="shared" si="35"/>
        <v>21118</v>
      </c>
      <c r="D2300" t="s">
        <v>109</v>
      </c>
      <c r="E2300" t="s">
        <v>120</v>
      </c>
      <c r="F2300" t="s">
        <v>115</v>
      </c>
      <c r="G2300">
        <v>19</v>
      </c>
      <c r="H2300">
        <v>158</v>
      </c>
      <c r="I2300" t="s">
        <v>7</v>
      </c>
      <c r="J2300" t="str">
        <f>_xlfn.XLOOKUP(Table1_1[[#This Row],[Analyte]],[1]analyte_order!$B:$B,[1]analyte_order!$C:$C)</f>
        <v>375-22-4</v>
      </c>
      <c r="K2300">
        <f>_xlfn.XLOOKUP(Table1_1[[#This Row],[CAS_rn]],[1]analyte_order!$C:$C,[1]analyte_order!$E:$E)</f>
        <v>1</v>
      </c>
      <c r="L2300" s="3">
        <v>0.39500000000000002</v>
      </c>
    </row>
    <row r="2301" spans="1:12" x14ac:dyDescent="0.3">
      <c r="A2301" t="s">
        <v>201</v>
      </c>
      <c r="B2301" s="1">
        <v>44314</v>
      </c>
      <c r="C2301" s="1" t="str">
        <f t="shared" si="35"/>
        <v>21118</v>
      </c>
      <c r="D2301" t="s">
        <v>109</v>
      </c>
      <c r="E2301" t="s">
        <v>120</v>
      </c>
      <c r="F2301" t="s">
        <v>115</v>
      </c>
      <c r="G2301">
        <v>19</v>
      </c>
      <c r="H2301">
        <v>158</v>
      </c>
      <c r="I2301" t="s">
        <v>8</v>
      </c>
      <c r="J2301" t="str">
        <f>_xlfn.XLOOKUP(Table1_1[[#This Row],[Analyte]],[1]analyte_order!$B:$B,[1]analyte_order!$C:$C)</f>
        <v>2706-90-3</v>
      </c>
      <c r="K2301">
        <f>_xlfn.XLOOKUP(Table1_1[[#This Row],[CAS_rn]],[1]analyte_order!$C:$C,[1]analyte_order!$E:$E)</f>
        <v>2</v>
      </c>
      <c r="L2301" s="3">
        <v>0.224</v>
      </c>
    </row>
    <row r="2302" spans="1:12" x14ac:dyDescent="0.3">
      <c r="A2302" t="s">
        <v>201</v>
      </c>
      <c r="B2302" s="1">
        <v>44314</v>
      </c>
      <c r="C2302" s="1" t="str">
        <f t="shared" si="35"/>
        <v>21118</v>
      </c>
      <c r="D2302" t="s">
        <v>109</v>
      </c>
      <c r="E2302" t="s">
        <v>120</v>
      </c>
      <c r="F2302" t="s">
        <v>115</v>
      </c>
      <c r="G2302">
        <v>19</v>
      </c>
      <c r="H2302">
        <v>158</v>
      </c>
      <c r="I2302" t="s">
        <v>9</v>
      </c>
      <c r="J2302" t="str">
        <f>_xlfn.XLOOKUP(Table1_1[[#This Row],[Analyte]],[1]analyte_order!$B:$B,[1]analyte_order!$C:$C)</f>
        <v>307-24-4</v>
      </c>
      <c r="K2302">
        <f>_xlfn.XLOOKUP(Table1_1[[#This Row],[CAS_rn]],[1]analyte_order!$C:$C,[1]analyte_order!$E:$E)</f>
        <v>3</v>
      </c>
      <c r="L2302" s="3">
        <v>0.436</v>
      </c>
    </row>
    <row r="2303" spans="1:12" x14ac:dyDescent="0.3">
      <c r="A2303" t="s">
        <v>201</v>
      </c>
      <c r="B2303" s="1">
        <v>44314</v>
      </c>
      <c r="C2303" s="1" t="str">
        <f t="shared" si="35"/>
        <v>21118</v>
      </c>
      <c r="D2303" t="s">
        <v>109</v>
      </c>
      <c r="E2303" t="s">
        <v>120</v>
      </c>
      <c r="F2303" t="s">
        <v>115</v>
      </c>
      <c r="G2303">
        <v>19</v>
      </c>
      <c r="H2303">
        <v>158</v>
      </c>
      <c r="I2303" t="s">
        <v>10</v>
      </c>
      <c r="J2303" t="str">
        <f>_xlfn.XLOOKUP(Table1_1[[#This Row],[Analyte]],[1]analyte_order!$B:$B,[1]analyte_order!$C:$C)</f>
        <v>375-85-9</v>
      </c>
      <c r="K2303">
        <f>_xlfn.XLOOKUP(Table1_1[[#This Row],[CAS_rn]],[1]analyte_order!$C:$C,[1]analyte_order!$E:$E)</f>
        <v>4</v>
      </c>
      <c r="L2303" s="3">
        <v>0.28000000000000003</v>
      </c>
    </row>
    <row r="2304" spans="1:12" x14ac:dyDescent="0.3">
      <c r="A2304" t="s">
        <v>201</v>
      </c>
      <c r="B2304" s="1">
        <v>44314</v>
      </c>
      <c r="C2304" s="1" t="str">
        <f t="shared" si="35"/>
        <v>21118</v>
      </c>
      <c r="D2304" t="s">
        <v>109</v>
      </c>
      <c r="E2304" t="s">
        <v>120</v>
      </c>
      <c r="F2304" t="s">
        <v>115</v>
      </c>
      <c r="G2304">
        <v>19</v>
      </c>
      <c r="H2304">
        <v>158</v>
      </c>
      <c r="I2304" t="s">
        <v>11</v>
      </c>
      <c r="J2304" t="str">
        <f>_xlfn.XLOOKUP(Table1_1[[#This Row],[Analyte]],[1]analyte_order!$B:$B,[1]analyte_order!$C:$C)</f>
        <v>335-67-1</v>
      </c>
      <c r="K2304">
        <f>_xlfn.XLOOKUP(Table1_1[[#This Row],[CAS_rn]],[1]analyte_order!$C:$C,[1]analyte_order!$E:$E)</f>
        <v>5</v>
      </c>
      <c r="L2304" s="3">
        <v>0.83899999999999997</v>
      </c>
    </row>
    <row r="2305" spans="1:12" x14ac:dyDescent="0.3">
      <c r="A2305" t="s">
        <v>201</v>
      </c>
      <c r="B2305" s="1">
        <v>44314</v>
      </c>
      <c r="C2305" s="1" t="str">
        <f t="shared" si="35"/>
        <v>21118</v>
      </c>
      <c r="D2305" t="s">
        <v>109</v>
      </c>
      <c r="E2305" t="s">
        <v>120</v>
      </c>
      <c r="F2305" t="s">
        <v>115</v>
      </c>
      <c r="G2305">
        <v>19</v>
      </c>
      <c r="H2305">
        <v>158</v>
      </c>
      <c r="I2305" t="s">
        <v>12</v>
      </c>
      <c r="J2305" t="str">
        <f>_xlfn.XLOOKUP(Table1_1[[#This Row],[Analyte]],[1]analyte_order!$B:$B,[1]analyte_order!$C:$C)</f>
        <v>375-95-1</v>
      </c>
      <c r="K2305">
        <f>_xlfn.XLOOKUP(Table1_1[[#This Row],[CAS_rn]],[1]analyte_order!$C:$C,[1]analyte_order!$E:$E)</f>
        <v>6</v>
      </c>
      <c r="L2305" s="3">
        <v>0.502</v>
      </c>
    </row>
    <row r="2306" spans="1:12" x14ac:dyDescent="0.3">
      <c r="A2306" t="s">
        <v>201</v>
      </c>
      <c r="B2306" s="1">
        <v>44314</v>
      </c>
      <c r="C2306" s="1" t="str">
        <f t="shared" ref="C2306:C2369" si="36">TEXT(B2306,"yy")&amp;TEXT((B2306-DATEVALUE("1/1/"&amp;TEXT(B2306,"yy"))+1),"000")</f>
        <v>21118</v>
      </c>
      <c r="D2306" t="s">
        <v>109</v>
      </c>
      <c r="E2306" t="s">
        <v>120</v>
      </c>
      <c r="F2306" t="s">
        <v>115</v>
      </c>
      <c r="G2306">
        <v>19</v>
      </c>
      <c r="H2306">
        <v>158</v>
      </c>
      <c r="I2306" t="s">
        <v>19</v>
      </c>
      <c r="J2306" t="str">
        <f>_xlfn.XLOOKUP(Table1_1[[#This Row],[Analyte]],[1]analyte_order!$B:$B,[1]analyte_order!$C:$C)</f>
        <v>335-76-2</v>
      </c>
      <c r="K2306">
        <f>_xlfn.XLOOKUP(Table1_1[[#This Row],[CAS_rn]],[1]analyte_order!$C:$C,[1]analyte_order!$E:$E)</f>
        <v>7</v>
      </c>
      <c r="L2306" s="3">
        <v>0.755</v>
      </c>
    </row>
    <row r="2307" spans="1:12" x14ac:dyDescent="0.3">
      <c r="A2307" t="s">
        <v>201</v>
      </c>
      <c r="B2307" s="1">
        <v>44314</v>
      </c>
      <c r="C2307" s="1" t="str">
        <f t="shared" si="36"/>
        <v>21118</v>
      </c>
      <c r="D2307" t="s">
        <v>109</v>
      </c>
      <c r="E2307" t="s">
        <v>120</v>
      </c>
      <c r="F2307" t="s">
        <v>115</v>
      </c>
      <c r="G2307">
        <v>19</v>
      </c>
      <c r="H2307">
        <v>158</v>
      </c>
      <c r="I2307" t="s">
        <v>20</v>
      </c>
      <c r="J2307" t="str">
        <f>_xlfn.XLOOKUP(Table1_1[[#This Row],[Analyte]],[1]analyte_order!$B:$B,[1]analyte_order!$C:$C)</f>
        <v>2058-94-8</v>
      </c>
      <c r="K2307">
        <f>_xlfn.XLOOKUP(Table1_1[[#This Row],[CAS_rn]],[1]analyte_order!$C:$C,[1]analyte_order!$E:$E)</f>
        <v>8</v>
      </c>
      <c r="L2307" s="3">
        <v>1.52</v>
      </c>
    </row>
    <row r="2308" spans="1:12" x14ac:dyDescent="0.3">
      <c r="A2308" t="s">
        <v>201</v>
      </c>
      <c r="B2308" s="1">
        <v>44314</v>
      </c>
      <c r="C2308" s="1" t="str">
        <f t="shared" si="36"/>
        <v>21118</v>
      </c>
      <c r="D2308" t="s">
        <v>109</v>
      </c>
      <c r="E2308" t="s">
        <v>120</v>
      </c>
      <c r="F2308" t="s">
        <v>115</v>
      </c>
      <c r="G2308">
        <v>19</v>
      </c>
      <c r="H2308">
        <v>158</v>
      </c>
      <c r="I2308" t="s">
        <v>21</v>
      </c>
      <c r="J2308" t="str">
        <f>_xlfn.XLOOKUP(Table1_1[[#This Row],[Analyte]],[1]analyte_order!$B:$B,[1]analyte_order!$C:$C)</f>
        <v>307-55-1</v>
      </c>
      <c r="K2308">
        <f>_xlfn.XLOOKUP(Table1_1[[#This Row],[CAS_rn]],[1]analyte_order!$C:$C,[1]analyte_order!$E:$E)</f>
        <v>9</v>
      </c>
      <c r="L2308" s="3">
        <v>1.45</v>
      </c>
    </row>
    <row r="2309" spans="1:12" x14ac:dyDescent="0.3">
      <c r="A2309" t="s">
        <v>201</v>
      </c>
      <c r="B2309" s="1">
        <v>44314</v>
      </c>
      <c r="C2309" s="1" t="str">
        <f t="shared" si="36"/>
        <v>21118</v>
      </c>
      <c r="D2309" t="s">
        <v>109</v>
      </c>
      <c r="E2309" t="s">
        <v>120</v>
      </c>
      <c r="F2309" t="s">
        <v>115</v>
      </c>
      <c r="G2309">
        <v>19</v>
      </c>
      <c r="H2309">
        <v>158</v>
      </c>
      <c r="I2309" t="s">
        <v>22</v>
      </c>
      <c r="J2309" t="str">
        <f>_xlfn.XLOOKUP(Table1_1[[#This Row],[Analyte]],[1]analyte_order!$B:$B,[1]analyte_order!$C:$C)</f>
        <v>72629-94-8</v>
      </c>
      <c r="K2309">
        <f>_xlfn.XLOOKUP(Table1_1[[#This Row],[CAS_rn]],[1]analyte_order!$C:$C,[1]analyte_order!$E:$E)</f>
        <v>10</v>
      </c>
      <c r="L2309" s="3">
        <v>0.80500000000000005</v>
      </c>
    </row>
    <row r="2310" spans="1:12" x14ac:dyDescent="0.3">
      <c r="A2310" t="s">
        <v>201</v>
      </c>
      <c r="B2310" s="1">
        <v>44314</v>
      </c>
      <c r="C2310" s="1" t="str">
        <f t="shared" si="36"/>
        <v>21118</v>
      </c>
      <c r="D2310" t="s">
        <v>109</v>
      </c>
      <c r="E2310" t="s">
        <v>120</v>
      </c>
      <c r="F2310" t="s">
        <v>115</v>
      </c>
      <c r="G2310">
        <v>19</v>
      </c>
      <c r="H2310">
        <v>158</v>
      </c>
      <c r="I2310" t="s">
        <v>23</v>
      </c>
      <c r="J2310" t="str">
        <f>_xlfn.XLOOKUP(Table1_1[[#This Row],[Analyte]],[1]analyte_order!$B:$B,[1]analyte_order!$C:$C)</f>
        <v>376-06-7</v>
      </c>
      <c r="K2310">
        <f>_xlfn.XLOOKUP(Table1_1[[#This Row],[CAS_rn]],[1]analyte_order!$C:$C,[1]analyte_order!$E:$E)</f>
        <v>11</v>
      </c>
      <c r="L2310" s="3">
        <v>1.07</v>
      </c>
    </row>
    <row r="2311" spans="1:12" x14ac:dyDescent="0.3">
      <c r="A2311" t="s">
        <v>201</v>
      </c>
      <c r="B2311" s="1">
        <v>44314</v>
      </c>
      <c r="C2311" s="1" t="str">
        <f t="shared" si="36"/>
        <v>21118</v>
      </c>
      <c r="D2311" t="s">
        <v>109</v>
      </c>
      <c r="E2311" t="s">
        <v>120</v>
      </c>
      <c r="F2311" t="s">
        <v>115</v>
      </c>
      <c r="G2311">
        <v>19</v>
      </c>
      <c r="H2311">
        <v>158</v>
      </c>
      <c r="I2311" t="s">
        <v>24</v>
      </c>
      <c r="J2311" t="str">
        <f>_xlfn.XLOOKUP(Table1_1[[#This Row],[Analyte]],[1]analyte_order!$B:$B,[1]analyte_order!$C:$C)</f>
        <v>67905-19-5</v>
      </c>
      <c r="K2311">
        <f>_xlfn.XLOOKUP(Table1_1[[#This Row],[CAS_rn]],[1]analyte_order!$C:$C,[1]analyte_order!$E:$E)</f>
        <v>12</v>
      </c>
      <c r="L2311" s="3">
        <v>2.3800000000000002E-2</v>
      </c>
    </row>
    <row r="2312" spans="1:12" x14ac:dyDescent="0.3">
      <c r="A2312" t="s">
        <v>201</v>
      </c>
      <c r="B2312" s="1">
        <v>44314</v>
      </c>
      <c r="C2312" s="1" t="str">
        <f t="shared" si="36"/>
        <v>21118</v>
      </c>
      <c r="D2312" t="s">
        <v>109</v>
      </c>
      <c r="E2312" t="s">
        <v>120</v>
      </c>
      <c r="F2312" t="s">
        <v>115</v>
      </c>
      <c r="G2312">
        <v>19</v>
      </c>
      <c r="H2312">
        <v>158</v>
      </c>
      <c r="I2312" t="s">
        <v>13</v>
      </c>
      <c r="J2312" t="str">
        <f>_xlfn.XLOOKUP(Table1_1[[#This Row],[Analyte]],[1]analyte_order!$B:$B,[1]analyte_order!$C:$C)</f>
        <v>375-73-5</v>
      </c>
      <c r="K2312">
        <f>_xlfn.XLOOKUP(Table1_1[[#This Row],[CAS_rn]],[1]analyte_order!$C:$C,[1]analyte_order!$E:$E)</f>
        <v>14</v>
      </c>
      <c r="L2312" s="3">
        <v>0.157</v>
      </c>
    </row>
    <row r="2313" spans="1:12" x14ac:dyDescent="0.3">
      <c r="A2313" t="s">
        <v>201</v>
      </c>
      <c r="B2313" s="1">
        <v>44314</v>
      </c>
      <c r="C2313" s="1" t="str">
        <f t="shared" si="36"/>
        <v>21118</v>
      </c>
      <c r="D2313" t="s">
        <v>109</v>
      </c>
      <c r="E2313" t="s">
        <v>120</v>
      </c>
      <c r="F2313" t="s">
        <v>115</v>
      </c>
      <c r="G2313">
        <v>19</v>
      </c>
      <c r="H2313">
        <v>158</v>
      </c>
      <c r="I2313" t="s">
        <v>14</v>
      </c>
      <c r="J2313" t="str">
        <f>_xlfn.XLOOKUP(Table1_1[[#This Row],[Analyte]],[1]analyte_order!$B:$B,[1]analyte_order!$C:$C)</f>
        <v>2706-91-4</v>
      </c>
      <c r="K2313">
        <f>_xlfn.XLOOKUP(Table1_1[[#This Row],[CAS_rn]],[1]analyte_order!$C:$C,[1]analyte_order!$E:$E)</f>
        <v>15</v>
      </c>
      <c r="L2313" s="3">
        <v>0.249</v>
      </c>
    </row>
    <row r="2314" spans="1:12" x14ac:dyDescent="0.3">
      <c r="A2314" t="s">
        <v>201</v>
      </c>
      <c r="B2314" s="1">
        <v>44314</v>
      </c>
      <c r="C2314" s="1" t="str">
        <f t="shared" si="36"/>
        <v>21118</v>
      </c>
      <c r="D2314" t="s">
        <v>109</v>
      </c>
      <c r="E2314" t="s">
        <v>120</v>
      </c>
      <c r="F2314" t="s">
        <v>115</v>
      </c>
      <c r="G2314">
        <v>19</v>
      </c>
      <c r="H2314">
        <v>158</v>
      </c>
      <c r="I2314" t="s">
        <v>15</v>
      </c>
      <c r="J2314" t="str">
        <f>_xlfn.XLOOKUP(Table1_1[[#This Row],[Analyte]],[1]analyte_order!$B:$B,[1]analyte_order!$C:$C)</f>
        <v>355-46-4</v>
      </c>
      <c r="K2314">
        <f>_xlfn.XLOOKUP(Table1_1[[#This Row],[CAS_rn]],[1]analyte_order!$C:$C,[1]analyte_order!$E:$E)</f>
        <v>16</v>
      </c>
      <c r="L2314" s="3">
        <v>6.07</v>
      </c>
    </row>
    <row r="2315" spans="1:12" x14ac:dyDescent="0.3">
      <c r="A2315" t="s">
        <v>201</v>
      </c>
      <c r="B2315" s="1">
        <v>44314</v>
      </c>
      <c r="C2315" s="1" t="str">
        <f t="shared" si="36"/>
        <v>21118</v>
      </c>
      <c r="D2315" t="s">
        <v>109</v>
      </c>
      <c r="E2315" t="s">
        <v>120</v>
      </c>
      <c r="F2315" t="s">
        <v>115</v>
      </c>
      <c r="G2315">
        <v>19</v>
      </c>
      <c r="H2315">
        <v>158</v>
      </c>
      <c r="I2315" t="s">
        <v>16</v>
      </c>
      <c r="J2315" t="str">
        <f>_xlfn.XLOOKUP(Table1_1[[#This Row],[Analyte]],[1]analyte_order!$B:$B,[1]analyte_order!$C:$C)</f>
        <v>375-92-8</v>
      </c>
      <c r="K2315">
        <f>_xlfn.XLOOKUP(Table1_1[[#This Row],[CAS_rn]],[1]analyte_order!$C:$C,[1]analyte_order!$E:$E)</f>
        <v>17</v>
      </c>
      <c r="L2315" s="3">
        <v>0.53700000000000003</v>
      </c>
    </row>
    <row r="2316" spans="1:12" x14ac:dyDescent="0.3">
      <c r="A2316" t="s">
        <v>201</v>
      </c>
      <c r="B2316" s="1">
        <v>44314</v>
      </c>
      <c r="C2316" s="1" t="str">
        <f t="shared" si="36"/>
        <v>21118</v>
      </c>
      <c r="D2316" t="s">
        <v>109</v>
      </c>
      <c r="E2316" t="s">
        <v>120</v>
      </c>
      <c r="F2316" t="s">
        <v>115</v>
      </c>
      <c r="G2316">
        <v>19</v>
      </c>
      <c r="H2316">
        <v>158</v>
      </c>
      <c r="I2316" t="s">
        <v>17</v>
      </c>
      <c r="J2316" t="str">
        <f>_xlfn.XLOOKUP(Table1_1[[#This Row],[Analyte]],[1]analyte_order!$B:$B,[1]analyte_order!$C:$C)</f>
        <v>1763-23-1</v>
      </c>
      <c r="K2316">
        <f>_xlfn.XLOOKUP(Table1_1[[#This Row],[CAS_rn]],[1]analyte_order!$C:$C,[1]analyte_order!$E:$E)</f>
        <v>18</v>
      </c>
      <c r="L2316" s="3">
        <v>262</v>
      </c>
    </row>
    <row r="2317" spans="1:12" x14ac:dyDescent="0.3">
      <c r="A2317" t="s">
        <v>201</v>
      </c>
      <c r="B2317" s="1">
        <v>44314</v>
      </c>
      <c r="C2317" s="1" t="str">
        <f t="shared" si="36"/>
        <v>21118</v>
      </c>
      <c r="D2317" t="s">
        <v>109</v>
      </c>
      <c r="E2317" t="s">
        <v>120</v>
      </c>
      <c r="F2317" t="s">
        <v>115</v>
      </c>
      <c r="G2317">
        <v>19</v>
      </c>
      <c r="H2317">
        <v>158</v>
      </c>
      <c r="I2317" t="s">
        <v>25</v>
      </c>
      <c r="J2317" t="str">
        <f>_xlfn.XLOOKUP(Table1_1[[#This Row],[Analyte]],[1]analyte_order!$B:$B,[1]analyte_order!$C:$C)</f>
        <v>68259-12-1</v>
      </c>
      <c r="K2317">
        <f>_xlfn.XLOOKUP(Table1_1[[#This Row],[CAS_rn]],[1]analyte_order!$C:$C,[1]analyte_order!$E:$E)</f>
        <v>19</v>
      </c>
      <c r="L2317" s="3">
        <v>1.75</v>
      </c>
    </row>
    <row r="2318" spans="1:12" x14ac:dyDescent="0.3">
      <c r="A2318" t="s">
        <v>201</v>
      </c>
      <c r="B2318" s="1">
        <v>44314</v>
      </c>
      <c r="C2318" s="1" t="str">
        <f t="shared" si="36"/>
        <v>21118</v>
      </c>
      <c r="D2318" t="s">
        <v>109</v>
      </c>
      <c r="E2318" t="s">
        <v>120</v>
      </c>
      <c r="F2318" t="s">
        <v>115</v>
      </c>
      <c r="G2318">
        <v>19</v>
      </c>
      <c r="H2318">
        <v>158</v>
      </c>
      <c r="I2318" t="s">
        <v>26</v>
      </c>
      <c r="J2318" t="str">
        <f>_xlfn.XLOOKUP(Table1_1[[#This Row],[Analyte]],[1]analyte_order!$B:$B,[1]analyte_order!$C:$C)</f>
        <v>335-77-3</v>
      </c>
      <c r="K2318">
        <f>_xlfn.XLOOKUP(Table1_1[[#This Row],[CAS_rn]],[1]analyte_order!$C:$C,[1]analyte_order!$E:$E)</f>
        <v>20</v>
      </c>
      <c r="L2318" s="3">
        <v>2.04</v>
      </c>
    </row>
    <row r="2319" spans="1:12" x14ac:dyDescent="0.3">
      <c r="A2319" t="s">
        <v>201</v>
      </c>
      <c r="B2319" s="1">
        <v>44314</v>
      </c>
      <c r="C2319" s="1" t="str">
        <f t="shared" si="36"/>
        <v>21118</v>
      </c>
      <c r="D2319" t="s">
        <v>109</v>
      </c>
      <c r="E2319" t="s">
        <v>120</v>
      </c>
      <c r="F2319" t="s">
        <v>115</v>
      </c>
      <c r="G2319">
        <v>19</v>
      </c>
      <c r="H2319">
        <v>158</v>
      </c>
      <c r="I2319" t="s">
        <v>27</v>
      </c>
      <c r="J2319" t="str">
        <f>_xlfn.XLOOKUP(Table1_1[[#This Row],[Analyte]],[1]analyte_order!$B:$B,[1]analyte_order!$C:$C)</f>
        <v>79780-39-5</v>
      </c>
      <c r="K2319">
        <f>_xlfn.XLOOKUP(Table1_1[[#This Row],[CAS_rn]],[1]analyte_order!$C:$C,[1]analyte_order!$E:$E)</f>
        <v>21</v>
      </c>
      <c r="L2319" s="3">
        <v>0.439</v>
      </c>
    </row>
    <row r="2320" spans="1:12" x14ac:dyDescent="0.3">
      <c r="A2320" t="s">
        <v>201</v>
      </c>
      <c r="B2320" s="1">
        <v>44314</v>
      </c>
      <c r="C2320" s="1" t="str">
        <f t="shared" si="36"/>
        <v>21118</v>
      </c>
      <c r="D2320" t="s">
        <v>109</v>
      </c>
      <c r="E2320" t="s">
        <v>120</v>
      </c>
      <c r="F2320" t="s">
        <v>115</v>
      </c>
      <c r="G2320">
        <v>19</v>
      </c>
      <c r="H2320">
        <v>158</v>
      </c>
      <c r="I2320" t="s">
        <v>28</v>
      </c>
      <c r="J2320" t="str">
        <f>_xlfn.XLOOKUP(Table1_1[[#This Row],[Analyte]],[1]analyte_order!$B:$B,[1]analyte_order!$C:$C)</f>
        <v>757124-72-4</v>
      </c>
      <c r="K2320">
        <f>_xlfn.XLOOKUP(Table1_1[[#This Row],[CAS_rn]],[1]analyte_order!$C:$C,[1]analyte_order!$E:$E)</f>
        <v>22</v>
      </c>
      <c r="L2320" s="3">
        <v>2.3800000000000002E-2</v>
      </c>
    </row>
    <row r="2321" spans="1:12" x14ac:dyDescent="0.3">
      <c r="A2321" t="s">
        <v>201</v>
      </c>
      <c r="B2321" s="1">
        <v>44314</v>
      </c>
      <c r="C2321" s="1" t="str">
        <f t="shared" si="36"/>
        <v>21118</v>
      </c>
      <c r="D2321" t="s">
        <v>109</v>
      </c>
      <c r="E2321" t="s">
        <v>120</v>
      </c>
      <c r="F2321" t="s">
        <v>115</v>
      </c>
      <c r="G2321">
        <v>19</v>
      </c>
      <c r="H2321">
        <v>158</v>
      </c>
      <c r="I2321" t="s">
        <v>18</v>
      </c>
      <c r="J2321" t="str">
        <f>_xlfn.XLOOKUP(Table1_1[[#This Row],[Analyte]],[1]analyte_order!$B:$B,[1]analyte_order!$C:$C)</f>
        <v>27619-97-2</v>
      </c>
      <c r="K2321">
        <f>_xlfn.XLOOKUP(Table1_1[[#This Row],[CAS_rn]],[1]analyte_order!$C:$C,[1]analyte_order!$E:$E)</f>
        <v>23</v>
      </c>
      <c r="L2321" s="3">
        <v>2.3800000000000002E-2</v>
      </c>
    </row>
    <row r="2322" spans="1:12" x14ac:dyDescent="0.3">
      <c r="A2322" t="s">
        <v>201</v>
      </c>
      <c r="B2322" s="1">
        <v>44314</v>
      </c>
      <c r="C2322" s="1" t="str">
        <f t="shared" si="36"/>
        <v>21118</v>
      </c>
      <c r="D2322" t="s">
        <v>109</v>
      </c>
      <c r="E2322" t="s">
        <v>120</v>
      </c>
      <c r="F2322" t="s">
        <v>115</v>
      </c>
      <c r="G2322">
        <v>19</v>
      </c>
      <c r="H2322">
        <v>158</v>
      </c>
      <c r="I2322" t="s">
        <v>29</v>
      </c>
      <c r="J2322" t="str">
        <f>_xlfn.XLOOKUP(Table1_1[[#This Row],[Analyte]],[1]analyte_order!$B:$B,[1]analyte_order!$C:$C)</f>
        <v>39108-34-4</v>
      </c>
      <c r="K2322">
        <f>_xlfn.XLOOKUP(Table1_1[[#This Row],[CAS_rn]],[1]analyte_order!$C:$C,[1]analyte_order!$E:$E)</f>
        <v>24</v>
      </c>
      <c r="L2322" s="3">
        <v>2.6</v>
      </c>
    </row>
    <row r="2323" spans="1:12" x14ac:dyDescent="0.3">
      <c r="A2323" t="s">
        <v>201</v>
      </c>
      <c r="B2323" s="1">
        <v>44314</v>
      </c>
      <c r="C2323" s="1" t="str">
        <f t="shared" si="36"/>
        <v>21118</v>
      </c>
      <c r="D2323" t="s">
        <v>109</v>
      </c>
      <c r="E2323" t="s">
        <v>120</v>
      </c>
      <c r="F2323" t="s">
        <v>115</v>
      </c>
      <c r="G2323">
        <v>19</v>
      </c>
      <c r="H2323">
        <v>158</v>
      </c>
      <c r="I2323" t="s">
        <v>30</v>
      </c>
      <c r="J2323" t="str">
        <f>_xlfn.XLOOKUP(Table1_1[[#This Row],[Analyte]],[1]analyte_order!$B:$B,[1]analyte_order!$C:$C)</f>
        <v>120226-60-0</v>
      </c>
      <c r="K2323">
        <f>_xlfn.XLOOKUP(Table1_1[[#This Row],[CAS_rn]],[1]analyte_order!$C:$C,[1]analyte_order!$E:$E)</f>
        <v>25</v>
      </c>
      <c r="L2323" s="3">
        <v>0.46600000000000003</v>
      </c>
    </row>
    <row r="2324" spans="1:12" x14ac:dyDescent="0.3">
      <c r="A2324" t="s">
        <v>201</v>
      </c>
      <c r="B2324" s="1">
        <v>44314</v>
      </c>
      <c r="C2324" s="1" t="str">
        <f t="shared" si="36"/>
        <v>21118</v>
      </c>
      <c r="D2324" t="s">
        <v>109</v>
      </c>
      <c r="E2324" t="s">
        <v>120</v>
      </c>
      <c r="F2324" t="s">
        <v>115</v>
      </c>
      <c r="G2324">
        <v>19</v>
      </c>
      <c r="H2324">
        <v>158</v>
      </c>
      <c r="I2324" t="s">
        <v>31</v>
      </c>
      <c r="J2324" t="str">
        <f>_xlfn.XLOOKUP(Table1_1[[#This Row],[Analyte]],[1]analyte_order!$B:$B,[1]analyte_order!$C:$C)</f>
        <v>2355-31-9</v>
      </c>
      <c r="K2324">
        <f>_xlfn.XLOOKUP(Table1_1[[#This Row],[CAS_rn]],[1]analyte_order!$C:$C,[1]analyte_order!$E:$E)</f>
        <v>26</v>
      </c>
      <c r="L2324" s="3">
        <v>2.3800000000000002E-2</v>
      </c>
    </row>
    <row r="2325" spans="1:12" x14ac:dyDescent="0.3">
      <c r="A2325" t="s">
        <v>201</v>
      </c>
      <c r="B2325" s="1">
        <v>44314</v>
      </c>
      <c r="C2325" s="1" t="str">
        <f t="shared" si="36"/>
        <v>21118</v>
      </c>
      <c r="D2325" t="s">
        <v>109</v>
      </c>
      <c r="E2325" t="s">
        <v>120</v>
      </c>
      <c r="F2325" t="s">
        <v>115</v>
      </c>
      <c r="G2325">
        <v>19</v>
      </c>
      <c r="H2325">
        <v>158</v>
      </c>
      <c r="I2325" t="s">
        <v>32</v>
      </c>
      <c r="J2325" t="str">
        <f>_xlfn.XLOOKUP(Table1_1[[#This Row],[Analyte]],[1]analyte_order!$B:$B,[1]analyte_order!$C:$C)</f>
        <v>2991-50-6</v>
      </c>
      <c r="K2325">
        <f>_xlfn.XLOOKUP(Table1_1[[#This Row],[CAS_rn]],[1]analyte_order!$C:$C,[1]analyte_order!$E:$E)</f>
        <v>27</v>
      </c>
      <c r="L2325" s="3">
        <v>2.3800000000000002E-2</v>
      </c>
    </row>
    <row r="2326" spans="1:12" x14ac:dyDescent="0.3">
      <c r="A2326" t="s">
        <v>201</v>
      </c>
      <c r="B2326" s="1">
        <v>44314</v>
      </c>
      <c r="C2326" s="1" t="str">
        <f t="shared" si="36"/>
        <v>21118</v>
      </c>
      <c r="D2326" t="s">
        <v>109</v>
      </c>
      <c r="E2326" t="s">
        <v>120</v>
      </c>
      <c r="F2326" t="s">
        <v>115</v>
      </c>
      <c r="G2326">
        <v>19</v>
      </c>
      <c r="H2326">
        <v>158</v>
      </c>
      <c r="I2326" t="s">
        <v>33</v>
      </c>
      <c r="J2326" t="str">
        <f>_xlfn.XLOOKUP(Table1_1[[#This Row],[Analyte]],[1]analyte_order!$B:$B,[1]analyte_order!$C:$C)</f>
        <v>754-91-6</v>
      </c>
      <c r="K2326">
        <f>_xlfn.XLOOKUP(Table1_1[[#This Row],[CAS_rn]],[1]analyte_order!$C:$C,[1]analyte_order!$E:$E)</f>
        <v>28</v>
      </c>
      <c r="L2326" s="3">
        <v>0.85</v>
      </c>
    </row>
    <row r="2327" spans="1:12" x14ac:dyDescent="0.3">
      <c r="A2327" t="s">
        <v>201</v>
      </c>
      <c r="B2327" s="1">
        <v>44314</v>
      </c>
      <c r="C2327" s="1" t="str">
        <f t="shared" si="36"/>
        <v>21118</v>
      </c>
      <c r="D2327" t="s">
        <v>109</v>
      </c>
      <c r="E2327" t="s">
        <v>120</v>
      </c>
      <c r="F2327" t="s">
        <v>115</v>
      </c>
      <c r="G2327">
        <v>19</v>
      </c>
      <c r="H2327">
        <v>158</v>
      </c>
      <c r="I2327" t="s">
        <v>34</v>
      </c>
      <c r="J2327" t="str">
        <f>_xlfn.XLOOKUP(Table1_1[[#This Row],[Analyte]],[1]analyte_order!$B:$B,[1]analyte_order!$C:$C)</f>
        <v>2806-24-8</v>
      </c>
      <c r="K2327">
        <f>_xlfn.XLOOKUP(Table1_1[[#This Row],[CAS_rn]],[1]analyte_order!$C:$C,[1]analyte_order!$E:$E)</f>
        <v>29</v>
      </c>
      <c r="L2327" s="3">
        <v>2.3800000000000002E-2</v>
      </c>
    </row>
    <row r="2328" spans="1:12" x14ac:dyDescent="0.3">
      <c r="A2328" t="s">
        <v>201</v>
      </c>
      <c r="B2328" s="1">
        <v>44314</v>
      </c>
      <c r="C2328" s="1" t="str">
        <f t="shared" si="36"/>
        <v>21118</v>
      </c>
      <c r="D2328" t="s">
        <v>109</v>
      </c>
      <c r="E2328" t="s">
        <v>120</v>
      </c>
      <c r="F2328" t="s">
        <v>115</v>
      </c>
      <c r="G2328">
        <v>19</v>
      </c>
      <c r="H2328">
        <v>158</v>
      </c>
      <c r="I2328" t="s">
        <v>35</v>
      </c>
      <c r="J2328" t="str">
        <f>_xlfn.XLOOKUP(Table1_1[[#This Row],[Analyte]],[1]analyte_order!$B:$B,[1]analyte_order!$C:$C)</f>
        <v>31506-32-8</v>
      </c>
      <c r="K2328">
        <f>_xlfn.XLOOKUP(Table1_1[[#This Row],[CAS_rn]],[1]analyte_order!$C:$C,[1]analyte_order!$E:$E)</f>
        <v>30</v>
      </c>
      <c r="L2328" s="3">
        <v>2.3800000000000002E-2</v>
      </c>
    </row>
    <row r="2329" spans="1:12" x14ac:dyDescent="0.3">
      <c r="A2329" t="s">
        <v>201</v>
      </c>
      <c r="B2329" s="1">
        <v>44314</v>
      </c>
      <c r="C2329" s="1" t="str">
        <f t="shared" si="36"/>
        <v>21118</v>
      </c>
      <c r="D2329" t="s">
        <v>109</v>
      </c>
      <c r="E2329" t="s">
        <v>120</v>
      </c>
      <c r="F2329" t="s">
        <v>115</v>
      </c>
      <c r="G2329">
        <v>19</v>
      </c>
      <c r="H2329">
        <v>158</v>
      </c>
      <c r="I2329" t="s">
        <v>36</v>
      </c>
      <c r="J2329" t="str">
        <f>_xlfn.XLOOKUP(Table1_1[[#This Row],[Analyte]],[1]analyte_order!$B:$B,[1]analyte_order!$C:$C)</f>
        <v>4151-50-2</v>
      </c>
      <c r="K2329">
        <f>_xlfn.XLOOKUP(Table1_1[[#This Row],[CAS_rn]],[1]analyte_order!$C:$C,[1]analyte_order!$E:$E)</f>
        <v>31</v>
      </c>
      <c r="L2329" s="3">
        <v>2.3800000000000002E-2</v>
      </c>
    </row>
    <row r="2330" spans="1:12" x14ac:dyDescent="0.3">
      <c r="A2330" t="s">
        <v>201</v>
      </c>
      <c r="B2330" s="1">
        <v>44314</v>
      </c>
      <c r="C2330" s="1" t="str">
        <f t="shared" si="36"/>
        <v>21118</v>
      </c>
      <c r="D2330" t="s">
        <v>109</v>
      </c>
      <c r="E2330" t="s">
        <v>120</v>
      </c>
      <c r="F2330" t="s">
        <v>115</v>
      </c>
      <c r="G2330">
        <v>19</v>
      </c>
      <c r="H2330">
        <v>158</v>
      </c>
      <c r="I2330" t="s">
        <v>37</v>
      </c>
      <c r="J2330" t="str">
        <f>_xlfn.XLOOKUP(Table1_1[[#This Row],[Analyte]],[1]analyte_order!$B:$B,[1]analyte_order!$C:$C)</f>
        <v>13252-13-6</v>
      </c>
      <c r="K2330">
        <f>_xlfn.XLOOKUP(Table1_1[[#This Row],[CAS_rn]],[1]analyte_order!$C:$C,[1]analyte_order!$E:$E)</f>
        <v>34</v>
      </c>
      <c r="L2330" s="3">
        <v>2.3800000000000002E-2</v>
      </c>
    </row>
    <row r="2331" spans="1:12" x14ac:dyDescent="0.3">
      <c r="A2331" t="s">
        <v>201</v>
      </c>
      <c r="B2331" s="1">
        <v>44314</v>
      </c>
      <c r="C2331" s="1" t="str">
        <f t="shared" si="36"/>
        <v>21118</v>
      </c>
      <c r="D2331" t="s">
        <v>109</v>
      </c>
      <c r="E2331" t="s">
        <v>120</v>
      </c>
      <c r="F2331" t="s">
        <v>115</v>
      </c>
      <c r="G2331">
        <v>19</v>
      </c>
      <c r="H2331">
        <v>158</v>
      </c>
      <c r="I2331" t="s">
        <v>38</v>
      </c>
      <c r="J2331" t="str">
        <f>_xlfn.XLOOKUP(Table1_1[[#This Row],[Analyte]],[1]analyte_order!$B:$B,[1]analyte_order!$C:$C)</f>
        <v>919005-14-4</v>
      </c>
      <c r="K2331">
        <f>_xlfn.XLOOKUP(Table1_1[[#This Row],[CAS_rn]],[1]analyte_order!$C:$C,[1]analyte_order!$E:$E)</f>
        <v>35</v>
      </c>
      <c r="L2331" s="3">
        <v>2.3800000000000002E-2</v>
      </c>
    </row>
    <row r="2332" spans="1:12" x14ac:dyDescent="0.3">
      <c r="A2332" t="s">
        <v>201</v>
      </c>
      <c r="B2332" s="1">
        <v>44314</v>
      </c>
      <c r="C2332" s="1" t="str">
        <f t="shared" si="36"/>
        <v>21118</v>
      </c>
      <c r="D2332" t="s">
        <v>109</v>
      </c>
      <c r="E2332" t="s">
        <v>120</v>
      </c>
      <c r="F2332" t="s">
        <v>115</v>
      </c>
      <c r="G2332">
        <v>19</v>
      </c>
      <c r="H2332">
        <v>158</v>
      </c>
      <c r="I2332" t="s">
        <v>39</v>
      </c>
      <c r="J2332" t="str">
        <f>_xlfn.XLOOKUP(Table1_1[[#This Row],[Analyte]],[1]analyte_order!$B:$B,[1]analyte_order!$C:$C)</f>
        <v>756426-58-1</v>
      </c>
      <c r="K2332">
        <f>_xlfn.XLOOKUP(Table1_1[[#This Row],[CAS_rn]],[1]analyte_order!$C:$C,[1]analyte_order!$E:$E)</f>
        <v>36</v>
      </c>
      <c r="L2332" s="3">
        <v>2.3800000000000002E-2</v>
      </c>
    </row>
    <row r="2333" spans="1:12" x14ac:dyDescent="0.3">
      <c r="A2333" t="s">
        <v>201</v>
      </c>
      <c r="B2333" s="1">
        <v>44314</v>
      </c>
      <c r="C2333" s="1" t="str">
        <f t="shared" si="36"/>
        <v>21118</v>
      </c>
      <c r="D2333" t="s">
        <v>109</v>
      </c>
      <c r="E2333" t="s">
        <v>120</v>
      </c>
      <c r="F2333" t="s">
        <v>115</v>
      </c>
      <c r="G2333">
        <v>19</v>
      </c>
      <c r="H2333">
        <v>158</v>
      </c>
      <c r="I2333" t="s">
        <v>40</v>
      </c>
      <c r="J2333" t="str">
        <f>_xlfn.XLOOKUP(Table1_1[[#This Row],[Analyte]],[1]analyte_order!$B:$B,[1]analyte_order!$C:$C)</f>
        <v>763051-92-9</v>
      </c>
      <c r="K2333">
        <f>_xlfn.XLOOKUP(Table1_1[[#This Row],[CAS_rn]],[1]analyte_order!$C:$C,[1]analyte_order!$E:$E)</f>
        <v>37</v>
      </c>
      <c r="L2333" s="3">
        <v>2.3800000000000002E-2</v>
      </c>
    </row>
    <row r="2334" spans="1:12" x14ac:dyDescent="0.3">
      <c r="A2334" t="s">
        <v>201</v>
      </c>
      <c r="B2334" s="1">
        <v>44314</v>
      </c>
      <c r="C2334" s="1" t="str">
        <f t="shared" si="36"/>
        <v>21118</v>
      </c>
      <c r="D2334" t="s">
        <v>109</v>
      </c>
      <c r="E2334" t="s">
        <v>120</v>
      </c>
      <c r="F2334" t="s">
        <v>115</v>
      </c>
      <c r="G2334">
        <v>19</v>
      </c>
      <c r="H2334">
        <v>158</v>
      </c>
      <c r="I2334" t="s">
        <v>41</v>
      </c>
      <c r="J2334" t="str">
        <f>_xlfn.XLOOKUP(Table1_1[[#This Row],[Analyte]],[1]analyte_order!$B:$B,[1]analyte_order!$C:$C)</f>
        <v>356-02-5</v>
      </c>
      <c r="K2334">
        <f>_xlfn.XLOOKUP(Table1_1[[#This Row],[CAS_rn]],[1]analyte_order!$C:$C,[1]analyte_order!$E:$E)</f>
        <v>38</v>
      </c>
      <c r="L2334" s="3">
        <v>2.3800000000000002E-2</v>
      </c>
    </row>
    <row r="2335" spans="1:12" x14ac:dyDescent="0.3">
      <c r="A2335" t="s">
        <v>201</v>
      </c>
      <c r="B2335" s="1">
        <v>44314</v>
      </c>
      <c r="C2335" s="1" t="str">
        <f t="shared" si="36"/>
        <v>21118</v>
      </c>
      <c r="D2335" t="s">
        <v>109</v>
      </c>
      <c r="E2335" t="s">
        <v>120</v>
      </c>
      <c r="F2335" t="s">
        <v>115</v>
      </c>
      <c r="G2335">
        <v>19</v>
      </c>
      <c r="H2335">
        <v>158</v>
      </c>
      <c r="I2335" t="s">
        <v>42</v>
      </c>
      <c r="J2335" t="str">
        <f>_xlfn.XLOOKUP(Table1_1[[#This Row],[Analyte]],[1]analyte_order!$B:$B,[1]analyte_order!$C:$C)</f>
        <v>914637-49-3</v>
      </c>
      <c r="K2335">
        <f>_xlfn.XLOOKUP(Table1_1[[#This Row],[CAS_rn]],[1]analyte_order!$C:$C,[1]analyte_order!$E:$E)</f>
        <v>39</v>
      </c>
      <c r="L2335" s="3">
        <v>0.22700000000000001</v>
      </c>
    </row>
    <row r="2336" spans="1:12" x14ac:dyDescent="0.3">
      <c r="A2336" t="s">
        <v>201</v>
      </c>
      <c r="B2336" s="1">
        <v>44314</v>
      </c>
      <c r="C2336" s="1" t="str">
        <f t="shared" si="36"/>
        <v>21118</v>
      </c>
      <c r="D2336" t="s">
        <v>109</v>
      </c>
      <c r="E2336" t="s">
        <v>120</v>
      </c>
      <c r="F2336" t="s">
        <v>115</v>
      </c>
      <c r="G2336">
        <v>19</v>
      </c>
      <c r="H2336">
        <v>158</v>
      </c>
      <c r="I2336" t="s">
        <v>43</v>
      </c>
      <c r="J2336" t="str">
        <f>_xlfn.XLOOKUP(Table1_1[[#This Row],[Analyte]],[1]analyte_order!$B:$B,[1]analyte_order!$C:$C)</f>
        <v>812-70-4</v>
      </c>
      <c r="K2336">
        <f>_xlfn.XLOOKUP(Table1_1[[#This Row],[CAS_rn]],[1]analyte_order!$C:$C,[1]analyte_order!$E:$E)</f>
        <v>40</v>
      </c>
      <c r="L2336" s="3">
        <v>0.39300000000000002</v>
      </c>
    </row>
    <row r="2337" spans="1:12" x14ac:dyDescent="0.3">
      <c r="A2337" t="s">
        <v>201</v>
      </c>
      <c r="B2337" s="1">
        <v>44314</v>
      </c>
      <c r="C2337" s="1" t="str">
        <f t="shared" si="36"/>
        <v>21118</v>
      </c>
      <c r="D2337" t="s">
        <v>109</v>
      </c>
      <c r="E2337" t="s">
        <v>120</v>
      </c>
      <c r="F2337" t="s">
        <v>115</v>
      </c>
      <c r="G2337">
        <v>19</v>
      </c>
      <c r="H2337">
        <v>158</v>
      </c>
      <c r="I2337" t="s">
        <v>44</v>
      </c>
      <c r="J2337" t="str">
        <f>_xlfn.XLOOKUP(Table1_1[[#This Row],[Analyte]],[1]analyte_order!$B:$B,[1]analyte_order!$C:$C)</f>
        <v>53826-12-3</v>
      </c>
      <c r="K2337">
        <f>_xlfn.XLOOKUP(Table1_1[[#This Row],[CAS_rn]],[1]analyte_order!$C:$C,[1]analyte_order!$E:$E)</f>
        <v>41</v>
      </c>
      <c r="L2337" s="3">
        <v>2.3800000000000002E-2</v>
      </c>
    </row>
    <row r="2338" spans="1:12" x14ac:dyDescent="0.3">
      <c r="A2338" t="s">
        <v>201</v>
      </c>
      <c r="B2338" s="1">
        <v>44314</v>
      </c>
      <c r="C2338" s="1" t="str">
        <f t="shared" si="36"/>
        <v>21118</v>
      </c>
      <c r="D2338" t="s">
        <v>109</v>
      </c>
      <c r="E2338" t="s">
        <v>120</v>
      </c>
      <c r="F2338" t="s">
        <v>115</v>
      </c>
      <c r="G2338">
        <v>19</v>
      </c>
      <c r="H2338">
        <v>158</v>
      </c>
      <c r="I2338" t="s">
        <v>45</v>
      </c>
      <c r="J2338" t="str">
        <f>_xlfn.XLOOKUP(Table1_1[[#This Row],[Analyte]],[1]analyte_order!$B:$B,[1]analyte_order!$C:$C)</f>
        <v>27854-31-5</v>
      </c>
      <c r="K2338">
        <f>_xlfn.XLOOKUP(Table1_1[[#This Row],[CAS_rn]],[1]analyte_order!$C:$C,[1]analyte_order!$E:$E)</f>
        <v>42</v>
      </c>
      <c r="L2338" s="3">
        <v>2.3800000000000002E-2</v>
      </c>
    </row>
    <row r="2339" spans="1:12" x14ac:dyDescent="0.3">
      <c r="A2339" t="s">
        <v>201</v>
      </c>
      <c r="B2339" s="1">
        <v>44314</v>
      </c>
      <c r="C2339" s="1" t="str">
        <f t="shared" si="36"/>
        <v>21118</v>
      </c>
      <c r="D2339" t="s">
        <v>109</v>
      </c>
      <c r="E2339" t="s">
        <v>120</v>
      </c>
      <c r="F2339" t="s">
        <v>115</v>
      </c>
      <c r="G2339">
        <v>19</v>
      </c>
      <c r="H2339">
        <v>158</v>
      </c>
      <c r="I2339" t="s">
        <v>46</v>
      </c>
      <c r="J2339" t="str">
        <f>_xlfn.XLOOKUP(Table1_1[[#This Row],[Analyte]],[1]analyte_order!$B:$B,[1]analyte_order!$C:$C)</f>
        <v>53826-13-4</v>
      </c>
      <c r="K2339">
        <f>_xlfn.XLOOKUP(Table1_1[[#This Row],[CAS_rn]],[1]analyte_order!$C:$C,[1]analyte_order!$E:$E)</f>
        <v>43</v>
      </c>
      <c r="L2339" s="3">
        <v>2.3800000000000002E-2</v>
      </c>
    </row>
    <row r="2340" spans="1:12" x14ac:dyDescent="0.3">
      <c r="A2340" t="s">
        <v>201</v>
      </c>
      <c r="B2340" s="1">
        <v>44314</v>
      </c>
      <c r="C2340" s="1" t="str">
        <f t="shared" si="36"/>
        <v>21118</v>
      </c>
      <c r="D2340" t="s">
        <v>109</v>
      </c>
      <c r="E2340" t="s">
        <v>120</v>
      </c>
      <c r="F2340" t="s">
        <v>115</v>
      </c>
      <c r="G2340">
        <v>19</v>
      </c>
      <c r="H2340">
        <v>158</v>
      </c>
      <c r="I2340" t="s">
        <v>47</v>
      </c>
      <c r="J2340" t="str">
        <f>_xlfn.XLOOKUP(Table1_1[[#This Row],[Analyte]],[1]analyte_order!$B:$B,[1]analyte_order!$C:$C)</f>
        <v>161094-75-3</v>
      </c>
      <c r="K2340">
        <f>_xlfn.XLOOKUP(Table1_1[[#This Row],[CAS_rn]],[1]analyte_order!$C:$C,[1]analyte_order!$E:$E)</f>
        <v>44</v>
      </c>
      <c r="L2340" s="3">
        <v>2.3800000000000002E-2</v>
      </c>
    </row>
    <row r="2341" spans="1:12" x14ac:dyDescent="0.3">
      <c r="A2341" t="s">
        <v>201</v>
      </c>
      <c r="B2341" s="1">
        <v>44314</v>
      </c>
      <c r="C2341" s="1" t="str">
        <f t="shared" si="36"/>
        <v>21118</v>
      </c>
      <c r="D2341" t="s">
        <v>109</v>
      </c>
      <c r="E2341" t="s">
        <v>120</v>
      </c>
      <c r="F2341" t="s">
        <v>115</v>
      </c>
      <c r="G2341">
        <v>19</v>
      </c>
      <c r="H2341">
        <v>158</v>
      </c>
      <c r="I2341" t="s">
        <v>48</v>
      </c>
      <c r="J2341" t="str">
        <f>_xlfn.XLOOKUP(Table1_1[[#This Row],[Analyte]],[1]analyte_order!$B:$B,[1]analyte_order!$C:$C)</f>
        <v>70887-84-2</v>
      </c>
      <c r="K2341">
        <f>_xlfn.XLOOKUP(Table1_1[[#This Row],[CAS_rn]],[1]analyte_order!$C:$C,[1]analyte_order!$E:$E)</f>
        <v>45</v>
      </c>
      <c r="L2341" s="3">
        <v>2.3800000000000002E-2</v>
      </c>
    </row>
    <row r="2342" spans="1:12" x14ac:dyDescent="0.3">
      <c r="A2342" t="s">
        <v>201</v>
      </c>
      <c r="B2342" s="1">
        <v>44314</v>
      </c>
      <c r="C2342" s="1" t="str">
        <f t="shared" si="36"/>
        <v>21118</v>
      </c>
      <c r="D2342" t="s">
        <v>109</v>
      </c>
      <c r="E2342" t="s">
        <v>120</v>
      </c>
      <c r="F2342" t="s">
        <v>115</v>
      </c>
      <c r="G2342">
        <v>19</v>
      </c>
      <c r="H2342">
        <v>158</v>
      </c>
      <c r="I2342" t="s">
        <v>49</v>
      </c>
      <c r="J2342" t="str">
        <f>_xlfn.XLOOKUP(Table1_1[[#This Row],[Analyte]],[1]analyte_order!$B:$B,[1]analyte_order!$C:$C)</f>
        <v>57677-95-9</v>
      </c>
      <c r="K2342">
        <f>_xlfn.XLOOKUP(Table1_1[[#This Row],[CAS_rn]],[1]analyte_order!$C:$C,[1]analyte_order!$E:$E)</f>
        <v>46</v>
      </c>
      <c r="L2342" s="3">
        <v>2.3800000000000002E-2</v>
      </c>
    </row>
    <row r="2343" spans="1:12" x14ac:dyDescent="0.3">
      <c r="A2343" t="s">
        <v>201</v>
      </c>
      <c r="B2343" s="1">
        <v>44314</v>
      </c>
      <c r="C2343" s="1" t="str">
        <f t="shared" si="36"/>
        <v>21118</v>
      </c>
      <c r="D2343" t="s">
        <v>109</v>
      </c>
      <c r="E2343" t="s">
        <v>120</v>
      </c>
      <c r="F2343" t="s">
        <v>115</v>
      </c>
      <c r="G2343">
        <v>19</v>
      </c>
      <c r="H2343">
        <v>158</v>
      </c>
      <c r="I2343" t="s">
        <v>50</v>
      </c>
      <c r="J2343" t="str">
        <f>_xlfn.XLOOKUP(Table1_1[[#This Row],[Analyte]],[1]analyte_order!$B:$B,[1]analyte_order!$C:$C)</f>
        <v>30334-69-1</v>
      </c>
      <c r="K2343">
        <f>_xlfn.XLOOKUP(Table1_1[[#This Row],[CAS_rn]],[1]analyte_order!$C:$C,[1]analyte_order!$E:$E)</f>
        <v>51</v>
      </c>
      <c r="L2343" s="3">
        <v>1.47</v>
      </c>
    </row>
    <row r="2344" spans="1:12" x14ac:dyDescent="0.3">
      <c r="A2344" t="s">
        <v>201</v>
      </c>
      <c r="B2344" s="1">
        <v>44314</v>
      </c>
      <c r="C2344" s="1" t="str">
        <f t="shared" si="36"/>
        <v>21118</v>
      </c>
      <c r="D2344" t="s">
        <v>109</v>
      </c>
      <c r="E2344" t="s">
        <v>120</v>
      </c>
      <c r="F2344" t="s">
        <v>115</v>
      </c>
      <c r="G2344">
        <v>19</v>
      </c>
      <c r="H2344">
        <v>158</v>
      </c>
      <c r="I2344" t="s">
        <v>51</v>
      </c>
      <c r="J2344" t="str">
        <f>_xlfn.XLOOKUP(Table1_1[[#This Row],[Analyte]],[1]analyte_order!$B:$B,[1]analyte_order!$C:$C)</f>
        <v>41997-13-1</v>
      </c>
      <c r="K2344">
        <f>_xlfn.XLOOKUP(Table1_1[[#This Row],[CAS_rn]],[1]analyte_order!$C:$C,[1]analyte_order!$E:$E)</f>
        <v>52</v>
      </c>
      <c r="L2344" s="3">
        <v>9.6199999999999992</v>
      </c>
    </row>
    <row r="2345" spans="1:12" x14ac:dyDescent="0.3">
      <c r="A2345" t="s">
        <v>201</v>
      </c>
      <c r="B2345" s="1">
        <v>44314</v>
      </c>
      <c r="C2345" s="1" t="str">
        <f t="shared" si="36"/>
        <v>21118</v>
      </c>
      <c r="D2345" t="s">
        <v>109</v>
      </c>
      <c r="E2345" t="s">
        <v>120</v>
      </c>
      <c r="F2345" t="s">
        <v>115</v>
      </c>
      <c r="G2345">
        <v>19</v>
      </c>
      <c r="H2345">
        <v>158</v>
      </c>
      <c r="I2345" t="s">
        <v>52</v>
      </c>
      <c r="J2345" t="str">
        <f>_xlfn.XLOOKUP(Table1_1[[#This Row],[Analyte]],[1]analyte_order!$B:$B,[1]analyte_order!$C:$C)</f>
        <v>423-41-6</v>
      </c>
      <c r="K2345">
        <f>_xlfn.XLOOKUP(Table1_1[[#This Row],[CAS_rn]],[1]analyte_order!$C:$C,[1]analyte_order!$E:$E)</f>
        <v>53</v>
      </c>
      <c r="L2345" s="3">
        <v>2.3800000000000002E-2</v>
      </c>
    </row>
    <row r="2346" spans="1:12" x14ac:dyDescent="0.3">
      <c r="A2346" t="s">
        <v>201</v>
      </c>
      <c r="B2346" s="1">
        <v>44314</v>
      </c>
      <c r="C2346" s="1" t="str">
        <f t="shared" si="36"/>
        <v>21118</v>
      </c>
      <c r="D2346" t="s">
        <v>109</v>
      </c>
      <c r="E2346" t="s">
        <v>120</v>
      </c>
      <c r="F2346" t="s">
        <v>115</v>
      </c>
      <c r="G2346">
        <v>19</v>
      </c>
      <c r="H2346">
        <v>158</v>
      </c>
      <c r="I2346" t="s">
        <v>53</v>
      </c>
      <c r="J2346" t="str">
        <f>_xlfn.XLOOKUP(Table1_1[[#This Row],[Analyte]],[1]analyte_order!$B:$B,[1]analyte_order!$C:$C)</f>
        <v>777011-38-8</v>
      </c>
      <c r="K2346">
        <f>_xlfn.XLOOKUP(Table1_1[[#This Row],[CAS_rn]],[1]analyte_order!$C:$C,[1]analyte_order!$E:$E)</f>
        <v>54</v>
      </c>
      <c r="L2346" s="3">
        <v>0.443</v>
      </c>
    </row>
    <row r="2347" spans="1:12" x14ac:dyDescent="0.3">
      <c r="A2347" t="s">
        <v>201</v>
      </c>
      <c r="B2347" s="1">
        <v>44314</v>
      </c>
      <c r="C2347" s="1" t="str">
        <f t="shared" si="36"/>
        <v>21118</v>
      </c>
      <c r="D2347" t="s">
        <v>109</v>
      </c>
      <c r="E2347" t="s">
        <v>120</v>
      </c>
      <c r="F2347" t="s">
        <v>115</v>
      </c>
      <c r="G2347">
        <v>19</v>
      </c>
      <c r="H2347">
        <v>158</v>
      </c>
      <c r="I2347" t="s">
        <v>54</v>
      </c>
      <c r="J2347" t="str">
        <f>_xlfn.XLOOKUP(Table1_1[[#This Row],[Analyte]],[1]analyte_order!$B:$B,[1]analyte_order!$C:$C)</f>
        <v>646-83-3</v>
      </c>
      <c r="K2347">
        <f>_xlfn.XLOOKUP(Table1_1[[#This Row],[CAS_rn]],[1]analyte_order!$C:$C,[1]analyte_order!$E:$E)</f>
        <v>55</v>
      </c>
      <c r="L2347" s="3">
        <v>2.3800000000000002E-2</v>
      </c>
    </row>
    <row r="2348" spans="1:12" x14ac:dyDescent="0.3">
      <c r="A2348" t="s">
        <v>201</v>
      </c>
      <c r="B2348" s="1">
        <v>44314</v>
      </c>
      <c r="C2348" s="1" t="str">
        <f t="shared" si="36"/>
        <v>21118</v>
      </c>
      <c r="D2348" t="s">
        <v>109</v>
      </c>
      <c r="E2348" t="s">
        <v>120</v>
      </c>
      <c r="F2348" t="s">
        <v>115</v>
      </c>
      <c r="G2348">
        <v>19</v>
      </c>
      <c r="H2348">
        <v>158</v>
      </c>
      <c r="I2348" t="s">
        <v>55</v>
      </c>
      <c r="J2348" t="str">
        <f>_xlfn.XLOOKUP(Table1_1[[#This Row],[Analyte]],[1]analyte_order!$B:$B,[1]analyte_order!$C:$C)</f>
        <v>678-41-1</v>
      </c>
      <c r="K2348">
        <f>_xlfn.XLOOKUP(Table1_1[[#This Row],[CAS_rn]],[1]analyte_order!$C:$C,[1]analyte_order!$E:$E)</f>
        <v>56</v>
      </c>
      <c r="L2348" s="3">
        <v>2.3800000000000002E-2</v>
      </c>
    </row>
    <row r="2349" spans="1:12" x14ac:dyDescent="0.3">
      <c r="A2349" t="s">
        <v>201</v>
      </c>
      <c r="B2349" s="1">
        <v>44314</v>
      </c>
      <c r="C2349" s="1" t="str">
        <f t="shared" si="36"/>
        <v>21118</v>
      </c>
      <c r="D2349" t="s">
        <v>109</v>
      </c>
      <c r="E2349" t="s">
        <v>120</v>
      </c>
      <c r="F2349" t="s">
        <v>115</v>
      </c>
      <c r="G2349">
        <v>19</v>
      </c>
      <c r="H2349">
        <v>158</v>
      </c>
      <c r="I2349" t="s">
        <v>56</v>
      </c>
      <c r="J2349" t="str">
        <f>_xlfn.XLOOKUP(Table1_1[[#This Row],[Analyte]],[1]analyte_order!$B:$B,[1]analyte_order!$C:$C)</f>
        <v>2965-52-8</v>
      </c>
      <c r="K2349">
        <f>_xlfn.XLOOKUP(Table1_1[[#This Row],[CAS_rn]],[1]analyte_order!$C:$C,[1]analyte_order!$E:$E)</f>
        <v>57</v>
      </c>
      <c r="L2349" s="3">
        <v>2.3800000000000002E-2</v>
      </c>
    </row>
    <row r="2350" spans="1:12" x14ac:dyDescent="0.3">
      <c r="A2350" t="s">
        <v>202</v>
      </c>
      <c r="B2350" s="1">
        <v>44314</v>
      </c>
      <c r="C2350" s="1" t="str">
        <f t="shared" si="36"/>
        <v>21118</v>
      </c>
      <c r="D2350" t="s">
        <v>109</v>
      </c>
      <c r="E2350" t="s">
        <v>120</v>
      </c>
      <c r="F2350" t="s">
        <v>190</v>
      </c>
      <c r="G2350">
        <v>19</v>
      </c>
      <c r="H2350">
        <v>158</v>
      </c>
      <c r="I2350" t="s">
        <v>7</v>
      </c>
      <c r="J2350" t="str">
        <f>_xlfn.XLOOKUP(Table1_1[[#This Row],[Analyte]],[1]analyte_order!$B:$B,[1]analyte_order!$C:$C)</f>
        <v>375-22-4</v>
      </c>
      <c r="K2350">
        <f>_xlfn.XLOOKUP(Table1_1[[#This Row],[CAS_rn]],[1]analyte_order!$C:$C,[1]analyte_order!$E:$E)</f>
        <v>1</v>
      </c>
      <c r="L2350" s="3">
        <v>0.73</v>
      </c>
    </row>
    <row r="2351" spans="1:12" x14ac:dyDescent="0.3">
      <c r="A2351" t="s">
        <v>202</v>
      </c>
      <c r="B2351" s="1">
        <v>44314</v>
      </c>
      <c r="C2351" s="1" t="str">
        <f t="shared" si="36"/>
        <v>21118</v>
      </c>
      <c r="D2351" t="s">
        <v>109</v>
      </c>
      <c r="E2351" t="s">
        <v>120</v>
      </c>
      <c r="F2351" t="s">
        <v>190</v>
      </c>
      <c r="G2351">
        <v>19</v>
      </c>
      <c r="H2351">
        <v>158</v>
      </c>
      <c r="I2351" t="s">
        <v>8</v>
      </c>
      <c r="J2351" t="str">
        <f>_xlfn.XLOOKUP(Table1_1[[#This Row],[Analyte]],[1]analyte_order!$B:$B,[1]analyte_order!$C:$C)</f>
        <v>2706-90-3</v>
      </c>
      <c r="K2351">
        <f>_xlfn.XLOOKUP(Table1_1[[#This Row],[CAS_rn]],[1]analyte_order!$C:$C,[1]analyte_order!$E:$E)</f>
        <v>2</v>
      </c>
      <c r="L2351" s="3">
        <v>2.4049999999999998E-2</v>
      </c>
    </row>
    <row r="2352" spans="1:12" x14ac:dyDescent="0.3">
      <c r="A2352" t="s">
        <v>202</v>
      </c>
      <c r="B2352" s="1">
        <v>44314</v>
      </c>
      <c r="C2352" s="1" t="str">
        <f t="shared" si="36"/>
        <v>21118</v>
      </c>
      <c r="D2352" t="s">
        <v>109</v>
      </c>
      <c r="E2352" t="s">
        <v>120</v>
      </c>
      <c r="F2352" t="s">
        <v>190</v>
      </c>
      <c r="G2352">
        <v>19</v>
      </c>
      <c r="H2352">
        <v>158</v>
      </c>
      <c r="I2352" t="s">
        <v>9</v>
      </c>
      <c r="J2352" t="str">
        <f>_xlfn.XLOOKUP(Table1_1[[#This Row],[Analyte]],[1]analyte_order!$B:$B,[1]analyte_order!$C:$C)</f>
        <v>307-24-4</v>
      </c>
      <c r="K2352">
        <f>_xlfn.XLOOKUP(Table1_1[[#This Row],[CAS_rn]],[1]analyte_order!$C:$C,[1]analyte_order!$E:$E)</f>
        <v>3</v>
      </c>
      <c r="L2352" s="3">
        <v>2.4049999999999998E-2</v>
      </c>
    </row>
    <row r="2353" spans="1:12" x14ac:dyDescent="0.3">
      <c r="A2353" t="s">
        <v>202</v>
      </c>
      <c r="B2353" s="1">
        <v>44314</v>
      </c>
      <c r="C2353" s="1" t="str">
        <f t="shared" si="36"/>
        <v>21118</v>
      </c>
      <c r="D2353" t="s">
        <v>109</v>
      </c>
      <c r="E2353" t="s">
        <v>120</v>
      </c>
      <c r="F2353" t="s">
        <v>190</v>
      </c>
      <c r="G2353">
        <v>19</v>
      </c>
      <c r="H2353">
        <v>158</v>
      </c>
      <c r="I2353" t="s">
        <v>10</v>
      </c>
      <c r="J2353" t="str">
        <f>_xlfn.XLOOKUP(Table1_1[[#This Row],[Analyte]],[1]analyte_order!$B:$B,[1]analyte_order!$C:$C)</f>
        <v>375-85-9</v>
      </c>
      <c r="K2353">
        <f>_xlfn.XLOOKUP(Table1_1[[#This Row],[CAS_rn]],[1]analyte_order!$C:$C,[1]analyte_order!$E:$E)</f>
        <v>4</v>
      </c>
      <c r="L2353" s="3">
        <v>0.48699999999999999</v>
      </c>
    </row>
    <row r="2354" spans="1:12" x14ac:dyDescent="0.3">
      <c r="A2354" t="s">
        <v>202</v>
      </c>
      <c r="B2354" s="1">
        <v>44314</v>
      </c>
      <c r="C2354" s="1" t="str">
        <f t="shared" si="36"/>
        <v>21118</v>
      </c>
      <c r="D2354" t="s">
        <v>109</v>
      </c>
      <c r="E2354" t="s">
        <v>120</v>
      </c>
      <c r="F2354" t="s">
        <v>190</v>
      </c>
      <c r="G2354">
        <v>19</v>
      </c>
      <c r="H2354">
        <v>158</v>
      </c>
      <c r="I2354" t="s">
        <v>11</v>
      </c>
      <c r="J2354" t="str">
        <f>_xlfn.XLOOKUP(Table1_1[[#This Row],[Analyte]],[1]analyte_order!$B:$B,[1]analyte_order!$C:$C)</f>
        <v>335-67-1</v>
      </c>
      <c r="K2354">
        <f>_xlfn.XLOOKUP(Table1_1[[#This Row],[CAS_rn]],[1]analyte_order!$C:$C,[1]analyte_order!$E:$E)</f>
        <v>5</v>
      </c>
      <c r="L2354" s="3">
        <v>1.79</v>
      </c>
    </row>
    <row r="2355" spans="1:12" x14ac:dyDescent="0.3">
      <c r="A2355" t="s">
        <v>202</v>
      </c>
      <c r="B2355" s="1">
        <v>44314</v>
      </c>
      <c r="C2355" s="1" t="str">
        <f t="shared" si="36"/>
        <v>21118</v>
      </c>
      <c r="D2355" t="s">
        <v>109</v>
      </c>
      <c r="E2355" t="s">
        <v>120</v>
      </c>
      <c r="F2355" t="s">
        <v>190</v>
      </c>
      <c r="G2355">
        <v>19</v>
      </c>
      <c r="H2355">
        <v>158</v>
      </c>
      <c r="I2355" t="s">
        <v>12</v>
      </c>
      <c r="J2355" t="str">
        <f>_xlfn.XLOOKUP(Table1_1[[#This Row],[Analyte]],[1]analyte_order!$B:$B,[1]analyte_order!$C:$C)</f>
        <v>375-95-1</v>
      </c>
      <c r="K2355">
        <f>_xlfn.XLOOKUP(Table1_1[[#This Row],[CAS_rn]],[1]analyte_order!$C:$C,[1]analyte_order!$E:$E)</f>
        <v>6</v>
      </c>
      <c r="L2355" s="3">
        <v>1.51</v>
      </c>
    </row>
    <row r="2356" spans="1:12" x14ac:dyDescent="0.3">
      <c r="A2356" t="s">
        <v>202</v>
      </c>
      <c r="B2356" s="1">
        <v>44314</v>
      </c>
      <c r="C2356" s="1" t="str">
        <f t="shared" si="36"/>
        <v>21118</v>
      </c>
      <c r="D2356" t="s">
        <v>109</v>
      </c>
      <c r="E2356" t="s">
        <v>120</v>
      </c>
      <c r="F2356" t="s">
        <v>190</v>
      </c>
      <c r="G2356">
        <v>19</v>
      </c>
      <c r="H2356">
        <v>158</v>
      </c>
      <c r="I2356" t="s">
        <v>19</v>
      </c>
      <c r="J2356" t="str">
        <f>_xlfn.XLOOKUP(Table1_1[[#This Row],[Analyte]],[1]analyte_order!$B:$B,[1]analyte_order!$C:$C)</f>
        <v>335-76-2</v>
      </c>
      <c r="K2356">
        <f>_xlfn.XLOOKUP(Table1_1[[#This Row],[CAS_rn]],[1]analyte_order!$C:$C,[1]analyte_order!$E:$E)</f>
        <v>7</v>
      </c>
      <c r="L2356" s="3">
        <v>2.17</v>
      </c>
    </row>
    <row r="2357" spans="1:12" x14ac:dyDescent="0.3">
      <c r="A2357" t="s">
        <v>202</v>
      </c>
      <c r="B2357" s="1">
        <v>44314</v>
      </c>
      <c r="C2357" s="1" t="str">
        <f t="shared" si="36"/>
        <v>21118</v>
      </c>
      <c r="D2357" t="s">
        <v>109</v>
      </c>
      <c r="E2357" t="s">
        <v>120</v>
      </c>
      <c r="F2357" t="s">
        <v>190</v>
      </c>
      <c r="G2357">
        <v>19</v>
      </c>
      <c r="H2357">
        <v>158</v>
      </c>
      <c r="I2357" t="s">
        <v>20</v>
      </c>
      <c r="J2357" t="str">
        <f>_xlfn.XLOOKUP(Table1_1[[#This Row],[Analyte]],[1]analyte_order!$B:$B,[1]analyte_order!$C:$C)</f>
        <v>2058-94-8</v>
      </c>
      <c r="K2357">
        <f>_xlfn.XLOOKUP(Table1_1[[#This Row],[CAS_rn]],[1]analyte_order!$C:$C,[1]analyte_order!$E:$E)</f>
        <v>8</v>
      </c>
      <c r="L2357" s="3">
        <v>4.5</v>
      </c>
    </row>
    <row r="2358" spans="1:12" x14ac:dyDescent="0.3">
      <c r="A2358" t="s">
        <v>202</v>
      </c>
      <c r="B2358" s="1">
        <v>44314</v>
      </c>
      <c r="C2358" s="1" t="str">
        <f t="shared" si="36"/>
        <v>21118</v>
      </c>
      <c r="D2358" t="s">
        <v>109</v>
      </c>
      <c r="E2358" t="s">
        <v>120</v>
      </c>
      <c r="F2358" t="s">
        <v>190</v>
      </c>
      <c r="G2358">
        <v>19</v>
      </c>
      <c r="H2358">
        <v>158</v>
      </c>
      <c r="I2358" t="s">
        <v>21</v>
      </c>
      <c r="J2358" t="str">
        <f>_xlfn.XLOOKUP(Table1_1[[#This Row],[Analyte]],[1]analyte_order!$B:$B,[1]analyte_order!$C:$C)</f>
        <v>307-55-1</v>
      </c>
      <c r="K2358">
        <f>_xlfn.XLOOKUP(Table1_1[[#This Row],[CAS_rn]],[1]analyte_order!$C:$C,[1]analyte_order!$E:$E)</f>
        <v>9</v>
      </c>
      <c r="L2358" s="3">
        <v>4.75</v>
      </c>
    </row>
    <row r="2359" spans="1:12" x14ac:dyDescent="0.3">
      <c r="A2359" t="s">
        <v>202</v>
      </c>
      <c r="B2359" s="1">
        <v>44314</v>
      </c>
      <c r="C2359" s="1" t="str">
        <f t="shared" si="36"/>
        <v>21118</v>
      </c>
      <c r="D2359" t="s">
        <v>109</v>
      </c>
      <c r="E2359" t="s">
        <v>120</v>
      </c>
      <c r="F2359" t="s">
        <v>190</v>
      </c>
      <c r="G2359">
        <v>19</v>
      </c>
      <c r="H2359">
        <v>158</v>
      </c>
      <c r="I2359" t="s">
        <v>22</v>
      </c>
      <c r="J2359" t="str">
        <f>_xlfn.XLOOKUP(Table1_1[[#This Row],[Analyte]],[1]analyte_order!$B:$B,[1]analyte_order!$C:$C)</f>
        <v>72629-94-8</v>
      </c>
      <c r="K2359">
        <f>_xlfn.XLOOKUP(Table1_1[[#This Row],[CAS_rn]],[1]analyte_order!$C:$C,[1]analyte_order!$E:$E)</f>
        <v>10</v>
      </c>
      <c r="L2359" s="3">
        <v>4.21</v>
      </c>
    </row>
    <row r="2360" spans="1:12" x14ac:dyDescent="0.3">
      <c r="A2360" t="s">
        <v>202</v>
      </c>
      <c r="B2360" s="1">
        <v>44314</v>
      </c>
      <c r="C2360" s="1" t="str">
        <f t="shared" si="36"/>
        <v>21118</v>
      </c>
      <c r="D2360" t="s">
        <v>109</v>
      </c>
      <c r="E2360" t="s">
        <v>120</v>
      </c>
      <c r="F2360" t="s">
        <v>190</v>
      </c>
      <c r="G2360">
        <v>19</v>
      </c>
      <c r="H2360">
        <v>158</v>
      </c>
      <c r="I2360" t="s">
        <v>23</v>
      </c>
      <c r="J2360" t="str">
        <f>_xlfn.XLOOKUP(Table1_1[[#This Row],[Analyte]],[1]analyte_order!$B:$B,[1]analyte_order!$C:$C)</f>
        <v>376-06-7</v>
      </c>
      <c r="K2360">
        <f>_xlfn.XLOOKUP(Table1_1[[#This Row],[CAS_rn]],[1]analyte_order!$C:$C,[1]analyte_order!$E:$E)</f>
        <v>11</v>
      </c>
      <c r="L2360" s="3">
        <v>3.4</v>
      </c>
    </row>
    <row r="2361" spans="1:12" x14ac:dyDescent="0.3">
      <c r="A2361" t="s">
        <v>202</v>
      </c>
      <c r="B2361" s="1">
        <v>44314</v>
      </c>
      <c r="C2361" s="1" t="str">
        <f t="shared" si="36"/>
        <v>21118</v>
      </c>
      <c r="D2361" t="s">
        <v>109</v>
      </c>
      <c r="E2361" t="s">
        <v>120</v>
      </c>
      <c r="F2361" t="s">
        <v>190</v>
      </c>
      <c r="G2361">
        <v>19</v>
      </c>
      <c r="H2361">
        <v>158</v>
      </c>
      <c r="I2361" t="s">
        <v>24</v>
      </c>
      <c r="J2361" t="str">
        <f>_xlfn.XLOOKUP(Table1_1[[#This Row],[Analyte]],[1]analyte_order!$B:$B,[1]analyte_order!$C:$C)</f>
        <v>67905-19-5</v>
      </c>
      <c r="K2361">
        <f>_xlfn.XLOOKUP(Table1_1[[#This Row],[CAS_rn]],[1]analyte_order!$C:$C,[1]analyte_order!$E:$E)</f>
        <v>12</v>
      </c>
      <c r="L2361" s="3">
        <v>4.8149999999999998E-2</v>
      </c>
    </row>
    <row r="2362" spans="1:12" x14ac:dyDescent="0.3">
      <c r="A2362" t="s">
        <v>202</v>
      </c>
      <c r="B2362" s="1">
        <v>44314</v>
      </c>
      <c r="C2362" s="1" t="str">
        <f t="shared" si="36"/>
        <v>21118</v>
      </c>
      <c r="D2362" t="s">
        <v>109</v>
      </c>
      <c r="E2362" t="s">
        <v>120</v>
      </c>
      <c r="F2362" t="s">
        <v>190</v>
      </c>
      <c r="G2362">
        <v>19</v>
      </c>
      <c r="H2362">
        <v>158</v>
      </c>
      <c r="I2362" t="s">
        <v>13</v>
      </c>
      <c r="J2362" t="str">
        <f>_xlfn.XLOOKUP(Table1_1[[#This Row],[Analyte]],[1]analyte_order!$B:$B,[1]analyte_order!$C:$C)</f>
        <v>375-73-5</v>
      </c>
      <c r="K2362">
        <f>_xlfn.XLOOKUP(Table1_1[[#This Row],[CAS_rn]],[1]analyte_order!$C:$C,[1]analyte_order!$E:$E)</f>
        <v>14</v>
      </c>
      <c r="L2362" s="3">
        <v>2.4049999999999998E-2</v>
      </c>
    </row>
    <row r="2363" spans="1:12" x14ac:dyDescent="0.3">
      <c r="A2363" t="s">
        <v>202</v>
      </c>
      <c r="B2363" s="1">
        <v>44314</v>
      </c>
      <c r="C2363" s="1" t="str">
        <f t="shared" si="36"/>
        <v>21118</v>
      </c>
      <c r="D2363" t="s">
        <v>109</v>
      </c>
      <c r="E2363" t="s">
        <v>120</v>
      </c>
      <c r="F2363" t="s">
        <v>190</v>
      </c>
      <c r="G2363">
        <v>19</v>
      </c>
      <c r="H2363">
        <v>158</v>
      </c>
      <c r="I2363" t="s">
        <v>14</v>
      </c>
      <c r="J2363" t="str">
        <f>_xlfn.XLOOKUP(Table1_1[[#This Row],[Analyte]],[1]analyte_order!$B:$B,[1]analyte_order!$C:$C)</f>
        <v>2706-91-4</v>
      </c>
      <c r="K2363">
        <f>_xlfn.XLOOKUP(Table1_1[[#This Row],[CAS_rn]],[1]analyte_order!$C:$C,[1]analyte_order!$E:$E)</f>
        <v>15</v>
      </c>
      <c r="L2363" s="3">
        <v>1.75</v>
      </c>
    </row>
    <row r="2364" spans="1:12" x14ac:dyDescent="0.3">
      <c r="A2364" t="s">
        <v>202</v>
      </c>
      <c r="B2364" s="1">
        <v>44314</v>
      </c>
      <c r="C2364" s="1" t="str">
        <f t="shared" si="36"/>
        <v>21118</v>
      </c>
      <c r="D2364" t="s">
        <v>109</v>
      </c>
      <c r="E2364" t="s">
        <v>120</v>
      </c>
      <c r="F2364" t="s">
        <v>190</v>
      </c>
      <c r="G2364">
        <v>19</v>
      </c>
      <c r="H2364">
        <v>158</v>
      </c>
      <c r="I2364" t="s">
        <v>15</v>
      </c>
      <c r="J2364" t="str">
        <f>_xlfn.XLOOKUP(Table1_1[[#This Row],[Analyte]],[1]analyte_order!$B:$B,[1]analyte_order!$C:$C)</f>
        <v>355-46-4</v>
      </c>
      <c r="K2364">
        <f>_xlfn.XLOOKUP(Table1_1[[#This Row],[CAS_rn]],[1]analyte_order!$C:$C,[1]analyte_order!$E:$E)</f>
        <v>16</v>
      </c>
      <c r="L2364" s="3">
        <v>13.9</v>
      </c>
    </row>
    <row r="2365" spans="1:12" x14ac:dyDescent="0.3">
      <c r="A2365" t="s">
        <v>202</v>
      </c>
      <c r="B2365" s="1">
        <v>44314</v>
      </c>
      <c r="C2365" s="1" t="str">
        <f t="shared" si="36"/>
        <v>21118</v>
      </c>
      <c r="D2365" t="s">
        <v>109</v>
      </c>
      <c r="E2365" t="s">
        <v>120</v>
      </c>
      <c r="F2365" t="s">
        <v>190</v>
      </c>
      <c r="G2365">
        <v>19</v>
      </c>
      <c r="H2365">
        <v>158</v>
      </c>
      <c r="I2365" t="s">
        <v>16</v>
      </c>
      <c r="J2365" t="str">
        <f>_xlfn.XLOOKUP(Table1_1[[#This Row],[Analyte]],[1]analyte_order!$B:$B,[1]analyte_order!$C:$C)</f>
        <v>375-92-8</v>
      </c>
      <c r="K2365">
        <f>_xlfn.XLOOKUP(Table1_1[[#This Row],[CAS_rn]],[1]analyte_order!$C:$C,[1]analyte_order!$E:$E)</f>
        <v>17</v>
      </c>
      <c r="L2365" s="3">
        <v>15.8</v>
      </c>
    </row>
    <row r="2366" spans="1:12" x14ac:dyDescent="0.3">
      <c r="A2366" t="s">
        <v>202</v>
      </c>
      <c r="B2366" s="1">
        <v>44314</v>
      </c>
      <c r="C2366" s="1" t="str">
        <f t="shared" si="36"/>
        <v>21118</v>
      </c>
      <c r="D2366" t="s">
        <v>109</v>
      </c>
      <c r="E2366" t="s">
        <v>120</v>
      </c>
      <c r="F2366" t="s">
        <v>190</v>
      </c>
      <c r="G2366">
        <v>19</v>
      </c>
      <c r="H2366">
        <v>158</v>
      </c>
      <c r="I2366" t="s">
        <v>17</v>
      </c>
      <c r="J2366" t="str">
        <f>_xlfn.XLOOKUP(Table1_1[[#This Row],[Analyte]],[1]analyte_order!$B:$B,[1]analyte_order!$C:$C)</f>
        <v>1763-23-1</v>
      </c>
      <c r="K2366">
        <f>_xlfn.XLOOKUP(Table1_1[[#This Row],[CAS_rn]],[1]analyte_order!$C:$C,[1]analyte_order!$E:$E)</f>
        <v>18</v>
      </c>
      <c r="L2366" s="3">
        <v>593</v>
      </c>
    </row>
    <row r="2367" spans="1:12" x14ac:dyDescent="0.3">
      <c r="A2367" t="s">
        <v>202</v>
      </c>
      <c r="B2367" s="1">
        <v>44314</v>
      </c>
      <c r="C2367" s="1" t="str">
        <f t="shared" si="36"/>
        <v>21118</v>
      </c>
      <c r="D2367" t="s">
        <v>109</v>
      </c>
      <c r="E2367" t="s">
        <v>120</v>
      </c>
      <c r="F2367" t="s">
        <v>190</v>
      </c>
      <c r="G2367">
        <v>19</v>
      </c>
      <c r="H2367">
        <v>158</v>
      </c>
      <c r="I2367" t="s">
        <v>25</v>
      </c>
      <c r="J2367" t="str">
        <f>_xlfn.XLOOKUP(Table1_1[[#This Row],[Analyte]],[1]analyte_order!$B:$B,[1]analyte_order!$C:$C)</f>
        <v>68259-12-1</v>
      </c>
      <c r="K2367">
        <f>_xlfn.XLOOKUP(Table1_1[[#This Row],[CAS_rn]],[1]analyte_order!$C:$C,[1]analyte_order!$E:$E)</f>
        <v>19</v>
      </c>
      <c r="L2367" s="3">
        <v>18.100000000000001</v>
      </c>
    </row>
    <row r="2368" spans="1:12" x14ac:dyDescent="0.3">
      <c r="A2368" t="s">
        <v>202</v>
      </c>
      <c r="B2368" s="1">
        <v>44314</v>
      </c>
      <c r="C2368" s="1" t="str">
        <f t="shared" si="36"/>
        <v>21118</v>
      </c>
      <c r="D2368" t="s">
        <v>109</v>
      </c>
      <c r="E2368" t="s">
        <v>120</v>
      </c>
      <c r="F2368" t="s">
        <v>190</v>
      </c>
      <c r="G2368">
        <v>19</v>
      </c>
      <c r="H2368">
        <v>158</v>
      </c>
      <c r="I2368" t="s">
        <v>26</v>
      </c>
      <c r="J2368" t="str">
        <f>_xlfn.XLOOKUP(Table1_1[[#This Row],[Analyte]],[1]analyte_order!$B:$B,[1]analyte_order!$C:$C)</f>
        <v>335-77-3</v>
      </c>
      <c r="K2368">
        <f>_xlfn.XLOOKUP(Table1_1[[#This Row],[CAS_rn]],[1]analyte_order!$C:$C,[1]analyte_order!$E:$E)</f>
        <v>20</v>
      </c>
      <c r="L2368" s="3">
        <v>19.8</v>
      </c>
    </row>
    <row r="2369" spans="1:12" x14ac:dyDescent="0.3">
      <c r="A2369" t="s">
        <v>202</v>
      </c>
      <c r="B2369" s="1">
        <v>44314</v>
      </c>
      <c r="C2369" s="1" t="str">
        <f t="shared" si="36"/>
        <v>21118</v>
      </c>
      <c r="D2369" t="s">
        <v>109</v>
      </c>
      <c r="E2369" t="s">
        <v>120</v>
      </c>
      <c r="F2369" t="s">
        <v>190</v>
      </c>
      <c r="G2369">
        <v>19</v>
      </c>
      <c r="H2369">
        <v>158</v>
      </c>
      <c r="I2369" t="s">
        <v>27</v>
      </c>
      <c r="J2369" t="str">
        <f>_xlfn.XLOOKUP(Table1_1[[#This Row],[Analyte]],[1]analyte_order!$B:$B,[1]analyte_order!$C:$C)</f>
        <v>79780-39-5</v>
      </c>
      <c r="K2369">
        <f>_xlfn.XLOOKUP(Table1_1[[#This Row],[CAS_rn]],[1]analyte_order!$C:$C,[1]analyte_order!$E:$E)</f>
        <v>21</v>
      </c>
      <c r="L2369" s="3">
        <v>20.6</v>
      </c>
    </row>
    <row r="2370" spans="1:12" x14ac:dyDescent="0.3">
      <c r="A2370" t="s">
        <v>202</v>
      </c>
      <c r="B2370" s="1">
        <v>44314</v>
      </c>
      <c r="C2370" s="1" t="str">
        <f t="shared" ref="C2370:C2433" si="37">TEXT(B2370,"yy")&amp;TEXT((B2370-DATEVALUE("1/1/"&amp;TEXT(B2370,"yy"))+1),"000")</f>
        <v>21118</v>
      </c>
      <c r="D2370" t="s">
        <v>109</v>
      </c>
      <c r="E2370" t="s">
        <v>120</v>
      </c>
      <c r="F2370" t="s">
        <v>190</v>
      </c>
      <c r="G2370">
        <v>19</v>
      </c>
      <c r="H2370">
        <v>158</v>
      </c>
      <c r="I2370" t="s">
        <v>28</v>
      </c>
      <c r="J2370" t="str">
        <f>_xlfn.XLOOKUP(Table1_1[[#This Row],[Analyte]],[1]analyte_order!$B:$B,[1]analyte_order!$C:$C)</f>
        <v>757124-72-4</v>
      </c>
      <c r="K2370">
        <f>_xlfn.XLOOKUP(Table1_1[[#This Row],[CAS_rn]],[1]analyte_order!$C:$C,[1]analyte_order!$E:$E)</f>
        <v>22</v>
      </c>
      <c r="L2370" s="3">
        <v>2.4049999999999998E-2</v>
      </c>
    </row>
    <row r="2371" spans="1:12" x14ac:dyDescent="0.3">
      <c r="A2371" t="s">
        <v>202</v>
      </c>
      <c r="B2371" s="1">
        <v>44314</v>
      </c>
      <c r="C2371" s="1" t="str">
        <f t="shared" si="37"/>
        <v>21118</v>
      </c>
      <c r="D2371" t="s">
        <v>109</v>
      </c>
      <c r="E2371" t="s">
        <v>120</v>
      </c>
      <c r="F2371" t="s">
        <v>190</v>
      </c>
      <c r="G2371">
        <v>19</v>
      </c>
      <c r="H2371">
        <v>158</v>
      </c>
      <c r="I2371" t="s">
        <v>18</v>
      </c>
      <c r="J2371" t="str">
        <f>_xlfn.XLOOKUP(Table1_1[[#This Row],[Analyte]],[1]analyte_order!$B:$B,[1]analyte_order!$C:$C)</f>
        <v>27619-97-2</v>
      </c>
      <c r="K2371">
        <f>_xlfn.XLOOKUP(Table1_1[[#This Row],[CAS_rn]],[1]analyte_order!$C:$C,[1]analyte_order!$E:$E)</f>
        <v>23</v>
      </c>
      <c r="L2371" s="3">
        <v>2.4049999999999998E-2</v>
      </c>
    </row>
    <row r="2372" spans="1:12" x14ac:dyDescent="0.3">
      <c r="A2372" t="s">
        <v>202</v>
      </c>
      <c r="B2372" s="1">
        <v>44314</v>
      </c>
      <c r="C2372" s="1" t="str">
        <f t="shared" si="37"/>
        <v>21118</v>
      </c>
      <c r="D2372" t="s">
        <v>109</v>
      </c>
      <c r="E2372" t="s">
        <v>120</v>
      </c>
      <c r="F2372" t="s">
        <v>190</v>
      </c>
      <c r="G2372">
        <v>19</v>
      </c>
      <c r="H2372">
        <v>158</v>
      </c>
      <c r="I2372" t="s">
        <v>29</v>
      </c>
      <c r="J2372" t="str">
        <f>_xlfn.XLOOKUP(Table1_1[[#This Row],[Analyte]],[1]analyte_order!$B:$B,[1]analyte_order!$C:$C)</f>
        <v>39108-34-4</v>
      </c>
      <c r="K2372">
        <f>_xlfn.XLOOKUP(Table1_1[[#This Row],[CAS_rn]],[1]analyte_order!$C:$C,[1]analyte_order!$E:$E)</f>
        <v>24</v>
      </c>
      <c r="L2372" s="3">
        <v>8.83</v>
      </c>
    </row>
    <row r="2373" spans="1:12" x14ac:dyDescent="0.3">
      <c r="A2373" t="s">
        <v>202</v>
      </c>
      <c r="B2373" s="1">
        <v>44314</v>
      </c>
      <c r="C2373" s="1" t="str">
        <f t="shared" si="37"/>
        <v>21118</v>
      </c>
      <c r="D2373" t="s">
        <v>109</v>
      </c>
      <c r="E2373" t="s">
        <v>120</v>
      </c>
      <c r="F2373" t="s">
        <v>190</v>
      </c>
      <c r="G2373">
        <v>19</v>
      </c>
      <c r="H2373">
        <v>158</v>
      </c>
      <c r="I2373" t="s">
        <v>30</v>
      </c>
      <c r="J2373" t="str">
        <f>_xlfn.XLOOKUP(Table1_1[[#This Row],[Analyte]],[1]analyte_order!$B:$B,[1]analyte_order!$C:$C)</f>
        <v>120226-60-0</v>
      </c>
      <c r="K2373">
        <f>_xlfn.XLOOKUP(Table1_1[[#This Row],[CAS_rn]],[1]analyte_order!$C:$C,[1]analyte_order!$E:$E)</f>
        <v>25</v>
      </c>
      <c r="L2373" s="3">
        <v>1.56</v>
      </c>
    </row>
    <row r="2374" spans="1:12" x14ac:dyDescent="0.3">
      <c r="A2374" t="s">
        <v>202</v>
      </c>
      <c r="B2374" s="1">
        <v>44314</v>
      </c>
      <c r="C2374" s="1" t="str">
        <f t="shared" si="37"/>
        <v>21118</v>
      </c>
      <c r="D2374" t="s">
        <v>109</v>
      </c>
      <c r="E2374" t="s">
        <v>120</v>
      </c>
      <c r="F2374" t="s">
        <v>190</v>
      </c>
      <c r="G2374">
        <v>19</v>
      </c>
      <c r="H2374">
        <v>158</v>
      </c>
      <c r="I2374" t="s">
        <v>31</v>
      </c>
      <c r="J2374" t="str">
        <f>_xlfn.XLOOKUP(Table1_1[[#This Row],[Analyte]],[1]analyte_order!$B:$B,[1]analyte_order!$C:$C)</f>
        <v>2355-31-9</v>
      </c>
      <c r="K2374">
        <f>_xlfn.XLOOKUP(Table1_1[[#This Row],[CAS_rn]],[1]analyte_order!$C:$C,[1]analyte_order!$E:$E)</f>
        <v>26</v>
      </c>
      <c r="L2374" s="3">
        <v>2.4049999999999998E-2</v>
      </c>
    </row>
    <row r="2375" spans="1:12" x14ac:dyDescent="0.3">
      <c r="A2375" t="s">
        <v>202</v>
      </c>
      <c r="B2375" s="1">
        <v>44314</v>
      </c>
      <c r="C2375" s="1" t="str">
        <f t="shared" si="37"/>
        <v>21118</v>
      </c>
      <c r="D2375" t="s">
        <v>109</v>
      </c>
      <c r="E2375" t="s">
        <v>120</v>
      </c>
      <c r="F2375" t="s">
        <v>190</v>
      </c>
      <c r="G2375">
        <v>19</v>
      </c>
      <c r="H2375">
        <v>158</v>
      </c>
      <c r="I2375" t="s">
        <v>32</v>
      </c>
      <c r="J2375" t="str">
        <f>_xlfn.XLOOKUP(Table1_1[[#This Row],[Analyte]],[1]analyte_order!$B:$B,[1]analyte_order!$C:$C)</f>
        <v>2991-50-6</v>
      </c>
      <c r="K2375">
        <f>_xlfn.XLOOKUP(Table1_1[[#This Row],[CAS_rn]],[1]analyte_order!$C:$C,[1]analyte_order!$E:$E)</f>
        <v>27</v>
      </c>
      <c r="L2375" s="3">
        <v>2.4049999999999998E-2</v>
      </c>
    </row>
    <row r="2376" spans="1:12" x14ac:dyDescent="0.3">
      <c r="A2376" t="s">
        <v>202</v>
      </c>
      <c r="B2376" s="1">
        <v>44314</v>
      </c>
      <c r="C2376" s="1" t="str">
        <f t="shared" si="37"/>
        <v>21118</v>
      </c>
      <c r="D2376" t="s">
        <v>109</v>
      </c>
      <c r="E2376" t="s">
        <v>120</v>
      </c>
      <c r="F2376" t="s">
        <v>190</v>
      </c>
      <c r="G2376">
        <v>19</v>
      </c>
      <c r="H2376">
        <v>158</v>
      </c>
      <c r="I2376" t="s">
        <v>33</v>
      </c>
      <c r="J2376" t="str">
        <f>_xlfn.XLOOKUP(Table1_1[[#This Row],[Analyte]],[1]analyte_order!$B:$B,[1]analyte_order!$C:$C)</f>
        <v>754-91-6</v>
      </c>
      <c r="K2376">
        <f>_xlfn.XLOOKUP(Table1_1[[#This Row],[CAS_rn]],[1]analyte_order!$C:$C,[1]analyte_order!$E:$E)</f>
        <v>28</v>
      </c>
      <c r="L2376" s="3">
        <v>7.94</v>
      </c>
    </row>
    <row r="2377" spans="1:12" x14ac:dyDescent="0.3">
      <c r="A2377" t="s">
        <v>202</v>
      </c>
      <c r="B2377" s="1">
        <v>44314</v>
      </c>
      <c r="C2377" s="1" t="str">
        <f t="shared" si="37"/>
        <v>21118</v>
      </c>
      <c r="D2377" t="s">
        <v>109</v>
      </c>
      <c r="E2377" t="s">
        <v>120</v>
      </c>
      <c r="F2377" t="s">
        <v>190</v>
      </c>
      <c r="G2377">
        <v>19</v>
      </c>
      <c r="H2377">
        <v>158</v>
      </c>
      <c r="I2377" t="s">
        <v>34</v>
      </c>
      <c r="J2377" t="str">
        <f>_xlfn.XLOOKUP(Table1_1[[#This Row],[Analyte]],[1]analyte_order!$B:$B,[1]analyte_order!$C:$C)</f>
        <v>2806-24-8</v>
      </c>
      <c r="K2377">
        <f>_xlfn.XLOOKUP(Table1_1[[#This Row],[CAS_rn]],[1]analyte_order!$C:$C,[1]analyte_order!$E:$E)</f>
        <v>29</v>
      </c>
      <c r="L2377" s="3">
        <v>2.4049999999999998E-2</v>
      </c>
    </row>
    <row r="2378" spans="1:12" x14ac:dyDescent="0.3">
      <c r="A2378" t="s">
        <v>202</v>
      </c>
      <c r="B2378" s="1">
        <v>44314</v>
      </c>
      <c r="C2378" s="1" t="str">
        <f t="shared" si="37"/>
        <v>21118</v>
      </c>
      <c r="D2378" t="s">
        <v>109</v>
      </c>
      <c r="E2378" t="s">
        <v>120</v>
      </c>
      <c r="F2378" t="s">
        <v>190</v>
      </c>
      <c r="G2378">
        <v>19</v>
      </c>
      <c r="H2378">
        <v>158</v>
      </c>
      <c r="I2378" t="s">
        <v>35</v>
      </c>
      <c r="J2378" t="str">
        <f>_xlfn.XLOOKUP(Table1_1[[#This Row],[Analyte]],[1]analyte_order!$B:$B,[1]analyte_order!$C:$C)</f>
        <v>31506-32-8</v>
      </c>
      <c r="K2378">
        <f>_xlfn.XLOOKUP(Table1_1[[#This Row],[CAS_rn]],[1]analyte_order!$C:$C,[1]analyte_order!$E:$E)</f>
        <v>30</v>
      </c>
      <c r="L2378" s="3">
        <v>2.4049999999999998E-2</v>
      </c>
    </row>
    <row r="2379" spans="1:12" x14ac:dyDescent="0.3">
      <c r="A2379" t="s">
        <v>202</v>
      </c>
      <c r="B2379" s="1">
        <v>44314</v>
      </c>
      <c r="C2379" s="1" t="str">
        <f t="shared" si="37"/>
        <v>21118</v>
      </c>
      <c r="D2379" t="s">
        <v>109</v>
      </c>
      <c r="E2379" t="s">
        <v>120</v>
      </c>
      <c r="F2379" t="s">
        <v>190</v>
      </c>
      <c r="G2379">
        <v>19</v>
      </c>
      <c r="H2379">
        <v>158</v>
      </c>
      <c r="I2379" t="s">
        <v>36</v>
      </c>
      <c r="J2379" t="str">
        <f>_xlfn.XLOOKUP(Table1_1[[#This Row],[Analyte]],[1]analyte_order!$B:$B,[1]analyte_order!$C:$C)</f>
        <v>4151-50-2</v>
      </c>
      <c r="K2379">
        <f>_xlfn.XLOOKUP(Table1_1[[#This Row],[CAS_rn]],[1]analyte_order!$C:$C,[1]analyte_order!$E:$E)</f>
        <v>31</v>
      </c>
      <c r="L2379" s="3">
        <v>2.4049999999999998E-2</v>
      </c>
    </row>
    <row r="2380" spans="1:12" x14ac:dyDescent="0.3">
      <c r="A2380" t="s">
        <v>202</v>
      </c>
      <c r="B2380" s="1">
        <v>44314</v>
      </c>
      <c r="C2380" s="1" t="str">
        <f t="shared" si="37"/>
        <v>21118</v>
      </c>
      <c r="D2380" t="s">
        <v>109</v>
      </c>
      <c r="E2380" t="s">
        <v>120</v>
      </c>
      <c r="F2380" t="s">
        <v>190</v>
      </c>
      <c r="G2380">
        <v>19</v>
      </c>
      <c r="H2380">
        <v>158</v>
      </c>
      <c r="I2380" t="s">
        <v>37</v>
      </c>
      <c r="J2380" t="str">
        <f>_xlfn.XLOOKUP(Table1_1[[#This Row],[Analyte]],[1]analyte_order!$B:$B,[1]analyte_order!$C:$C)</f>
        <v>13252-13-6</v>
      </c>
      <c r="K2380">
        <f>_xlfn.XLOOKUP(Table1_1[[#This Row],[CAS_rn]],[1]analyte_order!$C:$C,[1]analyte_order!$E:$E)</f>
        <v>34</v>
      </c>
      <c r="L2380" s="3">
        <v>2.4049999999999998E-2</v>
      </c>
    </row>
    <row r="2381" spans="1:12" x14ac:dyDescent="0.3">
      <c r="A2381" t="s">
        <v>202</v>
      </c>
      <c r="B2381" s="1">
        <v>44314</v>
      </c>
      <c r="C2381" s="1" t="str">
        <f t="shared" si="37"/>
        <v>21118</v>
      </c>
      <c r="D2381" t="s">
        <v>109</v>
      </c>
      <c r="E2381" t="s">
        <v>120</v>
      </c>
      <c r="F2381" t="s">
        <v>190</v>
      </c>
      <c r="G2381">
        <v>19</v>
      </c>
      <c r="H2381">
        <v>158</v>
      </c>
      <c r="I2381" t="s">
        <v>38</v>
      </c>
      <c r="J2381" t="str">
        <f>_xlfn.XLOOKUP(Table1_1[[#This Row],[Analyte]],[1]analyte_order!$B:$B,[1]analyte_order!$C:$C)</f>
        <v>919005-14-4</v>
      </c>
      <c r="K2381">
        <f>_xlfn.XLOOKUP(Table1_1[[#This Row],[CAS_rn]],[1]analyte_order!$C:$C,[1]analyte_order!$E:$E)</f>
        <v>35</v>
      </c>
      <c r="L2381" s="3">
        <v>2.4049999999999998E-2</v>
      </c>
    </row>
    <row r="2382" spans="1:12" x14ac:dyDescent="0.3">
      <c r="A2382" t="s">
        <v>202</v>
      </c>
      <c r="B2382" s="1">
        <v>44314</v>
      </c>
      <c r="C2382" s="1" t="str">
        <f t="shared" si="37"/>
        <v>21118</v>
      </c>
      <c r="D2382" t="s">
        <v>109</v>
      </c>
      <c r="E2382" t="s">
        <v>120</v>
      </c>
      <c r="F2382" t="s">
        <v>190</v>
      </c>
      <c r="G2382">
        <v>19</v>
      </c>
      <c r="H2382">
        <v>158</v>
      </c>
      <c r="I2382" t="s">
        <v>39</v>
      </c>
      <c r="J2382" t="str">
        <f>_xlfn.XLOOKUP(Table1_1[[#This Row],[Analyte]],[1]analyte_order!$B:$B,[1]analyte_order!$C:$C)</f>
        <v>756426-58-1</v>
      </c>
      <c r="K2382">
        <f>_xlfn.XLOOKUP(Table1_1[[#This Row],[CAS_rn]],[1]analyte_order!$C:$C,[1]analyte_order!$E:$E)</f>
        <v>36</v>
      </c>
      <c r="L2382" s="3">
        <v>2.4049999999999998E-2</v>
      </c>
    </row>
    <row r="2383" spans="1:12" x14ac:dyDescent="0.3">
      <c r="A2383" t="s">
        <v>202</v>
      </c>
      <c r="B2383" s="1">
        <v>44314</v>
      </c>
      <c r="C2383" s="1" t="str">
        <f t="shared" si="37"/>
        <v>21118</v>
      </c>
      <c r="D2383" t="s">
        <v>109</v>
      </c>
      <c r="E2383" t="s">
        <v>120</v>
      </c>
      <c r="F2383" t="s">
        <v>190</v>
      </c>
      <c r="G2383">
        <v>19</v>
      </c>
      <c r="H2383">
        <v>158</v>
      </c>
      <c r="I2383" t="s">
        <v>40</v>
      </c>
      <c r="J2383" t="str">
        <f>_xlfn.XLOOKUP(Table1_1[[#This Row],[Analyte]],[1]analyte_order!$B:$B,[1]analyte_order!$C:$C)</f>
        <v>763051-92-9</v>
      </c>
      <c r="K2383">
        <f>_xlfn.XLOOKUP(Table1_1[[#This Row],[CAS_rn]],[1]analyte_order!$C:$C,[1]analyte_order!$E:$E)</f>
        <v>37</v>
      </c>
      <c r="L2383" s="3">
        <v>2.4049999999999998E-2</v>
      </c>
    </row>
    <row r="2384" spans="1:12" x14ac:dyDescent="0.3">
      <c r="A2384" t="s">
        <v>202</v>
      </c>
      <c r="B2384" s="1">
        <v>44314</v>
      </c>
      <c r="C2384" s="1" t="str">
        <f t="shared" si="37"/>
        <v>21118</v>
      </c>
      <c r="D2384" t="s">
        <v>109</v>
      </c>
      <c r="E2384" t="s">
        <v>120</v>
      </c>
      <c r="F2384" t="s">
        <v>190</v>
      </c>
      <c r="G2384">
        <v>19</v>
      </c>
      <c r="H2384">
        <v>158</v>
      </c>
      <c r="I2384" t="s">
        <v>41</v>
      </c>
      <c r="J2384" t="str">
        <f>_xlfn.XLOOKUP(Table1_1[[#This Row],[Analyte]],[1]analyte_order!$B:$B,[1]analyte_order!$C:$C)</f>
        <v>356-02-5</v>
      </c>
      <c r="K2384">
        <f>_xlfn.XLOOKUP(Table1_1[[#This Row],[CAS_rn]],[1]analyte_order!$C:$C,[1]analyte_order!$E:$E)</f>
        <v>38</v>
      </c>
      <c r="L2384" s="3">
        <v>2.4049999999999998E-2</v>
      </c>
    </row>
    <row r="2385" spans="1:12" x14ac:dyDescent="0.3">
      <c r="A2385" t="s">
        <v>202</v>
      </c>
      <c r="B2385" s="1">
        <v>44314</v>
      </c>
      <c r="C2385" s="1" t="str">
        <f t="shared" si="37"/>
        <v>21118</v>
      </c>
      <c r="D2385" t="s">
        <v>109</v>
      </c>
      <c r="E2385" t="s">
        <v>120</v>
      </c>
      <c r="F2385" t="s">
        <v>190</v>
      </c>
      <c r="G2385">
        <v>19</v>
      </c>
      <c r="H2385">
        <v>158</v>
      </c>
      <c r="I2385" t="s">
        <v>42</v>
      </c>
      <c r="J2385" t="str">
        <f>_xlfn.XLOOKUP(Table1_1[[#This Row],[Analyte]],[1]analyte_order!$B:$B,[1]analyte_order!$C:$C)</f>
        <v>914637-49-3</v>
      </c>
      <c r="K2385">
        <f>_xlfn.XLOOKUP(Table1_1[[#This Row],[CAS_rn]],[1]analyte_order!$C:$C,[1]analyte_order!$E:$E)</f>
        <v>39</v>
      </c>
      <c r="L2385" s="3">
        <v>0.55900000000000005</v>
      </c>
    </row>
    <row r="2386" spans="1:12" x14ac:dyDescent="0.3">
      <c r="A2386" t="s">
        <v>202</v>
      </c>
      <c r="B2386" s="1">
        <v>44314</v>
      </c>
      <c r="C2386" s="1" t="str">
        <f t="shared" si="37"/>
        <v>21118</v>
      </c>
      <c r="D2386" t="s">
        <v>109</v>
      </c>
      <c r="E2386" t="s">
        <v>120</v>
      </c>
      <c r="F2386" t="s">
        <v>190</v>
      </c>
      <c r="G2386">
        <v>19</v>
      </c>
      <c r="H2386">
        <v>158</v>
      </c>
      <c r="I2386" t="s">
        <v>43</v>
      </c>
      <c r="J2386" t="str">
        <f>_xlfn.XLOOKUP(Table1_1[[#This Row],[Analyte]],[1]analyte_order!$B:$B,[1]analyte_order!$C:$C)</f>
        <v>812-70-4</v>
      </c>
      <c r="K2386">
        <f>_xlfn.XLOOKUP(Table1_1[[#This Row],[CAS_rn]],[1]analyte_order!$C:$C,[1]analyte_order!$E:$E)</f>
        <v>40</v>
      </c>
      <c r="L2386" s="3">
        <v>2.4049999999999998E-2</v>
      </c>
    </row>
    <row r="2387" spans="1:12" x14ac:dyDescent="0.3">
      <c r="A2387" t="s">
        <v>202</v>
      </c>
      <c r="B2387" s="1">
        <v>44314</v>
      </c>
      <c r="C2387" s="1" t="str">
        <f t="shared" si="37"/>
        <v>21118</v>
      </c>
      <c r="D2387" t="s">
        <v>109</v>
      </c>
      <c r="E2387" t="s">
        <v>120</v>
      </c>
      <c r="F2387" t="s">
        <v>190</v>
      </c>
      <c r="G2387">
        <v>19</v>
      </c>
      <c r="H2387">
        <v>158</v>
      </c>
      <c r="I2387" t="s">
        <v>44</v>
      </c>
      <c r="J2387" t="str">
        <f>_xlfn.XLOOKUP(Table1_1[[#This Row],[Analyte]],[1]analyte_order!$B:$B,[1]analyte_order!$C:$C)</f>
        <v>53826-12-3</v>
      </c>
      <c r="K2387">
        <f>_xlfn.XLOOKUP(Table1_1[[#This Row],[CAS_rn]],[1]analyte_order!$C:$C,[1]analyte_order!$E:$E)</f>
        <v>41</v>
      </c>
      <c r="L2387" s="3">
        <v>2.4049999999999998E-2</v>
      </c>
    </row>
    <row r="2388" spans="1:12" x14ac:dyDescent="0.3">
      <c r="A2388" t="s">
        <v>202</v>
      </c>
      <c r="B2388" s="1">
        <v>44314</v>
      </c>
      <c r="C2388" s="1" t="str">
        <f t="shared" si="37"/>
        <v>21118</v>
      </c>
      <c r="D2388" t="s">
        <v>109</v>
      </c>
      <c r="E2388" t="s">
        <v>120</v>
      </c>
      <c r="F2388" t="s">
        <v>190</v>
      </c>
      <c r="G2388">
        <v>19</v>
      </c>
      <c r="H2388">
        <v>158</v>
      </c>
      <c r="I2388" t="s">
        <v>45</v>
      </c>
      <c r="J2388" t="str">
        <f>_xlfn.XLOOKUP(Table1_1[[#This Row],[Analyte]],[1]analyte_order!$B:$B,[1]analyte_order!$C:$C)</f>
        <v>27854-31-5</v>
      </c>
      <c r="K2388">
        <f>_xlfn.XLOOKUP(Table1_1[[#This Row],[CAS_rn]],[1]analyte_order!$C:$C,[1]analyte_order!$E:$E)</f>
        <v>42</v>
      </c>
      <c r="L2388" s="3">
        <v>2.4049999999999998E-2</v>
      </c>
    </row>
    <row r="2389" spans="1:12" x14ac:dyDescent="0.3">
      <c r="A2389" t="s">
        <v>202</v>
      </c>
      <c r="B2389" s="1">
        <v>44314</v>
      </c>
      <c r="C2389" s="1" t="str">
        <f t="shared" si="37"/>
        <v>21118</v>
      </c>
      <c r="D2389" t="s">
        <v>109</v>
      </c>
      <c r="E2389" t="s">
        <v>120</v>
      </c>
      <c r="F2389" t="s">
        <v>190</v>
      </c>
      <c r="G2389">
        <v>19</v>
      </c>
      <c r="H2389">
        <v>158</v>
      </c>
      <c r="I2389" t="s">
        <v>46</v>
      </c>
      <c r="J2389" t="str">
        <f>_xlfn.XLOOKUP(Table1_1[[#This Row],[Analyte]],[1]analyte_order!$B:$B,[1]analyte_order!$C:$C)</f>
        <v>53826-13-4</v>
      </c>
      <c r="K2389">
        <f>_xlfn.XLOOKUP(Table1_1[[#This Row],[CAS_rn]],[1]analyte_order!$C:$C,[1]analyte_order!$E:$E)</f>
        <v>43</v>
      </c>
      <c r="L2389" s="3">
        <v>2.4049999999999998E-2</v>
      </c>
    </row>
    <row r="2390" spans="1:12" x14ac:dyDescent="0.3">
      <c r="A2390" t="s">
        <v>202</v>
      </c>
      <c r="B2390" s="1">
        <v>44314</v>
      </c>
      <c r="C2390" s="1" t="str">
        <f t="shared" si="37"/>
        <v>21118</v>
      </c>
      <c r="D2390" t="s">
        <v>109</v>
      </c>
      <c r="E2390" t="s">
        <v>120</v>
      </c>
      <c r="F2390" t="s">
        <v>190</v>
      </c>
      <c r="G2390">
        <v>19</v>
      </c>
      <c r="H2390">
        <v>158</v>
      </c>
      <c r="I2390" t="s">
        <v>47</v>
      </c>
      <c r="J2390" t="str">
        <f>_xlfn.XLOOKUP(Table1_1[[#This Row],[Analyte]],[1]analyte_order!$B:$B,[1]analyte_order!$C:$C)</f>
        <v>161094-75-3</v>
      </c>
      <c r="K2390">
        <f>_xlfn.XLOOKUP(Table1_1[[#This Row],[CAS_rn]],[1]analyte_order!$C:$C,[1]analyte_order!$E:$E)</f>
        <v>44</v>
      </c>
      <c r="L2390" s="3">
        <v>2.4049999999999998E-2</v>
      </c>
    </row>
    <row r="2391" spans="1:12" x14ac:dyDescent="0.3">
      <c r="A2391" t="s">
        <v>202</v>
      </c>
      <c r="B2391" s="1">
        <v>44314</v>
      </c>
      <c r="C2391" s="1" t="str">
        <f t="shared" si="37"/>
        <v>21118</v>
      </c>
      <c r="D2391" t="s">
        <v>109</v>
      </c>
      <c r="E2391" t="s">
        <v>120</v>
      </c>
      <c r="F2391" t="s">
        <v>190</v>
      </c>
      <c r="G2391">
        <v>19</v>
      </c>
      <c r="H2391">
        <v>158</v>
      </c>
      <c r="I2391" t="s">
        <v>48</v>
      </c>
      <c r="J2391" t="str">
        <f>_xlfn.XLOOKUP(Table1_1[[#This Row],[Analyte]],[1]analyte_order!$B:$B,[1]analyte_order!$C:$C)</f>
        <v>70887-84-2</v>
      </c>
      <c r="K2391">
        <f>_xlfn.XLOOKUP(Table1_1[[#This Row],[CAS_rn]],[1]analyte_order!$C:$C,[1]analyte_order!$E:$E)</f>
        <v>45</v>
      </c>
      <c r="L2391" s="3">
        <v>2.4049999999999998E-2</v>
      </c>
    </row>
    <row r="2392" spans="1:12" x14ac:dyDescent="0.3">
      <c r="A2392" t="s">
        <v>202</v>
      </c>
      <c r="B2392" s="1">
        <v>44314</v>
      </c>
      <c r="C2392" s="1" t="str">
        <f t="shared" si="37"/>
        <v>21118</v>
      </c>
      <c r="D2392" t="s">
        <v>109</v>
      </c>
      <c r="E2392" t="s">
        <v>120</v>
      </c>
      <c r="F2392" t="s">
        <v>190</v>
      </c>
      <c r="G2392">
        <v>19</v>
      </c>
      <c r="H2392">
        <v>158</v>
      </c>
      <c r="I2392" t="s">
        <v>49</v>
      </c>
      <c r="J2392" t="str">
        <f>_xlfn.XLOOKUP(Table1_1[[#This Row],[Analyte]],[1]analyte_order!$B:$B,[1]analyte_order!$C:$C)</f>
        <v>57677-95-9</v>
      </c>
      <c r="K2392">
        <f>_xlfn.XLOOKUP(Table1_1[[#This Row],[CAS_rn]],[1]analyte_order!$C:$C,[1]analyte_order!$E:$E)</f>
        <v>46</v>
      </c>
      <c r="L2392" s="3">
        <v>2.4049999999999998E-2</v>
      </c>
    </row>
    <row r="2393" spans="1:12" x14ac:dyDescent="0.3">
      <c r="A2393" t="s">
        <v>202</v>
      </c>
      <c r="B2393" s="1">
        <v>44314</v>
      </c>
      <c r="C2393" s="1" t="str">
        <f t="shared" si="37"/>
        <v>21118</v>
      </c>
      <c r="D2393" t="s">
        <v>109</v>
      </c>
      <c r="E2393" t="s">
        <v>120</v>
      </c>
      <c r="F2393" t="s">
        <v>190</v>
      </c>
      <c r="G2393">
        <v>19</v>
      </c>
      <c r="H2393">
        <v>158</v>
      </c>
      <c r="I2393" t="s">
        <v>50</v>
      </c>
      <c r="J2393" t="str">
        <f>_xlfn.XLOOKUP(Table1_1[[#This Row],[Analyte]],[1]analyte_order!$B:$B,[1]analyte_order!$C:$C)</f>
        <v>30334-69-1</v>
      </c>
      <c r="K2393">
        <f>_xlfn.XLOOKUP(Table1_1[[#This Row],[CAS_rn]],[1]analyte_order!$C:$C,[1]analyte_order!$E:$E)</f>
        <v>51</v>
      </c>
      <c r="L2393" s="3">
        <v>7.96</v>
      </c>
    </row>
    <row r="2394" spans="1:12" x14ac:dyDescent="0.3">
      <c r="A2394" t="s">
        <v>202</v>
      </c>
      <c r="B2394" s="1">
        <v>44314</v>
      </c>
      <c r="C2394" s="1" t="str">
        <f t="shared" si="37"/>
        <v>21118</v>
      </c>
      <c r="D2394" t="s">
        <v>109</v>
      </c>
      <c r="E2394" t="s">
        <v>120</v>
      </c>
      <c r="F2394" t="s">
        <v>190</v>
      </c>
      <c r="G2394">
        <v>19</v>
      </c>
      <c r="H2394">
        <v>158</v>
      </c>
      <c r="I2394" t="s">
        <v>51</v>
      </c>
      <c r="J2394" t="str">
        <f>_xlfn.XLOOKUP(Table1_1[[#This Row],[Analyte]],[1]analyte_order!$B:$B,[1]analyte_order!$C:$C)</f>
        <v>41997-13-1</v>
      </c>
      <c r="K2394">
        <f>_xlfn.XLOOKUP(Table1_1[[#This Row],[CAS_rn]],[1]analyte_order!$C:$C,[1]analyte_order!$E:$E)</f>
        <v>52</v>
      </c>
      <c r="L2394" s="3">
        <v>71.8</v>
      </c>
    </row>
    <row r="2395" spans="1:12" x14ac:dyDescent="0.3">
      <c r="A2395" t="s">
        <v>202</v>
      </c>
      <c r="B2395" s="1">
        <v>44314</v>
      </c>
      <c r="C2395" s="1" t="str">
        <f t="shared" si="37"/>
        <v>21118</v>
      </c>
      <c r="D2395" t="s">
        <v>109</v>
      </c>
      <c r="E2395" t="s">
        <v>120</v>
      </c>
      <c r="F2395" t="s">
        <v>190</v>
      </c>
      <c r="G2395">
        <v>19</v>
      </c>
      <c r="H2395">
        <v>158</v>
      </c>
      <c r="I2395" t="s">
        <v>52</v>
      </c>
      <c r="J2395" t="str">
        <f>_xlfn.XLOOKUP(Table1_1[[#This Row],[Analyte]],[1]analyte_order!$B:$B,[1]analyte_order!$C:$C)</f>
        <v>423-41-6</v>
      </c>
      <c r="K2395">
        <f>_xlfn.XLOOKUP(Table1_1[[#This Row],[CAS_rn]],[1]analyte_order!$C:$C,[1]analyte_order!$E:$E)</f>
        <v>53</v>
      </c>
      <c r="L2395" s="3">
        <v>2.4049999999999998E-2</v>
      </c>
    </row>
    <row r="2396" spans="1:12" x14ac:dyDescent="0.3">
      <c r="A2396" t="s">
        <v>202</v>
      </c>
      <c r="B2396" s="1">
        <v>44314</v>
      </c>
      <c r="C2396" s="1" t="str">
        <f t="shared" si="37"/>
        <v>21118</v>
      </c>
      <c r="D2396" t="s">
        <v>109</v>
      </c>
      <c r="E2396" t="s">
        <v>120</v>
      </c>
      <c r="F2396" t="s">
        <v>190</v>
      </c>
      <c r="G2396">
        <v>19</v>
      </c>
      <c r="H2396">
        <v>158</v>
      </c>
      <c r="I2396" t="s">
        <v>53</v>
      </c>
      <c r="J2396" t="str">
        <f>_xlfn.XLOOKUP(Table1_1[[#This Row],[Analyte]],[1]analyte_order!$B:$B,[1]analyte_order!$C:$C)</f>
        <v>777011-38-8</v>
      </c>
      <c r="K2396">
        <f>_xlfn.XLOOKUP(Table1_1[[#This Row],[CAS_rn]],[1]analyte_order!$C:$C,[1]analyte_order!$E:$E)</f>
        <v>54</v>
      </c>
      <c r="L2396" s="3">
        <v>11.4</v>
      </c>
    </row>
    <row r="2397" spans="1:12" x14ac:dyDescent="0.3">
      <c r="A2397" t="s">
        <v>202</v>
      </c>
      <c r="B2397" s="1">
        <v>44314</v>
      </c>
      <c r="C2397" s="1" t="str">
        <f t="shared" si="37"/>
        <v>21118</v>
      </c>
      <c r="D2397" t="s">
        <v>109</v>
      </c>
      <c r="E2397" t="s">
        <v>120</v>
      </c>
      <c r="F2397" t="s">
        <v>190</v>
      </c>
      <c r="G2397">
        <v>19</v>
      </c>
      <c r="H2397">
        <v>158</v>
      </c>
      <c r="I2397" t="s">
        <v>54</v>
      </c>
      <c r="J2397" t="str">
        <f>_xlfn.XLOOKUP(Table1_1[[#This Row],[Analyte]],[1]analyte_order!$B:$B,[1]analyte_order!$C:$C)</f>
        <v>646-83-3</v>
      </c>
      <c r="K2397">
        <f>_xlfn.XLOOKUP(Table1_1[[#This Row],[CAS_rn]],[1]analyte_order!$C:$C,[1]analyte_order!$E:$E)</f>
        <v>55</v>
      </c>
      <c r="L2397" s="3">
        <v>2.4049999999999998E-2</v>
      </c>
    </row>
    <row r="2398" spans="1:12" x14ac:dyDescent="0.3">
      <c r="A2398" t="s">
        <v>202</v>
      </c>
      <c r="B2398" s="1">
        <v>44314</v>
      </c>
      <c r="C2398" s="1" t="str">
        <f t="shared" si="37"/>
        <v>21118</v>
      </c>
      <c r="D2398" t="s">
        <v>109</v>
      </c>
      <c r="E2398" t="s">
        <v>120</v>
      </c>
      <c r="F2398" t="s">
        <v>190</v>
      </c>
      <c r="G2398">
        <v>19</v>
      </c>
      <c r="H2398">
        <v>158</v>
      </c>
      <c r="I2398" t="s">
        <v>55</v>
      </c>
      <c r="J2398" t="str">
        <f>_xlfn.XLOOKUP(Table1_1[[#This Row],[Analyte]],[1]analyte_order!$B:$B,[1]analyte_order!$C:$C)</f>
        <v>678-41-1</v>
      </c>
      <c r="K2398">
        <f>_xlfn.XLOOKUP(Table1_1[[#This Row],[CAS_rn]],[1]analyte_order!$C:$C,[1]analyte_order!$E:$E)</f>
        <v>56</v>
      </c>
      <c r="L2398" s="3">
        <v>2.4049999999999998E-2</v>
      </c>
    </row>
    <row r="2399" spans="1:12" x14ac:dyDescent="0.3">
      <c r="A2399" t="s">
        <v>202</v>
      </c>
      <c r="B2399" s="1">
        <v>44314</v>
      </c>
      <c r="C2399" s="1" t="str">
        <f t="shared" si="37"/>
        <v>21118</v>
      </c>
      <c r="D2399" t="s">
        <v>109</v>
      </c>
      <c r="E2399" t="s">
        <v>120</v>
      </c>
      <c r="F2399" t="s">
        <v>190</v>
      </c>
      <c r="G2399">
        <v>19</v>
      </c>
      <c r="H2399">
        <v>158</v>
      </c>
      <c r="I2399" t="s">
        <v>56</v>
      </c>
      <c r="J2399" t="str">
        <f>_xlfn.XLOOKUP(Table1_1[[#This Row],[Analyte]],[1]analyte_order!$B:$B,[1]analyte_order!$C:$C)</f>
        <v>2965-52-8</v>
      </c>
      <c r="K2399">
        <f>_xlfn.XLOOKUP(Table1_1[[#This Row],[CAS_rn]],[1]analyte_order!$C:$C,[1]analyte_order!$E:$E)</f>
        <v>57</v>
      </c>
      <c r="L2399" s="3">
        <v>2.4049999999999998E-2</v>
      </c>
    </row>
    <row r="2400" spans="1:12" x14ac:dyDescent="0.3">
      <c r="A2400" t="s">
        <v>203</v>
      </c>
      <c r="B2400" s="1">
        <v>44314</v>
      </c>
      <c r="C2400" s="1" t="str">
        <f t="shared" si="37"/>
        <v>21118</v>
      </c>
      <c r="D2400" t="s">
        <v>109</v>
      </c>
      <c r="E2400" t="s">
        <v>110</v>
      </c>
      <c r="F2400" t="s">
        <v>111</v>
      </c>
      <c r="G2400">
        <v>17</v>
      </c>
      <c r="H2400">
        <v>118.4</v>
      </c>
      <c r="I2400" t="s">
        <v>7</v>
      </c>
      <c r="J2400" t="str">
        <f>_xlfn.XLOOKUP(Table1_1[[#This Row],[Analyte]],[1]analyte_order!$B:$B,[1]analyte_order!$C:$C)</f>
        <v>375-22-4</v>
      </c>
      <c r="K2400">
        <f>_xlfn.XLOOKUP(Table1_1[[#This Row],[CAS_rn]],[1]analyte_order!$C:$C,[1]analyte_order!$E:$E)</f>
        <v>1</v>
      </c>
      <c r="L2400" s="3">
        <v>0.3755</v>
      </c>
    </row>
    <row r="2401" spans="1:12" x14ac:dyDescent="0.3">
      <c r="A2401" t="s">
        <v>203</v>
      </c>
      <c r="B2401" s="1">
        <v>44314</v>
      </c>
      <c r="C2401" s="1" t="str">
        <f t="shared" si="37"/>
        <v>21118</v>
      </c>
      <c r="D2401" t="s">
        <v>109</v>
      </c>
      <c r="E2401" t="s">
        <v>110</v>
      </c>
      <c r="F2401" t="s">
        <v>111</v>
      </c>
      <c r="G2401">
        <v>17</v>
      </c>
      <c r="H2401">
        <v>118.4</v>
      </c>
      <c r="I2401" t="s">
        <v>8</v>
      </c>
      <c r="J2401" t="str">
        <f>_xlfn.XLOOKUP(Table1_1[[#This Row],[Analyte]],[1]analyte_order!$B:$B,[1]analyte_order!$C:$C)</f>
        <v>2706-90-3</v>
      </c>
      <c r="K2401">
        <f>_xlfn.XLOOKUP(Table1_1[[#This Row],[CAS_rn]],[1]analyte_order!$C:$C,[1]analyte_order!$E:$E)</f>
        <v>2</v>
      </c>
      <c r="L2401" s="3">
        <v>0.3755</v>
      </c>
    </row>
    <row r="2402" spans="1:12" x14ac:dyDescent="0.3">
      <c r="A2402" t="s">
        <v>203</v>
      </c>
      <c r="B2402" s="1">
        <v>44314</v>
      </c>
      <c r="C2402" s="1" t="str">
        <f t="shared" si="37"/>
        <v>21118</v>
      </c>
      <c r="D2402" t="s">
        <v>109</v>
      </c>
      <c r="E2402" t="s">
        <v>110</v>
      </c>
      <c r="F2402" t="s">
        <v>111</v>
      </c>
      <c r="G2402">
        <v>17</v>
      </c>
      <c r="H2402">
        <v>118.4</v>
      </c>
      <c r="I2402" t="s">
        <v>9</v>
      </c>
      <c r="J2402" t="str">
        <f>_xlfn.XLOOKUP(Table1_1[[#This Row],[Analyte]],[1]analyte_order!$B:$B,[1]analyte_order!$C:$C)</f>
        <v>307-24-4</v>
      </c>
      <c r="K2402">
        <f>_xlfn.XLOOKUP(Table1_1[[#This Row],[CAS_rn]],[1]analyte_order!$C:$C,[1]analyte_order!$E:$E)</f>
        <v>3</v>
      </c>
      <c r="L2402" s="3">
        <v>0.75</v>
      </c>
    </row>
    <row r="2403" spans="1:12" x14ac:dyDescent="0.3">
      <c r="A2403" t="s">
        <v>203</v>
      </c>
      <c r="B2403" s="1">
        <v>44314</v>
      </c>
      <c r="C2403" s="1" t="str">
        <f t="shared" si="37"/>
        <v>21118</v>
      </c>
      <c r="D2403" t="s">
        <v>109</v>
      </c>
      <c r="E2403" t="s">
        <v>110</v>
      </c>
      <c r="F2403" t="s">
        <v>111</v>
      </c>
      <c r="G2403">
        <v>17</v>
      </c>
      <c r="H2403">
        <v>118.4</v>
      </c>
      <c r="I2403" t="s">
        <v>10</v>
      </c>
      <c r="J2403" t="str">
        <f>_xlfn.XLOOKUP(Table1_1[[#This Row],[Analyte]],[1]analyte_order!$B:$B,[1]analyte_order!$C:$C)</f>
        <v>375-85-9</v>
      </c>
      <c r="K2403">
        <f>_xlfn.XLOOKUP(Table1_1[[#This Row],[CAS_rn]],[1]analyte_order!$C:$C,[1]analyte_order!$E:$E)</f>
        <v>4</v>
      </c>
      <c r="L2403" s="3">
        <v>0.3755</v>
      </c>
    </row>
    <row r="2404" spans="1:12" x14ac:dyDescent="0.3">
      <c r="A2404" t="s">
        <v>203</v>
      </c>
      <c r="B2404" s="1">
        <v>44314</v>
      </c>
      <c r="C2404" s="1" t="str">
        <f t="shared" si="37"/>
        <v>21118</v>
      </c>
      <c r="D2404" t="s">
        <v>109</v>
      </c>
      <c r="E2404" t="s">
        <v>110</v>
      </c>
      <c r="F2404" t="s">
        <v>111</v>
      </c>
      <c r="G2404">
        <v>17</v>
      </c>
      <c r="H2404">
        <v>118.4</v>
      </c>
      <c r="I2404" t="s">
        <v>11</v>
      </c>
      <c r="J2404" t="str">
        <f>_xlfn.XLOOKUP(Table1_1[[#This Row],[Analyte]],[1]analyte_order!$B:$B,[1]analyte_order!$C:$C)</f>
        <v>335-67-1</v>
      </c>
      <c r="K2404">
        <f>_xlfn.XLOOKUP(Table1_1[[#This Row],[CAS_rn]],[1]analyte_order!$C:$C,[1]analyte_order!$E:$E)</f>
        <v>5</v>
      </c>
      <c r="L2404" s="3">
        <v>0.3755</v>
      </c>
    </row>
    <row r="2405" spans="1:12" x14ac:dyDescent="0.3">
      <c r="A2405" t="s">
        <v>203</v>
      </c>
      <c r="B2405" s="1">
        <v>44314</v>
      </c>
      <c r="C2405" s="1" t="str">
        <f t="shared" si="37"/>
        <v>21118</v>
      </c>
      <c r="D2405" t="s">
        <v>109</v>
      </c>
      <c r="E2405" t="s">
        <v>110</v>
      </c>
      <c r="F2405" t="s">
        <v>111</v>
      </c>
      <c r="G2405">
        <v>17</v>
      </c>
      <c r="H2405">
        <v>118.4</v>
      </c>
      <c r="I2405" t="s">
        <v>12</v>
      </c>
      <c r="J2405" t="str">
        <f>_xlfn.XLOOKUP(Table1_1[[#This Row],[Analyte]],[1]analyte_order!$B:$B,[1]analyte_order!$C:$C)</f>
        <v>375-95-1</v>
      </c>
      <c r="K2405">
        <f>_xlfn.XLOOKUP(Table1_1[[#This Row],[CAS_rn]],[1]analyte_order!$C:$C,[1]analyte_order!$E:$E)</f>
        <v>6</v>
      </c>
      <c r="L2405" s="3">
        <v>0.3755</v>
      </c>
    </row>
    <row r="2406" spans="1:12" x14ac:dyDescent="0.3">
      <c r="A2406" t="s">
        <v>203</v>
      </c>
      <c r="B2406" s="1">
        <v>44314</v>
      </c>
      <c r="C2406" s="1" t="str">
        <f t="shared" si="37"/>
        <v>21118</v>
      </c>
      <c r="D2406" t="s">
        <v>109</v>
      </c>
      <c r="E2406" t="s">
        <v>110</v>
      </c>
      <c r="F2406" t="s">
        <v>111</v>
      </c>
      <c r="G2406">
        <v>17</v>
      </c>
      <c r="H2406">
        <v>118.4</v>
      </c>
      <c r="I2406" t="s">
        <v>19</v>
      </c>
      <c r="J2406" t="str">
        <f>_xlfn.XLOOKUP(Table1_1[[#This Row],[Analyte]],[1]analyte_order!$B:$B,[1]analyte_order!$C:$C)</f>
        <v>335-76-2</v>
      </c>
      <c r="K2406">
        <f>_xlfn.XLOOKUP(Table1_1[[#This Row],[CAS_rn]],[1]analyte_order!$C:$C,[1]analyte_order!$E:$E)</f>
        <v>7</v>
      </c>
      <c r="L2406" s="3">
        <v>0.75</v>
      </c>
    </row>
    <row r="2407" spans="1:12" x14ac:dyDescent="0.3">
      <c r="A2407" t="s">
        <v>203</v>
      </c>
      <c r="B2407" s="1">
        <v>44314</v>
      </c>
      <c r="C2407" s="1" t="str">
        <f t="shared" si="37"/>
        <v>21118</v>
      </c>
      <c r="D2407" t="s">
        <v>109</v>
      </c>
      <c r="E2407" t="s">
        <v>110</v>
      </c>
      <c r="F2407" t="s">
        <v>111</v>
      </c>
      <c r="G2407">
        <v>17</v>
      </c>
      <c r="H2407">
        <v>118.4</v>
      </c>
      <c r="I2407" t="s">
        <v>20</v>
      </c>
      <c r="J2407" t="str">
        <f>_xlfn.XLOOKUP(Table1_1[[#This Row],[Analyte]],[1]analyte_order!$B:$B,[1]analyte_order!$C:$C)</f>
        <v>2058-94-8</v>
      </c>
      <c r="K2407">
        <f>_xlfn.XLOOKUP(Table1_1[[#This Row],[CAS_rn]],[1]analyte_order!$C:$C,[1]analyte_order!$E:$E)</f>
        <v>8</v>
      </c>
      <c r="L2407" s="3">
        <v>4.5999999999999996</v>
      </c>
    </row>
    <row r="2408" spans="1:12" x14ac:dyDescent="0.3">
      <c r="A2408" t="s">
        <v>203</v>
      </c>
      <c r="B2408" s="1">
        <v>44314</v>
      </c>
      <c r="C2408" s="1" t="str">
        <f t="shared" si="37"/>
        <v>21118</v>
      </c>
      <c r="D2408" t="s">
        <v>109</v>
      </c>
      <c r="E2408" t="s">
        <v>110</v>
      </c>
      <c r="F2408" t="s">
        <v>111</v>
      </c>
      <c r="G2408">
        <v>17</v>
      </c>
      <c r="H2408">
        <v>118.4</v>
      </c>
      <c r="I2408" t="s">
        <v>21</v>
      </c>
      <c r="J2408" t="str">
        <f>_xlfn.XLOOKUP(Table1_1[[#This Row],[Analyte]],[1]analyte_order!$B:$B,[1]analyte_order!$C:$C)</f>
        <v>307-55-1</v>
      </c>
      <c r="K2408">
        <f>_xlfn.XLOOKUP(Table1_1[[#This Row],[CAS_rn]],[1]analyte_order!$C:$C,[1]analyte_order!$E:$E)</f>
        <v>9</v>
      </c>
      <c r="L2408" s="3">
        <v>7.35</v>
      </c>
    </row>
    <row r="2409" spans="1:12" x14ac:dyDescent="0.3">
      <c r="A2409" t="s">
        <v>203</v>
      </c>
      <c r="B2409" s="1">
        <v>44314</v>
      </c>
      <c r="C2409" s="1" t="str">
        <f t="shared" si="37"/>
        <v>21118</v>
      </c>
      <c r="D2409" t="s">
        <v>109</v>
      </c>
      <c r="E2409" t="s">
        <v>110</v>
      </c>
      <c r="F2409" t="s">
        <v>111</v>
      </c>
      <c r="G2409">
        <v>17</v>
      </c>
      <c r="H2409">
        <v>118.4</v>
      </c>
      <c r="I2409" t="s">
        <v>22</v>
      </c>
      <c r="J2409" t="str">
        <f>_xlfn.XLOOKUP(Table1_1[[#This Row],[Analyte]],[1]analyte_order!$B:$B,[1]analyte_order!$C:$C)</f>
        <v>72629-94-8</v>
      </c>
      <c r="K2409">
        <f>_xlfn.XLOOKUP(Table1_1[[#This Row],[CAS_rn]],[1]analyte_order!$C:$C,[1]analyte_order!$E:$E)</f>
        <v>10</v>
      </c>
      <c r="L2409" s="3">
        <v>9.4</v>
      </c>
    </row>
    <row r="2410" spans="1:12" x14ac:dyDescent="0.3">
      <c r="A2410" t="s">
        <v>203</v>
      </c>
      <c r="B2410" s="1">
        <v>44314</v>
      </c>
      <c r="C2410" s="1" t="str">
        <f t="shared" si="37"/>
        <v>21118</v>
      </c>
      <c r="D2410" t="s">
        <v>109</v>
      </c>
      <c r="E2410" t="s">
        <v>110</v>
      </c>
      <c r="F2410" t="s">
        <v>111</v>
      </c>
      <c r="G2410">
        <v>17</v>
      </c>
      <c r="H2410">
        <v>118.4</v>
      </c>
      <c r="I2410" t="s">
        <v>23</v>
      </c>
      <c r="J2410" t="str">
        <f>_xlfn.XLOOKUP(Table1_1[[#This Row],[Analyte]],[1]analyte_order!$B:$B,[1]analyte_order!$C:$C)</f>
        <v>376-06-7</v>
      </c>
      <c r="K2410">
        <f>_xlfn.XLOOKUP(Table1_1[[#This Row],[CAS_rn]],[1]analyte_order!$C:$C,[1]analyte_order!$E:$E)</f>
        <v>11</v>
      </c>
      <c r="L2410" s="3">
        <v>7.63</v>
      </c>
    </row>
    <row r="2411" spans="1:12" x14ac:dyDescent="0.3">
      <c r="A2411" t="s">
        <v>203</v>
      </c>
      <c r="B2411" s="1">
        <v>44314</v>
      </c>
      <c r="C2411" s="1" t="str">
        <f t="shared" si="37"/>
        <v>21118</v>
      </c>
      <c r="D2411" t="s">
        <v>109</v>
      </c>
      <c r="E2411" t="s">
        <v>110</v>
      </c>
      <c r="F2411" t="s">
        <v>111</v>
      </c>
      <c r="G2411">
        <v>17</v>
      </c>
      <c r="H2411">
        <v>118.4</v>
      </c>
      <c r="I2411" t="s">
        <v>24</v>
      </c>
      <c r="J2411" t="str">
        <f>_xlfn.XLOOKUP(Table1_1[[#This Row],[Analyte]],[1]analyte_order!$B:$B,[1]analyte_order!$C:$C)</f>
        <v>67905-19-5</v>
      </c>
      <c r="K2411">
        <f>_xlfn.XLOOKUP(Table1_1[[#This Row],[CAS_rn]],[1]analyte_order!$C:$C,[1]analyte_order!$E:$E)</f>
        <v>12</v>
      </c>
      <c r="L2411" s="3">
        <v>0.75</v>
      </c>
    </row>
    <row r="2412" spans="1:12" x14ac:dyDescent="0.3">
      <c r="A2412" t="s">
        <v>203</v>
      </c>
      <c r="B2412" s="1">
        <v>44314</v>
      </c>
      <c r="C2412" s="1" t="str">
        <f t="shared" si="37"/>
        <v>21118</v>
      </c>
      <c r="D2412" t="s">
        <v>109</v>
      </c>
      <c r="E2412" t="s">
        <v>110</v>
      </c>
      <c r="F2412" t="s">
        <v>111</v>
      </c>
      <c r="G2412">
        <v>17</v>
      </c>
      <c r="H2412">
        <v>118.4</v>
      </c>
      <c r="I2412" t="s">
        <v>13</v>
      </c>
      <c r="J2412" t="str">
        <f>_xlfn.XLOOKUP(Table1_1[[#This Row],[Analyte]],[1]analyte_order!$B:$B,[1]analyte_order!$C:$C)</f>
        <v>375-73-5</v>
      </c>
      <c r="K2412">
        <f>_xlfn.XLOOKUP(Table1_1[[#This Row],[CAS_rn]],[1]analyte_order!$C:$C,[1]analyte_order!$E:$E)</f>
        <v>14</v>
      </c>
      <c r="L2412" s="3">
        <v>0.3755</v>
      </c>
    </row>
    <row r="2413" spans="1:12" x14ac:dyDescent="0.3">
      <c r="A2413" t="s">
        <v>203</v>
      </c>
      <c r="B2413" s="1">
        <v>44314</v>
      </c>
      <c r="C2413" s="1" t="str">
        <f t="shared" si="37"/>
        <v>21118</v>
      </c>
      <c r="D2413" t="s">
        <v>109</v>
      </c>
      <c r="E2413" t="s">
        <v>110</v>
      </c>
      <c r="F2413" t="s">
        <v>111</v>
      </c>
      <c r="G2413">
        <v>17</v>
      </c>
      <c r="H2413">
        <v>118.4</v>
      </c>
      <c r="I2413" t="s">
        <v>14</v>
      </c>
      <c r="J2413" t="str">
        <f>_xlfn.XLOOKUP(Table1_1[[#This Row],[Analyte]],[1]analyte_order!$B:$B,[1]analyte_order!$C:$C)</f>
        <v>2706-91-4</v>
      </c>
      <c r="K2413">
        <f>_xlfn.XLOOKUP(Table1_1[[#This Row],[CAS_rn]],[1]analyte_order!$C:$C,[1]analyte_order!$E:$E)</f>
        <v>15</v>
      </c>
      <c r="L2413" s="3">
        <v>0.94</v>
      </c>
    </row>
    <row r="2414" spans="1:12" x14ac:dyDescent="0.3">
      <c r="A2414" t="s">
        <v>203</v>
      </c>
      <c r="B2414" s="1">
        <v>44314</v>
      </c>
      <c r="C2414" s="1" t="str">
        <f t="shared" si="37"/>
        <v>21118</v>
      </c>
      <c r="D2414" t="s">
        <v>109</v>
      </c>
      <c r="E2414" t="s">
        <v>110</v>
      </c>
      <c r="F2414" t="s">
        <v>111</v>
      </c>
      <c r="G2414">
        <v>17</v>
      </c>
      <c r="H2414">
        <v>118.4</v>
      </c>
      <c r="I2414" t="s">
        <v>15</v>
      </c>
      <c r="J2414" t="str">
        <f>_xlfn.XLOOKUP(Table1_1[[#This Row],[Analyte]],[1]analyte_order!$B:$B,[1]analyte_order!$C:$C)</f>
        <v>355-46-4</v>
      </c>
      <c r="K2414">
        <f>_xlfn.XLOOKUP(Table1_1[[#This Row],[CAS_rn]],[1]analyte_order!$C:$C,[1]analyte_order!$E:$E)</f>
        <v>16</v>
      </c>
      <c r="L2414" s="3">
        <v>3.63</v>
      </c>
    </row>
    <row r="2415" spans="1:12" x14ac:dyDescent="0.3">
      <c r="A2415" t="s">
        <v>203</v>
      </c>
      <c r="B2415" s="1">
        <v>44314</v>
      </c>
      <c r="C2415" s="1" t="str">
        <f t="shared" si="37"/>
        <v>21118</v>
      </c>
      <c r="D2415" t="s">
        <v>109</v>
      </c>
      <c r="E2415" t="s">
        <v>110</v>
      </c>
      <c r="F2415" t="s">
        <v>111</v>
      </c>
      <c r="G2415">
        <v>17</v>
      </c>
      <c r="H2415">
        <v>118.4</v>
      </c>
      <c r="I2415" t="s">
        <v>16</v>
      </c>
      <c r="J2415" t="str">
        <f>_xlfn.XLOOKUP(Table1_1[[#This Row],[Analyte]],[1]analyte_order!$B:$B,[1]analyte_order!$C:$C)</f>
        <v>375-92-8</v>
      </c>
      <c r="K2415">
        <f>_xlfn.XLOOKUP(Table1_1[[#This Row],[CAS_rn]],[1]analyte_order!$C:$C,[1]analyte_order!$E:$E)</f>
        <v>17</v>
      </c>
      <c r="L2415" s="3">
        <v>1.88</v>
      </c>
    </row>
    <row r="2416" spans="1:12" x14ac:dyDescent="0.3">
      <c r="A2416" t="s">
        <v>203</v>
      </c>
      <c r="B2416" s="1">
        <v>44314</v>
      </c>
      <c r="C2416" s="1" t="str">
        <f t="shared" si="37"/>
        <v>21118</v>
      </c>
      <c r="D2416" t="s">
        <v>109</v>
      </c>
      <c r="E2416" t="s">
        <v>110</v>
      </c>
      <c r="F2416" t="s">
        <v>111</v>
      </c>
      <c r="G2416">
        <v>17</v>
      </c>
      <c r="H2416">
        <v>118.4</v>
      </c>
      <c r="I2416" t="s">
        <v>17</v>
      </c>
      <c r="J2416" t="str">
        <f>_xlfn.XLOOKUP(Table1_1[[#This Row],[Analyte]],[1]analyte_order!$B:$B,[1]analyte_order!$C:$C)</f>
        <v>1763-23-1</v>
      </c>
      <c r="K2416">
        <f>_xlfn.XLOOKUP(Table1_1[[#This Row],[CAS_rn]],[1]analyte_order!$C:$C,[1]analyte_order!$E:$E)</f>
        <v>18</v>
      </c>
      <c r="L2416" s="3">
        <v>922</v>
      </c>
    </row>
    <row r="2417" spans="1:12" x14ac:dyDescent="0.3">
      <c r="A2417" t="s">
        <v>203</v>
      </c>
      <c r="B2417" s="1">
        <v>44314</v>
      </c>
      <c r="C2417" s="1" t="str">
        <f t="shared" si="37"/>
        <v>21118</v>
      </c>
      <c r="D2417" t="s">
        <v>109</v>
      </c>
      <c r="E2417" t="s">
        <v>110</v>
      </c>
      <c r="F2417" t="s">
        <v>111</v>
      </c>
      <c r="G2417">
        <v>17</v>
      </c>
      <c r="H2417">
        <v>118.4</v>
      </c>
      <c r="I2417" t="s">
        <v>25</v>
      </c>
      <c r="J2417" t="str">
        <f>_xlfn.XLOOKUP(Table1_1[[#This Row],[Analyte]],[1]analyte_order!$B:$B,[1]analyte_order!$C:$C)</f>
        <v>68259-12-1</v>
      </c>
      <c r="K2417">
        <f>_xlfn.XLOOKUP(Table1_1[[#This Row],[CAS_rn]],[1]analyte_order!$C:$C,[1]analyte_order!$E:$E)</f>
        <v>19</v>
      </c>
      <c r="L2417" s="3">
        <v>4.7</v>
      </c>
    </row>
    <row r="2418" spans="1:12" x14ac:dyDescent="0.3">
      <c r="A2418" t="s">
        <v>203</v>
      </c>
      <c r="B2418" s="1">
        <v>44314</v>
      </c>
      <c r="C2418" s="1" t="str">
        <f t="shared" si="37"/>
        <v>21118</v>
      </c>
      <c r="D2418" t="s">
        <v>109</v>
      </c>
      <c r="E2418" t="s">
        <v>110</v>
      </c>
      <c r="F2418" t="s">
        <v>111</v>
      </c>
      <c r="G2418">
        <v>17</v>
      </c>
      <c r="H2418">
        <v>118.4</v>
      </c>
      <c r="I2418" t="s">
        <v>26</v>
      </c>
      <c r="J2418" t="str">
        <f>_xlfn.XLOOKUP(Table1_1[[#This Row],[Analyte]],[1]analyte_order!$B:$B,[1]analyte_order!$C:$C)</f>
        <v>335-77-3</v>
      </c>
      <c r="K2418">
        <f>_xlfn.XLOOKUP(Table1_1[[#This Row],[CAS_rn]],[1]analyte_order!$C:$C,[1]analyte_order!$E:$E)</f>
        <v>20</v>
      </c>
      <c r="L2418" s="3">
        <v>7.61</v>
      </c>
    </row>
    <row r="2419" spans="1:12" x14ac:dyDescent="0.3">
      <c r="A2419" t="s">
        <v>203</v>
      </c>
      <c r="B2419" s="1">
        <v>44314</v>
      </c>
      <c r="C2419" s="1" t="str">
        <f t="shared" si="37"/>
        <v>21118</v>
      </c>
      <c r="D2419" t="s">
        <v>109</v>
      </c>
      <c r="E2419" t="s">
        <v>110</v>
      </c>
      <c r="F2419" t="s">
        <v>111</v>
      </c>
      <c r="G2419">
        <v>17</v>
      </c>
      <c r="H2419">
        <v>118.4</v>
      </c>
      <c r="I2419" t="s">
        <v>27</v>
      </c>
      <c r="J2419" t="str">
        <f>_xlfn.XLOOKUP(Table1_1[[#This Row],[Analyte]],[1]analyte_order!$B:$B,[1]analyte_order!$C:$C)</f>
        <v>79780-39-5</v>
      </c>
      <c r="K2419">
        <f>_xlfn.XLOOKUP(Table1_1[[#This Row],[CAS_rn]],[1]analyte_order!$C:$C,[1]analyte_order!$E:$E)</f>
        <v>21</v>
      </c>
      <c r="L2419" s="3">
        <v>3.73</v>
      </c>
    </row>
    <row r="2420" spans="1:12" x14ac:dyDescent="0.3">
      <c r="A2420" t="s">
        <v>203</v>
      </c>
      <c r="B2420" s="1">
        <v>44314</v>
      </c>
      <c r="C2420" s="1" t="str">
        <f t="shared" si="37"/>
        <v>21118</v>
      </c>
      <c r="D2420" t="s">
        <v>109</v>
      </c>
      <c r="E2420" t="s">
        <v>110</v>
      </c>
      <c r="F2420" t="s">
        <v>111</v>
      </c>
      <c r="G2420">
        <v>17</v>
      </c>
      <c r="H2420">
        <v>118.4</v>
      </c>
      <c r="I2420" t="s">
        <v>28</v>
      </c>
      <c r="J2420" t="str">
        <f>_xlfn.XLOOKUP(Table1_1[[#This Row],[Analyte]],[1]analyte_order!$B:$B,[1]analyte_order!$C:$C)</f>
        <v>757124-72-4</v>
      </c>
      <c r="K2420">
        <f>_xlfn.XLOOKUP(Table1_1[[#This Row],[CAS_rn]],[1]analyte_order!$C:$C,[1]analyte_order!$E:$E)</f>
        <v>22</v>
      </c>
      <c r="L2420" s="3">
        <v>0.94</v>
      </c>
    </row>
    <row r="2421" spans="1:12" x14ac:dyDescent="0.3">
      <c r="A2421" t="s">
        <v>203</v>
      </c>
      <c r="B2421" s="1">
        <v>44314</v>
      </c>
      <c r="C2421" s="1" t="str">
        <f t="shared" si="37"/>
        <v>21118</v>
      </c>
      <c r="D2421" t="s">
        <v>109</v>
      </c>
      <c r="E2421" t="s">
        <v>110</v>
      </c>
      <c r="F2421" t="s">
        <v>111</v>
      </c>
      <c r="G2421">
        <v>17</v>
      </c>
      <c r="H2421">
        <v>118.4</v>
      </c>
      <c r="I2421" t="s">
        <v>18</v>
      </c>
      <c r="J2421" t="str">
        <f>_xlfn.XLOOKUP(Table1_1[[#This Row],[Analyte]],[1]analyte_order!$B:$B,[1]analyte_order!$C:$C)</f>
        <v>27619-97-2</v>
      </c>
      <c r="K2421">
        <f>_xlfn.XLOOKUP(Table1_1[[#This Row],[CAS_rn]],[1]analyte_order!$C:$C,[1]analyte_order!$E:$E)</f>
        <v>23</v>
      </c>
      <c r="L2421" s="3">
        <v>0.3755</v>
      </c>
    </row>
    <row r="2422" spans="1:12" x14ac:dyDescent="0.3">
      <c r="A2422" t="s">
        <v>203</v>
      </c>
      <c r="B2422" s="1">
        <v>44314</v>
      </c>
      <c r="C2422" s="1" t="str">
        <f t="shared" si="37"/>
        <v>21118</v>
      </c>
      <c r="D2422" t="s">
        <v>109</v>
      </c>
      <c r="E2422" t="s">
        <v>110</v>
      </c>
      <c r="F2422" t="s">
        <v>111</v>
      </c>
      <c r="G2422">
        <v>17</v>
      </c>
      <c r="H2422">
        <v>118.4</v>
      </c>
      <c r="I2422" t="s">
        <v>29</v>
      </c>
      <c r="J2422" t="str">
        <f>_xlfn.XLOOKUP(Table1_1[[#This Row],[Analyte]],[1]analyte_order!$B:$B,[1]analyte_order!$C:$C)</f>
        <v>39108-34-4</v>
      </c>
      <c r="K2422">
        <f>_xlfn.XLOOKUP(Table1_1[[#This Row],[CAS_rn]],[1]analyte_order!$C:$C,[1]analyte_order!$E:$E)</f>
        <v>24</v>
      </c>
      <c r="L2422" s="3">
        <v>2.4500000000000002</v>
      </c>
    </row>
    <row r="2423" spans="1:12" x14ac:dyDescent="0.3">
      <c r="A2423" t="s">
        <v>203</v>
      </c>
      <c r="B2423" s="1">
        <v>44314</v>
      </c>
      <c r="C2423" s="1" t="str">
        <f t="shared" si="37"/>
        <v>21118</v>
      </c>
      <c r="D2423" t="s">
        <v>109</v>
      </c>
      <c r="E2423" t="s">
        <v>110</v>
      </c>
      <c r="F2423" t="s">
        <v>111</v>
      </c>
      <c r="G2423">
        <v>17</v>
      </c>
      <c r="H2423">
        <v>118.4</v>
      </c>
      <c r="I2423" t="s">
        <v>30</v>
      </c>
      <c r="J2423" t="str">
        <f>_xlfn.XLOOKUP(Table1_1[[#This Row],[Analyte]],[1]analyte_order!$B:$B,[1]analyte_order!$C:$C)</f>
        <v>120226-60-0</v>
      </c>
      <c r="K2423">
        <f>_xlfn.XLOOKUP(Table1_1[[#This Row],[CAS_rn]],[1]analyte_order!$C:$C,[1]analyte_order!$E:$E)</f>
        <v>25</v>
      </c>
      <c r="L2423" s="3">
        <v>6.52</v>
      </c>
    </row>
    <row r="2424" spans="1:12" x14ac:dyDescent="0.3">
      <c r="A2424" t="s">
        <v>203</v>
      </c>
      <c r="B2424" s="1">
        <v>44314</v>
      </c>
      <c r="C2424" s="1" t="str">
        <f t="shared" si="37"/>
        <v>21118</v>
      </c>
      <c r="D2424" t="s">
        <v>109</v>
      </c>
      <c r="E2424" t="s">
        <v>110</v>
      </c>
      <c r="F2424" t="s">
        <v>111</v>
      </c>
      <c r="G2424">
        <v>17</v>
      </c>
      <c r="H2424">
        <v>118.4</v>
      </c>
      <c r="I2424" t="s">
        <v>31</v>
      </c>
      <c r="J2424" t="str">
        <f>_xlfn.XLOOKUP(Table1_1[[#This Row],[Analyte]],[1]analyte_order!$B:$B,[1]analyte_order!$C:$C)</f>
        <v>2355-31-9</v>
      </c>
      <c r="K2424">
        <f>_xlfn.XLOOKUP(Table1_1[[#This Row],[CAS_rn]],[1]analyte_order!$C:$C,[1]analyte_order!$E:$E)</f>
        <v>26</v>
      </c>
      <c r="L2424" s="3">
        <v>0.3755</v>
      </c>
    </row>
    <row r="2425" spans="1:12" x14ac:dyDescent="0.3">
      <c r="A2425" t="s">
        <v>203</v>
      </c>
      <c r="B2425" s="1">
        <v>44314</v>
      </c>
      <c r="C2425" s="1" t="str">
        <f t="shared" si="37"/>
        <v>21118</v>
      </c>
      <c r="D2425" t="s">
        <v>109</v>
      </c>
      <c r="E2425" t="s">
        <v>110</v>
      </c>
      <c r="F2425" t="s">
        <v>111</v>
      </c>
      <c r="G2425">
        <v>17</v>
      </c>
      <c r="H2425">
        <v>118.4</v>
      </c>
      <c r="I2425" t="s">
        <v>32</v>
      </c>
      <c r="J2425" t="str">
        <f>_xlfn.XLOOKUP(Table1_1[[#This Row],[Analyte]],[1]analyte_order!$B:$B,[1]analyte_order!$C:$C)</f>
        <v>2991-50-6</v>
      </c>
      <c r="K2425">
        <f>_xlfn.XLOOKUP(Table1_1[[#This Row],[CAS_rn]],[1]analyte_order!$C:$C,[1]analyte_order!$E:$E)</f>
        <v>27</v>
      </c>
      <c r="L2425" s="3">
        <v>0.3755</v>
      </c>
    </row>
    <row r="2426" spans="1:12" x14ac:dyDescent="0.3">
      <c r="A2426" t="s">
        <v>203</v>
      </c>
      <c r="B2426" s="1">
        <v>44314</v>
      </c>
      <c r="C2426" s="1" t="str">
        <f t="shared" si="37"/>
        <v>21118</v>
      </c>
      <c r="D2426" t="s">
        <v>109</v>
      </c>
      <c r="E2426" t="s">
        <v>110</v>
      </c>
      <c r="F2426" t="s">
        <v>111</v>
      </c>
      <c r="G2426">
        <v>17</v>
      </c>
      <c r="H2426">
        <v>118.4</v>
      </c>
      <c r="I2426" t="s">
        <v>33</v>
      </c>
      <c r="J2426" t="str">
        <f>_xlfn.XLOOKUP(Table1_1[[#This Row],[Analyte]],[1]analyte_order!$B:$B,[1]analyte_order!$C:$C)</f>
        <v>754-91-6</v>
      </c>
      <c r="K2426">
        <f>_xlfn.XLOOKUP(Table1_1[[#This Row],[CAS_rn]],[1]analyte_order!$C:$C,[1]analyte_order!$E:$E)</f>
        <v>28</v>
      </c>
      <c r="L2426" s="3">
        <v>1.51</v>
      </c>
    </row>
    <row r="2427" spans="1:12" x14ac:dyDescent="0.3">
      <c r="A2427" t="s">
        <v>203</v>
      </c>
      <c r="B2427" s="1">
        <v>44314</v>
      </c>
      <c r="C2427" s="1" t="str">
        <f t="shared" si="37"/>
        <v>21118</v>
      </c>
      <c r="D2427" t="s">
        <v>109</v>
      </c>
      <c r="E2427" t="s">
        <v>110</v>
      </c>
      <c r="F2427" t="s">
        <v>111</v>
      </c>
      <c r="G2427">
        <v>17</v>
      </c>
      <c r="H2427">
        <v>118.4</v>
      </c>
      <c r="I2427" t="s">
        <v>34</v>
      </c>
      <c r="J2427" t="str">
        <f>_xlfn.XLOOKUP(Table1_1[[#This Row],[Analyte]],[1]analyte_order!$B:$B,[1]analyte_order!$C:$C)</f>
        <v>2806-24-8</v>
      </c>
      <c r="K2427">
        <f>_xlfn.XLOOKUP(Table1_1[[#This Row],[CAS_rn]],[1]analyte_order!$C:$C,[1]analyte_order!$E:$E)</f>
        <v>29</v>
      </c>
      <c r="L2427" s="3">
        <v>0.3755</v>
      </c>
    </row>
    <row r="2428" spans="1:12" x14ac:dyDescent="0.3">
      <c r="A2428" t="s">
        <v>203</v>
      </c>
      <c r="B2428" s="1">
        <v>44314</v>
      </c>
      <c r="C2428" s="1" t="str">
        <f t="shared" si="37"/>
        <v>21118</v>
      </c>
      <c r="D2428" t="s">
        <v>109</v>
      </c>
      <c r="E2428" t="s">
        <v>110</v>
      </c>
      <c r="F2428" t="s">
        <v>111</v>
      </c>
      <c r="G2428">
        <v>17</v>
      </c>
      <c r="H2428">
        <v>118.4</v>
      </c>
      <c r="I2428" t="s">
        <v>35</v>
      </c>
      <c r="J2428" t="str">
        <f>_xlfn.XLOOKUP(Table1_1[[#This Row],[Analyte]],[1]analyte_order!$B:$B,[1]analyte_order!$C:$C)</f>
        <v>31506-32-8</v>
      </c>
      <c r="K2428">
        <f>_xlfn.XLOOKUP(Table1_1[[#This Row],[CAS_rn]],[1]analyte_order!$C:$C,[1]analyte_order!$E:$E)</f>
        <v>30</v>
      </c>
      <c r="L2428" s="3">
        <v>0.3755</v>
      </c>
    </row>
    <row r="2429" spans="1:12" x14ac:dyDescent="0.3">
      <c r="A2429" t="s">
        <v>203</v>
      </c>
      <c r="B2429" s="1">
        <v>44314</v>
      </c>
      <c r="C2429" s="1" t="str">
        <f t="shared" si="37"/>
        <v>21118</v>
      </c>
      <c r="D2429" t="s">
        <v>109</v>
      </c>
      <c r="E2429" t="s">
        <v>110</v>
      </c>
      <c r="F2429" t="s">
        <v>111</v>
      </c>
      <c r="G2429">
        <v>17</v>
      </c>
      <c r="H2429">
        <v>118.4</v>
      </c>
      <c r="I2429" t="s">
        <v>36</v>
      </c>
      <c r="J2429" t="str">
        <f>_xlfn.XLOOKUP(Table1_1[[#This Row],[Analyte]],[1]analyte_order!$B:$B,[1]analyte_order!$C:$C)</f>
        <v>4151-50-2</v>
      </c>
      <c r="K2429">
        <f>_xlfn.XLOOKUP(Table1_1[[#This Row],[CAS_rn]],[1]analyte_order!$C:$C,[1]analyte_order!$E:$E)</f>
        <v>31</v>
      </c>
      <c r="L2429" s="3">
        <v>0.3755</v>
      </c>
    </row>
    <row r="2430" spans="1:12" x14ac:dyDescent="0.3">
      <c r="A2430" t="s">
        <v>203</v>
      </c>
      <c r="B2430" s="1">
        <v>44314</v>
      </c>
      <c r="C2430" s="1" t="str">
        <f t="shared" si="37"/>
        <v>21118</v>
      </c>
      <c r="D2430" t="s">
        <v>109</v>
      </c>
      <c r="E2430" t="s">
        <v>110</v>
      </c>
      <c r="F2430" t="s">
        <v>111</v>
      </c>
      <c r="G2430">
        <v>17</v>
      </c>
      <c r="H2430">
        <v>118.4</v>
      </c>
      <c r="I2430" t="s">
        <v>37</v>
      </c>
      <c r="J2430" t="str">
        <f>_xlfn.XLOOKUP(Table1_1[[#This Row],[Analyte]],[1]analyte_order!$B:$B,[1]analyte_order!$C:$C)</f>
        <v>13252-13-6</v>
      </c>
      <c r="K2430">
        <f>_xlfn.XLOOKUP(Table1_1[[#This Row],[CAS_rn]],[1]analyte_order!$C:$C,[1]analyte_order!$E:$E)</f>
        <v>34</v>
      </c>
      <c r="L2430" s="3">
        <v>0.3755</v>
      </c>
    </row>
    <row r="2431" spans="1:12" x14ac:dyDescent="0.3">
      <c r="A2431" t="s">
        <v>203</v>
      </c>
      <c r="B2431" s="1">
        <v>44314</v>
      </c>
      <c r="C2431" s="1" t="str">
        <f t="shared" si="37"/>
        <v>21118</v>
      </c>
      <c r="D2431" t="s">
        <v>109</v>
      </c>
      <c r="E2431" t="s">
        <v>110</v>
      </c>
      <c r="F2431" t="s">
        <v>111</v>
      </c>
      <c r="G2431">
        <v>17</v>
      </c>
      <c r="H2431">
        <v>118.4</v>
      </c>
      <c r="I2431" t="s">
        <v>38</v>
      </c>
      <c r="J2431" t="str">
        <f>_xlfn.XLOOKUP(Table1_1[[#This Row],[Analyte]],[1]analyte_order!$B:$B,[1]analyte_order!$C:$C)</f>
        <v>919005-14-4</v>
      </c>
      <c r="K2431">
        <f>_xlfn.XLOOKUP(Table1_1[[#This Row],[CAS_rn]],[1]analyte_order!$C:$C,[1]analyte_order!$E:$E)</f>
        <v>35</v>
      </c>
      <c r="L2431" s="3">
        <v>0.3755</v>
      </c>
    </row>
    <row r="2432" spans="1:12" x14ac:dyDescent="0.3">
      <c r="A2432" t="s">
        <v>203</v>
      </c>
      <c r="B2432" s="1">
        <v>44314</v>
      </c>
      <c r="C2432" s="1" t="str">
        <f t="shared" si="37"/>
        <v>21118</v>
      </c>
      <c r="D2432" t="s">
        <v>109</v>
      </c>
      <c r="E2432" t="s">
        <v>110</v>
      </c>
      <c r="F2432" t="s">
        <v>111</v>
      </c>
      <c r="G2432">
        <v>17</v>
      </c>
      <c r="H2432">
        <v>118.4</v>
      </c>
      <c r="I2432" t="s">
        <v>39</v>
      </c>
      <c r="J2432" t="str">
        <f>_xlfn.XLOOKUP(Table1_1[[#This Row],[Analyte]],[1]analyte_order!$B:$B,[1]analyte_order!$C:$C)</f>
        <v>756426-58-1</v>
      </c>
      <c r="K2432">
        <f>_xlfn.XLOOKUP(Table1_1[[#This Row],[CAS_rn]],[1]analyte_order!$C:$C,[1]analyte_order!$E:$E)</f>
        <v>36</v>
      </c>
      <c r="L2432" s="3">
        <v>0.3755</v>
      </c>
    </row>
    <row r="2433" spans="1:12" x14ac:dyDescent="0.3">
      <c r="A2433" t="s">
        <v>203</v>
      </c>
      <c r="B2433" s="1">
        <v>44314</v>
      </c>
      <c r="C2433" s="1" t="str">
        <f t="shared" si="37"/>
        <v>21118</v>
      </c>
      <c r="D2433" t="s">
        <v>109</v>
      </c>
      <c r="E2433" t="s">
        <v>110</v>
      </c>
      <c r="F2433" t="s">
        <v>111</v>
      </c>
      <c r="G2433">
        <v>17</v>
      </c>
      <c r="H2433">
        <v>118.4</v>
      </c>
      <c r="I2433" t="s">
        <v>40</v>
      </c>
      <c r="J2433" t="str">
        <f>_xlfn.XLOOKUP(Table1_1[[#This Row],[Analyte]],[1]analyte_order!$B:$B,[1]analyte_order!$C:$C)</f>
        <v>763051-92-9</v>
      </c>
      <c r="K2433">
        <f>_xlfn.XLOOKUP(Table1_1[[#This Row],[CAS_rn]],[1]analyte_order!$C:$C,[1]analyte_order!$E:$E)</f>
        <v>37</v>
      </c>
      <c r="L2433" s="3">
        <v>0.3755</v>
      </c>
    </row>
    <row r="2434" spans="1:12" x14ac:dyDescent="0.3">
      <c r="A2434" t="s">
        <v>203</v>
      </c>
      <c r="B2434" s="1">
        <v>44314</v>
      </c>
      <c r="C2434" s="1" t="str">
        <f t="shared" ref="C2434:C2497" si="38">TEXT(B2434,"yy")&amp;TEXT((B2434-DATEVALUE("1/1/"&amp;TEXT(B2434,"yy"))+1),"000")</f>
        <v>21118</v>
      </c>
      <c r="D2434" t="s">
        <v>109</v>
      </c>
      <c r="E2434" t="s">
        <v>110</v>
      </c>
      <c r="F2434" t="s">
        <v>111</v>
      </c>
      <c r="G2434">
        <v>17</v>
      </c>
      <c r="H2434">
        <v>118.4</v>
      </c>
      <c r="I2434" t="s">
        <v>41</v>
      </c>
      <c r="J2434" t="str">
        <f>_xlfn.XLOOKUP(Table1_1[[#This Row],[Analyte]],[1]analyte_order!$B:$B,[1]analyte_order!$C:$C)</f>
        <v>356-02-5</v>
      </c>
      <c r="K2434">
        <f>_xlfn.XLOOKUP(Table1_1[[#This Row],[CAS_rn]],[1]analyte_order!$C:$C,[1]analyte_order!$E:$E)</f>
        <v>38</v>
      </c>
      <c r="L2434" s="3">
        <v>3.7549999999999999</v>
      </c>
    </row>
    <row r="2435" spans="1:12" x14ac:dyDescent="0.3">
      <c r="A2435" t="s">
        <v>203</v>
      </c>
      <c r="B2435" s="1">
        <v>44314</v>
      </c>
      <c r="C2435" s="1" t="str">
        <f t="shared" si="38"/>
        <v>21118</v>
      </c>
      <c r="D2435" t="s">
        <v>109</v>
      </c>
      <c r="E2435" t="s">
        <v>110</v>
      </c>
      <c r="F2435" t="s">
        <v>111</v>
      </c>
      <c r="G2435">
        <v>17</v>
      </c>
      <c r="H2435">
        <v>118.4</v>
      </c>
      <c r="I2435" t="s">
        <v>42</v>
      </c>
      <c r="J2435" t="str">
        <f>_xlfn.XLOOKUP(Table1_1[[#This Row],[Analyte]],[1]analyte_order!$B:$B,[1]analyte_order!$C:$C)</f>
        <v>914637-49-3</v>
      </c>
      <c r="K2435">
        <f>_xlfn.XLOOKUP(Table1_1[[#This Row],[CAS_rn]],[1]analyte_order!$C:$C,[1]analyte_order!$E:$E)</f>
        <v>39</v>
      </c>
      <c r="L2435" s="3">
        <v>0.3755</v>
      </c>
    </row>
    <row r="2436" spans="1:12" x14ac:dyDescent="0.3">
      <c r="A2436" t="s">
        <v>203</v>
      </c>
      <c r="B2436" s="1">
        <v>44314</v>
      </c>
      <c r="C2436" s="1" t="str">
        <f t="shared" si="38"/>
        <v>21118</v>
      </c>
      <c r="D2436" t="s">
        <v>109</v>
      </c>
      <c r="E2436" t="s">
        <v>110</v>
      </c>
      <c r="F2436" t="s">
        <v>111</v>
      </c>
      <c r="G2436">
        <v>17</v>
      </c>
      <c r="H2436">
        <v>118.4</v>
      </c>
      <c r="I2436" t="s">
        <v>43</v>
      </c>
      <c r="J2436" t="str">
        <f>_xlfn.XLOOKUP(Table1_1[[#This Row],[Analyte]],[1]analyte_order!$B:$B,[1]analyte_order!$C:$C)</f>
        <v>812-70-4</v>
      </c>
      <c r="K2436">
        <f>_xlfn.XLOOKUP(Table1_1[[#This Row],[CAS_rn]],[1]analyte_order!$C:$C,[1]analyte_order!$E:$E)</f>
        <v>40</v>
      </c>
      <c r="L2436" s="3">
        <v>0.3755</v>
      </c>
    </row>
    <row r="2437" spans="1:12" x14ac:dyDescent="0.3">
      <c r="A2437" t="s">
        <v>203</v>
      </c>
      <c r="B2437" s="1">
        <v>44314</v>
      </c>
      <c r="C2437" s="1" t="str">
        <f t="shared" si="38"/>
        <v>21118</v>
      </c>
      <c r="D2437" t="s">
        <v>109</v>
      </c>
      <c r="E2437" t="s">
        <v>110</v>
      </c>
      <c r="F2437" t="s">
        <v>111</v>
      </c>
      <c r="G2437">
        <v>17</v>
      </c>
      <c r="H2437">
        <v>118.4</v>
      </c>
      <c r="I2437" t="s">
        <v>44</v>
      </c>
      <c r="J2437" t="str">
        <f>_xlfn.XLOOKUP(Table1_1[[#This Row],[Analyte]],[1]analyte_order!$B:$B,[1]analyte_order!$C:$C)</f>
        <v>53826-12-3</v>
      </c>
      <c r="K2437">
        <f>_xlfn.XLOOKUP(Table1_1[[#This Row],[CAS_rn]],[1]analyte_order!$C:$C,[1]analyte_order!$E:$E)</f>
        <v>41</v>
      </c>
      <c r="L2437" s="3">
        <v>0.94</v>
      </c>
    </row>
    <row r="2438" spans="1:12" x14ac:dyDescent="0.3">
      <c r="A2438" t="s">
        <v>203</v>
      </c>
      <c r="B2438" s="1">
        <v>44314</v>
      </c>
      <c r="C2438" s="1" t="str">
        <f t="shared" si="38"/>
        <v>21118</v>
      </c>
      <c r="D2438" t="s">
        <v>109</v>
      </c>
      <c r="E2438" t="s">
        <v>110</v>
      </c>
      <c r="F2438" t="s">
        <v>111</v>
      </c>
      <c r="G2438">
        <v>17</v>
      </c>
      <c r="H2438">
        <v>118.4</v>
      </c>
      <c r="I2438" t="s">
        <v>45</v>
      </c>
      <c r="J2438" t="str">
        <f>_xlfn.XLOOKUP(Table1_1[[#This Row],[Analyte]],[1]analyte_order!$B:$B,[1]analyte_order!$C:$C)</f>
        <v>27854-31-5</v>
      </c>
      <c r="K2438">
        <f>_xlfn.XLOOKUP(Table1_1[[#This Row],[CAS_rn]],[1]analyte_order!$C:$C,[1]analyte_order!$E:$E)</f>
        <v>42</v>
      </c>
      <c r="L2438" s="3">
        <v>0.94</v>
      </c>
    </row>
    <row r="2439" spans="1:12" x14ac:dyDescent="0.3">
      <c r="A2439" t="s">
        <v>203</v>
      </c>
      <c r="B2439" s="1">
        <v>44314</v>
      </c>
      <c r="C2439" s="1" t="str">
        <f t="shared" si="38"/>
        <v>21118</v>
      </c>
      <c r="D2439" t="s">
        <v>109</v>
      </c>
      <c r="E2439" t="s">
        <v>110</v>
      </c>
      <c r="F2439" t="s">
        <v>111</v>
      </c>
      <c r="G2439">
        <v>17</v>
      </c>
      <c r="H2439">
        <v>118.4</v>
      </c>
      <c r="I2439" t="s">
        <v>46</v>
      </c>
      <c r="J2439" t="str">
        <f>_xlfn.XLOOKUP(Table1_1[[#This Row],[Analyte]],[1]analyte_order!$B:$B,[1]analyte_order!$C:$C)</f>
        <v>53826-13-4</v>
      </c>
      <c r="K2439">
        <f>_xlfn.XLOOKUP(Table1_1[[#This Row],[CAS_rn]],[1]analyte_order!$C:$C,[1]analyte_order!$E:$E)</f>
        <v>43</v>
      </c>
      <c r="L2439" s="3">
        <v>0.3755</v>
      </c>
    </row>
    <row r="2440" spans="1:12" x14ac:dyDescent="0.3">
      <c r="A2440" t="s">
        <v>203</v>
      </c>
      <c r="B2440" s="1">
        <v>44314</v>
      </c>
      <c r="C2440" s="1" t="str">
        <f t="shared" si="38"/>
        <v>21118</v>
      </c>
      <c r="D2440" t="s">
        <v>109</v>
      </c>
      <c r="E2440" t="s">
        <v>110</v>
      </c>
      <c r="F2440" t="s">
        <v>111</v>
      </c>
      <c r="G2440">
        <v>17</v>
      </c>
      <c r="H2440">
        <v>118.4</v>
      </c>
      <c r="I2440" t="s">
        <v>47</v>
      </c>
      <c r="J2440" t="str">
        <f>_xlfn.XLOOKUP(Table1_1[[#This Row],[Analyte]],[1]analyte_order!$B:$B,[1]analyte_order!$C:$C)</f>
        <v>161094-75-3</v>
      </c>
      <c r="K2440">
        <f>_xlfn.XLOOKUP(Table1_1[[#This Row],[CAS_rn]],[1]analyte_order!$C:$C,[1]analyte_order!$E:$E)</f>
        <v>44</v>
      </c>
      <c r="L2440" s="3">
        <v>0.3755</v>
      </c>
    </row>
    <row r="2441" spans="1:12" x14ac:dyDescent="0.3">
      <c r="A2441" t="s">
        <v>203</v>
      </c>
      <c r="B2441" s="1">
        <v>44314</v>
      </c>
      <c r="C2441" s="1" t="str">
        <f t="shared" si="38"/>
        <v>21118</v>
      </c>
      <c r="D2441" t="s">
        <v>109</v>
      </c>
      <c r="E2441" t="s">
        <v>110</v>
      </c>
      <c r="F2441" t="s">
        <v>111</v>
      </c>
      <c r="G2441">
        <v>17</v>
      </c>
      <c r="H2441">
        <v>118.4</v>
      </c>
      <c r="I2441" t="s">
        <v>48</v>
      </c>
      <c r="J2441" t="str">
        <f>_xlfn.XLOOKUP(Table1_1[[#This Row],[Analyte]],[1]analyte_order!$B:$B,[1]analyte_order!$C:$C)</f>
        <v>70887-84-2</v>
      </c>
      <c r="K2441">
        <f>_xlfn.XLOOKUP(Table1_1[[#This Row],[CAS_rn]],[1]analyte_order!$C:$C,[1]analyte_order!$E:$E)</f>
        <v>45</v>
      </c>
      <c r="L2441" s="3">
        <v>0.3755</v>
      </c>
    </row>
    <row r="2442" spans="1:12" x14ac:dyDescent="0.3">
      <c r="A2442" t="s">
        <v>203</v>
      </c>
      <c r="B2442" s="1">
        <v>44314</v>
      </c>
      <c r="C2442" s="1" t="str">
        <f t="shared" si="38"/>
        <v>21118</v>
      </c>
      <c r="D2442" t="s">
        <v>109</v>
      </c>
      <c r="E2442" t="s">
        <v>110</v>
      </c>
      <c r="F2442" t="s">
        <v>111</v>
      </c>
      <c r="G2442">
        <v>17</v>
      </c>
      <c r="H2442">
        <v>118.4</v>
      </c>
      <c r="I2442" t="s">
        <v>49</v>
      </c>
      <c r="J2442" t="str">
        <f>_xlfn.XLOOKUP(Table1_1[[#This Row],[Analyte]],[1]analyte_order!$B:$B,[1]analyte_order!$C:$C)</f>
        <v>57677-95-9</v>
      </c>
      <c r="K2442">
        <f>_xlfn.XLOOKUP(Table1_1[[#This Row],[CAS_rn]],[1]analyte_order!$C:$C,[1]analyte_order!$E:$E)</f>
        <v>46</v>
      </c>
      <c r="L2442" s="3">
        <v>0.94</v>
      </c>
    </row>
    <row r="2443" spans="1:12" x14ac:dyDescent="0.3">
      <c r="A2443" t="s">
        <v>203</v>
      </c>
      <c r="B2443" s="1">
        <v>44314</v>
      </c>
      <c r="C2443" s="1" t="str">
        <f t="shared" si="38"/>
        <v>21118</v>
      </c>
      <c r="D2443" t="s">
        <v>109</v>
      </c>
      <c r="E2443" t="s">
        <v>110</v>
      </c>
      <c r="F2443" t="s">
        <v>111</v>
      </c>
      <c r="G2443">
        <v>17</v>
      </c>
      <c r="H2443">
        <v>118.4</v>
      </c>
      <c r="I2443" t="s">
        <v>50</v>
      </c>
      <c r="J2443" t="str">
        <f>_xlfn.XLOOKUP(Table1_1[[#This Row],[Analyte]],[1]analyte_order!$B:$B,[1]analyte_order!$C:$C)</f>
        <v>30334-69-1</v>
      </c>
      <c r="K2443">
        <f>_xlfn.XLOOKUP(Table1_1[[#This Row],[CAS_rn]],[1]analyte_order!$C:$C,[1]analyte_order!$E:$E)</f>
        <v>51</v>
      </c>
      <c r="L2443" s="3">
        <v>1.88</v>
      </c>
    </row>
    <row r="2444" spans="1:12" x14ac:dyDescent="0.3">
      <c r="A2444" t="s">
        <v>203</v>
      </c>
      <c r="B2444" s="1">
        <v>44314</v>
      </c>
      <c r="C2444" s="1" t="str">
        <f t="shared" si="38"/>
        <v>21118</v>
      </c>
      <c r="D2444" t="s">
        <v>109</v>
      </c>
      <c r="E2444" t="s">
        <v>110</v>
      </c>
      <c r="F2444" t="s">
        <v>111</v>
      </c>
      <c r="G2444">
        <v>17</v>
      </c>
      <c r="H2444">
        <v>118.4</v>
      </c>
      <c r="I2444" t="s">
        <v>51</v>
      </c>
      <c r="J2444" t="str">
        <f>_xlfn.XLOOKUP(Table1_1[[#This Row],[Analyte]],[1]analyte_order!$B:$B,[1]analyte_order!$C:$C)</f>
        <v>41997-13-1</v>
      </c>
      <c r="K2444">
        <f>_xlfn.XLOOKUP(Table1_1[[#This Row],[CAS_rn]],[1]analyte_order!$C:$C,[1]analyte_order!$E:$E)</f>
        <v>52</v>
      </c>
      <c r="L2444" s="3">
        <v>5.21</v>
      </c>
    </row>
    <row r="2445" spans="1:12" x14ac:dyDescent="0.3">
      <c r="A2445" t="s">
        <v>203</v>
      </c>
      <c r="B2445" s="1">
        <v>44314</v>
      </c>
      <c r="C2445" s="1" t="str">
        <f t="shared" si="38"/>
        <v>21118</v>
      </c>
      <c r="D2445" t="s">
        <v>109</v>
      </c>
      <c r="E2445" t="s">
        <v>110</v>
      </c>
      <c r="F2445" t="s">
        <v>111</v>
      </c>
      <c r="G2445">
        <v>17</v>
      </c>
      <c r="H2445">
        <v>118.4</v>
      </c>
      <c r="I2445" t="s">
        <v>52</v>
      </c>
      <c r="J2445" t="str">
        <f>_xlfn.XLOOKUP(Table1_1[[#This Row],[Analyte]],[1]analyte_order!$B:$B,[1]analyte_order!$C:$C)</f>
        <v>423-41-6</v>
      </c>
      <c r="K2445">
        <f>_xlfn.XLOOKUP(Table1_1[[#This Row],[CAS_rn]],[1]analyte_order!$C:$C,[1]analyte_order!$E:$E)</f>
        <v>53</v>
      </c>
      <c r="L2445" s="3">
        <v>0.94</v>
      </c>
    </row>
    <row r="2446" spans="1:12" x14ac:dyDescent="0.3">
      <c r="A2446" t="s">
        <v>203</v>
      </c>
      <c r="B2446" s="1">
        <v>44314</v>
      </c>
      <c r="C2446" s="1" t="str">
        <f t="shared" si="38"/>
        <v>21118</v>
      </c>
      <c r="D2446" t="s">
        <v>109</v>
      </c>
      <c r="E2446" t="s">
        <v>110</v>
      </c>
      <c r="F2446" t="s">
        <v>111</v>
      </c>
      <c r="G2446">
        <v>17</v>
      </c>
      <c r="H2446">
        <v>118.4</v>
      </c>
      <c r="I2446" t="s">
        <v>53</v>
      </c>
      <c r="J2446" t="str">
        <f>_xlfn.XLOOKUP(Table1_1[[#This Row],[Analyte]],[1]analyte_order!$B:$B,[1]analyte_order!$C:$C)</f>
        <v>777011-38-8</v>
      </c>
      <c r="K2446">
        <f>_xlfn.XLOOKUP(Table1_1[[#This Row],[CAS_rn]],[1]analyte_order!$C:$C,[1]analyte_order!$E:$E)</f>
        <v>54</v>
      </c>
      <c r="L2446" s="3">
        <v>0.75</v>
      </c>
    </row>
    <row r="2447" spans="1:12" x14ac:dyDescent="0.3">
      <c r="A2447" t="s">
        <v>203</v>
      </c>
      <c r="B2447" s="1">
        <v>44314</v>
      </c>
      <c r="C2447" s="1" t="str">
        <f t="shared" si="38"/>
        <v>21118</v>
      </c>
      <c r="D2447" t="s">
        <v>109</v>
      </c>
      <c r="E2447" t="s">
        <v>110</v>
      </c>
      <c r="F2447" t="s">
        <v>111</v>
      </c>
      <c r="G2447">
        <v>17</v>
      </c>
      <c r="H2447">
        <v>118.4</v>
      </c>
      <c r="I2447" t="s">
        <v>54</v>
      </c>
      <c r="J2447" t="str">
        <f>_xlfn.XLOOKUP(Table1_1[[#This Row],[Analyte]],[1]analyte_order!$B:$B,[1]analyte_order!$C:$C)</f>
        <v>646-83-3</v>
      </c>
      <c r="K2447">
        <f>_xlfn.XLOOKUP(Table1_1[[#This Row],[CAS_rn]],[1]analyte_order!$C:$C,[1]analyte_order!$E:$E)</f>
        <v>55</v>
      </c>
      <c r="L2447" s="3">
        <v>0.94</v>
      </c>
    </row>
    <row r="2448" spans="1:12" x14ac:dyDescent="0.3">
      <c r="A2448" t="s">
        <v>203</v>
      </c>
      <c r="B2448" s="1">
        <v>44314</v>
      </c>
      <c r="C2448" s="1" t="str">
        <f t="shared" si="38"/>
        <v>21118</v>
      </c>
      <c r="D2448" t="s">
        <v>109</v>
      </c>
      <c r="E2448" t="s">
        <v>110</v>
      </c>
      <c r="F2448" t="s">
        <v>111</v>
      </c>
      <c r="G2448">
        <v>17</v>
      </c>
      <c r="H2448">
        <v>118.4</v>
      </c>
      <c r="I2448" t="s">
        <v>55</v>
      </c>
      <c r="J2448" t="str">
        <f>_xlfn.XLOOKUP(Table1_1[[#This Row],[Analyte]],[1]analyte_order!$B:$B,[1]analyte_order!$C:$C)</f>
        <v>678-41-1</v>
      </c>
      <c r="K2448">
        <f>_xlfn.XLOOKUP(Table1_1[[#This Row],[CAS_rn]],[1]analyte_order!$C:$C,[1]analyte_order!$E:$E)</f>
        <v>56</v>
      </c>
      <c r="L2448" s="3">
        <v>0.75</v>
      </c>
    </row>
    <row r="2449" spans="1:12" x14ac:dyDescent="0.3">
      <c r="A2449" t="s">
        <v>203</v>
      </c>
      <c r="B2449" s="1">
        <v>44314</v>
      </c>
      <c r="C2449" s="1" t="str">
        <f t="shared" si="38"/>
        <v>21118</v>
      </c>
      <c r="D2449" t="s">
        <v>109</v>
      </c>
      <c r="E2449" t="s">
        <v>110</v>
      </c>
      <c r="F2449" t="s">
        <v>111</v>
      </c>
      <c r="G2449">
        <v>17</v>
      </c>
      <c r="H2449">
        <v>118.4</v>
      </c>
      <c r="I2449" t="s">
        <v>56</v>
      </c>
      <c r="J2449" t="str">
        <f>_xlfn.XLOOKUP(Table1_1[[#This Row],[Analyte]],[1]analyte_order!$B:$B,[1]analyte_order!$C:$C)</f>
        <v>2965-52-8</v>
      </c>
      <c r="K2449">
        <f>_xlfn.XLOOKUP(Table1_1[[#This Row],[CAS_rn]],[1]analyte_order!$C:$C,[1]analyte_order!$E:$E)</f>
        <v>57</v>
      </c>
      <c r="L2449" s="3">
        <v>0.75</v>
      </c>
    </row>
    <row r="2450" spans="1:12" x14ac:dyDescent="0.3">
      <c r="A2450" t="s">
        <v>204</v>
      </c>
      <c r="B2450" s="1">
        <v>44314</v>
      </c>
      <c r="C2450" s="1" t="str">
        <f t="shared" si="38"/>
        <v>21118</v>
      </c>
      <c r="D2450" t="s">
        <v>109</v>
      </c>
      <c r="E2450" t="s">
        <v>110</v>
      </c>
      <c r="F2450" t="s">
        <v>113</v>
      </c>
      <c r="G2450">
        <v>17</v>
      </c>
      <c r="H2450">
        <v>118.4</v>
      </c>
      <c r="I2450" t="s">
        <v>7</v>
      </c>
      <c r="J2450" t="str">
        <f>_xlfn.XLOOKUP(Table1_1[[#This Row],[Analyte]],[1]analyte_order!$B:$B,[1]analyte_order!$C:$C)</f>
        <v>375-22-4</v>
      </c>
      <c r="K2450">
        <f>_xlfn.XLOOKUP(Table1_1[[#This Row],[CAS_rn]],[1]analyte_order!$C:$C,[1]analyte_order!$E:$E)</f>
        <v>1</v>
      </c>
      <c r="L2450" s="3">
        <v>4.48E-2</v>
      </c>
    </row>
    <row r="2451" spans="1:12" x14ac:dyDescent="0.3">
      <c r="A2451" t="s">
        <v>204</v>
      </c>
      <c r="B2451" s="1">
        <v>44314</v>
      </c>
      <c r="C2451" s="1" t="str">
        <f t="shared" si="38"/>
        <v>21118</v>
      </c>
      <c r="D2451" t="s">
        <v>109</v>
      </c>
      <c r="E2451" t="s">
        <v>110</v>
      </c>
      <c r="F2451" t="s">
        <v>113</v>
      </c>
      <c r="G2451">
        <v>17</v>
      </c>
      <c r="H2451">
        <v>118.4</v>
      </c>
      <c r="I2451" t="s">
        <v>8</v>
      </c>
      <c r="J2451" t="str">
        <f>_xlfn.XLOOKUP(Table1_1[[#This Row],[Analyte]],[1]analyte_order!$B:$B,[1]analyte_order!$C:$C)</f>
        <v>2706-90-3</v>
      </c>
      <c r="K2451">
        <f>_xlfn.XLOOKUP(Table1_1[[#This Row],[CAS_rn]],[1]analyte_order!$C:$C,[1]analyte_order!$E:$E)</f>
        <v>2</v>
      </c>
      <c r="L2451" s="3">
        <v>4.48E-2</v>
      </c>
    </row>
    <row r="2452" spans="1:12" x14ac:dyDescent="0.3">
      <c r="A2452" t="s">
        <v>204</v>
      </c>
      <c r="B2452" s="1">
        <v>44314</v>
      </c>
      <c r="C2452" s="1" t="str">
        <f t="shared" si="38"/>
        <v>21118</v>
      </c>
      <c r="D2452" t="s">
        <v>109</v>
      </c>
      <c r="E2452" t="s">
        <v>110</v>
      </c>
      <c r="F2452" t="s">
        <v>113</v>
      </c>
      <c r="G2452">
        <v>17</v>
      </c>
      <c r="H2452">
        <v>118.4</v>
      </c>
      <c r="I2452" t="s">
        <v>9</v>
      </c>
      <c r="J2452" t="str">
        <f>_xlfn.XLOOKUP(Table1_1[[#This Row],[Analyte]],[1]analyte_order!$B:$B,[1]analyte_order!$C:$C)</f>
        <v>307-24-4</v>
      </c>
      <c r="K2452">
        <f>_xlfn.XLOOKUP(Table1_1[[#This Row],[CAS_rn]],[1]analyte_order!$C:$C,[1]analyte_order!$E:$E)</f>
        <v>3</v>
      </c>
      <c r="L2452" s="3">
        <v>8.9499999999999996E-2</v>
      </c>
    </row>
    <row r="2453" spans="1:12" x14ac:dyDescent="0.3">
      <c r="A2453" t="s">
        <v>204</v>
      </c>
      <c r="B2453" s="1">
        <v>44314</v>
      </c>
      <c r="C2453" s="1" t="str">
        <f t="shared" si="38"/>
        <v>21118</v>
      </c>
      <c r="D2453" t="s">
        <v>109</v>
      </c>
      <c r="E2453" t="s">
        <v>110</v>
      </c>
      <c r="F2453" t="s">
        <v>113</v>
      </c>
      <c r="G2453">
        <v>17</v>
      </c>
      <c r="H2453">
        <v>118.4</v>
      </c>
      <c r="I2453" t="s">
        <v>10</v>
      </c>
      <c r="J2453" t="str">
        <f>_xlfn.XLOOKUP(Table1_1[[#This Row],[Analyte]],[1]analyte_order!$B:$B,[1]analyte_order!$C:$C)</f>
        <v>375-85-9</v>
      </c>
      <c r="K2453">
        <f>_xlfn.XLOOKUP(Table1_1[[#This Row],[CAS_rn]],[1]analyte_order!$C:$C,[1]analyte_order!$E:$E)</f>
        <v>4</v>
      </c>
      <c r="L2453" s="3">
        <v>4.48E-2</v>
      </c>
    </row>
    <row r="2454" spans="1:12" x14ac:dyDescent="0.3">
      <c r="A2454" t="s">
        <v>204</v>
      </c>
      <c r="B2454" s="1">
        <v>44314</v>
      </c>
      <c r="C2454" s="1" t="str">
        <f t="shared" si="38"/>
        <v>21118</v>
      </c>
      <c r="D2454" t="s">
        <v>109</v>
      </c>
      <c r="E2454" t="s">
        <v>110</v>
      </c>
      <c r="F2454" t="s">
        <v>113</v>
      </c>
      <c r="G2454">
        <v>17</v>
      </c>
      <c r="H2454">
        <v>118.4</v>
      </c>
      <c r="I2454" t="s">
        <v>11</v>
      </c>
      <c r="J2454" t="str">
        <f>_xlfn.XLOOKUP(Table1_1[[#This Row],[Analyte]],[1]analyte_order!$B:$B,[1]analyte_order!$C:$C)</f>
        <v>335-67-1</v>
      </c>
      <c r="K2454">
        <f>_xlfn.XLOOKUP(Table1_1[[#This Row],[CAS_rn]],[1]analyte_order!$C:$C,[1]analyte_order!$E:$E)</f>
        <v>5</v>
      </c>
      <c r="L2454" s="3">
        <v>4.48E-2</v>
      </c>
    </row>
    <row r="2455" spans="1:12" x14ac:dyDescent="0.3">
      <c r="A2455" t="s">
        <v>204</v>
      </c>
      <c r="B2455" s="1">
        <v>44314</v>
      </c>
      <c r="C2455" s="1" t="str">
        <f t="shared" si="38"/>
        <v>21118</v>
      </c>
      <c r="D2455" t="s">
        <v>109</v>
      </c>
      <c r="E2455" t="s">
        <v>110</v>
      </c>
      <c r="F2455" t="s">
        <v>113</v>
      </c>
      <c r="G2455">
        <v>17</v>
      </c>
      <c r="H2455">
        <v>118.4</v>
      </c>
      <c r="I2455" t="s">
        <v>12</v>
      </c>
      <c r="J2455" t="str">
        <f>_xlfn.XLOOKUP(Table1_1[[#This Row],[Analyte]],[1]analyte_order!$B:$B,[1]analyte_order!$C:$C)</f>
        <v>375-95-1</v>
      </c>
      <c r="K2455">
        <f>_xlfn.XLOOKUP(Table1_1[[#This Row],[CAS_rn]],[1]analyte_order!$C:$C,[1]analyte_order!$E:$E)</f>
        <v>6</v>
      </c>
      <c r="L2455" s="3">
        <v>8.9499999999999996E-2</v>
      </c>
    </row>
    <row r="2456" spans="1:12" x14ac:dyDescent="0.3">
      <c r="A2456" t="s">
        <v>204</v>
      </c>
      <c r="B2456" s="1">
        <v>44314</v>
      </c>
      <c r="C2456" s="1" t="str">
        <f t="shared" si="38"/>
        <v>21118</v>
      </c>
      <c r="D2456" t="s">
        <v>109</v>
      </c>
      <c r="E2456" t="s">
        <v>110</v>
      </c>
      <c r="F2456" t="s">
        <v>113</v>
      </c>
      <c r="G2456">
        <v>17</v>
      </c>
      <c r="H2456">
        <v>118.4</v>
      </c>
      <c r="I2456" t="s">
        <v>19</v>
      </c>
      <c r="J2456" t="str">
        <f>_xlfn.XLOOKUP(Table1_1[[#This Row],[Analyte]],[1]analyte_order!$B:$B,[1]analyte_order!$C:$C)</f>
        <v>335-76-2</v>
      </c>
      <c r="K2456">
        <f>_xlfn.XLOOKUP(Table1_1[[#This Row],[CAS_rn]],[1]analyte_order!$C:$C,[1]analyte_order!$E:$E)</f>
        <v>7</v>
      </c>
      <c r="L2456" s="3">
        <v>3.2</v>
      </c>
    </row>
    <row r="2457" spans="1:12" x14ac:dyDescent="0.3">
      <c r="A2457" t="s">
        <v>204</v>
      </c>
      <c r="B2457" s="1">
        <v>44314</v>
      </c>
      <c r="C2457" s="1" t="str">
        <f t="shared" si="38"/>
        <v>21118</v>
      </c>
      <c r="D2457" t="s">
        <v>109</v>
      </c>
      <c r="E2457" t="s">
        <v>110</v>
      </c>
      <c r="F2457" t="s">
        <v>113</v>
      </c>
      <c r="G2457">
        <v>17</v>
      </c>
      <c r="H2457">
        <v>118.4</v>
      </c>
      <c r="I2457" t="s">
        <v>20</v>
      </c>
      <c r="J2457" t="str">
        <f>_xlfn.XLOOKUP(Table1_1[[#This Row],[Analyte]],[1]analyte_order!$B:$B,[1]analyte_order!$C:$C)</f>
        <v>2058-94-8</v>
      </c>
      <c r="K2457">
        <f>_xlfn.XLOOKUP(Table1_1[[#This Row],[CAS_rn]],[1]analyte_order!$C:$C,[1]analyte_order!$E:$E)</f>
        <v>8</v>
      </c>
      <c r="L2457" s="3">
        <v>9.6300000000000008</v>
      </c>
    </row>
    <row r="2458" spans="1:12" x14ac:dyDescent="0.3">
      <c r="A2458" t="s">
        <v>204</v>
      </c>
      <c r="B2458" s="1">
        <v>44314</v>
      </c>
      <c r="C2458" s="1" t="str">
        <f t="shared" si="38"/>
        <v>21118</v>
      </c>
      <c r="D2458" t="s">
        <v>109</v>
      </c>
      <c r="E2458" t="s">
        <v>110</v>
      </c>
      <c r="F2458" t="s">
        <v>113</v>
      </c>
      <c r="G2458">
        <v>17</v>
      </c>
      <c r="H2458">
        <v>118.4</v>
      </c>
      <c r="I2458" t="s">
        <v>21</v>
      </c>
      <c r="J2458" t="str">
        <f>_xlfn.XLOOKUP(Table1_1[[#This Row],[Analyte]],[1]analyte_order!$B:$B,[1]analyte_order!$C:$C)</f>
        <v>307-55-1</v>
      </c>
      <c r="K2458">
        <f>_xlfn.XLOOKUP(Table1_1[[#This Row],[CAS_rn]],[1]analyte_order!$C:$C,[1]analyte_order!$E:$E)</f>
        <v>9</v>
      </c>
      <c r="L2458" s="3">
        <v>14.6</v>
      </c>
    </row>
    <row r="2459" spans="1:12" x14ac:dyDescent="0.3">
      <c r="A2459" t="s">
        <v>204</v>
      </c>
      <c r="B2459" s="1">
        <v>44314</v>
      </c>
      <c r="C2459" s="1" t="str">
        <f t="shared" si="38"/>
        <v>21118</v>
      </c>
      <c r="D2459" t="s">
        <v>109</v>
      </c>
      <c r="E2459" t="s">
        <v>110</v>
      </c>
      <c r="F2459" t="s">
        <v>113</v>
      </c>
      <c r="G2459">
        <v>17</v>
      </c>
      <c r="H2459">
        <v>118.4</v>
      </c>
      <c r="I2459" t="s">
        <v>22</v>
      </c>
      <c r="J2459" t="str">
        <f>_xlfn.XLOOKUP(Table1_1[[#This Row],[Analyte]],[1]analyte_order!$B:$B,[1]analyte_order!$C:$C)</f>
        <v>72629-94-8</v>
      </c>
      <c r="K2459">
        <f>_xlfn.XLOOKUP(Table1_1[[#This Row],[CAS_rn]],[1]analyte_order!$C:$C,[1]analyte_order!$E:$E)</f>
        <v>10</v>
      </c>
      <c r="L2459" s="3">
        <v>11.7</v>
      </c>
    </row>
    <row r="2460" spans="1:12" x14ac:dyDescent="0.3">
      <c r="A2460" t="s">
        <v>204</v>
      </c>
      <c r="B2460" s="1">
        <v>44314</v>
      </c>
      <c r="C2460" s="1" t="str">
        <f t="shared" si="38"/>
        <v>21118</v>
      </c>
      <c r="D2460" t="s">
        <v>109</v>
      </c>
      <c r="E2460" t="s">
        <v>110</v>
      </c>
      <c r="F2460" t="s">
        <v>113</v>
      </c>
      <c r="G2460">
        <v>17</v>
      </c>
      <c r="H2460">
        <v>118.4</v>
      </c>
      <c r="I2460" t="s">
        <v>23</v>
      </c>
      <c r="J2460" t="str">
        <f>_xlfn.XLOOKUP(Table1_1[[#This Row],[Analyte]],[1]analyte_order!$B:$B,[1]analyte_order!$C:$C)</f>
        <v>376-06-7</v>
      </c>
      <c r="K2460">
        <f>_xlfn.XLOOKUP(Table1_1[[#This Row],[CAS_rn]],[1]analyte_order!$C:$C,[1]analyte_order!$E:$E)</f>
        <v>11</v>
      </c>
      <c r="L2460" s="3">
        <v>13.5</v>
      </c>
    </row>
    <row r="2461" spans="1:12" x14ac:dyDescent="0.3">
      <c r="A2461" t="s">
        <v>204</v>
      </c>
      <c r="B2461" s="1">
        <v>44314</v>
      </c>
      <c r="C2461" s="1" t="str">
        <f t="shared" si="38"/>
        <v>21118</v>
      </c>
      <c r="D2461" t="s">
        <v>109</v>
      </c>
      <c r="E2461" t="s">
        <v>110</v>
      </c>
      <c r="F2461" t="s">
        <v>113</v>
      </c>
      <c r="G2461">
        <v>17</v>
      </c>
      <c r="H2461">
        <v>118.4</v>
      </c>
      <c r="I2461" t="s">
        <v>24</v>
      </c>
      <c r="J2461" t="str">
        <f>_xlfn.XLOOKUP(Table1_1[[#This Row],[Analyte]],[1]analyte_order!$B:$B,[1]analyte_order!$C:$C)</f>
        <v>67905-19-5</v>
      </c>
      <c r="K2461">
        <f>_xlfn.XLOOKUP(Table1_1[[#This Row],[CAS_rn]],[1]analyte_order!$C:$C,[1]analyte_order!$E:$E)</f>
        <v>12</v>
      </c>
      <c r="L2461" s="3">
        <v>0.56999999999999995</v>
      </c>
    </row>
    <row r="2462" spans="1:12" x14ac:dyDescent="0.3">
      <c r="A2462" t="s">
        <v>204</v>
      </c>
      <c r="B2462" s="1">
        <v>44314</v>
      </c>
      <c r="C2462" s="1" t="str">
        <f t="shared" si="38"/>
        <v>21118</v>
      </c>
      <c r="D2462" t="s">
        <v>109</v>
      </c>
      <c r="E2462" t="s">
        <v>110</v>
      </c>
      <c r="F2462" t="s">
        <v>113</v>
      </c>
      <c r="G2462">
        <v>17</v>
      </c>
      <c r="H2462">
        <v>118.4</v>
      </c>
      <c r="I2462" t="s">
        <v>13</v>
      </c>
      <c r="J2462" t="str">
        <f>_xlfn.XLOOKUP(Table1_1[[#This Row],[Analyte]],[1]analyte_order!$B:$B,[1]analyte_order!$C:$C)</f>
        <v>375-73-5</v>
      </c>
      <c r="K2462">
        <f>_xlfn.XLOOKUP(Table1_1[[#This Row],[CAS_rn]],[1]analyte_order!$C:$C,[1]analyte_order!$E:$E)</f>
        <v>14</v>
      </c>
      <c r="L2462" s="3">
        <v>4.48E-2</v>
      </c>
    </row>
    <row r="2463" spans="1:12" x14ac:dyDescent="0.3">
      <c r="A2463" t="s">
        <v>204</v>
      </c>
      <c r="B2463" s="1">
        <v>44314</v>
      </c>
      <c r="C2463" s="1" t="str">
        <f t="shared" si="38"/>
        <v>21118</v>
      </c>
      <c r="D2463" t="s">
        <v>109</v>
      </c>
      <c r="E2463" t="s">
        <v>110</v>
      </c>
      <c r="F2463" t="s">
        <v>113</v>
      </c>
      <c r="G2463">
        <v>17</v>
      </c>
      <c r="H2463">
        <v>118.4</v>
      </c>
      <c r="I2463" t="s">
        <v>14</v>
      </c>
      <c r="J2463" t="str">
        <f>_xlfn.XLOOKUP(Table1_1[[#This Row],[Analyte]],[1]analyte_order!$B:$B,[1]analyte_order!$C:$C)</f>
        <v>2706-91-4</v>
      </c>
      <c r="K2463">
        <f>_xlfn.XLOOKUP(Table1_1[[#This Row],[CAS_rn]],[1]analyte_order!$C:$C,[1]analyte_order!$E:$E)</f>
        <v>15</v>
      </c>
      <c r="L2463" s="3">
        <v>0.112</v>
      </c>
    </row>
    <row r="2464" spans="1:12" x14ac:dyDescent="0.3">
      <c r="A2464" t="s">
        <v>204</v>
      </c>
      <c r="B2464" s="1">
        <v>44314</v>
      </c>
      <c r="C2464" s="1" t="str">
        <f t="shared" si="38"/>
        <v>21118</v>
      </c>
      <c r="D2464" t="s">
        <v>109</v>
      </c>
      <c r="E2464" t="s">
        <v>110</v>
      </c>
      <c r="F2464" t="s">
        <v>113</v>
      </c>
      <c r="G2464">
        <v>17</v>
      </c>
      <c r="H2464">
        <v>118.4</v>
      </c>
      <c r="I2464" t="s">
        <v>15</v>
      </c>
      <c r="J2464" t="str">
        <f>_xlfn.XLOOKUP(Table1_1[[#This Row],[Analyte]],[1]analyte_order!$B:$B,[1]analyte_order!$C:$C)</f>
        <v>355-46-4</v>
      </c>
      <c r="K2464">
        <f>_xlfn.XLOOKUP(Table1_1[[#This Row],[CAS_rn]],[1]analyte_order!$C:$C,[1]analyte_order!$E:$E)</f>
        <v>16</v>
      </c>
      <c r="L2464" s="3">
        <v>11.9</v>
      </c>
    </row>
    <row r="2465" spans="1:12" x14ac:dyDescent="0.3">
      <c r="A2465" t="s">
        <v>204</v>
      </c>
      <c r="B2465" s="1">
        <v>44314</v>
      </c>
      <c r="C2465" s="1" t="str">
        <f t="shared" si="38"/>
        <v>21118</v>
      </c>
      <c r="D2465" t="s">
        <v>109</v>
      </c>
      <c r="E2465" t="s">
        <v>110</v>
      </c>
      <c r="F2465" t="s">
        <v>113</v>
      </c>
      <c r="G2465">
        <v>17</v>
      </c>
      <c r="H2465">
        <v>118.4</v>
      </c>
      <c r="I2465" t="s">
        <v>16</v>
      </c>
      <c r="J2465" t="str">
        <f>_xlfn.XLOOKUP(Table1_1[[#This Row],[Analyte]],[1]analyte_order!$B:$B,[1]analyte_order!$C:$C)</f>
        <v>375-92-8</v>
      </c>
      <c r="K2465">
        <f>_xlfn.XLOOKUP(Table1_1[[#This Row],[CAS_rn]],[1]analyte_order!$C:$C,[1]analyte_order!$E:$E)</f>
        <v>17</v>
      </c>
      <c r="L2465" s="3">
        <v>3.47</v>
      </c>
    </row>
    <row r="2466" spans="1:12" x14ac:dyDescent="0.3">
      <c r="A2466" t="s">
        <v>204</v>
      </c>
      <c r="B2466" s="1">
        <v>44314</v>
      </c>
      <c r="C2466" s="1" t="str">
        <f t="shared" si="38"/>
        <v>21118</v>
      </c>
      <c r="D2466" t="s">
        <v>109</v>
      </c>
      <c r="E2466" t="s">
        <v>110</v>
      </c>
      <c r="F2466" t="s">
        <v>113</v>
      </c>
      <c r="G2466">
        <v>17</v>
      </c>
      <c r="H2466">
        <v>118.4</v>
      </c>
      <c r="I2466" t="s">
        <v>17</v>
      </c>
      <c r="J2466" t="str">
        <f>_xlfn.XLOOKUP(Table1_1[[#This Row],[Analyte]],[1]analyte_order!$B:$B,[1]analyte_order!$C:$C)</f>
        <v>1763-23-1</v>
      </c>
      <c r="K2466">
        <f>_xlfn.XLOOKUP(Table1_1[[#This Row],[CAS_rn]],[1]analyte_order!$C:$C,[1]analyte_order!$E:$E)</f>
        <v>18</v>
      </c>
      <c r="L2466" s="3">
        <v>2200</v>
      </c>
    </row>
    <row r="2467" spans="1:12" x14ac:dyDescent="0.3">
      <c r="A2467" t="s">
        <v>204</v>
      </c>
      <c r="B2467" s="1">
        <v>44314</v>
      </c>
      <c r="C2467" s="1" t="str">
        <f t="shared" si="38"/>
        <v>21118</v>
      </c>
      <c r="D2467" t="s">
        <v>109</v>
      </c>
      <c r="E2467" t="s">
        <v>110</v>
      </c>
      <c r="F2467" t="s">
        <v>113</v>
      </c>
      <c r="G2467">
        <v>17</v>
      </c>
      <c r="H2467">
        <v>118.4</v>
      </c>
      <c r="I2467" t="s">
        <v>25</v>
      </c>
      <c r="J2467" t="str">
        <f>_xlfn.XLOOKUP(Table1_1[[#This Row],[Analyte]],[1]analyte_order!$B:$B,[1]analyte_order!$C:$C)</f>
        <v>68259-12-1</v>
      </c>
      <c r="K2467">
        <f>_xlfn.XLOOKUP(Table1_1[[#This Row],[CAS_rn]],[1]analyte_order!$C:$C,[1]analyte_order!$E:$E)</f>
        <v>19</v>
      </c>
      <c r="L2467" s="3">
        <v>19.600000000000001</v>
      </c>
    </row>
    <row r="2468" spans="1:12" x14ac:dyDescent="0.3">
      <c r="A2468" t="s">
        <v>204</v>
      </c>
      <c r="B2468" s="1">
        <v>44314</v>
      </c>
      <c r="C2468" s="1" t="str">
        <f t="shared" si="38"/>
        <v>21118</v>
      </c>
      <c r="D2468" t="s">
        <v>109</v>
      </c>
      <c r="E2468" t="s">
        <v>110</v>
      </c>
      <c r="F2468" t="s">
        <v>113</v>
      </c>
      <c r="G2468">
        <v>17</v>
      </c>
      <c r="H2468">
        <v>118.4</v>
      </c>
      <c r="I2468" t="s">
        <v>26</v>
      </c>
      <c r="J2468" t="str">
        <f>_xlfn.XLOOKUP(Table1_1[[#This Row],[Analyte]],[1]analyte_order!$B:$B,[1]analyte_order!$C:$C)</f>
        <v>335-77-3</v>
      </c>
      <c r="K2468">
        <f>_xlfn.XLOOKUP(Table1_1[[#This Row],[CAS_rn]],[1]analyte_order!$C:$C,[1]analyte_order!$E:$E)</f>
        <v>20</v>
      </c>
      <c r="L2468" s="3">
        <v>23.6</v>
      </c>
    </row>
    <row r="2469" spans="1:12" x14ac:dyDescent="0.3">
      <c r="A2469" t="s">
        <v>204</v>
      </c>
      <c r="B2469" s="1">
        <v>44314</v>
      </c>
      <c r="C2469" s="1" t="str">
        <f t="shared" si="38"/>
        <v>21118</v>
      </c>
      <c r="D2469" t="s">
        <v>109</v>
      </c>
      <c r="E2469" t="s">
        <v>110</v>
      </c>
      <c r="F2469" t="s">
        <v>113</v>
      </c>
      <c r="G2469">
        <v>17</v>
      </c>
      <c r="H2469">
        <v>118.4</v>
      </c>
      <c r="I2469" t="s">
        <v>27</v>
      </c>
      <c r="J2469" t="str">
        <f>_xlfn.XLOOKUP(Table1_1[[#This Row],[Analyte]],[1]analyte_order!$B:$B,[1]analyte_order!$C:$C)</f>
        <v>79780-39-5</v>
      </c>
      <c r="K2469">
        <f>_xlfn.XLOOKUP(Table1_1[[#This Row],[CAS_rn]],[1]analyte_order!$C:$C,[1]analyte_order!$E:$E)</f>
        <v>21</v>
      </c>
      <c r="L2469" s="3">
        <v>6.98</v>
      </c>
    </row>
    <row r="2470" spans="1:12" x14ac:dyDescent="0.3">
      <c r="A2470" t="s">
        <v>204</v>
      </c>
      <c r="B2470" s="1">
        <v>44314</v>
      </c>
      <c r="C2470" s="1" t="str">
        <f t="shared" si="38"/>
        <v>21118</v>
      </c>
      <c r="D2470" t="s">
        <v>109</v>
      </c>
      <c r="E2470" t="s">
        <v>110</v>
      </c>
      <c r="F2470" t="s">
        <v>113</v>
      </c>
      <c r="G2470">
        <v>17</v>
      </c>
      <c r="H2470">
        <v>118.4</v>
      </c>
      <c r="I2470" t="s">
        <v>28</v>
      </c>
      <c r="J2470" t="str">
        <f>_xlfn.XLOOKUP(Table1_1[[#This Row],[Analyte]],[1]analyte_order!$B:$B,[1]analyte_order!$C:$C)</f>
        <v>757124-72-4</v>
      </c>
      <c r="K2470">
        <f>_xlfn.XLOOKUP(Table1_1[[#This Row],[CAS_rn]],[1]analyte_order!$C:$C,[1]analyte_order!$E:$E)</f>
        <v>22</v>
      </c>
      <c r="L2470" s="3">
        <v>0.112</v>
      </c>
    </row>
    <row r="2471" spans="1:12" x14ac:dyDescent="0.3">
      <c r="A2471" t="s">
        <v>204</v>
      </c>
      <c r="B2471" s="1">
        <v>44314</v>
      </c>
      <c r="C2471" s="1" t="str">
        <f t="shared" si="38"/>
        <v>21118</v>
      </c>
      <c r="D2471" t="s">
        <v>109</v>
      </c>
      <c r="E2471" t="s">
        <v>110</v>
      </c>
      <c r="F2471" t="s">
        <v>113</v>
      </c>
      <c r="G2471">
        <v>17</v>
      </c>
      <c r="H2471">
        <v>118.4</v>
      </c>
      <c r="I2471" t="s">
        <v>18</v>
      </c>
      <c r="J2471" t="str">
        <f>_xlfn.XLOOKUP(Table1_1[[#This Row],[Analyte]],[1]analyte_order!$B:$B,[1]analyte_order!$C:$C)</f>
        <v>27619-97-2</v>
      </c>
      <c r="K2471">
        <f>_xlfn.XLOOKUP(Table1_1[[#This Row],[CAS_rn]],[1]analyte_order!$C:$C,[1]analyte_order!$E:$E)</f>
        <v>23</v>
      </c>
      <c r="L2471" s="3">
        <v>4.48E-2</v>
      </c>
    </row>
    <row r="2472" spans="1:12" x14ac:dyDescent="0.3">
      <c r="A2472" t="s">
        <v>204</v>
      </c>
      <c r="B2472" s="1">
        <v>44314</v>
      </c>
      <c r="C2472" s="1" t="str">
        <f t="shared" si="38"/>
        <v>21118</v>
      </c>
      <c r="D2472" t="s">
        <v>109</v>
      </c>
      <c r="E2472" t="s">
        <v>110</v>
      </c>
      <c r="F2472" t="s">
        <v>113</v>
      </c>
      <c r="G2472">
        <v>17</v>
      </c>
      <c r="H2472">
        <v>118.4</v>
      </c>
      <c r="I2472" t="s">
        <v>29</v>
      </c>
      <c r="J2472" t="str">
        <f>_xlfn.XLOOKUP(Table1_1[[#This Row],[Analyte]],[1]analyte_order!$B:$B,[1]analyte_order!$C:$C)</f>
        <v>39108-34-4</v>
      </c>
      <c r="K2472">
        <f>_xlfn.XLOOKUP(Table1_1[[#This Row],[CAS_rn]],[1]analyte_order!$C:$C,[1]analyte_order!$E:$E)</f>
        <v>24</v>
      </c>
      <c r="L2472" s="3">
        <v>4.75</v>
      </c>
    </row>
    <row r="2473" spans="1:12" x14ac:dyDescent="0.3">
      <c r="A2473" t="s">
        <v>204</v>
      </c>
      <c r="B2473" s="1">
        <v>44314</v>
      </c>
      <c r="C2473" s="1" t="str">
        <f t="shared" si="38"/>
        <v>21118</v>
      </c>
      <c r="D2473" t="s">
        <v>109</v>
      </c>
      <c r="E2473" t="s">
        <v>110</v>
      </c>
      <c r="F2473" t="s">
        <v>113</v>
      </c>
      <c r="G2473">
        <v>17</v>
      </c>
      <c r="H2473">
        <v>118.4</v>
      </c>
      <c r="I2473" t="s">
        <v>30</v>
      </c>
      <c r="J2473" t="str">
        <f>_xlfn.XLOOKUP(Table1_1[[#This Row],[Analyte]],[1]analyte_order!$B:$B,[1]analyte_order!$C:$C)</f>
        <v>120226-60-0</v>
      </c>
      <c r="K2473">
        <f>_xlfn.XLOOKUP(Table1_1[[#This Row],[CAS_rn]],[1]analyte_order!$C:$C,[1]analyte_order!$E:$E)</f>
        <v>25</v>
      </c>
      <c r="L2473" s="3">
        <v>5.98</v>
      </c>
    </row>
    <row r="2474" spans="1:12" x14ac:dyDescent="0.3">
      <c r="A2474" t="s">
        <v>204</v>
      </c>
      <c r="B2474" s="1">
        <v>44314</v>
      </c>
      <c r="C2474" s="1" t="str">
        <f t="shared" si="38"/>
        <v>21118</v>
      </c>
      <c r="D2474" t="s">
        <v>109</v>
      </c>
      <c r="E2474" t="s">
        <v>110</v>
      </c>
      <c r="F2474" t="s">
        <v>113</v>
      </c>
      <c r="G2474">
        <v>17</v>
      </c>
      <c r="H2474">
        <v>118.4</v>
      </c>
      <c r="I2474" t="s">
        <v>31</v>
      </c>
      <c r="J2474" t="str">
        <f>_xlfn.XLOOKUP(Table1_1[[#This Row],[Analyte]],[1]analyte_order!$B:$B,[1]analyte_order!$C:$C)</f>
        <v>2355-31-9</v>
      </c>
      <c r="K2474">
        <f>_xlfn.XLOOKUP(Table1_1[[#This Row],[CAS_rn]],[1]analyte_order!$C:$C,[1]analyte_order!$E:$E)</f>
        <v>26</v>
      </c>
      <c r="L2474" s="3">
        <v>4.48E-2</v>
      </c>
    </row>
    <row r="2475" spans="1:12" x14ac:dyDescent="0.3">
      <c r="A2475" t="s">
        <v>204</v>
      </c>
      <c r="B2475" s="1">
        <v>44314</v>
      </c>
      <c r="C2475" s="1" t="str">
        <f t="shared" si="38"/>
        <v>21118</v>
      </c>
      <c r="D2475" t="s">
        <v>109</v>
      </c>
      <c r="E2475" t="s">
        <v>110</v>
      </c>
      <c r="F2475" t="s">
        <v>113</v>
      </c>
      <c r="G2475">
        <v>17</v>
      </c>
      <c r="H2475">
        <v>118.4</v>
      </c>
      <c r="I2475" t="s">
        <v>32</v>
      </c>
      <c r="J2475" t="str">
        <f>_xlfn.XLOOKUP(Table1_1[[#This Row],[Analyte]],[1]analyte_order!$B:$B,[1]analyte_order!$C:$C)</f>
        <v>2991-50-6</v>
      </c>
      <c r="K2475">
        <f>_xlfn.XLOOKUP(Table1_1[[#This Row],[CAS_rn]],[1]analyte_order!$C:$C,[1]analyte_order!$E:$E)</f>
        <v>27</v>
      </c>
      <c r="L2475" s="3">
        <v>4.48E-2</v>
      </c>
    </row>
    <row r="2476" spans="1:12" x14ac:dyDescent="0.3">
      <c r="A2476" t="s">
        <v>204</v>
      </c>
      <c r="B2476" s="1">
        <v>44314</v>
      </c>
      <c r="C2476" s="1" t="str">
        <f t="shared" si="38"/>
        <v>21118</v>
      </c>
      <c r="D2476" t="s">
        <v>109</v>
      </c>
      <c r="E2476" t="s">
        <v>110</v>
      </c>
      <c r="F2476" t="s">
        <v>113</v>
      </c>
      <c r="G2476">
        <v>17</v>
      </c>
      <c r="H2476">
        <v>118.4</v>
      </c>
      <c r="I2476" t="s">
        <v>33</v>
      </c>
      <c r="J2476" t="str">
        <f>_xlfn.XLOOKUP(Table1_1[[#This Row],[Analyte]],[1]analyte_order!$B:$B,[1]analyte_order!$C:$C)</f>
        <v>754-91-6</v>
      </c>
      <c r="K2476">
        <f>_xlfn.XLOOKUP(Table1_1[[#This Row],[CAS_rn]],[1]analyte_order!$C:$C,[1]analyte_order!$E:$E)</f>
        <v>28</v>
      </c>
      <c r="L2476" s="3">
        <v>9.77</v>
      </c>
    </row>
    <row r="2477" spans="1:12" x14ac:dyDescent="0.3">
      <c r="A2477" t="s">
        <v>204</v>
      </c>
      <c r="B2477" s="1">
        <v>44314</v>
      </c>
      <c r="C2477" s="1" t="str">
        <f t="shared" si="38"/>
        <v>21118</v>
      </c>
      <c r="D2477" t="s">
        <v>109</v>
      </c>
      <c r="E2477" t="s">
        <v>110</v>
      </c>
      <c r="F2477" t="s">
        <v>113</v>
      </c>
      <c r="G2477">
        <v>17</v>
      </c>
      <c r="H2477">
        <v>118.4</v>
      </c>
      <c r="I2477" t="s">
        <v>34</v>
      </c>
      <c r="J2477" t="str">
        <f>_xlfn.XLOOKUP(Table1_1[[#This Row],[Analyte]],[1]analyte_order!$B:$B,[1]analyte_order!$C:$C)</f>
        <v>2806-24-8</v>
      </c>
      <c r="K2477">
        <f>_xlfn.XLOOKUP(Table1_1[[#This Row],[CAS_rn]],[1]analyte_order!$C:$C,[1]analyte_order!$E:$E)</f>
        <v>29</v>
      </c>
      <c r="L2477" s="3">
        <v>4.48E-2</v>
      </c>
    </row>
    <row r="2478" spans="1:12" x14ac:dyDescent="0.3">
      <c r="A2478" t="s">
        <v>204</v>
      </c>
      <c r="B2478" s="1">
        <v>44314</v>
      </c>
      <c r="C2478" s="1" t="str">
        <f t="shared" si="38"/>
        <v>21118</v>
      </c>
      <c r="D2478" t="s">
        <v>109</v>
      </c>
      <c r="E2478" t="s">
        <v>110</v>
      </c>
      <c r="F2478" t="s">
        <v>113</v>
      </c>
      <c r="G2478">
        <v>17</v>
      </c>
      <c r="H2478">
        <v>118.4</v>
      </c>
      <c r="I2478" t="s">
        <v>35</v>
      </c>
      <c r="J2478" t="str">
        <f>_xlfn.XLOOKUP(Table1_1[[#This Row],[Analyte]],[1]analyte_order!$B:$B,[1]analyte_order!$C:$C)</f>
        <v>31506-32-8</v>
      </c>
      <c r="K2478">
        <f>_xlfn.XLOOKUP(Table1_1[[#This Row],[CAS_rn]],[1]analyte_order!$C:$C,[1]analyte_order!$E:$E)</f>
        <v>30</v>
      </c>
      <c r="L2478" s="3">
        <v>4.48E-2</v>
      </c>
    </row>
    <row r="2479" spans="1:12" x14ac:dyDescent="0.3">
      <c r="A2479" t="s">
        <v>204</v>
      </c>
      <c r="B2479" s="1">
        <v>44314</v>
      </c>
      <c r="C2479" s="1" t="str">
        <f t="shared" si="38"/>
        <v>21118</v>
      </c>
      <c r="D2479" t="s">
        <v>109</v>
      </c>
      <c r="E2479" t="s">
        <v>110</v>
      </c>
      <c r="F2479" t="s">
        <v>113</v>
      </c>
      <c r="G2479">
        <v>17</v>
      </c>
      <c r="H2479">
        <v>118.4</v>
      </c>
      <c r="I2479" t="s">
        <v>36</v>
      </c>
      <c r="J2479" t="str">
        <f>_xlfn.XLOOKUP(Table1_1[[#This Row],[Analyte]],[1]analyte_order!$B:$B,[1]analyte_order!$C:$C)</f>
        <v>4151-50-2</v>
      </c>
      <c r="K2479">
        <f>_xlfn.XLOOKUP(Table1_1[[#This Row],[CAS_rn]],[1]analyte_order!$C:$C,[1]analyte_order!$E:$E)</f>
        <v>31</v>
      </c>
      <c r="L2479" s="3">
        <v>4.48E-2</v>
      </c>
    </row>
    <row r="2480" spans="1:12" x14ac:dyDescent="0.3">
      <c r="A2480" t="s">
        <v>204</v>
      </c>
      <c r="B2480" s="1">
        <v>44314</v>
      </c>
      <c r="C2480" s="1" t="str">
        <f t="shared" si="38"/>
        <v>21118</v>
      </c>
      <c r="D2480" t="s">
        <v>109</v>
      </c>
      <c r="E2480" t="s">
        <v>110</v>
      </c>
      <c r="F2480" t="s">
        <v>113</v>
      </c>
      <c r="G2480">
        <v>17</v>
      </c>
      <c r="H2480">
        <v>118.4</v>
      </c>
      <c r="I2480" t="s">
        <v>37</v>
      </c>
      <c r="J2480" t="str">
        <f>_xlfn.XLOOKUP(Table1_1[[#This Row],[Analyte]],[1]analyte_order!$B:$B,[1]analyte_order!$C:$C)</f>
        <v>13252-13-6</v>
      </c>
      <c r="K2480">
        <f>_xlfn.XLOOKUP(Table1_1[[#This Row],[CAS_rn]],[1]analyte_order!$C:$C,[1]analyte_order!$E:$E)</f>
        <v>34</v>
      </c>
      <c r="L2480" s="3">
        <v>4.48E-2</v>
      </c>
    </row>
    <row r="2481" spans="1:12" x14ac:dyDescent="0.3">
      <c r="A2481" t="s">
        <v>204</v>
      </c>
      <c r="B2481" s="1">
        <v>44314</v>
      </c>
      <c r="C2481" s="1" t="str">
        <f t="shared" si="38"/>
        <v>21118</v>
      </c>
      <c r="D2481" t="s">
        <v>109</v>
      </c>
      <c r="E2481" t="s">
        <v>110</v>
      </c>
      <c r="F2481" t="s">
        <v>113</v>
      </c>
      <c r="G2481">
        <v>17</v>
      </c>
      <c r="H2481">
        <v>118.4</v>
      </c>
      <c r="I2481" t="s">
        <v>38</v>
      </c>
      <c r="J2481" t="str">
        <f>_xlfn.XLOOKUP(Table1_1[[#This Row],[Analyte]],[1]analyte_order!$B:$B,[1]analyte_order!$C:$C)</f>
        <v>919005-14-4</v>
      </c>
      <c r="K2481">
        <f>_xlfn.XLOOKUP(Table1_1[[#This Row],[CAS_rn]],[1]analyte_order!$C:$C,[1]analyte_order!$E:$E)</f>
        <v>35</v>
      </c>
      <c r="L2481" s="3">
        <v>4.48E-2</v>
      </c>
    </row>
    <row r="2482" spans="1:12" x14ac:dyDescent="0.3">
      <c r="A2482" t="s">
        <v>204</v>
      </c>
      <c r="B2482" s="1">
        <v>44314</v>
      </c>
      <c r="C2482" s="1" t="str">
        <f t="shared" si="38"/>
        <v>21118</v>
      </c>
      <c r="D2482" t="s">
        <v>109</v>
      </c>
      <c r="E2482" t="s">
        <v>110</v>
      </c>
      <c r="F2482" t="s">
        <v>113</v>
      </c>
      <c r="G2482">
        <v>17</v>
      </c>
      <c r="H2482">
        <v>118.4</v>
      </c>
      <c r="I2482" t="s">
        <v>39</v>
      </c>
      <c r="J2482" t="str">
        <f>_xlfn.XLOOKUP(Table1_1[[#This Row],[Analyte]],[1]analyte_order!$B:$B,[1]analyte_order!$C:$C)</f>
        <v>756426-58-1</v>
      </c>
      <c r="K2482">
        <f>_xlfn.XLOOKUP(Table1_1[[#This Row],[CAS_rn]],[1]analyte_order!$C:$C,[1]analyte_order!$E:$E)</f>
        <v>36</v>
      </c>
      <c r="L2482" s="3">
        <v>4.48E-2</v>
      </c>
    </row>
    <row r="2483" spans="1:12" x14ac:dyDescent="0.3">
      <c r="A2483" t="s">
        <v>204</v>
      </c>
      <c r="B2483" s="1">
        <v>44314</v>
      </c>
      <c r="C2483" s="1" t="str">
        <f t="shared" si="38"/>
        <v>21118</v>
      </c>
      <c r="D2483" t="s">
        <v>109</v>
      </c>
      <c r="E2483" t="s">
        <v>110</v>
      </c>
      <c r="F2483" t="s">
        <v>113</v>
      </c>
      <c r="G2483">
        <v>17</v>
      </c>
      <c r="H2483">
        <v>118.4</v>
      </c>
      <c r="I2483" t="s">
        <v>40</v>
      </c>
      <c r="J2483" t="str">
        <f>_xlfn.XLOOKUP(Table1_1[[#This Row],[Analyte]],[1]analyte_order!$B:$B,[1]analyte_order!$C:$C)</f>
        <v>763051-92-9</v>
      </c>
      <c r="K2483">
        <f>_xlfn.XLOOKUP(Table1_1[[#This Row],[CAS_rn]],[1]analyte_order!$C:$C,[1]analyte_order!$E:$E)</f>
        <v>37</v>
      </c>
      <c r="L2483" s="3">
        <v>4.48E-2</v>
      </c>
    </row>
    <row r="2484" spans="1:12" x14ac:dyDescent="0.3">
      <c r="A2484" t="s">
        <v>204</v>
      </c>
      <c r="B2484" s="1">
        <v>44314</v>
      </c>
      <c r="C2484" s="1" t="str">
        <f t="shared" si="38"/>
        <v>21118</v>
      </c>
      <c r="D2484" t="s">
        <v>109</v>
      </c>
      <c r="E2484" t="s">
        <v>110</v>
      </c>
      <c r="F2484" t="s">
        <v>113</v>
      </c>
      <c r="G2484">
        <v>17</v>
      </c>
      <c r="H2484">
        <v>118.4</v>
      </c>
      <c r="I2484" t="s">
        <v>41</v>
      </c>
      <c r="J2484" t="str">
        <f>_xlfn.XLOOKUP(Table1_1[[#This Row],[Analyte]],[1]analyte_order!$B:$B,[1]analyte_order!$C:$C)</f>
        <v>356-02-5</v>
      </c>
      <c r="K2484">
        <f>_xlfn.XLOOKUP(Table1_1[[#This Row],[CAS_rn]],[1]analyte_order!$C:$C,[1]analyte_order!$E:$E)</f>
        <v>38</v>
      </c>
      <c r="L2484" s="3">
        <v>0.44800000000000001</v>
      </c>
    </row>
    <row r="2485" spans="1:12" x14ac:dyDescent="0.3">
      <c r="A2485" t="s">
        <v>204</v>
      </c>
      <c r="B2485" s="1">
        <v>44314</v>
      </c>
      <c r="C2485" s="1" t="str">
        <f t="shared" si="38"/>
        <v>21118</v>
      </c>
      <c r="D2485" t="s">
        <v>109</v>
      </c>
      <c r="E2485" t="s">
        <v>110</v>
      </c>
      <c r="F2485" t="s">
        <v>113</v>
      </c>
      <c r="G2485">
        <v>17</v>
      </c>
      <c r="H2485">
        <v>118.4</v>
      </c>
      <c r="I2485" t="s">
        <v>42</v>
      </c>
      <c r="J2485" t="str">
        <f>_xlfn.XLOOKUP(Table1_1[[#This Row],[Analyte]],[1]analyte_order!$B:$B,[1]analyte_order!$C:$C)</f>
        <v>914637-49-3</v>
      </c>
      <c r="K2485">
        <f>_xlfn.XLOOKUP(Table1_1[[#This Row],[CAS_rn]],[1]analyte_order!$C:$C,[1]analyte_order!$E:$E)</f>
        <v>39</v>
      </c>
      <c r="L2485" s="3">
        <v>4.48E-2</v>
      </c>
    </row>
    <row r="2486" spans="1:12" x14ac:dyDescent="0.3">
      <c r="A2486" t="s">
        <v>204</v>
      </c>
      <c r="B2486" s="1">
        <v>44314</v>
      </c>
      <c r="C2486" s="1" t="str">
        <f t="shared" si="38"/>
        <v>21118</v>
      </c>
      <c r="D2486" t="s">
        <v>109</v>
      </c>
      <c r="E2486" t="s">
        <v>110</v>
      </c>
      <c r="F2486" t="s">
        <v>113</v>
      </c>
      <c r="G2486">
        <v>17</v>
      </c>
      <c r="H2486">
        <v>118.4</v>
      </c>
      <c r="I2486" t="s">
        <v>43</v>
      </c>
      <c r="J2486" t="str">
        <f>_xlfn.XLOOKUP(Table1_1[[#This Row],[Analyte]],[1]analyte_order!$B:$B,[1]analyte_order!$C:$C)</f>
        <v>812-70-4</v>
      </c>
      <c r="K2486">
        <f>_xlfn.XLOOKUP(Table1_1[[#This Row],[CAS_rn]],[1]analyte_order!$C:$C,[1]analyte_order!$E:$E)</f>
        <v>40</v>
      </c>
      <c r="L2486" s="3">
        <v>2.74</v>
      </c>
    </row>
    <row r="2487" spans="1:12" x14ac:dyDescent="0.3">
      <c r="A2487" t="s">
        <v>204</v>
      </c>
      <c r="B2487" s="1">
        <v>44314</v>
      </c>
      <c r="C2487" s="1" t="str">
        <f t="shared" si="38"/>
        <v>21118</v>
      </c>
      <c r="D2487" t="s">
        <v>109</v>
      </c>
      <c r="E2487" t="s">
        <v>110</v>
      </c>
      <c r="F2487" t="s">
        <v>113</v>
      </c>
      <c r="G2487">
        <v>17</v>
      </c>
      <c r="H2487">
        <v>118.4</v>
      </c>
      <c r="I2487" t="s">
        <v>44</v>
      </c>
      <c r="J2487" t="str">
        <f>_xlfn.XLOOKUP(Table1_1[[#This Row],[Analyte]],[1]analyte_order!$B:$B,[1]analyte_order!$C:$C)</f>
        <v>53826-12-3</v>
      </c>
      <c r="K2487">
        <f>_xlfn.XLOOKUP(Table1_1[[#This Row],[CAS_rn]],[1]analyte_order!$C:$C,[1]analyte_order!$E:$E)</f>
        <v>41</v>
      </c>
      <c r="L2487" s="3">
        <v>0.112</v>
      </c>
    </row>
    <row r="2488" spans="1:12" x14ac:dyDescent="0.3">
      <c r="A2488" t="s">
        <v>204</v>
      </c>
      <c r="B2488" s="1">
        <v>44314</v>
      </c>
      <c r="C2488" s="1" t="str">
        <f t="shared" si="38"/>
        <v>21118</v>
      </c>
      <c r="D2488" t="s">
        <v>109</v>
      </c>
      <c r="E2488" t="s">
        <v>110</v>
      </c>
      <c r="F2488" t="s">
        <v>113</v>
      </c>
      <c r="G2488">
        <v>17</v>
      </c>
      <c r="H2488">
        <v>118.4</v>
      </c>
      <c r="I2488" t="s">
        <v>45</v>
      </c>
      <c r="J2488" t="str">
        <f>_xlfn.XLOOKUP(Table1_1[[#This Row],[Analyte]],[1]analyte_order!$B:$B,[1]analyte_order!$C:$C)</f>
        <v>27854-31-5</v>
      </c>
      <c r="K2488">
        <f>_xlfn.XLOOKUP(Table1_1[[#This Row],[CAS_rn]],[1]analyte_order!$C:$C,[1]analyte_order!$E:$E)</f>
        <v>42</v>
      </c>
      <c r="L2488" s="3">
        <v>0.112</v>
      </c>
    </row>
    <row r="2489" spans="1:12" x14ac:dyDescent="0.3">
      <c r="A2489" t="s">
        <v>204</v>
      </c>
      <c r="B2489" s="1">
        <v>44314</v>
      </c>
      <c r="C2489" s="1" t="str">
        <f t="shared" si="38"/>
        <v>21118</v>
      </c>
      <c r="D2489" t="s">
        <v>109</v>
      </c>
      <c r="E2489" t="s">
        <v>110</v>
      </c>
      <c r="F2489" t="s">
        <v>113</v>
      </c>
      <c r="G2489">
        <v>17</v>
      </c>
      <c r="H2489">
        <v>118.4</v>
      </c>
      <c r="I2489" t="s">
        <v>46</v>
      </c>
      <c r="J2489" t="str">
        <f>_xlfn.XLOOKUP(Table1_1[[#This Row],[Analyte]],[1]analyte_order!$B:$B,[1]analyte_order!$C:$C)</f>
        <v>53826-13-4</v>
      </c>
      <c r="K2489">
        <f>_xlfn.XLOOKUP(Table1_1[[#This Row],[CAS_rn]],[1]analyte_order!$C:$C,[1]analyte_order!$E:$E)</f>
        <v>43</v>
      </c>
      <c r="L2489" s="3">
        <v>4.48E-2</v>
      </c>
    </row>
    <row r="2490" spans="1:12" x14ac:dyDescent="0.3">
      <c r="A2490" t="s">
        <v>204</v>
      </c>
      <c r="B2490" s="1">
        <v>44314</v>
      </c>
      <c r="C2490" s="1" t="str">
        <f t="shared" si="38"/>
        <v>21118</v>
      </c>
      <c r="D2490" t="s">
        <v>109</v>
      </c>
      <c r="E2490" t="s">
        <v>110</v>
      </c>
      <c r="F2490" t="s">
        <v>113</v>
      </c>
      <c r="G2490">
        <v>17</v>
      </c>
      <c r="H2490">
        <v>118.4</v>
      </c>
      <c r="I2490" t="s">
        <v>47</v>
      </c>
      <c r="J2490" t="str">
        <f>_xlfn.XLOOKUP(Table1_1[[#This Row],[Analyte]],[1]analyte_order!$B:$B,[1]analyte_order!$C:$C)</f>
        <v>161094-75-3</v>
      </c>
      <c r="K2490">
        <f>_xlfn.XLOOKUP(Table1_1[[#This Row],[CAS_rn]],[1]analyte_order!$C:$C,[1]analyte_order!$E:$E)</f>
        <v>44</v>
      </c>
      <c r="L2490" s="3">
        <v>4.48E-2</v>
      </c>
    </row>
    <row r="2491" spans="1:12" x14ac:dyDescent="0.3">
      <c r="A2491" t="s">
        <v>204</v>
      </c>
      <c r="B2491" s="1">
        <v>44314</v>
      </c>
      <c r="C2491" s="1" t="str">
        <f t="shared" si="38"/>
        <v>21118</v>
      </c>
      <c r="D2491" t="s">
        <v>109</v>
      </c>
      <c r="E2491" t="s">
        <v>110</v>
      </c>
      <c r="F2491" t="s">
        <v>113</v>
      </c>
      <c r="G2491">
        <v>17</v>
      </c>
      <c r="H2491">
        <v>118.4</v>
      </c>
      <c r="I2491" t="s">
        <v>48</v>
      </c>
      <c r="J2491" t="str">
        <f>_xlfn.XLOOKUP(Table1_1[[#This Row],[Analyte]],[1]analyte_order!$B:$B,[1]analyte_order!$C:$C)</f>
        <v>70887-84-2</v>
      </c>
      <c r="K2491">
        <f>_xlfn.XLOOKUP(Table1_1[[#This Row],[CAS_rn]],[1]analyte_order!$C:$C,[1]analyte_order!$E:$E)</f>
        <v>45</v>
      </c>
      <c r="L2491" s="3">
        <v>4.48E-2</v>
      </c>
    </row>
    <row r="2492" spans="1:12" x14ac:dyDescent="0.3">
      <c r="A2492" t="s">
        <v>204</v>
      </c>
      <c r="B2492" s="1">
        <v>44314</v>
      </c>
      <c r="C2492" s="1" t="str">
        <f t="shared" si="38"/>
        <v>21118</v>
      </c>
      <c r="D2492" t="s">
        <v>109</v>
      </c>
      <c r="E2492" t="s">
        <v>110</v>
      </c>
      <c r="F2492" t="s">
        <v>113</v>
      </c>
      <c r="G2492">
        <v>17</v>
      </c>
      <c r="H2492">
        <v>118.4</v>
      </c>
      <c r="I2492" t="s">
        <v>49</v>
      </c>
      <c r="J2492" t="str">
        <f>_xlfn.XLOOKUP(Table1_1[[#This Row],[Analyte]],[1]analyte_order!$B:$B,[1]analyte_order!$C:$C)</f>
        <v>57677-95-9</v>
      </c>
      <c r="K2492">
        <f>_xlfn.XLOOKUP(Table1_1[[#This Row],[CAS_rn]],[1]analyte_order!$C:$C,[1]analyte_order!$E:$E)</f>
        <v>46</v>
      </c>
      <c r="L2492" s="3">
        <v>0.112</v>
      </c>
    </row>
    <row r="2493" spans="1:12" x14ac:dyDescent="0.3">
      <c r="A2493" t="s">
        <v>204</v>
      </c>
      <c r="B2493" s="1">
        <v>44314</v>
      </c>
      <c r="C2493" s="1" t="str">
        <f t="shared" si="38"/>
        <v>21118</v>
      </c>
      <c r="D2493" t="s">
        <v>109</v>
      </c>
      <c r="E2493" t="s">
        <v>110</v>
      </c>
      <c r="F2493" t="s">
        <v>113</v>
      </c>
      <c r="G2493">
        <v>17</v>
      </c>
      <c r="H2493">
        <v>118.4</v>
      </c>
      <c r="I2493" t="s">
        <v>50</v>
      </c>
      <c r="J2493" t="str">
        <f>_xlfn.XLOOKUP(Table1_1[[#This Row],[Analyte]],[1]analyte_order!$B:$B,[1]analyte_order!$C:$C)</f>
        <v>30334-69-1</v>
      </c>
      <c r="K2493">
        <f>_xlfn.XLOOKUP(Table1_1[[#This Row],[CAS_rn]],[1]analyte_order!$C:$C,[1]analyte_order!$E:$E)</f>
        <v>51</v>
      </c>
      <c r="L2493" s="3">
        <v>12.5</v>
      </c>
    </row>
    <row r="2494" spans="1:12" x14ac:dyDescent="0.3">
      <c r="A2494" t="s">
        <v>204</v>
      </c>
      <c r="B2494" s="1">
        <v>44314</v>
      </c>
      <c r="C2494" s="1" t="str">
        <f t="shared" si="38"/>
        <v>21118</v>
      </c>
      <c r="D2494" t="s">
        <v>109</v>
      </c>
      <c r="E2494" t="s">
        <v>110</v>
      </c>
      <c r="F2494" t="s">
        <v>113</v>
      </c>
      <c r="G2494">
        <v>17</v>
      </c>
      <c r="H2494">
        <v>118.4</v>
      </c>
      <c r="I2494" t="s">
        <v>51</v>
      </c>
      <c r="J2494" t="str">
        <f>_xlfn.XLOOKUP(Table1_1[[#This Row],[Analyte]],[1]analyte_order!$B:$B,[1]analyte_order!$C:$C)</f>
        <v>41997-13-1</v>
      </c>
      <c r="K2494">
        <f>_xlfn.XLOOKUP(Table1_1[[#This Row],[CAS_rn]],[1]analyte_order!$C:$C,[1]analyte_order!$E:$E)</f>
        <v>52</v>
      </c>
      <c r="L2494" s="3">
        <v>61</v>
      </c>
    </row>
    <row r="2495" spans="1:12" x14ac:dyDescent="0.3">
      <c r="A2495" t="s">
        <v>204</v>
      </c>
      <c r="B2495" s="1">
        <v>44314</v>
      </c>
      <c r="C2495" s="1" t="str">
        <f t="shared" si="38"/>
        <v>21118</v>
      </c>
      <c r="D2495" t="s">
        <v>109</v>
      </c>
      <c r="E2495" t="s">
        <v>110</v>
      </c>
      <c r="F2495" t="s">
        <v>113</v>
      </c>
      <c r="G2495">
        <v>17</v>
      </c>
      <c r="H2495">
        <v>118.4</v>
      </c>
      <c r="I2495" t="s">
        <v>52</v>
      </c>
      <c r="J2495" t="str">
        <f>_xlfn.XLOOKUP(Table1_1[[#This Row],[Analyte]],[1]analyte_order!$B:$B,[1]analyte_order!$C:$C)</f>
        <v>423-41-6</v>
      </c>
      <c r="K2495">
        <f>_xlfn.XLOOKUP(Table1_1[[#This Row],[CAS_rn]],[1]analyte_order!$C:$C,[1]analyte_order!$E:$E)</f>
        <v>53</v>
      </c>
      <c r="L2495" s="3">
        <v>0.112</v>
      </c>
    </row>
    <row r="2496" spans="1:12" x14ac:dyDescent="0.3">
      <c r="A2496" t="s">
        <v>204</v>
      </c>
      <c r="B2496" s="1">
        <v>44314</v>
      </c>
      <c r="C2496" s="1" t="str">
        <f t="shared" si="38"/>
        <v>21118</v>
      </c>
      <c r="D2496" t="s">
        <v>109</v>
      </c>
      <c r="E2496" t="s">
        <v>110</v>
      </c>
      <c r="F2496" t="s">
        <v>113</v>
      </c>
      <c r="G2496">
        <v>17</v>
      </c>
      <c r="H2496">
        <v>118.4</v>
      </c>
      <c r="I2496" t="s">
        <v>53</v>
      </c>
      <c r="J2496" t="str">
        <f>_xlfn.XLOOKUP(Table1_1[[#This Row],[Analyte]],[1]analyte_order!$B:$B,[1]analyte_order!$C:$C)</f>
        <v>777011-38-8</v>
      </c>
      <c r="K2496">
        <f>_xlfn.XLOOKUP(Table1_1[[#This Row],[CAS_rn]],[1]analyte_order!$C:$C,[1]analyte_order!$E:$E)</f>
        <v>54</v>
      </c>
      <c r="L2496" s="3">
        <v>4.49</v>
      </c>
    </row>
    <row r="2497" spans="1:12" x14ac:dyDescent="0.3">
      <c r="A2497" t="s">
        <v>204</v>
      </c>
      <c r="B2497" s="1">
        <v>44314</v>
      </c>
      <c r="C2497" s="1" t="str">
        <f t="shared" si="38"/>
        <v>21118</v>
      </c>
      <c r="D2497" t="s">
        <v>109</v>
      </c>
      <c r="E2497" t="s">
        <v>110</v>
      </c>
      <c r="F2497" t="s">
        <v>113</v>
      </c>
      <c r="G2497">
        <v>17</v>
      </c>
      <c r="H2497">
        <v>118.4</v>
      </c>
      <c r="I2497" t="s">
        <v>54</v>
      </c>
      <c r="J2497" t="str">
        <f>_xlfn.XLOOKUP(Table1_1[[#This Row],[Analyte]],[1]analyte_order!$B:$B,[1]analyte_order!$C:$C)</f>
        <v>646-83-3</v>
      </c>
      <c r="K2497">
        <f>_xlfn.XLOOKUP(Table1_1[[#This Row],[CAS_rn]],[1]analyte_order!$C:$C,[1]analyte_order!$E:$E)</f>
        <v>55</v>
      </c>
      <c r="L2497" s="3">
        <v>0.224</v>
      </c>
    </row>
    <row r="2498" spans="1:12" x14ac:dyDescent="0.3">
      <c r="A2498" t="s">
        <v>204</v>
      </c>
      <c r="B2498" s="1">
        <v>44314</v>
      </c>
      <c r="C2498" s="1" t="str">
        <f t="shared" ref="C2498:C2561" si="39">TEXT(B2498,"yy")&amp;TEXT((B2498-DATEVALUE("1/1/"&amp;TEXT(B2498,"yy"))+1),"000")</f>
        <v>21118</v>
      </c>
      <c r="D2498" t="s">
        <v>109</v>
      </c>
      <c r="E2498" t="s">
        <v>110</v>
      </c>
      <c r="F2498" t="s">
        <v>113</v>
      </c>
      <c r="G2498">
        <v>17</v>
      </c>
      <c r="H2498">
        <v>118.4</v>
      </c>
      <c r="I2498" t="s">
        <v>55</v>
      </c>
      <c r="J2498" t="str">
        <f>_xlfn.XLOOKUP(Table1_1[[#This Row],[Analyte]],[1]analyte_order!$B:$B,[1]analyte_order!$C:$C)</f>
        <v>678-41-1</v>
      </c>
      <c r="K2498">
        <f>_xlfn.XLOOKUP(Table1_1[[#This Row],[CAS_rn]],[1]analyte_order!$C:$C,[1]analyte_order!$E:$E)</f>
        <v>56</v>
      </c>
      <c r="L2498" s="3">
        <v>8.9499999999999996E-2</v>
      </c>
    </row>
    <row r="2499" spans="1:12" x14ac:dyDescent="0.3">
      <c r="A2499" t="s">
        <v>204</v>
      </c>
      <c r="B2499" s="1">
        <v>44314</v>
      </c>
      <c r="C2499" s="1" t="str">
        <f t="shared" si="39"/>
        <v>21118</v>
      </c>
      <c r="D2499" t="s">
        <v>109</v>
      </c>
      <c r="E2499" t="s">
        <v>110</v>
      </c>
      <c r="F2499" t="s">
        <v>113</v>
      </c>
      <c r="G2499">
        <v>17</v>
      </c>
      <c r="H2499">
        <v>118.4</v>
      </c>
      <c r="I2499" t="s">
        <v>56</v>
      </c>
      <c r="J2499" t="str">
        <f>_xlfn.XLOOKUP(Table1_1[[#This Row],[Analyte]],[1]analyte_order!$B:$B,[1]analyte_order!$C:$C)</f>
        <v>2965-52-8</v>
      </c>
      <c r="K2499">
        <f>_xlfn.XLOOKUP(Table1_1[[#This Row],[CAS_rn]],[1]analyte_order!$C:$C,[1]analyte_order!$E:$E)</f>
        <v>57</v>
      </c>
      <c r="L2499" s="3">
        <v>8.9499999999999996E-2</v>
      </c>
    </row>
    <row r="2500" spans="1:12" x14ac:dyDescent="0.3">
      <c r="A2500" t="s">
        <v>205</v>
      </c>
      <c r="B2500" s="1">
        <v>44314</v>
      </c>
      <c r="C2500" s="1" t="str">
        <f t="shared" si="39"/>
        <v>21118</v>
      </c>
      <c r="D2500" t="s">
        <v>109</v>
      </c>
      <c r="E2500" t="s">
        <v>110</v>
      </c>
      <c r="F2500" t="s">
        <v>115</v>
      </c>
      <c r="G2500">
        <v>17</v>
      </c>
      <c r="H2500">
        <v>118.4</v>
      </c>
      <c r="I2500" t="s">
        <v>7</v>
      </c>
      <c r="J2500" t="str">
        <f>_xlfn.XLOOKUP(Table1_1[[#This Row],[Analyte]],[1]analyte_order!$B:$B,[1]analyte_order!$C:$C)</f>
        <v>375-22-4</v>
      </c>
      <c r="K2500">
        <f>_xlfn.XLOOKUP(Table1_1[[#This Row],[CAS_rn]],[1]analyte_order!$C:$C,[1]analyte_order!$E:$E)</f>
        <v>1</v>
      </c>
      <c r="L2500" s="3">
        <v>4.5999999999999999E-2</v>
      </c>
    </row>
    <row r="2501" spans="1:12" x14ac:dyDescent="0.3">
      <c r="A2501" t="s">
        <v>205</v>
      </c>
      <c r="B2501" s="1">
        <v>44314</v>
      </c>
      <c r="C2501" s="1" t="str">
        <f t="shared" si="39"/>
        <v>21118</v>
      </c>
      <c r="D2501" t="s">
        <v>109</v>
      </c>
      <c r="E2501" t="s">
        <v>110</v>
      </c>
      <c r="F2501" t="s">
        <v>115</v>
      </c>
      <c r="G2501">
        <v>17</v>
      </c>
      <c r="H2501">
        <v>118.4</v>
      </c>
      <c r="I2501" t="s">
        <v>8</v>
      </c>
      <c r="J2501" t="str">
        <f>_xlfn.XLOOKUP(Table1_1[[#This Row],[Analyte]],[1]analyte_order!$B:$B,[1]analyte_order!$C:$C)</f>
        <v>2706-90-3</v>
      </c>
      <c r="K2501">
        <f>_xlfn.XLOOKUP(Table1_1[[#This Row],[CAS_rn]],[1]analyte_order!$C:$C,[1]analyte_order!$E:$E)</f>
        <v>2</v>
      </c>
      <c r="L2501" s="3">
        <v>4.5999999999999999E-2</v>
      </c>
    </row>
    <row r="2502" spans="1:12" x14ac:dyDescent="0.3">
      <c r="A2502" t="s">
        <v>205</v>
      </c>
      <c r="B2502" s="1">
        <v>44314</v>
      </c>
      <c r="C2502" s="1" t="str">
        <f t="shared" si="39"/>
        <v>21118</v>
      </c>
      <c r="D2502" t="s">
        <v>109</v>
      </c>
      <c r="E2502" t="s">
        <v>110</v>
      </c>
      <c r="F2502" t="s">
        <v>115</v>
      </c>
      <c r="G2502">
        <v>17</v>
      </c>
      <c r="H2502">
        <v>118.4</v>
      </c>
      <c r="I2502" t="s">
        <v>9</v>
      </c>
      <c r="J2502" t="str">
        <f>_xlfn.XLOOKUP(Table1_1[[#This Row],[Analyte]],[1]analyte_order!$B:$B,[1]analyte_order!$C:$C)</f>
        <v>307-24-4</v>
      </c>
      <c r="K2502">
        <f>_xlfn.XLOOKUP(Table1_1[[#This Row],[CAS_rn]],[1]analyte_order!$C:$C,[1]analyte_order!$E:$E)</f>
        <v>3</v>
      </c>
      <c r="L2502" s="3">
        <v>9.1999999999999998E-2</v>
      </c>
    </row>
    <row r="2503" spans="1:12" x14ac:dyDescent="0.3">
      <c r="A2503" t="s">
        <v>205</v>
      </c>
      <c r="B2503" s="1">
        <v>44314</v>
      </c>
      <c r="C2503" s="1" t="str">
        <f t="shared" si="39"/>
        <v>21118</v>
      </c>
      <c r="D2503" t="s">
        <v>109</v>
      </c>
      <c r="E2503" t="s">
        <v>110</v>
      </c>
      <c r="F2503" t="s">
        <v>115</v>
      </c>
      <c r="G2503">
        <v>17</v>
      </c>
      <c r="H2503">
        <v>118.4</v>
      </c>
      <c r="I2503" t="s">
        <v>10</v>
      </c>
      <c r="J2503" t="str">
        <f>_xlfn.XLOOKUP(Table1_1[[#This Row],[Analyte]],[1]analyte_order!$B:$B,[1]analyte_order!$C:$C)</f>
        <v>375-85-9</v>
      </c>
      <c r="K2503">
        <f>_xlfn.XLOOKUP(Table1_1[[#This Row],[CAS_rn]],[1]analyte_order!$C:$C,[1]analyte_order!$E:$E)</f>
        <v>4</v>
      </c>
      <c r="L2503" s="3">
        <v>9.1999999999999998E-2</v>
      </c>
    </row>
    <row r="2504" spans="1:12" x14ac:dyDescent="0.3">
      <c r="A2504" t="s">
        <v>205</v>
      </c>
      <c r="B2504" s="1">
        <v>44314</v>
      </c>
      <c r="C2504" s="1" t="str">
        <f t="shared" si="39"/>
        <v>21118</v>
      </c>
      <c r="D2504" t="s">
        <v>109</v>
      </c>
      <c r="E2504" t="s">
        <v>110</v>
      </c>
      <c r="F2504" t="s">
        <v>115</v>
      </c>
      <c r="G2504">
        <v>17</v>
      </c>
      <c r="H2504">
        <v>118.4</v>
      </c>
      <c r="I2504" t="s">
        <v>11</v>
      </c>
      <c r="J2504" t="str">
        <f>_xlfn.XLOOKUP(Table1_1[[#This Row],[Analyte]],[1]analyte_order!$B:$B,[1]analyte_order!$C:$C)</f>
        <v>335-67-1</v>
      </c>
      <c r="K2504">
        <f>_xlfn.XLOOKUP(Table1_1[[#This Row],[CAS_rn]],[1]analyte_order!$C:$C,[1]analyte_order!$E:$E)</f>
        <v>5</v>
      </c>
      <c r="L2504" s="3">
        <v>4.5999999999999999E-2</v>
      </c>
    </row>
    <row r="2505" spans="1:12" x14ac:dyDescent="0.3">
      <c r="A2505" t="s">
        <v>205</v>
      </c>
      <c r="B2505" s="1">
        <v>44314</v>
      </c>
      <c r="C2505" s="1" t="str">
        <f t="shared" si="39"/>
        <v>21118</v>
      </c>
      <c r="D2505" t="s">
        <v>109</v>
      </c>
      <c r="E2505" t="s">
        <v>110</v>
      </c>
      <c r="F2505" t="s">
        <v>115</v>
      </c>
      <c r="G2505">
        <v>17</v>
      </c>
      <c r="H2505">
        <v>118.4</v>
      </c>
      <c r="I2505" t="s">
        <v>12</v>
      </c>
      <c r="J2505" t="str">
        <f>_xlfn.XLOOKUP(Table1_1[[#This Row],[Analyte]],[1]analyte_order!$B:$B,[1]analyte_order!$C:$C)</f>
        <v>375-95-1</v>
      </c>
      <c r="K2505">
        <f>_xlfn.XLOOKUP(Table1_1[[#This Row],[CAS_rn]],[1]analyte_order!$C:$C,[1]analyte_order!$E:$E)</f>
        <v>6</v>
      </c>
      <c r="L2505" s="3">
        <v>4.5999999999999999E-2</v>
      </c>
    </row>
    <row r="2506" spans="1:12" x14ac:dyDescent="0.3">
      <c r="A2506" t="s">
        <v>205</v>
      </c>
      <c r="B2506" s="1">
        <v>44314</v>
      </c>
      <c r="C2506" s="1" t="str">
        <f t="shared" si="39"/>
        <v>21118</v>
      </c>
      <c r="D2506" t="s">
        <v>109</v>
      </c>
      <c r="E2506" t="s">
        <v>110</v>
      </c>
      <c r="F2506" t="s">
        <v>115</v>
      </c>
      <c r="G2506">
        <v>17</v>
      </c>
      <c r="H2506">
        <v>118.4</v>
      </c>
      <c r="I2506" t="s">
        <v>19</v>
      </c>
      <c r="J2506" t="str">
        <f>_xlfn.XLOOKUP(Table1_1[[#This Row],[Analyte]],[1]analyte_order!$B:$B,[1]analyte_order!$C:$C)</f>
        <v>335-76-2</v>
      </c>
      <c r="K2506">
        <f>_xlfn.XLOOKUP(Table1_1[[#This Row],[CAS_rn]],[1]analyte_order!$C:$C,[1]analyte_order!$E:$E)</f>
        <v>7</v>
      </c>
      <c r="L2506" s="3">
        <v>0.65700000000000003</v>
      </c>
    </row>
    <row r="2507" spans="1:12" x14ac:dyDescent="0.3">
      <c r="A2507" t="s">
        <v>205</v>
      </c>
      <c r="B2507" s="1">
        <v>44314</v>
      </c>
      <c r="C2507" s="1" t="str">
        <f t="shared" si="39"/>
        <v>21118</v>
      </c>
      <c r="D2507" t="s">
        <v>109</v>
      </c>
      <c r="E2507" t="s">
        <v>110</v>
      </c>
      <c r="F2507" t="s">
        <v>115</v>
      </c>
      <c r="G2507">
        <v>17</v>
      </c>
      <c r="H2507">
        <v>118.4</v>
      </c>
      <c r="I2507" t="s">
        <v>20</v>
      </c>
      <c r="J2507" t="str">
        <f>_xlfn.XLOOKUP(Table1_1[[#This Row],[Analyte]],[1]analyte_order!$B:$B,[1]analyte_order!$C:$C)</f>
        <v>2058-94-8</v>
      </c>
      <c r="K2507">
        <f>_xlfn.XLOOKUP(Table1_1[[#This Row],[CAS_rn]],[1]analyte_order!$C:$C,[1]analyte_order!$E:$E)</f>
        <v>8</v>
      </c>
      <c r="L2507" s="3">
        <v>2.0499999999999998</v>
      </c>
    </row>
    <row r="2508" spans="1:12" x14ac:dyDescent="0.3">
      <c r="A2508" t="s">
        <v>205</v>
      </c>
      <c r="B2508" s="1">
        <v>44314</v>
      </c>
      <c r="C2508" s="1" t="str">
        <f t="shared" si="39"/>
        <v>21118</v>
      </c>
      <c r="D2508" t="s">
        <v>109</v>
      </c>
      <c r="E2508" t="s">
        <v>110</v>
      </c>
      <c r="F2508" t="s">
        <v>115</v>
      </c>
      <c r="G2508">
        <v>17</v>
      </c>
      <c r="H2508">
        <v>118.4</v>
      </c>
      <c r="I2508" t="s">
        <v>21</v>
      </c>
      <c r="J2508" t="str">
        <f>_xlfn.XLOOKUP(Table1_1[[#This Row],[Analyte]],[1]analyte_order!$B:$B,[1]analyte_order!$C:$C)</f>
        <v>307-55-1</v>
      </c>
      <c r="K2508">
        <f>_xlfn.XLOOKUP(Table1_1[[#This Row],[CAS_rn]],[1]analyte_order!$C:$C,[1]analyte_order!$E:$E)</f>
        <v>9</v>
      </c>
      <c r="L2508" s="3">
        <v>3.45</v>
      </c>
    </row>
    <row r="2509" spans="1:12" x14ac:dyDescent="0.3">
      <c r="A2509" t="s">
        <v>205</v>
      </c>
      <c r="B2509" s="1">
        <v>44314</v>
      </c>
      <c r="C2509" s="1" t="str">
        <f t="shared" si="39"/>
        <v>21118</v>
      </c>
      <c r="D2509" t="s">
        <v>109</v>
      </c>
      <c r="E2509" t="s">
        <v>110</v>
      </c>
      <c r="F2509" t="s">
        <v>115</v>
      </c>
      <c r="G2509">
        <v>17</v>
      </c>
      <c r="H2509">
        <v>118.4</v>
      </c>
      <c r="I2509" t="s">
        <v>22</v>
      </c>
      <c r="J2509" t="str">
        <f>_xlfn.XLOOKUP(Table1_1[[#This Row],[Analyte]],[1]analyte_order!$B:$B,[1]analyte_order!$C:$C)</f>
        <v>72629-94-8</v>
      </c>
      <c r="K2509">
        <f>_xlfn.XLOOKUP(Table1_1[[#This Row],[CAS_rn]],[1]analyte_order!$C:$C,[1]analyte_order!$E:$E)</f>
        <v>10</v>
      </c>
      <c r="L2509" s="3">
        <v>3.62</v>
      </c>
    </row>
    <row r="2510" spans="1:12" x14ac:dyDescent="0.3">
      <c r="A2510" t="s">
        <v>205</v>
      </c>
      <c r="B2510" s="1">
        <v>44314</v>
      </c>
      <c r="C2510" s="1" t="str">
        <f t="shared" si="39"/>
        <v>21118</v>
      </c>
      <c r="D2510" t="s">
        <v>109</v>
      </c>
      <c r="E2510" t="s">
        <v>110</v>
      </c>
      <c r="F2510" t="s">
        <v>115</v>
      </c>
      <c r="G2510">
        <v>17</v>
      </c>
      <c r="H2510">
        <v>118.4</v>
      </c>
      <c r="I2510" t="s">
        <v>23</v>
      </c>
      <c r="J2510" t="str">
        <f>_xlfn.XLOOKUP(Table1_1[[#This Row],[Analyte]],[1]analyte_order!$B:$B,[1]analyte_order!$C:$C)</f>
        <v>376-06-7</v>
      </c>
      <c r="K2510">
        <f>_xlfn.XLOOKUP(Table1_1[[#This Row],[CAS_rn]],[1]analyte_order!$C:$C,[1]analyte_order!$E:$E)</f>
        <v>11</v>
      </c>
      <c r="L2510" s="3">
        <v>2.42</v>
      </c>
    </row>
    <row r="2511" spans="1:12" x14ac:dyDescent="0.3">
      <c r="A2511" t="s">
        <v>205</v>
      </c>
      <c r="B2511" s="1">
        <v>44314</v>
      </c>
      <c r="C2511" s="1" t="str">
        <f t="shared" si="39"/>
        <v>21118</v>
      </c>
      <c r="D2511" t="s">
        <v>109</v>
      </c>
      <c r="E2511" t="s">
        <v>110</v>
      </c>
      <c r="F2511" t="s">
        <v>115</v>
      </c>
      <c r="G2511">
        <v>17</v>
      </c>
      <c r="H2511">
        <v>118.4</v>
      </c>
      <c r="I2511" t="s">
        <v>24</v>
      </c>
      <c r="J2511" t="str">
        <f>_xlfn.XLOOKUP(Table1_1[[#This Row],[Analyte]],[1]analyte_order!$B:$B,[1]analyte_order!$C:$C)</f>
        <v>67905-19-5</v>
      </c>
      <c r="K2511">
        <f>_xlfn.XLOOKUP(Table1_1[[#This Row],[CAS_rn]],[1]analyte_order!$C:$C,[1]analyte_order!$E:$E)</f>
        <v>12</v>
      </c>
      <c r="L2511" s="3">
        <v>9.1999999999999998E-2</v>
      </c>
    </row>
    <row r="2512" spans="1:12" x14ac:dyDescent="0.3">
      <c r="A2512" t="s">
        <v>205</v>
      </c>
      <c r="B2512" s="1">
        <v>44314</v>
      </c>
      <c r="C2512" s="1" t="str">
        <f t="shared" si="39"/>
        <v>21118</v>
      </c>
      <c r="D2512" t="s">
        <v>109</v>
      </c>
      <c r="E2512" t="s">
        <v>110</v>
      </c>
      <c r="F2512" t="s">
        <v>115</v>
      </c>
      <c r="G2512">
        <v>17</v>
      </c>
      <c r="H2512">
        <v>118.4</v>
      </c>
      <c r="I2512" t="s">
        <v>13</v>
      </c>
      <c r="J2512" t="str">
        <f>_xlfn.XLOOKUP(Table1_1[[#This Row],[Analyte]],[1]analyte_order!$B:$B,[1]analyte_order!$C:$C)</f>
        <v>375-73-5</v>
      </c>
      <c r="K2512">
        <f>_xlfn.XLOOKUP(Table1_1[[#This Row],[CAS_rn]],[1]analyte_order!$C:$C,[1]analyte_order!$E:$E)</f>
        <v>14</v>
      </c>
      <c r="L2512" s="3">
        <v>4.5999999999999999E-2</v>
      </c>
    </row>
    <row r="2513" spans="1:12" x14ac:dyDescent="0.3">
      <c r="A2513" t="s">
        <v>205</v>
      </c>
      <c r="B2513" s="1">
        <v>44314</v>
      </c>
      <c r="C2513" s="1" t="str">
        <f t="shared" si="39"/>
        <v>21118</v>
      </c>
      <c r="D2513" t="s">
        <v>109</v>
      </c>
      <c r="E2513" t="s">
        <v>110</v>
      </c>
      <c r="F2513" t="s">
        <v>115</v>
      </c>
      <c r="G2513">
        <v>17</v>
      </c>
      <c r="H2513">
        <v>118.4</v>
      </c>
      <c r="I2513" t="s">
        <v>14</v>
      </c>
      <c r="J2513" t="str">
        <f>_xlfn.XLOOKUP(Table1_1[[#This Row],[Analyte]],[1]analyte_order!$B:$B,[1]analyte_order!$C:$C)</f>
        <v>2706-91-4</v>
      </c>
      <c r="K2513">
        <f>_xlfn.XLOOKUP(Table1_1[[#This Row],[CAS_rn]],[1]analyte_order!$C:$C,[1]analyte_order!$E:$E)</f>
        <v>15</v>
      </c>
      <c r="L2513" s="3">
        <v>0.115</v>
      </c>
    </row>
    <row r="2514" spans="1:12" x14ac:dyDescent="0.3">
      <c r="A2514" t="s">
        <v>205</v>
      </c>
      <c r="B2514" s="1">
        <v>44314</v>
      </c>
      <c r="C2514" s="1" t="str">
        <f t="shared" si="39"/>
        <v>21118</v>
      </c>
      <c r="D2514" t="s">
        <v>109</v>
      </c>
      <c r="E2514" t="s">
        <v>110</v>
      </c>
      <c r="F2514" t="s">
        <v>115</v>
      </c>
      <c r="G2514">
        <v>17</v>
      </c>
      <c r="H2514">
        <v>118.4</v>
      </c>
      <c r="I2514" t="s">
        <v>15</v>
      </c>
      <c r="J2514" t="str">
        <f>_xlfn.XLOOKUP(Table1_1[[#This Row],[Analyte]],[1]analyte_order!$B:$B,[1]analyte_order!$C:$C)</f>
        <v>355-46-4</v>
      </c>
      <c r="K2514">
        <f>_xlfn.XLOOKUP(Table1_1[[#This Row],[CAS_rn]],[1]analyte_order!$C:$C,[1]analyte_order!$E:$E)</f>
        <v>16</v>
      </c>
      <c r="L2514" s="3">
        <v>1.77</v>
      </c>
    </row>
    <row r="2515" spans="1:12" x14ac:dyDescent="0.3">
      <c r="A2515" t="s">
        <v>205</v>
      </c>
      <c r="B2515" s="1">
        <v>44314</v>
      </c>
      <c r="C2515" s="1" t="str">
        <f t="shared" si="39"/>
        <v>21118</v>
      </c>
      <c r="D2515" t="s">
        <v>109</v>
      </c>
      <c r="E2515" t="s">
        <v>110</v>
      </c>
      <c r="F2515" t="s">
        <v>115</v>
      </c>
      <c r="G2515">
        <v>17</v>
      </c>
      <c r="H2515">
        <v>118.4</v>
      </c>
      <c r="I2515" t="s">
        <v>16</v>
      </c>
      <c r="J2515" t="str">
        <f>_xlfn.XLOOKUP(Table1_1[[#This Row],[Analyte]],[1]analyte_order!$B:$B,[1]analyte_order!$C:$C)</f>
        <v>375-92-8</v>
      </c>
      <c r="K2515">
        <f>_xlfn.XLOOKUP(Table1_1[[#This Row],[CAS_rn]],[1]analyte_order!$C:$C,[1]analyte_order!$E:$E)</f>
        <v>17</v>
      </c>
      <c r="L2515" s="3">
        <v>0.23</v>
      </c>
    </row>
    <row r="2516" spans="1:12" x14ac:dyDescent="0.3">
      <c r="A2516" t="s">
        <v>205</v>
      </c>
      <c r="B2516" s="1">
        <v>44314</v>
      </c>
      <c r="C2516" s="1" t="str">
        <f t="shared" si="39"/>
        <v>21118</v>
      </c>
      <c r="D2516" t="s">
        <v>109</v>
      </c>
      <c r="E2516" t="s">
        <v>110</v>
      </c>
      <c r="F2516" t="s">
        <v>115</v>
      </c>
      <c r="G2516">
        <v>17</v>
      </c>
      <c r="H2516">
        <v>118.4</v>
      </c>
      <c r="I2516" t="s">
        <v>17</v>
      </c>
      <c r="J2516" t="str">
        <f>_xlfn.XLOOKUP(Table1_1[[#This Row],[Analyte]],[1]analyte_order!$B:$B,[1]analyte_order!$C:$C)</f>
        <v>1763-23-1</v>
      </c>
      <c r="K2516">
        <f>_xlfn.XLOOKUP(Table1_1[[#This Row],[CAS_rn]],[1]analyte_order!$C:$C,[1]analyte_order!$E:$E)</f>
        <v>18</v>
      </c>
      <c r="L2516" s="3">
        <v>269</v>
      </c>
    </row>
    <row r="2517" spans="1:12" x14ac:dyDescent="0.3">
      <c r="A2517" t="s">
        <v>205</v>
      </c>
      <c r="B2517" s="1">
        <v>44314</v>
      </c>
      <c r="C2517" s="1" t="str">
        <f t="shared" si="39"/>
        <v>21118</v>
      </c>
      <c r="D2517" t="s">
        <v>109</v>
      </c>
      <c r="E2517" t="s">
        <v>110</v>
      </c>
      <c r="F2517" t="s">
        <v>115</v>
      </c>
      <c r="G2517">
        <v>17</v>
      </c>
      <c r="H2517">
        <v>118.4</v>
      </c>
      <c r="I2517" t="s">
        <v>25</v>
      </c>
      <c r="J2517" t="str">
        <f>_xlfn.XLOOKUP(Table1_1[[#This Row],[Analyte]],[1]analyte_order!$B:$B,[1]analyte_order!$C:$C)</f>
        <v>68259-12-1</v>
      </c>
      <c r="K2517">
        <f>_xlfn.XLOOKUP(Table1_1[[#This Row],[CAS_rn]],[1]analyte_order!$C:$C,[1]analyte_order!$E:$E)</f>
        <v>19</v>
      </c>
      <c r="L2517" s="3">
        <v>2.14</v>
      </c>
    </row>
    <row r="2518" spans="1:12" x14ac:dyDescent="0.3">
      <c r="A2518" t="s">
        <v>205</v>
      </c>
      <c r="B2518" s="1">
        <v>44314</v>
      </c>
      <c r="C2518" s="1" t="str">
        <f t="shared" si="39"/>
        <v>21118</v>
      </c>
      <c r="D2518" t="s">
        <v>109</v>
      </c>
      <c r="E2518" t="s">
        <v>110</v>
      </c>
      <c r="F2518" t="s">
        <v>115</v>
      </c>
      <c r="G2518">
        <v>17</v>
      </c>
      <c r="H2518">
        <v>118.4</v>
      </c>
      <c r="I2518" t="s">
        <v>26</v>
      </c>
      <c r="J2518" t="str">
        <f>_xlfn.XLOOKUP(Table1_1[[#This Row],[Analyte]],[1]analyte_order!$B:$B,[1]analyte_order!$C:$C)</f>
        <v>335-77-3</v>
      </c>
      <c r="K2518">
        <f>_xlfn.XLOOKUP(Table1_1[[#This Row],[CAS_rn]],[1]analyte_order!$C:$C,[1]analyte_order!$E:$E)</f>
        <v>20</v>
      </c>
      <c r="L2518" s="3">
        <v>3.21</v>
      </c>
    </row>
    <row r="2519" spans="1:12" x14ac:dyDescent="0.3">
      <c r="A2519" t="s">
        <v>205</v>
      </c>
      <c r="B2519" s="1">
        <v>44314</v>
      </c>
      <c r="C2519" s="1" t="str">
        <f t="shared" si="39"/>
        <v>21118</v>
      </c>
      <c r="D2519" t="s">
        <v>109</v>
      </c>
      <c r="E2519" t="s">
        <v>110</v>
      </c>
      <c r="F2519" t="s">
        <v>115</v>
      </c>
      <c r="G2519">
        <v>17</v>
      </c>
      <c r="H2519">
        <v>118.4</v>
      </c>
      <c r="I2519" t="s">
        <v>27</v>
      </c>
      <c r="J2519" t="str">
        <f>_xlfn.XLOOKUP(Table1_1[[#This Row],[Analyte]],[1]analyte_order!$B:$B,[1]analyte_order!$C:$C)</f>
        <v>79780-39-5</v>
      </c>
      <c r="K2519">
        <f>_xlfn.XLOOKUP(Table1_1[[#This Row],[CAS_rn]],[1]analyte_order!$C:$C,[1]analyte_order!$E:$E)</f>
        <v>21</v>
      </c>
      <c r="L2519" s="3">
        <v>0.88900000000000001</v>
      </c>
    </row>
    <row r="2520" spans="1:12" x14ac:dyDescent="0.3">
      <c r="A2520" t="s">
        <v>205</v>
      </c>
      <c r="B2520" s="1">
        <v>44314</v>
      </c>
      <c r="C2520" s="1" t="str">
        <f t="shared" si="39"/>
        <v>21118</v>
      </c>
      <c r="D2520" t="s">
        <v>109</v>
      </c>
      <c r="E2520" t="s">
        <v>110</v>
      </c>
      <c r="F2520" t="s">
        <v>115</v>
      </c>
      <c r="G2520">
        <v>17</v>
      </c>
      <c r="H2520">
        <v>118.4</v>
      </c>
      <c r="I2520" t="s">
        <v>28</v>
      </c>
      <c r="J2520" t="str">
        <f>_xlfn.XLOOKUP(Table1_1[[#This Row],[Analyte]],[1]analyte_order!$B:$B,[1]analyte_order!$C:$C)</f>
        <v>757124-72-4</v>
      </c>
      <c r="K2520">
        <f>_xlfn.XLOOKUP(Table1_1[[#This Row],[CAS_rn]],[1]analyte_order!$C:$C,[1]analyte_order!$E:$E)</f>
        <v>22</v>
      </c>
      <c r="L2520" s="3">
        <v>0.115</v>
      </c>
    </row>
    <row r="2521" spans="1:12" x14ac:dyDescent="0.3">
      <c r="A2521" t="s">
        <v>205</v>
      </c>
      <c r="B2521" s="1">
        <v>44314</v>
      </c>
      <c r="C2521" s="1" t="str">
        <f t="shared" si="39"/>
        <v>21118</v>
      </c>
      <c r="D2521" t="s">
        <v>109</v>
      </c>
      <c r="E2521" t="s">
        <v>110</v>
      </c>
      <c r="F2521" t="s">
        <v>115</v>
      </c>
      <c r="G2521">
        <v>17</v>
      </c>
      <c r="H2521">
        <v>118.4</v>
      </c>
      <c r="I2521" t="s">
        <v>18</v>
      </c>
      <c r="J2521" t="str">
        <f>_xlfn.XLOOKUP(Table1_1[[#This Row],[Analyte]],[1]analyte_order!$B:$B,[1]analyte_order!$C:$C)</f>
        <v>27619-97-2</v>
      </c>
      <c r="K2521">
        <f>_xlfn.XLOOKUP(Table1_1[[#This Row],[CAS_rn]],[1]analyte_order!$C:$C,[1]analyte_order!$E:$E)</f>
        <v>23</v>
      </c>
      <c r="L2521" s="3">
        <v>4.5999999999999999E-2</v>
      </c>
    </row>
    <row r="2522" spans="1:12" x14ac:dyDescent="0.3">
      <c r="A2522" t="s">
        <v>205</v>
      </c>
      <c r="B2522" s="1">
        <v>44314</v>
      </c>
      <c r="C2522" s="1" t="str">
        <f t="shared" si="39"/>
        <v>21118</v>
      </c>
      <c r="D2522" t="s">
        <v>109</v>
      </c>
      <c r="E2522" t="s">
        <v>110</v>
      </c>
      <c r="F2522" t="s">
        <v>115</v>
      </c>
      <c r="G2522">
        <v>17</v>
      </c>
      <c r="H2522">
        <v>118.4</v>
      </c>
      <c r="I2522" t="s">
        <v>29</v>
      </c>
      <c r="J2522" t="str">
        <f>_xlfn.XLOOKUP(Table1_1[[#This Row],[Analyte]],[1]analyte_order!$B:$B,[1]analyte_order!$C:$C)</f>
        <v>39108-34-4</v>
      </c>
      <c r="K2522">
        <f>_xlfn.XLOOKUP(Table1_1[[#This Row],[CAS_rn]],[1]analyte_order!$C:$C,[1]analyte_order!$E:$E)</f>
        <v>24</v>
      </c>
      <c r="L2522" s="3">
        <v>1.05</v>
      </c>
    </row>
    <row r="2523" spans="1:12" x14ac:dyDescent="0.3">
      <c r="A2523" t="s">
        <v>205</v>
      </c>
      <c r="B2523" s="1">
        <v>44314</v>
      </c>
      <c r="C2523" s="1" t="str">
        <f t="shared" si="39"/>
        <v>21118</v>
      </c>
      <c r="D2523" t="s">
        <v>109</v>
      </c>
      <c r="E2523" t="s">
        <v>110</v>
      </c>
      <c r="F2523" t="s">
        <v>115</v>
      </c>
      <c r="G2523">
        <v>17</v>
      </c>
      <c r="H2523">
        <v>118.4</v>
      </c>
      <c r="I2523" t="s">
        <v>30</v>
      </c>
      <c r="J2523" t="str">
        <f>_xlfn.XLOOKUP(Table1_1[[#This Row],[Analyte]],[1]analyte_order!$B:$B,[1]analyte_order!$C:$C)</f>
        <v>120226-60-0</v>
      </c>
      <c r="K2523">
        <f>_xlfn.XLOOKUP(Table1_1[[#This Row],[CAS_rn]],[1]analyte_order!$C:$C,[1]analyte_order!$E:$E)</f>
        <v>25</v>
      </c>
      <c r="L2523" s="3">
        <v>1.3</v>
      </c>
    </row>
    <row r="2524" spans="1:12" x14ac:dyDescent="0.3">
      <c r="A2524" t="s">
        <v>205</v>
      </c>
      <c r="B2524" s="1">
        <v>44314</v>
      </c>
      <c r="C2524" s="1" t="str">
        <f t="shared" si="39"/>
        <v>21118</v>
      </c>
      <c r="D2524" t="s">
        <v>109</v>
      </c>
      <c r="E2524" t="s">
        <v>110</v>
      </c>
      <c r="F2524" t="s">
        <v>115</v>
      </c>
      <c r="G2524">
        <v>17</v>
      </c>
      <c r="H2524">
        <v>118.4</v>
      </c>
      <c r="I2524" t="s">
        <v>31</v>
      </c>
      <c r="J2524" t="str">
        <f>_xlfn.XLOOKUP(Table1_1[[#This Row],[Analyte]],[1]analyte_order!$B:$B,[1]analyte_order!$C:$C)</f>
        <v>2355-31-9</v>
      </c>
      <c r="K2524">
        <f>_xlfn.XLOOKUP(Table1_1[[#This Row],[CAS_rn]],[1]analyte_order!$C:$C,[1]analyte_order!$E:$E)</f>
        <v>26</v>
      </c>
      <c r="L2524" s="3">
        <v>4.5999999999999999E-2</v>
      </c>
    </row>
    <row r="2525" spans="1:12" x14ac:dyDescent="0.3">
      <c r="A2525" t="s">
        <v>205</v>
      </c>
      <c r="B2525" s="1">
        <v>44314</v>
      </c>
      <c r="C2525" s="1" t="str">
        <f t="shared" si="39"/>
        <v>21118</v>
      </c>
      <c r="D2525" t="s">
        <v>109</v>
      </c>
      <c r="E2525" t="s">
        <v>110</v>
      </c>
      <c r="F2525" t="s">
        <v>115</v>
      </c>
      <c r="G2525">
        <v>17</v>
      </c>
      <c r="H2525">
        <v>118.4</v>
      </c>
      <c r="I2525" t="s">
        <v>32</v>
      </c>
      <c r="J2525" t="str">
        <f>_xlfn.XLOOKUP(Table1_1[[#This Row],[Analyte]],[1]analyte_order!$B:$B,[1]analyte_order!$C:$C)</f>
        <v>2991-50-6</v>
      </c>
      <c r="K2525">
        <f>_xlfn.XLOOKUP(Table1_1[[#This Row],[CAS_rn]],[1]analyte_order!$C:$C,[1]analyte_order!$E:$E)</f>
        <v>27</v>
      </c>
      <c r="L2525" s="3">
        <v>4.5999999999999999E-2</v>
      </c>
    </row>
    <row r="2526" spans="1:12" x14ac:dyDescent="0.3">
      <c r="A2526" t="s">
        <v>205</v>
      </c>
      <c r="B2526" s="1">
        <v>44314</v>
      </c>
      <c r="C2526" s="1" t="str">
        <f t="shared" si="39"/>
        <v>21118</v>
      </c>
      <c r="D2526" t="s">
        <v>109</v>
      </c>
      <c r="E2526" t="s">
        <v>110</v>
      </c>
      <c r="F2526" t="s">
        <v>115</v>
      </c>
      <c r="G2526">
        <v>17</v>
      </c>
      <c r="H2526">
        <v>118.4</v>
      </c>
      <c r="I2526" t="s">
        <v>33</v>
      </c>
      <c r="J2526" t="str">
        <f>_xlfn.XLOOKUP(Table1_1[[#This Row],[Analyte]],[1]analyte_order!$B:$B,[1]analyte_order!$C:$C)</f>
        <v>754-91-6</v>
      </c>
      <c r="K2526">
        <f>_xlfn.XLOOKUP(Table1_1[[#This Row],[CAS_rn]],[1]analyte_order!$C:$C,[1]analyte_order!$E:$E)</f>
        <v>28</v>
      </c>
      <c r="L2526" s="3">
        <v>0.76400000000000001</v>
      </c>
    </row>
    <row r="2527" spans="1:12" x14ac:dyDescent="0.3">
      <c r="A2527" t="s">
        <v>205</v>
      </c>
      <c r="B2527" s="1">
        <v>44314</v>
      </c>
      <c r="C2527" s="1" t="str">
        <f t="shared" si="39"/>
        <v>21118</v>
      </c>
      <c r="D2527" t="s">
        <v>109</v>
      </c>
      <c r="E2527" t="s">
        <v>110</v>
      </c>
      <c r="F2527" t="s">
        <v>115</v>
      </c>
      <c r="G2527">
        <v>17</v>
      </c>
      <c r="H2527">
        <v>118.4</v>
      </c>
      <c r="I2527" t="s">
        <v>34</v>
      </c>
      <c r="J2527" t="str">
        <f>_xlfn.XLOOKUP(Table1_1[[#This Row],[Analyte]],[1]analyte_order!$B:$B,[1]analyte_order!$C:$C)</f>
        <v>2806-24-8</v>
      </c>
      <c r="K2527">
        <f>_xlfn.XLOOKUP(Table1_1[[#This Row],[CAS_rn]],[1]analyte_order!$C:$C,[1]analyte_order!$E:$E)</f>
        <v>29</v>
      </c>
      <c r="L2527" s="3">
        <v>4.5999999999999999E-2</v>
      </c>
    </row>
    <row r="2528" spans="1:12" x14ac:dyDescent="0.3">
      <c r="A2528" t="s">
        <v>205</v>
      </c>
      <c r="B2528" s="1">
        <v>44314</v>
      </c>
      <c r="C2528" s="1" t="str">
        <f t="shared" si="39"/>
        <v>21118</v>
      </c>
      <c r="D2528" t="s">
        <v>109</v>
      </c>
      <c r="E2528" t="s">
        <v>110</v>
      </c>
      <c r="F2528" t="s">
        <v>115</v>
      </c>
      <c r="G2528">
        <v>17</v>
      </c>
      <c r="H2528">
        <v>118.4</v>
      </c>
      <c r="I2528" t="s">
        <v>35</v>
      </c>
      <c r="J2528" t="str">
        <f>_xlfn.XLOOKUP(Table1_1[[#This Row],[Analyte]],[1]analyte_order!$B:$B,[1]analyte_order!$C:$C)</f>
        <v>31506-32-8</v>
      </c>
      <c r="K2528">
        <f>_xlfn.XLOOKUP(Table1_1[[#This Row],[CAS_rn]],[1]analyte_order!$C:$C,[1]analyte_order!$E:$E)</f>
        <v>30</v>
      </c>
      <c r="L2528" s="3">
        <v>4.5999999999999999E-2</v>
      </c>
    </row>
    <row r="2529" spans="1:12" x14ac:dyDescent="0.3">
      <c r="A2529" t="s">
        <v>205</v>
      </c>
      <c r="B2529" s="1">
        <v>44314</v>
      </c>
      <c r="C2529" s="1" t="str">
        <f t="shared" si="39"/>
        <v>21118</v>
      </c>
      <c r="D2529" t="s">
        <v>109</v>
      </c>
      <c r="E2529" t="s">
        <v>110</v>
      </c>
      <c r="F2529" t="s">
        <v>115</v>
      </c>
      <c r="G2529">
        <v>17</v>
      </c>
      <c r="H2529">
        <v>118.4</v>
      </c>
      <c r="I2529" t="s">
        <v>36</v>
      </c>
      <c r="J2529" t="str">
        <f>_xlfn.XLOOKUP(Table1_1[[#This Row],[Analyte]],[1]analyte_order!$B:$B,[1]analyte_order!$C:$C)</f>
        <v>4151-50-2</v>
      </c>
      <c r="K2529">
        <f>_xlfn.XLOOKUP(Table1_1[[#This Row],[CAS_rn]],[1]analyte_order!$C:$C,[1]analyte_order!$E:$E)</f>
        <v>31</v>
      </c>
      <c r="L2529" s="3">
        <v>4.5999999999999999E-2</v>
      </c>
    </row>
    <row r="2530" spans="1:12" x14ac:dyDescent="0.3">
      <c r="A2530" t="s">
        <v>205</v>
      </c>
      <c r="B2530" s="1">
        <v>44314</v>
      </c>
      <c r="C2530" s="1" t="str">
        <f t="shared" si="39"/>
        <v>21118</v>
      </c>
      <c r="D2530" t="s">
        <v>109</v>
      </c>
      <c r="E2530" t="s">
        <v>110</v>
      </c>
      <c r="F2530" t="s">
        <v>115</v>
      </c>
      <c r="G2530">
        <v>17</v>
      </c>
      <c r="H2530">
        <v>118.4</v>
      </c>
      <c r="I2530" t="s">
        <v>37</v>
      </c>
      <c r="J2530" t="str">
        <f>_xlfn.XLOOKUP(Table1_1[[#This Row],[Analyte]],[1]analyte_order!$B:$B,[1]analyte_order!$C:$C)</f>
        <v>13252-13-6</v>
      </c>
      <c r="K2530">
        <f>_xlfn.XLOOKUP(Table1_1[[#This Row],[CAS_rn]],[1]analyte_order!$C:$C,[1]analyte_order!$E:$E)</f>
        <v>34</v>
      </c>
      <c r="L2530" s="3">
        <v>4.5999999999999999E-2</v>
      </c>
    </row>
    <row r="2531" spans="1:12" x14ac:dyDescent="0.3">
      <c r="A2531" t="s">
        <v>205</v>
      </c>
      <c r="B2531" s="1">
        <v>44314</v>
      </c>
      <c r="C2531" s="1" t="str">
        <f t="shared" si="39"/>
        <v>21118</v>
      </c>
      <c r="D2531" t="s">
        <v>109</v>
      </c>
      <c r="E2531" t="s">
        <v>110</v>
      </c>
      <c r="F2531" t="s">
        <v>115</v>
      </c>
      <c r="G2531">
        <v>17</v>
      </c>
      <c r="H2531">
        <v>118.4</v>
      </c>
      <c r="I2531" t="s">
        <v>38</v>
      </c>
      <c r="J2531" t="str">
        <f>_xlfn.XLOOKUP(Table1_1[[#This Row],[Analyte]],[1]analyte_order!$B:$B,[1]analyte_order!$C:$C)</f>
        <v>919005-14-4</v>
      </c>
      <c r="K2531">
        <f>_xlfn.XLOOKUP(Table1_1[[#This Row],[CAS_rn]],[1]analyte_order!$C:$C,[1]analyte_order!$E:$E)</f>
        <v>35</v>
      </c>
      <c r="L2531" s="3">
        <v>4.5999999999999999E-2</v>
      </c>
    </row>
    <row r="2532" spans="1:12" x14ac:dyDescent="0.3">
      <c r="A2532" t="s">
        <v>205</v>
      </c>
      <c r="B2532" s="1">
        <v>44314</v>
      </c>
      <c r="C2532" s="1" t="str">
        <f t="shared" si="39"/>
        <v>21118</v>
      </c>
      <c r="D2532" t="s">
        <v>109</v>
      </c>
      <c r="E2532" t="s">
        <v>110</v>
      </c>
      <c r="F2532" t="s">
        <v>115</v>
      </c>
      <c r="G2532">
        <v>17</v>
      </c>
      <c r="H2532">
        <v>118.4</v>
      </c>
      <c r="I2532" t="s">
        <v>39</v>
      </c>
      <c r="J2532" t="str">
        <f>_xlfn.XLOOKUP(Table1_1[[#This Row],[Analyte]],[1]analyte_order!$B:$B,[1]analyte_order!$C:$C)</f>
        <v>756426-58-1</v>
      </c>
      <c r="K2532">
        <f>_xlfn.XLOOKUP(Table1_1[[#This Row],[CAS_rn]],[1]analyte_order!$C:$C,[1]analyte_order!$E:$E)</f>
        <v>36</v>
      </c>
      <c r="L2532" s="3">
        <v>4.5999999999999999E-2</v>
      </c>
    </row>
    <row r="2533" spans="1:12" x14ac:dyDescent="0.3">
      <c r="A2533" t="s">
        <v>205</v>
      </c>
      <c r="B2533" s="1">
        <v>44314</v>
      </c>
      <c r="C2533" s="1" t="str">
        <f t="shared" si="39"/>
        <v>21118</v>
      </c>
      <c r="D2533" t="s">
        <v>109</v>
      </c>
      <c r="E2533" t="s">
        <v>110</v>
      </c>
      <c r="F2533" t="s">
        <v>115</v>
      </c>
      <c r="G2533">
        <v>17</v>
      </c>
      <c r="H2533">
        <v>118.4</v>
      </c>
      <c r="I2533" t="s">
        <v>40</v>
      </c>
      <c r="J2533" t="str">
        <f>_xlfn.XLOOKUP(Table1_1[[#This Row],[Analyte]],[1]analyte_order!$B:$B,[1]analyte_order!$C:$C)</f>
        <v>763051-92-9</v>
      </c>
      <c r="K2533">
        <f>_xlfn.XLOOKUP(Table1_1[[#This Row],[CAS_rn]],[1]analyte_order!$C:$C,[1]analyte_order!$E:$E)</f>
        <v>37</v>
      </c>
      <c r="L2533" s="3">
        <v>4.5999999999999999E-2</v>
      </c>
    </row>
    <row r="2534" spans="1:12" x14ac:dyDescent="0.3">
      <c r="A2534" t="s">
        <v>205</v>
      </c>
      <c r="B2534" s="1">
        <v>44314</v>
      </c>
      <c r="C2534" s="1" t="str">
        <f t="shared" si="39"/>
        <v>21118</v>
      </c>
      <c r="D2534" t="s">
        <v>109</v>
      </c>
      <c r="E2534" t="s">
        <v>110</v>
      </c>
      <c r="F2534" t="s">
        <v>115</v>
      </c>
      <c r="G2534">
        <v>17</v>
      </c>
      <c r="H2534">
        <v>118.4</v>
      </c>
      <c r="I2534" t="s">
        <v>41</v>
      </c>
      <c r="J2534" t="str">
        <f>_xlfn.XLOOKUP(Table1_1[[#This Row],[Analyte]],[1]analyte_order!$B:$B,[1]analyte_order!$C:$C)</f>
        <v>356-02-5</v>
      </c>
      <c r="K2534">
        <f>_xlfn.XLOOKUP(Table1_1[[#This Row],[CAS_rn]],[1]analyte_order!$C:$C,[1]analyte_order!$E:$E)</f>
        <v>38</v>
      </c>
      <c r="L2534" s="3">
        <v>0.46</v>
      </c>
    </row>
    <row r="2535" spans="1:12" x14ac:dyDescent="0.3">
      <c r="A2535" t="s">
        <v>205</v>
      </c>
      <c r="B2535" s="1">
        <v>44314</v>
      </c>
      <c r="C2535" s="1" t="str">
        <f t="shared" si="39"/>
        <v>21118</v>
      </c>
      <c r="D2535" t="s">
        <v>109</v>
      </c>
      <c r="E2535" t="s">
        <v>110</v>
      </c>
      <c r="F2535" t="s">
        <v>115</v>
      </c>
      <c r="G2535">
        <v>17</v>
      </c>
      <c r="H2535">
        <v>118.4</v>
      </c>
      <c r="I2535" t="s">
        <v>42</v>
      </c>
      <c r="J2535" t="str">
        <f>_xlfn.XLOOKUP(Table1_1[[#This Row],[Analyte]],[1]analyte_order!$B:$B,[1]analyte_order!$C:$C)</f>
        <v>914637-49-3</v>
      </c>
      <c r="K2535">
        <f>_xlfn.XLOOKUP(Table1_1[[#This Row],[CAS_rn]],[1]analyte_order!$C:$C,[1]analyte_order!$E:$E)</f>
        <v>39</v>
      </c>
      <c r="L2535" s="3">
        <v>4.5999999999999999E-2</v>
      </c>
    </row>
    <row r="2536" spans="1:12" x14ac:dyDescent="0.3">
      <c r="A2536" t="s">
        <v>205</v>
      </c>
      <c r="B2536" s="1">
        <v>44314</v>
      </c>
      <c r="C2536" s="1" t="str">
        <f t="shared" si="39"/>
        <v>21118</v>
      </c>
      <c r="D2536" t="s">
        <v>109</v>
      </c>
      <c r="E2536" t="s">
        <v>110</v>
      </c>
      <c r="F2536" t="s">
        <v>115</v>
      </c>
      <c r="G2536">
        <v>17</v>
      </c>
      <c r="H2536">
        <v>118.4</v>
      </c>
      <c r="I2536" t="s">
        <v>43</v>
      </c>
      <c r="J2536" t="str">
        <f>_xlfn.XLOOKUP(Table1_1[[#This Row],[Analyte]],[1]analyte_order!$B:$B,[1]analyte_order!$C:$C)</f>
        <v>812-70-4</v>
      </c>
      <c r="K2536">
        <f>_xlfn.XLOOKUP(Table1_1[[#This Row],[CAS_rn]],[1]analyte_order!$C:$C,[1]analyte_order!$E:$E)</f>
        <v>40</v>
      </c>
      <c r="L2536" s="3">
        <v>0.33200000000000002</v>
      </c>
    </row>
    <row r="2537" spans="1:12" x14ac:dyDescent="0.3">
      <c r="A2537" t="s">
        <v>205</v>
      </c>
      <c r="B2537" s="1">
        <v>44314</v>
      </c>
      <c r="C2537" s="1" t="str">
        <f t="shared" si="39"/>
        <v>21118</v>
      </c>
      <c r="D2537" t="s">
        <v>109</v>
      </c>
      <c r="E2537" t="s">
        <v>110</v>
      </c>
      <c r="F2537" t="s">
        <v>115</v>
      </c>
      <c r="G2537">
        <v>17</v>
      </c>
      <c r="H2537">
        <v>118.4</v>
      </c>
      <c r="I2537" t="s">
        <v>44</v>
      </c>
      <c r="J2537" t="str">
        <f>_xlfn.XLOOKUP(Table1_1[[#This Row],[Analyte]],[1]analyte_order!$B:$B,[1]analyte_order!$C:$C)</f>
        <v>53826-12-3</v>
      </c>
      <c r="K2537">
        <f>_xlfn.XLOOKUP(Table1_1[[#This Row],[CAS_rn]],[1]analyte_order!$C:$C,[1]analyte_order!$E:$E)</f>
        <v>41</v>
      </c>
      <c r="L2537" s="3">
        <v>0.115</v>
      </c>
    </row>
    <row r="2538" spans="1:12" x14ac:dyDescent="0.3">
      <c r="A2538" t="s">
        <v>205</v>
      </c>
      <c r="B2538" s="1">
        <v>44314</v>
      </c>
      <c r="C2538" s="1" t="str">
        <f t="shared" si="39"/>
        <v>21118</v>
      </c>
      <c r="D2538" t="s">
        <v>109</v>
      </c>
      <c r="E2538" t="s">
        <v>110</v>
      </c>
      <c r="F2538" t="s">
        <v>115</v>
      </c>
      <c r="G2538">
        <v>17</v>
      </c>
      <c r="H2538">
        <v>118.4</v>
      </c>
      <c r="I2538" t="s">
        <v>45</v>
      </c>
      <c r="J2538" t="str">
        <f>_xlfn.XLOOKUP(Table1_1[[#This Row],[Analyte]],[1]analyte_order!$B:$B,[1]analyte_order!$C:$C)</f>
        <v>27854-31-5</v>
      </c>
      <c r="K2538">
        <f>_xlfn.XLOOKUP(Table1_1[[#This Row],[CAS_rn]],[1]analyte_order!$C:$C,[1]analyte_order!$E:$E)</f>
        <v>42</v>
      </c>
      <c r="L2538" s="3">
        <v>0.115</v>
      </c>
    </row>
    <row r="2539" spans="1:12" x14ac:dyDescent="0.3">
      <c r="A2539" t="s">
        <v>205</v>
      </c>
      <c r="B2539" s="1">
        <v>44314</v>
      </c>
      <c r="C2539" s="1" t="str">
        <f t="shared" si="39"/>
        <v>21118</v>
      </c>
      <c r="D2539" t="s">
        <v>109</v>
      </c>
      <c r="E2539" t="s">
        <v>110</v>
      </c>
      <c r="F2539" t="s">
        <v>115</v>
      </c>
      <c r="G2539">
        <v>17</v>
      </c>
      <c r="H2539">
        <v>118.4</v>
      </c>
      <c r="I2539" t="s">
        <v>46</v>
      </c>
      <c r="J2539" t="str">
        <f>_xlfn.XLOOKUP(Table1_1[[#This Row],[Analyte]],[1]analyte_order!$B:$B,[1]analyte_order!$C:$C)</f>
        <v>53826-13-4</v>
      </c>
      <c r="K2539">
        <f>_xlfn.XLOOKUP(Table1_1[[#This Row],[CAS_rn]],[1]analyte_order!$C:$C,[1]analyte_order!$E:$E)</f>
        <v>43</v>
      </c>
      <c r="L2539" s="3">
        <v>4.5999999999999999E-2</v>
      </c>
    </row>
    <row r="2540" spans="1:12" x14ac:dyDescent="0.3">
      <c r="A2540" t="s">
        <v>205</v>
      </c>
      <c r="B2540" s="1">
        <v>44314</v>
      </c>
      <c r="C2540" s="1" t="str">
        <f t="shared" si="39"/>
        <v>21118</v>
      </c>
      <c r="D2540" t="s">
        <v>109</v>
      </c>
      <c r="E2540" t="s">
        <v>110</v>
      </c>
      <c r="F2540" t="s">
        <v>115</v>
      </c>
      <c r="G2540">
        <v>17</v>
      </c>
      <c r="H2540">
        <v>118.4</v>
      </c>
      <c r="I2540" t="s">
        <v>47</v>
      </c>
      <c r="J2540" t="str">
        <f>_xlfn.XLOOKUP(Table1_1[[#This Row],[Analyte]],[1]analyte_order!$B:$B,[1]analyte_order!$C:$C)</f>
        <v>161094-75-3</v>
      </c>
      <c r="K2540">
        <f>_xlfn.XLOOKUP(Table1_1[[#This Row],[CAS_rn]],[1]analyte_order!$C:$C,[1]analyte_order!$E:$E)</f>
        <v>44</v>
      </c>
      <c r="L2540" s="3">
        <v>4.5999999999999999E-2</v>
      </c>
    </row>
    <row r="2541" spans="1:12" x14ac:dyDescent="0.3">
      <c r="A2541" t="s">
        <v>205</v>
      </c>
      <c r="B2541" s="1">
        <v>44314</v>
      </c>
      <c r="C2541" s="1" t="str">
        <f t="shared" si="39"/>
        <v>21118</v>
      </c>
      <c r="D2541" t="s">
        <v>109</v>
      </c>
      <c r="E2541" t="s">
        <v>110</v>
      </c>
      <c r="F2541" t="s">
        <v>115</v>
      </c>
      <c r="G2541">
        <v>17</v>
      </c>
      <c r="H2541">
        <v>118.4</v>
      </c>
      <c r="I2541" t="s">
        <v>48</v>
      </c>
      <c r="J2541" t="str">
        <f>_xlfn.XLOOKUP(Table1_1[[#This Row],[Analyte]],[1]analyte_order!$B:$B,[1]analyte_order!$C:$C)</f>
        <v>70887-84-2</v>
      </c>
      <c r="K2541">
        <f>_xlfn.XLOOKUP(Table1_1[[#This Row],[CAS_rn]],[1]analyte_order!$C:$C,[1]analyte_order!$E:$E)</f>
        <v>45</v>
      </c>
      <c r="L2541" s="3">
        <v>4.5999999999999999E-2</v>
      </c>
    </row>
    <row r="2542" spans="1:12" x14ac:dyDescent="0.3">
      <c r="A2542" t="s">
        <v>205</v>
      </c>
      <c r="B2542" s="1">
        <v>44314</v>
      </c>
      <c r="C2542" s="1" t="str">
        <f t="shared" si="39"/>
        <v>21118</v>
      </c>
      <c r="D2542" t="s">
        <v>109</v>
      </c>
      <c r="E2542" t="s">
        <v>110</v>
      </c>
      <c r="F2542" t="s">
        <v>115</v>
      </c>
      <c r="G2542">
        <v>17</v>
      </c>
      <c r="H2542">
        <v>118.4</v>
      </c>
      <c r="I2542" t="s">
        <v>49</v>
      </c>
      <c r="J2542" t="str">
        <f>_xlfn.XLOOKUP(Table1_1[[#This Row],[Analyte]],[1]analyte_order!$B:$B,[1]analyte_order!$C:$C)</f>
        <v>57677-95-9</v>
      </c>
      <c r="K2542">
        <f>_xlfn.XLOOKUP(Table1_1[[#This Row],[CAS_rn]],[1]analyte_order!$C:$C,[1]analyte_order!$E:$E)</f>
        <v>46</v>
      </c>
      <c r="L2542" s="3">
        <v>0.115</v>
      </c>
    </row>
    <row r="2543" spans="1:12" x14ac:dyDescent="0.3">
      <c r="A2543" t="s">
        <v>205</v>
      </c>
      <c r="B2543" s="1">
        <v>44314</v>
      </c>
      <c r="C2543" s="1" t="str">
        <f t="shared" si="39"/>
        <v>21118</v>
      </c>
      <c r="D2543" t="s">
        <v>109</v>
      </c>
      <c r="E2543" t="s">
        <v>110</v>
      </c>
      <c r="F2543" t="s">
        <v>115</v>
      </c>
      <c r="G2543">
        <v>17</v>
      </c>
      <c r="H2543">
        <v>118.4</v>
      </c>
      <c r="I2543" t="s">
        <v>50</v>
      </c>
      <c r="J2543" t="str">
        <f>_xlfn.XLOOKUP(Table1_1[[#This Row],[Analyte]],[1]analyte_order!$B:$B,[1]analyte_order!$C:$C)</f>
        <v>30334-69-1</v>
      </c>
      <c r="K2543">
        <f>_xlfn.XLOOKUP(Table1_1[[#This Row],[CAS_rn]],[1]analyte_order!$C:$C,[1]analyte_order!$E:$E)</f>
        <v>51</v>
      </c>
      <c r="L2543" s="3">
        <v>0.82299999999999995</v>
      </c>
    </row>
    <row r="2544" spans="1:12" x14ac:dyDescent="0.3">
      <c r="A2544" t="s">
        <v>205</v>
      </c>
      <c r="B2544" s="1">
        <v>44314</v>
      </c>
      <c r="C2544" s="1" t="str">
        <f t="shared" si="39"/>
        <v>21118</v>
      </c>
      <c r="D2544" t="s">
        <v>109</v>
      </c>
      <c r="E2544" t="s">
        <v>110</v>
      </c>
      <c r="F2544" t="s">
        <v>115</v>
      </c>
      <c r="G2544">
        <v>17</v>
      </c>
      <c r="H2544">
        <v>118.4</v>
      </c>
      <c r="I2544" t="s">
        <v>51</v>
      </c>
      <c r="J2544" t="str">
        <f>_xlfn.XLOOKUP(Table1_1[[#This Row],[Analyte]],[1]analyte_order!$B:$B,[1]analyte_order!$C:$C)</f>
        <v>41997-13-1</v>
      </c>
      <c r="K2544">
        <f>_xlfn.XLOOKUP(Table1_1[[#This Row],[CAS_rn]],[1]analyte_order!$C:$C,[1]analyte_order!$E:$E)</f>
        <v>52</v>
      </c>
      <c r="L2544" s="3">
        <v>2.77</v>
      </c>
    </row>
    <row r="2545" spans="1:12" x14ac:dyDescent="0.3">
      <c r="A2545" t="s">
        <v>205</v>
      </c>
      <c r="B2545" s="1">
        <v>44314</v>
      </c>
      <c r="C2545" s="1" t="str">
        <f t="shared" si="39"/>
        <v>21118</v>
      </c>
      <c r="D2545" t="s">
        <v>109</v>
      </c>
      <c r="E2545" t="s">
        <v>110</v>
      </c>
      <c r="F2545" t="s">
        <v>115</v>
      </c>
      <c r="G2545">
        <v>17</v>
      </c>
      <c r="H2545">
        <v>118.4</v>
      </c>
      <c r="I2545" t="s">
        <v>52</v>
      </c>
      <c r="J2545" t="str">
        <f>_xlfn.XLOOKUP(Table1_1[[#This Row],[Analyte]],[1]analyte_order!$B:$B,[1]analyte_order!$C:$C)</f>
        <v>423-41-6</v>
      </c>
      <c r="K2545">
        <f>_xlfn.XLOOKUP(Table1_1[[#This Row],[CAS_rn]],[1]analyte_order!$C:$C,[1]analyte_order!$E:$E)</f>
        <v>53</v>
      </c>
      <c r="L2545" s="3">
        <v>0.115</v>
      </c>
    </row>
    <row r="2546" spans="1:12" x14ac:dyDescent="0.3">
      <c r="A2546" t="s">
        <v>205</v>
      </c>
      <c r="B2546" s="1">
        <v>44314</v>
      </c>
      <c r="C2546" s="1" t="str">
        <f t="shared" si="39"/>
        <v>21118</v>
      </c>
      <c r="D2546" t="s">
        <v>109</v>
      </c>
      <c r="E2546" t="s">
        <v>110</v>
      </c>
      <c r="F2546" t="s">
        <v>115</v>
      </c>
      <c r="G2546">
        <v>17</v>
      </c>
      <c r="H2546">
        <v>118.4</v>
      </c>
      <c r="I2546" t="s">
        <v>53</v>
      </c>
      <c r="J2546" t="str">
        <f>_xlfn.XLOOKUP(Table1_1[[#This Row],[Analyte]],[1]analyte_order!$B:$B,[1]analyte_order!$C:$C)</f>
        <v>777011-38-8</v>
      </c>
      <c r="K2546">
        <f>_xlfn.XLOOKUP(Table1_1[[#This Row],[CAS_rn]],[1]analyte_order!$C:$C,[1]analyte_order!$E:$E)</f>
        <v>54</v>
      </c>
      <c r="L2546" s="3">
        <v>0.56499999999999995</v>
      </c>
    </row>
    <row r="2547" spans="1:12" x14ac:dyDescent="0.3">
      <c r="A2547" t="s">
        <v>205</v>
      </c>
      <c r="B2547" s="1">
        <v>44314</v>
      </c>
      <c r="C2547" s="1" t="str">
        <f t="shared" si="39"/>
        <v>21118</v>
      </c>
      <c r="D2547" t="s">
        <v>109</v>
      </c>
      <c r="E2547" t="s">
        <v>110</v>
      </c>
      <c r="F2547" t="s">
        <v>115</v>
      </c>
      <c r="G2547">
        <v>17</v>
      </c>
      <c r="H2547">
        <v>118.4</v>
      </c>
      <c r="I2547" t="s">
        <v>54</v>
      </c>
      <c r="J2547" t="str">
        <f>_xlfn.XLOOKUP(Table1_1[[#This Row],[Analyte]],[1]analyte_order!$B:$B,[1]analyte_order!$C:$C)</f>
        <v>646-83-3</v>
      </c>
      <c r="K2547">
        <f>_xlfn.XLOOKUP(Table1_1[[#This Row],[CAS_rn]],[1]analyte_order!$C:$C,[1]analyte_order!$E:$E)</f>
        <v>55</v>
      </c>
      <c r="L2547" s="3">
        <v>0.115</v>
      </c>
    </row>
    <row r="2548" spans="1:12" x14ac:dyDescent="0.3">
      <c r="A2548" t="s">
        <v>205</v>
      </c>
      <c r="B2548" s="1">
        <v>44314</v>
      </c>
      <c r="C2548" s="1" t="str">
        <f t="shared" si="39"/>
        <v>21118</v>
      </c>
      <c r="D2548" t="s">
        <v>109</v>
      </c>
      <c r="E2548" t="s">
        <v>110</v>
      </c>
      <c r="F2548" t="s">
        <v>115</v>
      </c>
      <c r="G2548">
        <v>17</v>
      </c>
      <c r="H2548">
        <v>118.4</v>
      </c>
      <c r="I2548" t="s">
        <v>55</v>
      </c>
      <c r="J2548" t="str">
        <f>_xlfn.XLOOKUP(Table1_1[[#This Row],[Analyte]],[1]analyte_order!$B:$B,[1]analyte_order!$C:$C)</f>
        <v>678-41-1</v>
      </c>
      <c r="K2548">
        <f>_xlfn.XLOOKUP(Table1_1[[#This Row],[CAS_rn]],[1]analyte_order!$C:$C,[1]analyte_order!$E:$E)</f>
        <v>56</v>
      </c>
      <c r="L2548" s="3">
        <v>9.1999999999999998E-2</v>
      </c>
    </row>
    <row r="2549" spans="1:12" x14ac:dyDescent="0.3">
      <c r="A2549" t="s">
        <v>205</v>
      </c>
      <c r="B2549" s="1">
        <v>44314</v>
      </c>
      <c r="C2549" s="1" t="str">
        <f t="shared" si="39"/>
        <v>21118</v>
      </c>
      <c r="D2549" t="s">
        <v>109</v>
      </c>
      <c r="E2549" t="s">
        <v>110</v>
      </c>
      <c r="F2549" t="s">
        <v>115</v>
      </c>
      <c r="G2549">
        <v>17</v>
      </c>
      <c r="H2549">
        <v>118.4</v>
      </c>
      <c r="I2549" t="s">
        <v>56</v>
      </c>
      <c r="J2549" t="str">
        <f>_xlfn.XLOOKUP(Table1_1[[#This Row],[Analyte]],[1]analyte_order!$B:$B,[1]analyte_order!$C:$C)</f>
        <v>2965-52-8</v>
      </c>
      <c r="K2549">
        <f>_xlfn.XLOOKUP(Table1_1[[#This Row],[CAS_rn]],[1]analyte_order!$C:$C,[1]analyte_order!$E:$E)</f>
        <v>57</v>
      </c>
      <c r="L2549" s="3">
        <v>9.1999999999999998E-2</v>
      </c>
    </row>
    <row r="2550" spans="1:12" x14ac:dyDescent="0.3">
      <c r="A2550" t="s">
        <v>206</v>
      </c>
      <c r="B2550" s="1">
        <v>44314</v>
      </c>
      <c r="C2550" s="1" t="str">
        <f t="shared" si="39"/>
        <v>21118</v>
      </c>
      <c r="D2550" t="s">
        <v>109</v>
      </c>
      <c r="E2550" t="s">
        <v>110</v>
      </c>
      <c r="F2550" t="s">
        <v>190</v>
      </c>
      <c r="G2550">
        <v>17</v>
      </c>
      <c r="H2550">
        <v>118.4</v>
      </c>
      <c r="I2550" t="s">
        <v>7</v>
      </c>
      <c r="J2550" t="str">
        <f>_xlfn.XLOOKUP(Table1_1[[#This Row],[Analyte]],[1]analyte_order!$B:$B,[1]analyte_order!$C:$C)</f>
        <v>375-22-4</v>
      </c>
      <c r="K2550">
        <f>_xlfn.XLOOKUP(Table1_1[[#This Row],[CAS_rn]],[1]analyte_order!$C:$C,[1]analyte_order!$E:$E)</f>
        <v>1</v>
      </c>
      <c r="L2550" s="3">
        <v>0.13450000000000001</v>
      </c>
    </row>
    <row r="2551" spans="1:12" x14ac:dyDescent="0.3">
      <c r="A2551" t="s">
        <v>206</v>
      </c>
      <c r="B2551" s="1">
        <v>44314</v>
      </c>
      <c r="C2551" s="1" t="str">
        <f t="shared" si="39"/>
        <v>21118</v>
      </c>
      <c r="D2551" t="s">
        <v>109</v>
      </c>
      <c r="E2551" t="s">
        <v>110</v>
      </c>
      <c r="F2551" t="s">
        <v>190</v>
      </c>
      <c r="G2551">
        <v>17</v>
      </c>
      <c r="H2551">
        <v>118.4</v>
      </c>
      <c r="I2551" t="s">
        <v>8</v>
      </c>
      <c r="J2551" t="str">
        <f>_xlfn.XLOOKUP(Table1_1[[#This Row],[Analyte]],[1]analyte_order!$B:$B,[1]analyte_order!$C:$C)</f>
        <v>2706-90-3</v>
      </c>
      <c r="K2551">
        <f>_xlfn.XLOOKUP(Table1_1[[#This Row],[CAS_rn]],[1]analyte_order!$C:$C,[1]analyte_order!$E:$E)</f>
        <v>2</v>
      </c>
      <c r="L2551" s="3">
        <v>0.13450000000000001</v>
      </c>
    </row>
    <row r="2552" spans="1:12" x14ac:dyDescent="0.3">
      <c r="A2552" t="s">
        <v>206</v>
      </c>
      <c r="B2552" s="1">
        <v>44314</v>
      </c>
      <c r="C2552" s="1" t="str">
        <f t="shared" si="39"/>
        <v>21118</v>
      </c>
      <c r="D2552" t="s">
        <v>109</v>
      </c>
      <c r="E2552" t="s">
        <v>110</v>
      </c>
      <c r="F2552" t="s">
        <v>190</v>
      </c>
      <c r="G2552">
        <v>17</v>
      </c>
      <c r="H2552">
        <v>118.4</v>
      </c>
      <c r="I2552" t="s">
        <v>9</v>
      </c>
      <c r="J2552" t="str">
        <f>_xlfn.XLOOKUP(Table1_1[[#This Row],[Analyte]],[1]analyte_order!$B:$B,[1]analyte_order!$C:$C)</f>
        <v>307-24-4</v>
      </c>
      <c r="K2552">
        <f>_xlfn.XLOOKUP(Table1_1[[#This Row],[CAS_rn]],[1]analyte_order!$C:$C,[1]analyte_order!$E:$E)</f>
        <v>3</v>
      </c>
      <c r="L2552" s="3">
        <v>0.13450000000000001</v>
      </c>
    </row>
    <row r="2553" spans="1:12" x14ac:dyDescent="0.3">
      <c r="A2553" t="s">
        <v>206</v>
      </c>
      <c r="B2553" s="1">
        <v>44314</v>
      </c>
      <c r="C2553" s="1" t="str">
        <f t="shared" si="39"/>
        <v>21118</v>
      </c>
      <c r="D2553" t="s">
        <v>109</v>
      </c>
      <c r="E2553" t="s">
        <v>110</v>
      </c>
      <c r="F2553" t="s">
        <v>190</v>
      </c>
      <c r="G2553">
        <v>17</v>
      </c>
      <c r="H2553">
        <v>118.4</v>
      </c>
      <c r="I2553" t="s">
        <v>10</v>
      </c>
      <c r="J2553" t="str">
        <f>_xlfn.XLOOKUP(Table1_1[[#This Row],[Analyte]],[1]analyte_order!$B:$B,[1]analyte_order!$C:$C)</f>
        <v>375-85-9</v>
      </c>
      <c r="K2553">
        <f>_xlfn.XLOOKUP(Table1_1[[#This Row],[CAS_rn]],[1]analyte_order!$C:$C,[1]analyte_order!$E:$E)</f>
        <v>4</v>
      </c>
      <c r="L2553" s="3">
        <v>0.26900000000000002</v>
      </c>
    </row>
    <row r="2554" spans="1:12" x14ac:dyDescent="0.3">
      <c r="A2554" t="s">
        <v>206</v>
      </c>
      <c r="B2554" s="1">
        <v>44314</v>
      </c>
      <c r="C2554" s="1" t="str">
        <f t="shared" si="39"/>
        <v>21118</v>
      </c>
      <c r="D2554" t="s">
        <v>109</v>
      </c>
      <c r="E2554" t="s">
        <v>110</v>
      </c>
      <c r="F2554" t="s">
        <v>190</v>
      </c>
      <c r="G2554">
        <v>17</v>
      </c>
      <c r="H2554">
        <v>118.4</v>
      </c>
      <c r="I2554" t="s">
        <v>11</v>
      </c>
      <c r="J2554" t="str">
        <f>_xlfn.XLOOKUP(Table1_1[[#This Row],[Analyte]],[1]analyte_order!$B:$B,[1]analyte_order!$C:$C)</f>
        <v>335-67-1</v>
      </c>
      <c r="K2554">
        <f>_xlfn.XLOOKUP(Table1_1[[#This Row],[CAS_rn]],[1]analyte_order!$C:$C,[1]analyte_order!$E:$E)</f>
        <v>5</v>
      </c>
      <c r="L2554" s="3">
        <v>0.26900000000000002</v>
      </c>
    </row>
    <row r="2555" spans="1:12" x14ac:dyDescent="0.3">
      <c r="A2555" t="s">
        <v>206</v>
      </c>
      <c r="B2555" s="1">
        <v>44314</v>
      </c>
      <c r="C2555" s="1" t="str">
        <f t="shared" si="39"/>
        <v>21118</v>
      </c>
      <c r="D2555" t="s">
        <v>109</v>
      </c>
      <c r="E2555" t="s">
        <v>110</v>
      </c>
      <c r="F2555" t="s">
        <v>190</v>
      </c>
      <c r="G2555">
        <v>17</v>
      </c>
      <c r="H2555">
        <v>118.4</v>
      </c>
      <c r="I2555" t="s">
        <v>12</v>
      </c>
      <c r="J2555" t="str">
        <f>_xlfn.XLOOKUP(Table1_1[[#This Row],[Analyte]],[1]analyte_order!$B:$B,[1]analyte_order!$C:$C)</f>
        <v>375-95-1</v>
      </c>
      <c r="K2555">
        <f>_xlfn.XLOOKUP(Table1_1[[#This Row],[CAS_rn]],[1]analyte_order!$C:$C,[1]analyte_order!$E:$E)</f>
        <v>6</v>
      </c>
      <c r="L2555" s="3">
        <v>0.26900000000000002</v>
      </c>
    </row>
    <row r="2556" spans="1:12" x14ac:dyDescent="0.3">
      <c r="A2556" t="s">
        <v>206</v>
      </c>
      <c r="B2556" s="1">
        <v>44314</v>
      </c>
      <c r="C2556" s="1" t="str">
        <f t="shared" si="39"/>
        <v>21118</v>
      </c>
      <c r="D2556" t="s">
        <v>109</v>
      </c>
      <c r="E2556" t="s">
        <v>110</v>
      </c>
      <c r="F2556" t="s">
        <v>190</v>
      </c>
      <c r="G2556">
        <v>17</v>
      </c>
      <c r="H2556">
        <v>118.4</v>
      </c>
      <c r="I2556" t="s">
        <v>19</v>
      </c>
      <c r="J2556" t="str">
        <f>_xlfn.XLOOKUP(Table1_1[[#This Row],[Analyte]],[1]analyte_order!$B:$B,[1]analyte_order!$C:$C)</f>
        <v>335-76-2</v>
      </c>
      <c r="K2556">
        <f>_xlfn.XLOOKUP(Table1_1[[#This Row],[CAS_rn]],[1]analyte_order!$C:$C,[1]analyte_order!$E:$E)</f>
        <v>7</v>
      </c>
      <c r="L2556" s="3">
        <v>0.56499999999999995</v>
      </c>
    </row>
    <row r="2557" spans="1:12" x14ac:dyDescent="0.3">
      <c r="A2557" t="s">
        <v>206</v>
      </c>
      <c r="B2557" s="1">
        <v>44314</v>
      </c>
      <c r="C2557" s="1" t="str">
        <f t="shared" si="39"/>
        <v>21118</v>
      </c>
      <c r="D2557" t="s">
        <v>109</v>
      </c>
      <c r="E2557" t="s">
        <v>110</v>
      </c>
      <c r="F2557" t="s">
        <v>190</v>
      </c>
      <c r="G2557">
        <v>17</v>
      </c>
      <c r="H2557">
        <v>118.4</v>
      </c>
      <c r="I2557" t="s">
        <v>20</v>
      </c>
      <c r="J2557" t="str">
        <f>_xlfn.XLOOKUP(Table1_1[[#This Row],[Analyte]],[1]analyte_order!$B:$B,[1]analyte_order!$C:$C)</f>
        <v>2058-94-8</v>
      </c>
      <c r="K2557">
        <f>_xlfn.XLOOKUP(Table1_1[[#This Row],[CAS_rn]],[1]analyte_order!$C:$C,[1]analyte_order!$E:$E)</f>
        <v>8</v>
      </c>
      <c r="L2557" s="3">
        <v>1.27</v>
      </c>
    </row>
    <row r="2558" spans="1:12" x14ac:dyDescent="0.3">
      <c r="A2558" t="s">
        <v>206</v>
      </c>
      <c r="B2558" s="1">
        <v>44314</v>
      </c>
      <c r="C2558" s="1" t="str">
        <f t="shared" si="39"/>
        <v>21118</v>
      </c>
      <c r="D2558" t="s">
        <v>109</v>
      </c>
      <c r="E2558" t="s">
        <v>110</v>
      </c>
      <c r="F2558" t="s">
        <v>190</v>
      </c>
      <c r="G2558">
        <v>17</v>
      </c>
      <c r="H2558">
        <v>118.4</v>
      </c>
      <c r="I2558" t="s">
        <v>21</v>
      </c>
      <c r="J2558" t="str">
        <f>_xlfn.XLOOKUP(Table1_1[[#This Row],[Analyte]],[1]analyte_order!$B:$B,[1]analyte_order!$C:$C)</f>
        <v>307-55-1</v>
      </c>
      <c r="K2558">
        <f>_xlfn.XLOOKUP(Table1_1[[#This Row],[CAS_rn]],[1]analyte_order!$C:$C,[1]analyte_order!$E:$E)</f>
        <v>9</v>
      </c>
      <c r="L2558" s="3">
        <v>1.59</v>
      </c>
    </row>
    <row r="2559" spans="1:12" x14ac:dyDescent="0.3">
      <c r="A2559" t="s">
        <v>206</v>
      </c>
      <c r="B2559" s="1">
        <v>44314</v>
      </c>
      <c r="C2559" s="1" t="str">
        <f t="shared" si="39"/>
        <v>21118</v>
      </c>
      <c r="D2559" t="s">
        <v>109</v>
      </c>
      <c r="E2559" t="s">
        <v>110</v>
      </c>
      <c r="F2559" t="s">
        <v>190</v>
      </c>
      <c r="G2559">
        <v>17</v>
      </c>
      <c r="H2559">
        <v>118.4</v>
      </c>
      <c r="I2559" t="s">
        <v>22</v>
      </c>
      <c r="J2559" t="str">
        <f>_xlfn.XLOOKUP(Table1_1[[#This Row],[Analyte]],[1]analyte_order!$B:$B,[1]analyte_order!$C:$C)</f>
        <v>72629-94-8</v>
      </c>
      <c r="K2559">
        <f>_xlfn.XLOOKUP(Table1_1[[#This Row],[CAS_rn]],[1]analyte_order!$C:$C,[1]analyte_order!$E:$E)</f>
        <v>10</v>
      </c>
      <c r="L2559" s="3">
        <v>3.62</v>
      </c>
    </row>
    <row r="2560" spans="1:12" x14ac:dyDescent="0.3">
      <c r="A2560" t="s">
        <v>206</v>
      </c>
      <c r="B2560" s="1">
        <v>44314</v>
      </c>
      <c r="C2560" s="1" t="str">
        <f t="shared" si="39"/>
        <v>21118</v>
      </c>
      <c r="D2560" t="s">
        <v>109</v>
      </c>
      <c r="E2560" t="s">
        <v>110</v>
      </c>
      <c r="F2560" t="s">
        <v>190</v>
      </c>
      <c r="G2560">
        <v>17</v>
      </c>
      <c r="H2560">
        <v>118.4</v>
      </c>
      <c r="I2560" t="s">
        <v>23</v>
      </c>
      <c r="J2560" t="str">
        <f>_xlfn.XLOOKUP(Table1_1[[#This Row],[Analyte]],[1]analyte_order!$B:$B,[1]analyte_order!$C:$C)</f>
        <v>376-06-7</v>
      </c>
      <c r="K2560">
        <f>_xlfn.XLOOKUP(Table1_1[[#This Row],[CAS_rn]],[1]analyte_order!$C:$C,[1]analyte_order!$E:$E)</f>
        <v>11</v>
      </c>
      <c r="L2560" s="3">
        <v>2.57</v>
      </c>
    </row>
    <row r="2561" spans="1:12" x14ac:dyDescent="0.3">
      <c r="A2561" t="s">
        <v>206</v>
      </c>
      <c r="B2561" s="1">
        <v>44314</v>
      </c>
      <c r="C2561" s="1" t="str">
        <f t="shared" si="39"/>
        <v>21118</v>
      </c>
      <c r="D2561" t="s">
        <v>109</v>
      </c>
      <c r="E2561" t="s">
        <v>110</v>
      </c>
      <c r="F2561" t="s">
        <v>190</v>
      </c>
      <c r="G2561">
        <v>17</v>
      </c>
      <c r="H2561">
        <v>118.4</v>
      </c>
      <c r="I2561" t="s">
        <v>24</v>
      </c>
      <c r="J2561" t="str">
        <f>_xlfn.XLOOKUP(Table1_1[[#This Row],[Analyte]],[1]analyte_order!$B:$B,[1]analyte_order!$C:$C)</f>
        <v>67905-19-5</v>
      </c>
      <c r="K2561">
        <f>_xlfn.XLOOKUP(Table1_1[[#This Row],[CAS_rn]],[1]analyte_order!$C:$C,[1]analyte_order!$E:$E)</f>
        <v>12</v>
      </c>
      <c r="L2561" s="3">
        <v>0.26900000000000002</v>
      </c>
    </row>
    <row r="2562" spans="1:12" x14ac:dyDescent="0.3">
      <c r="A2562" t="s">
        <v>206</v>
      </c>
      <c r="B2562" s="1">
        <v>44314</v>
      </c>
      <c r="C2562" s="1" t="str">
        <f t="shared" ref="C2562:C2625" si="40">TEXT(B2562,"yy")&amp;TEXT((B2562-DATEVALUE("1/1/"&amp;TEXT(B2562,"yy"))+1),"000")</f>
        <v>21118</v>
      </c>
      <c r="D2562" t="s">
        <v>109</v>
      </c>
      <c r="E2562" t="s">
        <v>110</v>
      </c>
      <c r="F2562" t="s">
        <v>190</v>
      </c>
      <c r="G2562">
        <v>17</v>
      </c>
      <c r="H2562">
        <v>118.4</v>
      </c>
      <c r="I2562" t="s">
        <v>13</v>
      </c>
      <c r="J2562" t="str">
        <f>_xlfn.XLOOKUP(Table1_1[[#This Row],[Analyte]],[1]analyte_order!$B:$B,[1]analyte_order!$C:$C)</f>
        <v>375-73-5</v>
      </c>
      <c r="K2562">
        <f>_xlfn.XLOOKUP(Table1_1[[#This Row],[CAS_rn]],[1]analyte_order!$C:$C,[1]analyte_order!$E:$E)</f>
        <v>14</v>
      </c>
      <c r="L2562" s="3">
        <v>0.13450000000000001</v>
      </c>
    </row>
    <row r="2563" spans="1:12" x14ac:dyDescent="0.3">
      <c r="A2563" t="s">
        <v>206</v>
      </c>
      <c r="B2563" s="1">
        <v>44314</v>
      </c>
      <c r="C2563" s="1" t="str">
        <f t="shared" si="40"/>
        <v>21118</v>
      </c>
      <c r="D2563" t="s">
        <v>109</v>
      </c>
      <c r="E2563" t="s">
        <v>110</v>
      </c>
      <c r="F2563" t="s">
        <v>190</v>
      </c>
      <c r="G2563">
        <v>17</v>
      </c>
      <c r="H2563">
        <v>118.4</v>
      </c>
      <c r="I2563" t="s">
        <v>14</v>
      </c>
      <c r="J2563" t="str">
        <f>_xlfn.XLOOKUP(Table1_1[[#This Row],[Analyte]],[1]analyte_order!$B:$B,[1]analyte_order!$C:$C)</f>
        <v>2706-91-4</v>
      </c>
      <c r="K2563">
        <f>_xlfn.XLOOKUP(Table1_1[[#This Row],[CAS_rn]],[1]analyte_order!$C:$C,[1]analyte_order!$E:$E)</f>
        <v>15</v>
      </c>
      <c r="L2563" s="3">
        <v>0.67</v>
      </c>
    </row>
    <row r="2564" spans="1:12" x14ac:dyDescent="0.3">
      <c r="A2564" t="s">
        <v>206</v>
      </c>
      <c r="B2564" s="1">
        <v>44314</v>
      </c>
      <c r="C2564" s="1" t="str">
        <f t="shared" si="40"/>
        <v>21118</v>
      </c>
      <c r="D2564" t="s">
        <v>109</v>
      </c>
      <c r="E2564" t="s">
        <v>110</v>
      </c>
      <c r="F2564" t="s">
        <v>190</v>
      </c>
      <c r="G2564">
        <v>17</v>
      </c>
      <c r="H2564">
        <v>118.4</v>
      </c>
      <c r="I2564" t="s">
        <v>15</v>
      </c>
      <c r="J2564" t="str">
        <f>_xlfn.XLOOKUP(Table1_1[[#This Row],[Analyte]],[1]analyte_order!$B:$B,[1]analyte_order!$C:$C)</f>
        <v>355-46-4</v>
      </c>
      <c r="K2564">
        <f>_xlfn.XLOOKUP(Table1_1[[#This Row],[CAS_rn]],[1]analyte_order!$C:$C,[1]analyte_order!$E:$E)</f>
        <v>16</v>
      </c>
      <c r="L2564" s="3">
        <v>3.26</v>
      </c>
    </row>
    <row r="2565" spans="1:12" x14ac:dyDescent="0.3">
      <c r="A2565" t="s">
        <v>206</v>
      </c>
      <c r="B2565" s="1">
        <v>44314</v>
      </c>
      <c r="C2565" s="1" t="str">
        <f t="shared" si="40"/>
        <v>21118</v>
      </c>
      <c r="D2565" t="s">
        <v>109</v>
      </c>
      <c r="E2565" t="s">
        <v>110</v>
      </c>
      <c r="F2565" t="s">
        <v>190</v>
      </c>
      <c r="G2565">
        <v>17</v>
      </c>
      <c r="H2565">
        <v>118.4</v>
      </c>
      <c r="I2565" t="s">
        <v>16</v>
      </c>
      <c r="J2565" t="str">
        <f>_xlfn.XLOOKUP(Table1_1[[#This Row],[Analyte]],[1]analyte_order!$B:$B,[1]analyte_order!$C:$C)</f>
        <v>375-92-8</v>
      </c>
      <c r="K2565">
        <f>_xlfn.XLOOKUP(Table1_1[[#This Row],[CAS_rn]],[1]analyte_order!$C:$C,[1]analyte_order!$E:$E)</f>
        <v>17</v>
      </c>
      <c r="L2565" s="3">
        <v>0.67</v>
      </c>
    </row>
    <row r="2566" spans="1:12" x14ac:dyDescent="0.3">
      <c r="A2566" t="s">
        <v>206</v>
      </c>
      <c r="B2566" s="1">
        <v>44314</v>
      </c>
      <c r="C2566" s="1" t="str">
        <f t="shared" si="40"/>
        <v>21118</v>
      </c>
      <c r="D2566" t="s">
        <v>109</v>
      </c>
      <c r="E2566" t="s">
        <v>110</v>
      </c>
      <c r="F2566" t="s">
        <v>190</v>
      </c>
      <c r="G2566">
        <v>17</v>
      </c>
      <c r="H2566">
        <v>118.4</v>
      </c>
      <c r="I2566" t="s">
        <v>17</v>
      </c>
      <c r="J2566" t="str">
        <f>_xlfn.XLOOKUP(Table1_1[[#This Row],[Analyte]],[1]analyte_order!$B:$B,[1]analyte_order!$C:$C)</f>
        <v>1763-23-1</v>
      </c>
      <c r="K2566">
        <f>_xlfn.XLOOKUP(Table1_1[[#This Row],[CAS_rn]],[1]analyte_order!$C:$C,[1]analyte_order!$E:$E)</f>
        <v>18</v>
      </c>
      <c r="L2566" s="3">
        <v>300</v>
      </c>
    </row>
    <row r="2567" spans="1:12" x14ac:dyDescent="0.3">
      <c r="A2567" t="s">
        <v>206</v>
      </c>
      <c r="B2567" s="1">
        <v>44314</v>
      </c>
      <c r="C2567" s="1" t="str">
        <f t="shared" si="40"/>
        <v>21118</v>
      </c>
      <c r="D2567" t="s">
        <v>109</v>
      </c>
      <c r="E2567" t="s">
        <v>110</v>
      </c>
      <c r="F2567" t="s">
        <v>190</v>
      </c>
      <c r="G2567">
        <v>17</v>
      </c>
      <c r="H2567">
        <v>118.4</v>
      </c>
      <c r="I2567" t="s">
        <v>25</v>
      </c>
      <c r="J2567" t="str">
        <f>_xlfn.XLOOKUP(Table1_1[[#This Row],[Analyte]],[1]analyte_order!$B:$B,[1]analyte_order!$C:$C)</f>
        <v>68259-12-1</v>
      </c>
      <c r="K2567">
        <f>_xlfn.XLOOKUP(Table1_1[[#This Row],[CAS_rn]],[1]analyte_order!$C:$C,[1]analyte_order!$E:$E)</f>
        <v>19</v>
      </c>
      <c r="L2567" s="3">
        <v>1.85</v>
      </c>
    </row>
    <row r="2568" spans="1:12" x14ac:dyDescent="0.3">
      <c r="A2568" t="s">
        <v>206</v>
      </c>
      <c r="B2568" s="1">
        <v>44314</v>
      </c>
      <c r="C2568" s="1" t="str">
        <f t="shared" si="40"/>
        <v>21118</v>
      </c>
      <c r="D2568" t="s">
        <v>109</v>
      </c>
      <c r="E2568" t="s">
        <v>110</v>
      </c>
      <c r="F2568" t="s">
        <v>190</v>
      </c>
      <c r="G2568">
        <v>17</v>
      </c>
      <c r="H2568">
        <v>118.4</v>
      </c>
      <c r="I2568" t="s">
        <v>26</v>
      </c>
      <c r="J2568" t="str">
        <f>_xlfn.XLOOKUP(Table1_1[[#This Row],[Analyte]],[1]analyte_order!$B:$B,[1]analyte_order!$C:$C)</f>
        <v>335-77-3</v>
      </c>
      <c r="K2568">
        <f>_xlfn.XLOOKUP(Table1_1[[#This Row],[CAS_rn]],[1]analyte_order!$C:$C,[1]analyte_order!$E:$E)</f>
        <v>20</v>
      </c>
      <c r="L2568" s="3">
        <v>3.96</v>
      </c>
    </row>
    <row r="2569" spans="1:12" x14ac:dyDescent="0.3">
      <c r="A2569" t="s">
        <v>206</v>
      </c>
      <c r="B2569" s="1">
        <v>44314</v>
      </c>
      <c r="C2569" s="1" t="str">
        <f t="shared" si="40"/>
        <v>21118</v>
      </c>
      <c r="D2569" t="s">
        <v>109</v>
      </c>
      <c r="E2569" t="s">
        <v>110</v>
      </c>
      <c r="F2569" t="s">
        <v>190</v>
      </c>
      <c r="G2569">
        <v>17</v>
      </c>
      <c r="H2569">
        <v>118.4</v>
      </c>
      <c r="I2569" t="s">
        <v>27</v>
      </c>
      <c r="J2569" t="str">
        <f>_xlfn.XLOOKUP(Table1_1[[#This Row],[Analyte]],[1]analyte_order!$B:$B,[1]analyte_order!$C:$C)</f>
        <v>79780-39-5</v>
      </c>
      <c r="K2569">
        <f>_xlfn.XLOOKUP(Table1_1[[#This Row],[CAS_rn]],[1]analyte_order!$C:$C,[1]analyte_order!$E:$E)</f>
        <v>21</v>
      </c>
      <c r="L2569" s="3">
        <v>1.39</v>
      </c>
    </row>
    <row r="2570" spans="1:12" x14ac:dyDescent="0.3">
      <c r="A2570" t="s">
        <v>206</v>
      </c>
      <c r="B2570" s="1">
        <v>44314</v>
      </c>
      <c r="C2570" s="1" t="str">
        <f t="shared" si="40"/>
        <v>21118</v>
      </c>
      <c r="D2570" t="s">
        <v>109</v>
      </c>
      <c r="E2570" t="s">
        <v>110</v>
      </c>
      <c r="F2570" t="s">
        <v>190</v>
      </c>
      <c r="G2570">
        <v>17</v>
      </c>
      <c r="H2570">
        <v>118.4</v>
      </c>
      <c r="I2570" t="s">
        <v>28</v>
      </c>
      <c r="J2570" t="str">
        <f>_xlfn.XLOOKUP(Table1_1[[#This Row],[Analyte]],[1]analyte_order!$B:$B,[1]analyte_order!$C:$C)</f>
        <v>757124-72-4</v>
      </c>
      <c r="K2570">
        <f>_xlfn.XLOOKUP(Table1_1[[#This Row],[CAS_rn]],[1]analyte_order!$C:$C,[1]analyte_order!$E:$E)</f>
        <v>22</v>
      </c>
      <c r="L2570" s="3">
        <v>0.33600000000000002</v>
      </c>
    </row>
    <row r="2571" spans="1:12" x14ac:dyDescent="0.3">
      <c r="A2571" t="s">
        <v>206</v>
      </c>
      <c r="B2571" s="1">
        <v>44314</v>
      </c>
      <c r="C2571" s="1" t="str">
        <f t="shared" si="40"/>
        <v>21118</v>
      </c>
      <c r="D2571" t="s">
        <v>109</v>
      </c>
      <c r="E2571" t="s">
        <v>110</v>
      </c>
      <c r="F2571" t="s">
        <v>190</v>
      </c>
      <c r="G2571">
        <v>17</v>
      </c>
      <c r="H2571">
        <v>118.4</v>
      </c>
      <c r="I2571" t="s">
        <v>18</v>
      </c>
      <c r="J2571" t="str">
        <f>_xlfn.XLOOKUP(Table1_1[[#This Row],[Analyte]],[1]analyte_order!$B:$B,[1]analyte_order!$C:$C)</f>
        <v>27619-97-2</v>
      </c>
      <c r="K2571">
        <f>_xlfn.XLOOKUP(Table1_1[[#This Row],[CAS_rn]],[1]analyte_order!$C:$C,[1]analyte_order!$E:$E)</f>
        <v>23</v>
      </c>
      <c r="L2571" s="3">
        <v>0.13450000000000001</v>
      </c>
    </row>
    <row r="2572" spans="1:12" x14ac:dyDescent="0.3">
      <c r="A2572" t="s">
        <v>206</v>
      </c>
      <c r="B2572" s="1">
        <v>44314</v>
      </c>
      <c r="C2572" s="1" t="str">
        <f t="shared" si="40"/>
        <v>21118</v>
      </c>
      <c r="D2572" t="s">
        <v>109</v>
      </c>
      <c r="E2572" t="s">
        <v>110</v>
      </c>
      <c r="F2572" t="s">
        <v>190</v>
      </c>
      <c r="G2572">
        <v>17</v>
      </c>
      <c r="H2572">
        <v>118.4</v>
      </c>
      <c r="I2572" t="s">
        <v>29</v>
      </c>
      <c r="J2572" t="str">
        <f>_xlfn.XLOOKUP(Table1_1[[#This Row],[Analyte]],[1]analyte_order!$B:$B,[1]analyte_order!$C:$C)</f>
        <v>39108-34-4</v>
      </c>
      <c r="K2572">
        <f>_xlfn.XLOOKUP(Table1_1[[#This Row],[CAS_rn]],[1]analyte_order!$C:$C,[1]analyte_order!$E:$E)</f>
        <v>24</v>
      </c>
      <c r="L2572" s="3">
        <v>1.71</v>
      </c>
    </row>
    <row r="2573" spans="1:12" x14ac:dyDescent="0.3">
      <c r="A2573" t="s">
        <v>206</v>
      </c>
      <c r="B2573" s="1">
        <v>44314</v>
      </c>
      <c r="C2573" s="1" t="str">
        <f t="shared" si="40"/>
        <v>21118</v>
      </c>
      <c r="D2573" t="s">
        <v>109</v>
      </c>
      <c r="E2573" t="s">
        <v>110</v>
      </c>
      <c r="F2573" t="s">
        <v>190</v>
      </c>
      <c r="G2573">
        <v>17</v>
      </c>
      <c r="H2573">
        <v>118.4</v>
      </c>
      <c r="I2573" t="s">
        <v>30</v>
      </c>
      <c r="J2573" t="str">
        <f>_xlfn.XLOOKUP(Table1_1[[#This Row],[Analyte]],[1]analyte_order!$B:$B,[1]analyte_order!$C:$C)</f>
        <v>120226-60-0</v>
      </c>
      <c r="K2573">
        <f>_xlfn.XLOOKUP(Table1_1[[#This Row],[CAS_rn]],[1]analyte_order!$C:$C,[1]analyte_order!$E:$E)</f>
        <v>25</v>
      </c>
      <c r="L2573" s="3">
        <v>1.69</v>
      </c>
    </row>
    <row r="2574" spans="1:12" x14ac:dyDescent="0.3">
      <c r="A2574" t="s">
        <v>206</v>
      </c>
      <c r="B2574" s="1">
        <v>44314</v>
      </c>
      <c r="C2574" s="1" t="str">
        <f t="shared" si="40"/>
        <v>21118</v>
      </c>
      <c r="D2574" t="s">
        <v>109</v>
      </c>
      <c r="E2574" t="s">
        <v>110</v>
      </c>
      <c r="F2574" t="s">
        <v>190</v>
      </c>
      <c r="G2574">
        <v>17</v>
      </c>
      <c r="H2574">
        <v>118.4</v>
      </c>
      <c r="I2574" t="s">
        <v>31</v>
      </c>
      <c r="J2574" t="str">
        <f>_xlfn.XLOOKUP(Table1_1[[#This Row],[Analyte]],[1]analyte_order!$B:$B,[1]analyte_order!$C:$C)</f>
        <v>2355-31-9</v>
      </c>
      <c r="K2574">
        <f>_xlfn.XLOOKUP(Table1_1[[#This Row],[CAS_rn]],[1]analyte_order!$C:$C,[1]analyte_order!$E:$E)</f>
        <v>26</v>
      </c>
      <c r="L2574" s="3">
        <v>0.13450000000000001</v>
      </c>
    </row>
    <row r="2575" spans="1:12" x14ac:dyDescent="0.3">
      <c r="A2575" t="s">
        <v>206</v>
      </c>
      <c r="B2575" s="1">
        <v>44314</v>
      </c>
      <c r="C2575" s="1" t="str">
        <f t="shared" si="40"/>
        <v>21118</v>
      </c>
      <c r="D2575" t="s">
        <v>109</v>
      </c>
      <c r="E2575" t="s">
        <v>110</v>
      </c>
      <c r="F2575" t="s">
        <v>190</v>
      </c>
      <c r="G2575">
        <v>17</v>
      </c>
      <c r="H2575">
        <v>118.4</v>
      </c>
      <c r="I2575" t="s">
        <v>32</v>
      </c>
      <c r="J2575" t="str">
        <f>_xlfn.XLOOKUP(Table1_1[[#This Row],[Analyte]],[1]analyte_order!$B:$B,[1]analyte_order!$C:$C)</f>
        <v>2991-50-6</v>
      </c>
      <c r="K2575">
        <f>_xlfn.XLOOKUP(Table1_1[[#This Row],[CAS_rn]],[1]analyte_order!$C:$C,[1]analyte_order!$E:$E)</f>
        <v>27</v>
      </c>
      <c r="L2575" s="3">
        <v>0.13450000000000001</v>
      </c>
    </row>
    <row r="2576" spans="1:12" x14ac:dyDescent="0.3">
      <c r="A2576" t="s">
        <v>206</v>
      </c>
      <c r="B2576" s="1">
        <v>44314</v>
      </c>
      <c r="C2576" s="1" t="str">
        <f t="shared" si="40"/>
        <v>21118</v>
      </c>
      <c r="D2576" t="s">
        <v>109</v>
      </c>
      <c r="E2576" t="s">
        <v>110</v>
      </c>
      <c r="F2576" t="s">
        <v>190</v>
      </c>
      <c r="G2576">
        <v>17</v>
      </c>
      <c r="H2576">
        <v>118.4</v>
      </c>
      <c r="I2576" t="s">
        <v>33</v>
      </c>
      <c r="J2576" t="str">
        <f>_xlfn.XLOOKUP(Table1_1[[#This Row],[Analyte]],[1]analyte_order!$B:$B,[1]analyte_order!$C:$C)</f>
        <v>754-91-6</v>
      </c>
      <c r="K2576">
        <f>_xlfn.XLOOKUP(Table1_1[[#This Row],[CAS_rn]],[1]analyte_order!$C:$C,[1]analyte_order!$E:$E)</f>
        <v>28</v>
      </c>
      <c r="L2576" s="3">
        <v>2.42</v>
      </c>
    </row>
    <row r="2577" spans="1:12" x14ac:dyDescent="0.3">
      <c r="A2577" t="s">
        <v>206</v>
      </c>
      <c r="B2577" s="1">
        <v>44314</v>
      </c>
      <c r="C2577" s="1" t="str">
        <f t="shared" si="40"/>
        <v>21118</v>
      </c>
      <c r="D2577" t="s">
        <v>109</v>
      </c>
      <c r="E2577" t="s">
        <v>110</v>
      </c>
      <c r="F2577" t="s">
        <v>190</v>
      </c>
      <c r="G2577">
        <v>17</v>
      </c>
      <c r="H2577">
        <v>118.4</v>
      </c>
      <c r="I2577" t="s">
        <v>34</v>
      </c>
      <c r="J2577" t="str">
        <f>_xlfn.XLOOKUP(Table1_1[[#This Row],[Analyte]],[1]analyte_order!$B:$B,[1]analyte_order!$C:$C)</f>
        <v>2806-24-8</v>
      </c>
      <c r="K2577">
        <f>_xlfn.XLOOKUP(Table1_1[[#This Row],[CAS_rn]],[1]analyte_order!$C:$C,[1]analyte_order!$E:$E)</f>
        <v>29</v>
      </c>
      <c r="L2577" s="3">
        <v>0.13450000000000001</v>
      </c>
    </row>
    <row r="2578" spans="1:12" x14ac:dyDescent="0.3">
      <c r="A2578" t="s">
        <v>206</v>
      </c>
      <c r="B2578" s="1">
        <v>44314</v>
      </c>
      <c r="C2578" s="1" t="str">
        <f t="shared" si="40"/>
        <v>21118</v>
      </c>
      <c r="D2578" t="s">
        <v>109</v>
      </c>
      <c r="E2578" t="s">
        <v>110</v>
      </c>
      <c r="F2578" t="s">
        <v>190</v>
      </c>
      <c r="G2578">
        <v>17</v>
      </c>
      <c r="H2578">
        <v>118.4</v>
      </c>
      <c r="I2578" t="s">
        <v>35</v>
      </c>
      <c r="J2578" t="str">
        <f>_xlfn.XLOOKUP(Table1_1[[#This Row],[Analyte]],[1]analyte_order!$B:$B,[1]analyte_order!$C:$C)</f>
        <v>31506-32-8</v>
      </c>
      <c r="K2578">
        <f>_xlfn.XLOOKUP(Table1_1[[#This Row],[CAS_rn]],[1]analyte_order!$C:$C,[1]analyte_order!$E:$E)</f>
        <v>30</v>
      </c>
      <c r="L2578" s="3">
        <v>0.13450000000000001</v>
      </c>
    </row>
    <row r="2579" spans="1:12" x14ac:dyDescent="0.3">
      <c r="A2579" t="s">
        <v>206</v>
      </c>
      <c r="B2579" s="1">
        <v>44314</v>
      </c>
      <c r="C2579" s="1" t="str">
        <f t="shared" si="40"/>
        <v>21118</v>
      </c>
      <c r="D2579" t="s">
        <v>109</v>
      </c>
      <c r="E2579" t="s">
        <v>110</v>
      </c>
      <c r="F2579" t="s">
        <v>190</v>
      </c>
      <c r="G2579">
        <v>17</v>
      </c>
      <c r="H2579">
        <v>118.4</v>
      </c>
      <c r="I2579" t="s">
        <v>36</v>
      </c>
      <c r="J2579" t="str">
        <f>_xlfn.XLOOKUP(Table1_1[[#This Row],[Analyte]],[1]analyte_order!$B:$B,[1]analyte_order!$C:$C)</f>
        <v>4151-50-2</v>
      </c>
      <c r="K2579">
        <f>_xlfn.XLOOKUP(Table1_1[[#This Row],[CAS_rn]],[1]analyte_order!$C:$C,[1]analyte_order!$E:$E)</f>
        <v>31</v>
      </c>
      <c r="L2579" s="3">
        <v>0.13450000000000001</v>
      </c>
    </row>
    <row r="2580" spans="1:12" x14ac:dyDescent="0.3">
      <c r="A2580" t="s">
        <v>206</v>
      </c>
      <c r="B2580" s="1">
        <v>44314</v>
      </c>
      <c r="C2580" s="1" t="str">
        <f t="shared" si="40"/>
        <v>21118</v>
      </c>
      <c r="D2580" t="s">
        <v>109</v>
      </c>
      <c r="E2580" t="s">
        <v>110</v>
      </c>
      <c r="F2580" t="s">
        <v>190</v>
      </c>
      <c r="G2580">
        <v>17</v>
      </c>
      <c r="H2580">
        <v>118.4</v>
      </c>
      <c r="I2580" t="s">
        <v>37</v>
      </c>
      <c r="J2580" t="str">
        <f>_xlfn.XLOOKUP(Table1_1[[#This Row],[Analyte]],[1]analyte_order!$B:$B,[1]analyte_order!$C:$C)</f>
        <v>13252-13-6</v>
      </c>
      <c r="K2580">
        <f>_xlfn.XLOOKUP(Table1_1[[#This Row],[CAS_rn]],[1]analyte_order!$C:$C,[1]analyte_order!$E:$E)</f>
        <v>34</v>
      </c>
      <c r="L2580" s="3">
        <v>0.13450000000000001</v>
      </c>
    </row>
    <row r="2581" spans="1:12" x14ac:dyDescent="0.3">
      <c r="A2581" t="s">
        <v>206</v>
      </c>
      <c r="B2581" s="1">
        <v>44314</v>
      </c>
      <c r="C2581" s="1" t="str">
        <f t="shared" si="40"/>
        <v>21118</v>
      </c>
      <c r="D2581" t="s">
        <v>109</v>
      </c>
      <c r="E2581" t="s">
        <v>110</v>
      </c>
      <c r="F2581" t="s">
        <v>190</v>
      </c>
      <c r="G2581">
        <v>17</v>
      </c>
      <c r="H2581">
        <v>118.4</v>
      </c>
      <c r="I2581" t="s">
        <v>38</v>
      </c>
      <c r="J2581" t="str">
        <f>_xlfn.XLOOKUP(Table1_1[[#This Row],[Analyte]],[1]analyte_order!$B:$B,[1]analyte_order!$C:$C)</f>
        <v>919005-14-4</v>
      </c>
      <c r="K2581">
        <f>_xlfn.XLOOKUP(Table1_1[[#This Row],[CAS_rn]],[1]analyte_order!$C:$C,[1]analyte_order!$E:$E)</f>
        <v>35</v>
      </c>
      <c r="L2581" s="3">
        <v>0.13450000000000001</v>
      </c>
    </row>
    <row r="2582" spans="1:12" x14ac:dyDescent="0.3">
      <c r="A2582" t="s">
        <v>206</v>
      </c>
      <c r="B2582" s="1">
        <v>44314</v>
      </c>
      <c r="C2582" s="1" t="str">
        <f t="shared" si="40"/>
        <v>21118</v>
      </c>
      <c r="D2582" t="s">
        <v>109</v>
      </c>
      <c r="E2582" t="s">
        <v>110</v>
      </c>
      <c r="F2582" t="s">
        <v>190</v>
      </c>
      <c r="G2582">
        <v>17</v>
      </c>
      <c r="H2582">
        <v>118.4</v>
      </c>
      <c r="I2582" t="s">
        <v>39</v>
      </c>
      <c r="J2582" t="str">
        <f>_xlfn.XLOOKUP(Table1_1[[#This Row],[Analyte]],[1]analyte_order!$B:$B,[1]analyte_order!$C:$C)</f>
        <v>756426-58-1</v>
      </c>
      <c r="K2582">
        <f>_xlfn.XLOOKUP(Table1_1[[#This Row],[CAS_rn]],[1]analyte_order!$C:$C,[1]analyte_order!$E:$E)</f>
        <v>36</v>
      </c>
      <c r="L2582" s="3">
        <v>0.13450000000000001</v>
      </c>
    </row>
    <row r="2583" spans="1:12" x14ac:dyDescent="0.3">
      <c r="A2583" t="s">
        <v>206</v>
      </c>
      <c r="B2583" s="1">
        <v>44314</v>
      </c>
      <c r="C2583" s="1" t="str">
        <f t="shared" si="40"/>
        <v>21118</v>
      </c>
      <c r="D2583" t="s">
        <v>109</v>
      </c>
      <c r="E2583" t="s">
        <v>110</v>
      </c>
      <c r="F2583" t="s">
        <v>190</v>
      </c>
      <c r="G2583">
        <v>17</v>
      </c>
      <c r="H2583">
        <v>118.4</v>
      </c>
      <c r="I2583" t="s">
        <v>40</v>
      </c>
      <c r="J2583" t="str">
        <f>_xlfn.XLOOKUP(Table1_1[[#This Row],[Analyte]],[1]analyte_order!$B:$B,[1]analyte_order!$C:$C)</f>
        <v>763051-92-9</v>
      </c>
      <c r="K2583">
        <f>_xlfn.XLOOKUP(Table1_1[[#This Row],[CAS_rn]],[1]analyte_order!$C:$C,[1]analyte_order!$E:$E)</f>
        <v>37</v>
      </c>
      <c r="L2583" s="3">
        <v>0.13450000000000001</v>
      </c>
    </row>
    <row r="2584" spans="1:12" x14ac:dyDescent="0.3">
      <c r="A2584" t="s">
        <v>206</v>
      </c>
      <c r="B2584" s="1">
        <v>44314</v>
      </c>
      <c r="C2584" s="1" t="str">
        <f t="shared" si="40"/>
        <v>21118</v>
      </c>
      <c r="D2584" t="s">
        <v>109</v>
      </c>
      <c r="E2584" t="s">
        <v>110</v>
      </c>
      <c r="F2584" t="s">
        <v>190</v>
      </c>
      <c r="G2584">
        <v>17</v>
      </c>
      <c r="H2584">
        <v>118.4</v>
      </c>
      <c r="I2584" t="s">
        <v>41</v>
      </c>
      <c r="J2584" t="str">
        <f>_xlfn.XLOOKUP(Table1_1[[#This Row],[Analyte]],[1]analyte_order!$B:$B,[1]analyte_order!$C:$C)</f>
        <v>356-02-5</v>
      </c>
      <c r="K2584">
        <f>_xlfn.XLOOKUP(Table1_1[[#This Row],[CAS_rn]],[1]analyte_order!$C:$C,[1]analyte_order!$E:$E)</f>
        <v>38</v>
      </c>
      <c r="L2584" s="3">
        <v>1.345</v>
      </c>
    </row>
    <row r="2585" spans="1:12" x14ac:dyDescent="0.3">
      <c r="A2585" t="s">
        <v>206</v>
      </c>
      <c r="B2585" s="1">
        <v>44314</v>
      </c>
      <c r="C2585" s="1" t="str">
        <f t="shared" si="40"/>
        <v>21118</v>
      </c>
      <c r="D2585" t="s">
        <v>109</v>
      </c>
      <c r="E2585" t="s">
        <v>110</v>
      </c>
      <c r="F2585" t="s">
        <v>190</v>
      </c>
      <c r="G2585">
        <v>17</v>
      </c>
      <c r="H2585">
        <v>118.4</v>
      </c>
      <c r="I2585" t="s">
        <v>42</v>
      </c>
      <c r="J2585" t="str">
        <f>_xlfn.XLOOKUP(Table1_1[[#This Row],[Analyte]],[1]analyte_order!$B:$B,[1]analyte_order!$C:$C)</f>
        <v>914637-49-3</v>
      </c>
      <c r="K2585">
        <f>_xlfn.XLOOKUP(Table1_1[[#This Row],[CAS_rn]],[1]analyte_order!$C:$C,[1]analyte_order!$E:$E)</f>
        <v>39</v>
      </c>
      <c r="L2585" s="3">
        <v>3.21</v>
      </c>
    </row>
    <row r="2586" spans="1:12" x14ac:dyDescent="0.3">
      <c r="A2586" t="s">
        <v>206</v>
      </c>
      <c r="B2586" s="1">
        <v>44314</v>
      </c>
      <c r="C2586" s="1" t="str">
        <f t="shared" si="40"/>
        <v>21118</v>
      </c>
      <c r="D2586" t="s">
        <v>109</v>
      </c>
      <c r="E2586" t="s">
        <v>110</v>
      </c>
      <c r="F2586" t="s">
        <v>190</v>
      </c>
      <c r="G2586">
        <v>17</v>
      </c>
      <c r="H2586">
        <v>118.4</v>
      </c>
      <c r="I2586" t="s">
        <v>43</v>
      </c>
      <c r="J2586" t="str">
        <f>_xlfn.XLOOKUP(Table1_1[[#This Row],[Analyte]],[1]analyte_order!$B:$B,[1]analyte_order!$C:$C)</f>
        <v>812-70-4</v>
      </c>
      <c r="K2586">
        <f>_xlfn.XLOOKUP(Table1_1[[#This Row],[CAS_rn]],[1]analyte_order!$C:$C,[1]analyte_order!$E:$E)</f>
        <v>40</v>
      </c>
      <c r="L2586" s="3">
        <v>2.71</v>
      </c>
    </row>
    <row r="2587" spans="1:12" x14ac:dyDescent="0.3">
      <c r="A2587" t="s">
        <v>206</v>
      </c>
      <c r="B2587" s="1">
        <v>44314</v>
      </c>
      <c r="C2587" s="1" t="str">
        <f t="shared" si="40"/>
        <v>21118</v>
      </c>
      <c r="D2587" t="s">
        <v>109</v>
      </c>
      <c r="E2587" t="s">
        <v>110</v>
      </c>
      <c r="F2587" t="s">
        <v>190</v>
      </c>
      <c r="G2587">
        <v>17</v>
      </c>
      <c r="H2587">
        <v>118.4</v>
      </c>
      <c r="I2587" t="s">
        <v>44</v>
      </c>
      <c r="J2587" t="str">
        <f>_xlfn.XLOOKUP(Table1_1[[#This Row],[Analyte]],[1]analyte_order!$B:$B,[1]analyte_order!$C:$C)</f>
        <v>53826-12-3</v>
      </c>
      <c r="K2587">
        <f>_xlfn.XLOOKUP(Table1_1[[#This Row],[CAS_rn]],[1]analyte_order!$C:$C,[1]analyte_order!$E:$E)</f>
        <v>41</v>
      </c>
      <c r="L2587" s="3">
        <v>0.33600000000000002</v>
      </c>
    </row>
    <row r="2588" spans="1:12" x14ac:dyDescent="0.3">
      <c r="A2588" t="s">
        <v>206</v>
      </c>
      <c r="B2588" s="1">
        <v>44314</v>
      </c>
      <c r="C2588" s="1" t="str">
        <f t="shared" si="40"/>
        <v>21118</v>
      </c>
      <c r="D2588" t="s">
        <v>109</v>
      </c>
      <c r="E2588" t="s">
        <v>110</v>
      </c>
      <c r="F2588" t="s">
        <v>190</v>
      </c>
      <c r="G2588">
        <v>17</v>
      </c>
      <c r="H2588">
        <v>118.4</v>
      </c>
      <c r="I2588" t="s">
        <v>45</v>
      </c>
      <c r="J2588" t="str">
        <f>_xlfn.XLOOKUP(Table1_1[[#This Row],[Analyte]],[1]analyte_order!$B:$B,[1]analyte_order!$C:$C)</f>
        <v>27854-31-5</v>
      </c>
      <c r="K2588">
        <f>_xlfn.XLOOKUP(Table1_1[[#This Row],[CAS_rn]],[1]analyte_order!$C:$C,[1]analyte_order!$E:$E)</f>
        <v>42</v>
      </c>
      <c r="L2588" s="3">
        <v>0.33600000000000002</v>
      </c>
    </row>
    <row r="2589" spans="1:12" x14ac:dyDescent="0.3">
      <c r="A2589" t="s">
        <v>206</v>
      </c>
      <c r="B2589" s="1">
        <v>44314</v>
      </c>
      <c r="C2589" s="1" t="str">
        <f t="shared" si="40"/>
        <v>21118</v>
      </c>
      <c r="D2589" t="s">
        <v>109</v>
      </c>
      <c r="E2589" t="s">
        <v>110</v>
      </c>
      <c r="F2589" t="s">
        <v>190</v>
      </c>
      <c r="G2589">
        <v>17</v>
      </c>
      <c r="H2589">
        <v>118.4</v>
      </c>
      <c r="I2589" t="s">
        <v>46</v>
      </c>
      <c r="J2589" t="str">
        <f>_xlfn.XLOOKUP(Table1_1[[#This Row],[Analyte]],[1]analyte_order!$B:$B,[1]analyte_order!$C:$C)</f>
        <v>53826-13-4</v>
      </c>
      <c r="K2589">
        <f>_xlfn.XLOOKUP(Table1_1[[#This Row],[CAS_rn]],[1]analyte_order!$C:$C,[1]analyte_order!$E:$E)</f>
        <v>43</v>
      </c>
      <c r="L2589" s="3">
        <v>0.13450000000000001</v>
      </c>
    </row>
    <row r="2590" spans="1:12" x14ac:dyDescent="0.3">
      <c r="A2590" t="s">
        <v>206</v>
      </c>
      <c r="B2590" s="1">
        <v>44314</v>
      </c>
      <c r="C2590" s="1" t="str">
        <f t="shared" si="40"/>
        <v>21118</v>
      </c>
      <c r="D2590" t="s">
        <v>109</v>
      </c>
      <c r="E2590" t="s">
        <v>110</v>
      </c>
      <c r="F2590" t="s">
        <v>190</v>
      </c>
      <c r="G2590">
        <v>17</v>
      </c>
      <c r="H2590">
        <v>118.4</v>
      </c>
      <c r="I2590" t="s">
        <v>47</v>
      </c>
      <c r="J2590" t="str">
        <f>_xlfn.XLOOKUP(Table1_1[[#This Row],[Analyte]],[1]analyte_order!$B:$B,[1]analyte_order!$C:$C)</f>
        <v>161094-75-3</v>
      </c>
      <c r="K2590">
        <f>_xlfn.XLOOKUP(Table1_1[[#This Row],[CAS_rn]],[1]analyte_order!$C:$C,[1]analyte_order!$E:$E)</f>
        <v>44</v>
      </c>
      <c r="L2590" s="3">
        <v>0.13450000000000001</v>
      </c>
    </row>
    <row r="2591" spans="1:12" x14ac:dyDescent="0.3">
      <c r="A2591" t="s">
        <v>206</v>
      </c>
      <c r="B2591" s="1">
        <v>44314</v>
      </c>
      <c r="C2591" s="1" t="str">
        <f t="shared" si="40"/>
        <v>21118</v>
      </c>
      <c r="D2591" t="s">
        <v>109</v>
      </c>
      <c r="E2591" t="s">
        <v>110</v>
      </c>
      <c r="F2591" t="s">
        <v>190</v>
      </c>
      <c r="G2591">
        <v>17</v>
      </c>
      <c r="H2591">
        <v>118.4</v>
      </c>
      <c r="I2591" t="s">
        <v>48</v>
      </c>
      <c r="J2591" t="str">
        <f>_xlfn.XLOOKUP(Table1_1[[#This Row],[Analyte]],[1]analyte_order!$B:$B,[1]analyte_order!$C:$C)</f>
        <v>70887-84-2</v>
      </c>
      <c r="K2591">
        <f>_xlfn.XLOOKUP(Table1_1[[#This Row],[CAS_rn]],[1]analyte_order!$C:$C,[1]analyte_order!$E:$E)</f>
        <v>45</v>
      </c>
      <c r="L2591" s="3">
        <v>0.13450000000000001</v>
      </c>
    </row>
    <row r="2592" spans="1:12" x14ac:dyDescent="0.3">
      <c r="A2592" t="s">
        <v>206</v>
      </c>
      <c r="B2592" s="1">
        <v>44314</v>
      </c>
      <c r="C2592" s="1" t="str">
        <f t="shared" si="40"/>
        <v>21118</v>
      </c>
      <c r="D2592" t="s">
        <v>109</v>
      </c>
      <c r="E2592" t="s">
        <v>110</v>
      </c>
      <c r="F2592" t="s">
        <v>190</v>
      </c>
      <c r="G2592">
        <v>17</v>
      </c>
      <c r="H2592">
        <v>118.4</v>
      </c>
      <c r="I2592" t="s">
        <v>49</v>
      </c>
      <c r="J2592" t="str">
        <f>_xlfn.XLOOKUP(Table1_1[[#This Row],[Analyte]],[1]analyte_order!$B:$B,[1]analyte_order!$C:$C)</f>
        <v>57677-95-9</v>
      </c>
      <c r="K2592">
        <f>_xlfn.XLOOKUP(Table1_1[[#This Row],[CAS_rn]],[1]analyte_order!$C:$C,[1]analyte_order!$E:$E)</f>
        <v>46</v>
      </c>
      <c r="L2592" s="3">
        <v>0.33600000000000002</v>
      </c>
    </row>
    <row r="2593" spans="1:12" x14ac:dyDescent="0.3">
      <c r="A2593" t="s">
        <v>206</v>
      </c>
      <c r="B2593" s="1">
        <v>44314</v>
      </c>
      <c r="C2593" s="1" t="str">
        <f t="shared" si="40"/>
        <v>21118</v>
      </c>
      <c r="D2593" t="s">
        <v>109</v>
      </c>
      <c r="E2593" t="s">
        <v>110</v>
      </c>
      <c r="F2593" t="s">
        <v>190</v>
      </c>
      <c r="G2593">
        <v>17</v>
      </c>
      <c r="H2593">
        <v>118.4</v>
      </c>
      <c r="I2593" t="s">
        <v>50</v>
      </c>
      <c r="J2593" t="str">
        <f>_xlfn.XLOOKUP(Table1_1[[#This Row],[Analyte]],[1]analyte_order!$B:$B,[1]analyte_order!$C:$C)</f>
        <v>30334-69-1</v>
      </c>
      <c r="K2593">
        <f>_xlfn.XLOOKUP(Table1_1[[#This Row],[CAS_rn]],[1]analyte_order!$C:$C,[1]analyte_order!$E:$E)</f>
        <v>51</v>
      </c>
      <c r="L2593" s="3">
        <v>7.4</v>
      </c>
    </row>
    <row r="2594" spans="1:12" x14ac:dyDescent="0.3">
      <c r="A2594" t="s">
        <v>206</v>
      </c>
      <c r="B2594" s="1">
        <v>44314</v>
      </c>
      <c r="C2594" s="1" t="str">
        <f t="shared" si="40"/>
        <v>21118</v>
      </c>
      <c r="D2594" t="s">
        <v>109</v>
      </c>
      <c r="E2594" t="s">
        <v>110</v>
      </c>
      <c r="F2594" t="s">
        <v>190</v>
      </c>
      <c r="G2594">
        <v>17</v>
      </c>
      <c r="H2594">
        <v>118.4</v>
      </c>
      <c r="I2594" t="s">
        <v>51</v>
      </c>
      <c r="J2594" t="str">
        <f>_xlfn.XLOOKUP(Table1_1[[#This Row],[Analyte]],[1]analyte_order!$B:$B,[1]analyte_order!$C:$C)</f>
        <v>41997-13-1</v>
      </c>
      <c r="K2594">
        <f>_xlfn.XLOOKUP(Table1_1[[#This Row],[CAS_rn]],[1]analyte_order!$C:$C,[1]analyte_order!$E:$E)</f>
        <v>52</v>
      </c>
      <c r="L2594" s="3">
        <v>22.6</v>
      </c>
    </row>
    <row r="2595" spans="1:12" x14ac:dyDescent="0.3">
      <c r="A2595" t="s">
        <v>206</v>
      </c>
      <c r="B2595" s="1">
        <v>44314</v>
      </c>
      <c r="C2595" s="1" t="str">
        <f t="shared" si="40"/>
        <v>21118</v>
      </c>
      <c r="D2595" t="s">
        <v>109</v>
      </c>
      <c r="E2595" t="s">
        <v>110</v>
      </c>
      <c r="F2595" t="s">
        <v>190</v>
      </c>
      <c r="G2595">
        <v>17</v>
      </c>
      <c r="H2595">
        <v>118.4</v>
      </c>
      <c r="I2595" t="s">
        <v>52</v>
      </c>
      <c r="J2595" t="str">
        <f>_xlfn.XLOOKUP(Table1_1[[#This Row],[Analyte]],[1]analyte_order!$B:$B,[1]analyte_order!$C:$C)</f>
        <v>423-41-6</v>
      </c>
      <c r="K2595">
        <f>_xlfn.XLOOKUP(Table1_1[[#This Row],[CAS_rn]],[1]analyte_order!$C:$C,[1]analyte_order!$E:$E)</f>
        <v>53</v>
      </c>
      <c r="L2595" s="3">
        <v>0.33600000000000002</v>
      </c>
    </row>
    <row r="2596" spans="1:12" x14ac:dyDescent="0.3">
      <c r="A2596" t="s">
        <v>206</v>
      </c>
      <c r="B2596" s="1">
        <v>44314</v>
      </c>
      <c r="C2596" s="1" t="str">
        <f t="shared" si="40"/>
        <v>21118</v>
      </c>
      <c r="D2596" t="s">
        <v>109</v>
      </c>
      <c r="E2596" t="s">
        <v>110</v>
      </c>
      <c r="F2596" t="s">
        <v>190</v>
      </c>
      <c r="G2596">
        <v>17</v>
      </c>
      <c r="H2596">
        <v>118.4</v>
      </c>
      <c r="I2596" t="s">
        <v>53</v>
      </c>
      <c r="J2596" t="str">
        <f>_xlfn.XLOOKUP(Table1_1[[#This Row],[Analyte]],[1]analyte_order!$B:$B,[1]analyte_order!$C:$C)</f>
        <v>777011-38-8</v>
      </c>
      <c r="K2596">
        <f>_xlfn.XLOOKUP(Table1_1[[#This Row],[CAS_rn]],[1]analyte_order!$C:$C,[1]analyte_order!$E:$E)</f>
        <v>54</v>
      </c>
      <c r="L2596" s="3">
        <v>0.26900000000000002</v>
      </c>
    </row>
    <row r="2597" spans="1:12" x14ac:dyDescent="0.3">
      <c r="A2597" t="s">
        <v>206</v>
      </c>
      <c r="B2597" s="1">
        <v>44314</v>
      </c>
      <c r="C2597" s="1" t="str">
        <f t="shared" si="40"/>
        <v>21118</v>
      </c>
      <c r="D2597" t="s">
        <v>109</v>
      </c>
      <c r="E2597" t="s">
        <v>110</v>
      </c>
      <c r="F2597" t="s">
        <v>190</v>
      </c>
      <c r="G2597">
        <v>17</v>
      </c>
      <c r="H2597">
        <v>118.4</v>
      </c>
      <c r="I2597" t="s">
        <v>54</v>
      </c>
      <c r="J2597" t="str">
        <f>_xlfn.XLOOKUP(Table1_1[[#This Row],[Analyte]],[1]analyte_order!$B:$B,[1]analyte_order!$C:$C)</f>
        <v>646-83-3</v>
      </c>
      <c r="K2597">
        <f>_xlfn.XLOOKUP(Table1_1[[#This Row],[CAS_rn]],[1]analyte_order!$C:$C,[1]analyte_order!$E:$E)</f>
        <v>55</v>
      </c>
      <c r="L2597" s="3">
        <v>0.33600000000000002</v>
      </c>
    </row>
    <row r="2598" spans="1:12" x14ac:dyDescent="0.3">
      <c r="A2598" t="s">
        <v>206</v>
      </c>
      <c r="B2598" s="1">
        <v>44314</v>
      </c>
      <c r="C2598" s="1" t="str">
        <f t="shared" si="40"/>
        <v>21118</v>
      </c>
      <c r="D2598" t="s">
        <v>109</v>
      </c>
      <c r="E2598" t="s">
        <v>110</v>
      </c>
      <c r="F2598" t="s">
        <v>190</v>
      </c>
      <c r="G2598">
        <v>17</v>
      </c>
      <c r="H2598">
        <v>118.4</v>
      </c>
      <c r="I2598" t="s">
        <v>55</v>
      </c>
      <c r="J2598" t="str">
        <f>_xlfn.XLOOKUP(Table1_1[[#This Row],[Analyte]],[1]analyte_order!$B:$B,[1]analyte_order!$C:$C)</f>
        <v>678-41-1</v>
      </c>
      <c r="K2598">
        <f>_xlfn.XLOOKUP(Table1_1[[#This Row],[CAS_rn]],[1]analyte_order!$C:$C,[1]analyte_order!$E:$E)</f>
        <v>56</v>
      </c>
      <c r="L2598" s="3">
        <v>0.26900000000000002</v>
      </c>
    </row>
    <row r="2599" spans="1:12" x14ac:dyDescent="0.3">
      <c r="A2599" t="s">
        <v>206</v>
      </c>
      <c r="B2599" s="1">
        <v>44314</v>
      </c>
      <c r="C2599" s="1" t="str">
        <f t="shared" si="40"/>
        <v>21118</v>
      </c>
      <c r="D2599" t="s">
        <v>109</v>
      </c>
      <c r="E2599" t="s">
        <v>110</v>
      </c>
      <c r="F2599" t="s">
        <v>190</v>
      </c>
      <c r="G2599">
        <v>17</v>
      </c>
      <c r="H2599">
        <v>118.4</v>
      </c>
      <c r="I2599" t="s">
        <v>56</v>
      </c>
      <c r="J2599" t="str">
        <f>_xlfn.XLOOKUP(Table1_1[[#This Row],[Analyte]],[1]analyte_order!$B:$B,[1]analyte_order!$C:$C)</f>
        <v>2965-52-8</v>
      </c>
      <c r="K2599">
        <f>_xlfn.XLOOKUP(Table1_1[[#This Row],[CAS_rn]],[1]analyte_order!$C:$C,[1]analyte_order!$E:$E)</f>
        <v>57</v>
      </c>
      <c r="L2599" s="3">
        <v>0.26900000000000002</v>
      </c>
    </row>
    <row r="2600" spans="1:12" x14ac:dyDescent="0.3">
      <c r="A2600" t="s">
        <v>207</v>
      </c>
      <c r="B2600" s="1">
        <v>44314</v>
      </c>
      <c r="C2600" s="1" t="str">
        <f t="shared" si="40"/>
        <v>21118</v>
      </c>
      <c r="D2600" t="s">
        <v>109</v>
      </c>
      <c r="E2600" t="s">
        <v>120</v>
      </c>
      <c r="F2600" t="s">
        <v>111</v>
      </c>
      <c r="G2600">
        <v>20</v>
      </c>
      <c r="H2600">
        <v>181.4</v>
      </c>
      <c r="I2600" t="s">
        <v>7</v>
      </c>
      <c r="J2600" t="str">
        <f>_xlfn.XLOOKUP(Table1_1[[#This Row],[Analyte]],[1]analyte_order!$B:$B,[1]analyte_order!$C:$C)</f>
        <v>375-22-4</v>
      </c>
      <c r="K2600">
        <f>_xlfn.XLOOKUP(Table1_1[[#This Row],[CAS_rn]],[1]analyte_order!$C:$C,[1]analyte_order!$E:$E)</f>
        <v>1</v>
      </c>
      <c r="L2600" s="3">
        <v>3.8649999999999997E-2</v>
      </c>
    </row>
    <row r="2601" spans="1:12" x14ac:dyDescent="0.3">
      <c r="A2601" t="s">
        <v>207</v>
      </c>
      <c r="B2601" s="1">
        <v>44314</v>
      </c>
      <c r="C2601" s="1" t="str">
        <f t="shared" si="40"/>
        <v>21118</v>
      </c>
      <c r="D2601" t="s">
        <v>109</v>
      </c>
      <c r="E2601" t="s">
        <v>120</v>
      </c>
      <c r="F2601" t="s">
        <v>111</v>
      </c>
      <c r="G2601">
        <v>20</v>
      </c>
      <c r="H2601">
        <v>181.4</v>
      </c>
      <c r="I2601" t="s">
        <v>8</v>
      </c>
      <c r="J2601" t="str">
        <f>_xlfn.XLOOKUP(Table1_1[[#This Row],[Analyte]],[1]analyte_order!$B:$B,[1]analyte_order!$C:$C)</f>
        <v>2706-90-3</v>
      </c>
      <c r="K2601">
        <f>_xlfn.XLOOKUP(Table1_1[[#This Row],[CAS_rn]],[1]analyte_order!$C:$C,[1]analyte_order!$E:$E)</f>
        <v>2</v>
      </c>
      <c r="L2601" s="3">
        <v>3.8649999999999997E-2</v>
      </c>
    </row>
    <row r="2602" spans="1:12" x14ac:dyDescent="0.3">
      <c r="A2602" t="s">
        <v>207</v>
      </c>
      <c r="B2602" s="1">
        <v>44314</v>
      </c>
      <c r="C2602" s="1" t="str">
        <f t="shared" si="40"/>
        <v>21118</v>
      </c>
      <c r="D2602" t="s">
        <v>109</v>
      </c>
      <c r="E2602" t="s">
        <v>120</v>
      </c>
      <c r="F2602" t="s">
        <v>111</v>
      </c>
      <c r="G2602">
        <v>20</v>
      </c>
      <c r="H2602">
        <v>181.4</v>
      </c>
      <c r="I2602" t="s">
        <v>9</v>
      </c>
      <c r="J2602" t="str">
        <f>_xlfn.XLOOKUP(Table1_1[[#This Row],[Analyte]],[1]analyte_order!$B:$B,[1]analyte_order!$C:$C)</f>
        <v>307-24-4</v>
      </c>
      <c r="K2602">
        <f>_xlfn.XLOOKUP(Table1_1[[#This Row],[CAS_rn]],[1]analyte_order!$C:$C,[1]analyte_order!$E:$E)</f>
        <v>3</v>
      </c>
      <c r="L2602" s="3">
        <v>7.7499999999999999E-2</v>
      </c>
    </row>
    <row r="2603" spans="1:12" x14ac:dyDescent="0.3">
      <c r="A2603" t="s">
        <v>207</v>
      </c>
      <c r="B2603" s="1">
        <v>44314</v>
      </c>
      <c r="C2603" s="1" t="str">
        <f t="shared" si="40"/>
        <v>21118</v>
      </c>
      <c r="D2603" t="s">
        <v>109</v>
      </c>
      <c r="E2603" t="s">
        <v>120</v>
      </c>
      <c r="F2603" t="s">
        <v>111</v>
      </c>
      <c r="G2603">
        <v>20</v>
      </c>
      <c r="H2603">
        <v>181.4</v>
      </c>
      <c r="I2603" t="s">
        <v>10</v>
      </c>
      <c r="J2603" t="str">
        <f>_xlfn.XLOOKUP(Table1_1[[#This Row],[Analyte]],[1]analyte_order!$B:$B,[1]analyte_order!$C:$C)</f>
        <v>375-85-9</v>
      </c>
      <c r="K2603">
        <f>_xlfn.XLOOKUP(Table1_1[[#This Row],[CAS_rn]],[1]analyte_order!$C:$C,[1]analyte_order!$E:$E)</f>
        <v>4</v>
      </c>
      <c r="L2603" s="3">
        <v>7.7499999999999999E-2</v>
      </c>
    </row>
    <row r="2604" spans="1:12" x14ac:dyDescent="0.3">
      <c r="A2604" t="s">
        <v>207</v>
      </c>
      <c r="B2604" s="1">
        <v>44314</v>
      </c>
      <c r="C2604" s="1" t="str">
        <f t="shared" si="40"/>
        <v>21118</v>
      </c>
      <c r="D2604" t="s">
        <v>109</v>
      </c>
      <c r="E2604" t="s">
        <v>120</v>
      </c>
      <c r="F2604" t="s">
        <v>111</v>
      </c>
      <c r="G2604">
        <v>20</v>
      </c>
      <c r="H2604">
        <v>181.4</v>
      </c>
      <c r="I2604" t="s">
        <v>11</v>
      </c>
      <c r="J2604" t="str">
        <f>_xlfn.XLOOKUP(Table1_1[[#This Row],[Analyte]],[1]analyte_order!$B:$B,[1]analyte_order!$C:$C)</f>
        <v>335-67-1</v>
      </c>
      <c r="K2604">
        <f>_xlfn.XLOOKUP(Table1_1[[#This Row],[CAS_rn]],[1]analyte_order!$C:$C,[1]analyte_order!$E:$E)</f>
        <v>5</v>
      </c>
      <c r="L2604" s="3">
        <v>7.7499999999999999E-2</v>
      </c>
    </row>
    <row r="2605" spans="1:12" x14ac:dyDescent="0.3">
      <c r="A2605" t="s">
        <v>207</v>
      </c>
      <c r="B2605" s="1">
        <v>44314</v>
      </c>
      <c r="C2605" s="1" t="str">
        <f t="shared" si="40"/>
        <v>21118</v>
      </c>
      <c r="D2605" t="s">
        <v>109</v>
      </c>
      <c r="E2605" t="s">
        <v>120</v>
      </c>
      <c r="F2605" t="s">
        <v>111</v>
      </c>
      <c r="G2605">
        <v>20</v>
      </c>
      <c r="H2605">
        <v>181.4</v>
      </c>
      <c r="I2605" t="s">
        <v>12</v>
      </c>
      <c r="J2605" t="str">
        <f>_xlfn.XLOOKUP(Table1_1[[#This Row],[Analyte]],[1]analyte_order!$B:$B,[1]analyte_order!$C:$C)</f>
        <v>375-95-1</v>
      </c>
      <c r="K2605">
        <f>_xlfn.XLOOKUP(Table1_1[[#This Row],[CAS_rn]],[1]analyte_order!$C:$C,[1]analyte_order!$E:$E)</f>
        <v>6</v>
      </c>
      <c r="L2605" s="3">
        <v>0.217</v>
      </c>
    </row>
    <row r="2606" spans="1:12" x14ac:dyDescent="0.3">
      <c r="A2606" t="s">
        <v>207</v>
      </c>
      <c r="B2606" s="1">
        <v>44314</v>
      </c>
      <c r="C2606" s="1" t="str">
        <f t="shared" si="40"/>
        <v>21118</v>
      </c>
      <c r="D2606" t="s">
        <v>109</v>
      </c>
      <c r="E2606" t="s">
        <v>120</v>
      </c>
      <c r="F2606" t="s">
        <v>111</v>
      </c>
      <c r="G2606">
        <v>20</v>
      </c>
      <c r="H2606">
        <v>181.4</v>
      </c>
      <c r="I2606" t="s">
        <v>19</v>
      </c>
      <c r="J2606" t="str">
        <f>_xlfn.XLOOKUP(Table1_1[[#This Row],[Analyte]],[1]analyte_order!$B:$B,[1]analyte_order!$C:$C)</f>
        <v>335-76-2</v>
      </c>
      <c r="K2606">
        <f>_xlfn.XLOOKUP(Table1_1[[#This Row],[CAS_rn]],[1]analyte_order!$C:$C,[1]analyte_order!$E:$E)</f>
        <v>7</v>
      </c>
      <c r="L2606" s="3">
        <v>9.02</v>
      </c>
    </row>
    <row r="2607" spans="1:12" x14ac:dyDescent="0.3">
      <c r="A2607" t="s">
        <v>207</v>
      </c>
      <c r="B2607" s="1">
        <v>44314</v>
      </c>
      <c r="C2607" s="1" t="str">
        <f t="shared" si="40"/>
        <v>21118</v>
      </c>
      <c r="D2607" t="s">
        <v>109</v>
      </c>
      <c r="E2607" t="s">
        <v>120</v>
      </c>
      <c r="F2607" t="s">
        <v>111</v>
      </c>
      <c r="G2607">
        <v>20</v>
      </c>
      <c r="H2607">
        <v>181.4</v>
      </c>
      <c r="I2607" t="s">
        <v>20</v>
      </c>
      <c r="J2607" t="str">
        <f>_xlfn.XLOOKUP(Table1_1[[#This Row],[Analyte]],[1]analyte_order!$B:$B,[1]analyte_order!$C:$C)</f>
        <v>2058-94-8</v>
      </c>
      <c r="K2607">
        <f>_xlfn.XLOOKUP(Table1_1[[#This Row],[CAS_rn]],[1]analyte_order!$C:$C,[1]analyte_order!$E:$E)</f>
        <v>8</v>
      </c>
      <c r="L2607" s="3">
        <v>15.6</v>
      </c>
    </row>
    <row r="2608" spans="1:12" x14ac:dyDescent="0.3">
      <c r="A2608" t="s">
        <v>207</v>
      </c>
      <c r="B2608" s="1">
        <v>44314</v>
      </c>
      <c r="C2608" s="1" t="str">
        <f t="shared" si="40"/>
        <v>21118</v>
      </c>
      <c r="D2608" t="s">
        <v>109</v>
      </c>
      <c r="E2608" t="s">
        <v>120</v>
      </c>
      <c r="F2608" t="s">
        <v>111</v>
      </c>
      <c r="G2608">
        <v>20</v>
      </c>
      <c r="H2608">
        <v>181.4</v>
      </c>
      <c r="I2608" t="s">
        <v>21</v>
      </c>
      <c r="J2608" t="str">
        <f>_xlfn.XLOOKUP(Table1_1[[#This Row],[Analyte]],[1]analyte_order!$B:$B,[1]analyte_order!$C:$C)</f>
        <v>307-55-1</v>
      </c>
      <c r="K2608">
        <f>_xlfn.XLOOKUP(Table1_1[[#This Row],[CAS_rn]],[1]analyte_order!$C:$C,[1]analyte_order!$E:$E)</f>
        <v>9</v>
      </c>
      <c r="L2608" s="3">
        <v>15.7</v>
      </c>
    </row>
    <row r="2609" spans="1:12" x14ac:dyDescent="0.3">
      <c r="A2609" t="s">
        <v>207</v>
      </c>
      <c r="B2609" s="1">
        <v>44314</v>
      </c>
      <c r="C2609" s="1" t="str">
        <f t="shared" si="40"/>
        <v>21118</v>
      </c>
      <c r="D2609" t="s">
        <v>109</v>
      </c>
      <c r="E2609" t="s">
        <v>120</v>
      </c>
      <c r="F2609" t="s">
        <v>111</v>
      </c>
      <c r="G2609">
        <v>20</v>
      </c>
      <c r="H2609">
        <v>181.4</v>
      </c>
      <c r="I2609" t="s">
        <v>22</v>
      </c>
      <c r="J2609" t="str">
        <f>_xlfn.XLOOKUP(Table1_1[[#This Row],[Analyte]],[1]analyte_order!$B:$B,[1]analyte_order!$C:$C)</f>
        <v>72629-94-8</v>
      </c>
      <c r="K2609">
        <f>_xlfn.XLOOKUP(Table1_1[[#This Row],[CAS_rn]],[1]analyte_order!$C:$C,[1]analyte_order!$E:$E)</f>
        <v>10</v>
      </c>
      <c r="L2609" s="3">
        <v>10.8</v>
      </c>
    </row>
    <row r="2610" spans="1:12" x14ac:dyDescent="0.3">
      <c r="A2610" t="s">
        <v>207</v>
      </c>
      <c r="B2610" s="1">
        <v>44314</v>
      </c>
      <c r="C2610" s="1" t="str">
        <f t="shared" si="40"/>
        <v>21118</v>
      </c>
      <c r="D2610" t="s">
        <v>109</v>
      </c>
      <c r="E2610" t="s">
        <v>120</v>
      </c>
      <c r="F2610" t="s">
        <v>111</v>
      </c>
      <c r="G2610">
        <v>20</v>
      </c>
      <c r="H2610">
        <v>181.4</v>
      </c>
      <c r="I2610" t="s">
        <v>23</v>
      </c>
      <c r="J2610" t="str">
        <f>_xlfn.XLOOKUP(Table1_1[[#This Row],[Analyte]],[1]analyte_order!$B:$B,[1]analyte_order!$C:$C)</f>
        <v>376-06-7</v>
      </c>
      <c r="K2610">
        <f>_xlfn.XLOOKUP(Table1_1[[#This Row],[CAS_rn]],[1]analyte_order!$C:$C,[1]analyte_order!$E:$E)</f>
        <v>11</v>
      </c>
      <c r="L2610" s="3">
        <v>11.6</v>
      </c>
    </row>
    <row r="2611" spans="1:12" x14ac:dyDescent="0.3">
      <c r="A2611" t="s">
        <v>207</v>
      </c>
      <c r="B2611" s="1">
        <v>44314</v>
      </c>
      <c r="C2611" s="1" t="str">
        <f t="shared" si="40"/>
        <v>21118</v>
      </c>
      <c r="D2611" t="s">
        <v>109</v>
      </c>
      <c r="E2611" t="s">
        <v>120</v>
      </c>
      <c r="F2611" t="s">
        <v>111</v>
      </c>
      <c r="G2611">
        <v>20</v>
      </c>
      <c r="H2611">
        <v>181.4</v>
      </c>
      <c r="I2611" t="s">
        <v>24</v>
      </c>
      <c r="J2611" t="str">
        <f>_xlfn.XLOOKUP(Table1_1[[#This Row],[Analyte]],[1]analyte_order!$B:$B,[1]analyte_order!$C:$C)</f>
        <v>67905-19-5</v>
      </c>
      <c r="K2611">
        <f>_xlfn.XLOOKUP(Table1_1[[#This Row],[CAS_rn]],[1]analyte_order!$C:$C,[1]analyte_order!$E:$E)</f>
        <v>12</v>
      </c>
      <c r="L2611" s="3">
        <v>0.55700000000000005</v>
      </c>
    </row>
    <row r="2612" spans="1:12" x14ac:dyDescent="0.3">
      <c r="A2612" t="s">
        <v>207</v>
      </c>
      <c r="B2612" s="1">
        <v>44314</v>
      </c>
      <c r="C2612" s="1" t="str">
        <f t="shared" si="40"/>
        <v>21118</v>
      </c>
      <c r="D2612" t="s">
        <v>109</v>
      </c>
      <c r="E2612" t="s">
        <v>120</v>
      </c>
      <c r="F2612" t="s">
        <v>111</v>
      </c>
      <c r="G2612">
        <v>20</v>
      </c>
      <c r="H2612">
        <v>181.4</v>
      </c>
      <c r="I2612" t="s">
        <v>13</v>
      </c>
      <c r="J2612" t="str">
        <f>_xlfn.XLOOKUP(Table1_1[[#This Row],[Analyte]],[1]analyte_order!$B:$B,[1]analyte_order!$C:$C)</f>
        <v>375-73-5</v>
      </c>
      <c r="K2612">
        <f>_xlfn.XLOOKUP(Table1_1[[#This Row],[CAS_rn]],[1]analyte_order!$C:$C,[1]analyte_order!$E:$E)</f>
        <v>14</v>
      </c>
      <c r="L2612" s="3">
        <v>3.8649999999999997E-2</v>
      </c>
    </row>
    <row r="2613" spans="1:12" x14ac:dyDescent="0.3">
      <c r="A2613" t="s">
        <v>207</v>
      </c>
      <c r="B2613" s="1">
        <v>44314</v>
      </c>
      <c r="C2613" s="1" t="str">
        <f t="shared" si="40"/>
        <v>21118</v>
      </c>
      <c r="D2613" t="s">
        <v>109</v>
      </c>
      <c r="E2613" t="s">
        <v>120</v>
      </c>
      <c r="F2613" t="s">
        <v>111</v>
      </c>
      <c r="G2613">
        <v>20</v>
      </c>
      <c r="H2613">
        <v>181.4</v>
      </c>
      <c r="I2613" t="s">
        <v>14</v>
      </c>
      <c r="J2613" t="str">
        <f>_xlfn.XLOOKUP(Table1_1[[#This Row],[Analyte]],[1]analyte_order!$B:$B,[1]analyte_order!$C:$C)</f>
        <v>2706-91-4</v>
      </c>
      <c r="K2613">
        <f>_xlfn.XLOOKUP(Table1_1[[#This Row],[CAS_rn]],[1]analyte_order!$C:$C,[1]analyte_order!$E:$E)</f>
        <v>15</v>
      </c>
      <c r="L2613" s="3">
        <v>0.19350000000000001</v>
      </c>
    </row>
    <row r="2614" spans="1:12" x14ac:dyDescent="0.3">
      <c r="A2614" t="s">
        <v>207</v>
      </c>
      <c r="B2614" s="1">
        <v>44314</v>
      </c>
      <c r="C2614" s="1" t="str">
        <f t="shared" si="40"/>
        <v>21118</v>
      </c>
      <c r="D2614" t="s">
        <v>109</v>
      </c>
      <c r="E2614" t="s">
        <v>120</v>
      </c>
      <c r="F2614" t="s">
        <v>111</v>
      </c>
      <c r="G2614">
        <v>20</v>
      </c>
      <c r="H2614">
        <v>181.4</v>
      </c>
      <c r="I2614" t="s">
        <v>15</v>
      </c>
      <c r="J2614" t="str">
        <f>_xlfn.XLOOKUP(Table1_1[[#This Row],[Analyte]],[1]analyte_order!$B:$B,[1]analyte_order!$C:$C)</f>
        <v>355-46-4</v>
      </c>
      <c r="K2614">
        <f>_xlfn.XLOOKUP(Table1_1[[#This Row],[CAS_rn]],[1]analyte_order!$C:$C,[1]analyte_order!$E:$E)</f>
        <v>16</v>
      </c>
      <c r="L2614" s="3">
        <v>8.9600000000000009</v>
      </c>
    </row>
    <row r="2615" spans="1:12" x14ac:dyDescent="0.3">
      <c r="A2615" t="s">
        <v>207</v>
      </c>
      <c r="B2615" s="1">
        <v>44314</v>
      </c>
      <c r="C2615" s="1" t="str">
        <f t="shared" si="40"/>
        <v>21118</v>
      </c>
      <c r="D2615" t="s">
        <v>109</v>
      </c>
      <c r="E2615" t="s">
        <v>120</v>
      </c>
      <c r="F2615" t="s">
        <v>111</v>
      </c>
      <c r="G2615">
        <v>20</v>
      </c>
      <c r="H2615">
        <v>181.4</v>
      </c>
      <c r="I2615" t="s">
        <v>16</v>
      </c>
      <c r="J2615" t="str">
        <f>_xlfn.XLOOKUP(Table1_1[[#This Row],[Analyte]],[1]analyte_order!$B:$B,[1]analyte_order!$C:$C)</f>
        <v>375-92-8</v>
      </c>
      <c r="K2615">
        <f>_xlfn.XLOOKUP(Table1_1[[#This Row],[CAS_rn]],[1]analyte_order!$C:$C,[1]analyte_order!$E:$E)</f>
        <v>17</v>
      </c>
      <c r="L2615" s="3">
        <v>3.01</v>
      </c>
    </row>
    <row r="2616" spans="1:12" x14ac:dyDescent="0.3">
      <c r="A2616" t="s">
        <v>207</v>
      </c>
      <c r="B2616" s="1">
        <v>44314</v>
      </c>
      <c r="C2616" s="1" t="str">
        <f t="shared" si="40"/>
        <v>21118</v>
      </c>
      <c r="D2616" t="s">
        <v>109</v>
      </c>
      <c r="E2616" t="s">
        <v>120</v>
      </c>
      <c r="F2616" t="s">
        <v>111</v>
      </c>
      <c r="G2616">
        <v>20</v>
      </c>
      <c r="H2616">
        <v>181.4</v>
      </c>
      <c r="I2616" t="s">
        <v>17</v>
      </c>
      <c r="J2616" t="str">
        <f>_xlfn.XLOOKUP(Table1_1[[#This Row],[Analyte]],[1]analyte_order!$B:$B,[1]analyte_order!$C:$C)</f>
        <v>1763-23-1</v>
      </c>
      <c r="K2616">
        <f>_xlfn.XLOOKUP(Table1_1[[#This Row],[CAS_rn]],[1]analyte_order!$C:$C,[1]analyte_order!$E:$E)</f>
        <v>18</v>
      </c>
      <c r="L2616" s="3">
        <v>4770</v>
      </c>
    </row>
    <row r="2617" spans="1:12" x14ac:dyDescent="0.3">
      <c r="A2617" t="s">
        <v>207</v>
      </c>
      <c r="B2617" s="1">
        <v>44314</v>
      </c>
      <c r="C2617" s="1" t="str">
        <f t="shared" si="40"/>
        <v>21118</v>
      </c>
      <c r="D2617" t="s">
        <v>109</v>
      </c>
      <c r="E2617" t="s">
        <v>120</v>
      </c>
      <c r="F2617" t="s">
        <v>111</v>
      </c>
      <c r="G2617">
        <v>20</v>
      </c>
      <c r="H2617">
        <v>181.4</v>
      </c>
      <c r="I2617" t="s">
        <v>25</v>
      </c>
      <c r="J2617" t="str">
        <f>_xlfn.XLOOKUP(Table1_1[[#This Row],[Analyte]],[1]analyte_order!$B:$B,[1]analyte_order!$C:$C)</f>
        <v>68259-12-1</v>
      </c>
      <c r="K2617">
        <f>_xlfn.XLOOKUP(Table1_1[[#This Row],[CAS_rn]],[1]analyte_order!$C:$C,[1]analyte_order!$E:$E)</f>
        <v>19</v>
      </c>
      <c r="L2617" s="3">
        <v>21.7</v>
      </c>
    </row>
    <row r="2618" spans="1:12" x14ac:dyDescent="0.3">
      <c r="A2618" t="s">
        <v>207</v>
      </c>
      <c r="B2618" s="1">
        <v>44314</v>
      </c>
      <c r="C2618" s="1" t="str">
        <f t="shared" si="40"/>
        <v>21118</v>
      </c>
      <c r="D2618" t="s">
        <v>109</v>
      </c>
      <c r="E2618" t="s">
        <v>120</v>
      </c>
      <c r="F2618" t="s">
        <v>111</v>
      </c>
      <c r="G2618">
        <v>20</v>
      </c>
      <c r="H2618">
        <v>181.4</v>
      </c>
      <c r="I2618" t="s">
        <v>26</v>
      </c>
      <c r="J2618" t="str">
        <f>_xlfn.XLOOKUP(Table1_1[[#This Row],[Analyte]],[1]analyte_order!$B:$B,[1]analyte_order!$C:$C)</f>
        <v>335-77-3</v>
      </c>
      <c r="K2618">
        <f>_xlfn.XLOOKUP(Table1_1[[#This Row],[CAS_rn]],[1]analyte_order!$C:$C,[1]analyte_order!$E:$E)</f>
        <v>20</v>
      </c>
      <c r="L2618" s="3">
        <v>21.2</v>
      </c>
    </row>
    <row r="2619" spans="1:12" x14ac:dyDescent="0.3">
      <c r="A2619" t="s">
        <v>207</v>
      </c>
      <c r="B2619" s="1">
        <v>44314</v>
      </c>
      <c r="C2619" s="1" t="str">
        <f t="shared" si="40"/>
        <v>21118</v>
      </c>
      <c r="D2619" t="s">
        <v>109</v>
      </c>
      <c r="E2619" t="s">
        <v>120</v>
      </c>
      <c r="F2619" t="s">
        <v>111</v>
      </c>
      <c r="G2619">
        <v>20</v>
      </c>
      <c r="H2619">
        <v>181.4</v>
      </c>
      <c r="I2619" t="s">
        <v>27</v>
      </c>
      <c r="J2619" t="str">
        <f>_xlfn.XLOOKUP(Table1_1[[#This Row],[Analyte]],[1]analyte_order!$B:$B,[1]analyte_order!$C:$C)</f>
        <v>79780-39-5</v>
      </c>
      <c r="K2619">
        <f>_xlfn.XLOOKUP(Table1_1[[#This Row],[CAS_rn]],[1]analyte_order!$C:$C,[1]analyte_order!$E:$E)</f>
        <v>21</v>
      </c>
      <c r="L2619" s="3">
        <v>3.96</v>
      </c>
    </row>
    <row r="2620" spans="1:12" x14ac:dyDescent="0.3">
      <c r="A2620" t="s">
        <v>207</v>
      </c>
      <c r="B2620" s="1">
        <v>44314</v>
      </c>
      <c r="C2620" s="1" t="str">
        <f t="shared" si="40"/>
        <v>21118</v>
      </c>
      <c r="D2620" t="s">
        <v>109</v>
      </c>
      <c r="E2620" t="s">
        <v>120</v>
      </c>
      <c r="F2620" t="s">
        <v>111</v>
      </c>
      <c r="G2620">
        <v>20</v>
      </c>
      <c r="H2620">
        <v>181.4</v>
      </c>
      <c r="I2620" t="s">
        <v>28</v>
      </c>
      <c r="J2620" t="str">
        <f>_xlfn.XLOOKUP(Table1_1[[#This Row],[Analyte]],[1]analyte_order!$B:$B,[1]analyte_order!$C:$C)</f>
        <v>757124-72-4</v>
      </c>
      <c r="K2620">
        <f>_xlfn.XLOOKUP(Table1_1[[#This Row],[CAS_rn]],[1]analyte_order!$C:$C,[1]analyte_order!$E:$E)</f>
        <v>22</v>
      </c>
      <c r="L2620" s="3">
        <v>9.6500000000000002E-2</v>
      </c>
    </row>
    <row r="2621" spans="1:12" x14ac:dyDescent="0.3">
      <c r="A2621" t="s">
        <v>207</v>
      </c>
      <c r="B2621" s="1">
        <v>44314</v>
      </c>
      <c r="C2621" s="1" t="str">
        <f t="shared" si="40"/>
        <v>21118</v>
      </c>
      <c r="D2621" t="s">
        <v>109</v>
      </c>
      <c r="E2621" t="s">
        <v>120</v>
      </c>
      <c r="F2621" t="s">
        <v>111</v>
      </c>
      <c r="G2621">
        <v>20</v>
      </c>
      <c r="H2621">
        <v>181.4</v>
      </c>
      <c r="I2621" t="s">
        <v>18</v>
      </c>
      <c r="J2621" t="str">
        <f>_xlfn.XLOOKUP(Table1_1[[#This Row],[Analyte]],[1]analyte_order!$B:$B,[1]analyte_order!$C:$C)</f>
        <v>27619-97-2</v>
      </c>
      <c r="K2621">
        <f>_xlfn.XLOOKUP(Table1_1[[#This Row],[CAS_rn]],[1]analyte_order!$C:$C,[1]analyte_order!$E:$E)</f>
        <v>23</v>
      </c>
      <c r="L2621" s="3">
        <v>3.8649999999999997E-2</v>
      </c>
    </row>
    <row r="2622" spans="1:12" x14ac:dyDescent="0.3">
      <c r="A2622" t="s">
        <v>207</v>
      </c>
      <c r="B2622" s="1">
        <v>44314</v>
      </c>
      <c r="C2622" s="1" t="str">
        <f t="shared" si="40"/>
        <v>21118</v>
      </c>
      <c r="D2622" t="s">
        <v>109</v>
      </c>
      <c r="E2622" t="s">
        <v>120</v>
      </c>
      <c r="F2622" t="s">
        <v>111</v>
      </c>
      <c r="G2622">
        <v>20</v>
      </c>
      <c r="H2622">
        <v>181.4</v>
      </c>
      <c r="I2622" t="s">
        <v>29</v>
      </c>
      <c r="J2622" t="str">
        <f>_xlfn.XLOOKUP(Table1_1[[#This Row],[Analyte]],[1]analyte_order!$B:$B,[1]analyte_order!$C:$C)</f>
        <v>39108-34-4</v>
      </c>
      <c r="K2622">
        <f>_xlfn.XLOOKUP(Table1_1[[#This Row],[CAS_rn]],[1]analyte_order!$C:$C,[1]analyte_order!$E:$E)</f>
        <v>24</v>
      </c>
      <c r="L2622" s="3">
        <v>8.64</v>
      </c>
    </row>
    <row r="2623" spans="1:12" x14ac:dyDescent="0.3">
      <c r="A2623" t="s">
        <v>207</v>
      </c>
      <c r="B2623" s="1">
        <v>44314</v>
      </c>
      <c r="C2623" s="1" t="str">
        <f t="shared" si="40"/>
        <v>21118</v>
      </c>
      <c r="D2623" t="s">
        <v>109</v>
      </c>
      <c r="E2623" t="s">
        <v>120</v>
      </c>
      <c r="F2623" t="s">
        <v>111</v>
      </c>
      <c r="G2623">
        <v>20</v>
      </c>
      <c r="H2623">
        <v>181.4</v>
      </c>
      <c r="I2623" t="s">
        <v>30</v>
      </c>
      <c r="J2623" t="str">
        <f>_xlfn.XLOOKUP(Table1_1[[#This Row],[Analyte]],[1]analyte_order!$B:$B,[1]analyte_order!$C:$C)</f>
        <v>120226-60-0</v>
      </c>
      <c r="K2623">
        <f>_xlfn.XLOOKUP(Table1_1[[#This Row],[CAS_rn]],[1]analyte_order!$C:$C,[1]analyte_order!$E:$E)</f>
        <v>25</v>
      </c>
      <c r="L2623" s="3">
        <v>7.99</v>
      </c>
    </row>
    <row r="2624" spans="1:12" x14ac:dyDescent="0.3">
      <c r="A2624" t="s">
        <v>207</v>
      </c>
      <c r="B2624" s="1">
        <v>44314</v>
      </c>
      <c r="C2624" s="1" t="str">
        <f t="shared" si="40"/>
        <v>21118</v>
      </c>
      <c r="D2624" t="s">
        <v>109</v>
      </c>
      <c r="E2624" t="s">
        <v>120</v>
      </c>
      <c r="F2624" t="s">
        <v>111</v>
      </c>
      <c r="G2624">
        <v>20</v>
      </c>
      <c r="H2624">
        <v>181.4</v>
      </c>
      <c r="I2624" t="s">
        <v>31</v>
      </c>
      <c r="J2624" t="str">
        <f>_xlfn.XLOOKUP(Table1_1[[#This Row],[Analyte]],[1]analyte_order!$B:$B,[1]analyte_order!$C:$C)</f>
        <v>2355-31-9</v>
      </c>
      <c r="K2624">
        <f>_xlfn.XLOOKUP(Table1_1[[#This Row],[CAS_rn]],[1]analyte_order!$C:$C,[1]analyte_order!$E:$E)</f>
        <v>26</v>
      </c>
      <c r="L2624" s="3">
        <v>0.52600000000000002</v>
      </c>
    </row>
    <row r="2625" spans="1:12" x14ac:dyDescent="0.3">
      <c r="A2625" t="s">
        <v>207</v>
      </c>
      <c r="B2625" s="1">
        <v>44314</v>
      </c>
      <c r="C2625" s="1" t="str">
        <f t="shared" si="40"/>
        <v>21118</v>
      </c>
      <c r="D2625" t="s">
        <v>109</v>
      </c>
      <c r="E2625" t="s">
        <v>120</v>
      </c>
      <c r="F2625" t="s">
        <v>111</v>
      </c>
      <c r="G2625">
        <v>20</v>
      </c>
      <c r="H2625">
        <v>181.4</v>
      </c>
      <c r="I2625" t="s">
        <v>32</v>
      </c>
      <c r="J2625" t="str">
        <f>_xlfn.XLOOKUP(Table1_1[[#This Row],[Analyte]],[1]analyte_order!$B:$B,[1]analyte_order!$C:$C)</f>
        <v>2991-50-6</v>
      </c>
      <c r="K2625">
        <f>_xlfn.XLOOKUP(Table1_1[[#This Row],[CAS_rn]],[1]analyte_order!$C:$C,[1]analyte_order!$E:$E)</f>
        <v>27</v>
      </c>
      <c r="L2625" s="3">
        <v>3.8649999999999997E-2</v>
      </c>
    </row>
    <row r="2626" spans="1:12" x14ac:dyDescent="0.3">
      <c r="A2626" t="s">
        <v>207</v>
      </c>
      <c r="B2626" s="1">
        <v>44314</v>
      </c>
      <c r="C2626" s="1" t="str">
        <f t="shared" ref="C2626:C2689" si="41">TEXT(B2626,"yy")&amp;TEXT((B2626-DATEVALUE("1/1/"&amp;TEXT(B2626,"yy"))+1),"000")</f>
        <v>21118</v>
      </c>
      <c r="D2626" t="s">
        <v>109</v>
      </c>
      <c r="E2626" t="s">
        <v>120</v>
      </c>
      <c r="F2626" t="s">
        <v>111</v>
      </c>
      <c r="G2626">
        <v>20</v>
      </c>
      <c r="H2626">
        <v>181.4</v>
      </c>
      <c r="I2626" t="s">
        <v>33</v>
      </c>
      <c r="J2626" t="str">
        <f>_xlfn.XLOOKUP(Table1_1[[#This Row],[Analyte]],[1]analyte_order!$B:$B,[1]analyte_order!$C:$C)</f>
        <v>754-91-6</v>
      </c>
      <c r="K2626">
        <f>_xlfn.XLOOKUP(Table1_1[[#This Row],[CAS_rn]],[1]analyte_order!$C:$C,[1]analyte_order!$E:$E)</f>
        <v>28</v>
      </c>
      <c r="L2626" s="3">
        <v>13.6</v>
      </c>
    </row>
    <row r="2627" spans="1:12" x14ac:dyDescent="0.3">
      <c r="A2627" t="s">
        <v>207</v>
      </c>
      <c r="B2627" s="1">
        <v>44314</v>
      </c>
      <c r="C2627" s="1" t="str">
        <f t="shared" si="41"/>
        <v>21118</v>
      </c>
      <c r="D2627" t="s">
        <v>109</v>
      </c>
      <c r="E2627" t="s">
        <v>120</v>
      </c>
      <c r="F2627" t="s">
        <v>111</v>
      </c>
      <c r="G2627">
        <v>20</v>
      </c>
      <c r="H2627">
        <v>181.4</v>
      </c>
      <c r="I2627" t="s">
        <v>34</v>
      </c>
      <c r="J2627" t="str">
        <f>_xlfn.XLOOKUP(Table1_1[[#This Row],[Analyte]],[1]analyte_order!$B:$B,[1]analyte_order!$C:$C)</f>
        <v>2806-24-8</v>
      </c>
      <c r="K2627">
        <f>_xlfn.XLOOKUP(Table1_1[[#This Row],[CAS_rn]],[1]analyte_order!$C:$C,[1]analyte_order!$E:$E)</f>
        <v>29</v>
      </c>
      <c r="L2627" s="3">
        <v>3.8649999999999997E-2</v>
      </c>
    </row>
    <row r="2628" spans="1:12" x14ac:dyDescent="0.3">
      <c r="A2628" t="s">
        <v>207</v>
      </c>
      <c r="B2628" s="1">
        <v>44314</v>
      </c>
      <c r="C2628" s="1" t="str">
        <f t="shared" si="41"/>
        <v>21118</v>
      </c>
      <c r="D2628" t="s">
        <v>109</v>
      </c>
      <c r="E2628" t="s">
        <v>120</v>
      </c>
      <c r="F2628" t="s">
        <v>111</v>
      </c>
      <c r="G2628">
        <v>20</v>
      </c>
      <c r="H2628">
        <v>181.4</v>
      </c>
      <c r="I2628" t="s">
        <v>35</v>
      </c>
      <c r="J2628" t="str">
        <f>_xlfn.XLOOKUP(Table1_1[[#This Row],[Analyte]],[1]analyte_order!$B:$B,[1]analyte_order!$C:$C)</f>
        <v>31506-32-8</v>
      </c>
      <c r="K2628">
        <f>_xlfn.XLOOKUP(Table1_1[[#This Row],[CAS_rn]],[1]analyte_order!$C:$C,[1]analyte_order!$E:$E)</f>
        <v>30</v>
      </c>
      <c r="L2628" s="3">
        <v>3.8649999999999997E-2</v>
      </c>
    </row>
    <row r="2629" spans="1:12" x14ac:dyDescent="0.3">
      <c r="A2629" t="s">
        <v>207</v>
      </c>
      <c r="B2629" s="1">
        <v>44314</v>
      </c>
      <c r="C2629" s="1" t="str">
        <f t="shared" si="41"/>
        <v>21118</v>
      </c>
      <c r="D2629" t="s">
        <v>109</v>
      </c>
      <c r="E2629" t="s">
        <v>120</v>
      </c>
      <c r="F2629" t="s">
        <v>111</v>
      </c>
      <c r="G2629">
        <v>20</v>
      </c>
      <c r="H2629">
        <v>181.4</v>
      </c>
      <c r="I2629" t="s">
        <v>36</v>
      </c>
      <c r="J2629" t="str">
        <f>_xlfn.XLOOKUP(Table1_1[[#This Row],[Analyte]],[1]analyte_order!$B:$B,[1]analyte_order!$C:$C)</f>
        <v>4151-50-2</v>
      </c>
      <c r="K2629">
        <f>_xlfn.XLOOKUP(Table1_1[[#This Row],[CAS_rn]],[1]analyte_order!$C:$C,[1]analyte_order!$E:$E)</f>
        <v>31</v>
      </c>
      <c r="L2629" s="3">
        <v>3.8649999999999997E-2</v>
      </c>
    </row>
    <row r="2630" spans="1:12" x14ac:dyDescent="0.3">
      <c r="A2630" t="s">
        <v>207</v>
      </c>
      <c r="B2630" s="1">
        <v>44314</v>
      </c>
      <c r="C2630" s="1" t="str">
        <f t="shared" si="41"/>
        <v>21118</v>
      </c>
      <c r="D2630" t="s">
        <v>109</v>
      </c>
      <c r="E2630" t="s">
        <v>120</v>
      </c>
      <c r="F2630" t="s">
        <v>111</v>
      </c>
      <c r="G2630">
        <v>20</v>
      </c>
      <c r="H2630">
        <v>181.4</v>
      </c>
      <c r="I2630" t="s">
        <v>37</v>
      </c>
      <c r="J2630" t="str">
        <f>_xlfn.XLOOKUP(Table1_1[[#This Row],[Analyte]],[1]analyte_order!$B:$B,[1]analyte_order!$C:$C)</f>
        <v>13252-13-6</v>
      </c>
      <c r="K2630">
        <f>_xlfn.XLOOKUP(Table1_1[[#This Row],[CAS_rn]],[1]analyte_order!$C:$C,[1]analyte_order!$E:$E)</f>
        <v>34</v>
      </c>
      <c r="L2630" s="3">
        <v>3.8649999999999997E-2</v>
      </c>
    </row>
    <row r="2631" spans="1:12" x14ac:dyDescent="0.3">
      <c r="A2631" t="s">
        <v>207</v>
      </c>
      <c r="B2631" s="1">
        <v>44314</v>
      </c>
      <c r="C2631" s="1" t="str">
        <f t="shared" si="41"/>
        <v>21118</v>
      </c>
      <c r="D2631" t="s">
        <v>109</v>
      </c>
      <c r="E2631" t="s">
        <v>120</v>
      </c>
      <c r="F2631" t="s">
        <v>111</v>
      </c>
      <c r="G2631">
        <v>20</v>
      </c>
      <c r="H2631">
        <v>181.4</v>
      </c>
      <c r="I2631" t="s">
        <v>38</v>
      </c>
      <c r="J2631" t="str">
        <f>_xlfn.XLOOKUP(Table1_1[[#This Row],[Analyte]],[1]analyte_order!$B:$B,[1]analyte_order!$C:$C)</f>
        <v>919005-14-4</v>
      </c>
      <c r="K2631">
        <f>_xlfn.XLOOKUP(Table1_1[[#This Row],[CAS_rn]],[1]analyte_order!$C:$C,[1]analyte_order!$E:$E)</f>
        <v>35</v>
      </c>
      <c r="L2631" s="3">
        <v>3.8649999999999997E-2</v>
      </c>
    </row>
    <row r="2632" spans="1:12" x14ac:dyDescent="0.3">
      <c r="A2632" t="s">
        <v>207</v>
      </c>
      <c r="B2632" s="1">
        <v>44314</v>
      </c>
      <c r="C2632" s="1" t="str">
        <f t="shared" si="41"/>
        <v>21118</v>
      </c>
      <c r="D2632" t="s">
        <v>109</v>
      </c>
      <c r="E2632" t="s">
        <v>120</v>
      </c>
      <c r="F2632" t="s">
        <v>111</v>
      </c>
      <c r="G2632">
        <v>20</v>
      </c>
      <c r="H2632">
        <v>181.4</v>
      </c>
      <c r="I2632" t="s">
        <v>39</v>
      </c>
      <c r="J2632" t="str">
        <f>_xlfn.XLOOKUP(Table1_1[[#This Row],[Analyte]],[1]analyte_order!$B:$B,[1]analyte_order!$C:$C)</f>
        <v>756426-58-1</v>
      </c>
      <c r="K2632">
        <f>_xlfn.XLOOKUP(Table1_1[[#This Row],[CAS_rn]],[1]analyte_order!$C:$C,[1]analyte_order!$E:$E)</f>
        <v>36</v>
      </c>
      <c r="L2632" s="3">
        <v>3.8649999999999997E-2</v>
      </c>
    </row>
    <row r="2633" spans="1:12" x14ac:dyDescent="0.3">
      <c r="A2633" t="s">
        <v>207</v>
      </c>
      <c r="B2633" s="1">
        <v>44314</v>
      </c>
      <c r="C2633" s="1" t="str">
        <f t="shared" si="41"/>
        <v>21118</v>
      </c>
      <c r="D2633" t="s">
        <v>109</v>
      </c>
      <c r="E2633" t="s">
        <v>120</v>
      </c>
      <c r="F2633" t="s">
        <v>111</v>
      </c>
      <c r="G2633">
        <v>20</v>
      </c>
      <c r="H2633">
        <v>181.4</v>
      </c>
      <c r="I2633" t="s">
        <v>40</v>
      </c>
      <c r="J2633" t="str">
        <f>_xlfn.XLOOKUP(Table1_1[[#This Row],[Analyte]],[1]analyte_order!$B:$B,[1]analyte_order!$C:$C)</f>
        <v>763051-92-9</v>
      </c>
      <c r="K2633">
        <f>_xlfn.XLOOKUP(Table1_1[[#This Row],[CAS_rn]],[1]analyte_order!$C:$C,[1]analyte_order!$E:$E)</f>
        <v>37</v>
      </c>
      <c r="L2633" s="3">
        <v>3.8649999999999997E-2</v>
      </c>
    </row>
    <row r="2634" spans="1:12" x14ac:dyDescent="0.3">
      <c r="A2634" t="s">
        <v>207</v>
      </c>
      <c r="B2634" s="1">
        <v>44314</v>
      </c>
      <c r="C2634" s="1" t="str">
        <f t="shared" si="41"/>
        <v>21118</v>
      </c>
      <c r="D2634" t="s">
        <v>109</v>
      </c>
      <c r="E2634" t="s">
        <v>120</v>
      </c>
      <c r="F2634" t="s">
        <v>111</v>
      </c>
      <c r="G2634">
        <v>20</v>
      </c>
      <c r="H2634">
        <v>181.4</v>
      </c>
      <c r="I2634" t="s">
        <v>41</v>
      </c>
      <c r="J2634" t="str">
        <f>_xlfn.XLOOKUP(Table1_1[[#This Row],[Analyte]],[1]analyte_order!$B:$B,[1]analyte_order!$C:$C)</f>
        <v>356-02-5</v>
      </c>
      <c r="K2634">
        <f>_xlfn.XLOOKUP(Table1_1[[#This Row],[CAS_rn]],[1]analyte_order!$C:$C,[1]analyte_order!$E:$E)</f>
        <v>38</v>
      </c>
      <c r="L2634" s="3">
        <v>0.38650000000000001</v>
      </c>
    </row>
    <row r="2635" spans="1:12" x14ac:dyDescent="0.3">
      <c r="A2635" t="s">
        <v>207</v>
      </c>
      <c r="B2635" s="1">
        <v>44314</v>
      </c>
      <c r="C2635" s="1" t="str">
        <f t="shared" si="41"/>
        <v>21118</v>
      </c>
      <c r="D2635" t="s">
        <v>109</v>
      </c>
      <c r="E2635" t="s">
        <v>120</v>
      </c>
      <c r="F2635" t="s">
        <v>111</v>
      </c>
      <c r="G2635">
        <v>20</v>
      </c>
      <c r="H2635">
        <v>181.4</v>
      </c>
      <c r="I2635" t="s">
        <v>42</v>
      </c>
      <c r="J2635" t="str">
        <f>_xlfn.XLOOKUP(Table1_1[[#This Row],[Analyte]],[1]analyte_order!$B:$B,[1]analyte_order!$C:$C)</f>
        <v>914637-49-3</v>
      </c>
      <c r="K2635">
        <f>_xlfn.XLOOKUP(Table1_1[[#This Row],[CAS_rn]],[1]analyte_order!$C:$C,[1]analyte_order!$E:$E)</f>
        <v>39</v>
      </c>
      <c r="L2635" s="3">
        <v>3.8649999999999997E-2</v>
      </c>
    </row>
    <row r="2636" spans="1:12" x14ac:dyDescent="0.3">
      <c r="A2636" t="s">
        <v>207</v>
      </c>
      <c r="B2636" s="1">
        <v>44314</v>
      </c>
      <c r="C2636" s="1" t="str">
        <f t="shared" si="41"/>
        <v>21118</v>
      </c>
      <c r="D2636" t="s">
        <v>109</v>
      </c>
      <c r="E2636" t="s">
        <v>120</v>
      </c>
      <c r="F2636" t="s">
        <v>111</v>
      </c>
      <c r="G2636">
        <v>20</v>
      </c>
      <c r="H2636">
        <v>181.4</v>
      </c>
      <c r="I2636" t="s">
        <v>43</v>
      </c>
      <c r="J2636" t="str">
        <f>_xlfn.XLOOKUP(Table1_1[[#This Row],[Analyte]],[1]analyte_order!$B:$B,[1]analyte_order!$C:$C)</f>
        <v>812-70-4</v>
      </c>
      <c r="K2636">
        <f>_xlfn.XLOOKUP(Table1_1[[#This Row],[CAS_rn]],[1]analyte_order!$C:$C,[1]analyte_order!$E:$E)</f>
        <v>40</v>
      </c>
      <c r="L2636" s="3">
        <v>0.39400000000000002</v>
      </c>
    </row>
    <row r="2637" spans="1:12" x14ac:dyDescent="0.3">
      <c r="A2637" t="s">
        <v>207</v>
      </c>
      <c r="B2637" s="1">
        <v>44314</v>
      </c>
      <c r="C2637" s="1" t="str">
        <f t="shared" si="41"/>
        <v>21118</v>
      </c>
      <c r="D2637" t="s">
        <v>109</v>
      </c>
      <c r="E2637" t="s">
        <v>120</v>
      </c>
      <c r="F2637" t="s">
        <v>111</v>
      </c>
      <c r="G2637">
        <v>20</v>
      </c>
      <c r="H2637">
        <v>181.4</v>
      </c>
      <c r="I2637" t="s">
        <v>44</v>
      </c>
      <c r="J2637" t="str">
        <f>_xlfn.XLOOKUP(Table1_1[[#This Row],[Analyte]],[1]analyte_order!$B:$B,[1]analyte_order!$C:$C)</f>
        <v>53826-12-3</v>
      </c>
      <c r="K2637">
        <f>_xlfn.XLOOKUP(Table1_1[[#This Row],[CAS_rn]],[1]analyte_order!$C:$C,[1]analyte_order!$E:$E)</f>
        <v>41</v>
      </c>
      <c r="L2637" s="3">
        <v>9.6500000000000002E-2</v>
      </c>
    </row>
    <row r="2638" spans="1:12" x14ac:dyDescent="0.3">
      <c r="A2638" t="s">
        <v>207</v>
      </c>
      <c r="B2638" s="1">
        <v>44314</v>
      </c>
      <c r="C2638" s="1" t="str">
        <f t="shared" si="41"/>
        <v>21118</v>
      </c>
      <c r="D2638" t="s">
        <v>109</v>
      </c>
      <c r="E2638" t="s">
        <v>120</v>
      </c>
      <c r="F2638" t="s">
        <v>111</v>
      </c>
      <c r="G2638">
        <v>20</v>
      </c>
      <c r="H2638">
        <v>181.4</v>
      </c>
      <c r="I2638" t="s">
        <v>45</v>
      </c>
      <c r="J2638" t="str">
        <f>_xlfn.XLOOKUP(Table1_1[[#This Row],[Analyte]],[1]analyte_order!$B:$B,[1]analyte_order!$C:$C)</f>
        <v>27854-31-5</v>
      </c>
      <c r="K2638">
        <f>_xlfn.XLOOKUP(Table1_1[[#This Row],[CAS_rn]],[1]analyte_order!$C:$C,[1]analyte_order!$E:$E)</f>
        <v>42</v>
      </c>
      <c r="L2638" s="3">
        <v>9.6500000000000002E-2</v>
      </c>
    </row>
    <row r="2639" spans="1:12" x14ac:dyDescent="0.3">
      <c r="A2639" t="s">
        <v>207</v>
      </c>
      <c r="B2639" s="1">
        <v>44314</v>
      </c>
      <c r="C2639" s="1" t="str">
        <f t="shared" si="41"/>
        <v>21118</v>
      </c>
      <c r="D2639" t="s">
        <v>109</v>
      </c>
      <c r="E2639" t="s">
        <v>120</v>
      </c>
      <c r="F2639" t="s">
        <v>111</v>
      </c>
      <c r="G2639">
        <v>20</v>
      </c>
      <c r="H2639">
        <v>181.4</v>
      </c>
      <c r="I2639" t="s">
        <v>46</v>
      </c>
      <c r="J2639" t="str">
        <f>_xlfn.XLOOKUP(Table1_1[[#This Row],[Analyte]],[1]analyte_order!$B:$B,[1]analyte_order!$C:$C)</f>
        <v>53826-13-4</v>
      </c>
      <c r="K2639">
        <f>_xlfn.XLOOKUP(Table1_1[[#This Row],[CAS_rn]],[1]analyte_order!$C:$C,[1]analyte_order!$E:$E)</f>
        <v>43</v>
      </c>
      <c r="L2639" s="3">
        <v>3.8649999999999997E-2</v>
      </c>
    </row>
    <row r="2640" spans="1:12" x14ac:dyDescent="0.3">
      <c r="A2640" t="s">
        <v>207</v>
      </c>
      <c r="B2640" s="1">
        <v>44314</v>
      </c>
      <c r="C2640" s="1" t="str">
        <f t="shared" si="41"/>
        <v>21118</v>
      </c>
      <c r="D2640" t="s">
        <v>109</v>
      </c>
      <c r="E2640" t="s">
        <v>120</v>
      </c>
      <c r="F2640" t="s">
        <v>111</v>
      </c>
      <c r="G2640">
        <v>20</v>
      </c>
      <c r="H2640">
        <v>181.4</v>
      </c>
      <c r="I2640" t="s">
        <v>47</v>
      </c>
      <c r="J2640" t="str">
        <f>_xlfn.XLOOKUP(Table1_1[[#This Row],[Analyte]],[1]analyte_order!$B:$B,[1]analyte_order!$C:$C)</f>
        <v>161094-75-3</v>
      </c>
      <c r="K2640">
        <f>_xlfn.XLOOKUP(Table1_1[[#This Row],[CAS_rn]],[1]analyte_order!$C:$C,[1]analyte_order!$E:$E)</f>
        <v>44</v>
      </c>
      <c r="L2640" s="3">
        <v>3.8649999999999997E-2</v>
      </c>
    </row>
    <row r="2641" spans="1:12" x14ac:dyDescent="0.3">
      <c r="A2641" t="s">
        <v>207</v>
      </c>
      <c r="B2641" s="1">
        <v>44314</v>
      </c>
      <c r="C2641" s="1" t="str">
        <f t="shared" si="41"/>
        <v>21118</v>
      </c>
      <c r="D2641" t="s">
        <v>109</v>
      </c>
      <c r="E2641" t="s">
        <v>120</v>
      </c>
      <c r="F2641" t="s">
        <v>111</v>
      </c>
      <c r="G2641">
        <v>20</v>
      </c>
      <c r="H2641">
        <v>181.4</v>
      </c>
      <c r="I2641" t="s">
        <v>48</v>
      </c>
      <c r="J2641" t="str">
        <f>_xlfn.XLOOKUP(Table1_1[[#This Row],[Analyte]],[1]analyte_order!$B:$B,[1]analyte_order!$C:$C)</f>
        <v>70887-84-2</v>
      </c>
      <c r="K2641">
        <f>_xlfn.XLOOKUP(Table1_1[[#This Row],[CAS_rn]],[1]analyte_order!$C:$C,[1]analyte_order!$E:$E)</f>
        <v>45</v>
      </c>
      <c r="L2641" s="3">
        <v>3.8649999999999997E-2</v>
      </c>
    </row>
    <row r="2642" spans="1:12" x14ac:dyDescent="0.3">
      <c r="A2642" t="s">
        <v>207</v>
      </c>
      <c r="B2642" s="1">
        <v>44314</v>
      </c>
      <c r="C2642" s="1" t="str">
        <f t="shared" si="41"/>
        <v>21118</v>
      </c>
      <c r="D2642" t="s">
        <v>109</v>
      </c>
      <c r="E2642" t="s">
        <v>120</v>
      </c>
      <c r="F2642" t="s">
        <v>111</v>
      </c>
      <c r="G2642">
        <v>20</v>
      </c>
      <c r="H2642">
        <v>181.4</v>
      </c>
      <c r="I2642" t="s">
        <v>49</v>
      </c>
      <c r="J2642" t="str">
        <f>_xlfn.XLOOKUP(Table1_1[[#This Row],[Analyte]],[1]analyte_order!$B:$B,[1]analyte_order!$C:$C)</f>
        <v>57677-95-9</v>
      </c>
      <c r="K2642">
        <f>_xlfn.XLOOKUP(Table1_1[[#This Row],[CAS_rn]],[1]analyte_order!$C:$C,[1]analyte_order!$E:$E)</f>
        <v>46</v>
      </c>
      <c r="L2642" s="3">
        <v>9.6500000000000002E-2</v>
      </c>
    </row>
    <row r="2643" spans="1:12" x14ac:dyDescent="0.3">
      <c r="A2643" t="s">
        <v>207</v>
      </c>
      <c r="B2643" s="1">
        <v>44314</v>
      </c>
      <c r="C2643" s="1" t="str">
        <f t="shared" si="41"/>
        <v>21118</v>
      </c>
      <c r="D2643" t="s">
        <v>109</v>
      </c>
      <c r="E2643" t="s">
        <v>120</v>
      </c>
      <c r="F2643" t="s">
        <v>111</v>
      </c>
      <c r="G2643">
        <v>20</v>
      </c>
      <c r="H2643">
        <v>181.4</v>
      </c>
      <c r="I2643" t="s">
        <v>50</v>
      </c>
      <c r="J2643" t="str">
        <f>_xlfn.XLOOKUP(Table1_1[[#This Row],[Analyte]],[1]analyte_order!$B:$B,[1]analyte_order!$C:$C)</f>
        <v>30334-69-1</v>
      </c>
      <c r="K2643">
        <f>_xlfn.XLOOKUP(Table1_1[[#This Row],[CAS_rn]],[1]analyte_order!$C:$C,[1]analyte_order!$E:$E)</f>
        <v>51</v>
      </c>
      <c r="L2643" s="3">
        <v>51.5</v>
      </c>
    </row>
    <row r="2644" spans="1:12" x14ac:dyDescent="0.3">
      <c r="A2644" t="s">
        <v>207</v>
      </c>
      <c r="B2644" s="1">
        <v>44314</v>
      </c>
      <c r="C2644" s="1" t="str">
        <f t="shared" si="41"/>
        <v>21118</v>
      </c>
      <c r="D2644" t="s">
        <v>109</v>
      </c>
      <c r="E2644" t="s">
        <v>120</v>
      </c>
      <c r="F2644" t="s">
        <v>111</v>
      </c>
      <c r="G2644">
        <v>20</v>
      </c>
      <c r="H2644">
        <v>181.4</v>
      </c>
      <c r="I2644" t="s">
        <v>51</v>
      </c>
      <c r="J2644" t="str">
        <f>_xlfn.XLOOKUP(Table1_1[[#This Row],[Analyte]],[1]analyte_order!$B:$B,[1]analyte_order!$C:$C)</f>
        <v>41997-13-1</v>
      </c>
      <c r="K2644">
        <f>_xlfn.XLOOKUP(Table1_1[[#This Row],[CAS_rn]],[1]analyte_order!$C:$C,[1]analyte_order!$E:$E)</f>
        <v>52</v>
      </c>
      <c r="L2644" s="3">
        <v>275</v>
      </c>
    </row>
    <row r="2645" spans="1:12" x14ac:dyDescent="0.3">
      <c r="A2645" t="s">
        <v>207</v>
      </c>
      <c r="B2645" s="1">
        <v>44314</v>
      </c>
      <c r="C2645" s="1" t="str">
        <f t="shared" si="41"/>
        <v>21118</v>
      </c>
      <c r="D2645" t="s">
        <v>109</v>
      </c>
      <c r="E2645" t="s">
        <v>120</v>
      </c>
      <c r="F2645" t="s">
        <v>111</v>
      </c>
      <c r="G2645">
        <v>20</v>
      </c>
      <c r="H2645">
        <v>181.4</v>
      </c>
      <c r="I2645" t="s">
        <v>52</v>
      </c>
      <c r="J2645" t="str">
        <f>_xlfn.XLOOKUP(Table1_1[[#This Row],[Analyte]],[1]analyte_order!$B:$B,[1]analyte_order!$C:$C)</f>
        <v>423-41-6</v>
      </c>
      <c r="K2645">
        <f>_xlfn.XLOOKUP(Table1_1[[#This Row],[CAS_rn]],[1]analyte_order!$C:$C,[1]analyte_order!$E:$E)</f>
        <v>53</v>
      </c>
      <c r="L2645" s="3">
        <v>9.6500000000000002E-2</v>
      </c>
    </row>
    <row r="2646" spans="1:12" x14ac:dyDescent="0.3">
      <c r="A2646" t="s">
        <v>207</v>
      </c>
      <c r="B2646" s="1">
        <v>44314</v>
      </c>
      <c r="C2646" s="1" t="str">
        <f t="shared" si="41"/>
        <v>21118</v>
      </c>
      <c r="D2646" t="s">
        <v>109</v>
      </c>
      <c r="E2646" t="s">
        <v>120</v>
      </c>
      <c r="F2646" t="s">
        <v>111</v>
      </c>
      <c r="G2646">
        <v>20</v>
      </c>
      <c r="H2646">
        <v>181.4</v>
      </c>
      <c r="I2646" t="s">
        <v>53</v>
      </c>
      <c r="J2646" t="str">
        <f>_xlfn.XLOOKUP(Table1_1[[#This Row],[Analyte]],[1]analyte_order!$B:$B,[1]analyte_order!$C:$C)</f>
        <v>777011-38-8</v>
      </c>
      <c r="K2646">
        <f>_xlfn.XLOOKUP(Table1_1[[#This Row],[CAS_rn]],[1]analyte_order!$C:$C,[1]analyte_order!$E:$E)</f>
        <v>54</v>
      </c>
      <c r="L2646" s="3">
        <v>5.68</v>
      </c>
    </row>
    <row r="2647" spans="1:12" x14ac:dyDescent="0.3">
      <c r="A2647" t="s">
        <v>207</v>
      </c>
      <c r="B2647" s="1">
        <v>44314</v>
      </c>
      <c r="C2647" s="1" t="str">
        <f t="shared" si="41"/>
        <v>21118</v>
      </c>
      <c r="D2647" t="s">
        <v>109</v>
      </c>
      <c r="E2647" t="s">
        <v>120</v>
      </c>
      <c r="F2647" t="s">
        <v>111</v>
      </c>
      <c r="G2647">
        <v>20</v>
      </c>
      <c r="H2647">
        <v>181.4</v>
      </c>
      <c r="I2647" t="s">
        <v>54</v>
      </c>
      <c r="J2647" t="str">
        <f>_xlfn.XLOOKUP(Table1_1[[#This Row],[Analyte]],[1]analyte_order!$B:$B,[1]analyte_order!$C:$C)</f>
        <v>646-83-3</v>
      </c>
      <c r="K2647">
        <f>_xlfn.XLOOKUP(Table1_1[[#This Row],[CAS_rn]],[1]analyte_order!$C:$C,[1]analyte_order!$E:$E)</f>
        <v>55</v>
      </c>
      <c r="L2647" s="3">
        <v>0.19350000000000001</v>
      </c>
    </row>
    <row r="2648" spans="1:12" x14ac:dyDescent="0.3">
      <c r="A2648" t="s">
        <v>207</v>
      </c>
      <c r="B2648" s="1">
        <v>44314</v>
      </c>
      <c r="C2648" s="1" t="str">
        <f t="shared" si="41"/>
        <v>21118</v>
      </c>
      <c r="D2648" t="s">
        <v>109</v>
      </c>
      <c r="E2648" t="s">
        <v>120</v>
      </c>
      <c r="F2648" t="s">
        <v>111</v>
      </c>
      <c r="G2648">
        <v>20</v>
      </c>
      <c r="H2648">
        <v>181.4</v>
      </c>
      <c r="I2648" t="s">
        <v>55</v>
      </c>
      <c r="J2648" t="str">
        <f>_xlfn.XLOOKUP(Table1_1[[#This Row],[Analyte]],[1]analyte_order!$B:$B,[1]analyte_order!$C:$C)</f>
        <v>678-41-1</v>
      </c>
      <c r="K2648">
        <f>_xlfn.XLOOKUP(Table1_1[[#This Row],[CAS_rn]],[1]analyte_order!$C:$C,[1]analyte_order!$E:$E)</f>
        <v>56</v>
      </c>
      <c r="L2648" s="3">
        <v>7.7499999999999999E-2</v>
      </c>
    </row>
    <row r="2649" spans="1:12" x14ac:dyDescent="0.3">
      <c r="A2649" t="s">
        <v>207</v>
      </c>
      <c r="B2649" s="1">
        <v>44314</v>
      </c>
      <c r="C2649" s="1" t="str">
        <f t="shared" si="41"/>
        <v>21118</v>
      </c>
      <c r="D2649" t="s">
        <v>109</v>
      </c>
      <c r="E2649" t="s">
        <v>120</v>
      </c>
      <c r="F2649" t="s">
        <v>111</v>
      </c>
      <c r="G2649">
        <v>20</v>
      </c>
      <c r="H2649">
        <v>181.4</v>
      </c>
      <c r="I2649" t="s">
        <v>56</v>
      </c>
      <c r="J2649" t="str">
        <f>_xlfn.XLOOKUP(Table1_1[[#This Row],[Analyte]],[1]analyte_order!$B:$B,[1]analyte_order!$C:$C)</f>
        <v>2965-52-8</v>
      </c>
      <c r="K2649">
        <f>_xlfn.XLOOKUP(Table1_1[[#This Row],[CAS_rn]],[1]analyte_order!$C:$C,[1]analyte_order!$E:$E)</f>
        <v>57</v>
      </c>
      <c r="L2649" s="3">
        <v>7.7499999999999999E-2</v>
      </c>
    </row>
    <row r="2650" spans="1:12" x14ac:dyDescent="0.3">
      <c r="A2650" t="s">
        <v>208</v>
      </c>
      <c r="B2650" s="1">
        <v>44314</v>
      </c>
      <c r="C2650" s="1" t="str">
        <f t="shared" si="41"/>
        <v>21118</v>
      </c>
      <c r="D2650" t="s">
        <v>109</v>
      </c>
      <c r="E2650" t="s">
        <v>120</v>
      </c>
      <c r="F2650" t="s">
        <v>113</v>
      </c>
      <c r="G2650">
        <v>20</v>
      </c>
      <c r="H2650">
        <v>181.4</v>
      </c>
      <c r="I2650" t="s">
        <v>7</v>
      </c>
      <c r="J2650" t="str">
        <f>_xlfn.XLOOKUP(Table1_1[[#This Row],[Analyte]],[1]analyte_order!$B:$B,[1]analyte_order!$C:$C)</f>
        <v>375-22-4</v>
      </c>
      <c r="K2650">
        <f>_xlfn.XLOOKUP(Table1_1[[#This Row],[CAS_rn]],[1]analyte_order!$C:$C,[1]analyte_order!$E:$E)</f>
        <v>1</v>
      </c>
      <c r="L2650" s="3">
        <v>4.2250000000000003E-2</v>
      </c>
    </row>
    <row r="2651" spans="1:12" x14ac:dyDescent="0.3">
      <c r="A2651" t="s">
        <v>208</v>
      </c>
      <c r="B2651" s="1">
        <v>44314</v>
      </c>
      <c r="C2651" s="1" t="str">
        <f t="shared" si="41"/>
        <v>21118</v>
      </c>
      <c r="D2651" t="s">
        <v>109</v>
      </c>
      <c r="E2651" t="s">
        <v>120</v>
      </c>
      <c r="F2651" t="s">
        <v>113</v>
      </c>
      <c r="G2651">
        <v>20</v>
      </c>
      <c r="H2651">
        <v>181.4</v>
      </c>
      <c r="I2651" t="s">
        <v>8</v>
      </c>
      <c r="J2651" t="str">
        <f>_xlfn.XLOOKUP(Table1_1[[#This Row],[Analyte]],[1]analyte_order!$B:$B,[1]analyte_order!$C:$C)</f>
        <v>2706-90-3</v>
      </c>
      <c r="K2651">
        <f>_xlfn.XLOOKUP(Table1_1[[#This Row],[CAS_rn]],[1]analyte_order!$C:$C,[1]analyte_order!$E:$E)</f>
        <v>2</v>
      </c>
      <c r="L2651" s="3">
        <v>4.2250000000000003E-2</v>
      </c>
    </row>
    <row r="2652" spans="1:12" x14ac:dyDescent="0.3">
      <c r="A2652" t="s">
        <v>208</v>
      </c>
      <c r="B2652" s="1">
        <v>44314</v>
      </c>
      <c r="C2652" s="1" t="str">
        <f t="shared" si="41"/>
        <v>21118</v>
      </c>
      <c r="D2652" t="s">
        <v>109</v>
      </c>
      <c r="E2652" t="s">
        <v>120</v>
      </c>
      <c r="F2652" t="s">
        <v>113</v>
      </c>
      <c r="G2652">
        <v>20</v>
      </c>
      <c r="H2652">
        <v>181.4</v>
      </c>
      <c r="I2652" t="s">
        <v>9</v>
      </c>
      <c r="J2652" t="str">
        <f>_xlfn.XLOOKUP(Table1_1[[#This Row],[Analyte]],[1]analyte_order!$B:$B,[1]analyte_order!$C:$C)</f>
        <v>307-24-4</v>
      </c>
      <c r="K2652">
        <f>_xlfn.XLOOKUP(Table1_1[[#This Row],[CAS_rn]],[1]analyte_order!$C:$C,[1]analyte_order!$E:$E)</f>
        <v>3</v>
      </c>
      <c r="L2652" s="3">
        <v>8.4500000000000006E-2</v>
      </c>
    </row>
    <row r="2653" spans="1:12" x14ac:dyDescent="0.3">
      <c r="A2653" t="s">
        <v>208</v>
      </c>
      <c r="B2653" s="1">
        <v>44314</v>
      </c>
      <c r="C2653" s="1" t="str">
        <f t="shared" si="41"/>
        <v>21118</v>
      </c>
      <c r="D2653" t="s">
        <v>109</v>
      </c>
      <c r="E2653" t="s">
        <v>120</v>
      </c>
      <c r="F2653" t="s">
        <v>113</v>
      </c>
      <c r="G2653">
        <v>20</v>
      </c>
      <c r="H2653">
        <v>181.4</v>
      </c>
      <c r="I2653" t="s">
        <v>10</v>
      </c>
      <c r="J2653" t="str">
        <f>_xlfn.XLOOKUP(Table1_1[[#This Row],[Analyte]],[1]analyte_order!$B:$B,[1]analyte_order!$C:$C)</f>
        <v>375-85-9</v>
      </c>
      <c r="K2653">
        <f>_xlfn.XLOOKUP(Table1_1[[#This Row],[CAS_rn]],[1]analyte_order!$C:$C,[1]analyte_order!$E:$E)</f>
        <v>4</v>
      </c>
      <c r="L2653" s="3">
        <v>8.4500000000000006E-2</v>
      </c>
    </row>
    <row r="2654" spans="1:12" x14ac:dyDescent="0.3">
      <c r="A2654" t="s">
        <v>208</v>
      </c>
      <c r="B2654" s="1">
        <v>44314</v>
      </c>
      <c r="C2654" s="1" t="str">
        <f t="shared" si="41"/>
        <v>21118</v>
      </c>
      <c r="D2654" t="s">
        <v>109</v>
      </c>
      <c r="E2654" t="s">
        <v>120</v>
      </c>
      <c r="F2654" t="s">
        <v>113</v>
      </c>
      <c r="G2654">
        <v>20</v>
      </c>
      <c r="H2654">
        <v>181.4</v>
      </c>
      <c r="I2654" t="s">
        <v>11</v>
      </c>
      <c r="J2654" t="str">
        <f>_xlfn.XLOOKUP(Table1_1[[#This Row],[Analyte]],[1]analyte_order!$B:$B,[1]analyte_order!$C:$C)</f>
        <v>335-67-1</v>
      </c>
      <c r="K2654">
        <f>_xlfn.XLOOKUP(Table1_1[[#This Row],[CAS_rn]],[1]analyte_order!$C:$C,[1]analyte_order!$E:$E)</f>
        <v>5</v>
      </c>
      <c r="L2654" s="3">
        <v>8.4500000000000006E-2</v>
      </c>
    </row>
    <row r="2655" spans="1:12" x14ac:dyDescent="0.3">
      <c r="A2655" t="s">
        <v>208</v>
      </c>
      <c r="B2655" s="1">
        <v>44314</v>
      </c>
      <c r="C2655" s="1" t="str">
        <f t="shared" si="41"/>
        <v>21118</v>
      </c>
      <c r="D2655" t="s">
        <v>109</v>
      </c>
      <c r="E2655" t="s">
        <v>120</v>
      </c>
      <c r="F2655" t="s">
        <v>113</v>
      </c>
      <c r="G2655">
        <v>20</v>
      </c>
      <c r="H2655">
        <v>181.4</v>
      </c>
      <c r="I2655" t="s">
        <v>12</v>
      </c>
      <c r="J2655" t="str">
        <f>_xlfn.XLOOKUP(Table1_1[[#This Row],[Analyte]],[1]analyte_order!$B:$B,[1]analyte_order!$C:$C)</f>
        <v>375-95-1</v>
      </c>
      <c r="K2655">
        <f>_xlfn.XLOOKUP(Table1_1[[#This Row],[CAS_rn]],[1]analyte_order!$C:$C,[1]analyte_order!$E:$E)</f>
        <v>6</v>
      </c>
      <c r="L2655" s="3">
        <v>0.31900000000000001</v>
      </c>
    </row>
    <row r="2656" spans="1:12" x14ac:dyDescent="0.3">
      <c r="A2656" t="s">
        <v>208</v>
      </c>
      <c r="B2656" s="1">
        <v>44314</v>
      </c>
      <c r="C2656" s="1" t="str">
        <f t="shared" si="41"/>
        <v>21118</v>
      </c>
      <c r="D2656" t="s">
        <v>109</v>
      </c>
      <c r="E2656" t="s">
        <v>120</v>
      </c>
      <c r="F2656" t="s">
        <v>113</v>
      </c>
      <c r="G2656">
        <v>20</v>
      </c>
      <c r="H2656">
        <v>181.4</v>
      </c>
      <c r="I2656" t="s">
        <v>19</v>
      </c>
      <c r="J2656" t="str">
        <f>_xlfn.XLOOKUP(Table1_1[[#This Row],[Analyte]],[1]analyte_order!$B:$B,[1]analyte_order!$C:$C)</f>
        <v>335-76-2</v>
      </c>
      <c r="K2656">
        <f>_xlfn.XLOOKUP(Table1_1[[#This Row],[CAS_rn]],[1]analyte_order!$C:$C,[1]analyte_order!$E:$E)</f>
        <v>7</v>
      </c>
      <c r="L2656" s="3">
        <v>10.3</v>
      </c>
    </row>
    <row r="2657" spans="1:12" x14ac:dyDescent="0.3">
      <c r="A2657" t="s">
        <v>208</v>
      </c>
      <c r="B2657" s="1">
        <v>44314</v>
      </c>
      <c r="C2657" s="1" t="str">
        <f t="shared" si="41"/>
        <v>21118</v>
      </c>
      <c r="D2657" t="s">
        <v>109</v>
      </c>
      <c r="E2657" t="s">
        <v>120</v>
      </c>
      <c r="F2657" t="s">
        <v>113</v>
      </c>
      <c r="G2657">
        <v>20</v>
      </c>
      <c r="H2657">
        <v>181.4</v>
      </c>
      <c r="I2657" t="s">
        <v>20</v>
      </c>
      <c r="J2657" t="str">
        <f>_xlfn.XLOOKUP(Table1_1[[#This Row],[Analyte]],[1]analyte_order!$B:$B,[1]analyte_order!$C:$C)</f>
        <v>2058-94-8</v>
      </c>
      <c r="K2657">
        <f>_xlfn.XLOOKUP(Table1_1[[#This Row],[CAS_rn]],[1]analyte_order!$C:$C,[1]analyte_order!$E:$E)</f>
        <v>8</v>
      </c>
      <c r="L2657" s="3">
        <v>19.8</v>
      </c>
    </row>
    <row r="2658" spans="1:12" x14ac:dyDescent="0.3">
      <c r="A2658" t="s">
        <v>208</v>
      </c>
      <c r="B2658" s="1">
        <v>44314</v>
      </c>
      <c r="C2658" s="1" t="str">
        <f t="shared" si="41"/>
        <v>21118</v>
      </c>
      <c r="D2658" t="s">
        <v>109</v>
      </c>
      <c r="E2658" t="s">
        <v>120</v>
      </c>
      <c r="F2658" t="s">
        <v>113</v>
      </c>
      <c r="G2658">
        <v>20</v>
      </c>
      <c r="H2658">
        <v>181.4</v>
      </c>
      <c r="I2658" t="s">
        <v>21</v>
      </c>
      <c r="J2658" t="str">
        <f>_xlfn.XLOOKUP(Table1_1[[#This Row],[Analyte]],[1]analyte_order!$B:$B,[1]analyte_order!$C:$C)</f>
        <v>307-55-1</v>
      </c>
      <c r="K2658">
        <f>_xlfn.XLOOKUP(Table1_1[[#This Row],[CAS_rn]],[1]analyte_order!$C:$C,[1]analyte_order!$E:$E)</f>
        <v>9</v>
      </c>
      <c r="L2658" s="3">
        <v>22.3</v>
      </c>
    </row>
    <row r="2659" spans="1:12" x14ac:dyDescent="0.3">
      <c r="A2659" t="s">
        <v>208</v>
      </c>
      <c r="B2659" s="1">
        <v>44314</v>
      </c>
      <c r="C2659" s="1" t="str">
        <f t="shared" si="41"/>
        <v>21118</v>
      </c>
      <c r="D2659" t="s">
        <v>109</v>
      </c>
      <c r="E2659" t="s">
        <v>120</v>
      </c>
      <c r="F2659" t="s">
        <v>113</v>
      </c>
      <c r="G2659">
        <v>20</v>
      </c>
      <c r="H2659">
        <v>181.4</v>
      </c>
      <c r="I2659" t="s">
        <v>22</v>
      </c>
      <c r="J2659" t="str">
        <f>_xlfn.XLOOKUP(Table1_1[[#This Row],[Analyte]],[1]analyte_order!$B:$B,[1]analyte_order!$C:$C)</f>
        <v>72629-94-8</v>
      </c>
      <c r="K2659">
        <f>_xlfn.XLOOKUP(Table1_1[[#This Row],[CAS_rn]],[1]analyte_order!$C:$C,[1]analyte_order!$E:$E)</f>
        <v>10</v>
      </c>
      <c r="L2659" s="3">
        <v>13.9</v>
      </c>
    </row>
    <row r="2660" spans="1:12" x14ac:dyDescent="0.3">
      <c r="A2660" t="s">
        <v>208</v>
      </c>
      <c r="B2660" s="1">
        <v>44314</v>
      </c>
      <c r="C2660" s="1" t="str">
        <f t="shared" si="41"/>
        <v>21118</v>
      </c>
      <c r="D2660" t="s">
        <v>109</v>
      </c>
      <c r="E2660" t="s">
        <v>120</v>
      </c>
      <c r="F2660" t="s">
        <v>113</v>
      </c>
      <c r="G2660">
        <v>20</v>
      </c>
      <c r="H2660">
        <v>181.4</v>
      </c>
      <c r="I2660" t="s">
        <v>23</v>
      </c>
      <c r="J2660" t="str">
        <f>_xlfn.XLOOKUP(Table1_1[[#This Row],[Analyte]],[1]analyte_order!$B:$B,[1]analyte_order!$C:$C)</f>
        <v>376-06-7</v>
      </c>
      <c r="K2660">
        <f>_xlfn.XLOOKUP(Table1_1[[#This Row],[CAS_rn]],[1]analyte_order!$C:$C,[1]analyte_order!$E:$E)</f>
        <v>11</v>
      </c>
      <c r="L2660" s="3">
        <v>17.2</v>
      </c>
    </row>
    <row r="2661" spans="1:12" x14ac:dyDescent="0.3">
      <c r="A2661" t="s">
        <v>208</v>
      </c>
      <c r="B2661" s="1">
        <v>44314</v>
      </c>
      <c r="C2661" s="1" t="str">
        <f t="shared" si="41"/>
        <v>21118</v>
      </c>
      <c r="D2661" t="s">
        <v>109</v>
      </c>
      <c r="E2661" t="s">
        <v>120</v>
      </c>
      <c r="F2661" t="s">
        <v>113</v>
      </c>
      <c r="G2661">
        <v>20</v>
      </c>
      <c r="H2661">
        <v>181.4</v>
      </c>
      <c r="I2661" t="s">
        <v>24</v>
      </c>
      <c r="J2661" t="str">
        <f>_xlfn.XLOOKUP(Table1_1[[#This Row],[Analyte]],[1]analyte_order!$B:$B,[1]analyte_order!$C:$C)</f>
        <v>67905-19-5</v>
      </c>
      <c r="K2661">
        <f>_xlfn.XLOOKUP(Table1_1[[#This Row],[CAS_rn]],[1]analyte_order!$C:$C,[1]analyte_order!$E:$E)</f>
        <v>12</v>
      </c>
      <c r="L2661" s="3">
        <v>0.88500000000000001</v>
      </c>
    </row>
    <row r="2662" spans="1:12" x14ac:dyDescent="0.3">
      <c r="A2662" t="s">
        <v>208</v>
      </c>
      <c r="B2662" s="1">
        <v>44314</v>
      </c>
      <c r="C2662" s="1" t="str">
        <f t="shared" si="41"/>
        <v>21118</v>
      </c>
      <c r="D2662" t="s">
        <v>109</v>
      </c>
      <c r="E2662" t="s">
        <v>120</v>
      </c>
      <c r="F2662" t="s">
        <v>113</v>
      </c>
      <c r="G2662">
        <v>20</v>
      </c>
      <c r="H2662">
        <v>181.4</v>
      </c>
      <c r="I2662" t="s">
        <v>13</v>
      </c>
      <c r="J2662" t="str">
        <f>_xlfn.XLOOKUP(Table1_1[[#This Row],[Analyte]],[1]analyte_order!$B:$B,[1]analyte_order!$C:$C)</f>
        <v>375-73-5</v>
      </c>
      <c r="K2662">
        <f>_xlfn.XLOOKUP(Table1_1[[#This Row],[CAS_rn]],[1]analyte_order!$C:$C,[1]analyte_order!$E:$E)</f>
        <v>14</v>
      </c>
      <c r="L2662" s="3">
        <v>8.4500000000000006E-2</v>
      </c>
    </row>
    <row r="2663" spans="1:12" x14ac:dyDescent="0.3">
      <c r="A2663" t="s">
        <v>208</v>
      </c>
      <c r="B2663" s="1">
        <v>44314</v>
      </c>
      <c r="C2663" s="1" t="str">
        <f t="shared" si="41"/>
        <v>21118</v>
      </c>
      <c r="D2663" t="s">
        <v>109</v>
      </c>
      <c r="E2663" t="s">
        <v>120</v>
      </c>
      <c r="F2663" t="s">
        <v>113</v>
      </c>
      <c r="G2663">
        <v>20</v>
      </c>
      <c r="H2663">
        <v>181.4</v>
      </c>
      <c r="I2663" t="s">
        <v>14</v>
      </c>
      <c r="J2663" t="str">
        <f>_xlfn.XLOOKUP(Table1_1[[#This Row],[Analyte]],[1]analyte_order!$B:$B,[1]analyte_order!$C:$C)</f>
        <v>2706-91-4</v>
      </c>
      <c r="K2663">
        <f>_xlfn.XLOOKUP(Table1_1[[#This Row],[CAS_rn]],[1]analyte_order!$C:$C,[1]analyte_order!$E:$E)</f>
        <v>15</v>
      </c>
      <c r="L2663" s="3">
        <v>0.21099999999999999</v>
      </c>
    </row>
    <row r="2664" spans="1:12" x14ac:dyDescent="0.3">
      <c r="A2664" t="s">
        <v>208</v>
      </c>
      <c r="B2664" s="1">
        <v>44314</v>
      </c>
      <c r="C2664" s="1" t="str">
        <f t="shared" si="41"/>
        <v>21118</v>
      </c>
      <c r="D2664" t="s">
        <v>109</v>
      </c>
      <c r="E2664" t="s">
        <v>120</v>
      </c>
      <c r="F2664" t="s">
        <v>113</v>
      </c>
      <c r="G2664">
        <v>20</v>
      </c>
      <c r="H2664">
        <v>181.4</v>
      </c>
      <c r="I2664" t="s">
        <v>15</v>
      </c>
      <c r="J2664" t="str">
        <f>_xlfn.XLOOKUP(Table1_1[[#This Row],[Analyte]],[1]analyte_order!$B:$B,[1]analyte_order!$C:$C)</f>
        <v>355-46-4</v>
      </c>
      <c r="K2664">
        <f>_xlfn.XLOOKUP(Table1_1[[#This Row],[CAS_rn]],[1]analyte_order!$C:$C,[1]analyte_order!$E:$E)</f>
        <v>16</v>
      </c>
      <c r="L2664" s="3">
        <v>8</v>
      </c>
    </row>
    <row r="2665" spans="1:12" x14ac:dyDescent="0.3">
      <c r="A2665" t="s">
        <v>208</v>
      </c>
      <c r="B2665" s="1">
        <v>44314</v>
      </c>
      <c r="C2665" s="1" t="str">
        <f t="shared" si="41"/>
        <v>21118</v>
      </c>
      <c r="D2665" t="s">
        <v>109</v>
      </c>
      <c r="E2665" t="s">
        <v>120</v>
      </c>
      <c r="F2665" t="s">
        <v>113</v>
      </c>
      <c r="G2665">
        <v>20</v>
      </c>
      <c r="H2665">
        <v>181.4</v>
      </c>
      <c r="I2665" t="s">
        <v>16</v>
      </c>
      <c r="J2665" t="str">
        <f>_xlfn.XLOOKUP(Table1_1[[#This Row],[Analyte]],[1]analyte_order!$B:$B,[1]analyte_order!$C:$C)</f>
        <v>375-92-8</v>
      </c>
      <c r="K2665">
        <f>_xlfn.XLOOKUP(Table1_1[[#This Row],[CAS_rn]],[1]analyte_order!$C:$C,[1]analyte_order!$E:$E)</f>
        <v>17</v>
      </c>
      <c r="L2665" s="3">
        <v>2.99</v>
      </c>
    </row>
    <row r="2666" spans="1:12" x14ac:dyDescent="0.3">
      <c r="A2666" t="s">
        <v>208</v>
      </c>
      <c r="B2666" s="1">
        <v>44314</v>
      </c>
      <c r="C2666" s="1" t="str">
        <f t="shared" si="41"/>
        <v>21118</v>
      </c>
      <c r="D2666" t="s">
        <v>109</v>
      </c>
      <c r="E2666" t="s">
        <v>120</v>
      </c>
      <c r="F2666" t="s">
        <v>113</v>
      </c>
      <c r="G2666">
        <v>20</v>
      </c>
      <c r="H2666">
        <v>181.4</v>
      </c>
      <c r="I2666" t="s">
        <v>17</v>
      </c>
      <c r="J2666" t="str">
        <f>_xlfn.XLOOKUP(Table1_1[[#This Row],[Analyte]],[1]analyte_order!$B:$B,[1]analyte_order!$C:$C)</f>
        <v>1763-23-1</v>
      </c>
      <c r="K2666">
        <f>_xlfn.XLOOKUP(Table1_1[[#This Row],[CAS_rn]],[1]analyte_order!$C:$C,[1]analyte_order!$E:$E)</f>
        <v>18</v>
      </c>
      <c r="L2666" s="3">
        <v>3950</v>
      </c>
    </row>
    <row r="2667" spans="1:12" x14ac:dyDescent="0.3">
      <c r="A2667" t="s">
        <v>208</v>
      </c>
      <c r="B2667" s="1">
        <v>44314</v>
      </c>
      <c r="C2667" s="1" t="str">
        <f t="shared" si="41"/>
        <v>21118</v>
      </c>
      <c r="D2667" t="s">
        <v>109</v>
      </c>
      <c r="E2667" t="s">
        <v>120</v>
      </c>
      <c r="F2667" t="s">
        <v>113</v>
      </c>
      <c r="G2667">
        <v>20</v>
      </c>
      <c r="H2667">
        <v>181.4</v>
      </c>
      <c r="I2667" t="s">
        <v>25</v>
      </c>
      <c r="J2667" t="str">
        <f>_xlfn.XLOOKUP(Table1_1[[#This Row],[Analyte]],[1]analyte_order!$B:$B,[1]analyte_order!$C:$C)</f>
        <v>68259-12-1</v>
      </c>
      <c r="K2667">
        <f>_xlfn.XLOOKUP(Table1_1[[#This Row],[CAS_rn]],[1]analyte_order!$C:$C,[1]analyte_order!$E:$E)</f>
        <v>19</v>
      </c>
      <c r="L2667" s="3">
        <v>24.9</v>
      </c>
    </row>
    <row r="2668" spans="1:12" x14ac:dyDescent="0.3">
      <c r="A2668" t="s">
        <v>208</v>
      </c>
      <c r="B2668" s="1">
        <v>44314</v>
      </c>
      <c r="C2668" s="1" t="str">
        <f t="shared" si="41"/>
        <v>21118</v>
      </c>
      <c r="D2668" t="s">
        <v>109</v>
      </c>
      <c r="E2668" t="s">
        <v>120</v>
      </c>
      <c r="F2668" t="s">
        <v>113</v>
      </c>
      <c r="G2668">
        <v>20</v>
      </c>
      <c r="H2668">
        <v>181.4</v>
      </c>
      <c r="I2668" t="s">
        <v>26</v>
      </c>
      <c r="J2668" t="str">
        <f>_xlfn.XLOOKUP(Table1_1[[#This Row],[Analyte]],[1]analyte_order!$B:$B,[1]analyte_order!$C:$C)</f>
        <v>335-77-3</v>
      </c>
      <c r="K2668">
        <f>_xlfn.XLOOKUP(Table1_1[[#This Row],[CAS_rn]],[1]analyte_order!$C:$C,[1]analyte_order!$E:$E)</f>
        <v>20</v>
      </c>
      <c r="L2668" s="3">
        <v>30.7</v>
      </c>
    </row>
    <row r="2669" spans="1:12" x14ac:dyDescent="0.3">
      <c r="A2669" t="s">
        <v>208</v>
      </c>
      <c r="B2669" s="1">
        <v>44314</v>
      </c>
      <c r="C2669" s="1" t="str">
        <f t="shared" si="41"/>
        <v>21118</v>
      </c>
      <c r="D2669" t="s">
        <v>109</v>
      </c>
      <c r="E2669" t="s">
        <v>120</v>
      </c>
      <c r="F2669" t="s">
        <v>113</v>
      </c>
      <c r="G2669">
        <v>20</v>
      </c>
      <c r="H2669">
        <v>181.4</v>
      </c>
      <c r="I2669" t="s">
        <v>27</v>
      </c>
      <c r="J2669" t="str">
        <f>_xlfn.XLOOKUP(Table1_1[[#This Row],[Analyte]],[1]analyte_order!$B:$B,[1]analyte_order!$C:$C)</f>
        <v>79780-39-5</v>
      </c>
      <c r="K2669">
        <f>_xlfn.XLOOKUP(Table1_1[[#This Row],[CAS_rn]],[1]analyte_order!$C:$C,[1]analyte_order!$E:$E)</f>
        <v>21</v>
      </c>
      <c r="L2669" s="3">
        <v>5.46</v>
      </c>
    </row>
    <row r="2670" spans="1:12" x14ac:dyDescent="0.3">
      <c r="A2670" t="s">
        <v>208</v>
      </c>
      <c r="B2670" s="1">
        <v>44314</v>
      </c>
      <c r="C2670" s="1" t="str">
        <f t="shared" si="41"/>
        <v>21118</v>
      </c>
      <c r="D2670" t="s">
        <v>109</v>
      </c>
      <c r="E2670" t="s">
        <v>120</v>
      </c>
      <c r="F2670" t="s">
        <v>113</v>
      </c>
      <c r="G2670">
        <v>20</v>
      </c>
      <c r="H2670">
        <v>181.4</v>
      </c>
      <c r="I2670" t="s">
        <v>28</v>
      </c>
      <c r="J2670" t="str">
        <f>_xlfn.XLOOKUP(Table1_1[[#This Row],[Analyte]],[1]analyte_order!$B:$B,[1]analyte_order!$C:$C)</f>
        <v>757124-72-4</v>
      </c>
      <c r="K2670">
        <f>_xlfn.XLOOKUP(Table1_1[[#This Row],[CAS_rn]],[1]analyte_order!$C:$C,[1]analyte_order!$E:$E)</f>
        <v>22</v>
      </c>
      <c r="L2670" s="3">
        <v>0.1055</v>
      </c>
    </row>
    <row r="2671" spans="1:12" x14ac:dyDescent="0.3">
      <c r="A2671" t="s">
        <v>208</v>
      </c>
      <c r="B2671" s="1">
        <v>44314</v>
      </c>
      <c r="C2671" s="1" t="str">
        <f t="shared" si="41"/>
        <v>21118</v>
      </c>
      <c r="D2671" t="s">
        <v>109</v>
      </c>
      <c r="E2671" t="s">
        <v>120</v>
      </c>
      <c r="F2671" t="s">
        <v>113</v>
      </c>
      <c r="G2671">
        <v>20</v>
      </c>
      <c r="H2671">
        <v>181.4</v>
      </c>
      <c r="I2671" t="s">
        <v>18</v>
      </c>
      <c r="J2671" t="str">
        <f>_xlfn.XLOOKUP(Table1_1[[#This Row],[Analyte]],[1]analyte_order!$B:$B,[1]analyte_order!$C:$C)</f>
        <v>27619-97-2</v>
      </c>
      <c r="K2671">
        <f>_xlfn.XLOOKUP(Table1_1[[#This Row],[CAS_rn]],[1]analyte_order!$C:$C,[1]analyte_order!$E:$E)</f>
        <v>23</v>
      </c>
      <c r="L2671" s="3">
        <v>4.2250000000000003E-2</v>
      </c>
    </row>
    <row r="2672" spans="1:12" x14ac:dyDescent="0.3">
      <c r="A2672" t="s">
        <v>208</v>
      </c>
      <c r="B2672" s="1">
        <v>44314</v>
      </c>
      <c r="C2672" s="1" t="str">
        <f t="shared" si="41"/>
        <v>21118</v>
      </c>
      <c r="D2672" t="s">
        <v>109</v>
      </c>
      <c r="E2672" t="s">
        <v>120</v>
      </c>
      <c r="F2672" t="s">
        <v>113</v>
      </c>
      <c r="G2672">
        <v>20</v>
      </c>
      <c r="H2672">
        <v>181.4</v>
      </c>
      <c r="I2672" t="s">
        <v>29</v>
      </c>
      <c r="J2672" t="str">
        <f>_xlfn.XLOOKUP(Table1_1[[#This Row],[Analyte]],[1]analyte_order!$B:$B,[1]analyte_order!$C:$C)</f>
        <v>39108-34-4</v>
      </c>
      <c r="K2672">
        <f>_xlfn.XLOOKUP(Table1_1[[#This Row],[CAS_rn]],[1]analyte_order!$C:$C,[1]analyte_order!$E:$E)</f>
        <v>24</v>
      </c>
      <c r="L2672" s="3">
        <v>9.8800000000000008</v>
      </c>
    </row>
    <row r="2673" spans="1:12" x14ac:dyDescent="0.3">
      <c r="A2673" t="s">
        <v>208</v>
      </c>
      <c r="B2673" s="1">
        <v>44314</v>
      </c>
      <c r="C2673" s="1" t="str">
        <f t="shared" si="41"/>
        <v>21118</v>
      </c>
      <c r="D2673" t="s">
        <v>109</v>
      </c>
      <c r="E2673" t="s">
        <v>120</v>
      </c>
      <c r="F2673" t="s">
        <v>113</v>
      </c>
      <c r="G2673">
        <v>20</v>
      </c>
      <c r="H2673">
        <v>181.4</v>
      </c>
      <c r="I2673" t="s">
        <v>30</v>
      </c>
      <c r="J2673" t="str">
        <f>_xlfn.XLOOKUP(Table1_1[[#This Row],[Analyte]],[1]analyte_order!$B:$B,[1]analyte_order!$C:$C)</f>
        <v>120226-60-0</v>
      </c>
      <c r="K2673">
        <f>_xlfn.XLOOKUP(Table1_1[[#This Row],[CAS_rn]],[1]analyte_order!$C:$C,[1]analyte_order!$E:$E)</f>
        <v>25</v>
      </c>
      <c r="L2673" s="3">
        <v>9.98</v>
      </c>
    </row>
    <row r="2674" spans="1:12" x14ac:dyDescent="0.3">
      <c r="A2674" t="s">
        <v>208</v>
      </c>
      <c r="B2674" s="1">
        <v>44314</v>
      </c>
      <c r="C2674" s="1" t="str">
        <f t="shared" si="41"/>
        <v>21118</v>
      </c>
      <c r="D2674" t="s">
        <v>109</v>
      </c>
      <c r="E2674" t="s">
        <v>120</v>
      </c>
      <c r="F2674" t="s">
        <v>113</v>
      </c>
      <c r="G2674">
        <v>20</v>
      </c>
      <c r="H2674">
        <v>181.4</v>
      </c>
      <c r="I2674" t="s">
        <v>31</v>
      </c>
      <c r="J2674" t="str">
        <f>_xlfn.XLOOKUP(Table1_1[[#This Row],[Analyte]],[1]analyte_order!$B:$B,[1]analyte_order!$C:$C)</f>
        <v>2355-31-9</v>
      </c>
      <c r="K2674">
        <f>_xlfn.XLOOKUP(Table1_1[[#This Row],[CAS_rn]],[1]analyte_order!$C:$C,[1]analyte_order!$E:$E)</f>
        <v>26</v>
      </c>
      <c r="L2674" s="3">
        <v>8.4500000000000006E-2</v>
      </c>
    </row>
    <row r="2675" spans="1:12" x14ac:dyDescent="0.3">
      <c r="A2675" t="s">
        <v>208</v>
      </c>
      <c r="B2675" s="1">
        <v>44314</v>
      </c>
      <c r="C2675" s="1" t="str">
        <f t="shared" si="41"/>
        <v>21118</v>
      </c>
      <c r="D2675" t="s">
        <v>109</v>
      </c>
      <c r="E2675" t="s">
        <v>120</v>
      </c>
      <c r="F2675" t="s">
        <v>113</v>
      </c>
      <c r="G2675">
        <v>20</v>
      </c>
      <c r="H2675">
        <v>181.4</v>
      </c>
      <c r="I2675" t="s">
        <v>32</v>
      </c>
      <c r="J2675" t="str">
        <f>_xlfn.XLOOKUP(Table1_1[[#This Row],[Analyte]],[1]analyte_order!$B:$B,[1]analyte_order!$C:$C)</f>
        <v>2991-50-6</v>
      </c>
      <c r="K2675">
        <f>_xlfn.XLOOKUP(Table1_1[[#This Row],[CAS_rn]],[1]analyte_order!$C:$C,[1]analyte_order!$E:$E)</f>
        <v>27</v>
      </c>
      <c r="L2675" s="3">
        <v>4.2250000000000003E-2</v>
      </c>
    </row>
    <row r="2676" spans="1:12" x14ac:dyDescent="0.3">
      <c r="A2676" t="s">
        <v>208</v>
      </c>
      <c r="B2676" s="1">
        <v>44314</v>
      </c>
      <c r="C2676" s="1" t="str">
        <f t="shared" si="41"/>
        <v>21118</v>
      </c>
      <c r="D2676" t="s">
        <v>109</v>
      </c>
      <c r="E2676" t="s">
        <v>120</v>
      </c>
      <c r="F2676" t="s">
        <v>113</v>
      </c>
      <c r="G2676">
        <v>20</v>
      </c>
      <c r="H2676">
        <v>181.4</v>
      </c>
      <c r="I2676" t="s">
        <v>33</v>
      </c>
      <c r="J2676" t="str">
        <f>_xlfn.XLOOKUP(Table1_1[[#This Row],[Analyte]],[1]analyte_order!$B:$B,[1]analyte_order!$C:$C)</f>
        <v>754-91-6</v>
      </c>
      <c r="K2676">
        <f>_xlfn.XLOOKUP(Table1_1[[#This Row],[CAS_rn]],[1]analyte_order!$C:$C,[1]analyte_order!$E:$E)</f>
        <v>28</v>
      </c>
      <c r="L2676" s="3">
        <v>5.58</v>
      </c>
    </row>
    <row r="2677" spans="1:12" x14ac:dyDescent="0.3">
      <c r="A2677" t="s">
        <v>208</v>
      </c>
      <c r="B2677" s="1">
        <v>44314</v>
      </c>
      <c r="C2677" s="1" t="str">
        <f t="shared" si="41"/>
        <v>21118</v>
      </c>
      <c r="D2677" t="s">
        <v>109</v>
      </c>
      <c r="E2677" t="s">
        <v>120</v>
      </c>
      <c r="F2677" t="s">
        <v>113</v>
      </c>
      <c r="G2677">
        <v>20</v>
      </c>
      <c r="H2677">
        <v>181.4</v>
      </c>
      <c r="I2677" t="s">
        <v>34</v>
      </c>
      <c r="J2677" t="str">
        <f>_xlfn.XLOOKUP(Table1_1[[#This Row],[Analyte]],[1]analyte_order!$B:$B,[1]analyte_order!$C:$C)</f>
        <v>2806-24-8</v>
      </c>
      <c r="K2677">
        <f>_xlfn.XLOOKUP(Table1_1[[#This Row],[CAS_rn]],[1]analyte_order!$C:$C,[1]analyte_order!$E:$E)</f>
        <v>29</v>
      </c>
      <c r="L2677" s="3">
        <v>4.2250000000000003E-2</v>
      </c>
    </row>
    <row r="2678" spans="1:12" x14ac:dyDescent="0.3">
      <c r="A2678" t="s">
        <v>208</v>
      </c>
      <c r="B2678" s="1">
        <v>44314</v>
      </c>
      <c r="C2678" s="1" t="str">
        <f t="shared" si="41"/>
        <v>21118</v>
      </c>
      <c r="D2678" t="s">
        <v>109</v>
      </c>
      <c r="E2678" t="s">
        <v>120</v>
      </c>
      <c r="F2678" t="s">
        <v>113</v>
      </c>
      <c r="G2678">
        <v>20</v>
      </c>
      <c r="H2678">
        <v>181.4</v>
      </c>
      <c r="I2678" t="s">
        <v>35</v>
      </c>
      <c r="J2678" t="str">
        <f>_xlfn.XLOOKUP(Table1_1[[#This Row],[Analyte]],[1]analyte_order!$B:$B,[1]analyte_order!$C:$C)</f>
        <v>31506-32-8</v>
      </c>
      <c r="K2678">
        <f>_xlfn.XLOOKUP(Table1_1[[#This Row],[CAS_rn]],[1]analyte_order!$C:$C,[1]analyte_order!$E:$E)</f>
        <v>30</v>
      </c>
      <c r="L2678" s="3">
        <v>4.2250000000000003E-2</v>
      </c>
    </row>
    <row r="2679" spans="1:12" x14ac:dyDescent="0.3">
      <c r="A2679" t="s">
        <v>208</v>
      </c>
      <c r="B2679" s="1">
        <v>44314</v>
      </c>
      <c r="C2679" s="1" t="str">
        <f t="shared" si="41"/>
        <v>21118</v>
      </c>
      <c r="D2679" t="s">
        <v>109</v>
      </c>
      <c r="E2679" t="s">
        <v>120</v>
      </c>
      <c r="F2679" t="s">
        <v>113</v>
      </c>
      <c r="G2679">
        <v>20</v>
      </c>
      <c r="H2679">
        <v>181.4</v>
      </c>
      <c r="I2679" t="s">
        <v>36</v>
      </c>
      <c r="J2679" t="str">
        <f>_xlfn.XLOOKUP(Table1_1[[#This Row],[Analyte]],[1]analyte_order!$B:$B,[1]analyte_order!$C:$C)</f>
        <v>4151-50-2</v>
      </c>
      <c r="K2679">
        <f>_xlfn.XLOOKUP(Table1_1[[#This Row],[CAS_rn]],[1]analyte_order!$C:$C,[1]analyte_order!$E:$E)</f>
        <v>31</v>
      </c>
      <c r="L2679" s="3">
        <v>4.2250000000000003E-2</v>
      </c>
    </row>
    <row r="2680" spans="1:12" x14ac:dyDescent="0.3">
      <c r="A2680" t="s">
        <v>208</v>
      </c>
      <c r="B2680" s="1">
        <v>44314</v>
      </c>
      <c r="C2680" s="1" t="str">
        <f t="shared" si="41"/>
        <v>21118</v>
      </c>
      <c r="D2680" t="s">
        <v>109</v>
      </c>
      <c r="E2680" t="s">
        <v>120</v>
      </c>
      <c r="F2680" t="s">
        <v>113</v>
      </c>
      <c r="G2680">
        <v>20</v>
      </c>
      <c r="H2680">
        <v>181.4</v>
      </c>
      <c r="I2680" t="s">
        <v>37</v>
      </c>
      <c r="J2680" t="str">
        <f>_xlfn.XLOOKUP(Table1_1[[#This Row],[Analyte]],[1]analyte_order!$B:$B,[1]analyte_order!$C:$C)</f>
        <v>13252-13-6</v>
      </c>
      <c r="K2680">
        <f>_xlfn.XLOOKUP(Table1_1[[#This Row],[CAS_rn]],[1]analyte_order!$C:$C,[1]analyte_order!$E:$E)</f>
        <v>34</v>
      </c>
      <c r="L2680" s="3">
        <v>4.2250000000000003E-2</v>
      </c>
    </row>
    <row r="2681" spans="1:12" x14ac:dyDescent="0.3">
      <c r="A2681" t="s">
        <v>208</v>
      </c>
      <c r="B2681" s="1">
        <v>44314</v>
      </c>
      <c r="C2681" s="1" t="str">
        <f t="shared" si="41"/>
        <v>21118</v>
      </c>
      <c r="D2681" t="s">
        <v>109</v>
      </c>
      <c r="E2681" t="s">
        <v>120</v>
      </c>
      <c r="F2681" t="s">
        <v>113</v>
      </c>
      <c r="G2681">
        <v>20</v>
      </c>
      <c r="H2681">
        <v>181.4</v>
      </c>
      <c r="I2681" t="s">
        <v>38</v>
      </c>
      <c r="J2681" t="str">
        <f>_xlfn.XLOOKUP(Table1_1[[#This Row],[Analyte]],[1]analyte_order!$B:$B,[1]analyte_order!$C:$C)</f>
        <v>919005-14-4</v>
      </c>
      <c r="K2681">
        <f>_xlfn.XLOOKUP(Table1_1[[#This Row],[CAS_rn]],[1]analyte_order!$C:$C,[1]analyte_order!$E:$E)</f>
        <v>35</v>
      </c>
      <c r="L2681" s="3">
        <v>4.2250000000000003E-2</v>
      </c>
    </row>
    <row r="2682" spans="1:12" x14ac:dyDescent="0.3">
      <c r="A2682" t="s">
        <v>208</v>
      </c>
      <c r="B2682" s="1">
        <v>44314</v>
      </c>
      <c r="C2682" s="1" t="str">
        <f t="shared" si="41"/>
        <v>21118</v>
      </c>
      <c r="D2682" t="s">
        <v>109</v>
      </c>
      <c r="E2682" t="s">
        <v>120</v>
      </c>
      <c r="F2682" t="s">
        <v>113</v>
      </c>
      <c r="G2682">
        <v>20</v>
      </c>
      <c r="H2682">
        <v>181.4</v>
      </c>
      <c r="I2682" t="s">
        <v>39</v>
      </c>
      <c r="J2682" t="str">
        <f>_xlfn.XLOOKUP(Table1_1[[#This Row],[Analyte]],[1]analyte_order!$B:$B,[1]analyte_order!$C:$C)</f>
        <v>756426-58-1</v>
      </c>
      <c r="K2682">
        <f>_xlfn.XLOOKUP(Table1_1[[#This Row],[CAS_rn]],[1]analyte_order!$C:$C,[1]analyte_order!$E:$E)</f>
        <v>36</v>
      </c>
      <c r="L2682" s="3">
        <v>4.2250000000000003E-2</v>
      </c>
    </row>
    <row r="2683" spans="1:12" x14ac:dyDescent="0.3">
      <c r="A2683" t="s">
        <v>208</v>
      </c>
      <c r="B2683" s="1">
        <v>44314</v>
      </c>
      <c r="C2683" s="1" t="str">
        <f t="shared" si="41"/>
        <v>21118</v>
      </c>
      <c r="D2683" t="s">
        <v>109</v>
      </c>
      <c r="E2683" t="s">
        <v>120</v>
      </c>
      <c r="F2683" t="s">
        <v>113</v>
      </c>
      <c r="G2683">
        <v>20</v>
      </c>
      <c r="H2683">
        <v>181.4</v>
      </c>
      <c r="I2683" t="s">
        <v>40</v>
      </c>
      <c r="J2683" t="str">
        <f>_xlfn.XLOOKUP(Table1_1[[#This Row],[Analyte]],[1]analyte_order!$B:$B,[1]analyte_order!$C:$C)</f>
        <v>763051-92-9</v>
      </c>
      <c r="K2683">
        <f>_xlfn.XLOOKUP(Table1_1[[#This Row],[CAS_rn]],[1]analyte_order!$C:$C,[1]analyte_order!$E:$E)</f>
        <v>37</v>
      </c>
      <c r="L2683" s="3">
        <v>4.2250000000000003E-2</v>
      </c>
    </row>
    <row r="2684" spans="1:12" x14ac:dyDescent="0.3">
      <c r="A2684" t="s">
        <v>208</v>
      </c>
      <c r="B2684" s="1">
        <v>44314</v>
      </c>
      <c r="C2684" s="1" t="str">
        <f t="shared" si="41"/>
        <v>21118</v>
      </c>
      <c r="D2684" t="s">
        <v>109</v>
      </c>
      <c r="E2684" t="s">
        <v>120</v>
      </c>
      <c r="F2684" t="s">
        <v>113</v>
      </c>
      <c r="G2684">
        <v>20</v>
      </c>
      <c r="H2684">
        <v>181.4</v>
      </c>
      <c r="I2684" t="s">
        <v>41</v>
      </c>
      <c r="J2684" t="str">
        <f>_xlfn.XLOOKUP(Table1_1[[#This Row],[Analyte]],[1]analyte_order!$B:$B,[1]analyte_order!$C:$C)</f>
        <v>356-02-5</v>
      </c>
      <c r="K2684">
        <f>_xlfn.XLOOKUP(Table1_1[[#This Row],[CAS_rn]],[1]analyte_order!$C:$C,[1]analyte_order!$E:$E)</f>
        <v>38</v>
      </c>
      <c r="L2684" s="3">
        <v>0.42249999999999999</v>
      </c>
    </row>
    <row r="2685" spans="1:12" x14ac:dyDescent="0.3">
      <c r="A2685" t="s">
        <v>208</v>
      </c>
      <c r="B2685" s="1">
        <v>44314</v>
      </c>
      <c r="C2685" s="1" t="str">
        <f t="shared" si="41"/>
        <v>21118</v>
      </c>
      <c r="D2685" t="s">
        <v>109</v>
      </c>
      <c r="E2685" t="s">
        <v>120</v>
      </c>
      <c r="F2685" t="s">
        <v>113</v>
      </c>
      <c r="G2685">
        <v>20</v>
      </c>
      <c r="H2685">
        <v>181.4</v>
      </c>
      <c r="I2685" t="s">
        <v>42</v>
      </c>
      <c r="J2685" t="str">
        <f>_xlfn.XLOOKUP(Table1_1[[#This Row],[Analyte]],[1]analyte_order!$B:$B,[1]analyte_order!$C:$C)</f>
        <v>914637-49-3</v>
      </c>
      <c r="K2685">
        <f>_xlfn.XLOOKUP(Table1_1[[#This Row],[CAS_rn]],[1]analyte_order!$C:$C,[1]analyte_order!$E:$E)</f>
        <v>39</v>
      </c>
      <c r="L2685" s="3">
        <v>0.219</v>
      </c>
    </row>
    <row r="2686" spans="1:12" x14ac:dyDescent="0.3">
      <c r="A2686" t="s">
        <v>208</v>
      </c>
      <c r="B2686" s="1">
        <v>44314</v>
      </c>
      <c r="C2686" s="1" t="str">
        <f t="shared" si="41"/>
        <v>21118</v>
      </c>
      <c r="D2686" t="s">
        <v>109</v>
      </c>
      <c r="E2686" t="s">
        <v>120</v>
      </c>
      <c r="F2686" t="s">
        <v>113</v>
      </c>
      <c r="G2686">
        <v>20</v>
      </c>
      <c r="H2686">
        <v>181.4</v>
      </c>
      <c r="I2686" t="s">
        <v>43</v>
      </c>
      <c r="J2686" t="str">
        <f>_xlfn.XLOOKUP(Table1_1[[#This Row],[Analyte]],[1]analyte_order!$B:$B,[1]analyte_order!$C:$C)</f>
        <v>812-70-4</v>
      </c>
      <c r="K2686">
        <f>_xlfn.XLOOKUP(Table1_1[[#This Row],[CAS_rn]],[1]analyte_order!$C:$C,[1]analyte_order!$E:$E)</f>
        <v>40</v>
      </c>
      <c r="L2686" s="3">
        <v>1.1599999999999999</v>
      </c>
    </row>
    <row r="2687" spans="1:12" x14ac:dyDescent="0.3">
      <c r="A2687" t="s">
        <v>208</v>
      </c>
      <c r="B2687" s="1">
        <v>44314</v>
      </c>
      <c r="C2687" s="1" t="str">
        <f t="shared" si="41"/>
        <v>21118</v>
      </c>
      <c r="D2687" t="s">
        <v>109</v>
      </c>
      <c r="E2687" t="s">
        <v>120</v>
      </c>
      <c r="F2687" t="s">
        <v>113</v>
      </c>
      <c r="G2687">
        <v>20</v>
      </c>
      <c r="H2687">
        <v>181.4</v>
      </c>
      <c r="I2687" t="s">
        <v>44</v>
      </c>
      <c r="J2687" t="str">
        <f>_xlfn.XLOOKUP(Table1_1[[#This Row],[Analyte]],[1]analyte_order!$B:$B,[1]analyte_order!$C:$C)</f>
        <v>53826-12-3</v>
      </c>
      <c r="K2687">
        <f>_xlfn.XLOOKUP(Table1_1[[#This Row],[CAS_rn]],[1]analyte_order!$C:$C,[1]analyte_order!$E:$E)</f>
        <v>41</v>
      </c>
      <c r="L2687" s="3">
        <v>0.1055</v>
      </c>
    </row>
    <row r="2688" spans="1:12" x14ac:dyDescent="0.3">
      <c r="A2688" t="s">
        <v>208</v>
      </c>
      <c r="B2688" s="1">
        <v>44314</v>
      </c>
      <c r="C2688" s="1" t="str">
        <f t="shared" si="41"/>
        <v>21118</v>
      </c>
      <c r="D2688" t="s">
        <v>109</v>
      </c>
      <c r="E2688" t="s">
        <v>120</v>
      </c>
      <c r="F2688" t="s">
        <v>113</v>
      </c>
      <c r="G2688">
        <v>20</v>
      </c>
      <c r="H2688">
        <v>181.4</v>
      </c>
      <c r="I2688" t="s">
        <v>45</v>
      </c>
      <c r="J2688" t="str">
        <f>_xlfn.XLOOKUP(Table1_1[[#This Row],[Analyte]],[1]analyte_order!$B:$B,[1]analyte_order!$C:$C)</f>
        <v>27854-31-5</v>
      </c>
      <c r="K2688">
        <f>_xlfn.XLOOKUP(Table1_1[[#This Row],[CAS_rn]],[1]analyte_order!$C:$C,[1]analyte_order!$E:$E)</f>
        <v>42</v>
      </c>
      <c r="L2688" s="3">
        <v>0.1055</v>
      </c>
    </row>
    <row r="2689" spans="1:12" x14ac:dyDescent="0.3">
      <c r="A2689" t="s">
        <v>208</v>
      </c>
      <c r="B2689" s="1">
        <v>44314</v>
      </c>
      <c r="C2689" s="1" t="str">
        <f t="shared" si="41"/>
        <v>21118</v>
      </c>
      <c r="D2689" t="s">
        <v>109</v>
      </c>
      <c r="E2689" t="s">
        <v>120</v>
      </c>
      <c r="F2689" t="s">
        <v>113</v>
      </c>
      <c r="G2689">
        <v>20</v>
      </c>
      <c r="H2689">
        <v>181.4</v>
      </c>
      <c r="I2689" t="s">
        <v>46</v>
      </c>
      <c r="J2689" t="str">
        <f>_xlfn.XLOOKUP(Table1_1[[#This Row],[Analyte]],[1]analyte_order!$B:$B,[1]analyte_order!$C:$C)</f>
        <v>53826-13-4</v>
      </c>
      <c r="K2689">
        <f>_xlfn.XLOOKUP(Table1_1[[#This Row],[CAS_rn]],[1]analyte_order!$C:$C,[1]analyte_order!$E:$E)</f>
        <v>43</v>
      </c>
      <c r="L2689" s="3">
        <v>4.2250000000000003E-2</v>
      </c>
    </row>
    <row r="2690" spans="1:12" x14ac:dyDescent="0.3">
      <c r="A2690" t="s">
        <v>208</v>
      </c>
      <c r="B2690" s="1">
        <v>44314</v>
      </c>
      <c r="C2690" s="1" t="str">
        <f t="shared" ref="C2690:C2753" si="42">TEXT(B2690,"yy")&amp;TEXT((B2690-DATEVALUE("1/1/"&amp;TEXT(B2690,"yy"))+1),"000")</f>
        <v>21118</v>
      </c>
      <c r="D2690" t="s">
        <v>109</v>
      </c>
      <c r="E2690" t="s">
        <v>120</v>
      </c>
      <c r="F2690" t="s">
        <v>113</v>
      </c>
      <c r="G2690">
        <v>20</v>
      </c>
      <c r="H2690">
        <v>181.4</v>
      </c>
      <c r="I2690" t="s">
        <v>47</v>
      </c>
      <c r="J2690" t="str">
        <f>_xlfn.XLOOKUP(Table1_1[[#This Row],[Analyte]],[1]analyte_order!$B:$B,[1]analyte_order!$C:$C)</f>
        <v>161094-75-3</v>
      </c>
      <c r="K2690">
        <f>_xlfn.XLOOKUP(Table1_1[[#This Row],[CAS_rn]],[1]analyte_order!$C:$C,[1]analyte_order!$E:$E)</f>
        <v>44</v>
      </c>
      <c r="L2690" s="3">
        <v>4.2250000000000003E-2</v>
      </c>
    </row>
    <row r="2691" spans="1:12" x14ac:dyDescent="0.3">
      <c r="A2691" t="s">
        <v>208</v>
      </c>
      <c r="B2691" s="1">
        <v>44314</v>
      </c>
      <c r="C2691" s="1" t="str">
        <f t="shared" si="42"/>
        <v>21118</v>
      </c>
      <c r="D2691" t="s">
        <v>109</v>
      </c>
      <c r="E2691" t="s">
        <v>120</v>
      </c>
      <c r="F2691" t="s">
        <v>113</v>
      </c>
      <c r="G2691">
        <v>20</v>
      </c>
      <c r="H2691">
        <v>181.4</v>
      </c>
      <c r="I2691" t="s">
        <v>48</v>
      </c>
      <c r="J2691" t="str">
        <f>_xlfn.XLOOKUP(Table1_1[[#This Row],[Analyte]],[1]analyte_order!$B:$B,[1]analyte_order!$C:$C)</f>
        <v>70887-84-2</v>
      </c>
      <c r="K2691">
        <f>_xlfn.XLOOKUP(Table1_1[[#This Row],[CAS_rn]],[1]analyte_order!$C:$C,[1]analyte_order!$E:$E)</f>
        <v>45</v>
      </c>
      <c r="L2691" s="3">
        <v>4.2250000000000003E-2</v>
      </c>
    </row>
    <row r="2692" spans="1:12" x14ac:dyDescent="0.3">
      <c r="A2692" t="s">
        <v>208</v>
      </c>
      <c r="B2692" s="1">
        <v>44314</v>
      </c>
      <c r="C2692" s="1" t="str">
        <f t="shared" si="42"/>
        <v>21118</v>
      </c>
      <c r="D2692" t="s">
        <v>109</v>
      </c>
      <c r="E2692" t="s">
        <v>120</v>
      </c>
      <c r="F2692" t="s">
        <v>113</v>
      </c>
      <c r="G2692">
        <v>20</v>
      </c>
      <c r="H2692">
        <v>181.4</v>
      </c>
      <c r="I2692" t="s">
        <v>49</v>
      </c>
      <c r="J2692" t="str">
        <f>_xlfn.XLOOKUP(Table1_1[[#This Row],[Analyte]],[1]analyte_order!$B:$B,[1]analyte_order!$C:$C)</f>
        <v>57677-95-9</v>
      </c>
      <c r="K2692">
        <f>_xlfn.XLOOKUP(Table1_1[[#This Row],[CAS_rn]],[1]analyte_order!$C:$C,[1]analyte_order!$E:$E)</f>
        <v>46</v>
      </c>
      <c r="L2692" s="3">
        <v>0.1055</v>
      </c>
    </row>
    <row r="2693" spans="1:12" x14ac:dyDescent="0.3">
      <c r="A2693" t="s">
        <v>208</v>
      </c>
      <c r="B2693" s="1">
        <v>44314</v>
      </c>
      <c r="C2693" s="1" t="str">
        <f t="shared" si="42"/>
        <v>21118</v>
      </c>
      <c r="D2693" t="s">
        <v>109</v>
      </c>
      <c r="E2693" t="s">
        <v>120</v>
      </c>
      <c r="F2693" t="s">
        <v>113</v>
      </c>
      <c r="G2693">
        <v>20</v>
      </c>
      <c r="H2693">
        <v>181.4</v>
      </c>
      <c r="I2693" t="s">
        <v>50</v>
      </c>
      <c r="J2693" t="str">
        <f>_xlfn.XLOOKUP(Table1_1[[#This Row],[Analyte]],[1]analyte_order!$B:$B,[1]analyte_order!$C:$C)</f>
        <v>30334-69-1</v>
      </c>
      <c r="K2693">
        <f>_xlfn.XLOOKUP(Table1_1[[#This Row],[CAS_rn]],[1]analyte_order!$C:$C,[1]analyte_order!$E:$E)</f>
        <v>51</v>
      </c>
      <c r="L2693" s="3">
        <v>18.100000000000001</v>
      </c>
    </row>
    <row r="2694" spans="1:12" x14ac:dyDescent="0.3">
      <c r="A2694" t="s">
        <v>208</v>
      </c>
      <c r="B2694" s="1">
        <v>44314</v>
      </c>
      <c r="C2694" s="1" t="str">
        <f t="shared" si="42"/>
        <v>21118</v>
      </c>
      <c r="D2694" t="s">
        <v>109</v>
      </c>
      <c r="E2694" t="s">
        <v>120</v>
      </c>
      <c r="F2694" t="s">
        <v>113</v>
      </c>
      <c r="G2694">
        <v>20</v>
      </c>
      <c r="H2694">
        <v>181.4</v>
      </c>
      <c r="I2694" t="s">
        <v>51</v>
      </c>
      <c r="J2694" t="str">
        <f>_xlfn.XLOOKUP(Table1_1[[#This Row],[Analyte]],[1]analyte_order!$B:$B,[1]analyte_order!$C:$C)</f>
        <v>41997-13-1</v>
      </c>
      <c r="K2694">
        <f>_xlfn.XLOOKUP(Table1_1[[#This Row],[CAS_rn]],[1]analyte_order!$C:$C,[1]analyte_order!$E:$E)</f>
        <v>52</v>
      </c>
      <c r="L2694" s="3">
        <v>118</v>
      </c>
    </row>
    <row r="2695" spans="1:12" x14ac:dyDescent="0.3">
      <c r="A2695" t="s">
        <v>208</v>
      </c>
      <c r="B2695" s="1">
        <v>44314</v>
      </c>
      <c r="C2695" s="1" t="str">
        <f t="shared" si="42"/>
        <v>21118</v>
      </c>
      <c r="D2695" t="s">
        <v>109</v>
      </c>
      <c r="E2695" t="s">
        <v>120</v>
      </c>
      <c r="F2695" t="s">
        <v>113</v>
      </c>
      <c r="G2695">
        <v>20</v>
      </c>
      <c r="H2695">
        <v>181.4</v>
      </c>
      <c r="I2695" t="s">
        <v>52</v>
      </c>
      <c r="J2695" t="str">
        <f>_xlfn.XLOOKUP(Table1_1[[#This Row],[Analyte]],[1]analyte_order!$B:$B,[1]analyte_order!$C:$C)</f>
        <v>423-41-6</v>
      </c>
      <c r="K2695">
        <f>_xlfn.XLOOKUP(Table1_1[[#This Row],[CAS_rn]],[1]analyte_order!$C:$C,[1]analyte_order!$E:$E)</f>
        <v>53</v>
      </c>
      <c r="L2695" s="3">
        <v>0.1055</v>
      </c>
    </row>
    <row r="2696" spans="1:12" x14ac:dyDescent="0.3">
      <c r="A2696" t="s">
        <v>208</v>
      </c>
      <c r="B2696" s="1">
        <v>44314</v>
      </c>
      <c r="C2696" s="1" t="str">
        <f t="shared" si="42"/>
        <v>21118</v>
      </c>
      <c r="D2696" t="s">
        <v>109</v>
      </c>
      <c r="E2696" t="s">
        <v>120</v>
      </c>
      <c r="F2696" t="s">
        <v>113</v>
      </c>
      <c r="G2696">
        <v>20</v>
      </c>
      <c r="H2696">
        <v>181.4</v>
      </c>
      <c r="I2696" t="s">
        <v>53</v>
      </c>
      <c r="J2696" t="str">
        <f>_xlfn.XLOOKUP(Table1_1[[#This Row],[Analyte]],[1]analyte_order!$B:$B,[1]analyte_order!$C:$C)</f>
        <v>777011-38-8</v>
      </c>
      <c r="K2696">
        <f>_xlfn.XLOOKUP(Table1_1[[#This Row],[CAS_rn]],[1]analyte_order!$C:$C,[1]analyte_order!$E:$E)</f>
        <v>54</v>
      </c>
      <c r="L2696" s="3">
        <v>5.08</v>
      </c>
    </row>
    <row r="2697" spans="1:12" x14ac:dyDescent="0.3">
      <c r="A2697" t="s">
        <v>208</v>
      </c>
      <c r="B2697" s="1">
        <v>44314</v>
      </c>
      <c r="C2697" s="1" t="str">
        <f t="shared" si="42"/>
        <v>21118</v>
      </c>
      <c r="D2697" t="s">
        <v>109</v>
      </c>
      <c r="E2697" t="s">
        <v>120</v>
      </c>
      <c r="F2697" t="s">
        <v>113</v>
      </c>
      <c r="G2697">
        <v>20</v>
      </c>
      <c r="H2697">
        <v>181.4</v>
      </c>
      <c r="I2697" t="s">
        <v>54</v>
      </c>
      <c r="J2697" t="str">
        <f>_xlfn.XLOOKUP(Table1_1[[#This Row],[Analyte]],[1]analyte_order!$B:$B,[1]analyte_order!$C:$C)</f>
        <v>646-83-3</v>
      </c>
      <c r="K2697">
        <f>_xlfn.XLOOKUP(Table1_1[[#This Row],[CAS_rn]],[1]analyte_order!$C:$C,[1]analyte_order!$E:$E)</f>
        <v>55</v>
      </c>
      <c r="L2697" s="3">
        <v>0.21099999999999999</v>
      </c>
    </row>
    <row r="2698" spans="1:12" x14ac:dyDescent="0.3">
      <c r="A2698" t="s">
        <v>208</v>
      </c>
      <c r="B2698" s="1">
        <v>44314</v>
      </c>
      <c r="C2698" s="1" t="str">
        <f t="shared" si="42"/>
        <v>21118</v>
      </c>
      <c r="D2698" t="s">
        <v>109</v>
      </c>
      <c r="E2698" t="s">
        <v>120</v>
      </c>
      <c r="F2698" t="s">
        <v>113</v>
      </c>
      <c r="G2698">
        <v>20</v>
      </c>
      <c r="H2698">
        <v>181.4</v>
      </c>
      <c r="I2698" t="s">
        <v>55</v>
      </c>
      <c r="J2698" t="str">
        <f>_xlfn.XLOOKUP(Table1_1[[#This Row],[Analyte]],[1]analyte_order!$B:$B,[1]analyte_order!$C:$C)</f>
        <v>678-41-1</v>
      </c>
      <c r="K2698">
        <f>_xlfn.XLOOKUP(Table1_1[[#This Row],[CAS_rn]],[1]analyte_order!$C:$C,[1]analyte_order!$E:$E)</f>
        <v>56</v>
      </c>
      <c r="L2698" s="3">
        <v>8.4500000000000006E-2</v>
      </c>
    </row>
    <row r="2699" spans="1:12" x14ac:dyDescent="0.3">
      <c r="A2699" t="s">
        <v>208</v>
      </c>
      <c r="B2699" s="1">
        <v>44314</v>
      </c>
      <c r="C2699" s="1" t="str">
        <f t="shared" si="42"/>
        <v>21118</v>
      </c>
      <c r="D2699" t="s">
        <v>109</v>
      </c>
      <c r="E2699" t="s">
        <v>120</v>
      </c>
      <c r="F2699" t="s">
        <v>113</v>
      </c>
      <c r="G2699">
        <v>20</v>
      </c>
      <c r="H2699">
        <v>181.4</v>
      </c>
      <c r="I2699" t="s">
        <v>56</v>
      </c>
      <c r="J2699" t="str">
        <f>_xlfn.XLOOKUP(Table1_1[[#This Row],[Analyte]],[1]analyte_order!$B:$B,[1]analyte_order!$C:$C)</f>
        <v>2965-52-8</v>
      </c>
      <c r="K2699">
        <f>_xlfn.XLOOKUP(Table1_1[[#This Row],[CAS_rn]],[1]analyte_order!$C:$C,[1]analyte_order!$E:$E)</f>
        <v>57</v>
      </c>
      <c r="L2699" s="3">
        <v>8.4500000000000006E-2</v>
      </c>
    </row>
    <row r="2700" spans="1:12" x14ac:dyDescent="0.3">
      <c r="A2700" t="s">
        <v>209</v>
      </c>
      <c r="B2700" s="1">
        <v>44314</v>
      </c>
      <c r="C2700" s="1" t="str">
        <f t="shared" si="42"/>
        <v>21118</v>
      </c>
      <c r="D2700" t="s">
        <v>109</v>
      </c>
      <c r="E2700" t="s">
        <v>120</v>
      </c>
      <c r="F2700" t="s">
        <v>115</v>
      </c>
      <c r="G2700">
        <v>20</v>
      </c>
      <c r="H2700">
        <v>181.4</v>
      </c>
      <c r="I2700" t="s">
        <v>7</v>
      </c>
      <c r="J2700" t="str">
        <f>_xlfn.XLOOKUP(Table1_1[[#This Row],[Analyte]],[1]analyte_order!$B:$B,[1]analyte_order!$C:$C)</f>
        <v>375-22-4</v>
      </c>
      <c r="K2700">
        <f>_xlfn.XLOOKUP(Table1_1[[#This Row],[CAS_rn]],[1]analyte_order!$C:$C,[1]analyte_order!$E:$E)</f>
        <v>1</v>
      </c>
      <c r="L2700" s="3">
        <v>3.875E-2</v>
      </c>
    </row>
    <row r="2701" spans="1:12" x14ac:dyDescent="0.3">
      <c r="A2701" t="s">
        <v>209</v>
      </c>
      <c r="B2701" s="1">
        <v>44314</v>
      </c>
      <c r="C2701" s="1" t="str">
        <f t="shared" si="42"/>
        <v>21118</v>
      </c>
      <c r="D2701" t="s">
        <v>109</v>
      </c>
      <c r="E2701" t="s">
        <v>120</v>
      </c>
      <c r="F2701" t="s">
        <v>115</v>
      </c>
      <c r="G2701">
        <v>20</v>
      </c>
      <c r="H2701">
        <v>181.4</v>
      </c>
      <c r="I2701" t="s">
        <v>8</v>
      </c>
      <c r="J2701" t="str">
        <f>_xlfn.XLOOKUP(Table1_1[[#This Row],[Analyte]],[1]analyte_order!$B:$B,[1]analyte_order!$C:$C)</f>
        <v>2706-90-3</v>
      </c>
      <c r="K2701">
        <f>_xlfn.XLOOKUP(Table1_1[[#This Row],[CAS_rn]],[1]analyte_order!$C:$C,[1]analyte_order!$E:$E)</f>
        <v>2</v>
      </c>
      <c r="L2701" s="3">
        <v>3.875E-2</v>
      </c>
    </row>
    <row r="2702" spans="1:12" x14ac:dyDescent="0.3">
      <c r="A2702" t="s">
        <v>209</v>
      </c>
      <c r="B2702" s="1">
        <v>44314</v>
      </c>
      <c r="C2702" s="1" t="str">
        <f t="shared" si="42"/>
        <v>21118</v>
      </c>
      <c r="D2702" t="s">
        <v>109</v>
      </c>
      <c r="E2702" t="s">
        <v>120</v>
      </c>
      <c r="F2702" t="s">
        <v>115</v>
      </c>
      <c r="G2702">
        <v>20</v>
      </c>
      <c r="H2702">
        <v>181.4</v>
      </c>
      <c r="I2702" t="s">
        <v>9</v>
      </c>
      <c r="J2702" t="str">
        <f>_xlfn.XLOOKUP(Table1_1[[#This Row],[Analyte]],[1]analyte_order!$B:$B,[1]analyte_order!$C:$C)</f>
        <v>307-24-4</v>
      </c>
      <c r="K2702">
        <f>_xlfn.XLOOKUP(Table1_1[[#This Row],[CAS_rn]],[1]analyte_order!$C:$C,[1]analyte_order!$E:$E)</f>
        <v>3</v>
      </c>
      <c r="L2702" s="3">
        <v>7.7499999999999999E-2</v>
      </c>
    </row>
    <row r="2703" spans="1:12" x14ac:dyDescent="0.3">
      <c r="A2703" t="s">
        <v>209</v>
      </c>
      <c r="B2703" s="1">
        <v>44314</v>
      </c>
      <c r="C2703" s="1" t="str">
        <f t="shared" si="42"/>
        <v>21118</v>
      </c>
      <c r="D2703" t="s">
        <v>109</v>
      </c>
      <c r="E2703" t="s">
        <v>120</v>
      </c>
      <c r="F2703" t="s">
        <v>115</v>
      </c>
      <c r="G2703">
        <v>20</v>
      </c>
      <c r="H2703">
        <v>181.4</v>
      </c>
      <c r="I2703" t="s">
        <v>10</v>
      </c>
      <c r="J2703" t="str">
        <f>_xlfn.XLOOKUP(Table1_1[[#This Row],[Analyte]],[1]analyte_order!$B:$B,[1]analyte_order!$C:$C)</f>
        <v>375-85-9</v>
      </c>
      <c r="K2703">
        <f>_xlfn.XLOOKUP(Table1_1[[#This Row],[CAS_rn]],[1]analyte_order!$C:$C,[1]analyte_order!$E:$E)</f>
        <v>4</v>
      </c>
      <c r="L2703" s="3">
        <v>7.7499999999999999E-2</v>
      </c>
    </row>
    <row r="2704" spans="1:12" x14ac:dyDescent="0.3">
      <c r="A2704" t="s">
        <v>209</v>
      </c>
      <c r="B2704" s="1">
        <v>44314</v>
      </c>
      <c r="C2704" s="1" t="str">
        <f t="shared" si="42"/>
        <v>21118</v>
      </c>
      <c r="D2704" t="s">
        <v>109</v>
      </c>
      <c r="E2704" t="s">
        <v>120</v>
      </c>
      <c r="F2704" t="s">
        <v>115</v>
      </c>
      <c r="G2704">
        <v>20</v>
      </c>
      <c r="H2704">
        <v>181.4</v>
      </c>
      <c r="I2704" t="s">
        <v>11</v>
      </c>
      <c r="J2704" t="str">
        <f>_xlfn.XLOOKUP(Table1_1[[#This Row],[Analyte]],[1]analyte_order!$B:$B,[1]analyte_order!$C:$C)</f>
        <v>335-67-1</v>
      </c>
      <c r="K2704">
        <f>_xlfn.XLOOKUP(Table1_1[[#This Row],[CAS_rn]],[1]analyte_order!$C:$C,[1]analyte_order!$E:$E)</f>
        <v>5</v>
      </c>
      <c r="L2704" s="3">
        <v>7.7499999999999999E-2</v>
      </c>
    </row>
    <row r="2705" spans="1:12" x14ac:dyDescent="0.3">
      <c r="A2705" t="s">
        <v>209</v>
      </c>
      <c r="B2705" s="1">
        <v>44314</v>
      </c>
      <c r="C2705" s="1" t="str">
        <f t="shared" si="42"/>
        <v>21118</v>
      </c>
      <c r="D2705" t="s">
        <v>109</v>
      </c>
      <c r="E2705" t="s">
        <v>120</v>
      </c>
      <c r="F2705" t="s">
        <v>115</v>
      </c>
      <c r="G2705">
        <v>20</v>
      </c>
      <c r="H2705">
        <v>181.4</v>
      </c>
      <c r="I2705" t="s">
        <v>12</v>
      </c>
      <c r="J2705" t="str">
        <f>_xlfn.XLOOKUP(Table1_1[[#This Row],[Analyte]],[1]analyte_order!$B:$B,[1]analyte_order!$C:$C)</f>
        <v>375-95-1</v>
      </c>
      <c r="K2705">
        <f>_xlfn.XLOOKUP(Table1_1[[#This Row],[CAS_rn]],[1]analyte_order!$C:$C,[1]analyte_order!$E:$E)</f>
        <v>6</v>
      </c>
      <c r="L2705" s="3">
        <v>7.7499999999999999E-2</v>
      </c>
    </row>
    <row r="2706" spans="1:12" x14ac:dyDescent="0.3">
      <c r="A2706" t="s">
        <v>209</v>
      </c>
      <c r="B2706" s="1">
        <v>44314</v>
      </c>
      <c r="C2706" s="1" t="str">
        <f t="shared" si="42"/>
        <v>21118</v>
      </c>
      <c r="D2706" t="s">
        <v>109</v>
      </c>
      <c r="E2706" t="s">
        <v>120</v>
      </c>
      <c r="F2706" t="s">
        <v>115</v>
      </c>
      <c r="G2706">
        <v>20</v>
      </c>
      <c r="H2706">
        <v>181.4</v>
      </c>
      <c r="I2706" t="s">
        <v>19</v>
      </c>
      <c r="J2706" t="str">
        <f>_xlfn.XLOOKUP(Table1_1[[#This Row],[Analyte]],[1]analyte_order!$B:$B,[1]analyte_order!$C:$C)</f>
        <v>335-76-2</v>
      </c>
      <c r="K2706">
        <f>_xlfn.XLOOKUP(Table1_1[[#This Row],[CAS_rn]],[1]analyte_order!$C:$C,[1]analyte_order!$E:$E)</f>
        <v>7</v>
      </c>
      <c r="L2706" s="3">
        <v>1.95</v>
      </c>
    </row>
    <row r="2707" spans="1:12" x14ac:dyDescent="0.3">
      <c r="A2707" t="s">
        <v>209</v>
      </c>
      <c r="B2707" s="1">
        <v>44314</v>
      </c>
      <c r="C2707" s="1" t="str">
        <f t="shared" si="42"/>
        <v>21118</v>
      </c>
      <c r="D2707" t="s">
        <v>109</v>
      </c>
      <c r="E2707" t="s">
        <v>120</v>
      </c>
      <c r="F2707" t="s">
        <v>115</v>
      </c>
      <c r="G2707">
        <v>20</v>
      </c>
      <c r="H2707">
        <v>181.4</v>
      </c>
      <c r="I2707" t="s">
        <v>20</v>
      </c>
      <c r="J2707" t="str">
        <f>_xlfn.XLOOKUP(Table1_1[[#This Row],[Analyte]],[1]analyte_order!$B:$B,[1]analyte_order!$C:$C)</f>
        <v>2058-94-8</v>
      </c>
      <c r="K2707">
        <f>_xlfn.XLOOKUP(Table1_1[[#This Row],[CAS_rn]],[1]analyte_order!$C:$C,[1]analyte_order!$E:$E)</f>
        <v>8</v>
      </c>
      <c r="L2707" s="3">
        <v>3.38</v>
      </c>
    </row>
    <row r="2708" spans="1:12" x14ac:dyDescent="0.3">
      <c r="A2708" t="s">
        <v>209</v>
      </c>
      <c r="B2708" s="1">
        <v>44314</v>
      </c>
      <c r="C2708" s="1" t="str">
        <f t="shared" si="42"/>
        <v>21118</v>
      </c>
      <c r="D2708" t="s">
        <v>109</v>
      </c>
      <c r="E2708" t="s">
        <v>120</v>
      </c>
      <c r="F2708" t="s">
        <v>115</v>
      </c>
      <c r="G2708">
        <v>20</v>
      </c>
      <c r="H2708">
        <v>181.4</v>
      </c>
      <c r="I2708" t="s">
        <v>21</v>
      </c>
      <c r="J2708" t="str">
        <f>_xlfn.XLOOKUP(Table1_1[[#This Row],[Analyte]],[1]analyte_order!$B:$B,[1]analyte_order!$C:$C)</f>
        <v>307-55-1</v>
      </c>
      <c r="K2708">
        <f>_xlfn.XLOOKUP(Table1_1[[#This Row],[CAS_rn]],[1]analyte_order!$C:$C,[1]analyte_order!$E:$E)</f>
        <v>9</v>
      </c>
      <c r="L2708" s="3">
        <v>3</v>
      </c>
    </row>
    <row r="2709" spans="1:12" x14ac:dyDescent="0.3">
      <c r="A2709" t="s">
        <v>209</v>
      </c>
      <c r="B2709" s="1">
        <v>44314</v>
      </c>
      <c r="C2709" s="1" t="str">
        <f t="shared" si="42"/>
        <v>21118</v>
      </c>
      <c r="D2709" t="s">
        <v>109</v>
      </c>
      <c r="E2709" t="s">
        <v>120</v>
      </c>
      <c r="F2709" t="s">
        <v>115</v>
      </c>
      <c r="G2709">
        <v>20</v>
      </c>
      <c r="H2709">
        <v>181.4</v>
      </c>
      <c r="I2709" t="s">
        <v>22</v>
      </c>
      <c r="J2709" t="str">
        <f>_xlfn.XLOOKUP(Table1_1[[#This Row],[Analyte]],[1]analyte_order!$B:$B,[1]analyte_order!$C:$C)</f>
        <v>72629-94-8</v>
      </c>
      <c r="K2709">
        <f>_xlfn.XLOOKUP(Table1_1[[#This Row],[CAS_rn]],[1]analyte_order!$C:$C,[1]analyte_order!$E:$E)</f>
        <v>10</v>
      </c>
      <c r="L2709" s="3">
        <v>2.27</v>
      </c>
    </row>
    <row r="2710" spans="1:12" x14ac:dyDescent="0.3">
      <c r="A2710" t="s">
        <v>209</v>
      </c>
      <c r="B2710" s="1">
        <v>44314</v>
      </c>
      <c r="C2710" s="1" t="str">
        <f t="shared" si="42"/>
        <v>21118</v>
      </c>
      <c r="D2710" t="s">
        <v>109</v>
      </c>
      <c r="E2710" t="s">
        <v>120</v>
      </c>
      <c r="F2710" t="s">
        <v>115</v>
      </c>
      <c r="G2710">
        <v>20</v>
      </c>
      <c r="H2710">
        <v>181.4</v>
      </c>
      <c r="I2710" t="s">
        <v>23</v>
      </c>
      <c r="J2710" t="str">
        <f>_xlfn.XLOOKUP(Table1_1[[#This Row],[Analyte]],[1]analyte_order!$B:$B,[1]analyte_order!$C:$C)</f>
        <v>376-06-7</v>
      </c>
      <c r="K2710">
        <f>_xlfn.XLOOKUP(Table1_1[[#This Row],[CAS_rn]],[1]analyte_order!$C:$C,[1]analyte_order!$E:$E)</f>
        <v>11</v>
      </c>
      <c r="L2710" s="3">
        <v>1.34</v>
      </c>
    </row>
    <row r="2711" spans="1:12" x14ac:dyDescent="0.3">
      <c r="A2711" t="s">
        <v>209</v>
      </c>
      <c r="B2711" s="1">
        <v>44314</v>
      </c>
      <c r="C2711" s="1" t="str">
        <f t="shared" si="42"/>
        <v>21118</v>
      </c>
      <c r="D2711" t="s">
        <v>109</v>
      </c>
      <c r="E2711" t="s">
        <v>120</v>
      </c>
      <c r="F2711" t="s">
        <v>115</v>
      </c>
      <c r="G2711">
        <v>20</v>
      </c>
      <c r="H2711">
        <v>181.4</v>
      </c>
      <c r="I2711" t="s">
        <v>24</v>
      </c>
      <c r="J2711" t="str">
        <f>_xlfn.XLOOKUP(Table1_1[[#This Row],[Analyte]],[1]analyte_order!$B:$B,[1]analyte_order!$C:$C)</f>
        <v>67905-19-5</v>
      </c>
      <c r="K2711">
        <f>_xlfn.XLOOKUP(Table1_1[[#This Row],[CAS_rn]],[1]analyte_order!$C:$C,[1]analyte_order!$E:$E)</f>
        <v>12</v>
      </c>
      <c r="L2711" s="3">
        <v>3.875E-2</v>
      </c>
    </row>
    <row r="2712" spans="1:12" x14ac:dyDescent="0.3">
      <c r="A2712" t="s">
        <v>209</v>
      </c>
      <c r="B2712" s="1">
        <v>44314</v>
      </c>
      <c r="C2712" s="1" t="str">
        <f t="shared" si="42"/>
        <v>21118</v>
      </c>
      <c r="D2712" t="s">
        <v>109</v>
      </c>
      <c r="E2712" t="s">
        <v>120</v>
      </c>
      <c r="F2712" t="s">
        <v>115</v>
      </c>
      <c r="G2712">
        <v>20</v>
      </c>
      <c r="H2712">
        <v>181.4</v>
      </c>
      <c r="I2712" t="s">
        <v>13</v>
      </c>
      <c r="J2712" t="str">
        <f>_xlfn.XLOOKUP(Table1_1[[#This Row],[Analyte]],[1]analyte_order!$B:$B,[1]analyte_order!$C:$C)</f>
        <v>375-73-5</v>
      </c>
      <c r="K2712">
        <f>_xlfn.XLOOKUP(Table1_1[[#This Row],[CAS_rn]],[1]analyte_order!$C:$C,[1]analyte_order!$E:$E)</f>
        <v>14</v>
      </c>
      <c r="L2712" s="3">
        <v>3.875E-2</v>
      </c>
    </row>
    <row r="2713" spans="1:12" x14ac:dyDescent="0.3">
      <c r="A2713" t="s">
        <v>209</v>
      </c>
      <c r="B2713" s="1">
        <v>44314</v>
      </c>
      <c r="C2713" s="1" t="str">
        <f t="shared" si="42"/>
        <v>21118</v>
      </c>
      <c r="D2713" t="s">
        <v>109</v>
      </c>
      <c r="E2713" t="s">
        <v>120</v>
      </c>
      <c r="F2713" t="s">
        <v>115</v>
      </c>
      <c r="G2713">
        <v>20</v>
      </c>
      <c r="H2713">
        <v>181.4</v>
      </c>
      <c r="I2713" t="s">
        <v>14</v>
      </c>
      <c r="J2713" t="str">
        <f>_xlfn.XLOOKUP(Table1_1[[#This Row],[Analyte]],[1]analyte_order!$B:$B,[1]analyte_order!$C:$C)</f>
        <v>2706-91-4</v>
      </c>
      <c r="K2713">
        <f>_xlfn.XLOOKUP(Table1_1[[#This Row],[CAS_rn]],[1]analyte_order!$C:$C,[1]analyte_order!$E:$E)</f>
        <v>15</v>
      </c>
      <c r="L2713" s="3">
        <v>0.19350000000000001</v>
      </c>
    </row>
    <row r="2714" spans="1:12" x14ac:dyDescent="0.3">
      <c r="A2714" t="s">
        <v>209</v>
      </c>
      <c r="B2714" s="1">
        <v>44314</v>
      </c>
      <c r="C2714" s="1" t="str">
        <f t="shared" si="42"/>
        <v>21118</v>
      </c>
      <c r="D2714" t="s">
        <v>109</v>
      </c>
      <c r="E2714" t="s">
        <v>120</v>
      </c>
      <c r="F2714" t="s">
        <v>115</v>
      </c>
      <c r="G2714">
        <v>20</v>
      </c>
      <c r="H2714">
        <v>181.4</v>
      </c>
      <c r="I2714" t="s">
        <v>15</v>
      </c>
      <c r="J2714" t="str">
        <f>_xlfn.XLOOKUP(Table1_1[[#This Row],[Analyte]],[1]analyte_order!$B:$B,[1]analyte_order!$C:$C)</f>
        <v>355-46-4</v>
      </c>
      <c r="K2714">
        <f>_xlfn.XLOOKUP(Table1_1[[#This Row],[CAS_rn]],[1]analyte_order!$C:$C,[1]analyte_order!$E:$E)</f>
        <v>16</v>
      </c>
      <c r="L2714" s="3">
        <v>1.42</v>
      </c>
    </row>
    <row r="2715" spans="1:12" x14ac:dyDescent="0.3">
      <c r="A2715" t="s">
        <v>209</v>
      </c>
      <c r="B2715" s="1">
        <v>44314</v>
      </c>
      <c r="C2715" s="1" t="str">
        <f t="shared" si="42"/>
        <v>21118</v>
      </c>
      <c r="D2715" t="s">
        <v>109</v>
      </c>
      <c r="E2715" t="s">
        <v>120</v>
      </c>
      <c r="F2715" t="s">
        <v>115</v>
      </c>
      <c r="G2715">
        <v>20</v>
      </c>
      <c r="H2715">
        <v>181.4</v>
      </c>
      <c r="I2715" t="s">
        <v>16</v>
      </c>
      <c r="J2715" t="str">
        <f>_xlfn.XLOOKUP(Table1_1[[#This Row],[Analyte]],[1]analyte_order!$B:$B,[1]analyte_order!$C:$C)</f>
        <v>375-92-8</v>
      </c>
      <c r="K2715">
        <f>_xlfn.XLOOKUP(Table1_1[[#This Row],[CAS_rn]],[1]analyte_order!$C:$C,[1]analyte_order!$E:$E)</f>
        <v>17</v>
      </c>
      <c r="L2715" s="3">
        <v>0.39200000000000002</v>
      </c>
    </row>
    <row r="2716" spans="1:12" x14ac:dyDescent="0.3">
      <c r="A2716" t="s">
        <v>209</v>
      </c>
      <c r="B2716" s="1">
        <v>44314</v>
      </c>
      <c r="C2716" s="1" t="str">
        <f t="shared" si="42"/>
        <v>21118</v>
      </c>
      <c r="D2716" t="s">
        <v>109</v>
      </c>
      <c r="E2716" t="s">
        <v>120</v>
      </c>
      <c r="F2716" t="s">
        <v>115</v>
      </c>
      <c r="G2716">
        <v>20</v>
      </c>
      <c r="H2716">
        <v>181.4</v>
      </c>
      <c r="I2716" t="s">
        <v>17</v>
      </c>
      <c r="J2716" t="str">
        <f>_xlfn.XLOOKUP(Table1_1[[#This Row],[Analyte]],[1]analyte_order!$B:$B,[1]analyte_order!$C:$C)</f>
        <v>1763-23-1</v>
      </c>
      <c r="K2716">
        <f>_xlfn.XLOOKUP(Table1_1[[#This Row],[CAS_rn]],[1]analyte_order!$C:$C,[1]analyte_order!$E:$E)</f>
        <v>18</v>
      </c>
      <c r="L2716" s="3">
        <v>619</v>
      </c>
    </row>
    <row r="2717" spans="1:12" x14ac:dyDescent="0.3">
      <c r="A2717" t="s">
        <v>209</v>
      </c>
      <c r="B2717" s="1">
        <v>44314</v>
      </c>
      <c r="C2717" s="1" t="str">
        <f t="shared" si="42"/>
        <v>21118</v>
      </c>
      <c r="D2717" t="s">
        <v>109</v>
      </c>
      <c r="E2717" t="s">
        <v>120</v>
      </c>
      <c r="F2717" t="s">
        <v>115</v>
      </c>
      <c r="G2717">
        <v>20</v>
      </c>
      <c r="H2717">
        <v>181.4</v>
      </c>
      <c r="I2717" t="s">
        <v>25</v>
      </c>
      <c r="J2717" t="str">
        <f>_xlfn.XLOOKUP(Table1_1[[#This Row],[Analyte]],[1]analyte_order!$B:$B,[1]analyte_order!$C:$C)</f>
        <v>68259-12-1</v>
      </c>
      <c r="K2717">
        <f>_xlfn.XLOOKUP(Table1_1[[#This Row],[CAS_rn]],[1]analyte_order!$C:$C,[1]analyte_order!$E:$E)</f>
        <v>19</v>
      </c>
      <c r="L2717" s="3">
        <v>3.6</v>
      </c>
    </row>
    <row r="2718" spans="1:12" x14ac:dyDescent="0.3">
      <c r="A2718" t="s">
        <v>209</v>
      </c>
      <c r="B2718" s="1">
        <v>44314</v>
      </c>
      <c r="C2718" s="1" t="str">
        <f t="shared" si="42"/>
        <v>21118</v>
      </c>
      <c r="D2718" t="s">
        <v>109</v>
      </c>
      <c r="E2718" t="s">
        <v>120</v>
      </c>
      <c r="F2718" t="s">
        <v>115</v>
      </c>
      <c r="G2718">
        <v>20</v>
      </c>
      <c r="H2718">
        <v>181.4</v>
      </c>
      <c r="I2718" t="s">
        <v>26</v>
      </c>
      <c r="J2718" t="str">
        <f>_xlfn.XLOOKUP(Table1_1[[#This Row],[Analyte]],[1]analyte_order!$B:$B,[1]analyte_order!$C:$C)</f>
        <v>335-77-3</v>
      </c>
      <c r="K2718">
        <f>_xlfn.XLOOKUP(Table1_1[[#This Row],[CAS_rn]],[1]analyte_order!$C:$C,[1]analyte_order!$E:$E)</f>
        <v>20</v>
      </c>
      <c r="L2718" s="3">
        <v>4.41</v>
      </c>
    </row>
    <row r="2719" spans="1:12" x14ac:dyDescent="0.3">
      <c r="A2719" t="s">
        <v>209</v>
      </c>
      <c r="B2719" s="1">
        <v>44314</v>
      </c>
      <c r="C2719" s="1" t="str">
        <f t="shared" si="42"/>
        <v>21118</v>
      </c>
      <c r="D2719" t="s">
        <v>109</v>
      </c>
      <c r="E2719" t="s">
        <v>120</v>
      </c>
      <c r="F2719" t="s">
        <v>115</v>
      </c>
      <c r="G2719">
        <v>20</v>
      </c>
      <c r="H2719">
        <v>181.4</v>
      </c>
      <c r="I2719" t="s">
        <v>27</v>
      </c>
      <c r="J2719" t="str">
        <f>_xlfn.XLOOKUP(Table1_1[[#This Row],[Analyte]],[1]analyte_order!$B:$B,[1]analyte_order!$C:$C)</f>
        <v>79780-39-5</v>
      </c>
      <c r="K2719">
        <f>_xlfn.XLOOKUP(Table1_1[[#This Row],[CAS_rn]],[1]analyte_order!$C:$C,[1]analyte_order!$E:$E)</f>
        <v>21</v>
      </c>
      <c r="L2719" s="3">
        <v>0.89400000000000002</v>
      </c>
    </row>
    <row r="2720" spans="1:12" x14ac:dyDescent="0.3">
      <c r="A2720" t="s">
        <v>209</v>
      </c>
      <c r="B2720" s="1">
        <v>44314</v>
      </c>
      <c r="C2720" s="1" t="str">
        <f t="shared" si="42"/>
        <v>21118</v>
      </c>
      <c r="D2720" t="s">
        <v>109</v>
      </c>
      <c r="E2720" t="s">
        <v>120</v>
      </c>
      <c r="F2720" t="s">
        <v>115</v>
      </c>
      <c r="G2720">
        <v>20</v>
      </c>
      <c r="H2720">
        <v>181.4</v>
      </c>
      <c r="I2720" t="s">
        <v>28</v>
      </c>
      <c r="J2720" t="str">
        <f>_xlfn.XLOOKUP(Table1_1[[#This Row],[Analyte]],[1]analyte_order!$B:$B,[1]analyte_order!$C:$C)</f>
        <v>757124-72-4</v>
      </c>
      <c r="K2720">
        <f>_xlfn.XLOOKUP(Table1_1[[#This Row],[CAS_rn]],[1]analyte_order!$C:$C,[1]analyte_order!$E:$E)</f>
        <v>22</v>
      </c>
      <c r="L2720" s="3">
        <v>9.7000000000000003E-2</v>
      </c>
    </row>
    <row r="2721" spans="1:12" x14ac:dyDescent="0.3">
      <c r="A2721" t="s">
        <v>209</v>
      </c>
      <c r="B2721" s="1">
        <v>44314</v>
      </c>
      <c r="C2721" s="1" t="str">
        <f t="shared" si="42"/>
        <v>21118</v>
      </c>
      <c r="D2721" t="s">
        <v>109</v>
      </c>
      <c r="E2721" t="s">
        <v>120</v>
      </c>
      <c r="F2721" t="s">
        <v>115</v>
      </c>
      <c r="G2721">
        <v>20</v>
      </c>
      <c r="H2721">
        <v>181.4</v>
      </c>
      <c r="I2721" t="s">
        <v>18</v>
      </c>
      <c r="J2721" t="str">
        <f>_xlfn.XLOOKUP(Table1_1[[#This Row],[Analyte]],[1]analyte_order!$B:$B,[1]analyte_order!$C:$C)</f>
        <v>27619-97-2</v>
      </c>
      <c r="K2721">
        <f>_xlfn.XLOOKUP(Table1_1[[#This Row],[CAS_rn]],[1]analyte_order!$C:$C,[1]analyte_order!$E:$E)</f>
        <v>23</v>
      </c>
      <c r="L2721" s="3">
        <v>3.875E-2</v>
      </c>
    </row>
    <row r="2722" spans="1:12" x14ac:dyDescent="0.3">
      <c r="A2722" t="s">
        <v>209</v>
      </c>
      <c r="B2722" s="1">
        <v>44314</v>
      </c>
      <c r="C2722" s="1" t="str">
        <f t="shared" si="42"/>
        <v>21118</v>
      </c>
      <c r="D2722" t="s">
        <v>109</v>
      </c>
      <c r="E2722" t="s">
        <v>120</v>
      </c>
      <c r="F2722" t="s">
        <v>115</v>
      </c>
      <c r="G2722">
        <v>20</v>
      </c>
      <c r="H2722">
        <v>181.4</v>
      </c>
      <c r="I2722" t="s">
        <v>29</v>
      </c>
      <c r="J2722" t="str">
        <f>_xlfn.XLOOKUP(Table1_1[[#This Row],[Analyte]],[1]analyte_order!$B:$B,[1]analyte_order!$C:$C)</f>
        <v>39108-34-4</v>
      </c>
      <c r="K2722">
        <f>_xlfn.XLOOKUP(Table1_1[[#This Row],[CAS_rn]],[1]analyte_order!$C:$C,[1]analyte_order!$E:$E)</f>
        <v>24</v>
      </c>
      <c r="L2722" s="3">
        <v>0.97299999999999998</v>
      </c>
    </row>
    <row r="2723" spans="1:12" x14ac:dyDescent="0.3">
      <c r="A2723" t="s">
        <v>209</v>
      </c>
      <c r="B2723" s="1">
        <v>44314</v>
      </c>
      <c r="C2723" s="1" t="str">
        <f t="shared" si="42"/>
        <v>21118</v>
      </c>
      <c r="D2723" t="s">
        <v>109</v>
      </c>
      <c r="E2723" t="s">
        <v>120</v>
      </c>
      <c r="F2723" t="s">
        <v>115</v>
      </c>
      <c r="G2723">
        <v>20</v>
      </c>
      <c r="H2723">
        <v>181.4</v>
      </c>
      <c r="I2723" t="s">
        <v>30</v>
      </c>
      <c r="J2723" t="str">
        <f>_xlfn.XLOOKUP(Table1_1[[#This Row],[Analyte]],[1]analyte_order!$B:$B,[1]analyte_order!$C:$C)</f>
        <v>120226-60-0</v>
      </c>
      <c r="K2723">
        <f>_xlfn.XLOOKUP(Table1_1[[#This Row],[CAS_rn]],[1]analyte_order!$C:$C,[1]analyte_order!$E:$E)</f>
        <v>25</v>
      </c>
      <c r="L2723" s="3">
        <v>1.32</v>
      </c>
    </row>
    <row r="2724" spans="1:12" x14ac:dyDescent="0.3">
      <c r="A2724" t="s">
        <v>209</v>
      </c>
      <c r="B2724" s="1">
        <v>44314</v>
      </c>
      <c r="C2724" s="1" t="str">
        <f t="shared" si="42"/>
        <v>21118</v>
      </c>
      <c r="D2724" t="s">
        <v>109</v>
      </c>
      <c r="E2724" t="s">
        <v>120</v>
      </c>
      <c r="F2724" t="s">
        <v>115</v>
      </c>
      <c r="G2724">
        <v>20</v>
      </c>
      <c r="H2724">
        <v>181.4</v>
      </c>
      <c r="I2724" t="s">
        <v>31</v>
      </c>
      <c r="J2724" t="str">
        <f>_xlfn.XLOOKUP(Table1_1[[#This Row],[Analyte]],[1]analyte_order!$B:$B,[1]analyte_order!$C:$C)</f>
        <v>2355-31-9</v>
      </c>
      <c r="K2724">
        <f>_xlfn.XLOOKUP(Table1_1[[#This Row],[CAS_rn]],[1]analyte_order!$C:$C,[1]analyte_order!$E:$E)</f>
        <v>26</v>
      </c>
      <c r="L2724" s="3">
        <v>3.875E-2</v>
      </c>
    </row>
    <row r="2725" spans="1:12" x14ac:dyDescent="0.3">
      <c r="A2725" t="s">
        <v>209</v>
      </c>
      <c r="B2725" s="1">
        <v>44314</v>
      </c>
      <c r="C2725" s="1" t="str">
        <f t="shared" si="42"/>
        <v>21118</v>
      </c>
      <c r="D2725" t="s">
        <v>109</v>
      </c>
      <c r="E2725" t="s">
        <v>120</v>
      </c>
      <c r="F2725" t="s">
        <v>115</v>
      </c>
      <c r="G2725">
        <v>20</v>
      </c>
      <c r="H2725">
        <v>181.4</v>
      </c>
      <c r="I2725" t="s">
        <v>32</v>
      </c>
      <c r="J2725" t="str">
        <f>_xlfn.XLOOKUP(Table1_1[[#This Row],[Analyte]],[1]analyte_order!$B:$B,[1]analyte_order!$C:$C)</f>
        <v>2991-50-6</v>
      </c>
      <c r="K2725">
        <f>_xlfn.XLOOKUP(Table1_1[[#This Row],[CAS_rn]],[1]analyte_order!$C:$C,[1]analyte_order!$E:$E)</f>
        <v>27</v>
      </c>
      <c r="L2725" s="3">
        <v>3.875E-2</v>
      </c>
    </row>
    <row r="2726" spans="1:12" x14ac:dyDescent="0.3">
      <c r="A2726" t="s">
        <v>209</v>
      </c>
      <c r="B2726" s="1">
        <v>44314</v>
      </c>
      <c r="C2726" s="1" t="str">
        <f t="shared" si="42"/>
        <v>21118</v>
      </c>
      <c r="D2726" t="s">
        <v>109</v>
      </c>
      <c r="E2726" t="s">
        <v>120</v>
      </c>
      <c r="F2726" t="s">
        <v>115</v>
      </c>
      <c r="G2726">
        <v>20</v>
      </c>
      <c r="H2726">
        <v>181.4</v>
      </c>
      <c r="I2726" t="s">
        <v>33</v>
      </c>
      <c r="J2726" t="str">
        <f>_xlfn.XLOOKUP(Table1_1[[#This Row],[Analyte]],[1]analyte_order!$B:$B,[1]analyte_order!$C:$C)</f>
        <v>754-91-6</v>
      </c>
      <c r="K2726">
        <f>_xlfn.XLOOKUP(Table1_1[[#This Row],[CAS_rn]],[1]analyte_order!$C:$C,[1]analyte_order!$E:$E)</f>
        <v>28</v>
      </c>
      <c r="L2726" s="3">
        <v>0.41899999999999998</v>
      </c>
    </row>
    <row r="2727" spans="1:12" x14ac:dyDescent="0.3">
      <c r="A2727" t="s">
        <v>209</v>
      </c>
      <c r="B2727" s="1">
        <v>44314</v>
      </c>
      <c r="C2727" s="1" t="str">
        <f t="shared" si="42"/>
        <v>21118</v>
      </c>
      <c r="D2727" t="s">
        <v>109</v>
      </c>
      <c r="E2727" t="s">
        <v>120</v>
      </c>
      <c r="F2727" t="s">
        <v>115</v>
      </c>
      <c r="G2727">
        <v>20</v>
      </c>
      <c r="H2727">
        <v>181.4</v>
      </c>
      <c r="I2727" t="s">
        <v>34</v>
      </c>
      <c r="J2727" t="str">
        <f>_xlfn.XLOOKUP(Table1_1[[#This Row],[Analyte]],[1]analyte_order!$B:$B,[1]analyte_order!$C:$C)</f>
        <v>2806-24-8</v>
      </c>
      <c r="K2727">
        <f>_xlfn.XLOOKUP(Table1_1[[#This Row],[CAS_rn]],[1]analyte_order!$C:$C,[1]analyte_order!$E:$E)</f>
        <v>29</v>
      </c>
      <c r="L2727" s="3">
        <v>3.875E-2</v>
      </c>
    </row>
    <row r="2728" spans="1:12" x14ac:dyDescent="0.3">
      <c r="A2728" t="s">
        <v>209</v>
      </c>
      <c r="B2728" s="1">
        <v>44314</v>
      </c>
      <c r="C2728" s="1" t="str">
        <f t="shared" si="42"/>
        <v>21118</v>
      </c>
      <c r="D2728" t="s">
        <v>109</v>
      </c>
      <c r="E2728" t="s">
        <v>120</v>
      </c>
      <c r="F2728" t="s">
        <v>115</v>
      </c>
      <c r="G2728">
        <v>20</v>
      </c>
      <c r="H2728">
        <v>181.4</v>
      </c>
      <c r="I2728" t="s">
        <v>35</v>
      </c>
      <c r="J2728" t="str">
        <f>_xlfn.XLOOKUP(Table1_1[[#This Row],[Analyte]],[1]analyte_order!$B:$B,[1]analyte_order!$C:$C)</f>
        <v>31506-32-8</v>
      </c>
      <c r="K2728">
        <f>_xlfn.XLOOKUP(Table1_1[[#This Row],[CAS_rn]],[1]analyte_order!$C:$C,[1]analyte_order!$E:$E)</f>
        <v>30</v>
      </c>
      <c r="L2728" s="3">
        <v>3.875E-2</v>
      </c>
    </row>
    <row r="2729" spans="1:12" x14ac:dyDescent="0.3">
      <c r="A2729" t="s">
        <v>209</v>
      </c>
      <c r="B2729" s="1">
        <v>44314</v>
      </c>
      <c r="C2729" s="1" t="str">
        <f t="shared" si="42"/>
        <v>21118</v>
      </c>
      <c r="D2729" t="s">
        <v>109</v>
      </c>
      <c r="E2729" t="s">
        <v>120</v>
      </c>
      <c r="F2729" t="s">
        <v>115</v>
      </c>
      <c r="G2729">
        <v>20</v>
      </c>
      <c r="H2729">
        <v>181.4</v>
      </c>
      <c r="I2729" t="s">
        <v>36</v>
      </c>
      <c r="J2729" t="str">
        <f>_xlfn.XLOOKUP(Table1_1[[#This Row],[Analyte]],[1]analyte_order!$B:$B,[1]analyte_order!$C:$C)</f>
        <v>4151-50-2</v>
      </c>
      <c r="K2729">
        <f>_xlfn.XLOOKUP(Table1_1[[#This Row],[CAS_rn]],[1]analyte_order!$C:$C,[1]analyte_order!$E:$E)</f>
        <v>31</v>
      </c>
      <c r="L2729" s="3">
        <v>3.875E-2</v>
      </c>
    </row>
    <row r="2730" spans="1:12" x14ac:dyDescent="0.3">
      <c r="A2730" t="s">
        <v>209</v>
      </c>
      <c r="B2730" s="1">
        <v>44314</v>
      </c>
      <c r="C2730" s="1" t="str">
        <f t="shared" si="42"/>
        <v>21118</v>
      </c>
      <c r="D2730" t="s">
        <v>109</v>
      </c>
      <c r="E2730" t="s">
        <v>120</v>
      </c>
      <c r="F2730" t="s">
        <v>115</v>
      </c>
      <c r="G2730">
        <v>20</v>
      </c>
      <c r="H2730">
        <v>181.4</v>
      </c>
      <c r="I2730" t="s">
        <v>37</v>
      </c>
      <c r="J2730" t="str">
        <f>_xlfn.XLOOKUP(Table1_1[[#This Row],[Analyte]],[1]analyte_order!$B:$B,[1]analyte_order!$C:$C)</f>
        <v>13252-13-6</v>
      </c>
      <c r="K2730">
        <f>_xlfn.XLOOKUP(Table1_1[[#This Row],[CAS_rn]],[1]analyte_order!$C:$C,[1]analyte_order!$E:$E)</f>
        <v>34</v>
      </c>
      <c r="L2730" s="3">
        <v>3.875E-2</v>
      </c>
    </row>
    <row r="2731" spans="1:12" x14ac:dyDescent="0.3">
      <c r="A2731" t="s">
        <v>209</v>
      </c>
      <c r="B2731" s="1">
        <v>44314</v>
      </c>
      <c r="C2731" s="1" t="str">
        <f t="shared" si="42"/>
        <v>21118</v>
      </c>
      <c r="D2731" t="s">
        <v>109</v>
      </c>
      <c r="E2731" t="s">
        <v>120</v>
      </c>
      <c r="F2731" t="s">
        <v>115</v>
      </c>
      <c r="G2731">
        <v>20</v>
      </c>
      <c r="H2731">
        <v>181.4</v>
      </c>
      <c r="I2731" t="s">
        <v>38</v>
      </c>
      <c r="J2731" t="str">
        <f>_xlfn.XLOOKUP(Table1_1[[#This Row],[Analyte]],[1]analyte_order!$B:$B,[1]analyte_order!$C:$C)</f>
        <v>919005-14-4</v>
      </c>
      <c r="K2731">
        <f>_xlfn.XLOOKUP(Table1_1[[#This Row],[CAS_rn]],[1]analyte_order!$C:$C,[1]analyte_order!$E:$E)</f>
        <v>35</v>
      </c>
      <c r="L2731" s="3">
        <v>3.875E-2</v>
      </c>
    </row>
    <row r="2732" spans="1:12" x14ac:dyDescent="0.3">
      <c r="A2732" t="s">
        <v>209</v>
      </c>
      <c r="B2732" s="1">
        <v>44314</v>
      </c>
      <c r="C2732" s="1" t="str">
        <f t="shared" si="42"/>
        <v>21118</v>
      </c>
      <c r="D2732" t="s">
        <v>109</v>
      </c>
      <c r="E2732" t="s">
        <v>120</v>
      </c>
      <c r="F2732" t="s">
        <v>115</v>
      </c>
      <c r="G2732">
        <v>20</v>
      </c>
      <c r="H2732">
        <v>181.4</v>
      </c>
      <c r="I2732" t="s">
        <v>39</v>
      </c>
      <c r="J2732" t="str">
        <f>_xlfn.XLOOKUP(Table1_1[[#This Row],[Analyte]],[1]analyte_order!$B:$B,[1]analyte_order!$C:$C)</f>
        <v>756426-58-1</v>
      </c>
      <c r="K2732">
        <f>_xlfn.XLOOKUP(Table1_1[[#This Row],[CAS_rn]],[1]analyte_order!$C:$C,[1]analyte_order!$E:$E)</f>
        <v>36</v>
      </c>
      <c r="L2732" s="3">
        <v>3.875E-2</v>
      </c>
    </row>
    <row r="2733" spans="1:12" x14ac:dyDescent="0.3">
      <c r="A2733" t="s">
        <v>209</v>
      </c>
      <c r="B2733" s="1">
        <v>44314</v>
      </c>
      <c r="C2733" s="1" t="str">
        <f t="shared" si="42"/>
        <v>21118</v>
      </c>
      <c r="D2733" t="s">
        <v>109</v>
      </c>
      <c r="E2733" t="s">
        <v>120</v>
      </c>
      <c r="F2733" t="s">
        <v>115</v>
      </c>
      <c r="G2733">
        <v>20</v>
      </c>
      <c r="H2733">
        <v>181.4</v>
      </c>
      <c r="I2733" t="s">
        <v>40</v>
      </c>
      <c r="J2733" t="str">
        <f>_xlfn.XLOOKUP(Table1_1[[#This Row],[Analyte]],[1]analyte_order!$B:$B,[1]analyte_order!$C:$C)</f>
        <v>763051-92-9</v>
      </c>
      <c r="K2733">
        <f>_xlfn.XLOOKUP(Table1_1[[#This Row],[CAS_rn]],[1]analyte_order!$C:$C,[1]analyte_order!$E:$E)</f>
        <v>37</v>
      </c>
      <c r="L2733" s="3">
        <v>3.875E-2</v>
      </c>
    </row>
    <row r="2734" spans="1:12" x14ac:dyDescent="0.3">
      <c r="A2734" t="s">
        <v>209</v>
      </c>
      <c r="B2734" s="1">
        <v>44314</v>
      </c>
      <c r="C2734" s="1" t="str">
        <f t="shared" si="42"/>
        <v>21118</v>
      </c>
      <c r="D2734" t="s">
        <v>109</v>
      </c>
      <c r="E2734" t="s">
        <v>120</v>
      </c>
      <c r="F2734" t="s">
        <v>115</v>
      </c>
      <c r="G2734">
        <v>20</v>
      </c>
      <c r="H2734">
        <v>181.4</v>
      </c>
      <c r="I2734" t="s">
        <v>41</v>
      </c>
      <c r="J2734" t="str">
        <f>_xlfn.XLOOKUP(Table1_1[[#This Row],[Analyte]],[1]analyte_order!$B:$B,[1]analyte_order!$C:$C)</f>
        <v>356-02-5</v>
      </c>
      <c r="K2734">
        <f>_xlfn.XLOOKUP(Table1_1[[#This Row],[CAS_rn]],[1]analyte_order!$C:$C,[1]analyte_order!$E:$E)</f>
        <v>38</v>
      </c>
      <c r="L2734" s="3">
        <v>0.38750000000000001</v>
      </c>
    </row>
    <row r="2735" spans="1:12" x14ac:dyDescent="0.3">
      <c r="A2735" t="s">
        <v>209</v>
      </c>
      <c r="B2735" s="1">
        <v>44314</v>
      </c>
      <c r="C2735" s="1" t="str">
        <f t="shared" si="42"/>
        <v>21118</v>
      </c>
      <c r="D2735" t="s">
        <v>109</v>
      </c>
      <c r="E2735" t="s">
        <v>120</v>
      </c>
      <c r="F2735" t="s">
        <v>115</v>
      </c>
      <c r="G2735">
        <v>20</v>
      </c>
      <c r="H2735">
        <v>181.4</v>
      </c>
      <c r="I2735" t="s">
        <v>42</v>
      </c>
      <c r="J2735" t="str">
        <f>_xlfn.XLOOKUP(Table1_1[[#This Row],[Analyte]],[1]analyte_order!$B:$B,[1]analyte_order!$C:$C)</f>
        <v>914637-49-3</v>
      </c>
      <c r="K2735">
        <f>_xlfn.XLOOKUP(Table1_1[[#This Row],[CAS_rn]],[1]analyte_order!$C:$C,[1]analyte_order!$E:$E)</f>
        <v>39</v>
      </c>
      <c r="L2735" s="3">
        <v>3.875E-2</v>
      </c>
    </row>
    <row r="2736" spans="1:12" x14ac:dyDescent="0.3">
      <c r="A2736" t="s">
        <v>209</v>
      </c>
      <c r="B2736" s="1">
        <v>44314</v>
      </c>
      <c r="C2736" s="1" t="str">
        <f t="shared" si="42"/>
        <v>21118</v>
      </c>
      <c r="D2736" t="s">
        <v>109</v>
      </c>
      <c r="E2736" t="s">
        <v>120</v>
      </c>
      <c r="F2736" t="s">
        <v>115</v>
      </c>
      <c r="G2736">
        <v>20</v>
      </c>
      <c r="H2736">
        <v>181.4</v>
      </c>
      <c r="I2736" t="s">
        <v>43</v>
      </c>
      <c r="J2736" t="str">
        <f>_xlfn.XLOOKUP(Table1_1[[#This Row],[Analyte]],[1]analyte_order!$B:$B,[1]analyte_order!$C:$C)</f>
        <v>812-70-4</v>
      </c>
      <c r="K2736">
        <f>_xlfn.XLOOKUP(Table1_1[[#This Row],[CAS_rn]],[1]analyte_order!$C:$C,[1]analyte_order!$E:$E)</f>
        <v>40</v>
      </c>
      <c r="L2736" s="3">
        <v>7.7499999999999999E-2</v>
      </c>
    </row>
    <row r="2737" spans="1:12" x14ac:dyDescent="0.3">
      <c r="A2737" t="s">
        <v>209</v>
      </c>
      <c r="B2737" s="1">
        <v>44314</v>
      </c>
      <c r="C2737" s="1" t="str">
        <f t="shared" si="42"/>
        <v>21118</v>
      </c>
      <c r="D2737" t="s">
        <v>109</v>
      </c>
      <c r="E2737" t="s">
        <v>120</v>
      </c>
      <c r="F2737" t="s">
        <v>115</v>
      </c>
      <c r="G2737">
        <v>20</v>
      </c>
      <c r="H2737">
        <v>181.4</v>
      </c>
      <c r="I2737" t="s">
        <v>44</v>
      </c>
      <c r="J2737" t="str">
        <f>_xlfn.XLOOKUP(Table1_1[[#This Row],[Analyte]],[1]analyte_order!$B:$B,[1]analyte_order!$C:$C)</f>
        <v>53826-12-3</v>
      </c>
      <c r="K2737">
        <f>_xlfn.XLOOKUP(Table1_1[[#This Row],[CAS_rn]],[1]analyte_order!$C:$C,[1]analyte_order!$E:$E)</f>
        <v>41</v>
      </c>
      <c r="L2737" s="3">
        <v>9.7000000000000003E-2</v>
      </c>
    </row>
    <row r="2738" spans="1:12" x14ac:dyDescent="0.3">
      <c r="A2738" t="s">
        <v>209</v>
      </c>
      <c r="B2738" s="1">
        <v>44314</v>
      </c>
      <c r="C2738" s="1" t="str">
        <f t="shared" si="42"/>
        <v>21118</v>
      </c>
      <c r="D2738" t="s">
        <v>109</v>
      </c>
      <c r="E2738" t="s">
        <v>120</v>
      </c>
      <c r="F2738" t="s">
        <v>115</v>
      </c>
      <c r="G2738">
        <v>20</v>
      </c>
      <c r="H2738">
        <v>181.4</v>
      </c>
      <c r="I2738" t="s">
        <v>45</v>
      </c>
      <c r="J2738" t="str">
        <f>_xlfn.XLOOKUP(Table1_1[[#This Row],[Analyte]],[1]analyte_order!$B:$B,[1]analyte_order!$C:$C)</f>
        <v>27854-31-5</v>
      </c>
      <c r="K2738">
        <f>_xlfn.XLOOKUP(Table1_1[[#This Row],[CAS_rn]],[1]analyte_order!$C:$C,[1]analyte_order!$E:$E)</f>
        <v>42</v>
      </c>
      <c r="L2738" s="3">
        <v>9.7000000000000003E-2</v>
      </c>
    </row>
    <row r="2739" spans="1:12" x14ac:dyDescent="0.3">
      <c r="A2739" t="s">
        <v>209</v>
      </c>
      <c r="B2739" s="1">
        <v>44314</v>
      </c>
      <c r="C2739" s="1" t="str">
        <f t="shared" si="42"/>
        <v>21118</v>
      </c>
      <c r="D2739" t="s">
        <v>109</v>
      </c>
      <c r="E2739" t="s">
        <v>120</v>
      </c>
      <c r="F2739" t="s">
        <v>115</v>
      </c>
      <c r="G2739">
        <v>20</v>
      </c>
      <c r="H2739">
        <v>181.4</v>
      </c>
      <c r="I2739" t="s">
        <v>46</v>
      </c>
      <c r="J2739" t="str">
        <f>_xlfn.XLOOKUP(Table1_1[[#This Row],[Analyte]],[1]analyte_order!$B:$B,[1]analyte_order!$C:$C)</f>
        <v>53826-13-4</v>
      </c>
      <c r="K2739">
        <f>_xlfn.XLOOKUP(Table1_1[[#This Row],[CAS_rn]],[1]analyte_order!$C:$C,[1]analyte_order!$E:$E)</f>
        <v>43</v>
      </c>
      <c r="L2739" s="3">
        <v>3.875E-2</v>
      </c>
    </row>
    <row r="2740" spans="1:12" x14ac:dyDescent="0.3">
      <c r="A2740" t="s">
        <v>209</v>
      </c>
      <c r="B2740" s="1">
        <v>44314</v>
      </c>
      <c r="C2740" s="1" t="str">
        <f t="shared" si="42"/>
        <v>21118</v>
      </c>
      <c r="D2740" t="s">
        <v>109</v>
      </c>
      <c r="E2740" t="s">
        <v>120</v>
      </c>
      <c r="F2740" t="s">
        <v>115</v>
      </c>
      <c r="G2740">
        <v>20</v>
      </c>
      <c r="H2740">
        <v>181.4</v>
      </c>
      <c r="I2740" t="s">
        <v>47</v>
      </c>
      <c r="J2740" t="str">
        <f>_xlfn.XLOOKUP(Table1_1[[#This Row],[Analyte]],[1]analyte_order!$B:$B,[1]analyte_order!$C:$C)</f>
        <v>161094-75-3</v>
      </c>
      <c r="K2740">
        <f>_xlfn.XLOOKUP(Table1_1[[#This Row],[CAS_rn]],[1]analyte_order!$C:$C,[1]analyte_order!$E:$E)</f>
        <v>44</v>
      </c>
      <c r="L2740" s="3">
        <v>3.875E-2</v>
      </c>
    </row>
    <row r="2741" spans="1:12" x14ac:dyDescent="0.3">
      <c r="A2741" t="s">
        <v>209</v>
      </c>
      <c r="B2741" s="1">
        <v>44314</v>
      </c>
      <c r="C2741" s="1" t="str">
        <f t="shared" si="42"/>
        <v>21118</v>
      </c>
      <c r="D2741" t="s">
        <v>109</v>
      </c>
      <c r="E2741" t="s">
        <v>120</v>
      </c>
      <c r="F2741" t="s">
        <v>115</v>
      </c>
      <c r="G2741">
        <v>20</v>
      </c>
      <c r="H2741">
        <v>181.4</v>
      </c>
      <c r="I2741" t="s">
        <v>48</v>
      </c>
      <c r="J2741" t="str">
        <f>_xlfn.XLOOKUP(Table1_1[[#This Row],[Analyte]],[1]analyte_order!$B:$B,[1]analyte_order!$C:$C)</f>
        <v>70887-84-2</v>
      </c>
      <c r="K2741">
        <f>_xlfn.XLOOKUP(Table1_1[[#This Row],[CAS_rn]],[1]analyte_order!$C:$C,[1]analyte_order!$E:$E)</f>
        <v>45</v>
      </c>
      <c r="L2741" s="3">
        <v>3.875E-2</v>
      </c>
    </row>
    <row r="2742" spans="1:12" x14ac:dyDescent="0.3">
      <c r="A2742" t="s">
        <v>209</v>
      </c>
      <c r="B2742" s="1">
        <v>44314</v>
      </c>
      <c r="C2742" s="1" t="str">
        <f t="shared" si="42"/>
        <v>21118</v>
      </c>
      <c r="D2742" t="s">
        <v>109</v>
      </c>
      <c r="E2742" t="s">
        <v>120</v>
      </c>
      <c r="F2742" t="s">
        <v>115</v>
      </c>
      <c r="G2742">
        <v>20</v>
      </c>
      <c r="H2742">
        <v>181.4</v>
      </c>
      <c r="I2742" t="s">
        <v>49</v>
      </c>
      <c r="J2742" t="str">
        <f>_xlfn.XLOOKUP(Table1_1[[#This Row],[Analyte]],[1]analyte_order!$B:$B,[1]analyte_order!$C:$C)</f>
        <v>57677-95-9</v>
      </c>
      <c r="K2742">
        <f>_xlfn.XLOOKUP(Table1_1[[#This Row],[CAS_rn]],[1]analyte_order!$C:$C,[1]analyte_order!$E:$E)</f>
        <v>46</v>
      </c>
      <c r="L2742" s="3">
        <v>9.7000000000000003E-2</v>
      </c>
    </row>
    <row r="2743" spans="1:12" x14ac:dyDescent="0.3">
      <c r="A2743" t="s">
        <v>209</v>
      </c>
      <c r="B2743" s="1">
        <v>44314</v>
      </c>
      <c r="C2743" s="1" t="str">
        <f t="shared" si="42"/>
        <v>21118</v>
      </c>
      <c r="D2743" t="s">
        <v>109</v>
      </c>
      <c r="E2743" t="s">
        <v>120</v>
      </c>
      <c r="F2743" t="s">
        <v>115</v>
      </c>
      <c r="G2743">
        <v>20</v>
      </c>
      <c r="H2743">
        <v>181.4</v>
      </c>
      <c r="I2743" t="s">
        <v>50</v>
      </c>
      <c r="J2743" t="str">
        <f>_xlfn.XLOOKUP(Table1_1[[#This Row],[Analyte]],[1]analyte_order!$B:$B,[1]analyte_order!$C:$C)</f>
        <v>30334-69-1</v>
      </c>
      <c r="K2743">
        <f>_xlfn.XLOOKUP(Table1_1[[#This Row],[CAS_rn]],[1]analyte_order!$C:$C,[1]analyte_order!$E:$E)</f>
        <v>51</v>
      </c>
      <c r="L2743" s="3">
        <v>0.622</v>
      </c>
    </row>
    <row r="2744" spans="1:12" x14ac:dyDescent="0.3">
      <c r="A2744" t="s">
        <v>209</v>
      </c>
      <c r="B2744" s="1">
        <v>44314</v>
      </c>
      <c r="C2744" s="1" t="str">
        <f t="shared" si="42"/>
        <v>21118</v>
      </c>
      <c r="D2744" t="s">
        <v>109</v>
      </c>
      <c r="E2744" t="s">
        <v>120</v>
      </c>
      <c r="F2744" t="s">
        <v>115</v>
      </c>
      <c r="G2744">
        <v>20</v>
      </c>
      <c r="H2744">
        <v>181.4</v>
      </c>
      <c r="I2744" t="s">
        <v>51</v>
      </c>
      <c r="J2744" t="str">
        <f>_xlfn.XLOOKUP(Table1_1[[#This Row],[Analyte]],[1]analyte_order!$B:$B,[1]analyte_order!$C:$C)</f>
        <v>41997-13-1</v>
      </c>
      <c r="K2744">
        <f>_xlfn.XLOOKUP(Table1_1[[#This Row],[CAS_rn]],[1]analyte_order!$C:$C,[1]analyte_order!$E:$E)</f>
        <v>52</v>
      </c>
      <c r="L2744" s="3">
        <v>3.31</v>
      </c>
    </row>
    <row r="2745" spans="1:12" x14ac:dyDescent="0.3">
      <c r="A2745" t="s">
        <v>209</v>
      </c>
      <c r="B2745" s="1">
        <v>44314</v>
      </c>
      <c r="C2745" s="1" t="str">
        <f t="shared" si="42"/>
        <v>21118</v>
      </c>
      <c r="D2745" t="s">
        <v>109</v>
      </c>
      <c r="E2745" t="s">
        <v>120</v>
      </c>
      <c r="F2745" t="s">
        <v>115</v>
      </c>
      <c r="G2745">
        <v>20</v>
      </c>
      <c r="H2745">
        <v>181.4</v>
      </c>
      <c r="I2745" t="s">
        <v>52</v>
      </c>
      <c r="J2745" t="str">
        <f>_xlfn.XLOOKUP(Table1_1[[#This Row],[Analyte]],[1]analyte_order!$B:$B,[1]analyte_order!$C:$C)</f>
        <v>423-41-6</v>
      </c>
      <c r="K2745">
        <f>_xlfn.XLOOKUP(Table1_1[[#This Row],[CAS_rn]],[1]analyte_order!$C:$C,[1]analyte_order!$E:$E)</f>
        <v>53</v>
      </c>
      <c r="L2745" s="3">
        <v>9.7000000000000003E-2</v>
      </c>
    </row>
    <row r="2746" spans="1:12" x14ac:dyDescent="0.3">
      <c r="A2746" t="s">
        <v>209</v>
      </c>
      <c r="B2746" s="1">
        <v>44314</v>
      </c>
      <c r="C2746" s="1" t="str">
        <f t="shared" si="42"/>
        <v>21118</v>
      </c>
      <c r="D2746" t="s">
        <v>109</v>
      </c>
      <c r="E2746" t="s">
        <v>120</v>
      </c>
      <c r="F2746" t="s">
        <v>115</v>
      </c>
      <c r="G2746">
        <v>20</v>
      </c>
      <c r="H2746">
        <v>181.4</v>
      </c>
      <c r="I2746" t="s">
        <v>53</v>
      </c>
      <c r="J2746" t="str">
        <f>_xlfn.XLOOKUP(Table1_1[[#This Row],[Analyte]],[1]analyte_order!$B:$B,[1]analyte_order!$C:$C)</f>
        <v>777011-38-8</v>
      </c>
      <c r="K2746">
        <f>_xlfn.XLOOKUP(Table1_1[[#This Row],[CAS_rn]],[1]analyte_order!$C:$C,[1]analyte_order!$E:$E)</f>
        <v>54</v>
      </c>
      <c r="L2746" s="3">
        <v>0.91100000000000003</v>
      </c>
    </row>
    <row r="2747" spans="1:12" x14ac:dyDescent="0.3">
      <c r="A2747" t="s">
        <v>209</v>
      </c>
      <c r="B2747" s="1">
        <v>44314</v>
      </c>
      <c r="C2747" s="1" t="str">
        <f t="shared" si="42"/>
        <v>21118</v>
      </c>
      <c r="D2747" t="s">
        <v>109</v>
      </c>
      <c r="E2747" t="s">
        <v>120</v>
      </c>
      <c r="F2747" t="s">
        <v>115</v>
      </c>
      <c r="G2747">
        <v>20</v>
      </c>
      <c r="H2747">
        <v>181.4</v>
      </c>
      <c r="I2747" t="s">
        <v>54</v>
      </c>
      <c r="J2747" t="str">
        <f>_xlfn.XLOOKUP(Table1_1[[#This Row],[Analyte]],[1]analyte_order!$B:$B,[1]analyte_order!$C:$C)</f>
        <v>646-83-3</v>
      </c>
      <c r="K2747">
        <f>_xlfn.XLOOKUP(Table1_1[[#This Row],[CAS_rn]],[1]analyte_order!$C:$C,[1]analyte_order!$E:$E)</f>
        <v>55</v>
      </c>
      <c r="L2747" s="3">
        <v>0.19350000000000001</v>
      </c>
    </row>
    <row r="2748" spans="1:12" x14ac:dyDescent="0.3">
      <c r="A2748" t="s">
        <v>209</v>
      </c>
      <c r="B2748" s="1">
        <v>44314</v>
      </c>
      <c r="C2748" s="1" t="str">
        <f t="shared" si="42"/>
        <v>21118</v>
      </c>
      <c r="D2748" t="s">
        <v>109</v>
      </c>
      <c r="E2748" t="s">
        <v>120</v>
      </c>
      <c r="F2748" t="s">
        <v>115</v>
      </c>
      <c r="G2748">
        <v>20</v>
      </c>
      <c r="H2748">
        <v>181.4</v>
      </c>
      <c r="I2748" t="s">
        <v>55</v>
      </c>
      <c r="J2748" t="str">
        <f>_xlfn.XLOOKUP(Table1_1[[#This Row],[Analyte]],[1]analyte_order!$B:$B,[1]analyte_order!$C:$C)</f>
        <v>678-41-1</v>
      </c>
      <c r="K2748">
        <f>_xlfn.XLOOKUP(Table1_1[[#This Row],[CAS_rn]],[1]analyte_order!$C:$C,[1]analyte_order!$E:$E)</f>
        <v>56</v>
      </c>
      <c r="L2748" s="3">
        <v>7.7499999999999999E-2</v>
      </c>
    </row>
    <row r="2749" spans="1:12" x14ac:dyDescent="0.3">
      <c r="A2749" t="s">
        <v>209</v>
      </c>
      <c r="B2749" s="1">
        <v>44314</v>
      </c>
      <c r="C2749" s="1" t="str">
        <f t="shared" si="42"/>
        <v>21118</v>
      </c>
      <c r="D2749" t="s">
        <v>109</v>
      </c>
      <c r="E2749" t="s">
        <v>120</v>
      </c>
      <c r="F2749" t="s">
        <v>115</v>
      </c>
      <c r="G2749">
        <v>20</v>
      </c>
      <c r="H2749">
        <v>181.4</v>
      </c>
      <c r="I2749" t="s">
        <v>56</v>
      </c>
      <c r="J2749" t="str">
        <f>_xlfn.XLOOKUP(Table1_1[[#This Row],[Analyte]],[1]analyte_order!$B:$B,[1]analyte_order!$C:$C)</f>
        <v>2965-52-8</v>
      </c>
      <c r="K2749">
        <f>_xlfn.XLOOKUP(Table1_1[[#This Row],[CAS_rn]],[1]analyte_order!$C:$C,[1]analyte_order!$E:$E)</f>
        <v>57</v>
      </c>
      <c r="L2749" s="3">
        <v>7.7499999999999999E-2</v>
      </c>
    </row>
    <row r="2750" spans="1:12" x14ac:dyDescent="0.3">
      <c r="A2750" t="s">
        <v>210</v>
      </c>
      <c r="B2750" s="1">
        <v>44314</v>
      </c>
      <c r="C2750" s="1" t="str">
        <f t="shared" si="42"/>
        <v>21118</v>
      </c>
      <c r="D2750" t="s">
        <v>109</v>
      </c>
      <c r="E2750" t="s">
        <v>120</v>
      </c>
      <c r="F2750" t="s">
        <v>190</v>
      </c>
      <c r="G2750">
        <v>20</v>
      </c>
      <c r="H2750">
        <v>181.4</v>
      </c>
      <c r="I2750" t="s">
        <v>7</v>
      </c>
      <c r="J2750" t="str">
        <f>_xlfn.XLOOKUP(Table1_1[[#This Row],[Analyte]],[1]analyte_order!$B:$B,[1]analyte_order!$C:$C)</f>
        <v>375-22-4</v>
      </c>
      <c r="K2750">
        <f>_xlfn.XLOOKUP(Table1_1[[#This Row],[CAS_rn]],[1]analyte_order!$C:$C,[1]analyte_order!$E:$E)</f>
        <v>1</v>
      </c>
      <c r="L2750" s="3">
        <v>7.6499999999999999E-2</v>
      </c>
    </row>
    <row r="2751" spans="1:12" x14ac:dyDescent="0.3">
      <c r="A2751" t="s">
        <v>210</v>
      </c>
      <c r="B2751" s="1">
        <v>44314</v>
      </c>
      <c r="C2751" s="1" t="str">
        <f t="shared" si="42"/>
        <v>21118</v>
      </c>
      <c r="D2751" t="s">
        <v>109</v>
      </c>
      <c r="E2751" t="s">
        <v>120</v>
      </c>
      <c r="F2751" t="s">
        <v>190</v>
      </c>
      <c r="G2751">
        <v>20</v>
      </c>
      <c r="H2751">
        <v>181.4</v>
      </c>
      <c r="I2751" t="s">
        <v>8</v>
      </c>
      <c r="J2751" t="str">
        <f>_xlfn.XLOOKUP(Table1_1[[#This Row],[Analyte]],[1]analyte_order!$B:$B,[1]analyte_order!$C:$C)</f>
        <v>2706-90-3</v>
      </c>
      <c r="K2751">
        <f>_xlfn.XLOOKUP(Table1_1[[#This Row],[CAS_rn]],[1]analyte_order!$C:$C,[1]analyte_order!$E:$E)</f>
        <v>2</v>
      </c>
      <c r="L2751" s="3">
        <v>7.6499999999999999E-2</v>
      </c>
    </row>
    <row r="2752" spans="1:12" x14ac:dyDescent="0.3">
      <c r="A2752" t="s">
        <v>210</v>
      </c>
      <c r="B2752" s="1">
        <v>44314</v>
      </c>
      <c r="C2752" s="1" t="str">
        <f t="shared" si="42"/>
        <v>21118</v>
      </c>
      <c r="D2752" t="s">
        <v>109</v>
      </c>
      <c r="E2752" t="s">
        <v>120</v>
      </c>
      <c r="F2752" t="s">
        <v>190</v>
      </c>
      <c r="G2752">
        <v>20</v>
      </c>
      <c r="H2752">
        <v>181.4</v>
      </c>
      <c r="I2752" t="s">
        <v>9</v>
      </c>
      <c r="J2752" t="str">
        <f>_xlfn.XLOOKUP(Table1_1[[#This Row],[Analyte]],[1]analyte_order!$B:$B,[1]analyte_order!$C:$C)</f>
        <v>307-24-4</v>
      </c>
      <c r="K2752">
        <f>_xlfn.XLOOKUP(Table1_1[[#This Row],[CAS_rn]],[1]analyte_order!$C:$C,[1]analyte_order!$E:$E)</f>
        <v>3</v>
      </c>
      <c r="L2752" s="3">
        <v>0.46100000000000002</v>
      </c>
    </row>
    <row r="2753" spans="1:12" x14ac:dyDescent="0.3">
      <c r="A2753" t="s">
        <v>210</v>
      </c>
      <c r="B2753" s="1">
        <v>44314</v>
      </c>
      <c r="C2753" s="1" t="str">
        <f t="shared" si="42"/>
        <v>21118</v>
      </c>
      <c r="D2753" t="s">
        <v>109</v>
      </c>
      <c r="E2753" t="s">
        <v>120</v>
      </c>
      <c r="F2753" t="s">
        <v>190</v>
      </c>
      <c r="G2753">
        <v>20</v>
      </c>
      <c r="H2753">
        <v>181.4</v>
      </c>
      <c r="I2753" t="s">
        <v>10</v>
      </c>
      <c r="J2753" t="str">
        <f>_xlfn.XLOOKUP(Table1_1[[#This Row],[Analyte]],[1]analyte_order!$B:$B,[1]analyte_order!$C:$C)</f>
        <v>375-85-9</v>
      </c>
      <c r="K2753">
        <f>_xlfn.XLOOKUP(Table1_1[[#This Row],[CAS_rn]],[1]analyte_order!$C:$C,[1]analyte_order!$E:$E)</f>
        <v>4</v>
      </c>
      <c r="L2753" s="3">
        <v>0.1525</v>
      </c>
    </row>
    <row r="2754" spans="1:12" x14ac:dyDescent="0.3">
      <c r="A2754" t="s">
        <v>210</v>
      </c>
      <c r="B2754" s="1">
        <v>44314</v>
      </c>
      <c r="C2754" s="1" t="str">
        <f t="shared" ref="C2754:C2817" si="43">TEXT(B2754,"yy")&amp;TEXT((B2754-DATEVALUE("1/1/"&amp;TEXT(B2754,"yy"))+1),"000")</f>
        <v>21118</v>
      </c>
      <c r="D2754" t="s">
        <v>109</v>
      </c>
      <c r="E2754" t="s">
        <v>120</v>
      </c>
      <c r="F2754" t="s">
        <v>190</v>
      </c>
      <c r="G2754">
        <v>20</v>
      </c>
      <c r="H2754">
        <v>181.4</v>
      </c>
      <c r="I2754" t="s">
        <v>11</v>
      </c>
      <c r="J2754" t="str">
        <f>_xlfn.XLOOKUP(Table1_1[[#This Row],[Analyte]],[1]analyte_order!$B:$B,[1]analyte_order!$C:$C)</f>
        <v>335-67-1</v>
      </c>
      <c r="K2754">
        <f>_xlfn.XLOOKUP(Table1_1[[#This Row],[CAS_rn]],[1]analyte_order!$C:$C,[1]analyte_order!$E:$E)</f>
        <v>5</v>
      </c>
      <c r="L2754" s="3">
        <v>0.67700000000000005</v>
      </c>
    </row>
    <row r="2755" spans="1:12" x14ac:dyDescent="0.3">
      <c r="A2755" t="s">
        <v>210</v>
      </c>
      <c r="B2755" s="1">
        <v>44314</v>
      </c>
      <c r="C2755" s="1" t="str">
        <f t="shared" si="43"/>
        <v>21118</v>
      </c>
      <c r="D2755" t="s">
        <v>109</v>
      </c>
      <c r="E2755" t="s">
        <v>120</v>
      </c>
      <c r="F2755" t="s">
        <v>190</v>
      </c>
      <c r="G2755">
        <v>20</v>
      </c>
      <c r="H2755">
        <v>181.4</v>
      </c>
      <c r="I2755" t="s">
        <v>12</v>
      </c>
      <c r="J2755" t="str">
        <f>_xlfn.XLOOKUP(Table1_1[[#This Row],[Analyte]],[1]analyte_order!$B:$B,[1]analyte_order!$C:$C)</f>
        <v>375-95-1</v>
      </c>
      <c r="K2755">
        <f>_xlfn.XLOOKUP(Table1_1[[#This Row],[CAS_rn]],[1]analyte_order!$C:$C,[1]analyte_order!$E:$E)</f>
        <v>6</v>
      </c>
      <c r="L2755" s="3">
        <v>0.40799999999999997</v>
      </c>
    </row>
    <row r="2756" spans="1:12" x14ac:dyDescent="0.3">
      <c r="A2756" t="s">
        <v>210</v>
      </c>
      <c r="B2756" s="1">
        <v>44314</v>
      </c>
      <c r="C2756" s="1" t="str">
        <f t="shared" si="43"/>
        <v>21118</v>
      </c>
      <c r="D2756" t="s">
        <v>109</v>
      </c>
      <c r="E2756" t="s">
        <v>120</v>
      </c>
      <c r="F2756" t="s">
        <v>190</v>
      </c>
      <c r="G2756">
        <v>20</v>
      </c>
      <c r="H2756">
        <v>181.4</v>
      </c>
      <c r="I2756" t="s">
        <v>19</v>
      </c>
      <c r="J2756" t="str">
        <f>_xlfn.XLOOKUP(Table1_1[[#This Row],[Analyte]],[1]analyte_order!$B:$B,[1]analyte_order!$C:$C)</f>
        <v>335-76-2</v>
      </c>
      <c r="K2756">
        <f>_xlfn.XLOOKUP(Table1_1[[#This Row],[CAS_rn]],[1]analyte_order!$C:$C,[1]analyte_order!$E:$E)</f>
        <v>7</v>
      </c>
      <c r="L2756" s="3">
        <v>1.42</v>
      </c>
    </row>
    <row r="2757" spans="1:12" x14ac:dyDescent="0.3">
      <c r="A2757" t="s">
        <v>210</v>
      </c>
      <c r="B2757" s="1">
        <v>44314</v>
      </c>
      <c r="C2757" s="1" t="str">
        <f t="shared" si="43"/>
        <v>21118</v>
      </c>
      <c r="D2757" t="s">
        <v>109</v>
      </c>
      <c r="E2757" t="s">
        <v>120</v>
      </c>
      <c r="F2757" t="s">
        <v>190</v>
      </c>
      <c r="G2757">
        <v>20</v>
      </c>
      <c r="H2757">
        <v>181.4</v>
      </c>
      <c r="I2757" t="s">
        <v>20</v>
      </c>
      <c r="J2757" t="str">
        <f>_xlfn.XLOOKUP(Table1_1[[#This Row],[Analyte]],[1]analyte_order!$B:$B,[1]analyte_order!$C:$C)</f>
        <v>2058-94-8</v>
      </c>
      <c r="K2757">
        <f>_xlfn.XLOOKUP(Table1_1[[#This Row],[CAS_rn]],[1]analyte_order!$C:$C,[1]analyte_order!$E:$E)</f>
        <v>8</v>
      </c>
      <c r="L2757" s="3">
        <v>2.83</v>
      </c>
    </row>
    <row r="2758" spans="1:12" x14ac:dyDescent="0.3">
      <c r="A2758" t="s">
        <v>210</v>
      </c>
      <c r="B2758" s="1">
        <v>44314</v>
      </c>
      <c r="C2758" s="1" t="str">
        <f t="shared" si="43"/>
        <v>21118</v>
      </c>
      <c r="D2758" t="s">
        <v>109</v>
      </c>
      <c r="E2758" t="s">
        <v>120</v>
      </c>
      <c r="F2758" t="s">
        <v>190</v>
      </c>
      <c r="G2758">
        <v>20</v>
      </c>
      <c r="H2758">
        <v>181.4</v>
      </c>
      <c r="I2758" t="s">
        <v>21</v>
      </c>
      <c r="J2758" t="str">
        <f>_xlfn.XLOOKUP(Table1_1[[#This Row],[Analyte]],[1]analyte_order!$B:$B,[1]analyte_order!$C:$C)</f>
        <v>307-55-1</v>
      </c>
      <c r="K2758">
        <f>_xlfn.XLOOKUP(Table1_1[[#This Row],[CAS_rn]],[1]analyte_order!$C:$C,[1]analyte_order!$E:$E)</f>
        <v>9</v>
      </c>
      <c r="L2758" s="3">
        <v>2.64</v>
      </c>
    </row>
    <row r="2759" spans="1:12" x14ac:dyDescent="0.3">
      <c r="A2759" t="s">
        <v>210</v>
      </c>
      <c r="B2759" s="1">
        <v>44314</v>
      </c>
      <c r="C2759" s="1" t="str">
        <f t="shared" si="43"/>
        <v>21118</v>
      </c>
      <c r="D2759" t="s">
        <v>109</v>
      </c>
      <c r="E2759" t="s">
        <v>120</v>
      </c>
      <c r="F2759" t="s">
        <v>190</v>
      </c>
      <c r="G2759">
        <v>20</v>
      </c>
      <c r="H2759">
        <v>181.4</v>
      </c>
      <c r="I2759" t="s">
        <v>22</v>
      </c>
      <c r="J2759" t="str">
        <f>_xlfn.XLOOKUP(Table1_1[[#This Row],[Analyte]],[1]analyte_order!$B:$B,[1]analyte_order!$C:$C)</f>
        <v>72629-94-8</v>
      </c>
      <c r="K2759">
        <f>_xlfn.XLOOKUP(Table1_1[[#This Row],[CAS_rn]],[1]analyte_order!$C:$C,[1]analyte_order!$E:$E)</f>
        <v>10</v>
      </c>
      <c r="L2759" s="3">
        <v>1.99</v>
      </c>
    </row>
    <row r="2760" spans="1:12" x14ac:dyDescent="0.3">
      <c r="A2760" t="s">
        <v>210</v>
      </c>
      <c r="B2760" s="1">
        <v>44314</v>
      </c>
      <c r="C2760" s="1" t="str">
        <f t="shared" si="43"/>
        <v>21118</v>
      </c>
      <c r="D2760" t="s">
        <v>109</v>
      </c>
      <c r="E2760" t="s">
        <v>120</v>
      </c>
      <c r="F2760" t="s">
        <v>190</v>
      </c>
      <c r="G2760">
        <v>20</v>
      </c>
      <c r="H2760">
        <v>181.4</v>
      </c>
      <c r="I2760" t="s">
        <v>23</v>
      </c>
      <c r="J2760" t="str">
        <f>_xlfn.XLOOKUP(Table1_1[[#This Row],[Analyte]],[1]analyte_order!$B:$B,[1]analyte_order!$C:$C)</f>
        <v>376-06-7</v>
      </c>
      <c r="K2760">
        <f>_xlfn.XLOOKUP(Table1_1[[#This Row],[CAS_rn]],[1]analyte_order!$C:$C,[1]analyte_order!$E:$E)</f>
        <v>11</v>
      </c>
      <c r="L2760" s="3">
        <v>1.86</v>
      </c>
    </row>
    <row r="2761" spans="1:12" x14ac:dyDescent="0.3">
      <c r="A2761" t="s">
        <v>210</v>
      </c>
      <c r="B2761" s="1">
        <v>44314</v>
      </c>
      <c r="C2761" s="1" t="str">
        <f t="shared" si="43"/>
        <v>21118</v>
      </c>
      <c r="D2761" t="s">
        <v>109</v>
      </c>
      <c r="E2761" t="s">
        <v>120</v>
      </c>
      <c r="F2761" t="s">
        <v>190</v>
      </c>
      <c r="G2761">
        <v>20</v>
      </c>
      <c r="H2761">
        <v>181.4</v>
      </c>
      <c r="I2761" t="s">
        <v>24</v>
      </c>
      <c r="J2761" t="str">
        <f>_xlfn.XLOOKUP(Table1_1[[#This Row],[Analyte]],[1]analyte_order!$B:$B,[1]analyte_order!$C:$C)</f>
        <v>67905-19-5</v>
      </c>
      <c r="K2761">
        <f>_xlfn.XLOOKUP(Table1_1[[#This Row],[CAS_rn]],[1]analyte_order!$C:$C,[1]analyte_order!$E:$E)</f>
        <v>12</v>
      </c>
      <c r="L2761" s="3">
        <v>0.1525</v>
      </c>
    </row>
    <row r="2762" spans="1:12" x14ac:dyDescent="0.3">
      <c r="A2762" t="s">
        <v>210</v>
      </c>
      <c r="B2762" s="1">
        <v>44314</v>
      </c>
      <c r="C2762" s="1" t="str">
        <f t="shared" si="43"/>
        <v>21118</v>
      </c>
      <c r="D2762" t="s">
        <v>109</v>
      </c>
      <c r="E2762" t="s">
        <v>120</v>
      </c>
      <c r="F2762" t="s">
        <v>190</v>
      </c>
      <c r="G2762">
        <v>20</v>
      </c>
      <c r="H2762">
        <v>181.4</v>
      </c>
      <c r="I2762" t="s">
        <v>13</v>
      </c>
      <c r="J2762" t="str">
        <f>_xlfn.XLOOKUP(Table1_1[[#This Row],[Analyte]],[1]analyte_order!$B:$B,[1]analyte_order!$C:$C)</f>
        <v>375-73-5</v>
      </c>
      <c r="K2762">
        <f>_xlfn.XLOOKUP(Table1_1[[#This Row],[CAS_rn]],[1]analyte_order!$C:$C,[1]analyte_order!$E:$E)</f>
        <v>14</v>
      </c>
      <c r="L2762" s="3">
        <v>7.6499999999999999E-2</v>
      </c>
    </row>
    <row r="2763" spans="1:12" x14ac:dyDescent="0.3">
      <c r="A2763" t="s">
        <v>210</v>
      </c>
      <c r="B2763" s="1">
        <v>44314</v>
      </c>
      <c r="C2763" s="1" t="str">
        <f t="shared" si="43"/>
        <v>21118</v>
      </c>
      <c r="D2763" t="s">
        <v>109</v>
      </c>
      <c r="E2763" t="s">
        <v>120</v>
      </c>
      <c r="F2763" t="s">
        <v>190</v>
      </c>
      <c r="G2763">
        <v>20</v>
      </c>
      <c r="H2763">
        <v>181.4</v>
      </c>
      <c r="I2763" t="s">
        <v>14</v>
      </c>
      <c r="J2763" t="str">
        <f>_xlfn.XLOOKUP(Table1_1[[#This Row],[Analyte]],[1]analyte_order!$B:$B,[1]analyte_order!$C:$C)</f>
        <v>2706-91-4</v>
      </c>
      <c r="K2763">
        <f>_xlfn.XLOOKUP(Table1_1[[#This Row],[CAS_rn]],[1]analyte_order!$C:$C,[1]analyte_order!$E:$E)</f>
        <v>15</v>
      </c>
      <c r="L2763" s="3">
        <v>0.38150000000000001</v>
      </c>
    </row>
    <row r="2764" spans="1:12" x14ac:dyDescent="0.3">
      <c r="A2764" t="s">
        <v>210</v>
      </c>
      <c r="B2764" s="1">
        <v>44314</v>
      </c>
      <c r="C2764" s="1" t="str">
        <f t="shared" si="43"/>
        <v>21118</v>
      </c>
      <c r="D2764" t="s">
        <v>109</v>
      </c>
      <c r="E2764" t="s">
        <v>120</v>
      </c>
      <c r="F2764" t="s">
        <v>190</v>
      </c>
      <c r="G2764">
        <v>20</v>
      </c>
      <c r="H2764">
        <v>181.4</v>
      </c>
      <c r="I2764" t="s">
        <v>15</v>
      </c>
      <c r="J2764" t="str">
        <f>_xlfn.XLOOKUP(Table1_1[[#This Row],[Analyte]],[1]analyte_order!$B:$B,[1]analyte_order!$C:$C)</f>
        <v>355-46-4</v>
      </c>
      <c r="K2764">
        <f>_xlfn.XLOOKUP(Table1_1[[#This Row],[CAS_rn]],[1]analyte_order!$C:$C,[1]analyte_order!$E:$E)</f>
        <v>16</v>
      </c>
      <c r="L2764" s="3">
        <v>6.25</v>
      </c>
    </row>
    <row r="2765" spans="1:12" x14ac:dyDescent="0.3">
      <c r="A2765" t="s">
        <v>210</v>
      </c>
      <c r="B2765" s="1">
        <v>44314</v>
      </c>
      <c r="C2765" s="1" t="str">
        <f t="shared" si="43"/>
        <v>21118</v>
      </c>
      <c r="D2765" t="s">
        <v>109</v>
      </c>
      <c r="E2765" t="s">
        <v>120</v>
      </c>
      <c r="F2765" t="s">
        <v>190</v>
      </c>
      <c r="G2765">
        <v>20</v>
      </c>
      <c r="H2765">
        <v>181.4</v>
      </c>
      <c r="I2765" t="s">
        <v>16</v>
      </c>
      <c r="J2765" t="str">
        <f>_xlfn.XLOOKUP(Table1_1[[#This Row],[Analyte]],[1]analyte_order!$B:$B,[1]analyte_order!$C:$C)</f>
        <v>375-92-8</v>
      </c>
      <c r="K2765">
        <f>_xlfn.XLOOKUP(Table1_1[[#This Row],[CAS_rn]],[1]analyte_order!$C:$C,[1]analyte_order!$E:$E)</f>
        <v>17</v>
      </c>
      <c r="L2765" s="3">
        <v>0.38150000000000001</v>
      </c>
    </row>
    <row r="2766" spans="1:12" x14ac:dyDescent="0.3">
      <c r="A2766" t="s">
        <v>210</v>
      </c>
      <c r="B2766" s="1">
        <v>44314</v>
      </c>
      <c r="C2766" s="1" t="str">
        <f t="shared" si="43"/>
        <v>21118</v>
      </c>
      <c r="D2766" t="s">
        <v>109</v>
      </c>
      <c r="E2766" t="s">
        <v>120</v>
      </c>
      <c r="F2766" t="s">
        <v>190</v>
      </c>
      <c r="G2766">
        <v>20</v>
      </c>
      <c r="H2766">
        <v>181.4</v>
      </c>
      <c r="I2766" t="s">
        <v>17</v>
      </c>
      <c r="J2766" t="str">
        <f>_xlfn.XLOOKUP(Table1_1[[#This Row],[Analyte]],[1]analyte_order!$B:$B,[1]analyte_order!$C:$C)</f>
        <v>1763-23-1</v>
      </c>
      <c r="K2766">
        <f>_xlfn.XLOOKUP(Table1_1[[#This Row],[CAS_rn]],[1]analyte_order!$C:$C,[1]analyte_order!$E:$E)</f>
        <v>18</v>
      </c>
      <c r="L2766" s="3">
        <v>512</v>
      </c>
    </row>
    <row r="2767" spans="1:12" x14ac:dyDescent="0.3">
      <c r="A2767" t="s">
        <v>210</v>
      </c>
      <c r="B2767" s="1">
        <v>44314</v>
      </c>
      <c r="C2767" s="1" t="str">
        <f t="shared" si="43"/>
        <v>21118</v>
      </c>
      <c r="D2767" t="s">
        <v>109</v>
      </c>
      <c r="E2767" t="s">
        <v>120</v>
      </c>
      <c r="F2767" t="s">
        <v>190</v>
      </c>
      <c r="G2767">
        <v>20</v>
      </c>
      <c r="H2767">
        <v>181.4</v>
      </c>
      <c r="I2767" t="s">
        <v>25</v>
      </c>
      <c r="J2767" t="str">
        <f>_xlfn.XLOOKUP(Table1_1[[#This Row],[Analyte]],[1]analyte_order!$B:$B,[1]analyte_order!$C:$C)</f>
        <v>68259-12-1</v>
      </c>
      <c r="K2767">
        <f>_xlfn.XLOOKUP(Table1_1[[#This Row],[CAS_rn]],[1]analyte_order!$C:$C,[1]analyte_order!$E:$E)</f>
        <v>19</v>
      </c>
      <c r="L2767" s="3">
        <v>2.62</v>
      </c>
    </row>
    <row r="2768" spans="1:12" x14ac:dyDescent="0.3">
      <c r="A2768" t="s">
        <v>210</v>
      </c>
      <c r="B2768" s="1">
        <v>44314</v>
      </c>
      <c r="C2768" s="1" t="str">
        <f t="shared" si="43"/>
        <v>21118</v>
      </c>
      <c r="D2768" t="s">
        <v>109</v>
      </c>
      <c r="E2768" t="s">
        <v>120</v>
      </c>
      <c r="F2768" t="s">
        <v>190</v>
      </c>
      <c r="G2768">
        <v>20</v>
      </c>
      <c r="H2768">
        <v>181.4</v>
      </c>
      <c r="I2768" t="s">
        <v>26</v>
      </c>
      <c r="J2768" t="str">
        <f>_xlfn.XLOOKUP(Table1_1[[#This Row],[Analyte]],[1]analyte_order!$B:$B,[1]analyte_order!$C:$C)</f>
        <v>335-77-3</v>
      </c>
      <c r="K2768">
        <f>_xlfn.XLOOKUP(Table1_1[[#This Row],[CAS_rn]],[1]analyte_order!$C:$C,[1]analyte_order!$E:$E)</f>
        <v>20</v>
      </c>
      <c r="L2768" s="3">
        <v>3.66</v>
      </c>
    </row>
    <row r="2769" spans="1:12" x14ac:dyDescent="0.3">
      <c r="A2769" t="s">
        <v>210</v>
      </c>
      <c r="B2769" s="1">
        <v>44314</v>
      </c>
      <c r="C2769" s="1" t="str">
        <f t="shared" si="43"/>
        <v>21118</v>
      </c>
      <c r="D2769" t="s">
        <v>109</v>
      </c>
      <c r="E2769" t="s">
        <v>120</v>
      </c>
      <c r="F2769" t="s">
        <v>190</v>
      </c>
      <c r="G2769">
        <v>20</v>
      </c>
      <c r="H2769">
        <v>181.4</v>
      </c>
      <c r="I2769" t="s">
        <v>27</v>
      </c>
      <c r="J2769" t="str">
        <f>_xlfn.XLOOKUP(Table1_1[[#This Row],[Analyte]],[1]analyte_order!$B:$B,[1]analyte_order!$C:$C)</f>
        <v>79780-39-5</v>
      </c>
      <c r="K2769">
        <f>_xlfn.XLOOKUP(Table1_1[[#This Row],[CAS_rn]],[1]analyte_order!$C:$C,[1]analyte_order!$E:$E)</f>
        <v>21</v>
      </c>
      <c r="L2769" s="3">
        <v>0.52800000000000002</v>
      </c>
    </row>
    <row r="2770" spans="1:12" x14ac:dyDescent="0.3">
      <c r="A2770" t="s">
        <v>210</v>
      </c>
      <c r="B2770" s="1">
        <v>44314</v>
      </c>
      <c r="C2770" s="1" t="str">
        <f t="shared" si="43"/>
        <v>21118</v>
      </c>
      <c r="D2770" t="s">
        <v>109</v>
      </c>
      <c r="E2770" t="s">
        <v>120</v>
      </c>
      <c r="F2770" t="s">
        <v>190</v>
      </c>
      <c r="G2770">
        <v>20</v>
      </c>
      <c r="H2770">
        <v>181.4</v>
      </c>
      <c r="I2770" t="s">
        <v>28</v>
      </c>
      <c r="J2770" t="str">
        <f>_xlfn.XLOOKUP(Table1_1[[#This Row],[Analyte]],[1]analyte_order!$B:$B,[1]analyte_order!$C:$C)</f>
        <v>757124-72-4</v>
      </c>
      <c r="K2770">
        <f>_xlfn.XLOOKUP(Table1_1[[#This Row],[CAS_rn]],[1]analyte_order!$C:$C,[1]analyte_order!$E:$E)</f>
        <v>22</v>
      </c>
      <c r="L2770" s="3">
        <v>0.191</v>
      </c>
    </row>
    <row r="2771" spans="1:12" x14ac:dyDescent="0.3">
      <c r="A2771" t="s">
        <v>210</v>
      </c>
      <c r="B2771" s="1">
        <v>44314</v>
      </c>
      <c r="C2771" s="1" t="str">
        <f t="shared" si="43"/>
        <v>21118</v>
      </c>
      <c r="D2771" t="s">
        <v>109</v>
      </c>
      <c r="E2771" t="s">
        <v>120</v>
      </c>
      <c r="F2771" t="s">
        <v>190</v>
      </c>
      <c r="G2771">
        <v>20</v>
      </c>
      <c r="H2771">
        <v>181.4</v>
      </c>
      <c r="I2771" t="s">
        <v>18</v>
      </c>
      <c r="J2771" t="str">
        <f>_xlfn.XLOOKUP(Table1_1[[#This Row],[Analyte]],[1]analyte_order!$B:$B,[1]analyte_order!$C:$C)</f>
        <v>27619-97-2</v>
      </c>
      <c r="K2771">
        <f>_xlfn.XLOOKUP(Table1_1[[#This Row],[CAS_rn]],[1]analyte_order!$C:$C,[1]analyte_order!$E:$E)</f>
        <v>23</v>
      </c>
      <c r="L2771" s="3">
        <v>7.6499999999999999E-2</v>
      </c>
    </row>
    <row r="2772" spans="1:12" x14ac:dyDescent="0.3">
      <c r="A2772" t="s">
        <v>210</v>
      </c>
      <c r="B2772" s="1">
        <v>44314</v>
      </c>
      <c r="C2772" s="1" t="str">
        <f t="shared" si="43"/>
        <v>21118</v>
      </c>
      <c r="D2772" t="s">
        <v>109</v>
      </c>
      <c r="E2772" t="s">
        <v>120</v>
      </c>
      <c r="F2772" t="s">
        <v>190</v>
      </c>
      <c r="G2772">
        <v>20</v>
      </c>
      <c r="H2772">
        <v>181.4</v>
      </c>
      <c r="I2772" t="s">
        <v>29</v>
      </c>
      <c r="J2772" t="str">
        <f>_xlfn.XLOOKUP(Table1_1[[#This Row],[Analyte]],[1]analyte_order!$B:$B,[1]analyte_order!$C:$C)</f>
        <v>39108-34-4</v>
      </c>
      <c r="K2772">
        <f>_xlfn.XLOOKUP(Table1_1[[#This Row],[CAS_rn]],[1]analyte_order!$C:$C,[1]analyte_order!$E:$E)</f>
        <v>24</v>
      </c>
      <c r="L2772" s="3">
        <v>2.81</v>
      </c>
    </row>
    <row r="2773" spans="1:12" x14ac:dyDescent="0.3">
      <c r="A2773" t="s">
        <v>210</v>
      </c>
      <c r="B2773" s="1">
        <v>44314</v>
      </c>
      <c r="C2773" s="1" t="str">
        <f t="shared" si="43"/>
        <v>21118</v>
      </c>
      <c r="D2773" t="s">
        <v>109</v>
      </c>
      <c r="E2773" t="s">
        <v>120</v>
      </c>
      <c r="F2773" t="s">
        <v>190</v>
      </c>
      <c r="G2773">
        <v>20</v>
      </c>
      <c r="H2773">
        <v>181.4</v>
      </c>
      <c r="I2773" t="s">
        <v>30</v>
      </c>
      <c r="J2773" t="str">
        <f>_xlfn.XLOOKUP(Table1_1[[#This Row],[Analyte]],[1]analyte_order!$B:$B,[1]analyte_order!$C:$C)</f>
        <v>120226-60-0</v>
      </c>
      <c r="K2773">
        <f>_xlfn.XLOOKUP(Table1_1[[#This Row],[CAS_rn]],[1]analyte_order!$C:$C,[1]analyte_order!$E:$E)</f>
        <v>25</v>
      </c>
      <c r="L2773" s="3">
        <v>2.34</v>
      </c>
    </row>
    <row r="2774" spans="1:12" x14ac:dyDescent="0.3">
      <c r="A2774" t="s">
        <v>210</v>
      </c>
      <c r="B2774" s="1">
        <v>44314</v>
      </c>
      <c r="C2774" s="1" t="str">
        <f t="shared" si="43"/>
        <v>21118</v>
      </c>
      <c r="D2774" t="s">
        <v>109</v>
      </c>
      <c r="E2774" t="s">
        <v>120</v>
      </c>
      <c r="F2774" t="s">
        <v>190</v>
      </c>
      <c r="G2774">
        <v>20</v>
      </c>
      <c r="H2774">
        <v>181.4</v>
      </c>
      <c r="I2774" t="s">
        <v>31</v>
      </c>
      <c r="J2774" t="str">
        <f>_xlfn.XLOOKUP(Table1_1[[#This Row],[Analyte]],[1]analyte_order!$B:$B,[1]analyte_order!$C:$C)</f>
        <v>2355-31-9</v>
      </c>
      <c r="K2774">
        <f>_xlfn.XLOOKUP(Table1_1[[#This Row],[CAS_rn]],[1]analyte_order!$C:$C,[1]analyte_order!$E:$E)</f>
        <v>26</v>
      </c>
      <c r="L2774" s="3">
        <v>7.6499999999999999E-2</v>
      </c>
    </row>
    <row r="2775" spans="1:12" x14ac:dyDescent="0.3">
      <c r="A2775" t="s">
        <v>210</v>
      </c>
      <c r="B2775" s="1">
        <v>44314</v>
      </c>
      <c r="C2775" s="1" t="str">
        <f t="shared" si="43"/>
        <v>21118</v>
      </c>
      <c r="D2775" t="s">
        <v>109</v>
      </c>
      <c r="E2775" t="s">
        <v>120</v>
      </c>
      <c r="F2775" t="s">
        <v>190</v>
      </c>
      <c r="G2775">
        <v>20</v>
      </c>
      <c r="H2775">
        <v>181.4</v>
      </c>
      <c r="I2775" t="s">
        <v>32</v>
      </c>
      <c r="J2775" t="str">
        <f>_xlfn.XLOOKUP(Table1_1[[#This Row],[Analyte]],[1]analyte_order!$B:$B,[1]analyte_order!$C:$C)</f>
        <v>2991-50-6</v>
      </c>
      <c r="K2775">
        <f>_xlfn.XLOOKUP(Table1_1[[#This Row],[CAS_rn]],[1]analyte_order!$C:$C,[1]analyte_order!$E:$E)</f>
        <v>27</v>
      </c>
      <c r="L2775" s="3">
        <v>7.6499999999999999E-2</v>
      </c>
    </row>
    <row r="2776" spans="1:12" x14ac:dyDescent="0.3">
      <c r="A2776" t="s">
        <v>210</v>
      </c>
      <c r="B2776" s="1">
        <v>44314</v>
      </c>
      <c r="C2776" s="1" t="str">
        <f t="shared" si="43"/>
        <v>21118</v>
      </c>
      <c r="D2776" t="s">
        <v>109</v>
      </c>
      <c r="E2776" t="s">
        <v>120</v>
      </c>
      <c r="F2776" t="s">
        <v>190</v>
      </c>
      <c r="G2776">
        <v>20</v>
      </c>
      <c r="H2776">
        <v>181.4</v>
      </c>
      <c r="I2776" t="s">
        <v>33</v>
      </c>
      <c r="J2776" t="str">
        <f>_xlfn.XLOOKUP(Table1_1[[#This Row],[Analyte]],[1]analyte_order!$B:$B,[1]analyte_order!$C:$C)</f>
        <v>754-91-6</v>
      </c>
      <c r="K2776">
        <f>_xlfn.XLOOKUP(Table1_1[[#This Row],[CAS_rn]],[1]analyte_order!$C:$C,[1]analyte_order!$E:$E)</f>
        <v>28</v>
      </c>
      <c r="L2776" s="3">
        <v>2.11</v>
      </c>
    </row>
    <row r="2777" spans="1:12" x14ac:dyDescent="0.3">
      <c r="A2777" t="s">
        <v>210</v>
      </c>
      <c r="B2777" s="1">
        <v>44314</v>
      </c>
      <c r="C2777" s="1" t="str">
        <f t="shared" si="43"/>
        <v>21118</v>
      </c>
      <c r="D2777" t="s">
        <v>109</v>
      </c>
      <c r="E2777" t="s">
        <v>120</v>
      </c>
      <c r="F2777" t="s">
        <v>190</v>
      </c>
      <c r="G2777">
        <v>20</v>
      </c>
      <c r="H2777">
        <v>181.4</v>
      </c>
      <c r="I2777" t="s">
        <v>34</v>
      </c>
      <c r="J2777" t="str">
        <f>_xlfn.XLOOKUP(Table1_1[[#This Row],[Analyte]],[1]analyte_order!$B:$B,[1]analyte_order!$C:$C)</f>
        <v>2806-24-8</v>
      </c>
      <c r="K2777">
        <f>_xlfn.XLOOKUP(Table1_1[[#This Row],[CAS_rn]],[1]analyte_order!$C:$C,[1]analyte_order!$E:$E)</f>
        <v>29</v>
      </c>
      <c r="L2777" s="3">
        <v>7.6499999999999999E-2</v>
      </c>
    </row>
    <row r="2778" spans="1:12" x14ac:dyDescent="0.3">
      <c r="A2778" t="s">
        <v>210</v>
      </c>
      <c r="B2778" s="1">
        <v>44314</v>
      </c>
      <c r="C2778" s="1" t="str">
        <f t="shared" si="43"/>
        <v>21118</v>
      </c>
      <c r="D2778" t="s">
        <v>109</v>
      </c>
      <c r="E2778" t="s">
        <v>120</v>
      </c>
      <c r="F2778" t="s">
        <v>190</v>
      </c>
      <c r="G2778">
        <v>20</v>
      </c>
      <c r="H2778">
        <v>181.4</v>
      </c>
      <c r="I2778" t="s">
        <v>35</v>
      </c>
      <c r="J2778" t="str">
        <f>_xlfn.XLOOKUP(Table1_1[[#This Row],[Analyte]],[1]analyte_order!$B:$B,[1]analyte_order!$C:$C)</f>
        <v>31506-32-8</v>
      </c>
      <c r="K2778">
        <f>_xlfn.XLOOKUP(Table1_1[[#This Row],[CAS_rn]],[1]analyte_order!$C:$C,[1]analyte_order!$E:$E)</f>
        <v>30</v>
      </c>
      <c r="L2778" s="3">
        <v>7.6499999999999999E-2</v>
      </c>
    </row>
    <row r="2779" spans="1:12" x14ac:dyDescent="0.3">
      <c r="A2779" t="s">
        <v>210</v>
      </c>
      <c r="B2779" s="1">
        <v>44314</v>
      </c>
      <c r="C2779" s="1" t="str">
        <f t="shared" si="43"/>
        <v>21118</v>
      </c>
      <c r="D2779" t="s">
        <v>109</v>
      </c>
      <c r="E2779" t="s">
        <v>120</v>
      </c>
      <c r="F2779" t="s">
        <v>190</v>
      </c>
      <c r="G2779">
        <v>20</v>
      </c>
      <c r="H2779">
        <v>181.4</v>
      </c>
      <c r="I2779" t="s">
        <v>36</v>
      </c>
      <c r="J2779" t="str">
        <f>_xlfn.XLOOKUP(Table1_1[[#This Row],[Analyte]],[1]analyte_order!$B:$B,[1]analyte_order!$C:$C)</f>
        <v>4151-50-2</v>
      </c>
      <c r="K2779">
        <f>_xlfn.XLOOKUP(Table1_1[[#This Row],[CAS_rn]],[1]analyte_order!$C:$C,[1]analyte_order!$E:$E)</f>
        <v>31</v>
      </c>
      <c r="L2779" s="3">
        <v>7.6499999999999999E-2</v>
      </c>
    </row>
    <row r="2780" spans="1:12" x14ac:dyDescent="0.3">
      <c r="A2780" t="s">
        <v>210</v>
      </c>
      <c r="B2780" s="1">
        <v>44314</v>
      </c>
      <c r="C2780" s="1" t="str">
        <f t="shared" si="43"/>
        <v>21118</v>
      </c>
      <c r="D2780" t="s">
        <v>109</v>
      </c>
      <c r="E2780" t="s">
        <v>120</v>
      </c>
      <c r="F2780" t="s">
        <v>190</v>
      </c>
      <c r="G2780">
        <v>20</v>
      </c>
      <c r="H2780">
        <v>181.4</v>
      </c>
      <c r="I2780" t="s">
        <v>37</v>
      </c>
      <c r="J2780" t="str">
        <f>_xlfn.XLOOKUP(Table1_1[[#This Row],[Analyte]],[1]analyte_order!$B:$B,[1]analyte_order!$C:$C)</f>
        <v>13252-13-6</v>
      </c>
      <c r="K2780">
        <f>_xlfn.XLOOKUP(Table1_1[[#This Row],[CAS_rn]],[1]analyte_order!$C:$C,[1]analyte_order!$E:$E)</f>
        <v>34</v>
      </c>
      <c r="L2780" s="3">
        <v>7.6499999999999999E-2</v>
      </c>
    </row>
    <row r="2781" spans="1:12" x14ac:dyDescent="0.3">
      <c r="A2781" t="s">
        <v>210</v>
      </c>
      <c r="B2781" s="1">
        <v>44314</v>
      </c>
      <c r="C2781" s="1" t="str">
        <f t="shared" si="43"/>
        <v>21118</v>
      </c>
      <c r="D2781" t="s">
        <v>109</v>
      </c>
      <c r="E2781" t="s">
        <v>120</v>
      </c>
      <c r="F2781" t="s">
        <v>190</v>
      </c>
      <c r="G2781">
        <v>20</v>
      </c>
      <c r="H2781">
        <v>181.4</v>
      </c>
      <c r="I2781" t="s">
        <v>38</v>
      </c>
      <c r="J2781" t="str">
        <f>_xlfn.XLOOKUP(Table1_1[[#This Row],[Analyte]],[1]analyte_order!$B:$B,[1]analyte_order!$C:$C)</f>
        <v>919005-14-4</v>
      </c>
      <c r="K2781">
        <f>_xlfn.XLOOKUP(Table1_1[[#This Row],[CAS_rn]],[1]analyte_order!$C:$C,[1]analyte_order!$E:$E)</f>
        <v>35</v>
      </c>
      <c r="L2781" s="3">
        <v>7.6499999999999999E-2</v>
      </c>
    </row>
    <row r="2782" spans="1:12" x14ac:dyDescent="0.3">
      <c r="A2782" t="s">
        <v>210</v>
      </c>
      <c r="B2782" s="1">
        <v>44314</v>
      </c>
      <c r="C2782" s="1" t="str">
        <f t="shared" si="43"/>
        <v>21118</v>
      </c>
      <c r="D2782" t="s">
        <v>109</v>
      </c>
      <c r="E2782" t="s">
        <v>120</v>
      </c>
      <c r="F2782" t="s">
        <v>190</v>
      </c>
      <c r="G2782">
        <v>20</v>
      </c>
      <c r="H2782">
        <v>181.4</v>
      </c>
      <c r="I2782" t="s">
        <v>39</v>
      </c>
      <c r="J2782" t="str">
        <f>_xlfn.XLOOKUP(Table1_1[[#This Row],[Analyte]],[1]analyte_order!$B:$B,[1]analyte_order!$C:$C)</f>
        <v>756426-58-1</v>
      </c>
      <c r="K2782">
        <f>_xlfn.XLOOKUP(Table1_1[[#This Row],[CAS_rn]],[1]analyte_order!$C:$C,[1]analyte_order!$E:$E)</f>
        <v>36</v>
      </c>
      <c r="L2782" s="3">
        <v>7.6499999999999999E-2</v>
      </c>
    </row>
    <row r="2783" spans="1:12" x14ac:dyDescent="0.3">
      <c r="A2783" t="s">
        <v>210</v>
      </c>
      <c r="B2783" s="1">
        <v>44314</v>
      </c>
      <c r="C2783" s="1" t="str">
        <f t="shared" si="43"/>
        <v>21118</v>
      </c>
      <c r="D2783" t="s">
        <v>109</v>
      </c>
      <c r="E2783" t="s">
        <v>120</v>
      </c>
      <c r="F2783" t="s">
        <v>190</v>
      </c>
      <c r="G2783">
        <v>20</v>
      </c>
      <c r="H2783">
        <v>181.4</v>
      </c>
      <c r="I2783" t="s">
        <v>40</v>
      </c>
      <c r="J2783" t="str">
        <f>_xlfn.XLOOKUP(Table1_1[[#This Row],[Analyte]],[1]analyte_order!$B:$B,[1]analyte_order!$C:$C)</f>
        <v>763051-92-9</v>
      </c>
      <c r="K2783">
        <f>_xlfn.XLOOKUP(Table1_1[[#This Row],[CAS_rn]],[1]analyte_order!$C:$C,[1]analyte_order!$E:$E)</f>
        <v>37</v>
      </c>
      <c r="L2783" s="3">
        <v>7.6499999999999999E-2</v>
      </c>
    </row>
    <row r="2784" spans="1:12" x14ac:dyDescent="0.3">
      <c r="A2784" t="s">
        <v>210</v>
      </c>
      <c r="B2784" s="1">
        <v>44314</v>
      </c>
      <c r="C2784" s="1" t="str">
        <f t="shared" si="43"/>
        <v>21118</v>
      </c>
      <c r="D2784" t="s">
        <v>109</v>
      </c>
      <c r="E2784" t="s">
        <v>120</v>
      </c>
      <c r="F2784" t="s">
        <v>190</v>
      </c>
      <c r="G2784">
        <v>20</v>
      </c>
      <c r="H2784">
        <v>181.4</v>
      </c>
      <c r="I2784" t="s">
        <v>41</v>
      </c>
      <c r="J2784" t="str">
        <f>_xlfn.XLOOKUP(Table1_1[[#This Row],[Analyte]],[1]analyte_order!$B:$B,[1]analyte_order!$C:$C)</f>
        <v>356-02-5</v>
      </c>
      <c r="K2784">
        <f>_xlfn.XLOOKUP(Table1_1[[#This Row],[CAS_rn]],[1]analyte_order!$C:$C,[1]analyte_order!$E:$E)</f>
        <v>38</v>
      </c>
      <c r="L2784" s="3">
        <v>0.76500000000000001</v>
      </c>
    </row>
    <row r="2785" spans="1:12" x14ac:dyDescent="0.3">
      <c r="A2785" t="s">
        <v>210</v>
      </c>
      <c r="B2785" s="1">
        <v>44314</v>
      </c>
      <c r="C2785" s="1" t="str">
        <f t="shared" si="43"/>
        <v>21118</v>
      </c>
      <c r="D2785" t="s">
        <v>109</v>
      </c>
      <c r="E2785" t="s">
        <v>120</v>
      </c>
      <c r="F2785" t="s">
        <v>190</v>
      </c>
      <c r="G2785">
        <v>20</v>
      </c>
      <c r="H2785">
        <v>181.4</v>
      </c>
      <c r="I2785" t="s">
        <v>42</v>
      </c>
      <c r="J2785" t="str">
        <f>_xlfn.XLOOKUP(Table1_1[[#This Row],[Analyte]],[1]analyte_order!$B:$B,[1]analyte_order!$C:$C)</f>
        <v>914637-49-3</v>
      </c>
      <c r="K2785">
        <f>_xlfn.XLOOKUP(Table1_1[[#This Row],[CAS_rn]],[1]analyte_order!$C:$C,[1]analyte_order!$E:$E)</f>
        <v>39</v>
      </c>
      <c r="L2785" s="3">
        <v>0.79</v>
      </c>
    </row>
    <row r="2786" spans="1:12" x14ac:dyDescent="0.3">
      <c r="A2786" t="s">
        <v>210</v>
      </c>
      <c r="B2786" s="1">
        <v>44314</v>
      </c>
      <c r="C2786" s="1" t="str">
        <f t="shared" si="43"/>
        <v>21118</v>
      </c>
      <c r="D2786" t="s">
        <v>109</v>
      </c>
      <c r="E2786" t="s">
        <v>120</v>
      </c>
      <c r="F2786" t="s">
        <v>190</v>
      </c>
      <c r="G2786">
        <v>20</v>
      </c>
      <c r="H2786">
        <v>181.4</v>
      </c>
      <c r="I2786" t="s">
        <v>43</v>
      </c>
      <c r="J2786" t="str">
        <f>_xlfn.XLOOKUP(Table1_1[[#This Row],[Analyte]],[1]analyte_order!$B:$B,[1]analyte_order!$C:$C)</f>
        <v>812-70-4</v>
      </c>
      <c r="K2786">
        <f>_xlfn.XLOOKUP(Table1_1[[#This Row],[CAS_rn]],[1]analyte_order!$C:$C,[1]analyte_order!$E:$E)</f>
        <v>40</v>
      </c>
      <c r="L2786" s="3">
        <v>1.44</v>
      </c>
    </row>
    <row r="2787" spans="1:12" x14ac:dyDescent="0.3">
      <c r="A2787" t="s">
        <v>210</v>
      </c>
      <c r="B2787" s="1">
        <v>44314</v>
      </c>
      <c r="C2787" s="1" t="str">
        <f t="shared" si="43"/>
        <v>21118</v>
      </c>
      <c r="D2787" t="s">
        <v>109</v>
      </c>
      <c r="E2787" t="s">
        <v>120</v>
      </c>
      <c r="F2787" t="s">
        <v>190</v>
      </c>
      <c r="G2787">
        <v>20</v>
      </c>
      <c r="H2787">
        <v>181.4</v>
      </c>
      <c r="I2787" t="s">
        <v>44</v>
      </c>
      <c r="J2787" t="str">
        <f>_xlfn.XLOOKUP(Table1_1[[#This Row],[Analyte]],[1]analyte_order!$B:$B,[1]analyte_order!$C:$C)</f>
        <v>53826-12-3</v>
      </c>
      <c r="K2787">
        <f>_xlfn.XLOOKUP(Table1_1[[#This Row],[CAS_rn]],[1]analyte_order!$C:$C,[1]analyte_order!$E:$E)</f>
        <v>41</v>
      </c>
      <c r="L2787" s="3">
        <v>0.191</v>
      </c>
    </row>
    <row r="2788" spans="1:12" x14ac:dyDescent="0.3">
      <c r="A2788" t="s">
        <v>210</v>
      </c>
      <c r="B2788" s="1">
        <v>44314</v>
      </c>
      <c r="C2788" s="1" t="str">
        <f t="shared" si="43"/>
        <v>21118</v>
      </c>
      <c r="D2788" t="s">
        <v>109</v>
      </c>
      <c r="E2788" t="s">
        <v>120</v>
      </c>
      <c r="F2788" t="s">
        <v>190</v>
      </c>
      <c r="G2788">
        <v>20</v>
      </c>
      <c r="H2788">
        <v>181.4</v>
      </c>
      <c r="I2788" t="s">
        <v>45</v>
      </c>
      <c r="J2788" t="str">
        <f>_xlfn.XLOOKUP(Table1_1[[#This Row],[Analyte]],[1]analyte_order!$B:$B,[1]analyte_order!$C:$C)</f>
        <v>27854-31-5</v>
      </c>
      <c r="K2788">
        <f>_xlfn.XLOOKUP(Table1_1[[#This Row],[CAS_rn]],[1]analyte_order!$C:$C,[1]analyte_order!$E:$E)</f>
        <v>42</v>
      </c>
      <c r="L2788" s="3">
        <v>0.191</v>
      </c>
    </row>
    <row r="2789" spans="1:12" x14ac:dyDescent="0.3">
      <c r="A2789" t="s">
        <v>210</v>
      </c>
      <c r="B2789" s="1">
        <v>44314</v>
      </c>
      <c r="C2789" s="1" t="str">
        <f t="shared" si="43"/>
        <v>21118</v>
      </c>
      <c r="D2789" t="s">
        <v>109</v>
      </c>
      <c r="E2789" t="s">
        <v>120</v>
      </c>
      <c r="F2789" t="s">
        <v>190</v>
      </c>
      <c r="G2789">
        <v>20</v>
      </c>
      <c r="H2789">
        <v>181.4</v>
      </c>
      <c r="I2789" t="s">
        <v>46</v>
      </c>
      <c r="J2789" t="str">
        <f>_xlfn.XLOOKUP(Table1_1[[#This Row],[Analyte]],[1]analyte_order!$B:$B,[1]analyte_order!$C:$C)</f>
        <v>53826-13-4</v>
      </c>
      <c r="K2789">
        <f>_xlfn.XLOOKUP(Table1_1[[#This Row],[CAS_rn]],[1]analyte_order!$C:$C,[1]analyte_order!$E:$E)</f>
        <v>43</v>
      </c>
      <c r="L2789" s="3">
        <v>7.6499999999999999E-2</v>
      </c>
    </row>
    <row r="2790" spans="1:12" x14ac:dyDescent="0.3">
      <c r="A2790" t="s">
        <v>210</v>
      </c>
      <c r="B2790" s="1">
        <v>44314</v>
      </c>
      <c r="C2790" s="1" t="str">
        <f t="shared" si="43"/>
        <v>21118</v>
      </c>
      <c r="D2790" t="s">
        <v>109</v>
      </c>
      <c r="E2790" t="s">
        <v>120</v>
      </c>
      <c r="F2790" t="s">
        <v>190</v>
      </c>
      <c r="G2790">
        <v>20</v>
      </c>
      <c r="H2790">
        <v>181.4</v>
      </c>
      <c r="I2790" t="s">
        <v>47</v>
      </c>
      <c r="J2790" t="str">
        <f>_xlfn.XLOOKUP(Table1_1[[#This Row],[Analyte]],[1]analyte_order!$B:$B,[1]analyte_order!$C:$C)</f>
        <v>161094-75-3</v>
      </c>
      <c r="K2790">
        <f>_xlfn.XLOOKUP(Table1_1[[#This Row],[CAS_rn]],[1]analyte_order!$C:$C,[1]analyte_order!$E:$E)</f>
        <v>44</v>
      </c>
      <c r="L2790" s="3">
        <v>7.6499999999999999E-2</v>
      </c>
    </row>
    <row r="2791" spans="1:12" x14ac:dyDescent="0.3">
      <c r="A2791" t="s">
        <v>210</v>
      </c>
      <c r="B2791" s="1">
        <v>44314</v>
      </c>
      <c r="C2791" s="1" t="str">
        <f t="shared" si="43"/>
        <v>21118</v>
      </c>
      <c r="D2791" t="s">
        <v>109</v>
      </c>
      <c r="E2791" t="s">
        <v>120</v>
      </c>
      <c r="F2791" t="s">
        <v>190</v>
      </c>
      <c r="G2791">
        <v>20</v>
      </c>
      <c r="H2791">
        <v>181.4</v>
      </c>
      <c r="I2791" t="s">
        <v>48</v>
      </c>
      <c r="J2791" t="str">
        <f>_xlfn.XLOOKUP(Table1_1[[#This Row],[Analyte]],[1]analyte_order!$B:$B,[1]analyte_order!$C:$C)</f>
        <v>70887-84-2</v>
      </c>
      <c r="K2791">
        <f>_xlfn.XLOOKUP(Table1_1[[#This Row],[CAS_rn]],[1]analyte_order!$C:$C,[1]analyte_order!$E:$E)</f>
        <v>45</v>
      </c>
      <c r="L2791" s="3">
        <v>7.6499999999999999E-2</v>
      </c>
    </row>
    <row r="2792" spans="1:12" x14ac:dyDescent="0.3">
      <c r="A2792" t="s">
        <v>210</v>
      </c>
      <c r="B2792" s="1">
        <v>44314</v>
      </c>
      <c r="C2792" s="1" t="str">
        <f t="shared" si="43"/>
        <v>21118</v>
      </c>
      <c r="D2792" t="s">
        <v>109</v>
      </c>
      <c r="E2792" t="s">
        <v>120</v>
      </c>
      <c r="F2792" t="s">
        <v>190</v>
      </c>
      <c r="G2792">
        <v>20</v>
      </c>
      <c r="H2792">
        <v>181.4</v>
      </c>
      <c r="I2792" t="s">
        <v>49</v>
      </c>
      <c r="J2792" t="str">
        <f>_xlfn.XLOOKUP(Table1_1[[#This Row],[Analyte]],[1]analyte_order!$B:$B,[1]analyte_order!$C:$C)</f>
        <v>57677-95-9</v>
      </c>
      <c r="K2792">
        <f>_xlfn.XLOOKUP(Table1_1[[#This Row],[CAS_rn]],[1]analyte_order!$C:$C,[1]analyte_order!$E:$E)</f>
        <v>46</v>
      </c>
      <c r="L2792" s="3">
        <v>0.191</v>
      </c>
    </row>
    <row r="2793" spans="1:12" x14ac:dyDescent="0.3">
      <c r="A2793" t="s">
        <v>210</v>
      </c>
      <c r="B2793" s="1">
        <v>44314</v>
      </c>
      <c r="C2793" s="1" t="str">
        <f t="shared" si="43"/>
        <v>21118</v>
      </c>
      <c r="D2793" t="s">
        <v>109</v>
      </c>
      <c r="E2793" t="s">
        <v>120</v>
      </c>
      <c r="F2793" t="s">
        <v>190</v>
      </c>
      <c r="G2793">
        <v>20</v>
      </c>
      <c r="H2793">
        <v>181.4</v>
      </c>
      <c r="I2793" t="s">
        <v>50</v>
      </c>
      <c r="J2793" t="str">
        <f>_xlfn.XLOOKUP(Table1_1[[#This Row],[Analyte]],[1]analyte_order!$B:$B,[1]analyte_order!$C:$C)</f>
        <v>30334-69-1</v>
      </c>
      <c r="K2793">
        <f>_xlfn.XLOOKUP(Table1_1[[#This Row],[CAS_rn]],[1]analyte_order!$C:$C,[1]analyte_order!$E:$E)</f>
        <v>51</v>
      </c>
      <c r="L2793" s="3">
        <v>9.09</v>
      </c>
    </row>
    <row r="2794" spans="1:12" x14ac:dyDescent="0.3">
      <c r="A2794" t="s">
        <v>210</v>
      </c>
      <c r="B2794" s="1">
        <v>44314</v>
      </c>
      <c r="C2794" s="1" t="str">
        <f t="shared" si="43"/>
        <v>21118</v>
      </c>
      <c r="D2794" t="s">
        <v>109</v>
      </c>
      <c r="E2794" t="s">
        <v>120</v>
      </c>
      <c r="F2794" t="s">
        <v>190</v>
      </c>
      <c r="G2794">
        <v>20</v>
      </c>
      <c r="H2794">
        <v>181.4</v>
      </c>
      <c r="I2794" t="s">
        <v>51</v>
      </c>
      <c r="J2794" t="str">
        <f>_xlfn.XLOOKUP(Table1_1[[#This Row],[Analyte]],[1]analyte_order!$B:$B,[1]analyte_order!$C:$C)</f>
        <v>41997-13-1</v>
      </c>
      <c r="K2794">
        <f>_xlfn.XLOOKUP(Table1_1[[#This Row],[CAS_rn]],[1]analyte_order!$C:$C,[1]analyte_order!$E:$E)</f>
        <v>52</v>
      </c>
      <c r="L2794" s="3">
        <v>48.1</v>
      </c>
    </row>
    <row r="2795" spans="1:12" x14ac:dyDescent="0.3">
      <c r="A2795" t="s">
        <v>210</v>
      </c>
      <c r="B2795" s="1">
        <v>44314</v>
      </c>
      <c r="C2795" s="1" t="str">
        <f t="shared" si="43"/>
        <v>21118</v>
      </c>
      <c r="D2795" t="s">
        <v>109</v>
      </c>
      <c r="E2795" t="s">
        <v>120</v>
      </c>
      <c r="F2795" t="s">
        <v>190</v>
      </c>
      <c r="G2795">
        <v>20</v>
      </c>
      <c r="H2795">
        <v>181.4</v>
      </c>
      <c r="I2795" t="s">
        <v>52</v>
      </c>
      <c r="J2795" t="str">
        <f>_xlfn.XLOOKUP(Table1_1[[#This Row],[Analyte]],[1]analyte_order!$B:$B,[1]analyte_order!$C:$C)</f>
        <v>423-41-6</v>
      </c>
      <c r="K2795">
        <f>_xlfn.XLOOKUP(Table1_1[[#This Row],[CAS_rn]],[1]analyte_order!$C:$C,[1]analyte_order!$E:$E)</f>
        <v>53</v>
      </c>
      <c r="L2795" s="3">
        <v>0.191</v>
      </c>
    </row>
    <row r="2796" spans="1:12" x14ac:dyDescent="0.3">
      <c r="A2796" t="s">
        <v>210</v>
      </c>
      <c r="B2796" s="1">
        <v>44314</v>
      </c>
      <c r="C2796" s="1" t="str">
        <f t="shared" si="43"/>
        <v>21118</v>
      </c>
      <c r="D2796" t="s">
        <v>109</v>
      </c>
      <c r="E2796" t="s">
        <v>120</v>
      </c>
      <c r="F2796" t="s">
        <v>190</v>
      </c>
      <c r="G2796">
        <v>20</v>
      </c>
      <c r="H2796">
        <v>181.4</v>
      </c>
      <c r="I2796" t="s">
        <v>53</v>
      </c>
      <c r="J2796" t="str">
        <f>_xlfn.XLOOKUP(Table1_1[[#This Row],[Analyte]],[1]analyte_order!$B:$B,[1]analyte_order!$C:$C)</f>
        <v>777011-38-8</v>
      </c>
      <c r="K2796">
        <f>_xlfn.XLOOKUP(Table1_1[[#This Row],[CAS_rn]],[1]analyte_order!$C:$C,[1]analyte_order!$E:$E)</f>
        <v>54</v>
      </c>
      <c r="L2796" s="3">
        <v>0.1525</v>
      </c>
    </row>
    <row r="2797" spans="1:12" x14ac:dyDescent="0.3">
      <c r="A2797" t="s">
        <v>210</v>
      </c>
      <c r="B2797" s="1">
        <v>44314</v>
      </c>
      <c r="C2797" s="1" t="str">
        <f t="shared" si="43"/>
        <v>21118</v>
      </c>
      <c r="D2797" t="s">
        <v>109</v>
      </c>
      <c r="E2797" t="s">
        <v>120</v>
      </c>
      <c r="F2797" t="s">
        <v>190</v>
      </c>
      <c r="G2797">
        <v>20</v>
      </c>
      <c r="H2797">
        <v>181.4</v>
      </c>
      <c r="I2797" t="s">
        <v>54</v>
      </c>
      <c r="J2797" t="str">
        <f>_xlfn.XLOOKUP(Table1_1[[#This Row],[Analyte]],[1]analyte_order!$B:$B,[1]analyte_order!$C:$C)</f>
        <v>646-83-3</v>
      </c>
      <c r="K2797">
        <f>_xlfn.XLOOKUP(Table1_1[[#This Row],[CAS_rn]],[1]analyte_order!$C:$C,[1]analyte_order!$E:$E)</f>
        <v>55</v>
      </c>
      <c r="L2797" s="3">
        <v>0.191</v>
      </c>
    </row>
    <row r="2798" spans="1:12" x14ac:dyDescent="0.3">
      <c r="A2798" t="s">
        <v>210</v>
      </c>
      <c r="B2798" s="1">
        <v>44314</v>
      </c>
      <c r="C2798" s="1" t="str">
        <f t="shared" si="43"/>
        <v>21118</v>
      </c>
      <c r="D2798" t="s">
        <v>109</v>
      </c>
      <c r="E2798" t="s">
        <v>120</v>
      </c>
      <c r="F2798" t="s">
        <v>190</v>
      </c>
      <c r="G2798">
        <v>20</v>
      </c>
      <c r="H2798">
        <v>181.4</v>
      </c>
      <c r="I2798" t="s">
        <v>55</v>
      </c>
      <c r="J2798" t="str">
        <f>_xlfn.XLOOKUP(Table1_1[[#This Row],[Analyte]],[1]analyte_order!$B:$B,[1]analyte_order!$C:$C)</f>
        <v>678-41-1</v>
      </c>
      <c r="K2798">
        <f>_xlfn.XLOOKUP(Table1_1[[#This Row],[CAS_rn]],[1]analyte_order!$C:$C,[1]analyte_order!$E:$E)</f>
        <v>56</v>
      </c>
      <c r="L2798" s="3">
        <v>0.1525</v>
      </c>
    </row>
    <row r="2799" spans="1:12" x14ac:dyDescent="0.3">
      <c r="A2799" t="s">
        <v>210</v>
      </c>
      <c r="B2799" s="1">
        <v>44314</v>
      </c>
      <c r="C2799" s="1" t="str">
        <f t="shared" si="43"/>
        <v>21118</v>
      </c>
      <c r="D2799" t="s">
        <v>109</v>
      </c>
      <c r="E2799" t="s">
        <v>120</v>
      </c>
      <c r="F2799" t="s">
        <v>190</v>
      </c>
      <c r="G2799">
        <v>20</v>
      </c>
      <c r="H2799">
        <v>181.4</v>
      </c>
      <c r="I2799" t="s">
        <v>56</v>
      </c>
      <c r="J2799" t="str">
        <f>_xlfn.XLOOKUP(Table1_1[[#This Row],[Analyte]],[1]analyte_order!$B:$B,[1]analyte_order!$C:$C)</f>
        <v>2965-52-8</v>
      </c>
      <c r="K2799">
        <f>_xlfn.XLOOKUP(Table1_1[[#This Row],[CAS_rn]],[1]analyte_order!$C:$C,[1]analyte_order!$E:$E)</f>
        <v>57</v>
      </c>
      <c r="L2799" s="3">
        <v>0.1525</v>
      </c>
    </row>
    <row r="2800" spans="1:12" x14ac:dyDescent="0.3">
      <c r="A2800" t="s">
        <v>211</v>
      </c>
      <c r="B2800" s="1">
        <v>44314</v>
      </c>
      <c r="C2800" s="1" t="str">
        <f t="shared" si="43"/>
        <v>21118</v>
      </c>
      <c r="D2800" t="s">
        <v>109</v>
      </c>
      <c r="E2800" t="s">
        <v>110</v>
      </c>
      <c r="F2800" t="s">
        <v>113</v>
      </c>
      <c r="G2800">
        <v>13.5</v>
      </c>
      <c r="H2800">
        <v>43.25</v>
      </c>
      <c r="I2800" t="s">
        <v>7</v>
      </c>
      <c r="J2800" t="str">
        <f>_xlfn.XLOOKUP(Table1_1[[#This Row],[Analyte]],[1]analyte_order!$B:$B,[1]analyte_order!$C:$C)</f>
        <v>375-22-4</v>
      </c>
      <c r="K2800">
        <f>_xlfn.XLOOKUP(Table1_1[[#This Row],[CAS_rn]],[1]analyte_order!$C:$C,[1]analyte_order!$E:$E)</f>
        <v>1</v>
      </c>
      <c r="L2800" s="3">
        <v>4.1300000000000003E-2</v>
      </c>
    </row>
    <row r="2801" spans="1:12" x14ac:dyDescent="0.3">
      <c r="A2801" t="s">
        <v>211</v>
      </c>
      <c r="B2801" s="1">
        <v>44314</v>
      </c>
      <c r="C2801" s="1" t="str">
        <f t="shared" si="43"/>
        <v>21118</v>
      </c>
      <c r="D2801" t="s">
        <v>109</v>
      </c>
      <c r="E2801" t="s">
        <v>110</v>
      </c>
      <c r="F2801" t="s">
        <v>113</v>
      </c>
      <c r="G2801">
        <v>13.5</v>
      </c>
      <c r="H2801">
        <v>43.25</v>
      </c>
      <c r="I2801" t="s">
        <v>8</v>
      </c>
      <c r="J2801" t="str">
        <f>_xlfn.XLOOKUP(Table1_1[[#This Row],[Analyte]],[1]analyte_order!$B:$B,[1]analyte_order!$C:$C)</f>
        <v>2706-90-3</v>
      </c>
      <c r="K2801">
        <f>_xlfn.XLOOKUP(Table1_1[[#This Row],[CAS_rn]],[1]analyte_order!$C:$C,[1]analyte_order!$E:$E)</f>
        <v>2</v>
      </c>
      <c r="L2801" s="3">
        <v>4.1300000000000003E-2</v>
      </c>
    </row>
    <row r="2802" spans="1:12" x14ac:dyDescent="0.3">
      <c r="A2802" t="s">
        <v>211</v>
      </c>
      <c r="B2802" s="1">
        <v>44314</v>
      </c>
      <c r="C2802" s="1" t="str">
        <f t="shared" si="43"/>
        <v>21118</v>
      </c>
      <c r="D2802" t="s">
        <v>109</v>
      </c>
      <c r="E2802" t="s">
        <v>110</v>
      </c>
      <c r="F2802" t="s">
        <v>113</v>
      </c>
      <c r="G2802">
        <v>13.5</v>
      </c>
      <c r="H2802">
        <v>43.25</v>
      </c>
      <c r="I2802" t="s">
        <v>9</v>
      </c>
      <c r="J2802" t="str">
        <f>_xlfn.XLOOKUP(Table1_1[[#This Row],[Analyte]],[1]analyte_order!$B:$B,[1]analyte_order!$C:$C)</f>
        <v>307-24-4</v>
      </c>
      <c r="K2802">
        <f>_xlfn.XLOOKUP(Table1_1[[#This Row],[CAS_rn]],[1]analyte_order!$C:$C,[1]analyte_order!$E:$E)</f>
        <v>3</v>
      </c>
      <c r="L2802" s="3">
        <v>4.1300000000000003E-2</v>
      </c>
    </row>
    <row r="2803" spans="1:12" x14ac:dyDescent="0.3">
      <c r="A2803" t="s">
        <v>211</v>
      </c>
      <c r="B2803" s="1">
        <v>44314</v>
      </c>
      <c r="C2803" s="1" t="str">
        <f t="shared" si="43"/>
        <v>21118</v>
      </c>
      <c r="D2803" t="s">
        <v>109</v>
      </c>
      <c r="E2803" t="s">
        <v>110</v>
      </c>
      <c r="F2803" t="s">
        <v>113</v>
      </c>
      <c r="G2803">
        <v>13.5</v>
      </c>
      <c r="H2803">
        <v>43.25</v>
      </c>
      <c r="I2803" t="s">
        <v>10</v>
      </c>
      <c r="J2803" t="str">
        <f>_xlfn.XLOOKUP(Table1_1[[#This Row],[Analyte]],[1]analyte_order!$B:$B,[1]analyte_order!$C:$C)</f>
        <v>375-85-9</v>
      </c>
      <c r="K2803">
        <f>_xlfn.XLOOKUP(Table1_1[[#This Row],[CAS_rn]],[1]analyte_order!$C:$C,[1]analyte_order!$E:$E)</f>
        <v>4</v>
      </c>
      <c r="L2803" s="3">
        <v>4.1300000000000003E-2</v>
      </c>
    </row>
    <row r="2804" spans="1:12" x14ac:dyDescent="0.3">
      <c r="A2804" t="s">
        <v>211</v>
      </c>
      <c r="B2804" s="1">
        <v>44314</v>
      </c>
      <c r="C2804" s="1" t="str">
        <f t="shared" si="43"/>
        <v>21118</v>
      </c>
      <c r="D2804" t="s">
        <v>109</v>
      </c>
      <c r="E2804" t="s">
        <v>110</v>
      </c>
      <c r="F2804" t="s">
        <v>113</v>
      </c>
      <c r="G2804">
        <v>13.5</v>
      </c>
      <c r="H2804">
        <v>43.25</v>
      </c>
      <c r="I2804" t="s">
        <v>11</v>
      </c>
      <c r="J2804" t="str">
        <f>_xlfn.XLOOKUP(Table1_1[[#This Row],[Analyte]],[1]analyte_order!$B:$B,[1]analyte_order!$C:$C)</f>
        <v>335-67-1</v>
      </c>
      <c r="K2804">
        <f>_xlfn.XLOOKUP(Table1_1[[#This Row],[CAS_rn]],[1]analyte_order!$C:$C,[1]analyte_order!$E:$E)</f>
        <v>5</v>
      </c>
      <c r="L2804" s="3">
        <v>4.1300000000000003E-2</v>
      </c>
    </row>
    <row r="2805" spans="1:12" x14ac:dyDescent="0.3">
      <c r="A2805" t="s">
        <v>211</v>
      </c>
      <c r="B2805" s="1">
        <v>44314</v>
      </c>
      <c r="C2805" s="1" t="str">
        <f t="shared" si="43"/>
        <v>21118</v>
      </c>
      <c r="D2805" t="s">
        <v>109</v>
      </c>
      <c r="E2805" t="s">
        <v>110</v>
      </c>
      <c r="F2805" t="s">
        <v>113</v>
      </c>
      <c r="G2805">
        <v>13.5</v>
      </c>
      <c r="H2805">
        <v>43.25</v>
      </c>
      <c r="I2805" t="s">
        <v>12</v>
      </c>
      <c r="J2805" t="str">
        <f>_xlfn.XLOOKUP(Table1_1[[#This Row],[Analyte]],[1]analyte_order!$B:$B,[1]analyte_order!$C:$C)</f>
        <v>375-95-1</v>
      </c>
      <c r="K2805">
        <f>_xlfn.XLOOKUP(Table1_1[[#This Row],[CAS_rn]],[1]analyte_order!$C:$C,[1]analyte_order!$E:$E)</f>
        <v>6</v>
      </c>
      <c r="L2805" s="3">
        <v>0.42499999999999999</v>
      </c>
    </row>
    <row r="2806" spans="1:12" x14ac:dyDescent="0.3">
      <c r="A2806" t="s">
        <v>211</v>
      </c>
      <c r="B2806" s="1">
        <v>44314</v>
      </c>
      <c r="C2806" s="1" t="str">
        <f t="shared" si="43"/>
        <v>21118</v>
      </c>
      <c r="D2806" t="s">
        <v>109</v>
      </c>
      <c r="E2806" t="s">
        <v>110</v>
      </c>
      <c r="F2806" t="s">
        <v>113</v>
      </c>
      <c r="G2806">
        <v>13.5</v>
      </c>
      <c r="H2806">
        <v>43.25</v>
      </c>
      <c r="I2806" t="s">
        <v>19</v>
      </c>
      <c r="J2806" t="str">
        <f>_xlfn.XLOOKUP(Table1_1[[#This Row],[Analyte]],[1]analyte_order!$B:$B,[1]analyte_order!$C:$C)</f>
        <v>335-76-2</v>
      </c>
      <c r="K2806">
        <f>_xlfn.XLOOKUP(Table1_1[[#This Row],[CAS_rn]],[1]analyte_order!$C:$C,[1]analyte_order!$E:$E)</f>
        <v>7</v>
      </c>
      <c r="L2806" s="3">
        <v>2.69</v>
      </c>
    </row>
    <row r="2807" spans="1:12" x14ac:dyDescent="0.3">
      <c r="A2807" t="s">
        <v>211</v>
      </c>
      <c r="B2807" s="1">
        <v>44314</v>
      </c>
      <c r="C2807" s="1" t="str">
        <f t="shared" si="43"/>
        <v>21118</v>
      </c>
      <c r="D2807" t="s">
        <v>109</v>
      </c>
      <c r="E2807" t="s">
        <v>110</v>
      </c>
      <c r="F2807" t="s">
        <v>113</v>
      </c>
      <c r="G2807">
        <v>13.5</v>
      </c>
      <c r="H2807">
        <v>43.25</v>
      </c>
      <c r="I2807" t="s">
        <v>20</v>
      </c>
      <c r="J2807" t="str">
        <f>_xlfn.XLOOKUP(Table1_1[[#This Row],[Analyte]],[1]analyte_order!$B:$B,[1]analyte_order!$C:$C)</f>
        <v>2058-94-8</v>
      </c>
      <c r="K2807">
        <f>_xlfn.XLOOKUP(Table1_1[[#This Row],[CAS_rn]],[1]analyte_order!$C:$C,[1]analyte_order!$E:$E)</f>
        <v>8</v>
      </c>
      <c r="L2807" s="3">
        <v>7.34</v>
      </c>
    </row>
    <row r="2808" spans="1:12" x14ac:dyDescent="0.3">
      <c r="A2808" t="s">
        <v>211</v>
      </c>
      <c r="B2808" s="1">
        <v>44314</v>
      </c>
      <c r="C2808" s="1" t="str">
        <f t="shared" si="43"/>
        <v>21118</v>
      </c>
      <c r="D2808" t="s">
        <v>109</v>
      </c>
      <c r="E2808" t="s">
        <v>110</v>
      </c>
      <c r="F2808" t="s">
        <v>113</v>
      </c>
      <c r="G2808">
        <v>13.5</v>
      </c>
      <c r="H2808">
        <v>43.25</v>
      </c>
      <c r="I2808" t="s">
        <v>21</v>
      </c>
      <c r="J2808" t="str">
        <f>_xlfn.XLOOKUP(Table1_1[[#This Row],[Analyte]],[1]analyte_order!$B:$B,[1]analyte_order!$C:$C)</f>
        <v>307-55-1</v>
      </c>
      <c r="K2808">
        <f>_xlfn.XLOOKUP(Table1_1[[#This Row],[CAS_rn]],[1]analyte_order!$C:$C,[1]analyte_order!$E:$E)</f>
        <v>9</v>
      </c>
      <c r="L2808" s="3">
        <v>8.4600000000000009</v>
      </c>
    </row>
    <row r="2809" spans="1:12" x14ac:dyDescent="0.3">
      <c r="A2809" t="s">
        <v>211</v>
      </c>
      <c r="B2809" s="1">
        <v>44314</v>
      </c>
      <c r="C2809" s="1" t="str">
        <f t="shared" si="43"/>
        <v>21118</v>
      </c>
      <c r="D2809" t="s">
        <v>109</v>
      </c>
      <c r="E2809" t="s">
        <v>110</v>
      </c>
      <c r="F2809" t="s">
        <v>113</v>
      </c>
      <c r="G2809">
        <v>13.5</v>
      </c>
      <c r="H2809">
        <v>43.25</v>
      </c>
      <c r="I2809" t="s">
        <v>22</v>
      </c>
      <c r="J2809" t="str">
        <f>_xlfn.XLOOKUP(Table1_1[[#This Row],[Analyte]],[1]analyte_order!$B:$B,[1]analyte_order!$C:$C)</f>
        <v>72629-94-8</v>
      </c>
      <c r="K2809">
        <f>_xlfn.XLOOKUP(Table1_1[[#This Row],[CAS_rn]],[1]analyte_order!$C:$C,[1]analyte_order!$E:$E)</f>
        <v>10</v>
      </c>
      <c r="L2809" s="3">
        <v>10.1</v>
      </c>
    </row>
    <row r="2810" spans="1:12" x14ac:dyDescent="0.3">
      <c r="A2810" t="s">
        <v>211</v>
      </c>
      <c r="B2810" s="1">
        <v>44314</v>
      </c>
      <c r="C2810" s="1" t="str">
        <f t="shared" si="43"/>
        <v>21118</v>
      </c>
      <c r="D2810" t="s">
        <v>109</v>
      </c>
      <c r="E2810" t="s">
        <v>110</v>
      </c>
      <c r="F2810" t="s">
        <v>113</v>
      </c>
      <c r="G2810">
        <v>13.5</v>
      </c>
      <c r="H2810">
        <v>43.25</v>
      </c>
      <c r="I2810" t="s">
        <v>23</v>
      </c>
      <c r="J2810" t="str">
        <f>_xlfn.XLOOKUP(Table1_1[[#This Row],[Analyte]],[1]analyte_order!$B:$B,[1]analyte_order!$C:$C)</f>
        <v>376-06-7</v>
      </c>
      <c r="K2810">
        <f>_xlfn.XLOOKUP(Table1_1[[#This Row],[CAS_rn]],[1]analyte_order!$C:$C,[1]analyte_order!$E:$E)</f>
        <v>11</v>
      </c>
      <c r="L2810" s="3">
        <v>8.42</v>
      </c>
    </row>
    <row r="2811" spans="1:12" x14ac:dyDescent="0.3">
      <c r="A2811" t="s">
        <v>211</v>
      </c>
      <c r="B2811" s="1">
        <v>44314</v>
      </c>
      <c r="C2811" s="1" t="str">
        <f t="shared" si="43"/>
        <v>21118</v>
      </c>
      <c r="D2811" t="s">
        <v>109</v>
      </c>
      <c r="E2811" t="s">
        <v>110</v>
      </c>
      <c r="F2811" t="s">
        <v>113</v>
      </c>
      <c r="G2811">
        <v>13.5</v>
      </c>
      <c r="H2811">
        <v>43.25</v>
      </c>
      <c r="I2811" t="s">
        <v>24</v>
      </c>
      <c r="J2811" t="str">
        <f>_xlfn.XLOOKUP(Table1_1[[#This Row],[Analyte]],[1]analyte_order!$B:$B,[1]analyte_order!$C:$C)</f>
        <v>67905-19-5</v>
      </c>
      <c r="K2811">
        <f>_xlfn.XLOOKUP(Table1_1[[#This Row],[CAS_rn]],[1]analyte_order!$C:$C,[1]analyte_order!$E:$E)</f>
        <v>12</v>
      </c>
      <c r="L2811" s="3">
        <v>0.316</v>
      </c>
    </row>
    <row r="2812" spans="1:12" x14ac:dyDescent="0.3">
      <c r="A2812" t="s">
        <v>211</v>
      </c>
      <c r="B2812" s="1">
        <v>44314</v>
      </c>
      <c r="C2812" s="1" t="str">
        <f t="shared" si="43"/>
        <v>21118</v>
      </c>
      <c r="D2812" t="s">
        <v>109</v>
      </c>
      <c r="E2812" t="s">
        <v>110</v>
      </c>
      <c r="F2812" t="s">
        <v>113</v>
      </c>
      <c r="G2812">
        <v>13.5</v>
      </c>
      <c r="H2812">
        <v>43.25</v>
      </c>
      <c r="I2812" t="s">
        <v>13</v>
      </c>
      <c r="J2812" t="str">
        <f>_xlfn.XLOOKUP(Table1_1[[#This Row],[Analyte]],[1]analyte_order!$B:$B,[1]analyte_order!$C:$C)</f>
        <v>375-73-5</v>
      </c>
      <c r="K2812">
        <f>_xlfn.XLOOKUP(Table1_1[[#This Row],[CAS_rn]],[1]analyte_order!$C:$C,[1]analyte_order!$E:$E)</f>
        <v>14</v>
      </c>
      <c r="L2812" s="3">
        <v>4.1300000000000003E-2</v>
      </c>
    </row>
    <row r="2813" spans="1:12" x14ac:dyDescent="0.3">
      <c r="A2813" t="s">
        <v>211</v>
      </c>
      <c r="B2813" s="1">
        <v>44314</v>
      </c>
      <c r="C2813" s="1" t="str">
        <f t="shared" si="43"/>
        <v>21118</v>
      </c>
      <c r="D2813" t="s">
        <v>109</v>
      </c>
      <c r="E2813" t="s">
        <v>110</v>
      </c>
      <c r="F2813" t="s">
        <v>113</v>
      </c>
      <c r="G2813">
        <v>13.5</v>
      </c>
      <c r="H2813">
        <v>43.25</v>
      </c>
      <c r="I2813" t="s">
        <v>14</v>
      </c>
      <c r="J2813" t="str">
        <f>_xlfn.XLOOKUP(Table1_1[[#This Row],[Analyte]],[1]analyte_order!$B:$B,[1]analyte_order!$C:$C)</f>
        <v>2706-91-4</v>
      </c>
      <c r="K2813">
        <f>_xlfn.XLOOKUP(Table1_1[[#This Row],[CAS_rn]],[1]analyte_order!$C:$C,[1]analyte_order!$E:$E)</f>
        <v>15</v>
      </c>
      <c r="L2813" s="3">
        <v>0.10349999999999999</v>
      </c>
    </row>
    <row r="2814" spans="1:12" x14ac:dyDescent="0.3">
      <c r="A2814" t="s">
        <v>211</v>
      </c>
      <c r="B2814" s="1">
        <v>44314</v>
      </c>
      <c r="C2814" s="1" t="str">
        <f t="shared" si="43"/>
        <v>21118</v>
      </c>
      <c r="D2814" t="s">
        <v>109</v>
      </c>
      <c r="E2814" t="s">
        <v>110</v>
      </c>
      <c r="F2814" t="s">
        <v>113</v>
      </c>
      <c r="G2814">
        <v>13.5</v>
      </c>
      <c r="H2814">
        <v>43.25</v>
      </c>
      <c r="I2814" t="s">
        <v>15</v>
      </c>
      <c r="J2814" t="str">
        <f>_xlfn.XLOOKUP(Table1_1[[#This Row],[Analyte]],[1]analyte_order!$B:$B,[1]analyte_order!$C:$C)</f>
        <v>355-46-4</v>
      </c>
      <c r="K2814">
        <f>_xlfn.XLOOKUP(Table1_1[[#This Row],[CAS_rn]],[1]analyte_order!$C:$C,[1]analyte_order!$E:$E)</f>
        <v>16</v>
      </c>
      <c r="L2814" s="3">
        <v>24.1</v>
      </c>
    </row>
    <row r="2815" spans="1:12" x14ac:dyDescent="0.3">
      <c r="A2815" t="s">
        <v>211</v>
      </c>
      <c r="B2815" s="1">
        <v>44314</v>
      </c>
      <c r="C2815" s="1" t="str">
        <f t="shared" si="43"/>
        <v>21118</v>
      </c>
      <c r="D2815" t="s">
        <v>109</v>
      </c>
      <c r="E2815" t="s">
        <v>110</v>
      </c>
      <c r="F2815" t="s">
        <v>113</v>
      </c>
      <c r="G2815">
        <v>13.5</v>
      </c>
      <c r="H2815">
        <v>43.25</v>
      </c>
      <c r="I2815" t="s">
        <v>16</v>
      </c>
      <c r="J2815" t="str">
        <f>_xlfn.XLOOKUP(Table1_1[[#This Row],[Analyte]],[1]analyte_order!$B:$B,[1]analyte_order!$C:$C)</f>
        <v>375-92-8</v>
      </c>
      <c r="K2815">
        <f>_xlfn.XLOOKUP(Table1_1[[#This Row],[CAS_rn]],[1]analyte_order!$C:$C,[1]analyte_order!$E:$E)</f>
        <v>17</v>
      </c>
      <c r="L2815" s="3">
        <v>6.93</v>
      </c>
    </row>
    <row r="2816" spans="1:12" x14ac:dyDescent="0.3">
      <c r="A2816" t="s">
        <v>211</v>
      </c>
      <c r="B2816" s="1">
        <v>44314</v>
      </c>
      <c r="C2816" s="1" t="str">
        <f t="shared" si="43"/>
        <v>21118</v>
      </c>
      <c r="D2816" t="s">
        <v>109</v>
      </c>
      <c r="E2816" t="s">
        <v>110</v>
      </c>
      <c r="F2816" t="s">
        <v>113</v>
      </c>
      <c r="G2816">
        <v>13.5</v>
      </c>
      <c r="H2816">
        <v>43.25</v>
      </c>
      <c r="I2816" t="s">
        <v>17</v>
      </c>
      <c r="J2816" t="str">
        <f>_xlfn.XLOOKUP(Table1_1[[#This Row],[Analyte]],[1]analyte_order!$B:$B,[1]analyte_order!$C:$C)</f>
        <v>1763-23-1</v>
      </c>
      <c r="K2816">
        <f>_xlfn.XLOOKUP(Table1_1[[#This Row],[CAS_rn]],[1]analyte_order!$C:$C,[1]analyte_order!$E:$E)</f>
        <v>18</v>
      </c>
      <c r="L2816" s="3">
        <v>1640</v>
      </c>
    </row>
    <row r="2817" spans="1:12" x14ac:dyDescent="0.3">
      <c r="A2817" t="s">
        <v>211</v>
      </c>
      <c r="B2817" s="1">
        <v>44314</v>
      </c>
      <c r="C2817" s="1" t="str">
        <f t="shared" si="43"/>
        <v>21118</v>
      </c>
      <c r="D2817" t="s">
        <v>109</v>
      </c>
      <c r="E2817" t="s">
        <v>110</v>
      </c>
      <c r="F2817" t="s">
        <v>113</v>
      </c>
      <c r="G2817">
        <v>13.5</v>
      </c>
      <c r="H2817">
        <v>43.25</v>
      </c>
      <c r="I2817" t="s">
        <v>25</v>
      </c>
      <c r="J2817" t="str">
        <f>_xlfn.XLOOKUP(Table1_1[[#This Row],[Analyte]],[1]analyte_order!$B:$B,[1]analyte_order!$C:$C)</f>
        <v>68259-12-1</v>
      </c>
      <c r="K2817">
        <f>_xlfn.XLOOKUP(Table1_1[[#This Row],[CAS_rn]],[1]analyte_order!$C:$C,[1]analyte_order!$E:$E)</f>
        <v>19</v>
      </c>
      <c r="L2817" s="3">
        <v>15.6</v>
      </c>
    </row>
    <row r="2818" spans="1:12" x14ac:dyDescent="0.3">
      <c r="A2818" t="s">
        <v>211</v>
      </c>
      <c r="B2818" s="1">
        <v>44314</v>
      </c>
      <c r="C2818" s="1" t="str">
        <f t="shared" ref="C2818:C2881" si="44">TEXT(B2818,"yy")&amp;TEXT((B2818-DATEVALUE("1/1/"&amp;TEXT(B2818,"yy"))+1),"000")</f>
        <v>21118</v>
      </c>
      <c r="D2818" t="s">
        <v>109</v>
      </c>
      <c r="E2818" t="s">
        <v>110</v>
      </c>
      <c r="F2818" t="s">
        <v>113</v>
      </c>
      <c r="G2818">
        <v>13.5</v>
      </c>
      <c r="H2818">
        <v>43.25</v>
      </c>
      <c r="I2818" t="s">
        <v>26</v>
      </c>
      <c r="J2818" t="str">
        <f>_xlfn.XLOOKUP(Table1_1[[#This Row],[Analyte]],[1]analyte_order!$B:$B,[1]analyte_order!$C:$C)</f>
        <v>335-77-3</v>
      </c>
      <c r="K2818">
        <f>_xlfn.XLOOKUP(Table1_1[[#This Row],[CAS_rn]],[1]analyte_order!$C:$C,[1]analyte_order!$E:$E)</f>
        <v>20</v>
      </c>
      <c r="L2818" s="3">
        <v>24.9</v>
      </c>
    </row>
    <row r="2819" spans="1:12" x14ac:dyDescent="0.3">
      <c r="A2819" t="s">
        <v>211</v>
      </c>
      <c r="B2819" s="1">
        <v>44314</v>
      </c>
      <c r="C2819" s="1" t="str">
        <f t="shared" si="44"/>
        <v>21118</v>
      </c>
      <c r="D2819" t="s">
        <v>109</v>
      </c>
      <c r="E2819" t="s">
        <v>110</v>
      </c>
      <c r="F2819" t="s">
        <v>113</v>
      </c>
      <c r="G2819">
        <v>13.5</v>
      </c>
      <c r="H2819">
        <v>43.25</v>
      </c>
      <c r="I2819" t="s">
        <v>27</v>
      </c>
      <c r="J2819" t="str">
        <f>_xlfn.XLOOKUP(Table1_1[[#This Row],[Analyte]],[1]analyte_order!$B:$B,[1]analyte_order!$C:$C)</f>
        <v>79780-39-5</v>
      </c>
      <c r="K2819">
        <f>_xlfn.XLOOKUP(Table1_1[[#This Row],[CAS_rn]],[1]analyte_order!$C:$C,[1]analyte_order!$E:$E)</f>
        <v>21</v>
      </c>
      <c r="L2819" s="3">
        <v>7.67</v>
      </c>
    </row>
    <row r="2820" spans="1:12" x14ac:dyDescent="0.3">
      <c r="A2820" t="s">
        <v>211</v>
      </c>
      <c r="B2820" s="1">
        <v>44314</v>
      </c>
      <c r="C2820" s="1" t="str">
        <f t="shared" si="44"/>
        <v>21118</v>
      </c>
      <c r="D2820" t="s">
        <v>109</v>
      </c>
      <c r="E2820" t="s">
        <v>110</v>
      </c>
      <c r="F2820" t="s">
        <v>113</v>
      </c>
      <c r="G2820">
        <v>13.5</v>
      </c>
      <c r="H2820">
        <v>43.25</v>
      </c>
      <c r="I2820" t="s">
        <v>28</v>
      </c>
      <c r="J2820" t="str">
        <f>_xlfn.XLOOKUP(Table1_1[[#This Row],[Analyte]],[1]analyte_order!$B:$B,[1]analyte_order!$C:$C)</f>
        <v>757124-72-4</v>
      </c>
      <c r="K2820">
        <f>_xlfn.XLOOKUP(Table1_1[[#This Row],[CAS_rn]],[1]analyte_order!$C:$C,[1]analyte_order!$E:$E)</f>
        <v>22</v>
      </c>
      <c r="L2820" s="3">
        <v>0.10349999999999999</v>
      </c>
    </row>
    <row r="2821" spans="1:12" x14ac:dyDescent="0.3">
      <c r="A2821" t="s">
        <v>211</v>
      </c>
      <c r="B2821" s="1">
        <v>44314</v>
      </c>
      <c r="C2821" s="1" t="str">
        <f t="shared" si="44"/>
        <v>21118</v>
      </c>
      <c r="D2821" t="s">
        <v>109</v>
      </c>
      <c r="E2821" t="s">
        <v>110</v>
      </c>
      <c r="F2821" t="s">
        <v>113</v>
      </c>
      <c r="G2821">
        <v>13.5</v>
      </c>
      <c r="H2821">
        <v>43.25</v>
      </c>
      <c r="I2821" t="s">
        <v>18</v>
      </c>
      <c r="J2821" t="str">
        <f>_xlfn.XLOOKUP(Table1_1[[#This Row],[Analyte]],[1]analyte_order!$B:$B,[1]analyte_order!$C:$C)</f>
        <v>27619-97-2</v>
      </c>
      <c r="K2821">
        <f>_xlfn.XLOOKUP(Table1_1[[#This Row],[CAS_rn]],[1]analyte_order!$C:$C,[1]analyte_order!$E:$E)</f>
        <v>23</v>
      </c>
      <c r="L2821" s="3">
        <v>4.1300000000000003E-2</v>
      </c>
    </row>
    <row r="2822" spans="1:12" x14ac:dyDescent="0.3">
      <c r="A2822" t="s">
        <v>211</v>
      </c>
      <c r="B2822" s="1">
        <v>44314</v>
      </c>
      <c r="C2822" s="1" t="str">
        <f t="shared" si="44"/>
        <v>21118</v>
      </c>
      <c r="D2822" t="s">
        <v>109</v>
      </c>
      <c r="E2822" t="s">
        <v>110</v>
      </c>
      <c r="F2822" t="s">
        <v>113</v>
      </c>
      <c r="G2822">
        <v>13.5</v>
      </c>
      <c r="H2822">
        <v>43.25</v>
      </c>
      <c r="I2822" t="s">
        <v>29</v>
      </c>
      <c r="J2822" t="str">
        <f>_xlfn.XLOOKUP(Table1_1[[#This Row],[Analyte]],[1]analyte_order!$B:$B,[1]analyte_order!$C:$C)</f>
        <v>39108-34-4</v>
      </c>
      <c r="K2822">
        <f>_xlfn.XLOOKUP(Table1_1[[#This Row],[CAS_rn]],[1]analyte_order!$C:$C,[1]analyte_order!$E:$E)</f>
        <v>24</v>
      </c>
      <c r="L2822" s="3">
        <v>8.75</v>
      </c>
    </row>
    <row r="2823" spans="1:12" x14ac:dyDescent="0.3">
      <c r="A2823" t="s">
        <v>211</v>
      </c>
      <c r="B2823" s="1">
        <v>44314</v>
      </c>
      <c r="C2823" s="1" t="str">
        <f t="shared" si="44"/>
        <v>21118</v>
      </c>
      <c r="D2823" t="s">
        <v>109</v>
      </c>
      <c r="E2823" t="s">
        <v>110</v>
      </c>
      <c r="F2823" t="s">
        <v>113</v>
      </c>
      <c r="G2823">
        <v>13.5</v>
      </c>
      <c r="H2823">
        <v>43.25</v>
      </c>
      <c r="I2823" t="s">
        <v>30</v>
      </c>
      <c r="J2823" t="str">
        <f>_xlfn.XLOOKUP(Table1_1[[#This Row],[Analyte]],[1]analyte_order!$B:$B,[1]analyte_order!$C:$C)</f>
        <v>120226-60-0</v>
      </c>
      <c r="K2823">
        <f>_xlfn.XLOOKUP(Table1_1[[#This Row],[CAS_rn]],[1]analyte_order!$C:$C,[1]analyte_order!$E:$E)</f>
        <v>25</v>
      </c>
      <c r="L2823" s="3">
        <v>4.05</v>
      </c>
    </row>
    <row r="2824" spans="1:12" x14ac:dyDescent="0.3">
      <c r="A2824" t="s">
        <v>211</v>
      </c>
      <c r="B2824" s="1">
        <v>44314</v>
      </c>
      <c r="C2824" s="1" t="str">
        <f t="shared" si="44"/>
        <v>21118</v>
      </c>
      <c r="D2824" t="s">
        <v>109</v>
      </c>
      <c r="E2824" t="s">
        <v>110</v>
      </c>
      <c r="F2824" t="s">
        <v>113</v>
      </c>
      <c r="G2824">
        <v>13.5</v>
      </c>
      <c r="H2824">
        <v>43.25</v>
      </c>
      <c r="I2824" t="s">
        <v>31</v>
      </c>
      <c r="J2824" t="str">
        <f>_xlfn.XLOOKUP(Table1_1[[#This Row],[Analyte]],[1]analyte_order!$B:$B,[1]analyte_order!$C:$C)</f>
        <v>2355-31-9</v>
      </c>
      <c r="K2824">
        <f>_xlfn.XLOOKUP(Table1_1[[#This Row],[CAS_rn]],[1]analyte_order!$C:$C,[1]analyte_order!$E:$E)</f>
        <v>26</v>
      </c>
      <c r="L2824" s="3">
        <v>4.1300000000000003E-2</v>
      </c>
    </row>
    <row r="2825" spans="1:12" x14ac:dyDescent="0.3">
      <c r="A2825" t="s">
        <v>211</v>
      </c>
      <c r="B2825" s="1">
        <v>44314</v>
      </c>
      <c r="C2825" s="1" t="str">
        <f t="shared" si="44"/>
        <v>21118</v>
      </c>
      <c r="D2825" t="s">
        <v>109</v>
      </c>
      <c r="E2825" t="s">
        <v>110</v>
      </c>
      <c r="F2825" t="s">
        <v>113</v>
      </c>
      <c r="G2825">
        <v>13.5</v>
      </c>
      <c r="H2825">
        <v>43.25</v>
      </c>
      <c r="I2825" t="s">
        <v>32</v>
      </c>
      <c r="J2825" t="str">
        <f>_xlfn.XLOOKUP(Table1_1[[#This Row],[Analyte]],[1]analyte_order!$B:$B,[1]analyte_order!$C:$C)</f>
        <v>2991-50-6</v>
      </c>
      <c r="K2825">
        <f>_xlfn.XLOOKUP(Table1_1[[#This Row],[CAS_rn]],[1]analyte_order!$C:$C,[1]analyte_order!$E:$E)</f>
        <v>27</v>
      </c>
      <c r="L2825" s="3">
        <v>4.1300000000000003E-2</v>
      </c>
    </row>
    <row r="2826" spans="1:12" x14ac:dyDescent="0.3">
      <c r="A2826" t="s">
        <v>211</v>
      </c>
      <c r="B2826" s="1">
        <v>44314</v>
      </c>
      <c r="C2826" s="1" t="str">
        <f t="shared" si="44"/>
        <v>21118</v>
      </c>
      <c r="D2826" t="s">
        <v>109</v>
      </c>
      <c r="E2826" t="s">
        <v>110</v>
      </c>
      <c r="F2826" t="s">
        <v>113</v>
      </c>
      <c r="G2826">
        <v>13.5</v>
      </c>
      <c r="H2826">
        <v>43.25</v>
      </c>
      <c r="I2826" t="s">
        <v>33</v>
      </c>
      <c r="J2826" t="str">
        <f>_xlfn.XLOOKUP(Table1_1[[#This Row],[Analyte]],[1]analyte_order!$B:$B,[1]analyte_order!$C:$C)</f>
        <v>754-91-6</v>
      </c>
      <c r="K2826">
        <f>_xlfn.XLOOKUP(Table1_1[[#This Row],[CAS_rn]],[1]analyte_order!$C:$C,[1]analyte_order!$E:$E)</f>
        <v>28</v>
      </c>
      <c r="L2826" s="3">
        <v>5.07</v>
      </c>
    </row>
    <row r="2827" spans="1:12" x14ac:dyDescent="0.3">
      <c r="A2827" t="s">
        <v>211</v>
      </c>
      <c r="B2827" s="1">
        <v>44314</v>
      </c>
      <c r="C2827" s="1" t="str">
        <f t="shared" si="44"/>
        <v>21118</v>
      </c>
      <c r="D2827" t="s">
        <v>109</v>
      </c>
      <c r="E2827" t="s">
        <v>110</v>
      </c>
      <c r="F2827" t="s">
        <v>113</v>
      </c>
      <c r="G2827">
        <v>13.5</v>
      </c>
      <c r="H2827">
        <v>43.25</v>
      </c>
      <c r="I2827" t="s">
        <v>34</v>
      </c>
      <c r="J2827" t="str">
        <f>_xlfn.XLOOKUP(Table1_1[[#This Row],[Analyte]],[1]analyte_order!$B:$B,[1]analyte_order!$C:$C)</f>
        <v>2806-24-8</v>
      </c>
      <c r="K2827">
        <f>_xlfn.XLOOKUP(Table1_1[[#This Row],[CAS_rn]],[1]analyte_order!$C:$C,[1]analyte_order!$E:$E)</f>
        <v>29</v>
      </c>
      <c r="L2827" s="3">
        <v>4.1300000000000003E-2</v>
      </c>
    </row>
    <row r="2828" spans="1:12" x14ac:dyDescent="0.3">
      <c r="A2828" t="s">
        <v>211</v>
      </c>
      <c r="B2828" s="1">
        <v>44314</v>
      </c>
      <c r="C2828" s="1" t="str">
        <f t="shared" si="44"/>
        <v>21118</v>
      </c>
      <c r="D2828" t="s">
        <v>109</v>
      </c>
      <c r="E2828" t="s">
        <v>110</v>
      </c>
      <c r="F2828" t="s">
        <v>113</v>
      </c>
      <c r="G2828">
        <v>13.5</v>
      </c>
      <c r="H2828">
        <v>43.25</v>
      </c>
      <c r="I2828" t="s">
        <v>35</v>
      </c>
      <c r="J2828" t="str">
        <f>_xlfn.XLOOKUP(Table1_1[[#This Row],[Analyte]],[1]analyte_order!$B:$B,[1]analyte_order!$C:$C)</f>
        <v>31506-32-8</v>
      </c>
      <c r="K2828">
        <f>_xlfn.XLOOKUP(Table1_1[[#This Row],[CAS_rn]],[1]analyte_order!$C:$C,[1]analyte_order!$E:$E)</f>
        <v>30</v>
      </c>
      <c r="L2828" s="3">
        <v>4.1300000000000003E-2</v>
      </c>
    </row>
    <row r="2829" spans="1:12" x14ac:dyDescent="0.3">
      <c r="A2829" t="s">
        <v>211</v>
      </c>
      <c r="B2829" s="1">
        <v>44314</v>
      </c>
      <c r="C2829" s="1" t="str">
        <f t="shared" si="44"/>
        <v>21118</v>
      </c>
      <c r="D2829" t="s">
        <v>109</v>
      </c>
      <c r="E2829" t="s">
        <v>110</v>
      </c>
      <c r="F2829" t="s">
        <v>113</v>
      </c>
      <c r="G2829">
        <v>13.5</v>
      </c>
      <c r="H2829">
        <v>43.25</v>
      </c>
      <c r="I2829" t="s">
        <v>36</v>
      </c>
      <c r="J2829" t="str">
        <f>_xlfn.XLOOKUP(Table1_1[[#This Row],[Analyte]],[1]analyte_order!$B:$B,[1]analyte_order!$C:$C)</f>
        <v>4151-50-2</v>
      </c>
      <c r="K2829">
        <f>_xlfn.XLOOKUP(Table1_1[[#This Row],[CAS_rn]],[1]analyte_order!$C:$C,[1]analyte_order!$E:$E)</f>
        <v>31</v>
      </c>
      <c r="L2829" s="3">
        <v>4.1300000000000003E-2</v>
      </c>
    </row>
    <row r="2830" spans="1:12" x14ac:dyDescent="0.3">
      <c r="A2830" t="s">
        <v>211</v>
      </c>
      <c r="B2830" s="1">
        <v>44314</v>
      </c>
      <c r="C2830" s="1" t="str">
        <f t="shared" si="44"/>
        <v>21118</v>
      </c>
      <c r="D2830" t="s">
        <v>109</v>
      </c>
      <c r="E2830" t="s">
        <v>110</v>
      </c>
      <c r="F2830" t="s">
        <v>113</v>
      </c>
      <c r="G2830">
        <v>13.5</v>
      </c>
      <c r="H2830">
        <v>43.25</v>
      </c>
      <c r="I2830" t="s">
        <v>37</v>
      </c>
      <c r="J2830" t="str">
        <f>_xlfn.XLOOKUP(Table1_1[[#This Row],[Analyte]],[1]analyte_order!$B:$B,[1]analyte_order!$C:$C)</f>
        <v>13252-13-6</v>
      </c>
      <c r="K2830">
        <f>_xlfn.XLOOKUP(Table1_1[[#This Row],[CAS_rn]],[1]analyte_order!$C:$C,[1]analyte_order!$E:$E)</f>
        <v>34</v>
      </c>
      <c r="L2830" s="3">
        <v>4.1300000000000003E-2</v>
      </c>
    </row>
    <row r="2831" spans="1:12" x14ac:dyDescent="0.3">
      <c r="A2831" t="s">
        <v>211</v>
      </c>
      <c r="B2831" s="1">
        <v>44314</v>
      </c>
      <c r="C2831" s="1" t="str">
        <f t="shared" si="44"/>
        <v>21118</v>
      </c>
      <c r="D2831" t="s">
        <v>109</v>
      </c>
      <c r="E2831" t="s">
        <v>110</v>
      </c>
      <c r="F2831" t="s">
        <v>113</v>
      </c>
      <c r="G2831">
        <v>13.5</v>
      </c>
      <c r="H2831">
        <v>43.25</v>
      </c>
      <c r="I2831" t="s">
        <v>38</v>
      </c>
      <c r="J2831" t="str">
        <f>_xlfn.XLOOKUP(Table1_1[[#This Row],[Analyte]],[1]analyte_order!$B:$B,[1]analyte_order!$C:$C)</f>
        <v>919005-14-4</v>
      </c>
      <c r="K2831">
        <f>_xlfn.XLOOKUP(Table1_1[[#This Row],[CAS_rn]],[1]analyte_order!$C:$C,[1]analyte_order!$E:$E)</f>
        <v>35</v>
      </c>
      <c r="L2831" s="3">
        <v>4.1300000000000003E-2</v>
      </c>
    </row>
    <row r="2832" spans="1:12" x14ac:dyDescent="0.3">
      <c r="A2832" t="s">
        <v>211</v>
      </c>
      <c r="B2832" s="1">
        <v>44314</v>
      </c>
      <c r="C2832" s="1" t="str">
        <f t="shared" si="44"/>
        <v>21118</v>
      </c>
      <c r="D2832" t="s">
        <v>109</v>
      </c>
      <c r="E2832" t="s">
        <v>110</v>
      </c>
      <c r="F2832" t="s">
        <v>113</v>
      </c>
      <c r="G2832">
        <v>13.5</v>
      </c>
      <c r="H2832">
        <v>43.25</v>
      </c>
      <c r="I2832" t="s">
        <v>39</v>
      </c>
      <c r="J2832" t="str">
        <f>_xlfn.XLOOKUP(Table1_1[[#This Row],[Analyte]],[1]analyte_order!$B:$B,[1]analyte_order!$C:$C)</f>
        <v>756426-58-1</v>
      </c>
      <c r="K2832">
        <f>_xlfn.XLOOKUP(Table1_1[[#This Row],[CAS_rn]],[1]analyte_order!$C:$C,[1]analyte_order!$E:$E)</f>
        <v>36</v>
      </c>
      <c r="L2832" s="3">
        <v>4.1300000000000003E-2</v>
      </c>
    </row>
    <row r="2833" spans="1:12" x14ac:dyDescent="0.3">
      <c r="A2833" t="s">
        <v>211</v>
      </c>
      <c r="B2833" s="1">
        <v>44314</v>
      </c>
      <c r="C2833" s="1" t="str">
        <f t="shared" si="44"/>
        <v>21118</v>
      </c>
      <c r="D2833" t="s">
        <v>109</v>
      </c>
      <c r="E2833" t="s">
        <v>110</v>
      </c>
      <c r="F2833" t="s">
        <v>113</v>
      </c>
      <c r="G2833">
        <v>13.5</v>
      </c>
      <c r="H2833">
        <v>43.25</v>
      </c>
      <c r="I2833" t="s">
        <v>40</v>
      </c>
      <c r="J2833" t="str">
        <f>_xlfn.XLOOKUP(Table1_1[[#This Row],[Analyte]],[1]analyte_order!$B:$B,[1]analyte_order!$C:$C)</f>
        <v>763051-92-9</v>
      </c>
      <c r="K2833">
        <f>_xlfn.XLOOKUP(Table1_1[[#This Row],[CAS_rn]],[1]analyte_order!$C:$C,[1]analyte_order!$E:$E)</f>
        <v>37</v>
      </c>
      <c r="L2833" s="3">
        <v>4.1300000000000003E-2</v>
      </c>
    </row>
    <row r="2834" spans="1:12" x14ac:dyDescent="0.3">
      <c r="A2834" t="s">
        <v>211</v>
      </c>
      <c r="B2834" s="1">
        <v>44314</v>
      </c>
      <c r="C2834" s="1" t="str">
        <f t="shared" si="44"/>
        <v>21118</v>
      </c>
      <c r="D2834" t="s">
        <v>109</v>
      </c>
      <c r="E2834" t="s">
        <v>110</v>
      </c>
      <c r="F2834" t="s">
        <v>113</v>
      </c>
      <c r="G2834">
        <v>13.5</v>
      </c>
      <c r="H2834">
        <v>43.25</v>
      </c>
      <c r="I2834" t="s">
        <v>41</v>
      </c>
      <c r="J2834" t="str">
        <f>_xlfn.XLOOKUP(Table1_1[[#This Row],[Analyte]],[1]analyte_order!$B:$B,[1]analyte_order!$C:$C)</f>
        <v>356-02-5</v>
      </c>
      <c r="K2834">
        <f>_xlfn.XLOOKUP(Table1_1[[#This Row],[CAS_rn]],[1]analyte_order!$C:$C,[1]analyte_order!$E:$E)</f>
        <v>38</v>
      </c>
      <c r="L2834" s="3">
        <v>0.41299999999999998</v>
      </c>
    </row>
    <row r="2835" spans="1:12" x14ac:dyDescent="0.3">
      <c r="A2835" t="s">
        <v>211</v>
      </c>
      <c r="B2835" s="1">
        <v>44314</v>
      </c>
      <c r="C2835" s="1" t="str">
        <f t="shared" si="44"/>
        <v>21118</v>
      </c>
      <c r="D2835" t="s">
        <v>109</v>
      </c>
      <c r="E2835" t="s">
        <v>110</v>
      </c>
      <c r="F2835" t="s">
        <v>113</v>
      </c>
      <c r="G2835">
        <v>13.5</v>
      </c>
      <c r="H2835">
        <v>43.25</v>
      </c>
      <c r="I2835" t="s">
        <v>42</v>
      </c>
      <c r="J2835" t="str">
        <f>_xlfn.XLOOKUP(Table1_1[[#This Row],[Analyte]],[1]analyte_order!$B:$B,[1]analyte_order!$C:$C)</f>
        <v>914637-49-3</v>
      </c>
      <c r="K2835">
        <f>_xlfn.XLOOKUP(Table1_1[[#This Row],[CAS_rn]],[1]analyte_order!$C:$C,[1]analyte_order!$E:$E)</f>
        <v>39</v>
      </c>
      <c r="L2835" s="3">
        <v>4.1300000000000003E-2</v>
      </c>
    </row>
    <row r="2836" spans="1:12" x14ac:dyDescent="0.3">
      <c r="A2836" t="s">
        <v>211</v>
      </c>
      <c r="B2836" s="1">
        <v>44314</v>
      </c>
      <c r="C2836" s="1" t="str">
        <f t="shared" si="44"/>
        <v>21118</v>
      </c>
      <c r="D2836" t="s">
        <v>109</v>
      </c>
      <c r="E2836" t="s">
        <v>110</v>
      </c>
      <c r="F2836" t="s">
        <v>113</v>
      </c>
      <c r="G2836">
        <v>13.5</v>
      </c>
      <c r="H2836">
        <v>43.25</v>
      </c>
      <c r="I2836" t="s">
        <v>43</v>
      </c>
      <c r="J2836" t="str">
        <f>_xlfn.XLOOKUP(Table1_1[[#This Row],[Analyte]],[1]analyte_order!$B:$B,[1]analyte_order!$C:$C)</f>
        <v>812-70-4</v>
      </c>
      <c r="K2836">
        <f>_xlfn.XLOOKUP(Table1_1[[#This Row],[CAS_rn]],[1]analyte_order!$C:$C,[1]analyte_order!$E:$E)</f>
        <v>40</v>
      </c>
      <c r="L2836" s="3">
        <v>6.86</v>
      </c>
    </row>
    <row r="2837" spans="1:12" x14ac:dyDescent="0.3">
      <c r="A2837" t="s">
        <v>211</v>
      </c>
      <c r="B2837" s="1">
        <v>44314</v>
      </c>
      <c r="C2837" s="1" t="str">
        <f t="shared" si="44"/>
        <v>21118</v>
      </c>
      <c r="D2837" t="s">
        <v>109</v>
      </c>
      <c r="E2837" t="s">
        <v>110</v>
      </c>
      <c r="F2837" t="s">
        <v>113</v>
      </c>
      <c r="G2837">
        <v>13.5</v>
      </c>
      <c r="H2837">
        <v>43.25</v>
      </c>
      <c r="I2837" t="s">
        <v>44</v>
      </c>
      <c r="J2837" t="str">
        <f>_xlfn.XLOOKUP(Table1_1[[#This Row],[Analyte]],[1]analyte_order!$B:$B,[1]analyte_order!$C:$C)</f>
        <v>53826-12-3</v>
      </c>
      <c r="K2837">
        <f>_xlfn.XLOOKUP(Table1_1[[#This Row],[CAS_rn]],[1]analyte_order!$C:$C,[1]analyte_order!$E:$E)</f>
        <v>41</v>
      </c>
      <c r="L2837" s="3">
        <v>0.10349999999999999</v>
      </c>
    </row>
    <row r="2838" spans="1:12" x14ac:dyDescent="0.3">
      <c r="A2838" t="s">
        <v>211</v>
      </c>
      <c r="B2838" s="1">
        <v>44314</v>
      </c>
      <c r="C2838" s="1" t="str">
        <f t="shared" si="44"/>
        <v>21118</v>
      </c>
      <c r="D2838" t="s">
        <v>109</v>
      </c>
      <c r="E2838" t="s">
        <v>110</v>
      </c>
      <c r="F2838" t="s">
        <v>113</v>
      </c>
      <c r="G2838">
        <v>13.5</v>
      </c>
      <c r="H2838">
        <v>43.25</v>
      </c>
      <c r="I2838" t="s">
        <v>45</v>
      </c>
      <c r="J2838" t="str">
        <f>_xlfn.XLOOKUP(Table1_1[[#This Row],[Analyte]],[1]analyte_order!$B:$B,[1]analyte_order!$C:$C)</f>
        <v>27854-31-5</v>
      </c>
      <c r="K2838">
        <f>_xlfn.XLOOKUP(Table1_1[[#This Row],[CAS_rn]],[1]analyte_order!$C:$C,[1]analyte_order!$E:$E)</f>
        <v>42</v>
      </c>
      <c r="L2838" s="3">
        <v>0.10349999999999999</v>
      </c>
    </row>
    <row r="2839" spans="1:12" x14ac:dyDescent="0.3">
      <c r="A2839" t="s">
        <v>211</v>
      </c>
      <c r="B2839" s="1">
        <v>44314</v>
      </c>
      <c r="C2839" s="1" t="str">
        <f t="shared" si="44"/>
        <v>21118</v>
      </c>
      <c r="D2839" t="s">
        <v>109</v>
      </c>
      <c r="E2839" t="s">
        <v>110</v>
      </c>
      <c r="F2839" t="s">
        <v>113</v>
      </c>
      <c r="G2839">
        <v>13.5</v>
      </c>
      <c r="H2839">
        <v>43.25</v>
      </c>
      <c r="I2839" t="s">
        <v>46</v>
      </c>
      <c r="J2839" t="str">
        <f>_xlfn.XLOOKUP(Table1_1[[#This Row],[Analyte]],[1]analyte_order!$B:$B,[1]analyte_order!$C:$C)</f>
        <v>53826-13-4</v>
      </c>
      <c r="K2839">
        <f>_xlfn.XLOOKUP(Table1_1[[#This Row],[CAS_rn]],[1]analyte_order!$C:$C,[1]analyte_order!$E:$E)</f>
        <v>43</v>
      </c>
      <c r="L2839" s="3">
        <v>4.1300000000000003E-2</v>
      </c>
    </row>
    <row r="2840" spans="1:12" x14ac:dyDescent="0.3">
      <c r="A2840" t="s">
        <v>211</v>
      </c>
      <c r="B2840" s="1">
        <v>44314</v>
      </c>
      <c r="C2840" s="1" t="str">
        <f t="shared" si="44"/>
        <v>21118</v>
      </c>
      <c r="D2840" t="s">
        <v>109</v>
      </c>
      <c r="E2840" t="s">
        <v>110</v>
      </c>
      <c r="F2840" t="s">
        <v>113</v>
      </c>
      <c r="G2840">
        <v>13.5</v>
      </c>
      <c r="H2840">
        <v>43.25</v>
      </c>
      <c r="I2840" t="s">
        <v>47</v>
      </c>
      <c r="J2840" t="str">
        <f>_xlfn.XLOOKUP(Table1_1[[#This Row],[Analyte]],[1]analyte_order!$B:$B,[1]analyte_order!$C:$C)</f>
        <v>161094-75-3</v>
      </c>
      <c r="K2840">
        <f>_xlfn.XLOOKUP(Table1_1[[#This Row],[CAS_rn]],[1]analyte_order!$C:$C,[1]analyte_order!$E:$E)</f>
        <v>44</v>
      </c>
      <c r="L2840" s="3">
        <v>4.1300000000000003E-2</v>
      </c>
    </row>
    <row r="2841" spans="1:12" x14ac:dyDescent="0.3">
      <c r="A2841" t="s">
        <v>211</v>
      </c>
      <c r="B2841" s="1">
        <v>44314</v>
      </c>
      <c r="C2841" s="1" t="str">
        <f t="shared" si="44"/>
        <v>21118</v>
      </c>
      <c r="D2841" t="s">
        <v>109</v>
      </c>
      <c r="E2841" t="s">
        <v>110</v>
      </c>
      <c r="F2841" t="s">
        <v>113</v>
      </c>
      <c r="G2841">
        <v>13.5</v>
      </c>
      <c r="H2841">
        <v>43.25</v>
      </c>
      <c r="I2841" t="s">
        <v>48</v>
      </c>
      <c r="J2841" t="str">
        <f>_xlfn.XLOOKUP(Table1_1[[#This Row],[Analyte]],[1]analyte_order!$B:$B,[1]analyte_order!$C:$C)</f>
        <v>70887-84-2</v>
      </c>
      <c r="K2841">
        <f>_xlfn.XLOOKUP(Table1_1[[#This Row],[CAS_rn]],[1]analyte_order!$C:$C,[1]analyte_order!$E:$E)</f>
        <v>45</v>
      </c>
      <c r="L2841" s="3">
        <v>4.1300000000000003E-2</v>
      </c>
    </row>
    <row r="2842" spans="1:12" x14ac:dyDescent="0.3">
      <c r="A2842" t="s">
        <v>211</v>
      </c>
      <c r="B2842" s="1">
        <v>44314</v>
      </c>
      <c r="C2842" s="1" t="str">
        <f t="shared" si="44"/>
        <v>21118</v>
      </c>
      <c r="D2842" t="s">
        <v>109</v>
      </c>
      <c r="E2842" t="s">
        <v>110</v>
      </c>
      <c r="F2842" t="s">
        <v>113</v>
      </c>
      <c r="G2842">
        <v>13.5</v>
      </c>
      <c r="H2842">
        <v>43.25</v>
      </c>
      <c r="I2842" t="s">
        <v>49</v>
      </c>
      <c r="J2842" t="str">
        <f>_xlfn.XLOOKUP(Table1_1[[#This Row],[Analyte]],[1]analyte_order!$B:$B,[1]analyte_order!$C:$C)</f>
        <v>57677-95-9</v>
      </c>
      <c r="K2842">
        <f>_xlfn.XLOOKUP(Table1_1[[#This Row],[CAS_rn]],[1]analyte_order!$C:$C,[1]analyte_order!$E:$E)</f>
        <v>46</v>
      </c>
      <c r="L2842" s="3">
        <v>0.10349999999999999</v>
      </c>
    </row>
    <row r="2843" spans="1:12" x14ac:dyDescent="0.3">
      <c r="A2843" t="s">
        <v>211</v>
      </c>
      <c r="B2843" s="1">
        <v>44314</v>
      </c>
      <c r="C2843" s="1" t="str">
        <f t="shared" si="44"/>
        <v>21118</v>
      </c>
      <c r="D2843" t="s">
        <v>109</v>
      </c>
      <c r="E2843" t="s">
        <v>110</v>
      </c>
      <c r="F2843" t="s">
        <v>113</v>
      </c>
      <c r="G2843">
        <v>13.5</v>
      </c>
      <c r="H2843">
        <v>43.25</v>
      </c>
      <c r="I2843" t="s">
        <v>50</v>
      </c>
      <c r="J2843" t="str">
        <f>_xlfn.XLOOKUP(Table1_1[[#This Row],[Analyte]],[1]analyte_order!$B:$B,[1]analyte_order!$C:$C)</f>
        <v>30334-69-1</v>
      </c>
      <c r="K2843">
        <f>_xlfn.XLOOKUP(Table1_1[[#This Row],[CAS_rn]],[1]analyte_order!$C:$C,[1]analyte_order!$E:$E)</f>
        <v>51</v>
      </c>
      <c r="L2843" s="3">
        <v>3.59</v>
      </c>
    </row>
    <row r="2844" spans="1:12" x14ac:dyDescent="0.3">
      <c r="A2844" t="s">
        <v>211</v>
      </c>
      <c r="B2844" s="1">
        <v>44314</v>
      </c>
      <c r="C2844" s="1" t="str">
        <f t="shared" si="44"/>
        <v>21118</v>
      </c>
      <c r="D2844" t="s">
        <v>109</v>
      </c>
      <c r="E2844" t="s">
        <v>110</v>
      </c>
      <c r="F2844" t="s">
        <v>113</v>
      </c>
      <c r="G2844">
        <v>13.5</v>
      </c>
      <c r="H2844">
        <v>43.25</v>
      </c>
      <c r="I2844" t="s">
        <v>51</v>
      </c>
      <c r="J2844" t="str">
        <f>_xlfn.XLOOKUP(Table1_1[[#This Row],[Analyte]],[1]analyte_order!$B:$B,[1]analyte_order!$C:$C)</f>
        <v>41997-13-1</v>
      </c>
      <c r="K2844">
        <f>_xlfn.XLOOKUP(Table1_1[[#This Row],[CAS_rn]],[1]analyte_order!$C:$C,[1]analyte_order!$E:$E)</f>
        <v>52</v>
      </c>
      <c r="L2844" s="3">
        <v>33.799999999999997</v>
      </c>
    </row>
    <row r="2845" spans="1:12" x14ac:dyDescent="0.3">
      <c r="A2845" t="s">
        <v>211</v>
      </c>
      <c r="B2845" s="1">
        <v>44314</v>
      </c>
      <c r="C2845" s="1" t="str">
        <f t="shared" si="44"/>
        <v>21118</v>
      </c>
      <c r="D2845" t="s">
        <v>109</v>
      </c>
      <c r="E2845" t="s">
        <v>110</v>
      </c>
      <c r="F2845" t="s">
        <v>113</v>
      </c>
      <c r="G2845">
        <v>13.5</v>
      </c>
      <c r="H2845">
        <v>43.25</v>
      </c>
      <c r="I2845" t="s">
        <v>52</v>
      </c>
      <c r="J2845" t="str">
        <f>_xlfn.XLOOKUP(Table1_1[[#This Row],[Analyte]],[1]analyte_order!$B:$B,[1]analyte_order!$C:$C)</f>
        <v>423-41-6</v>
      </c>
      <c r="K2845">
        <f>_xlfn.XLOOKUP(Table1_1[[#This Row],[CAS_rn]],[1]analyte_order!$C:$C,[1]analyte_order!$E:$E)</f>
        <v>53</v>
      </c>
      <c r="L2845" s="3">
        <v>0.10349999999999999</v>
      </c>
    </row>
    <row r="2846" spans="1:12" x14ac:dyDescent="0.3">
      <c r="A2846" t="s">
        <v>211</v>
      </c>
      <c r="B2846" s="1">
        <v>44314</v>
      </c>
      <c r="C2846" s="1" t="str">
        <f t="shared" si="44"/>
        <v>21118</v>
      </c>
      <c r="D2846" t="s">
        <v>109</v>
      </c>
      <c r="E2846" t="s">
        <v>110</v>
      </c>
      <c r="F2846" t="s">
        <v>113</v>
      </c>
      <c r="G2846">
        <v>13.5</v>
      </c>
      <c r="H2846">
        <v>43.25</v>
      </c>
      <c r="I2846" t="s">
        <v>53</v>
      </c>
      <c r="J2846" t="str">
        <f>_xlfn.XLOOKUP(Table1_1[[#This Row],[Analyte]],[1]analyte_order!$B:$B,[1]analyte_order!$C:$C)</f>
        <v>777011-38-8</v>
      </c>
      <c r="K2846">
        <f>_xlfn.XLOOKUP(Table1_1[[#This Row],[CAS_rn]],[1]analyte_order!$C:$C,[1]analyte_order!$E:$E)</f>
        <v>54</v>
      </c>
      <c r="L2846" s="3">
        <v>4.8099999999999996</v>
      </c>
    </row>
    <row r="2847" spans="1:12" x14ac:dyDescent="0.3">
      <c r="A2847" t="s">
        <v>211</v>
      </c>
      <c r="B2847" s="1">
        <v>44314</v>
      </c>
      <c r="C2847" s="1" t="str">
        <f t="shared" si="44"/>
        <v>21118</v>
      </c>
      <c r="D2847" t="s">
        <v>109</v>
      </c>
      <c r="E2847" t="s">
        <v>110</v>
      </c>
      <c r="F2847" t="s">
        <v>113</v>
      </c>
      <c r="G2847">
        <v>13.5</v>
      </c>
      <c r="H2847">
        <v>43.25</v>
      </c>
      <c r="I2847" t="s">
        <v>54</v>
      </c>
      <c r="J2847" t="str">
        <f>_xlfn.XLOOKUP(Table1_1[[#This Row],[Analyte]],[1]analyte_order!$B:$B,[1]analyte_order!$C:$C)</f>
        <v>646-83-3</v>
      </c>
      <c r="K2847">
        <f>_xlfn.XLOOKUP(Table1_1[[#This Row],[CAS_rn]],[1]analyte_order!$C:$C,[1]analyte_order!$E:$E)</f>
        <v>55</v>
      </c>
      <c r="L2847" s="3">
        <v>0.10349999999999999</v>
      </c>
    </row>
    <row r="2848" spans="1:12" x14ac:dyDescent="0.3">
      <c r="A2848" t="s">
        <v>211</v>
      </c>
      <c r="B2848" s="1">
        <v>44314</v>
      </c>
      <c r="C2848" s="1" t="str">
        <f t="shared" si="44"/>
        <v>21118</v>
      </c>
      <c r="D2848" t="s">
        <v>109</v>
      </c>
      <c r="E2848" t="s">
        <v>110</v>
      </c>
      <c r="F2848" t="s">
        <v>113</v>
      </c>
      <c r="G2848">
        <v>13.5</v>
      </c>
      <c r="H2848">
        <v>43.25</v>
      </c>
      <c r="I2848" t="s">
        <v>55</v>
      </c>
      <c r="J2848" t="str">
        <f>_xlfn.XLOOKUP(Table1_1[[#This Row],[Analyte]],[1]analyte_order!$B:$B,[1]analyte_order!$C:$C)</f>
        <v>678-41-1</v>
      </c>
      <c r="K2848">
        <f>_xlfn.XLOOKUP(Table1_1[[#This Row],[CAS_rn]],[1]analyte_order!$C:$C,[1]analyte_order!$E:$E)</f>
        <v>56</v>
      </c>
      <c r="L2848" s="3">
        <v>4.1300000000000003E-2</v>
      </c>
    </row>
    <row r="2849" spans="1:12" x14ac:dyDescent="0.3">
      <c r="A2849" t="s">
        <v>211</v>
      </c>
      <c r="B2849" s="1">
        <v>44314</v>
      </c>
      <c r="C2849" s="1" t="str">
        <f t="shared" si="44"/>
        <v>21118</v>
      </c>
      <c r="D2849" t="s">
        <v>109</v>
      </c>
      <c r="E2849" t="s">
        <v>110</v>
      </c>
      <c r="F2849" t="s">
        <v>113</v>
      </c>
      <c r="G2849">
        <v>13.5</v>
      </c>
      <c r="H2849">
        <v>43.25</v>
      </c>
      <c r="I2849" t="s">
        <v>56</v>
      </c>
      <c r="J2849" t="str">
        <f>_xlfn.XLOOKUP(Table1_1[[#This Row],[Analyte]],[1]analyte_order!$B:$B,[1]analyte_order!$C:$C)</f>
        <v>2965-52-8</v>
      </c>
      <c r="K2849">
        <f>_xlfn.XLOOKUP(Table1_1[[#This Row],[CAS_rn]],[1]analyte_order!$C:$C,[1]analyte_order!$E:$E)</f>
        <v>57</v>
      </c>
      <c r="L2849" s="3">
        <v>4.1300000000000003E-2</v>
      </c>
    </row>
    <row r="2850" spans="1:12" x14ac:dyDescent="0.3">
      <c r="A2850" t="s">
        <v>212</v>
      </c>
      <c r="B2850" s="1">
        <v>44314</v>
      </c>
      <c r="C2850" s="1" t="str">
        <f t="shared" si="44"/>
        <v>21118</v>
      </c>
      <c r="D2850" t="s">
        <v>109</v>
      </c>
      <c r="E2850" t="s">
        <v>110</v>
      </c>
      <c r="F2850" t="s">
        <v>115</v>
      </c>
      <c r="G2850">
        <v>13.5</v>
      </c>
      <c r="H2850">
        <v>43.25</v>
      </c>
      <c r="I2850" t="s">
        <v>7</v>
      </c>
      <c r="J2850" t="str">
        <f>_xlfn.XLOOKUP(Table1_1[[#This Row],[Analyte]],[1]analyte_order!$B:$B,[1]analyte_order!$C:$C)</f>
        <v>375-22-4</v>
      </c>
      <c r="K2850">
        <f>_xlfn.XLOOKUP(Table1_1[[#This Row],[CAS_rn]],[1]analyte_order!$C:$C,[1]analyte_order!$E:$E)</f>
        <v>1</v>
      </c>
      <c r="L2850" s="3">
        <v>4.4200000000000003E-2</v>
      </c>
    </row>
    <row r="2851" spans="1:12" x14ac:dyDescent="0.3">
      <c r="A2851" t="s">
        <v>212</v>
      </c>
      <c r="B2851" s="1">
        <v>44314</v>
      </c>
      <c r="C2851" s="1" t="str">
        <f t="shared" si="44"/>
        <v>21118</v>
      </c>
      <c r="D2851" t="s">
        <v>109</v>
      </c>
      <c r="E2851" t="s">
        <v>110</v>
      </c>
      <c r="F2851" t="s">
        <v>115</v>
      </c>
      <c r="G2851">
        <v>13.5</v>
      </c>
      <c r="H2851">
        <v>43.25</v>
      </c>
      <c r="I2851" t="s">
        <v>8</v>
      </c>
      <c r="J2851" t="str">
        <f>_xlfn.XLOOKUP(Table1_1[[#This Row],[Analyte]],[1]analyte_order!$B:$B,[1]analyte_order!$C:$C)</f>
        <v>2706-90-3</v>
      </c>
      <c r="K2851">
        <f>_xlfn.XLOOKUP(Table1_1[[#This Row],[CAS_rn]],[1]analyte_order!$C:$C,[1]analyte_order!$E:$E)</f>
        <v>2</v>
      </c>
      <c r="L2851" s="3">
        <v>4.4200000000000003E-2</v>
      </c>
    </row>
    <row r="2852" spans="1:12" x14ac:dyDescent="0.3">
      <c r="A2852" t="s">
        <v>212</v>
      </c>
      <c r="B2852" s="1">
        <v>44314</v>
      </c>
      <c r="C2852" s="1" t="str">
        <f t="shared" si="44"/>
        <v>21118</v>
      </c>
      <c r="D2852" t="s">
        <v>109</v>
      </c>
      <c r="E2852" t="s">
        <v>110</v>
      </c>
      <c r="F2852" t="s">
        <v>115</v>
      </c>
      <c r="G2852">
        <v>13.5</v>
      </c>
      <c r="H2852">
        <v>43.25</v>
      </c>
      <c r="I2852" t="s">
        <v>9</v>
      </c>
      <c r="J2852" t="str">
        <f>_xlfn.XLOOKUP(Table1_1[[#This Row],[Analyte]],[1]analyte_order!$B:$B,[1]analyte_order!$C:$C)</f>
        <v>307-24-4</v>
      </c>
      <c r="K2852">
        <f>_xlfn.XLOOKUP(Table1_1[[#This Row],[CAS_rn]],[1]analyte_order!$C:$C,[1]analyte_order!$E:$E)</f>
        <v>3</v>
      </c>
      <c r="L2852" s="3">
        <v>4.4200000000000003E-2</v>
      </c>
    </row>
    <row r="2853" spans="1:12" x14ac:dyDescent="0.3">
      <c r="A2853" t="s">
        <v>212</v>
      </c>
      <c r="B2853" s="1">
        <v>44314</v>
      </c>
      <c r="C2853" s="1" t="str">
        <f t="shared" si="44"/>
        <v>21118</v>
      </c>
      <c r="D2853" t="s">
        <v>109</v>
      </c>
      <c r="E2853" t="s">
        <v>110</v>
      </c>
      <c r="F2853" t="s">
        <v>115</v>
      </c>
      <c r="G2853">
        <v>13.5</v>
      </c>
      <c r="H2853">
        <v>43.25</v>
      </c>
      <c r="I2853" t="s">
        <v>10</v>
      </c>
      <c r="J2853" t="str">
        <f>_xlfn.XLOOKUP(Table1_1[[#This Row],[Analyte]],[1]analyte_order!$B:$B,[1]analyte_order!$C:$C)</f>
        <v>375-85-9</v>
      </c>
      <c r="K2853">
        <f>_xlfn.XLOOKUP(Table1_1[[#This Row],[CAS_rn]],[1]analyte_order!$C:$C,[1]analyte_order!$E:$E)</f>
        <v>4</v>
      </c>
      <c r="L2853" s="3">
        <v>4.4200000000000003E-2</v>
      </c>
    </row>
    <row r="2854" spans="1:12" x14ac:dyDescent="0.3">
      <c r="A2854" t="s">
        <v>212</v>
      </c>
      <c r="B2854" s="1">
        <v>44314</v>
      </c>
      <c r="C2854" s="1" t="str">
        <f t="shared" si="44"/>
        <v>21118</v>
      </c>
      <c r="D2854" t="s">
        <v>109</v>
      </c>
      <c r="E2854" t="s">
        <v>110</v>
      </c>
      <c r="F2854" t="s">
        <v>115</v>
      </c>
      <c r="G2854">
        <v>13.5</v>
      </c>
      <c r="H2854">
        <v>43.25</v>
      </c>
      <c r="I2854" t="s">
        <v>11</v>
      </c>
      <c r="J2854" t="str">
        <f>_xlfn.XLOOKUP(Table1_1[[#This Row],[Analyte]],[1]analyte_order!$B:$B,[1]analyte_order!$C:$C)</f>
        <v>335-67-1</v>
      </c>
      <c r="K2854">
        <f>_xlfn.XLOOKUP(Table1_1[[#This Row],[CAS_rn]],[1]analyte_order!$C:$C,[1]analyte_order!$E:$E)</f>
        <v>5</v>
      </c>
      <c r="L2854" s="3">
        <v>4.4200000000000003E-2</v>
      </c>
    </row>
    <row r="2855" spans="1:12" x14ac:dyDescent="0.3">
      <c r="A2855" t="s">
        <v>212</v>
      </c>
      <c r="B2855" s="1">
        <v>44314</v>
      </c>
      <c r="C2855" s="1" t="str">
        <f t="shared" si="44"/>
        <v>21118</v>
      </c>
      <c r="D2855" t="s">
        <v>109</v>
      </c>
      <c r="E2855" t="s">
        <v>110</v>
      </c>
      <c r="F2855" t="s">
        <v>115</v>
      </c>
      <c r="G2855">
        <v>13.5</v>
      </c>
      <c r="H2855">
        <v>43.25</v>
      </c>
      <c r="I2855" t="s">
        <v>12</v>
      </c>
      <c r="J2855" t="str">
        <f>_xlfn.XLOOKUP(Table1_1[[#This Row],[Analyte]],[1]analyte_order!$B:$B,[1]analyte_order!$C:$C)</f>
        <v>375-95-1</v>
      </c>
      <c r="K2855">
        <f>_xlfn.XLOOKUP(Table1_1[[#This Row],[CAS_rn]],[1]analyte_order!$C:$C,[1]analyte_order!$E:$E)</f>
        <v>6</v>
      </c>
      <c r="L2855" s="3">
        <v>4.4200000000000003E-2</v>
      </c>
    </row>
    <row r="2856" spans="1:12" x14ac:dyDescent="0.3">
      <c r="A2856" t="s">
        <v>212</v>
      </c>
      <c r="B2856" s="1">
        <v>44314</v>
      </c>
      <c r="C2856" s="1" t="str">
        <f t="shared" si="44"/>
        <v>21118</v>
      </c>
      <c r="D2856" t="s">
        <v>109</v>
      </c>
      <c r="E2856" t="s">
        <v>110</v>
      </c>
      <c r="F2856" t="s">
        <v>115</v>
      </c>
      <c r="G2856">
        <v>13.5</v>
      </c>
      <c r="H2856">
        <v>43.25</v>
      </c>
      <c r="I2856" t="s">
        <v>19</v>
      </c>
      <c r="J2856" t="str">
        <f>_xlfn.XLOOKUP(Table1_1[[#This Row],[Analyte]],[1]analyte_order!$B:$B,[1]analyte_order!$C:$C)</f>
        <v>335-76-2</v>
      </c>
      <c r="K2856">
        <f>_xlfn.XLOOKUP(Table1_1[[#This Row],[CAS_rn]],[1]analyte_order!$C:$C,[1]analyte_order!$E:$E)</f>
        <v>7</v>
      </c>
      <c r="L2856" s="3">
        <v>0.63</v>
      </c>
    </row>
    <row r="2857" spans="1:12" x14ac:dyDescent="0.3">
      <c r="A2857" t="s">
        <v>212</v>
      </c>
      <c r="B2857" s="1">
        <v>44314</v>
      </c>
      <c r="C2857" s="1" t="str">
        <f t="shared" si="44"/>
        <v>21118</v>
      </c>
      <c r="D2857" t="s">
        <v>109</v>
      </c>
      <c r="E2857" t="s">
        <v>110</v>
      </c>
      <c r="F2857" t="s">
        <v>115</v>
      </c>
      <c r="G2857">
        <v>13.5</v>
      </c>
      <c r="H2857">
        <v>43.25</v>
      </c>
      <c r="I2857" t="s">
        <v>20</v>
      </c>
      <c r="J2857" t="str">
        <f>_xlfn.XLOOKUP(Table1_1[[#This Row],[Analyte]],[1]analyte_order!$B:$B,[1]analyte_order!$C:$C)</f>
        <v>2058-94-8</v>
      </c>
      <c r="K2857">
        <f>_xlfn.XLOOKUP(Table1_1[[#This Row],[CAS_rn]],[1]analyte_order!$C:$C,[1]analyte_order!$E:$E)</f>
        <v>8</v>
      </c>
      <c r="L2857" s="3">
        <v>1.44</v>
      </c>
    </row>
    <row r="2858" spans="1:12" x14ac:dyDescent="0.3">
      <c r="A2858" t="s">
        <v>212</v>
      </c>
      <c r="B2858" s="1">
        <v>44314</v>
      </c>
      <c r="C2858" s="1" t="str">
        <f t="shared" si="44"/>
        <v>21118</v>
      </c>
      <c r="D2858" t="s">
        <v>109</v>
      </c>
      <c r="E2858" t="s">
        <v>110</v>
      </c>
      <c r="F2858" t="s">
        <v>115</v>
      </c>
      <c r="G2858">
        <v>13.5</v>
      </c>
      <c r="H2858">
        <v>43.25</v>
      </c>
      <c r="I2858" t="s">
        <v>21</v>
      </c>
      <c r="J2858" t="str">
        <f>_xlfn.XLOOKUP(Table1_1[[#This Row],[Analyte]],[1]analyte_order!$B:$B,[1]analyte_order!$C:$C)</f>
        <v>307-55-1</v>
      </c>
      <c r="K2858">
        <f>_xlfn.XLOOKUP(Table1_1[[#This Row],[CAS_rn]],[1]analyte_order!$C:$C,[1]analyte_order!$E:$E)</f>
        <v>9</v>
      </c>
      <c r="L2858" s="3">
        <v>2</v>
      </c>
    </row>
    <row r="2859" spans="1:12" x14ac:dyDescent="0.3">
      <c r="A2859" t="s">
        <v>212</v>
      </c>
      <c r="B2859" s="1">
        <v>44314</v>
      </c>
      <c r="C2859" s="1" t="str">
        <f t="shared" si="44"/>
        <v>21118</v>
      </c>
      <c r="D2859" t="s">
        <v>109</v>
      </c>
      <c r="E2859" t="s">
        <v>110</v>
      </c>
      <c r="F2859" t="s">
        <v>115</v>
      </c>
      <c r="G2859">
        <v>13.5</v>
      </c>
      <c r="H2859">
        <v>43.25</v>
      </c>
      <c r="I2859" t="s">
        <v>22</v>
      </c>
      <c r="J2859" t="str">
        <f>_xlfn.XLOOKUP(Table1_1[[#This Row],[Analyte]],[1]analyte_order!$B:$B,[1]analyte_order!$C:$C)</f>
        <v>72629-94-8</v>
      </c>
      <c r="K2859">
        <f>_xlfn.XLOOKUP(Table1_1[[#This Row],[CAS_rn]],[1]analyte_order!$C:$C,[1]analyte_order!$E:$E)</f>
        <v>10</v>
      </c>
      <c r="L2859" s="3">
        <v>2.31</v>
      </c>
    </row>
    <row r="2860" spans="1:12" x14ac:dyDescent="0.3">
      <c r="A2860" t="s">
        <v>212</v>
      </c>
      <c r="B2860" s="1">
        <v>44314</v>
      </c>
      <c r="C2860" s="1" t="str">
        <f t="shared" si="44"/>
        <v>21118</v>
      </c>
      <c r="D2860" t="s">
        <v>109</v>
      </c>
      <c r="E2860" t="s">
        <v>110</v>
      </c>
      <c r="F2860" t="s">
        <v>115</v>
      </c>
      <c r="G2860">
        <v>13.5</v>
      </c>
      <c r="H2860">
        <v>43.25</v>
      </c>
      <c r="I2860" t="s">
        <v>23</v>
      </c>
      <c r="J2860" t="str">
        <f>_xlfn.XLOOKUP(Table1_1[[#This Row],[Analyte]],[1]analyte_order!$B:$B,[1]analyte_order!$C:$C)</f>
        <v>376-06-7</v>
      </c>
      <c r="K2860">
        <f>_xlfn.XLOOKUP(Table1_1[[#This Row],[CAS_rn]],[1]analyte_order!$C:$C,[1]analyte_order!$E:$E)</f>
        <v>11</v>
      </c>
      <c r="L2860" s="3">
        <v>1.32</v>
      </c>
    </row>
    <row r="2861" spans="1:12" x14ac:dyDescent="0.3">
      <c r="A2861" t="s">
        <v>212</v>
      </c>
      <c r="B2861" s="1">
        <v>44314</v>
      </c>
      <c r="C2861" s="1" t="str">
        <f t="shared" si="44"/>
        <v>21118</v>
      </c>
      <c r="D2861" t="s">
        <v>109</v>
      </c>
      <c r="E2861" t="s">
        <v>110</v>
      </c>
      <c r="F2861" t="s">
        <v>115</v>
      </c>
      <c r="G2861">
        <v>13.5</v>
      </c>
      <c r="H2861">
        <v>43.25</v>
      </c>
      <c r="I2861" t="s">
        <v>24</v>
      </c>
      <c r="J2861" t="str">
        <f>_xlfn.XLOOKUP(Table1_1[[#This Row],[Analyte]],[1]analyte_order!$B:$B,[1]analyte_order!$C:$C)</f>
        <v>67905-19-5</v>
      </c>
      <c r="K2861">
        <f>_xlfn.XLOOKUP(Table1_1[[#This Row],[CAS_rn]],[1]analyte_order!$C:$C,[1]analyte_order!$E:$E)</f>
        <v>12</v>
      </c>
      <c r="L2861" s="3">
        <v>4.4200000000000003E-2</v>
      </c>
    </row>
    <row r="2862" spans="1:12" x14ac:dyDescent="0.3">
      <c r="A2862" t="s">
        <v>212</v>
      </c>
      <c r="B2862" s="1">
        <v>44314</v>
      </c>
      <c r="C2862" s="1" t="str">
        <f t="shared" si="44"/>
        <v>21118</v>
      </c>
      <c r="D2862" t="s">
        <v>109</v>
      </c>
      <c r="E2862" t="s">
        <v>110</v>
      </c>
      <c r="F2862" t="s">
        <v>115</v>
      </c>
      <c r="G2862">
        <v>13.5</v>
      </c>
      <c r="H2862">
        <v>43.25</v>
      </c>
      <c r="I2862" t="s">
        <v>13</v>
      </c>
      <c r="J2862" t="str">
        <f>_xlfn.XLOOKUP(Table1_1[[#This Row],[Analyte]],[1]analyte_order!$B:$B,[1]analyte_order!$C:$C)</f>
        <v>375-73-5</v>
      </c>
      <c r="K2862">
        <f>_xlfn.XLOOKUP(Table1_1[[#This Row],[CAS_rn]],[1]analyte_order!$C:$C,[1]analyte_order!$E:$E)</f>
        <v>14</v>
      </c>
      <c r="L2862" s="3">
        <v>4.4200000000000003E-2</v>
      </c>
    </row>
    <row r="2863" spans="1:12" x14ac:dyDescent="0.3">
      <c r="A2863" t="s">
        <v>212</v>
      </c>
      <c r="B2863" s="1">
        <v>44314</v>
      </c>
      <c r="C2863" s="1" t="str">
        <f t="shared" si="44"/>
        <v>21118</v>
      </c>
      <c r="D2863" t="s">
        <v>109</v>
      </c>
      <c r="E2863" t="s">
        <v>110</v>
      </c>
      <c r="F2863" t="s">
        <v>115</v>
      </c>
      <c r="G2863">
        <v>13.5</v>
      </c>
      <c r="H2863">
        <v>43.25</v>
      </c>
      <c r="I2863" t="s">
        <v>14</v>
      </c>
      <c r="J2863" t="str">
        <f>_xlfn.XLOOKUP(Table1_1[[#This Row],[Analyte]],[1]analyte_order!$B:$B,[1]analyte_order!$C:$C)</f>
        <v>2706-91-4</v>
      </c>
      <c r="K2863">
        <f>_xlfn.XLOOKUP(Table1_1[[#This Row],[CAS_rn]],[1]analyte_order!$C:$C,[1]analyte_order!$E:$E)</f>
        <v>15</v>
      </c>
      <c r="L2863" s="3">
        <v>0.1105</v>
      </c>
    </row>
    <row r="2864" spans="1:12" x14ac:dyDescent="0.3">
      <c r="A2864" t="s">
        <v>212</v>
      </c>
      <c r="B2864" s="1">
        <v>44314</v>
      </c>
      <c r="C2864" s="1" t="str">
        <f t="shared" si="44"/>
        <v>21118</v>
      </c>
      <c r="D2864" t="s">
        <v>109</v>
      </c>
      <c r="E2864" t="s">
        <v>110</v>
      </c>
      <c r="F2864" t="s">
        <v>115</v>
      </c>
      <c r="G2864">
        <v>13.5</v>
      </c>
      <c r="H2864">
        <v>43.25</v>
      </c>
      <c r="I2864" t="s">
        <v>15</v>
      </c>
      <c r="J2864" t="str">
        <f>_xlfn.XLOOKUP(Table1_1[[#This Row],[Analyte]],[1]analyte_order!$B:$B,[1]analyte_order!$C:$C)</f>
        <v>355-46-4</v>
      </c>
      <c r="K2864">
        <f>_xlfn.XLOOKUP(Table1_1[[#This Row],[CAS_rn]],[1]analyte_order!$C:$C,[1]analyte_order!$E:$E)</f>
        <v>16</v>
      </c>
      <c r="L2864" s="3">
        <v>3.35</v>
      </c>
    </row>
    <row r="2865" spans="1:12" x14ac:dyDescent="0.3">
      <c r="A2865" t="s">
        <v>212</v>
      </c>
      <c r="B2865" s="1">
        <v>44314</v>
      </c>
      <c r="C2865" s="1" t="str">
        <f t="shared" si="44"/>
        <v>21118</v>
      </c>
      <c r="D2865" t="s">
        <v>109</v>
      </c>
      <c r="E2865" t="s">
        <v>110</v>
      </c>
      <c r="F2865" t="s">
        <v>115</v>
      </c>
      <c r="G2865">
        <v>13.5</v>
      </c>
      <c r="H2865">
        <v>43.25</v>
      </c>
      <c r="I2865" t="s">
        <v>16</v>
      </c>
      <c r="J2865" t="str">
        <f>_xlfn.XLOOKUP(Table1_1[[#This Row],[Analyte]],[1]analyte_order!$B:$B,[1]analyte_order!$C:$C)</f>
        <v>375-92-8</v>
      </c>
      <c r="K2865">
        <f>_xlfn.XLOOKUP(Table1_1[[#This Row],[CAS_rn]],[1]analyte_order!$C:$C,[1]analyte_order!$E:$E)</f>
        <v>17</v>
      </c>
      <c r="L2865" s="3">
        <v>0.65800000000000003</v>
      </c>
    </row>
    <row r="2866" spans="1:12" x14ac:dyDescent="0.3">
      <c r="A2866" t="s">
        <v>212</v>
      </c>
      <c r="B2866" s="1">
        <v>44314</v>
      </c>
      <c r="C2866" s="1" t="str">
        <f t="shared" si="44"/>
        <v>21118</v>
      </c>
      <c r="D2866" t="s">
        <v>109</v>
      </c>
      <c r="E2866" t="s">
        <v>110</v>
      </c>
      <c r="F2866" t="s">
        <v>115</v>
      </c>
      <c r="G2866">
        <v>13.5</v>
      </c>
      <c r="H2866">
        <v>43.25</v>
      </c>
      <c r="I2866" t="s">
        <v>17</v>
      </c>
      <c r="J2866" t="str">
        <f>_xlfn.XLOOKUP(Table1_1[[#This Row],[Analyte]],[1]analyte_order!$B:$B,[1]analyte_order!$C:$C)</f>
        <v>1763-23-1</v>
      </c>
      <c r="K2866">
        <f>_xlfn.XLOOKUP(Table1_1[[#This Row],[CAS_rn]],[1]analyte_order!$C:$C,[1]analyte_order!$E:$E)</f>
        <v>18</v>
      </c>
      <c r="L2866" s="3">
        <v>238</v>
      </c>
    </row>
    <row r="2867" spans="1:12" x14ac:dyDescent="0.3">
      <c r="A2867" t="s">
        <v>212</v>
      </c>
      <c r="B2867" s="1">
        <v>44314</v>
      </c>
      <c r="C2867" s="1" t="str">
        <f t="shared" si="44"/>
        <v>21118</v>
      </c>
      <c r="D2867" t="s">
        <v>109</v>
      </c>
      <c r="E2867" t="s">
        <v>110</v>
      </c>
      <c r="F2867" t="s">
        <v>115</v>
      </c>
      <c r="G2867">
        <v>13.5</v>
      </c>
      <c r="H2867">
        <v>43.25</v>
      </c>
      <c r="I2867" t="s">
        <v>25</v>
      </c>
      <c r="J2867" t="str">
        <f>_xlfn.XLOOKUP(Table1_1[[#This Row],[Analyte]],[1]analyte_order!$B:$B,[1]analyte_order!$C:$C)</f>
        <v>68259-12-1</v>
      </c>
      <c r="K2867">
        <f>_xlfn.XLOOKUP(Table1_1[[#This Row],[CAS_rn]],[1]analyte_order!$C:$C,[1]analyte_order!$E:$E)</f>
        <v>19</v>
      </c>
      <c r="L2867" s="3">
        <v>1.55</v>
      </c>
    </row>
    <row r="2868" spans="1:12" x14ac:dyDescent="0.3">
      <c r="A2868" t="s">
        <v>212</v>
      </c>
      <c r="B2868" s="1">
        <v>44314</v>
      </c>
      <c r="C2868" s="1" t="str">
        <f t="shared" si="44"/>
        <v>21118</v>
      </c>
      <c r="D2868" t="s">
        <v>109</v>
      </c>
      <c r="E2868" t="s">
        <v>110</v>
      </c>
      <c r="F2868" t="s">
        <v>115</v>
      </c>
      <c r="G2868">
        <v>13.5</v>
      </c>
      <c r="H2868">
        <v>43.25</v>
      </c>
      <c r="I2868" t="s">
        <v>26</v>
      </c>
      <c r="J2868" t="str">
        <f>_xlfn.XLOOKUP(Table1_1[[#This Row],[Analyte]],[1]analyte_order!$B:$B,[1]analyte_order!$C:$C)</f>
        <v>335-77-3</v>
      </c>
      <c r="K2868">
        <f>_xlfn.XLOOKUP(Table1_1[[#This Row],[CAS_rn]],[1]analyte_order!$C:$C,[1]analyte_order!$E:$E)</f>
        <v>20</v>
      </c>
      <c r="L2868" s="3">
        <v>3</v>
      </c>
    </row>
    <row r="2869" spans="1:12" x14ac:dyDescent="0.3">
      <c r="A2869" t="s">
        <v>212</v>
      </c>
      <c r="B2869" s="1">
        <v>44314</v>
      </c>
      <c r="C2869" s="1" t="str">
        <f t="shared" si="44"/>
        <v>21118</v>
      </c>
      <c r="D2869" t="s">
        <v>109</v>
      </c>
      <c r="E2869" t="s">
        <v>110</v>
      </c>
      <c r="F2869" t="s">
        <v>115</v>
      </c>
      <c r="G2869">
        <v>13.5</v>
      </c>
      <c r="H2869">
        <v>43.25</v>
      </c>
      <c r="I2869" t="s">
        <v>27</v>
      </c>
      <c r="J2869" t="str">
        <f>_xlfn.XLOOKUP(Table1_1[[#This Row],[Analyte]],[1]analyte_order!$B:$B,[1]analyte_order!$C:$C)</f>
        <v>79780-39-5</v>
      </c>
      <c r="K2869">
        <f>_xlfn.XLOOKUP(Table1_1[[#This Row],[CAS_rn]],[1]analyte_order!$C:$C,[1]analyte_order!$E:$E)</f>
        <v>21</v>
      </c>
      <c r="L2869" s="3">
        <v>0.79300000000000004</v>
      </c>
    </row>
    <row r="2870" spans="1:12" x14ac:dyDescent="0.3">
      <c r="A2870" t="s">
        <v>212</v>
      </c>
      <c r="B2870" s="1">
        <v>44314</v>
      </c>
      <c r="C2870" s="1" t="str">
        <f t="shared" si="44"/>
        <v>21118</v>
      </c>
      <c r="D2870" t="s">
        <v>109</v>
      </c>
      <c r="E2870" t="s">
        <v>110</v>
      </c>
      <c r="F2870" t="s">
        <v>115</v>
      </c>
      <c r="G2870">
        <v>13.5</v>
      </c>
      <c r="H2870">
        <v>43.25</v>
      </c>
      <c r="I2870" t="s">
        <v>28</v>
      </c>
      <c r="J2870" t="str">
        <f>_xlfn.XLOOKUP(Table1_1[[#This Row],[Analyte]],[1]analyte_order!$B:$B,[1]analyte_order!$C:$C)</f>
        <v>757124-72-4</v>
      </c>
      <c r="K2870">
        <f>_xlfn.XLOOKUP(Table1_1[[#This Row],[CAS_rn]],[1]analyte_order!$C:$C,[1]analyte_order!$E:$E)</f>
        <v>22</v>
      </c>
      <c r="L2870" s="3">
        <v>0.1105</v>
      </c>
    </row>
    <row r="2871" spans="1:12" x14ac:dyDescent="0.3">
      <c r="A2871" t="s">
        <v>212</v>
      </c>
      <c r="B2871" s="1">
        <v>44314</v>
      </c>
      <c r="C2871" s="1" t="str">
        <f t="shared" si="44"/>
        <v>21118</v>
      </c>
      <c r="D2871" t="s">
        <v>109</v>
      </c>
      <c r="E2871" t="s">
        <v>110</v>
      </c>
      <c r="F2871" t="s">
        <v>115</v>
      </c>
      <c r="G2871">
        <v>13.5</v>
      </c>
      <c r="H2871">
        <v>43.25</v>
      </c>
      <c r="I2871" t="s">
        <v>18</v>
      </c>
      <c r="J2871" t="str">
        <f>_xlfn.XLOOKUP(Table1_1[[#This Row],[Analyte]],[1]analyte_order!$B:$B,[1]analyte_order!$C:$C)</f>
        <v>27619-97-2</v>
      </c>
      <c r="K2871">
        <f>_xlfn.XLOOKUP(Table1_1[[#This Row],[CAS_rn]],[1]analyte_order!$C:$C,[1]analyte_order!$E:$E)</f>
        <v>23</v>
      </c>
      <c r="L2871" s="3">
        <v>4.4200000000000003E-2</v>
      </c>
    </row>
    <row r="2872" spans="1:12" x14ac:dyDescent="0.3">
      <c r="A2872" t="s">
        <v>212</v>
      </c>
      <c r="B2872" s="1">
        <v>44314</v>
      </c>
      <c r="C2872" s="1" t="str">
        <f t="shared" si="44"/>
        <v>21118</v>
      </c>
      <c r="D2872" t="s">
        <v>109</v>
      </c>
      <c r="E2872" t="s">
        <v>110</v>
      </c>
      <c r="F2872" t="s">
        <v>115</v>
      </c>
      <c r="G2872">
        <v>13.5</v>
      </c>
      <c r="H2872">
        <v>43.25</v>
      </c>
      <c r="I2872" t="s">
        <v>29</v>
      </c>
      <c r="J2872" t="str">
        <f>_xlfn.XLOOKUP(Table1_1[[#This Row],[Analyte]],[1]analyte_order!$B:$B,[1]analyte_order!$C:$C)</f>
        <v>39108-34-4</v>
      </c>
      <c r="K2872">
        <f>_xlfn.XLOOKUP(Table1_1[[#This Row],[CAS_rn]],[1]analyte_order!$C:$C,[1]analyte_order!$E:$E)</f>
        <v>24</v>
      </c>
      <c r="L2872" s="3">
        <v>1.8</v>
      </c>
    </row>
    <row r="2873" spans="1:12" x14ac:dyDescent="0.3">
      <c r="A2873" t="s">
        <v>212</v>
      </c>
      <c r="B2873" s="1">
        <v>44314</v>
      </c>
      <c r="C2873" s="1" t="str">
        <f t="shared" si="44"/>
        <v>21118</v>
      </c>
      <c r="D2873" t="s">
        <v>109</v>
      </c>
      <c r="E2873" t="s">
        <v>110</v>
      </c>
      <c r="F2873" t="s">
        <v>115</v>
      </c>
      <c r="G2873">
        <v>13.5</v>
      </c>
      <c r="H2873">
        <v>43.25</v>
      </c>
      <c r="I2873" t="s">
        <v>30</v>
      </c>
      <c r="J2873" t="str">
        <f>_xlfn.XLOOKUP(Table1_1[[#This Row],[Analyte]],[1]analyte_order!$B:$B,[1]analyte_order!$C:$C)</f>
        <v>120226-60-0</v>
      </c>
      <c r="K2873">
        <f>_xlfn.XLOOKUP(Table1_1[[#This Row],[CAS_rn]],[1]analyte_order!$C:$C,[1]analyte_order!$E:$E)</f>
        <v>25</v>
      </c>
      <c r="L2873" s="3">
        <v>1.08</v>
      </c>
    </row>
    <row r="2874" spans="1:12" x14ac:dyDescent="0.3">
      <c r="A2874" t="s">
        <v>212</v>
      </c>
      <c r="B2874" s="1">
        <v>44314</v>
      </c>
      <c r="C2874" s="1" t="str">
        <f t="shared" si="44"/>
        <v>21118</v>
      </c>
      <c r="D2874" t="s">
        <v>109</v>
      </c>
      <c r="E2874" t="s">
        <v>110</v>
      </c>
      <c r="F2874" t="s">
        <v>115</v>
      </c>
      <c r="G2874">
        <v>13.5</v>
      </c>
      <c r="H2874">
        <v>43.25</v>
      </c>
      <c r="I2874" t="s">
        <v>31</v>
      </c>
      <c r="J2874" t="str">
        <f>_xlfn.XLOOKUP(Table1_1[[#This Row],[Analyte]],[1]analyte_order!$B:$B,[1]analyte_order!$C:$C)</f>
        <v>2355-31-9</v>
      </c>
      <c r="K2874">
        <f>_xlfn.XLOOKUP(Table1_1[[#This Row],[CAS_rn]],[1]analyte_order!$C:$C,[1]analyte_order!$E:$E)</f>
        <v>26</v>
      </c>
      <c r="L2874" s="3">
        <v>4.4200000000000003E-2</v>
      </c>
    </row>
    <row r="2875" spans="1:12" x14ac:dyDescent="0.3">
      <c r="A2875" t="s">
        <v>212</v>
      </c>
      <c r="B2875" s="1">
        <v>44314</v>
      </c>
      <c r="C2875" s="1" t="str">
        <f t="shared" si="44"/>
        <v>21118</v>
      </c>
      <c r="D2875" t="s">
        <v>109</v>
      </c>
      <c r="E2875" t="s">
        <v>110</v>
      </c>
      <c r="F2875" t="s">
        <v>115</v>
      </c>
      <c r="G2875">
        <v>13.5</v>
      </c>
      <c r="H2875">
        <v>43.25</v>
      </c>
      <c r="I2875" t="s">
        <v>32</v>
      </c>
      <c r="J2875" t="str">
        <f>_xlfn.XLOOKUP(Table1_1[[#This Row],[Analyte]],[1]analyte_order!$B:$B,[1]analyte_order!$C:$C)</f>
        <v>2991-50-6</v>
      </c>
      <c r="K2875">
        <f>_xlfn.XLOOKUP(Table1_1[[#This Row],[CAS_rn]],[1]analyte_order!$C:$C,[1]analyte_order!$E:$E)</f>
        <v>27</v>
      </c>
      <c r="L2875" s="3">
        <v>4.4200000000000003E-2</v>
      </c>
    </row>
    <row r="2876" spans="1:12" x14ac:dyDescent="0.3">
      <c r="A2876" t="s">
        <v>212</v>
      </c>
      <c r="B2876" s="1">
        <v>44314</v>
      </c>
      <c r="C2876" s="1" t="str">
        <f t="shared" si="44"/>
        <v>21118</v>
      </c>
      <c r="D2876" t="s">
        <v>109</v>
      </c>
      <c r="E2876" t="s">
        <v>110</v>
      </c>
      <c r="F2876" t="s">
        <v>115</v>
      </c>
      <c r="G2876">
        <v>13.5</v>
      </c>
      <c r="H2876">
        <v>43.25</v>
      </c>
      <c r="I2876" t="s">
        <v>33</v>
      </c>
      <c r="J2876" t="str">
        <f>_xlfn.XLOOKUP(Table1_1[[#This Row],[Analyte]],[1]analyte_order!$B:$B,[1]analyte_order!$C:$C)</f>
        <v>754-91-6</v>
      </c>
      <c r="K2876">
        <f>_xlfn.XLOOKUP(Table1_1[[#This Row],[CAS_rn]],[1]analyte_order!$C:$C,[1]analyte_order!$E:$E)</f>
        <v>28</v>
      </c>
      <c r="L2876" s="3">
        <v>0.55900000000000005</v>
      </c>
    </row>
    <row r="2877" spans="1:12" x14ac:dyDescent="0.3">
      <c r="A2877" t="s">
        <v>212</v>
      </c>
      <c r="B2877" s="1">
        <v>44314</v>
      </c>
      <c r="C2877" s="1" t="str">
        <f t="shared" si="44"/>
        <v>21118</v>
      </c>
      <c r="D2877" t="s">
        <v>109</v>
      </c>
      <c r="E2877" t="s">
        <v>110</v>
      </c>
      <c r="F2877" t="s">
        <v>115</v>
      </c>
      <c r="G2877">
        <v>13.5</v>
      </c>
      <c r="H2877">
        <v>43.25</v>
      </c>
      <c r="I2877" t="s">
        <v>34</v>
      </c>
      <c r="J2877" t="str">
        <f>_xlfn.XLOOKUP(Table1_1[[#This Row],[Analyte]],[1]analyte_order!$B:$B,[1]analyte_order!$C:$C)</f>
        <v>2806-24-8</v>
      </c>
      <c r="K2877">
        <f>_xlfn.XLOOKUP(Table1_1[[#This Row],[CAS_rn]],[1]analyte_order!$C:$C,[1]analyte_order!$E:$E)</f>
        <v>29</v>
      </c>
      <c r="L2877" s="3">
        <v>4.4200000000000003E-2</v>
      </c>
    </row>
    <row r="2878" spans="1:12" x14ac:dyDescent="0.3">
      <c r="A2878" t="s">
        <v>212</v>
      </c>
      <c r="B2878" s="1">
        <v>44314</v>
      </c>
      <c r="C2878" s="1" t="str">
        <f t="shared" si="44"/>
        <v>21118</v>
      </c>
      <c r="D2878" t="s">
        <v>109</v>
      </c>
      <c r="E2878" t="s">
        <v>110</v>
      </c>
      <c r="F2878" t="s">
        <v>115</v>
      </c>
      <c r="G2878">
        <v>13.5</v>
      </c>
      <c r="H2878">
        <v>43.25</v>
      </c>
      <c r="I2878" t="s">
        <v>35</v>
      </c>
      <c r="J2878" t="str">
        <f>_xlfn.XLOOKUP(Table1_1[[#This Row],[Analyte]],[1]analyte_order!$B:$B,[1]analyte_order!$C:$C)</f>
        <v>31506-32-8</v>
      </c>
      <c r="K2878">
        <f>_xlfn.XLOOKUP(Table1_1[[#This Row],[CAS_rn]],[1]analyte_order!$C:$C,[1]analyte_order!$E:$E)</f>
        <v>30</v>
      </c>
      <c r="L2878" s="3">
        <v>4.4200000000000003E-2</v>
      </c>
    </row>
    <row r="2879" spans="1:12" x14ac:dyDescent="0.3">
      <c r="A2879" t="s">
        <v>212</v>
      </c>
      <c r="B2879" s="1">
        <v>44314</v>
      </c>
      <c r="C2879" s="1" t="str">
        <f t="shared" si="44"/>
        <v>21118</v>
      </c>
      <c r="D2879" t="s">
        <v>109</v>
      </c>
      <c r="E2879" t="s">
        <v>110</v>
      </c>
      <c r="F2879" t="s">
        <v>115</v>
      </c>
      <c r="G2879">
        <v>13.5</v>
      </c>
      <c r="H2879">
        <v>43.25</v>
      </c>
      <c r="I2879" t="s">
        <v>36</v>
      </c>
      <c r="J2879" t="str">
        <f>_xlfn.XLOOKUP(Table1_1[[#This Row],[Analyte]],[1]analyte_order!$B:$B,[1]analyte_order!$C:$C)</f>
        <v>4151-50-2</v>
      </c>
      <c r="K2879">
        <f>_xlfn.XLOOKUP(Table1_1[[#This Row],[CAS_rn]],[1]analyte_order!$C:$C,[1]analyte_order!$E:$E)</f>
        <v>31</v>
      </c>
      <c r="L2879" s="3">
        <v>1.1100000000000001</v>
      </c>
    </row>
    <row r="2880" spans="1:12" x14ac:dyDescent="0.3">
      <c r="A2880" t="s">
        <v>212</v>
      </c>
      <c r="B2880" s="1">
        <v>44314</v>
      </c>
      <c r="C2880" s="1" t="str">
        <f t="shared" si="44"/>
        <v>21118</v>
      </c>
      <c r="D2880" t="s">
        <v>109</v>
      </c>
      <c r="E2880" t="s">
        <v>110</v>
      </c>
      <c r="F2880" t="s">
        <v>115</v>
      </c>
      <c r="G2880">
        <v>13.5</v>
      </c>
      <c r="H2880">
        <v>43.25</v>
      </c>
      <c r="I2880" t="s">
        <v>37</v>
      </c>
      <c r="J2880" t="str">
        <f>_xlfn.XLOOKUP(Table1_1[[#This Row],[Analyte]],[1]analyte_order!$B:$B,[1]analyte_order!$C:$C)</f>
        <v>13252-13-6</v>
      </c>
      <c r="K2880">
        <f>_xlfn.XLOOKUP(Table1_1[[#This Row],[CAS_rn]],[1]analyte_order!$C:$C,[1]analyte_order!$E:$E)</f>
        <v>34</v>
      </c>
      <c r="L2880" s="3">
        <v>4.4200000000000003E-2</v>
      </c>
    </row>
    <row r="2881" spans="1:12" x14ac:dyDescent="0.3">
      <c r="A2881" t="s">
        <v>212</v>
      </c>
      <c r="B2881" s="1">
        <v>44314</v>
      </c>
      <c r="C2881" s="1" t="str">
        <f t="shared" si="44"/>
        <v>21118</v>
      </c>
      <c r="D2881" t="s">
        <v>109</v>
      </c>
      <c r="E2881" t="s">
        <v>110</v>
      </c>
      <c r="F2881" t="s">
        <v>115</v>
      </c>
      <c r="G2881">
        <v>13.5</v>
      </c>
      <c r="H2881">
        <v>43.25</v>
      </c>
      <c r="I2881" t="s">
        <v>38</v>
      </c>
      <c r="J2881" t="str">
        <f>_xlfn.XLOOKUP(Table1_1[[#This Row],[Analyte]],[1]analyte_order!$B:$B,[1]analyte_order!$C:$C)</f>
        <v>919005-14-4</v>
      </c>
      <c r="K2881">
        <f>_xlfn.XLOOKUP(Table1_1[[#This Row],[CAS_rn]],[1]analyte_order!$C:$C,[1]analyte_order!$E:$E)</f>
        <v>35</v>
      </c>
      <c r="L2881" s="3">
        <v>4.4200000000000003E-2</v>
      </c>
    </row>
    <row r="2882" spans="1:12" x14ac:dyDescent="0.3">
      <c r="A2882" t="s">
        <v>212</v>
      </c>
      <c r="B2882" s="1">
        <v>44314</v>
      </c>
      <c r="C2882" s="1" t="str">
        <f t="shared" ref="C2882:C2945" si="45">TEXT(B2882,"yy")&amp;TEXT((B2882-DATEVALUE("1/1/"&amp;TEXT(B2882,"yy"))+1),"000")</f>
        <v>21118</v>
      </c>
      <c r="D2882" t="s">
        <v>109</v>
      </c>
      <c r="E2882" t="s">
        <v>110</v>
      </c>
      <c r="F2882" t="s">
        <v>115</v>
      </c>
      <c r="G2882">
        <v>13.5</v>
      </c>
      <c r="H2882">
        <v>43.25</v>
      </c>
      <c r="I2882" t="s">
        <v>39</v>
      </c>
      <c r="J2882" t="str">
        <f>_xlfn.XLOOKUP(Table1_1[[#This Row],[Analyte]],[1]analyte_order!$B:$B,[1]analyte_order!$C:$C)</f>
        <v>756426-58-1</v>
      </c>
      <c r="K2882">
        <f>_xlfn.XLOOKUP(Table1_1[[#This Row],[CAS_rn]],[1]analyte_order!$C:$C,[1]analyte_order!$E:$E)</f>
        <v>36</v>
      </c>
      <c r="L2882" s="3">
        <v>4.4200000000000003E-2</v>
      </c>
    </row>
    <row r="2883" spans="1:12" x14ac:dyDescent="0.3">
      <c r="A2883" t="s">
        <v>212</v>
      </c>
      <c r="B2883" s="1">
        <v>44314</v>
      </c>
      <c r="C2883" s="1" t="str">
        <f t="shared" si="45"/>
        <v>21118</v>
      </c>
      <c r="D2883" t="s">
        <v>109</v>
      </c>
      <c r="E2883" t="s">
        <v>110</v>
      </c>
      <c r="F2883" t="s">
        <v>115</v>
      </c>
      <c r="G2883">
        <v>13.5</v>
      </c>
      <c r="H2883">
        <v>43.25</v>
      </c>
      <c r="I2883" t="s">
        <v>40</v>
      </c>
      <c r="J2883" t="str">
        <f>_xlfn.XLOOKUP(Table1_1[[#This Row],[Analyte]],[1]analyte_order!$B:$B,[1]analyte_order!$C:$C)</f>
        <v>763051-92-9</v>
      </c>
      <c r="K2883">
        <f>_xlfn.XLOOKUP(Table1_1[[#This Row],[CAS_rn]],[1]analyte_order!$C:$C,[1]analyte_order!$E:$E)</f>
        <v>37</v>
      </c>
      <c r="L2883" s="3">
        <v>4.4200000000000003E-2</v>
      </c>
    </row>
    <row r="2884" spans="1:12" x14ac:dyDescent="0.3">
      <c r="A2884" t="s">
        <v>212</v>
      </c>
      <c r="B2884" s="1">
        <v>44314</v>
      </c>
      <c r="C2884" s="1" t="str">
        <f t="shared" si="45"/>
        <v>21118</v>
      </c>
      <c r="D2884" t="s">
        <v>109</v>
      </c>
      <c r="E2884" t="s">
        <v>110</v>
      </c>
      <c r="F2884" t="s">
        <v>115</v>
      </c>
      <c r="G2884">
        <v>13.5</v>
      </c>
      <c r="H2884">
        <v>43.25</v>
      </c>
      <c r="I2884" t="s">
        <v>41</v>
      </c>
      <c r="J2884" t="str">
        <f>_xlfn.XLOOKUP(Table1_1[[#This Row],[Analyte]],[1]analyte_order!$B:$B,[1]analyte_order!$C:$C)</f>
        <v>356-02-5</v>
      </c>
      <c r="K2884">
        <f>_xlfn.XLOOKUP(Table1_1[[#This Row],[CAS_rn]],[1]analyte_order!$C:$C,[1]analyte_order!$E:$E)</f>
        <v>38</v>
      </c>
      <c r="L2884" s="3">
        <v>0.442</v>
      </c>
    </row>
    <row r="2885" spans="1:12" x14ac:dyDescent="0.3">
      <c r="A2885" t="s">
        <v>212</v>
      </c>
      <c r="B2885" s="1">
        <v>44314</v>
      </c>
      <c r="C2885" s="1" t="str">
        <f t="shared" si="45"/>
        <v>21118</v>
      </c>
      <c r="D2885" t="s">
        <v>109</v>
      </c>
      <c r="E2885" t="s">
        <v>110</v>
      </c>
      <c r="F2885" t="s">
        <v>115</v>
      </c>
      <c r="G2885">
        <v>13.5</v>
      </c>
      <c r="H2885">
        <v>43.25</v>
      </c>
      <c r="I2885" t="s">
        <v>42</v>
      </c>
      <c r="J2885" t="str">
        <f>_xlfn.XLOOKUP(Table1_1[[#This Row],[Analyte]],[1]analyte_order!$B:$B,[1]analyte_order!$C:$C)</f>
        <v>914637-49-3</v>
      </c>
      <c r="K2885">
        <f>_xlfn.XLOOKUP(Table1_1[[#This Row],[CAS_rn]],[1]analyte_order!$C:$C,[1]analyte_order!$E:$E)</f>
        <v>39</v>
      </c>
      <c r="L2885" s="3">
        <v>4.4200000000000003E-2</v>
      </c>
    </row>
    <row r="2886" spans="1:12" x14ac:dyDescent="0.3">
      <c r="A2886" t="s">
        <v>212</v>
      </c>
      <c r="B2886" s="1">
        <v>44314</v>
      </c>
      <c r="C2886" s="1" t="str">
        <f t="shared" si="45"/>
        <v>21118</v>
      </c>
      <c r="D2886" t="s">
        <v>109</v>
      </c>
      <c r="E2886" t="s">
        <v>110</v>
      </c>
      <c r="F2886" t="s">
        <v>115</v>
      </c>
      <c r="G2886">
        <v>13.5</v>
      </c>
      <c r="H2886">
        <v>43.25</v>
      </c>
      <c r="I2886" t="s">
        <v>43</v>
      </c>
      <c r="J2886" t="str">
        <f>_xlfn.XLOOKUP(Table1_1[[#This Row],[Analyte]],[1]analyte_order!$B:$B,[1]analyte_order!$C:$C)</f>
        <v>812-70-4</v>
      </c>
      <c r="K2886">
        <f>_xlfn.XLOOKUP(Table1_1[[#This Row],[CAS_rn]],[1]analyte_order!$C:$C,[1]analyte_order!$E:$E)</f>
        <v>40</v>
      </c>
      <c r="L2886" s="3">
        <v>0.34599999999999997</v>
      </c>
    </row>
    <row r="2887" spans="1:12" x14ac:dyDescent="0.3">
      <c r="A2887" t="s">
        <v>212</v>
      </c>
      <c r="B2887" s="1">
        <v>44314</v>
      </c>
      <c r="C2887" s="1" t="str">
        <f t="shared" si="45"/>
        <v>21118</v>
      </c>
      <c r="D2887" t="s">
        <v>109</v>
      </c>
      <c r="E2887" t="s">
        <v>110</v>
      </c>
      <c r="F2887" t="s">
        <v>115</v>
      </c>
      <c r="G2887">
        <v>13.5</v>
      </c>
      <c r="H2887">
        <v>43.25</v>
      </c>
      <c r="I2887" t="s">
        <v>44</v>
      </c>
      <c r="J2887" t="str">
        <f>_xlfn.XLOOKUP(Table1_1[[#This Row],[Analyte]],[1]analyte_order!$B:$B,[1]analyte_order!$C:$C)</f>
        <v>53826-12-3</v>
      </c>
      <c r="K2887">
        <f>_xlfn.XLOOKUP(Table1_1[[#This Row],[CAS_rn]],[1]analyte_order!$C:$C,[1]analyte_order!$E:$E)</f>
        <v>41</v>
      </c>
      <c r="L2887" s="3">
        <v>0.1105</v>
      </c>
    </row>
    <row r="2888" spans="1:12" x14ac:dyDescent="0.3">
      <c r="A2888" t="s">
        <v>212</v>
      </c>
      <c r="B2888" s="1">
        <v>44314</v>
      </c>
      <c r="C2888" s="1" t="str">
        <f t="shared" si="45"/>
        <v>21118</v>
      </c>
      <c r="D2888" t="s">
        <v>109</v>
      </c>
      <c r="E2888" t="s">
        <v>110</v>
      </c>
      <c r="F2888" t="s">
        <v>115</v>
      </c>
      <c r="G2888">
        <v>13.5</v>
      </c>
      <c r="H2888">
        <v>43.25</v>
      </c>
      <c r="I2888" t="s">
        <v>45</v>
      </c>
      <c r="J2888" t="str">
        <f>_xlfn.XLOOKUP(Table1_1[[#This Row],[Analyte]],[1]analyte_order!$B:$B,[1]analyte_order!$C:$C)</f>
        <v>27854-31-5</v>
      </c>
      <c r="K2888">
        <f>_xlfn.XLOOKUP(Table1_1[[#This Row],[CAS_rn]],[1]analyte_order!$C:$C,[1]analyte_order!$E:$E)</f>
        <v>42</v>
      </c>
      <c r="L2888" s="3">
        <v>0.1105</v>
      </c>
    </row>
    <row r="2889" spans="1:12" x14ac:dyDescent="0.3">
      <c r="A2889" t="s">
        <v>212</v>
      </c>
      <c r="B2889" s="1">
        <v>44314</v>
      </c>
      <c r="C2889" s="1" t="str">
        <f t="shared" si="45"/>
        <v>21118</v>
      </c>
      <c r="D2889" t="s">
        <v>109</v>
      </c>
      <c r="E2889" t="s">
        <v>110</v>
      </c>
      <c r="F2889" t="s">
        <v>115</v>
      </c>
      <c r="G2889">
        <v>13.5</v>
      </c>
      <c r="H2889">
        <v>43.25</v>
      </c>
      <c r="I2889" t="s">
        <v>46</v>
      </c>
      <c r="J2889" t="str">
        <f>_xlfn.XLOOKUP(Table1_1[[#This Row],[Analyte]],[1]analyte_order!$B:$B,[1]analyte_order!$C:$C)</f>
        <v>53826-13-4</v>
      </c>
      <c r="K2889">
        <f>_xlfn.XLOOKUP(Table1_1[[#This Row],[CAS_rn]],[1]analyte_order!$C:$C,[1]analyte_order!$E:$E)</f>
        <v>43</v>
      </c>
      <c r="L2889" s="3">
        <v>4.4200000000000003E-2</v>
      </c>
    </row>
    <row r="2890" spans="1:12" x14ac:dyDescent="0.3">
      <c r="A2890" t="s">
        <v>212</v>
      </c>
      <c r="B2890" s="1">
        <v>44314</v>
      </c>
      <c r="C2890" s="1" t="str">
        <f t="shared" si="45"/>
        <v>21118</v>
      </c>
      <c r="D2890" t="s">
        <v>109</v>
      </c>
      <c r="E2890" t="s">
        <v>110</v>
      </c>
      <c r="F2890" t="s">
        <v>115</v>
      </c>
      <c r="G2890">
        <v>13.5</v>
      </c>
      <c r="H2890">
        <v>43.25</v>
      </c>
      <c r="I2890" t="s">
        <v>47</v>
      </c>
      <c r="J2890" t="str">
        <f>_xlfn.XLOOKUP(Table1_1[[#This Row],[Analyte]],[1]analyte_order!$B:$B,[1]analyte_order!$C:$C)</f>
        <v>161094-75-3</v>
      </c>
      <c r="K2890">
        <f>_xlfn.XLOOKUP(Table1_1[[#This Row],[CAS_rn]],[1]analyte_order!$C:$C,[1]analyte_order!$E:$E)</f>
        <v>44</v>
      </c>
      <c r="L2890" s="3">
        <v>4.4200000000000003E-2</v>
      </c>
    </row>
    <row r="2891" spans="1:12" x14ac:dyDescent="0.3">
      <c r="A2891" t="s">
        <v>212</v>
      </c>
      <c r="B2891" s="1">
        <v>44314</v>
      </c>
      <c r="C2891" s="1" t="str">
        <f t="shared" si="45"/>
        <v>21118</v>
      </c>
      <c r="D2891" t="s">
        <v>109</v>
      </c>
      <c r="E2891" t="s">
        <v>110</v>
      </c>
      <c r="F2891" t="s">
        <v>115</v>
      </c>
      <c r="G2891">
        <v>13.5</v>
      </c>
      <c r="H2891">
        <v>43.25</v>
      </c>
      <c r="I2891" t="s">
        <v>48</v>
      </c>
      <c r="J2891" t="str">
        <f>_xlfn.XLOOKUP(Table1_1[[#This Row],[Analyte]],[1]analyte_order!$B:$B,[1]analyte_order!$C:$C)</f>
        <v>70887-84-2</v>
      </c>
      <c r="K2891">
        <f>_xlfn.XLOOKUP(Table1_1[[#This Row],[CAS_rn]],[1]analyte_order!$C:$C,[1]analyte_order!$E:$E)</f>
        <v>45</v>
      </c>
      <c r="L2891" s="3">
        <v>4.4200000000000003E-2</v>
      </c>
    </row>
    <row r="2892" spans="1:12" x14ac:dyDescent="0.3">
      <c r="A2892" t="s">
        <v>212</v>
      </c>
      <c r="B2892" s="1">
        <v>44314</v>
      </c>
      <c r="C2892" s="1" t="str">
        <f t="shared" si="45"/>
        <v>21118</v>
      </c>
      <c r="D2892" t="s">
        <v>109</v>
      </c>
      <c r="E2892" t="s">
        <v>110</v>
      </c>
      <c r="F2892" t="s">
        <v>115</v>
      </c>
      <c r="G2892">
        <v>13.5</v>
      </c>
      <c r="H2892">
        <v>43.25</v>
      </c>
      <c r="I2892" t="s">
        <v>49</v>
      </c>
      <c r="J2892" t="str">
        <f>_xlfn.XLOOKUP(Table1_1[[#This Row],[Analyte]],[1]analyte_order!$B:$B,[1]analyte_order!$C:$C)</f>
        <v>57677-95-9</v>
      </c>
      <c r="K2892">
        <f>_xlfn.XLOOKUP(Table1_1[[#This Row],[CAS_rn]],[1]analyte_order!$C:$C,[1]analyte_order!$E:$E)</f>
        <v>46</v>
      </c>
      <c r="L2892" s="3">
        <v>0.1105</v>
      </c>
    </row>
    <row r="2893" spans="1:12" x14ac:dyDescent="0.3">
      <c r="A2893" t="s">
        <v>212</v>
      </c>
      <c r="B2893" s="1">
        <v>44314</v>
      </c>
      <c r="C2893" s="1" t="str">
        <f t="shared" si="45"/>
        <v>21118</v>
      </c>
      <c r="D2893" t="s">
        <v>109</v>
      </c>
      <c r="E2893" t="s">
        <v>110</v>
      </c>
      <c r="F2893" t="s">
        <v>115</v>
      </c>
      <c r="G2893">
        <v>13.5</v>
      </c>
      <c r="H2893">
        <v>43.25</v>
      </c>
      <c r="I2893" t="s">
        <v>50</v>
      </c>
      <c r="J2893" t="str">
        <f>_xlfn.XLOOKUP(Table1_1[[#This Row],[Analyte]],[1]analyte_order!$B:$B,[1]analyte_order!$C:$C)</f>
        <v>30334-69-1</v>
      </c>
      <c r="K2893">
        <f>_xlfn.XLOOKUP(Table1_1[[#This Row],[CAS_rn]],[1]analyte_order!$C:$C,[1]analyte_order!$E:$E)</f>
        <v>51</v>
      </c>
      <c r="L2893" s="3">
        <v>0.45700000000000002</v>
      </c>
    </row>
    <row r="2894" spans="1:12" x14ac:dyDescent="0.3">
      <c r="A2894" t="s">
        <v>212</v>
      </c>
      <c r="B2894" s="1">
        <v>44314</v>
      </c>
      <c r="C2894" s="1" t="str">
        <f t="shared" si="45"/>
        <v>21118</v>
      </c>
      <c r="D2894" t="s">
        <v>109</v>
      </c>
      <c r="E2894" t="s">
        <v>110</v>
      </c>
      <c r="F2894" t="s">
        <v>115</v>
      </c>
      <c r="G2894">
        <v>13.5</v>
      </c>
      <c r="H2894">
        <v>43.25</v>
      </c>
      <c r="I2894" t="s">
        <v>51</v>
      </c>
      <c r="J2894" t="str">
        <f>_xlfn.XLOOKUP(Table1_1[[#This Row],[Analyte]],[1]analyte_order!$B:$B,[1]analyte_order!$C:$C)</f>
        <v>41997-13-1</v>
      </c>
      <c r="K2894">
        <f>_xlfn.XLOOKUP(Table1_1[[#This Row],[CAS_rn]],[1]analyte_order!$C:$C,[1]analyte_order!$E:$E)</f>
        <v>52</v>
      </c>
      <c r="L2894" s="3">
        <v>2.6</v>
      </c>
    </row>
    <row r="2895" spans="1:12" x14ac:dyDescent="0.3">
      <c r="A2895" t="s">
        <v>212</v>
      </c>
      <c r="B2895" s="1">
        <v>44314</v>
      </c>
      <c r="C2895" s="1" t="str">
        <f t="shared" si="45"/>
        <v>21118</v>
      </c>
      <c r="D2895" t="s">
        <v>109</v>
      </c>
      <c r="E2895" t="s">
        <v>110</v>
      </c>
      <c r="F2895" t="s">
        <v>115</v>
      </c>
      <c r="G2895">
        <v>13.5</v>
      </c>
      <c r="H2895">
        <v>43.25</v>
      </c>
      <c r="I2895" t="s">
        <v>52</v>
      </c>
      <c r="J2895" t="str">
        <f>_xlfn.XLOOKUP(Table1_1[[#This Row],[Analyte]],[1]analyte_order!$B:$B,[1]analyte_order!$C:$C)</f>
        <v>423-41-6</v>
      </c>
      <c r="K2895">
        <f>_xlfn.XLOOKUP(Table1_1[[#This Row],[CAS_rn]],[1]analyte_order!$C:$C,[1]analyte_order!$E:$E)</f>
        <v>53</v>
      </c>
      <c r="L2895" s="3">
        <v>0.1105</v>
      </c>
    </row>
    <row r="2896" spans="1:12" x14ac:dyDescent="0.3">
      <c r="A2896" t="s">
        <v>212</v>
      </c>
      <c r="B2896" s="1">
        <v>44314</v>
      </c>
      <c r="C2896" s="1" t="str">
        <f t="shared" si="45"/>
        <v>21118</v>
      </c>
      <c r="D2896" t="s">
        <v>109</v>
      </c>
      <c r="E2896" t="s">
        <v>110</v>
      </c>
      <c r="F2896" t="s">
        <v>115</v>
      </c>
      <c r="G2896">
        <v>13.5</v>
      </c>
      <c r="H2896">
        <v>43.25</v>
      </c>
      <c r="I2896" t="s">
        <v>53</v>
      </c>
      <c r="J2896" t="str">
        <f>_xlfn.XLOOKUP(Table1_1[[#This Row],[Analyte]],[1]analyte_order!$B:$B,[1]analyte_order!$C:$C)</f>
        <v>777011-38-8</v>
      </c>
      <c r="K2896">
        <f>_xlfn.XLOOKUP(Table1_1[[#This Row],[CAS_rn]],[1]analyte_order!$C:$C,[1]analyte_order!$E:$E)</f>
        <v>54</v>
      </c>
      <c r="L2896" s="3">
        <v>0.51700000000000002</v>
      </c>
    </row>
    <row r="2897" spans="1:12" x14ac:dyDescent="0.3">
      <c r="A2897" t="s">
        <v>212</v>
      </c>
      <c r="B2897" s="1">
        <v>44314</v>
      </c>
      <c r="C2897" s="1" t="str">
        <f t="shared" si="45"/>
        <v>21118</v>
      </c>
      <c r="D2897" t="s">
        <v>109</v>
      </c>
      <c r="E2897" t="s">
        <v>110</v>
      </c>
      <c r="F2897" t="s">
        <v>115</v>
      </c>
      <c r="G2897">
        <v>13.5</v>
      </c>
      <c r="H2897">
        <v>43.25</v>
      </c>
      <c r="I2897" t="s">
        <v>54</v>
      </c>
      <c r="J2897" t="str">
        <f>_xlfn.XLOOKUP(Table1_1[[#This Row],[Analyte]],[1]analyte_order!$B:$B,[1]analyte_order!$C:$C)</f>
        <v>646-83-3</v>
      </c>
      <c r="K2897">
        <f>_xlfn.XLOOKUP(Table1_1[[#This Row],[CAS_rn]],[1]analyte_order!$C:$C,[1]analyte_order!$E:$E)</f>
        <v>55</v>
      </c>
      <c r="L2897" s="3">
        <v>0.1105</v>
      </c>
    </row>
    <row r="2898" spans="1:12" x14ac:dyDescent="0.3">
      <c r="A2898" t="s">
        <v>212</v>
      </c>
      <c r="B2898" s="1">
        <v>44314</v>
      </c>
      <c r="C2898" s="1" t="str">
        <f t="shared" si="45"/>
        <v>21118</v>
      </c>
      <c r="D2898" t="s">
        <v>109</v>
      </c>
      <c r="E2898" t="s">
        <v>110</v>
      </c>
      <c r="F2898" t="s">
        <v>115</v>
      </c>
      <c r="G2898">
        <v>13.5</v>
      </c>
      <c r="H2898">
        <v>43.25</v>
      </c>
      <c r="I2898" t="s">
        <v>55</v>
      </c>
      <c r="J2898" t="str">
        <f>_xlfn.XLOOKUP(Table1_1[[#This Row],[Analyte]],[1]analyte_order!$B:$B,[1]analyte_order!$C:$C)</f>
        <v>678-41-1</v>
      </c>
      <c r="K2898">
        <f>_xlfn.XLOOKUP(Table1_1[[#This Row],[CAS_rn]],[1]analyte_order!$C:$C,[1]analyte_order!$E:$E)</f>
        <v>56</v>
      </c>
      <c r="L2898" s="3">
        <v>4.4200000000000003E-2</v>
      </c>
    </row>
    <row r="2899" spans="1:12" x14ac:dyDescent="0.3">
      <c r="A2899" t="s">
        <v>212</v>
      </c>
      <c r="B2899" s="1">
        <v>44314</v>
      </c>
      <c r="C2899" s="1" t="str">
        <f t="shared" si="45"/>
        <v>21118</v>
      </c>
      <c r="D2899" t="s">
        <v>109</v>
      </c>
      <c r="E2899" t="s">
        <v>110</v>
      </c>
      <c r="F2899" t="s">
        <v>115</v>
      </c>
      <c r="G2899">
        <v>13.5</v>
      </c>
      <c r="H2899">
        <v>43.25</v>
      </c>
      <c r="I2899" t="s">
        <v>56</v>
      </c>
      <c r="J2899" t="str">
        <f>_xlfn.XLOOKUP(Table1_1[[#This Row],[Analyte]],[1]analyte_order!$B:$B,[1]analyte_order!$C:$C)</f>
        <v>2965-52-8</v>
      </c>
      <c r="K2899">
        <f>_xlfn.XLOOKUP(Table1_1[[#This Row],[CAS_rn]],[1]analyte_order!$C:$C,[1]analyte_order!$E:$E)</f>
        <v>57</v>
      </c>
      <c r="L2899" s="3">
        <v>4.4200000000000003E-2</v>
      </c>
    </row>
    <row r="2900" spans="1:12" x14ac:dyDescent="0.3">
      <c r="A2900" t="s">
        <v>213</v>
      </c>
      <c r="B2900" s="1">
        <v>44314</v>
      </c>
      <c r="C2900" s="1" t="str">
        <f t="shared" si="45"/>
        <v>21118</v>
      </c>
      <c r="D2900" t="s">
        <v>109</v>
      </c>
      <c r="E2900" t="s">
        <v>110</v>
      </c>
      <c r="F2900" t="s">
        <v>190</v>
      </c>
      <c r="G2900">
        <v>13.5</v>
      </c>
      <c r="H2900">
        <v>43.25</v>
      </c>
      <c r="I2900" t="s">
        <v>7</v>
      </c>
      <c r="J2900" t="str">
        <f>_xlfn.XLOOKUP(Table1_1[[#This Row],[Analyte]],[1]analyte_order!$B:$B,[1]analyte_order!$C:$C)</f>
        <v>375-22-4</v>
      </c>
      <c r="K2900">
        <f>_xlfn.XLOOKUP(Table1_1[[#This Row],[CAS_rn]],[1]analyte_order!$C:$C,[1]analyte_order!$E:$E)</f>
        <v>1</v>
      </c>
      <c r="L2900" s="3">
        <v>4.1099999999999998E-2</v>
      </c>
    </row>
    <row r="2901" spans="1:12" x14ac:dyDescent="0.3">
      <c r="A2901" t="s">
        <v>213</v>
      </c>
      <c r="B2901" s="1">
        <v>44314</v>
      </c>
      <c r="C2901" s="1" t="str">
        <f t="shared" si="45"/>
        <v>21118</v>
      </c>
      <c r="D2901" t="s">
        <v>109</v>
      </c>
      <c r="E2901" t="s">
        <v>110</v>
      </c>
      <c r="F2901" t="s">
        <v>190</v>
      </c>
      <c r="G2901">
        <v>13.5</v>
      </c>
      <c r="H2901">
        <v>43.25</v>
      </c>
      <c r="I2901" t="s">
        <v>8</v>
      </c>
      <c r="J2901" t="str">
        <f>_xlfn.XLOOKUP(Table1_1[[#This Row],[Analyte]],[1]analyte_order!$B:$B,[1]analyte_order!$C:$C)</f>
        <v>2706-90-3</v>
      </c>
      <c r="K2901">
        <f>_xlfn.XLOOKUP(Table1_1[[#This Row],[CAS_rn]],[1]analyte_order!$C:$C,[1]analyte_order!$E:$E)</f>
        <v>2</v>
      </c>
      <c r="L2901" s="3">
        <v>4.1099999999999998E-2</v>
      </c>
    </row>
    <row r="2902" spans="1:12" x14ac:dyDescent="0.3">
      <c r="A2902" t="s">
        <v>213</v>
      </c>
      <c r="B2902" s="1">
        <v>44314</v>
      </c>
      <c r="C2902" s="1" t="str">
        <f t="shared" si="45"/>
        <v>21118</v>
      </c>
      <c r="D2902" t="s">
        <v>109</v>
      </c>
      <c r="E2902" t="s">
        <v>110</v>
      </c>
      <c r="F2902" t="s">
        <v>190</v>
      </c>
      <c r="G2902">
        <v>13.5</v>
      </c>
      <c r="H2902">
        <v>43.25</v>
      </c>
      <c r="I2902" t="s">
        <v>9</v>
      </c>
      <c r="J2902" t="str">
        <f>_xlfn.XLOOKUP(Table1_1[[#This Row],[Analyte]],[1]analyte_order!$B:$B,[1]analyte_order!$C:$C)</f>
        <v>307-24-4</v>
      </c>
      <c r="K2902">
        <f>_xlfn.XLOOKUP(Table1_1[[#This Row],[CAS_rn]],[1]analyte_order!$C:$C,[1]analyte_order!$E:$E)</f>
        <v>3</v>
      </c>
      <c r="L2902" s="3">
        <v>4.1099999999999998E-2</v>
      </c>
    </row>
    <row r="2903" spans="1:12" x14ac:dyDescent="0.3">
      <c r="A2903" t="s">
        <v>213</v>
      </c>
      <c r="B2903" s="1">
        <v>44314</v>
      </c>
      <c r="C2903" s="1" t="str">
        <f t="shared" si="45"/>
        <v>21118</v>
      </c>
      <c r="D2903" t="s">
        <v>109</v>
      </c>
      <c r="E2903" t="s">
        <v>110</v>
      </c>
      <c r="F2903" t="s">
        <v>190</v>
      </c>
      <c r="G2903">
        <v>13.5</v>
      </c>
      <c r="H2903">
        <v>43.25</v>
      </c>
      <c r="I2903" t="s">
        <v>10</v>
      </c>
      <c r="J2903" t="str">
        <f>_xlfn.XLOOKUP(Table1_1[[#This Row],[Analyte]],[1]analyte_order!$B:$B,[1]analyte_order!$C:$C)</f>
        <v>375-85-9</v>
      </c>
      <c r="K2903">
        <f>_xlfn.XLOOKUP(Table1_1[[#This Row],[CAS_rn]],[1]analyte_order!$C:$C,[1]analyte_order!$E:$E)</f>
        <v>4</v>
      </c>
      <c r="L2903" s="3">
        <v>4.1099999999999998E-2</v>
      </c>
    </row>
    <row r="2904" spans="1:12" x14ac:dyDescent="0.3">
      <c r="A2904" t="s">
        <v>213</v>
      </c>
      <c r="B2904" s="1">
        <v>44314</v>
      </c>
      <c r="C2904" s="1" t="str">
        <f t="shared" si="45"/>
        <v>21118</v>
      </c>
      <c r="D2904" t="s">
        <v>109</v>
      </c>
      <c r="E2904" t="s">
        <v>110</v>
      </c>
      <c r="F2904" t="s">
        <v>190</v>
      </c>
      <c r="G2904">
        <v>13.5</v>
      </c>
      <c r="H2904">
        <v>43.25</v>
      </c>
      <c r="I2904" t="s">
        <v>11</v>
      </c>
      <c r="J2904" t="str">
        <f>_xlfn.XLOOKUP(Table1_1[[#This Row],[Analyte]],[1]analyte_order!$B:$B,[1]analyte_order!$C:$C)</f>
        <v>335-67-1</v>
      </c>
      <c r="K2904">
        <f>_xlfn.XLOOKUP(Table1_1[[#This Row],[CAS_rn]],[1]analyte_order!$C:$C,[1]analyte_order!$E:$E)</f>
        <v>5</v>
      </c>
      <c r="L2904" s="3">
        <v>0.71699999999999997</v>
      </c>
    </row>
    <row r="2905" spans="1:12" x14ac:dyDescent="0.3">
      <c r="A2905" t="s">
        <v>213</v>
      </c>
      <c r="B2905" s="1">
        <v>44314</v>
      </c>
      <c r="C2905" s="1" t="str">
        <f t="shared" si="45"/>
        <v>21118</v>
      </c>
      <c r="D2905" t="s">
        <v>109</v>
      </c>
      <c r="E2905" t="s">
        <v>110</v>
      </c>
      <c r="F2905" t="s">
        <v>190</v>
      </c>
      <c r="G2905">
        <v>13.5</v>
      </c>
      <c r="H2905">
        <v>43.25</v>
      </c>
      <c r="I2905" t="s">
        <v>12</v>
      </c>
      <c r="J2905" t="str">
        <f>_xlfn.XLOOKUP(Table1_1[[#This Row],[Analyte]],[1]analyte_order!$B:$B,[1]analyte_order!$C:$C)</f>
        <v>375-95-1</v>
      </c>
      <c r="K2905">
        <f>_xlfn.XLOOKUP(Table1_1[[#This Row],[CAS_rn]],[1]analyte_order!$C:$C,[1]analyte_order!$E:$E)</f>
        <v>6</v>
      </c>
      <c r="L2905" s="3">
        <v>1.0900000000000001</v>
      </c>
    </row>
    <row r="2906" spans="1:12" x14ac:dyDescent="0.3">
      <c r="A2906" t="s">
        <v>213</v>
      </c>
      <c r="B2906" s="1">
        <v>44314</v>
      </c>
      <c r="C2906" s="1" t="str">
        <f t="shared" si="45"/>
        <v>21118</v>
      </c>
      <c r="D2906" t="s">
        <v>109</v>
      </c>
      <c r="E2906" t="s">
        <v>110</v>
      </c>
      <c r="F2906" t="s">
        <v>190</v>
      </c>
      <c r="G2906">
        <v>13.5</v>
      </c>
      <c r="H2906">
        <v>43.25</v>
      </c>
      <c r="I2906" t="s">
        <v>19</v>
      </c>
      <c r="J2906" t="str">
        <f>_xlfn.XLOOKUP(Table1_1[[#This Row],[Analyte]],[1]analyte_order!$B:$B,[1]analyte_order!$C:$C)</f>
        <v>335-76-2</v>
      </c>
      <c r="K2906">
        <f>_xlfn.XLOOKUP(Table1_1[[#This Row],[CAS_rn]],[1]analyte_order!$C:$C,[1]analyte_order!$E:$E)</f>
        <v>7</v>
      </c>
      <c r="L2906" s="3">
        <v>1.21</v>
      </c>
    </row>
    <row r="2907" spans="1:12" x14ac:dyDescent="0.3">
      <c r="A2907" t="s">
        <v>213</v>
      </c>
      <c r="B2907" s="1">
        <v>44314</v>
      </c>
      <c r="C2907" s="1" t="str">
        <f t="shared" si="45"/>
        <v>21118</v>
      </c>
      <c r="D2907" t="s">
        <v>109</v>
      </c>
      <c r="E2907" t="s">
        <v>110</v>
      </c>
      <c r="F2907" t="s">
        <v>190</v>
      </c>
      <c r="G2907">
        <v>13.5</v>
      </c>
      <c r="H2907">
        <v>43.25</v>
      </c>
      <c r="I2907" t="s">
        <v>20</v>
      </c>
      <c r="J2907" t="str">
        <f>_xlfn.XLOOKUP(Table1_1[[#This Row],[Analyte]],[1]analyte_order!$B:$B,[1]analyte_order!$C:$C)</f>
        <v>2058-94-8</v>
      </c>
      <c r="K2907">
        <f>_xlfn.XLOOKUP(Table1_1[[#This Row],[CAS_rn]],[1]analyte_order!$C:$C,[1]analyte_order!$E:$E)</f>
        <v>8</v>
      </c>
      <c r="L2907" s="3">
        <v>2.66</v>
      </c>
    </row>
    <row r="2908" spans="1:12" x14ac:dyDescent="0.3">
      <c r="A2908" t="s">
        <v>213</v>
      </c>
      <c r="B2908" s="1">
        <v>44314</v>
      </c>
      <c r="C2908" s="1" t="str">
        <f t="shared" si="45"/>
        <v>21118</v>
      </c>
      <c r="D2908" t="s">
        <v>109</v>
      </c>
      <c r="E2908" t="s">
        <v>110</v>
      </c>
      <c r="F2908" t="s">
        <v>190</v>
      </c>
      <c r="G2908">
        <v>13.5</v>
      </c>
      <c r="H2908">
        <v>43.25</v>
      </c>
      <c r="I2908" t="s">
        <v>21</v>
      </c>
      <c r="J2908" t="str">
        <f>_xlfn.XLOOKUP(Table1_1[[#This Row],[Analyte]],[1]analyte_order!$B:$B,[1]analyte_order!$C:$C)</f>
        <v>307-55-1</v>
      </c>
      <c r="K2908">
        <f>_xlfn.XLOOKUP(Table1_1[[#This Row],[CAS_rn]],[1]analyte_order!$C:$C,[1]analyte_order!$E:$E)</f>
        <v>9</v>
      </c>
      <c r="L2908" s="3">
        <v>2.5499999999999998</v>
      </c>
    </row>
    <row r="2909" spans="1:12" x14ac:dyDescent="0.3">
      <c r="A2909" t="s">
        <v>213</v>
      </c>
      <c r="B2909" s="1">
        <v>44314</v>
      </c>
      <c r="C2909" s="1" t="str">
        <f t="shared" si="45"/>
        <v>21118</v>
      </c>
      <c r="D2909" t="s">
        <v>109</v>
      </c>
      <c r="E2909" t="s">
        <v>110</v>
      </c>
      <c r="F2909" t="s">
        <v>190</v>
      </c>
      <c r="G2909">
        <v>13.5</v>
      </c>
      <c r="H2909">
        <v>43.25</v>
      </c>
      <c r="I2909" t="s">
        <v>22</v>
      </c>
      <c r="J2909" t="str">
        <f>_xlfn.XLOOKUP(Table1_1[[#This Row],[Analyte]],[1]analyte_order!$B:$B,[1]analyte_order!$C:$C)</f>
        <v>72629-94-8</v>
      </c>
      <c r="K2909">
        <f>_xlfn.XLOOKUP(Table1_1[[#This Row],[CAS_rn]],[1]analyte_order!$C:$C,[1]analyte_order!$E:$E)</f>
        <v>10</v>
      </c>
      <c r="L2909" s="3">
        <v>2.11</v>
      </c>
    </row>
    <row r="2910" spans="1:12" x14ac:dyDescent="0.3">
      <c r="A2910" t="s">
        <v>213</v>
      </c>
      <c r="B2910" s="1">
        <v>44314</v>
      </c>
      <c r="C2910" s="1" t="str">
        <f t="shared" si="45"/>
        <v>21118</v>
      </c>
      <c r="D2910" t="s">
        <v>109</v>
      </c>
      <c r="E2910" t="s">
        <v>110</v>
      </c>
      <c r="F2910" t="s">
        <v>190</v>
      </c>
      <c r="G2910">
        <v>13.5</v>
      </c>
      <c r="H2910">
        <v>43.25</v>
      </c>
      <c r="I2910" t="s">
        <v>23</v>
      </c>
      <c r="J2910" t="str">
        <f>_xlfn.XLOOKUP(Table1_1[[#This Row],[Analyte]],[1]analyte_order!$B:$B,[1]analyte_order!$C:$C)</f>
        <v>376-06-7</v>
      </c>
      <c r="K2910">
        <f>_xlfn.XLOOKUP(Table1_1[[#This Row],[CAS_rn]],[1]analyte_order!$C:$C,[1]analyte_order!$E:$E)</f>
        <v>11</v>
      </c>
      <c r="L2910" s="3">
        <v>1.1000000000000001</v>
      </c>
    </row>
    <row r="2911" spans="1:12" x14ac:dyDescent="0.3">
      <c r="A2911" t="s">
        <v>213</v>
      </c>
      <c r="B2911" s="1">
        <v>44314</v>
      </c>
      <c r="C2911" s="1" t="str">
        <f t="shared" si="45"/>
        <v>21118</v>
      </c>
      <c r="D2911" t="s">
        <v>109</v>
      </c>
      <c r="E2911" t="s">
        <v>110</v>
      </c>
      <c r="F2911" t="s">
        <v>190</v>
      </c>
      <c r="G2911">
        <v>13.5</v>
      </c>
      <c r="H2911">
        <v>43.25</v>
      </c>
      <c r="I2911" t="s">
        <v>24</v>
      </c>
      <c r="J2911" t="str">
        <f>_xlfn.XLOOKUP(Table1_1[[#This Row],[Analyte]],[1]analyte_order!$B:$B,[1]analyte_order!$C:$C)</f>
        <v>67905-19-5</v>
      </c>
      <c r="K2911">
        <f>_xlfn.XLOOKUP(Table1_1[[#This Row],[CAS_rn]],[1]analyte_order!$C:$C,[1]analyte_order!$E:$E)</f>
        <v>12</v>
      </c>
      <c r="L2911" s="3">
        <v>4.1099999999999998E-2</v>
      </c>
    </row>
    <row r="2912" spans="1:12" x14ac:dyDescent="0.3">
      <c r="A2912" t="s">
        <v>213</v>
      </c>
      <c r="B2912" s="1">
        <v>44314</v>
      </c>
      <c r="C2912" s="1" t="str">
        <f t="shared" si="45"/>
        <v>21118</v>
      </c>
      <c r="D2912" t="s">
        <v>109</v>
      </c>
      <c r="E2912" t="s">
        <v>110</v>
      </c>
      <c r="F2912" t="s">
        <v>190</v>
      </c>
      <c r="G2912">
        <v>13.5</v>
      </c>
      <c r="H2912">
        <v>43.25</v>
      </c>
      <c r="I2912" t="s">
        <v>13</v>
      </c>
      <c r="J2912" t="str">
        <f>_xlfn.XLOOKUP(Table1_1[[#This Row],[Analyte]],[1]analyte_order!$B:$B,[1]analyte_order!$C:$C)</f>
        <v>375-73-5</v>
      </c>
      <c r="K2912">
        <f>_xlfn.XLOOKUP(Table1_1[[#This Row],[CAS_rn]],[1]analyte_order!$C:$C,[1]analyte_order!$E:$E)</f>
        <v>14</v>
      </c>
      <c r="L2912" s="3">
        <v>4.1099999999999998E-2</v>
      </c>
    </row>
    <row r="2913" spans="1:12" x14ac:dyDescent="0.3">
      <c r="A2913" t="s">
        <v>213</v>
      </c>
      <c r="B2913" s="1">
        <v>44314</v>
      </c>
      <c r="C2913" s="1" t="str">
        <f t="shared" si="45"/>
        <v>21118</v>
      </c>
      <c r="D2913" t="s">
        <v>109</v>
      </c>
      <c r="E2913" t="s">
        <v>110</v>
      </c>
      <c r="F2913" t="s">
        <v>190</v>
      </c>
      <c r="G2913">
        <v>13.5</v>
      </c>
      <c r="H2913">
        <v>43.25</v>
      </c>
      <c r="I2913" t="s">
        <v>14</v>
      </c>
      <c r="J2913" t="str">
        <f>_xlfn.XLOOKUP(Table1_1[[#This Row],[Analyte]],[1]analyte_order!$B:$B,[1]analyte_order!$C:$C)</f>
        <v>2706-91-4</v>
      </c>
      <c r="K2913">
        <f>_xlfn.XLOOKUP(Table1_1[[#This Row],[CAS_rn]],[1]analyte_order!$C:$C,[1]analyte_order!$E:$E)</f>
        <v>15</v>
      </c>
      <c r="L2913" s="3">
        <v>0.10299999999999999</v>
      </c>
    </row>
    <row r="2914" spans="1:12" x14ac:dyDescent="0.3">
      <c r="A2914" t="s">
        <v>213</v>
      </c>
      <c r="B2914" s="1">
        <v>44314</v>
      </c>
      <c r="C2914" s="1" t="str">
        <f t="shared" si="45"/>
        <v>21118</v>
      </c>
      <c r="D2914" t="s">
        <v>109</v>
      </c>
      <c r="E2914" t="s">
        <v>110</v>
      </c>
      <c r="F2914" t="s">
        <v>190</v>
      </c>
      <c r="G2914">
        <v>13.5</v>
      </c>
      <c r="H2914">
        <v>43.25</v>
      </c>
      <c r="I2914" t="s">
        <v>15</v>
      </c>
      <c r="J2914" t="str">
        <f>_xlfn.XLOOKUP(Table1_1[[#This Row],[Analyte]],[1]analyte_order!$B:$B,[1]analyte_order!$C:$C)</f>
        <v>355-46-4</v>
      </c>
      <c r="K2914">
        <f>_xlfn.XLOOKUP(Table1_1[[#This Row],[CAS_rn]],[1]analyte_order!$C:$C,[1]analyte_order!$E:$E)</f>
        <v>16</v>
      </c>
      <c r="L2914" s="3">
        <v>15.6</v>
      </c>
    </row>
    <row r="2915" spans="1:12" x14ac:dyDescent="0.3">
      <c r="A2915" t="s">
        <v>213</v>
      </c>
      <c r="B2915" s="1">
        <v>44314</v>
      </c>
      <c r="C2915" s="1" t="str">
        <f t="shared" si="45"/>
        <v>21118</v>
      </c>
      <c r="D2915" t="s">
        <v>109</v>
      </c>
      <c r="E2915" t="s">
        <v>110</v>
      </c>
      <c r="F2915" t="s">
        <v>190</v>
      </c>
      <c r="G2915">
        <v>13.5</v>
      </c>
      <c r="H2915">
        <v>43.25</v>
      </c>
      <c r="I2915" t="s">
        <v>16</v>
      </c>
      <c r="J2915" t="str">
        <f>_xlfn.XLOOKUP(Table1_1[[#This Row],[Analyte]],[1]analyte_order!$B:$B,[1]analyte_order!$C:$C)</f>
        <v>375-92-8</v>
      </c>
      <c r="K2915">
        <f>_xlfn.XLOOKUP(Table1_1[[#This Row],[CAS_rn]],[1]analyte_order!$C:$C,[1]analyte_order!$E:$E)</f>
        <v>17</v>
      </c>
      <c r="L2915" s="3">
        <v>1.61</v>
      </c>
    </row>
    <row r="2916" spans="1:12" x14ac:dyDescent="0.3">
      <c r="A2916" t="s">
        <v>213</v>
      </c>
      <c r="B2916" s="1">
        <v>44314</v>
      </c>
      <c r="C2916" s="1" t="str">
        <f t="shared" si="45"/>
        <v>21118</v>
      </c>
      <c r="D2916" t="s">
        <v>109</v>
      </c>
      <c r="E2916" t="s">
        <v>110</v>
      </c>
      <c r="F2916" t="s">
        <v>190</v>
      </c>
      <c r="G2916">
        <v>13.5</v>
      </c>
      <c r="H2916">
        <v>43.25</v>
      </c>
      <c r="I2916" t="s">
        <v>17</v>
      </c>
      <c r="J2916" t="str">
        <f>_xlfn.XLOOKUP(Table1_1[[#This Row],[Analyte]],[1]analyte_order!$B:$B,[1]analyte_order!$C:$C)</f>
        <v>1763-23-1</v>
      </c>
      <c r="K2916">
        <f>_xlfn.XLOOKUP(Table1_1[[#This Row],[CAS_rn]],[1]analyte_order!$C:$C,[1]analyte_order!$E:$E)</f>
        <v>18</v>
      </c>
      <c r="L2916" s="3">
        <v>372</v>
      </c>
    </row>
    <row r="2917" spans="1:12" x14ac:dyDescent="0.3">
      <c r="A2917" t="s">
        <v>213</v>
      </c>
      <c r="B2917" s="1">
        <v>44314</v>
      </c>
      <c r="C2917" s="1" t="str">
        <f t="shared" si="45"/>
        <v>21118</v>
      </c>
      <c r="D2917" t="s">
        <v>109</v>
      </c>
      <c r="E2917" t="s">
        <v>110</v>
      </c>
      <c r="F2917" t="s">
        <v>190</v>
      </c>
      <c r="G2917">
        <v>13.5</v>
      </c>
      <c r="H2917">
        <v>43.25</v>
      </c>
      <c r="I2917" t="s">
        <v>25</v>
      </c>
      <c r="J2917" t="str">
        <f>_xlfn.XLOOKUP(Table1_1[[#This Row],[Analyte]],[1]analyte_order!$B:$B,[1]analyte_order!$C:$C)</f>
        <v>68259-12-1</v>
      </c>
      <c r="K2917">
        <f>_xlfn.XLOOKUP(Table1_1[[#This Row],[CAS_rn]],[1]analyte_order!$C:$C,[1]analyte_order!$E:$E)</f>
        <v>19</v>
      </c>
      <c r="L2917" s="3">
        <v>2.0099999999999998</v>
      </c>
    </row>
    <row r="2918" spans="1:12" x14ac:dyDescent="0.3">
      <c r="A2918" t="s">
        <v>213</v>
      </c>
      <c r="B2918" s="1">
        <v>44314</v>
      </c>
      <c r="C2918" s="1" t="str">
        <f t="shared" si="45"/>
        <v>21118</v>
      </c>
      <c r="D2918" t="s">
        <v>109</v>
      </c>
      <c r="E2918" t="s">
        <v>110</v>
      </c>
      <c r="F2918" t="s">
        <v>190</v>
      </c>
      <c r="G2918">
        <v>13.5</v>
      </c>
      <c r="H2918">
        <v>43.25</v>
      </c>
      <c r="I2918" t="s">
        <v>26</v>
      </c>
      <c r="J2918" t="str">
        <f>_xlfn.XLOOKUP(Table1_1[[#This Row],[Analyte]],[1]analyte_order!$B:$B,[1]analyte_order!$C:$C)</f>
        <v>335-77-3</v>
      </c>
      <c r="K2918">
        <f>_xlfn.XLOOKUP(Table1_1[[#This Row],[CAS_rn]],[1]analyte_order!$C:$C,[1]analyte_order!$E:$E)</f>
        <v>20</v>
      </c>
      <c r="L2918" s="3">
        <v>4.04</v>
      </c>
    </row>
    <row r="2919" spans="1:12" x14ac:dyDescent="0.3">
      <c r="A2919" t="s">
        <v>213</v>
      </c>
      <c r="B2919" s="1">
        <v>44314</v>
      </c>
      <c r="C2919" s="1" t="str">
        <f t="shared" si="45"/>
        <v>21118</v>
      </c>
      <c r="D2919" t="s">
        <v>109</v>
      </c>
      <c r="E2919" t="s">
        <v>110</v>
      </c>
      <c r="F2919" t="s">
        <v>190</v>
      </c>
      <c r="G2919">
        <v>13.5</v>
      </c>
      <c r="H2919">
        <v>43.25</v>
      </c>
      <c r="I2919" t="s">
        <v>27</v>
      </c>
      <c r="J2919" t="str">
        <f>_xlfn.XLOOKUP(Table1_1[[#This Row],[Analyte]],[1]analyte_order!$B:$B,[1]analyte_order!$C:$C)</f>
        <v>79780-39-5</v>
      </c>
      <c r="K2919">
        <f>_xlfn.XLOOKUP(Table1_1[[#This Row],[CAS_rn]],[1]analyte_order!$C:$C,[1]analyte_order!$E:$E)</f>
        <v>21</v>
      </c>
      <c r="L2919" s="3">
        <v>4.1099999999999998E-2</v>
      </c>
    </row>
    <row r="2920" spans="1:12" x14ac:dyDescent="0.3">
      <c r="A2920" t="s">
        <v>213</v>
      </c>
      <c r="B2920" s="1">
        <v>44314</v>
      </c>
      <c r="C2920" s="1" t="str">
        <f t="shared" si="45"/>
        <v>21118</v>
      </c>
      <c r="D2920" t="s">
        <v>109</v>
      </c>
      <c r="E2920" t="s">
        <v>110</v>
      </c>
      <c r="F2920" t="s">
        <v>190</v>
      </c>
      <c r="G2920">
        <v>13.5</v>
      </c>
      <c r="H2920">
        <v>43.25</v>
      </c>
      <c r="I2920" t="s">
        <v>28</v>
      </c>
      <c r="J2920" t="str">
        <f>_xlfn.XLOOKUP(Table1_1[[#This Row],[Analyte]],[1]analyte_order!$B:$B,[1]analyte_order!$C:$C)</f>
        <v>757124-72-4</v>
      </c>
      <c r="K2920">
        <f>_xlfn.XLOOKUP(Table1_1[[#This Row],[CAS_rn]],[1]analyte_order!$C:$C,[1]analyte_order!$E:$E)</f>
        <v>22</v>
      </c>
      <c r="L2920" s="3">
        <v>0.10299999999999999</v>
      </c>
    </row>
    <row r="2921" spans="1:12" x14ac:dyDescent="0.3">
      <c r="A2921" t="s">
        <v>213</v>
      </c>
      <c r="B2921" s="1">
        <v>44314</v>
      </c>
      <c r="C2921" s="1" t="str">
        <f t="shared" si="45"/>
        <v>21118</v>
      </c>
      <c r="D2921" t="s">
        <v>109</v>
      </c>
      <c r="E2921" t="s">
        <v>110</v>
      </c>
      <c r="F2921" t="s">
        <v>190</v>
      </c>
      <c r="G2921">
        <v>13.5</v>
      </c>
      <c r="H2921">
        <v>43.25</v>
      </c>
      <c r="I2921" t="s">
        <v>18</v>
      </c>
      <c r="J2921" t="str">
        <f>_xlfn.XLOOKUP(Table1_1[[#This Row],[Analyte]],[1]analyte_order!$B:$B,[1]analyte_order!$C:$C)</f>
        <v>27619-97-2</v>
      </c>
      <c r="K2921">
        <f>_xlfn.XLOOKUP(Table1_1[[#This Row],[CAS_rn]],[1]analyte_order!$C:$C,[1]analyte_order!$E:$E)</f>
        <v>23</v>
      </c>
      <c r="L2921" s="3">
        <v>4.1099999999999998E-2</v>
      </c>
    </row>
    <row r="2922" spans="1:12" x14ac:dyDescent="0.3">
      <c r="A2922" t="s">
        <v>213</v>
      </c>
      <c r="B2922" s="1">
        <v>44314</v>
      </c>
      <c r="C2922" s="1" t="str">
        <f t="shared" si="45"/>
        <v>21118</v>
      </c>
      <c r="D2922" t="s">
        <v>109</v>
      </c>
      <c r="E2922" t="s">
        <v>110</v>
      </c>
      <c r="F2922" t="s">
        <v>190</v>
      </c>
      <c r="G2922">
        <v>13.5</v>
      </c>
      <c r="H2922">
        <v>43.25</v>
      </c>
      <c r="I2922" t="s">
        <v>29</v>
      </c>
      <c r="J2922" t="str">
        <f>_xlfn.XLOOKUP(Table1_1[[#This Row],[Analyte]],[1]analyte_order!$B:$B,[1]analyte_order!$C:$C)</f>
        <v>39108-34-4</v>
      </c>
      <c r="K2922">
        <f>_xlfn.XLOOKUP(Table1_1[[#This Row],[CAS_rn]],[1]analyte_order!$C:$C,[1]analyte_order!$E:$E)</f>
        <v>24</v>
      </c>
      <c r="L2922" s="3">
        <v>3.9</v>
      </c>
    </row>
    <row r="2923" spans="1:12" x14ac:dyDescent="0.3">
      <c r="A2923" t="s">
        <v>213</v>
      </c>
      <c r="B2923" s="1">
        <v>44314</v>
      </c>
      <c r="C2923" s="1" t="str">
        <f t="shared" si="45"/>
        <v>21118</v>
      </c>
      <c r="D2923" t="s">
        <v>109</v>
      </c>
      <c r="E2923" t="s">
        <v>110</v>
      </c>
      <c r="F2923" t="s">
        <v>190</v>
      </c>
      <c r="G2923">
        <v>13.5</v>
      </c>
      <c r="H2923">
        <v>43.25</v>
      </c>
      <c r="I2923" t="s">
        <v>30</v>
      </c>
      <c r="J2923" t="str">
        <f>_xlfn.XLOOKUP(Table1_1[[#This Row],[Analyte]],[1]analyte_order!$B:$B,[1]analyte_order!$C:$C)</f>
        <v>120226-60-0</v>
      </c>
      <c r="K2923">
        <f>_xlfn.XLOOKUP(Table1_1[[#This Row],[CAS_rn]],[1]analyte_order!$C:$C,[1]analyte_order!$E:$E)</f>
        <v>25</v>
      </c>
      <c r="L2923" s="3">
        <v>0.54500000000000004</v>
      </c>
    </row>
    <row r="2924" spans="1:12" x14ac:dyDescent="0.3">
      <c r="A2924" t="s">
        <v>213</v>
      </c>
      <c r="B2924" s="1">
        <v>44314</v>
      </c>
      <c r="C2924" s="1" t="str">
        <f t="shared" si="45"/>
        <v>21118</v>
      </c>
      <c r="D2924" t="s">
        <v>109</v>
      </c>
      <c r="E2924" t="s">
        <v>110</v>
      </c>
      <c r="F2924" t="s">
        <v>190</v>
      </c>
      <c r="G2924">
        <v>13.5</v>
      </c>
      <c r="H2924">
        <v>43.25</v>
      </c>
      <c r="I2924" t="s">
        <v>31</v>
      </c>
      <c r="J2924" t="str">
        <f>_xlfn.XLOOKUP(Table1_1[[#This Row],[Analyte]],[1]analyte_order!$B:$B,[1]analyte_order!$C:$C)</f>
        <v>2355-31-9</v>
      </c>
      <c r="K2924">
        <f>_xlfn.XLOOKUP(Table1_1[[#This Row],[CAS_rn]],[1]analyte_order!$C:$C,[1]analyte_order!$E:$E)</f>
        <v>26</v>
      </c>
      <c r="L2924" s="3">
        <v>4.1099999999999998E-2</v>
      </c>
    </row>
    <row r="2925" spans="1:12" x14ac:dyDescent="0.3">
      <c r="A2925" t="s">
        <v>213</v>
      </c>
      <c r="B2925" s="1">
        <v>44314</v>
      </c>
      <c r="C2925" s="1" t="str">
        <f t="shared" si="45"/>
        <v>21118</v>
      </c>
      <c r="D2925" t="s">
        <v>109</v>
      </c>
      <c r="E2925" t="s">
        <v>110</v>
      </c>
      <c r="F2925" t="s">
        <v>190</v>
      </c>
      <c r="G2925">
        <v>13.5</v>
      </c>
      <c r="H2925">
        <v>43.25</v>
      </c>
      <c r="I2925" t="s">
        <v>32</v>
      </c>
      <c r="J2925" t="str">
        <f>_xlfn.XLOOKUP(Table1_1[[#This Row],[Analyte]],[1]analyte_order!$B:$B,[1]analyte_order!$C:$C)</f>
        <v>2991-50-6</v>
      </c>
      <c r="K2925">
        <f>_xlfn.XLOOKUP(Table1_1[[#This Row],[CAS_rn]],[1]analyte_order!$C:$C,[1]analyte_order!$E:$E)</f>
        <v>27</v>
      </c>
      <c r="L2925" s="3">
        <v>4.1099999999999998E-2</v>
      </c>
    </row>
    <row r="2926" spans="1:12" x14ac:dyDescent="0.3">
      <c r="A2926" t="s">
        <v>213</v>
      </c>
      <c r="B2926" s="1">
        <v>44314</v>
      </c>
      <c r="C2926" s="1" t="str">
        <f t="shared" si="45"/>
        <v>21118</v>
      </c>
      <c r="D2926" t="s">
        <v>109</v>
      </c>
      <c r="E2926" t="s">
        <v>110</v>
      </c>
      <c r="F2926" t="s">
        <v>190</v>
      </c>
      <c r="G2926">
        <v>13.5</v>
      </c>
      <c r="H2926">
        <v>43.25</v>
      </c>
      <c r="I2926" t="s">
        <v>33</v>
      </c>
      <c r="J2926" t="str">
        <f>_xlfn.XLOOKUP(Table1_1[[#This Row],[Analyte]],[1]analyte_order!$B:$B,[1]analyte_order!$C:$C)</f>
        <v>754-91-6</v>
      </c>
      <c r="K2926">
        <f>_xlfn.XLOOKUP(Table1_1[[#This Row],[CAS_rn]],[1]analyte_order!$C:$C,[1]analyte_order!$E:$E)</f>
        <v>28</v>
      </c>
      <c r="L2926" s="3">
        <v>3.8</v>
      </c>
    </row>
    <row r="2927" spans="1:12" x14ac:dyDescent="0.3">
      <c r="A2927" t="s">
        <v>213</v>
      </c>
      <c r="B2927" s="1">
        <v>44314</v>
      </c>
      <c r="C2927" s="1" t="str">
        <f t="shared" si="45"/>
        <v>21118</v>
      </c>
      <c r="D2927" t="s">
        <v>109</v>
      </c>
      <c r="E2927" t="s">
        <v>110</v>
      </c>
      <c r="F2927" t="s">
        <v>190</v>
      </c>
      <c r="G2927">
        <v>13.5</v>
      </c>
      <c r="H2927">
        <v>43.25</v>
      </c>
      <c r="I2927" t="s">
        <v>34</v>
      </c>
      <c r="J2927" t="str">
        <f>_xlfn.XLOOKUP(Table1_1[[#This Row],[Analyte]],[1]analyte_order!$B:$B,[1]analyte_order!$C:$C)</f>
        <v>2806-24-8</v>
      </c>
      <c r="K2927">
        <f>_xlfn.XLOOKUP(Table1_1[[#This Row],[CAS_rn]],[1]analyte_order!$C:$C,[1]analyte_order!$E:$E)</f>
        <v>29</v>
      </c>
      <c r="L2927" s="3">
        <v>4.1099999999999998E-2</v>
      </c>
    </row>
    <row r="2928" spans="1:12" x14ac:dyDescent="0.3">
      <c r="A2928" t="s">
        <v>213</v>
      </c>
      <c r="B2928" s="1">
        <v>44314</v>
      </c>
      <c r="C2928" s="1" t="str">
        <f t="shared" si="45"/>
        <v>21118</v>
      </c>
      <c r="D2928" t="s">
        <v>109</v>
      </c>
      <c r="E2928" t="s">
        <v>110</v>
      </c>
      <c r="F2928" t="s">
        <v>190</v>
      </c>
      <c r="G2928">
        <v>13.5</v>
      </c>
      <c r="H2928">
        <v>43.25</v>
      </c>
      <c r="I2928" t="s">
        <v>35</v>
      </c>
      <c r="J2928" t="str">
        <f>_xlfn.XLOOKUP(Table1_1[[#This Row],[Analyte]],[1]analyte_order!$B:$B,[1]analyte_order!$C:$C)</f>
        <v>31506-32-8</v>
      </c>
      <c r="K2928">
        <f>_xlfn.XLOOKUP(Table1_1[[#This Row],[CAS_rn]],[1]analyte_order!$C:$C,[1]analyte_order!$E:$E)</f>
        <v>30</v>
      </c>
      <c r="L2928" s="3">
        <v>4.1099999999999998E-2</v>
      </c>
    </row>
    <row r="2929" spans="1:12" x14ac:dyDescent="0.3">
      <c r="A2929" t="s">
        <v>213</v>
      </c>
      <c r="B2929" s="1">
        <v>44314</v>
      </c>
      <c r="C2929" s="1" t="str">
        <f t="shared" si="45"/>
        <v>21118</v>
      </c>
      <c r="D2929" t="s">
        <v>109</v>
      </c>
      <c r="E2929" t="s">
        <v>110</v>
      </c>
      <c r="F2929" t="s">
        <v>190</v>
      </c>
      <c r="G2929">
        <v>13.5</v>
      </c>
      <c r="H2929">
        <v>43.25</v>
      </c>
      <c r="I2929" t="s">
        <v>36</v>
      </c>
      <c r="J2929" t="str">
        <f>_xlfn.XLOOKUP(Table1_1[[#This Row],[Analyte]],[1]analyte_order!$B:$B,[1]analyte_order!$C:$C)</f>
        <v>4151-50-2</v>
      </c>
      <c r="K2929">
        <f>_xlfn.XLOOKUP(Table1_1[[#This Row],[CAS_rn]],[1]analyte_order!$C:$C,[1]analyte_order!$E:$E)</f>
        <v>31</v>
      </c>
      <c r="L2929" s="3">
        <v>4.1099999999999998E-2</v>
      </c>
    </row>
    <row r="2930" spans="1:12" x14ac:dyDescent="0.3">
      <c r="A2930" t="s">
        <v>213</v>
      </c>
      <c r="B2930" s="1">
        <v>44314</v>
      </c>
      <c r="C2930" s="1" t="str">
        <f t="shared" si="45"/>
        <v>21118</v>
      </c>
      <c r="D2930" t="s">
        <v>109</v>
      </c>
      <c r="E2930" t="s">
        <v>110</v>
      </c>
      <c r="F2930" t="s">
        <v>190</v>
      </c>
      <c r="G2930">
        <v>13.5</v>
      </c>
      <c r="H2930">
        <v>43.25</v>
      </c>
      <c r="I2930" t="s">
        <v>37</v>
      </c>
      <c r="J2930" t="str">
        <f>_xlfn.XLOOKUP(Table1_1[[#This Row],[Analyte]],[1]analyte_order!$B:$B,[1]analyte_order!$C:$C)</f>
        <v>13252-13-6</v>
      </c>
      <c r="K2930">
        <f>_xlfn.XLOOKUP(Table1_1[[#This Row],[CAS_rn]],[1]analyte_order!$C:$C,[1]analyte_order!$E:$E)</f>
        <v>34</v>
      </c>
      <c r="L2930" s="3">
        <v>4.1099999999999998E-2</v>
      </c>
    </row>
    <row r="2931" spans="1:12" x14ac:dyDescent="0.3">
      <c r="A2931" t="s">
        <v>213</v>
      </c>
      <c r="B2931" s="1">
        <v>44314</v>
      </c>
      <c r="C2931" s="1" t="str">
        <f t="shared" si="45"/>
        <v>21118</v>
      </c>
      <c r="D2931" t="s">
        <v>109</v>
      </c>
      <c r="E2931" t="s">
        <v>110</v>
      </c>
      <c r="F2931" t="s">
        <v>190</v>
      </c>
      <c r="G2931">
        <v>13.5</v>
      </c>
      <c r="H2931">
        <v>43.25</v>
      </c>
      <c r="I2931" t="s">
        <v>38</v>
      </c>
      <c r="J2931" t="str">
        <f>_xlfn.XLOOKUP(Table1_1[[#This Row],[Analyte]],[1]analyte_order!$B:$B,[1]analyte_order!$C:$C)</f>
        <v>919005-14-4</v>
      </c>
      <c r="K2931">
        <f>_xlfn.XLOOKUP(Table1_1[[#This Row],[CAS_rn]],[1]analyte_order!$C:$C,[1]analyte_order!$E:$E)</f>
        <v>35</v>
      </c>
      <c r="L2931" s="3">
        <v>4.1099999999999998E-2</v>
      </c>
    </row>
    <row r="2932" spans="1:12" x14ac:dyDescent="0.3">
      <c r="A2932" t="s">
        <v>213</v>
      </c>
      <c r="B2932" s="1">
        <v>44314</v>
      </c>
      <c r="C2932" s="1" t="str">
        <f t="shared" si="45"/>
        <v>21118</v>
      </c>
      <c r="D2932" t="s">
        <v>109</v>
      </c>
      <c r="E2932" t="s">
        <v>110</v>
      </c>
      <c r="F2932" t="s">
        <v>190</v>
      </c>
      <c r="G2932">
        <v>13.5</v>
      </c>
      <c r="H2932">
        <v>43.25</v>
      </c>
      <c r="I2932" t="s">
        <v>39</v>
      </c>
      <c r="J2932" t="str">
        <f>_xlfn.XLOOKUP(Table1_1[[#This Row],[Analyte]],[1]analyte_order!$B:$B,[1]analyte_order!$C:$C)</f>
        <v>756426-58-1</v>
      </c>
      <c r="K2932">
        <f>_xlfn.XLOOKUP(Table1_1[[#This Row],[CAS_rn]],[1]analyte_order!$C:$C,[1]analyte_order!$E:$E)</f>
        <v>36</v>
      </c>
      <c r="L2932" s="3">
        <v>4.1099999999999998E-2</v>
      </c>
    </row>
    <row r="2933" spans="1:12" x14ac:dyDescent="0.3">
      <c r="A2933" t="s">
        <v>213</v>
      </c>
      <c r="B2933" s="1">
        <v>44314</v>
      </c>
      <c r="C2933" s="1" t="str">
        <f t="shared" si="45"/>
        <v>21118</v>
      </c>
      <c r="D2933" t="s">
        <v>109</v>
      </c>
      <c r="E2933" t="s">
        <v>110</v>
      </c>
      <c r="F2933" t="s">
        <v>190</v>
      </c>
      <c r="G2933">
        <v>13.5</v>
      </c>
      <c r="H2933">
        <v>43.25</v>
      </c>
      <c r="I2933" t="s">
        <v>40</v>
      </c>
      <c r="J2933" t="str">
        <f>_xlfn.XLOOKUP(Table1_1[[#This Row],[Analyte]],[1]analyte_order!$B:$B,[1]analyte_order!$C:$C)</f>
        <v>763051-92-9</v>
      </c>
      <c r="K2933">
        <f>_xlfn.XLOOKUP(Table1_1[[#This Row],[CAS_rn]],[1]analyte_order!$C:$C,[1]analyte_order!$E:$E)</f>
        <v>37</v>
      </c>
      <c r="L2933" s="3">
        <v>4.1099999999999998E-2</v>
      </c>
    </row>
    <row r="2934" spans="1:12" x14ac:dyDescent="0.3">
      <c r="A2934" t="s">
        <v>213</v>
      </c>
      <c r="B2934" s="1">
        <v>44314</v>
      </c>
      <c r="C2934" s="1" t="str">
        <f t="shared" si="45"/>
        <v>21118</v>
      </c>
      <c r="D2934" t="s">
        <v>109</v>
      </c>
      <c r="E2934" t="s">
        <v>110</v>
      </c>
      <c r="F2934" t="s">
        <v>190</v>
      </c>
      <c r="G2934">
        <v>13.5</v>
      </c>
      <c r="H2934">
        <v>43.25</v>
      </c>
      <c r="I2934" t="s">
        <v>41</v>
      </c>
      <c r="J2934" t="str">
        <f>_xlfn.XLOOKUP(Table1_1[[#This Row],[Analyte]],[1]analyte_order!$B:$B,[1]analyte_order!$C:$C)</f>
        <v>356-02-5</v>
      </c>
      <c r="K2934">
        <f>_xlfn.XLOOKUP(Table1_1[[#This Row],[CAS_rn]],[1]analyte_order!$C:$C,[1]analyte_order!$E:$E)</f>
        <v>38</v>
      </c>
      <c r="L2934" s="3">
        <v>0.41099999999999998</v>
      </c>
    </row>
    <row r="2935" spans="1:12" x14ac:dyDescent="0.3">
      <c r="A2935" t="s">
        <v>213</v>
      </c>
      <c r="B2935" s="1">
        <v>44314</v>
      </c>
      <c r="C2935" s="1" t="str">
        <f t="shared" si="45"/>
        <v>21118</v>
      </c>
      <c r="D2935" t="s">
        <v>109</v>
      </c>
      <c r="E2935" t="s">
        <v>110</v>
      </c>
      <c r="F2935" t="s">
        <v>190</v>
      </c>
      <c r="G2935">
        <v>13.5</v>
      </c>
      <c r="H2935">
        <v>43.25</v>
      </c>
      <c r="I2935" t="s">
        <v>42</v>
      </c>
      <c r="J2935" t="str">
        <f>_xlfn.XLOOKUP(Table1_1[[#This Row],[Analyte]],[1]analyte_order!$B:$B,[1]analyte_order!$C:$C)</f>
        <v>914637-49-3</v>
      </c>
      <c r="K2935">
        <f>_xlfn.XLOOKUP(Table1_1[[#This Row],[CAS_rn]],[1]analyte_order!$C:$C,[1]analyte_order!$E:$E)</f>
        <v>39</v>
      </c>
      <c r="L2935" s="3">
        <v>4.1099999999999998E-2</v>
      </c>
    </row>
    <row r="2936" spans="1:12" x14ac:dyDescent="0.3">
      <c r="A2936" t="s">
        <v>213</v>
      </c>
      <c r="B2936" s="1">
        <v>44314</v>
      </c>
      <c r="C2936" s="1" t="str">
        <f t="shared" si="45"/>
        <v>21118</v>
      </c>
      <c r="D2936" t="s">
        <v>109</v>
      </c>
      <c r="E2936" t="s">
        <v>110</v>
      </c>
      <c r="F2936" t="s">
        <v>190</v>
      </c>
      <c r="G2936">
        <v>13.5</v>
      </c>
      <c r="H2936">
        <v>43.25</v>
      </c>
      <c r="I2936" t="s">
        <v>43</v>
      </c>
      <c r="J2936" t="str">
        <f>_xlfn.XLOOKUP(Table1_1[[#This Row],[Analyte]],[1]analyte_order!$B:$B,[1]analyte_order!$C:$C)</f>
        <v>812-70-4</v>
      </c>
      <c r="K2936">
        <f>_xlfn.XLOOKUP(Table1_1[[#This Row],[CAS_rn]],[1]analyte_order!$C:$C,[1]analyte_order!$E:$E)</f>
        <v>40</v>
      </c>
      <c r="L2936" s="3">
        <v>3.86</v>
      </c>
    </row>
    <row r="2937" spans="1:12" x14ac:dyDescent="0.3">
      <c r="A2937" t="s">
        <v>213</v>
      </c>
      <c r="B2937" s="1">
        <v>44314</v>
      </c>
      <c r="C2937" s="1" t="str">
        <f t="shared" si="45"/>
        <v>21118</v>
      </c>
      <c r="D2937" t="s">
        <v>109</v>
      </c>
      <c r="E2937" t="s">
        <v>110</v>
      </c>
      <c r="F2937" t="s">
        <v>190</v>
      </c>
      <c r="G2937">
        <v>13.5</v>
      </c>
      <c r="H2937">
        <v>43.25</v>
      </c>
      <c r="I2937" t="s">
        <v>44</v>
      </c>
      <c r="J2937" t="str">
        <f>_xlfn.XLOOKUP(Table1_1[[#This Row],[Analyte]],[1]analyte_order!$B:$B,[1]analyte_order!$C:$C)</f>
        <v>53826-12-3</v>
      </c>
      <c r="K2937">
        <f>_xlfn.XLOOKUP(Table1_1[[#This Row],[CAS_rn]],[1]analyte_order!$C:$C,[1]analyte_order!$E:$E)</f>
        <v>41</v>
      </c>
      <c r="L2937" s="3">
        <v>0.10299999999999999</v>
      </c>
    </row>
    <row r="2938" spans="1:12" x14ac:dyDescent="0.3">
      <c r="A2938" t="s">
        <v>213</v>
      </c>
      <c r="B2938" s="1">
        <v>44314</v>
      </c>
      <c r="C2938" s="1" t="str">
        <f t="shared" si="45"/>
        <v>21118</v>
      </c>
      <c r="D2938" t="s">
        <v>109</v>
      </c>
      <c r="E2938" t="s">
        <v>110</v>
      </c>
      <c r="F2938" t="s">
        <v>190</v>
      </c>
      <c r="G2938">
        <v>13.5</v>
      </c>
      <c r="H2938">
        <v>43.25</v>
      </c>
      <c r="I2938" t="s">
        <v>45</v>
      </c>
      <c r="J2938" t="str">
        <f>_xlfn.XLOOKUP(Table1_1[[#This Row],[Analyte]],[1]analyte_order!$B:$B,[1]analyte_order!$C:$C)</f>
        <v>27854-31-5</v>
      </c>
      <c r="K2938">
        <f>_xlfn.XLOOKUP(Table1_1[[#This Row],[CAS_rn]],[1]analyte_order!$C:$C,[1]analyte_order!$E:$E)</f>
        <v>42</v>
      </c>
      <c r="L2938" s="3">
        <v>0.10299999999999999</v>
      </c>
    </row>
    <row r="2939" spans="1:12" x14ac:dyDescent="0.3">
      <c r="A2939" t="s">
        <v>213</v>
      </c>
      <c r="B2939" s="1">
        <v>44314</v>
      </c>
      <c r="C2939" s="1" t="str">
        <f t="shared" si="45"/>
        <v>21118</v>
      </c>
      <c r="D2939" t="s">
        <v>109</v>
      </c>
      <c r="E2939" t="s">
        <v>110</v>
      </c>
      <c r="F2939" t="s">
        <v>190</v>
      </c>
      <c r="G2939">
        <v>13.5</v>
      </c>
      <c r="H2939">
        <v>43.25</v>
      </c>
      <c r="I2939" t="s">
        <v>46</v>
      </c>
      <c r="J2939" t="str">
        <f>_xlfn.XLOOKUP(Table1_1[[#This Row],[Analyte]],[1]analyte_order!$B:$B,[1]analyte_order!$C:$C)</f>
        <v>53826-13-4</v>
      </c>
      <c r="K2939">
        <f>_xlfn.XLOOKUP(Table1_1[[#This Row],[CAS_rn]],[1]analyte_order!$C:$C,[1]analyte_order!$E:$E)</f>
        <v>43</v>
      </c>
      <c r="L2939" s="3">
        <v>4.1099999999999998E-2</v>
      </c>
    </row>
    <row r="2940" spans="1:12" x14ac:dyDescent="0.3">
      <c r="A2940" t="s">
        <v>213</v>
      </c>
      <c r="B2940" s="1">
        <v>44314</v>
      </c>
      <c r="C2940" s="1" t="str">
        <f t="shared" si="45"/>
        <v>21118</v>
      </c>
      <c r="D2940" t="s">
        <v>109</v>
      </c>
      <c r="E2940" t="s">
        <v>110</v>
      </c>
      <c r="F2940" t="s">
        <v>190</v>
      </c>
      <c r="G2940">
        <v>13.5</v>
      </c>
      <c r="H2940">
        <v>43.25</v>
      </c>
      <c r="I2940" t="s">
        <v>47</v>
      </c>
      <c r="J2940" t="str">
        <f>_xlfn.XLOOKUP(Table1_1[[#This Row],[Analyte]],[1]analyte_order!$B:$B,[1]analyte_order!$C:$C)</f>
        <v>161094-75-3</v>
      </c>
      <c r="K2940">
        <f>_xlfn.XLOOKUP(Table1_1[[#This Row],[CAS_rn]],[1]analyte_order!$C:$C,[1]analyte_order!$E:$E)</f>
        <v>44</v>
      </c>
      <c r="L2940" s="3">
        <v>4.1099999999999998E-2</v>
      </c>
    </row>
    <row r="2941" spans="1:12" x14ac:dyDescent="0.3">
      <c r="A2941" t="s">
        <v>213</v>
      </c>
      <c r="B2941" s="1">
        <v>44314</v>
      </c>
      <c r="C2941" s="1" t="str">
        <f t="shared" si="45"/>
        <v>21118</v>
      </c>
      <c r="D2941" t="s">
        <v>109</v>
      </c>
      <c r="E2941" t="s">
        <v>110</v>
      </c>
      <c r="F2941" t="s">
        <v>190</v>
      </c>
      <c r="G2941">
        <v>13.5</v>
      </c>
      <c r="H2941">
        <v>43.25</v>
      </c>
      <c r="I2941" t="s">
        <v>48</v>
      </c>
      <c r="J2941" t="str">
        <f>_xlfn.XLOOKUP(Table1_1[[#This Row],[Analyte]],[1]analyte_order!$B:$B,[1]analyte_order!$C:$C)</f>
        <v>70887-84-2</v>
      </c>
      <c r="K2941">
        <f>_xlfn.XLOOKUP(Table1_1[[#This Row],[CAS_rn]],[1]analyte_order!$C:$C,[1]analyte_order!$E:$E)</f>
        <v>45</v>
      </c>
      <c r="L2941" s="3">
        <v>4.1099999999999998E-2</v>
      </c>
    </row>
    <row r="2942" spans="1:12" x14ac:dyDescent="0.3">
      <c r="A2942" t="s">
        <v>213</v>
      </c>
      <c r="B2942" s="1">
        <v>44314</v>
      </c>
      <c r="C2942" s="1" t="str">
        <f t="shared" si="45"/>
        <v>21118</v>
      </c>
      <c r="D2942" t="s">
        <v>109</v>
      </c>
      <c r="E2942" t="s">
        <v>110</v>
      </c>
      <c r="F2942" t="s">
        <v>190</v>
      </c>
      <c r="G2942">
        <v>13.5</v>
      </c>
      <c r="H2942">
        <v>43.25</v>
      </c>
      <c r="I2942" t="s">
        <v>49</v>
      </c>
      <c r="J2942" t="str">
        <f>_xlfn.XLOOKUP(Table1_1[[#This Row],[Analyte]],[1]analyte_order!$B:$B,[1]analyte_order!$C:$C)</f>
        <v>57677-95-9</v>
      </c>
      <c r="K2942">
        <f>_xlfn.XLOOKUP(Table1_1[[#This Row],[CAS_rn]],[1]analyte_order!$C:$C,[1]analyte_order!$E:$E)</f>
        <v>46</v>
      </c>
      <c r="L2942" s="3">
        <v>0.10299999999999999</v>
      </c>
    </row>
    <row r="2943" spans="1:12" x14ac:dyDescent="0.3">
      <c r="A2943" t="s">
        <v>213</v>
      </c>
      <c r="B2943" s="1">
        <v>44314</v>
      </c>
      <c r="C2943" s="1" t="str">
        <f t="shared" si="45"/>
        <v>21118</v>
      </c>
      <c r="D2943" t="s">
        <v>109</v>
      </c>
      <c r="E2943" t="s">
        <v>110</v>
      </c>
      <c r="F2943" t="s">
        <v>190</v>
      </c>
      <c r="G2943">
        <v>13.5</v>
      </c>
      <c r="H2943">
        <v>43.25</v>
      </c>
      <c r="I2943" t="s">
        <v>50</v>
      </c>
      <c r="J2943" t="str">
        <f>_xlfn.XLOOKUP(Table1_1[[#This Row],[Analyte]],[1]analyte_order!$B:$B,[1]analyte_order!$C:$C)</f>
        <v>30334-69-1</v>
      </c>
      <c r="K2943">
        <f>_xlfn.XLOOKUP(Table1_1[[#This Row],[CAS_rn]],[1]analyte_order!$C:$C,[1]analyte_order!$E:$E)</f>
        <v>51</v>
      </c>
      <c r="L2943" s="3">
        <v>3.34</v>
      </c>
    </row>
    <row r="2944" spans="1:12" x14ac:dyDescent="0.3">
      <c r="A2944" t="s">
        <v>213</v>
      </c>
      <c r="B2944" s="1">
        <v>44314</v>
      </c>
      <c r="C2944" s="1" t="str">
        <f t="shared" si="45"/>
        <v>21118</v>
      </c>
      <c r="D2944" t="s">
        <v>109</v>
      </c>
      <c r="E2944" t="s">
        <v>110</v>
      </c>
      <c r="F2944" t="s">
        <v>190</v>
      </c>
      <c r="G2944">
        <v>13.5</v>
      </c>
      <c r="H2944">
        <v>43.25</v>
      </c>
      <c r="I2944" t="s">
        <v>51</v>
      </c>
      <c r="J2944" t="str">
        <f>_xlfn.XLOOKUP(Table1_1[[#This Row],[Analyte]],[1]analyte_order!$B:$B,[1]analyte_order!$C:$C)</f>
        <v>41997-13-1</v>
      </c>
      <c r="K2944">
        <f>_xlfn.XLOOKUP(Table1_1[[#This Row],[CAS_rn]],[1]analyte_order!$C:$C,[1]analyte_order!$E:$E)</f>
        <v>52</v>
      </c>
      <c r="L2944" s="3">
        <v>22</v>
      </c>
    </row>
    <row r="2945" spans="1:12" x14ac:dyDescent="0.3">
      <c r="A2945" t="s">
        <v>213</v>
      </c>
      <c r="B2945" s="1">
        <v>44314</v>
      </c>
      <c r="C2945" s="1" t="str">
        <f t="shared" si="45"/>
        <v>21118</v>
      </c>
      <c r="D2945" t="s">
        <v>109</v>
      </c>
      <c r="E2945" t="s">
        <v>110</v>
      </c>
      <c r="F2945" t="s">
        <v>190</v>
      </c>
      <c r="G2945">
        <v>13.5</v>
      </c>
      <c r="H2945">
        <v>43.25</v>
      </c>
      <c r="I2945" t="s">
        <v>52</v>
      </c>
      <c r="J2945" t="str">
        <f>_xlfn.XLOOKUP(Table1_1[[#This Row],[Analyte]],[1]analyte_order!$B:$B,[1]analyte_order!$C:$C)</f>
        <v>423-41-6</v>
      </c>
      <c r="K2945">
        <f>_xlfn.XLOOKUP(Table1_1[[#This Row],[CAS_rn]],[1]analyte_order!$C:$C,[1]analyte_order!$E:$E)</f>
        <v>53</v>
      </c>
      <c r="L2945" s="3">
        <v>0.10299999999999999</v>
      </c>
    </row>
    <row r="2946" spans="1:12" x14ac:dyDescent="0.3">
      <c r="A2946" t="s">
        <v>213</v>
      </c>
      <c r="B2946" s="1">
        <v>44314</v>
      </c>
      <c r="C2946" s="1" t="str">
        <f t="shared" ref="C2946:C3009" si="46">TEXT(B2946,"yy")&amp;TEXT((B2946-DATEVALUE("1/1/"&amp;TEXT(B2946,"yy"))+1),"000")</f>
        <v>21118</v>
      </c>
      <c r="D2946" t="s">
        <v>109</v>
      </c>
      <c r="E2946" t="s">
        <v>110</v>
      </c>
      <c r="F2946" t="s">
        <v>190</v>
      </c>
      <c r="G2946">
        <v>13.5</v>
      </c>
      <c r="H2946">
        <v>43.25</v>
      </c>
      <c r="I2946" t="s">
        <v>53</v>
      </c>
      <c r="J2946" t="str">
        <f>_xlfn.XLOOKUP(Table1_1[[#This Row],[Analyte]],[1]analyte_order!$B:$B,[1]analyte_order!$C:$C)</f>
        <v>777011-38-8</v>
      </c>
      <c r="K2946">
        <f>_xlfn.XLOOKUP(Table1_1[[#This Row],[CAS_rn]],[1]analyte_order!$C:$C,[1]analyte_order!$E:$E)</f>
        <v>54</v>
      </c>
      <c r="L2946" s="3">
        <v>4.1099999999999998E-2</v>
      </c>
    </row>
    <row r="2947" spans="1:12" x14ac:dyDescent="0.3">
      <c r="A2947" t="s">
        <v>213</v>
      </c>
      <c r="B2947" s="1">
        <v>44314</v>
      </c>
      <c r="C2947" s="1" t="str">
        <f t="shared" si="46"/>
        <v>21118</v>
      </c>
      <c r="D2947" t="s">
        <v>109</v>
      </c>
      <c r="E2947" t="s">
        <v>110</v>
      </c>
      <c r="F2947" t="s">
        <v>190</v>
      </c>
      <c r="G2947">
        <v>13.5</v>
      </c>
      <c r="H2947">
        <v>43.25</v>
      </c>
      <c r="I2947" t="s">
        <v>54</v>
      </c>
      <c r="J2947" t="str">
        <f>_xlfn.XLOOKUP(Table1_1[[#This Row],[Analyte]],[1]analyte_order!$B:$B,[1]analyte_order!$C:$C)</f>
        <v>646-83-3</v>
      </c>
      <c r="K2947">
        <f>_xlfn.XLOOKUP(Table1_1[[#This Row],[CAS_rn]],[1]analyte_order!$C:$C,[1]analyte_order!$E:$E)</f>
        <v>55</v>
      </c>
      <c r="L2947" s="3">
        <v>0.10299999999999999</v>
      </c>
    </row>
    <row r="2948" spans="1:12" x14ac:dyDescent="0.3">
      <c r="A2948" t="s">
        <v>213</v>
      </c>
      <c r="B2948" s="1">
        <v>44314</v>
      </c>
      <c r="C2948" s="1" t="str">
        <f t="shared" si="46"/>
        <v>21118</v>
      </c>
      <c r="D2948" t="s">
        <v>109</v>
      </c>
      <c r="E2948" t="s">
        <v>110</v>
      </c>
      <c r="F2948" t="s">
        <v>190</v>
      </c>
      <c r="G2948">
        <v>13.5</v>
      </c>
      <c r="H2948">
        <v>43.25</v>
      </c>
      <c r="I2948" t="s">
        <v>55</v>
      </c>
      <c r="J2948" t="str">
        <f>_xlfn.XLOOKUP(Table1_1[[#This Row],[Analyte]],[1]analyte_order!$B:$B,[1]analyte_order!$C:$C)</f>
        <v>678-41-1</v>
      </c>
      <c r="K2948">
        <f>_xlfn.XLOOKUP(Table1_1[[#This Row],[CAS_rn]],[1]analyte_order!$C:$C,[1]analyte_order!$E:$E)</f>
        <v>56</v>
      </c>
      <c r="L2948" s="3">
        <v>4.1099999999999998E-2</v>
      </c>
    </row>
    <row r="2949" spans="1:12" x14ac:dyDescent="0.3">
      <c r="A2949" t="s">
        <v>213</v>
      </c>
      <c r="B2949" s="1">
        <v>44314</v>
      </c>
      <c r="C2949" s="1" t="str">
        <f t="shared" si="46"/>
        <v>21118</v>
      </c>
      <c r="D2949" t="s">
        <v>109</v>
      </c>
      <c r="E2949" t="s">
        <v>110</v>
      </c>
      <c r="F2949" t="s">
        <v>190</v>
      </c>
      <c r="G2949">
        <v>13.5</v>
      </c>
      <c r="H2949">
        <v>43.25</v>
      </c>
      <c r="I2949" t="s">
        <v>56</v>
      </c>
      <c r="J2949" t="str">
        <f>_xlfn.XLOOKUP(Table1_1[[#This Row],[Analyte]],[1]analyte_order!$B:$B,[1]analyte_order!$C:$C)</f>
        <v>2965-52-8</v>
      </c>
      <c r="K2949">
        <f>_xlfn.XLOOKUP(Table1_1[[#This Row],[CAS_rn]],[1]analyte_order!$C:$C,[1]analyte_order!$E:$E)</f>
        <v>57</v>
      </c>
      <c r="L2949" s="3">
        <v>4.1099999999999998E-2</v>
      </c>
    </row>
    <row r="2950" spans="1:12" x14ac:dyDescent="0.3">
      <c r="A2950" t="s">
        <v>214</v>
      </c>
      <c r="B2950" s="1">
        <v>44314</v>
      </c>
      <c r="C2950" s="1" t="str">
        <f t="shared" si="46"/>
        <v>21118</v>
      </c>
      <c r="D2950" t="s">
        <v>109</v>
      </c>
      <c r="E2950" t="s">
        <v>110</v>
      </c>
      <c r="F2950" t="s">
        <v>111</v>
      </c>
      <c r="G2950">
        <v>18.5</v>
      </c>
      <c r="H2950">
        <v>162.19999999999999</v>
      </c>
      <c r="I2950" t="s">
        <v>7</v>
      </c>
      <c r="J2950" t="str">
        <f>_xlfn.XLOOKUP(Table1_1[[#This Row],[Analyte]],[1]analyte_order!$B:$B,[1]analyte_order!$C:$C)</f>
        <v>375-22-4</v>
      </c>
      <c r="K2950">
        <f>_xlfn.XLOOKUP(Table1_1[[#This Row],[CAS_rn]],[1]analyte_order!$C:$C,[1]analyte_order!$E:$E)</f>
        <v>1</v>
      </c>
      <c r="L2950" s="3">
        <v>4.2549999999999998E-2</v>
      </c>
    </row>
    <row r="2951" spans="1:12" x14ac:dyDescent="0.3">
      <c r="A2951" t="s">
        <v>214</v>
      </c>
      <c r="B2951" s="1">
        <v>44314</v>
      </c>
      <c r="C2951" s="1" t="str">
        <f t="shared" si="46"/>
        <v>21118</v>
      </c>
      <c r="D2951" t="s">
        <v>109</v>
      </c>
      <c r="E2951" t="s">
        <v>110</v>
      </c>
      <c r="F2951" t="s">
        <v>111</v>
      </c>
      <c r="G2951">
        <v>18.5</v>
      </c>
      <c r="H2951">
        <v>162.19999999999999</v>
      </c>
      <c r="I2951" t="s">
        <v>8</v>
      </c>
      <c r="J2951" t="str">
        <f>_xlfn.XLOOKUP(Table1_1[[#This Row],[Analyte]],[1]analyte_order!$B:$B,[1]analyte_order!$C:$C)</f>
        <v>2706-90-3</v>
      </c>
      <c r="K2951">
        <f>_xlfn.XLOOKUP(Table1_1[[#This Row],[CAS_rn]],[1]analyte_order!$C:$C,[1]analyte_order!$E:$E)</f>
        <v>2</v>
      </c>
      <c r="L2951" s="3">
        <v>4.2549999999999998E-2</v>
      </c>
    </row>
    <row r="2952" spans="1:12" x14ac:dyDescent="0.3">
      <c r="A2952" t="s">
        <v>214</v>
      </c>
      <c r="B2952" s="1">
        <v>44314</v>
      </c>
      <c r="C2952" s="1" t="str">
        <f t="shared" si="46"/>
        <v>21118</v>
      </c>
      <c r="D2952" t="s">
        <v>109</v>
      </c>
      <c r="E2952" t="s">
        <v>110</v>
      </c>
      <c r="F2952" t="s">
        <v>111</v>
      </c>
      <c r="G2952">
        <v>18.5</v>
      </c>
      <c r="H2952">
        <v>162.19999999999999</v>
      </c>
      <c r="I2952" t="s">
        <v>9</v>
      </c>
      <c r="J2952" t="str">
        <f>_xlfn.XLOOKUP(Table1_1[[#This Row],[Analyte]],[1]analyte_order!$B:$B,[1]analyte_order!$C:$C)</f>
        <v>307-24-4</v>
      </c>
      <c r="K2952">
        <f>_xlfn.XLOOKUP(Table1_1[[#This Row],[CAS_rn]],[1]analyte_order!$C:$C,[1]analyte_order!$E:$E)</f>
        <v>3</v>
      </c>
      <c r="L2952" s="3">
        <v>4.2549999999999998E-2</v>
      </c>
    </row>
    <row r="2953" spans="1:12" x14ac:dyDescent="0.3">
      <c r="A2953" t="s">
        <v>214</v>
      </c>
      <c r="B2953" s="1">
        <v>44314</v>
      </c>
      <c r="C2953" s="1" t="str">
        <f t="shared" si="46"/>
        <v>21118</v>
      </c>
      <c r="D2953" t="s">
        <v>109</v>
      </c>
      <c r="E2953" t="s">
        <v>110</v>
      </c>
      <c r="F2953" t="s">
        <v>111</v>
      </c>
      <c r="G2953">
        <v>18.5</v>
      </c>
      <c r="H2953">
        <v>162.19999999999999</v>
      </c>
      <c r="I2953" t="s">
        <v>10</v>
      </c>
      <c r="J2953" t="str">
        <f>_xlfn.XLOOKUP(Table1_1[[#This Row],[Analyte]],[1]analyte_order!$B:$B,[1]analyte_order!$C:$C)</f>
        <v>375-85-9</v>
      </c>
      <c r="K2953">
        <f>_xlfn.XLOOKUP(Table1_1[[#This Row],[CAS_rn]],[1]analyte_order!$C:$C,[1]analyte_order!$E:$E)</f>
        <v>4</v>
      </c>
      <c r="L2953" s="3">
        <v>4.2549999999999998E-2</v>
      </c>
    </row>
    <row r="2954" spans="1:12" x14ac:dyDescent="0.3">
      <c r="A2954" t="s">
        <v>214</v>
      </c>
      <c r="B2954" s="1">
        <v>44314</v>
      </c>
      <c r="C2954" s="1" t="str">
        <f t="shared" si="46"/>
        <v>21118</v>
      </c>
      <c r="D2954" t="s">
        <v>109</v>
      </c>
      <c r="E2954" t="s">
        <v>110</v>
      </c>
      <c r="F2954" t="s">
        <v>111</v>
      </c>
      <c r="G2954">
        <v>18.5</v>
      </c>
      <c r="H2954">
        <v>162.19999999999999</v>
      </c>
      <c r="I2954" t="s">
        <v>11</v>
      </c>
      <c r="J2954" t="str">
        <f>_xlfn.XLOOKUP(Table1_1[[#This Row],[Analyte]],[1]analyte_order!$B:$B,[1]analyte_order!$C:$C)</f>
        <v>335-67-1</v>
      </c>
      <c r="K2954">
        <f>_xlfn.XLOOKUP(Table1_1[[#This Row],[CAS_rn]],[1]analyte_order!$C:$C,[1]analyte_order!$E:$E)</f>
        <v>5</v>
      </c>
      <c r="L2954" s="3">
        <v>4.2549999999999998E-2</v>
      </c>
    </row>
    <row r="2955" spans="1:12" x14ac:dyDescent="0.3">
      <c r="A2955" t="s">
        <v>214</v>
      </c>
      <c r="B2955" s="1">
        <v>44314</v>
      </c>
      <c r="C2955" s="1" t="str">
        <f t="shared" si="46"/>
        <v>21118</v>
      </c>
      <c r="D2955" t="s">
        <v>109</v>
      </c>
      <c r="E2955" t="s">
        <v>110</v>
      </c>
      <c r="F2955" t="s">
        <v>111</v>
      </c>
      <c r="G2955">
        <v>18.5</v>
      </c>
      <c r="H2955">
        <v>162.19999999999999</v>
      </c>
      <c r="I2955" t="s">
        <v>12</v>
      </c>
      <c r="J2955" t="str">
        <f>_xlfn.XLOOKUP(Table1_1[[#This Row],[Analyte]],[1]analyte_order!$B:$B,[1]analyte_order!$C:$C)</f>
        <v>375-95-1</v>
      </c>
      <c r="K2955">
        <f>_xlfn.XLOOKUP(Table1_1[[#This Row],[CAS_rn]],[1]analyte_order!$C:$C,[1]analyte_order!$E:$E)</f>
        <v>6</v>
      </c>
      <c r="L2955" s="3">
        <v>4.2549999999999998E-2</v>
      </c>
    </row>
    <row r="2956" spans="1:12" x14ac:dyDescent="0.3">
      <c r="A2956" t="s">
        <v>214</v>
      </c>
      <c r="B2956" s="1">
        <v>44314</v>
      </c>
      <c r="C2956" s="1" t="str">
        <f t="shared" si="46"/>
        <v>21118</v>
      </c>
      <c r="D2956" t="s">
        <v>109</v>
      </c>
      <c r="E2956" t="s">
        <v>110</v>
      </c>
      <c r="F2956" t="s">
        <v>111</v>
      </c>
      <c r="G2956">
        <v>18.5</v>
      </c>
      <c r="H2956">
        <v>162.19999999999999</v>
      </c>
      <c r="I2956" t="s">
        <v>19</v>
      </c>
      <c r="J2956" t="str">
        <f>_xlfn.XLOOKUP(Table1_1[[#This Row],[Analyte]],[1]analyte_order!$B:$B,[1]analyte_order!$C:$C)</f>
        <v>335-76-2</v>
      </c>
      <c r="K2956">
        <f>_xlfn.XLOOKUP(Table1_1[[#This Row],[CAS_rn]],[1]analyte_order!$C:$C,[1]analyte_order!$E:$E)</f>
        <v>7</v>
      </c>
      <c r="L2956" s="3">
        <v>6.13</v>
      </c>
    </row>
    <row r="2957" spans="1:12" x14ac:dyDescent="0.3">
      <c r="A2957" t="s">
        <v>214</v>
      </c>
      <c r="B2957" s="1">
        <v>44314</v>
      </c>
      <c r="C2957" s="1" t="str">
        <f t="shared" si="46"/>
        <v>21118</v>
      </c>
      <c r="D2957" t="s">
        <v>109</v>
      </c>
      <c r="E2957" t="s">
        <v>110</v>
      </c>
      <c r="F2957" t="s">
        <v>111</v>
      </c>
      <c r="G2957">
        <v>18.5</v>
      </c>
      <c r="H2957">
        <v>162.19999999999999</v>
      </c>
      <c r="I2957" t="s">
        <v>20</v>
      </c>
      <c r="J2957" t="str">
        <f>_xlfn.XLOOKUP(Table1_1[[#This Row],[Analyte]],[1]analyte_order!$B:$B,[1]analyte_order!$C:$C)</f>
        <v>2058-94-8</v>
      </c>
      <c r="K2957">
        <f>_xlfn.XLOOKUP(Table1_1[[#This Row],[CAS_rn]],[1]analyte_order!$C:$C,[1]analyte_order!$E:$E)</f>
        <v>8</v>
      </c>
      <c r="L2957" s="3">
        <v>16.2</v>
      </c>
    </row>
    <row r="2958" spans="1:12" x14ac:dyDescent="0.3">
      <c r="A2958" t="s">
        <v>214</v>
      </c>
      <c r="B2958" s="1">
        <v>44314</v>
      </c>
      <c r="C2958" s="1" t="str">
        <f t="shared" si="46"/>
        <v>21118</v>
      </c>
      <c r="D2958" t="s">
        <v>109</v>
      </c>
      <c r="E2958" t="s">
        <v>110</v>
      </c>
      <c r="F2958" t="s">
        <v>111</v>
      </c>
      <c r="G2958">
        <v>18.5</v>
      </c>
      <c r="H2958">
        <v>162.19999999999999</v>
      </c>
      <c r="I2958" t="s">
        <v>21</v>
      </c>
      <c r="J2958" t="str">
        <f>_xlfn.XLOOKUP(Table1_1[[#This Row],[Analyte]],[1]analyte_order!$B:$B,[1]analyte_order!$C:$C)</f>
        <v>307-55-1</v>
      </c>
      <c r="K2958">
        <f>_xlfn.XLOOKUP(Table1_1[[#This Row],[CAS_rn]],[1]analyte_order!$C:$C,[1]analyte_order!$E:$E)</f>
        <v>9</v>
      </c>
      <c r="L2958" s="3">
        <v>17.5</v>
      </c>
    </row>
    <row r="2959" spans="1:12" x14ac:dyDescent="0.3">
      <c r="A2959" t="s">
        <v>214</v>
      </c>
      <c r="B2959" s="1">
        <v>44314</v>
      </c>
      <c r="C2959" s="1" t="str">
        <f t="shared" si="46"/>
        <v>21118</v>
      </c>
      <c r="D2959" t="s">
        <v>109</v>
      </c>
      <c r="E2959" t="s">
        <v>110</v>
      </c>
      <c r="F2959" t="s">
        <v>111</v>
      </c>
      <c r="G2959">
        <v>18.5</v>
      </c>
      <c r="H2959">
        <v>162.19999999999999</v>
      </c>
      <c r="I2959" t="s">
        <v>22</v>
      </c>
      <c r="J2959" t="str">
        <f>_xlfn.XLOOKUP(Table1_1[[#This Row],[Analyte]],[1]analyte_order!$B:$B,[1]analyte_order!$C:$C)</f>
        <v>72629-94-8</v>
      </c>
      <c r="K2959">
        <f>_xlfn.XLOOKUP(Table1_1[[#This Row],[CAS_rn]],[1]analyte_order!$C:$C,[1]analyte_order!$E:$E)</f>
        <v>10</v>
      </c>
      <c r="L2959" s="3">
        <v>18.899999999999999</v>
      </c>
    </row>
    <row r="2960" spans="1:12" x14ac:dyDescent="0.3">
      <c r="A2960" t="s">
        <v>214</v>
      </c>
      <c r="B2960" s="1">
        <v>44314</v>
      </c>
      <c r="C2960" s="1" t="str">
        <f t="shared" si="46"/>
        <v>21118</v>
      </c>
      <c r="D2960" t="s">
        <v>109</v>
      </c>
      <c r="E2960" t="s">
        <v>110</v>
      </c>
      <c r="F2960" t="s">
        <v>111</v>
      </c>
      <c r="G2960">
        <v>18.5</v>
      </c>
      <c r="H2960">
        <v>162.19999999999999</v>
      </c>
      <c r="I2960" t="s">
        <v>23</v>
      </c>
      <c r="J2960" t="str">
        <f>_xlfn.XLOOKUP(Table1_1[[#This Row],[Analyte]],[1]analyte_order!$B:$B,[1]analyte_order!$C:$C)</f>
        <v>376-06-7</v>
      </c>
      <c r="K2960">
        <f>_xlfn.XLOOKUP(Table1_1[[#This Row],[CAS_rn]],[1]analyte_order!$C:$C,[1]analyte_order!$E:$E)</f>
        <v>11</v>
      </c>
      <c r="L2960" s="3">
        <v>15.2</v>
      </c>
    </row>
    <row r="2961" spans="1:12" x14ac:dyDescent="0.3">
      <c r="A2961" t="s">
        <v>214</v>
      </c>
      <c r="B2961" s="1">
        <v>44314</v>
      </c>
      <c r="C2961" s="1" t="str">
        <f t="shared" si="46"/>
        <v>21118</v>
      </c>
      <c r="D2961" t="s">
        <v>109</v>
      </c>
      <c r="E2961" t="s">
        <v>110</v>
      </c>
      <c r="F2961" t="s">
        <v>111</v>
      </c>
      <c r="G2961">
        <v>18.5</v>
      </c>
      <c r="H2961">
        <v>162.19999999999999</v>
      </c>
      <c r="I2961" t="s">
        <v>24</v>
      </c>
      <c r="J2961" t="str">
        <f>_xlfn.XLOOKUP(Table1_1[[#This Row],[Analyte]],[1]analyte_order!$B:$B,[1]analyte_order!$C:$C)</f>
        <v>67905-19-5</v>
      </c>
      <c r="K2961">
        <f>_xlfn.XLOOKUP(Table1_1[[#This Row],[CAS_rn]],[1]analyte_order!$C:$C,[1]analyte_order!$E:$E)</f>
        <v>12</v>
      </c>
      <c r="L2961" s="3">
        <v>0.55500000000000005</v>
      </c>
    </row>
    <row r="2962" spans="1:12" x14ac:dyDescent="0.3">
      <c r="A2962" t="s">
        <v>214</v>
      </c>
      <c r="B2962" s="1">
        <v>44314</v>
      </c>
      <c r="C2962" s="1" t="str">
        <f t="shared" si="46"/>
        <v>21118</v>
      </c>
      <c r="D2962" t="s">
        <v>109</v>
      </c>
      <c r="E2962" t="s">
        <v>110</v>
      </c>
      <c r="F2962" t="s">
        <v>111</v>
      </c>
      <c r="G2962">
        <v>18.5</v>
      </c>
      <c r="H2962">
        <v>162.19999999999999</v>
      </c>
      <c r="I2962" t="s">
        <v>13</v>
      </c>
      <c r="J2962" t="str">
        <f>_xlfn.XLOOKUP(Table1_1[[#This Row],[Analyte]],[1]analyte_order!$B:$B,[1]analyte_order!$C:$C)</f>
        <v>375-73-5</v>
      </c>
      <c r="K2962">
        <f>_xlfn.XLOOKUP(Table1_1[[#This Row],[CAS_rn]],[1]analyte_order!$C:$C,[1]analyte_order!$E:$E)</f>
        <v>14</v>
      </c>
      <c r="L2962" s="3">
        <v>4.2549999999999998E-2</v>
      </c>
    </row>
    <row r="2963" spans="1:12" x14ac:dyDescent="0.3">
      <c r="A2963" t="s">
        <v>214</v>
      </c>
      <c r="B2963" s="1">
        <v>44314</v>
      </c>
      <c r="C2963" s="1" t="str">
        <f t="shared" si="46"/>
        <v>21118</v>
      </c>
      <c r="D2963" t="s">
        <v>109</v>
      </c>
      <c r="E2963" t="s">
        <v>110</v>
      </c>
      <c r="F2963" t="s">
        <v>111</v>
      </c>
      <c r="G2963">
        <v>18.5</v>
      </c>
      <c r="H2963">
        <v>162.19999999999999</v>
      </c>
      <c r="I2963" t="s">
        <v>14</v>
      </c>
      <c r="J2963" t="str">
        <f>_xlfn.XLOOKUP(Table1_1[[#This Row],[Analyte]],[1]analyte_order!$B:$B,[1]analyte_order!$C:$C)</f>
        <v>2706-91-4</v>
      </c>
      <c r="K2963">
        <f>_xlfn.XLOOKUP(Table1_1[[#This Row],[CAS_rn]],[1]analyte_order!$C:$C,[1]analyte_order!$E:$E)</f>
        <v>15</v>
      </c>
      <c r="L2963" s="3">
        <v>0.1065</v>
      </c>
    </row>
    <row r="2964" spans="1:12" x14ac:dyDescent="0.3">
      <c r="A2964" t="s">
        <v>214</v>
      </c>
      <c r="B2964" s="1">
        <v>44314</v>
      </c>
      <c r="C2964" s="1" t="str">
        <f t="shared" si="46"/>
        <v>21118</v>
      </c>
      <c r="D2964" t="s">
        <v>109</v>
      </c>
      <c r="E2964" t="s">
        <v>110</v>
      </c>
      <c r="F2964" t="s">
        <v>111</v>
      </c>
      <c r="G2964">
        <v>18.5</v>
      </c>
      <c r="H2964">
        <v>162.19999999999999</v>
      </c>
      <c r="I2964" t="s">
        <v>15</v>
      </c>
      <c r="J2964" t="str">
        <f>_xlfn.XLOOKUP(Table1_1[[#This Row],[Analyte]],[1]analyte_order!$B:$B,[1]analyte_order!$C:$C)</f>
        <v>355-46-4</v>
      </c>
      <c r="K2964">
        <f>_xlfn.XLOOKUP(Table1_1[[#This Row],[CAS_rn]],[1]analyte_order!$C:$C,[1]analyte_order!$E:$E)</f>
        <v>16</v>
      </c>
      <c r="L2964" s="3">
        <v>7.17</v>
      </c>
    </row>
    <row r="2965" spans="1:12" x14ac:dyDescent="0.3">
      <c r="A2965" t="s">
        <v>214</v>
      </c>
      <c r="B2965" s="1">
        <v>44314</v>
      </c>
      <c r="C2965" s="1" t="str">
        <f t="shared" si="46"/>
        <v>21118</v>
      </c>
      <c r="D2965" t="s">
        <v>109</v>
      </c>
      <c r="E2965" t="s">
        <v>110</v>
      </c>
      <c r="F2965" t="s">
        <v>111</v>
      </c>
      <c r="G2965">
        <v>18.5</v>
      </c>
      <c r="H2965">
        <v>162.19999999999999</v>
      </c>
      <c r="I2965" t="s">
        <v>16</v>
      </c>
      <c r="J2965" t="str">
        <f>_xlfn.XLOOKUP(Table1_1[[#This Row],[Analyte]],[1]analyte_order!$B:$B,[1]analyte_order!$C:$C)</f>
        <v>375-92-8</v>
      </c>
      <c r="K2965">
        <f>_xlfn.XLOOKUP(Table1_1[[#This Row],[CAS_rn]],[1]analyte_order!$C:$C,[1]analyte_order!$E:$E)</f>
        <v>17</v>
      </c>
      <c r="L2965" s="3">
        <v>1.89</v>
      </c>
    </row>
    <row r="2966" spans="1:12" x14ac:dyDescent="0.3">
      <c r="A2966" t="s">
        <v>214</v>
      </c>
      <c r="B2966" s="1">
        <v>44314</v>
      </c>
      <c r="C2966" s="1" t="str">
        <f t="shared" si="46"/>
        <v>21118</v>
      </c>
      <c r="D2966" t="s">
        <v>109</v>
      </c>
      <c r="E2966" t="s">
        <v>110</v>
      </c>
      <c r="F2966" t="s">
        <v>111</v>
      </c>
      <c r="G2966">
        <v>18.5</v>
      </c>
      <c r="H2966">
        <v>162.19999999999999</v>
      </c>
      <c r="I2966" t="s">
        <v>17</v>
      </c>
      <c r="J2966" t="str">
        <f>_xlfn.XLOOKUP(Table1_1[[#This Row],[Analyte]],[1]analyte_order!$B:$B,[1]analyte_order!$C:$C)</f>
        <v>1763-23-1</v>
      </c>
      <c r="K2966">
        <f>_xlfn.XLOOKUP(Table1_1[[#This Row],[CAS_rn]],[1]analyte_order!$C:$C,[1]analyte_order!$E:$E)</f>
        <v>18</v>
      </c>
      <c r="L2966" s="3">
        <v>1590</v>
      </c>
    </row>
    <row r="2967" spans="1:12" x14ac:dyDescent="0.3">
      <c r="A2967" t="s">
        <v>214</v>
      </c>
      <c r="B2967" s="1">
        <v>44314</v>
      </c>
      <c r="C2967" s="1" t="str">
        <f t="shared" si="46"/>
        <v>21118</v>
      </c>
      <c r="D2967" t="s">
        <v>109</v>
      </c>
      <c r="E2967" t="s">
        <v>110</v>
      </c>
      <c r="F2967" t="s">
        <v>111</v>
      </c>
      <c r="G2967">
        <v>18.5</v>
      </c>
      <c r="H2967">
        <v>162.19999999999999</v>
      </c>
      <c r="I2967" t="s">
        <v>25</v>
      </c>
      <c r="J2967" t="str">
        <f>_xlfn.XLOOKUP(Table1_1[[#This Row],[Analyte]],[1]analyte_order!$B:$B,[1]analyte_order!$C:$C)</f>
        <v>68259-12-1</v>
      </c>
      <c r="K2967">
        <f>_xlfn.XLOOKUP(Table1_1[[#This Row],[CAS_rn]],[1]analyte_order!$C:$C,[1]analyte_order!$E:$E)</f>
        <v>19</v>
      </c>
      <c r="L2967" s="3">
        <v>12.8</v>
      </c>
    </row>
    <row r="2968" spans="1:12" x14ac:dyDescent="0.3">
      <c r="A2968" t="s">
        <v>214</v>
      </c>
      <c r="B2968" s="1">
        <v>44314</v>
      </c>
      <c r="C2968" s="1" t="str">
        <f t="shared" si="46"/>
        <v>21118</v>
      </c>
      <c r="D2968" t="s">
        <v>109</v>
      </c>
      <c r="E2968" t="s">
        <v>110</v>
      </c>
      <c r="F2968" t="s">
        <v>111</v>
      </c>
      <c r="G2968">
        <v>18.5</v>
      </c>
      <c r="H2968">
        <v>162.19999999999999</v>
      </c>
      <c r="I2968" t="s">
        <v>26</v>
      </c>
      <c r="J2968" t="str">
        <f>_xlfn.XLOOKUP(Table1_1[[#This Row],[Analyte]],[1]analyte_order!$B:$B,[1]analyte_order!$C:$C)</f>
        <v>335-77-3</v>
      </c>
      <c r="K2968">
        <f>_xlfn.XLOOKUP(Table1_1[[#This Row],[CAS_rn]],[1]analyte_order!$C:$C,[1]analyte_order!$E:$E)</f>
        <v>20</v>
      </c>
      <c r="L2968" s="3">
        <v>16.399999999999999</v>
      </c>
    </row>
    <row r="2969" spans="1:12" x14ac:dyDescent="0.3">
      <c r="A2969" t="s">
        <v>214</v>
      </c>
      <c r="B2969" s="1">
        <v>44314</v>
      </c>
      <c r="C2969" s="1" t="str">
        <f t="shared" si="46"/>
        <v>21118</v>
      </c>
      <c r="D2969" t="s">
        <v>109</v>
      </c>
      <c r="E2969" t="s">
        <v>110</v>
      </c>
      <c r="F2969" t="s">
        <v>111</v>
      </c>
      <c r="G2969">
        <v>18.5</v>
      </c>
      <c r="H2969">
        <v>162.19999999999999</v>
      </c>
      <c r="I2969" t="s">
        <v>27</v>
      </c>
      <c r="J2969" t="str">
        <f>_xlfn.XLOOKUP(Table1_1[[#This Row],[Analyte]],[1]analyte_order!$B:$B,[1]analyte_order!$C:$C)</f>
        <v>79780-39-5</v>
      </c>
      <c r="K2969">
        <f>_xlfn.XLOOKUP(Table1_1[[#This Row],[CAS_rn]],[1]analyte_order!$C:$C,[1]analyte_order!$E:$E)</f>
        <v>21</v>
      </c>
      <c r="L2969" s="3">
        <v>5.01</v>
      </c>
    </row>
    <row r="2970" spans="1:12" x14ac:dyDescent="0.3">
      <c r="A2970" t="s">
        <v>214</v>
      </c>
      <c r="B2970" s="1">
        <v>44314</v>
      </c>
      <c r="C2970" s="1" t="str">
        <f t="shared" si="46"/>
        <v>21118</v>
      </c>
      <c r="D2970" t="s">
        <v>109</v>
      </c>
      <c r="E2970" t="s">
        <v>110</v>
      </c>
      <c r="F2970" t="s">
        <v>111</v>
      </c>
      <c r="G2970">
        <v>18.5</v>
      </c>
      <c r="H2970">
        <v>162.19999999999999</v>
      </c>
      <c r="I2970" t="s">
        <v>28</v>
      </c>
      <c r="J2970" t="str">
        <f>_xlfn.XLOOKUP(Table1_1[[#This Row],[Analyte]],[1]analyte_order!$B:$B,[1]analyte_order!$C:$C)</f>
        <v>757124-72-4</v>
      </c>
      <c r="K2970">
        <f>_xlfn.XLOOKUP(Table1_1[[#This Row],[CAS_rn]],[1]analyte_order!$C:$C,[1]analyte_order!$E:$E)</f>
        <v>22</v>
      </c>
      <c r="L2970" s="3">
        <v>0.1065</v>
      </c>
    </row>
    <row r="2971" spans="1:12" x14ac:dyDescent="0.3">
      <c r="A2971" t="s">
        <v>214</v>
      </c>
      <c r="B2971" s="1">
        <v>44314</v>
      </c>
      <c r="C2971" s="1" t="str">
        <f t="shared" si="46"/>
        <v>21118</v>
      </c>
      <c r="D2971" t="s">
        <v>109</v>
      </c>
      <c r="E2971" t="s">
        <v>110</v>
      </c>
      <c r="F2971" t="s">
        <v>111</v>
      </c>
      <c r="G2971">
        <v>18.5</v>
      </c>
      <c r="H2971">
        <v>162.19999999999999</v>
      </c>
      <c r="I2971" t="s">
        <v>18</v>
      </c>
      <c r="J2971" t="str">
        <f>_xlfn.XLOOKUP(Table1_1[[#This Row],[Analyte]],[1]analyte_order!$B:$B,[1]analyte_order!$C:$C)</f>
        <v>27619-97-2</v>
      </c>
      <c r="K2971">
        <f>_xlfn.XLOOKUP(Table1_1[[#This Row],[CAS_rn]],[1]analyte_order!$C:$C,[1]analyte_order!$E:$E)</f>
        <v>23</v>
      </c>
      <c r="L2971" s="3">
        <v>4.2549999999999998E-2</v>
      </c>
    </row>
    <row r="2972" spans="1:12" x14ac:dyDescent="0.3">
      <c r="A2972" t="s">
        <v>214</v>
      </c>
      <c r="B2972" s="1">
        <v>44314</v>
      </c>
      <c r="C2972" s="1" t="str">
        <f t="shared" si="46"/>
        <v>21118</v>
      </c>
      <c r="D2972" t="s">
        <v>109</v>
      </c>
      <c r="E2972" t="s">
        <v>110</v>
      </c>
      <c r="F2972" t="s">
        <v>111</v>
      </c>
      <c r="G2972">
        <v>18.5</v>
      </c>
      <c r="H2972">
        <v>162.19999999999999</v>
      </c>
      <c r="I2972" t="s">
        <v>29</v>
      </c>
      <c r="J2972" t="str">
        <f>_xlfn.XLOOKUP(Table1_1[[#This Row],[Analyte]],[1]analyte_order!$B:$B,[1]analyte_order!$C:$C)</f>
        <v>39108-34-4</v>
      </c>
      <c r="K2972">
        <f>_xlfn.XLOOKUP(Table1_1[[#This Row],[CAS_rn]],[1]analyte_order!$C:$C,[1]analyte_order!$E:$E)</f>
        <v>24</v>
      </c>
      <c r="L2972" s="3">
        <v>4.54</v>
      </c>
    </row>
    <row r="2973" spans="1:12" x14ac:dyDescent="0.3">
      <c r="A2973" t="s">
        <v>214</v>
      </c>
      <c r="B2973" s="1">
        <v>44314</v>
      </c>
      <c r="C2973" s="1" t="str">
        <f t="shared" si="46"/>
        <v>21118</v>
      </c>
      <c r="D2973" t="s">
        <v>109</v>
      </c>
      <c r="E2973" t="s">
        <v>110</v>
      </c>
      <c r="F2973" t="s">
        <v>111</v>
      </c>
      <c r="G2973">
        <v>18.5</v>
      </c>
      <c r="H2973">
        <v>162.19999999999999</v>
      </c>
      <c r="I2973" t="s">
        <v>30</v>
      </c>
      <c r="J2973" t="str">
        <f>_xlfn.XLOOKUP(Table1_1[[#This Row],[Analyte]],[1]analyte_order!$B:$B,[1]analyte_order!$C:$C)</f>
        <v>120226-60-0</v>
      </c>
      <c r="K2973">
        <f>_xlfn.XLOOKUP(Table1_1[[#This Row],[CAS_rn]],[1]analyte_order!$C:$C,[1]analyte_order!$E:$E)</f>
        <v>25</v>
      </c>
      <c r="L2973" s="3">
        <v>6.57</v>
      </c>
    </row>
    <row r="2974" spans="1:12" x14ac:dyDescent="0.3">
      <c r="A2974" t="s">
        <v>214</v>
      </c>
      <c r="B2974" s="1">
        <v>44314</v>
      </c>
      <c r="C2974" s="1" t="str">
        <f t="shared" si="46"/>
        <v>21118</v>
      </c>
      <c r="D2974" t="s">
        <v>109</v>
      </c>
      <c r="E2974" t="s">
        <v>110</v>
      </c>
      <c r="F2974" t="s">
        <v>111</v>
      </c>
      <c r="G2974">
        <v>18.5</v>
      </c>
      <c r="H2974">
        <v>162.19999999999999</v>
      </c>
      <c r="I2974" t="s">
        <v>31</v>
      </c>
      <c r="J2974" t="str">
        <f>_xlfn.XLOOKUP(Table1_1[[#This Row],[Analyte]],[1]analyte_order!$B:$B,[1]analyte_order!$C:$C)</f>
        <v>2355-31-9</v>
      </c>
      <c r="K2974">
        <f>_xlfn.XLOOKUP(Table1_1[[#This Row],[CAS_rn]],[1]analyte_order!$C:$C,[1]analyte_order!$E:$E)</f>
        <v>26</v>
      </c>
      <c r="L2974" s="3">
        <v>4.2549999999999998E-2</v>
      </c>
    </row>
    <row r="2975" spans="1:12" x14ac:dyDescent="0.3">
      <c r="A2975" t="s">
        <v>214</v>
      </c>
      <c r="B2975" s="1">
        <v>44314</v>
      </c>
      <c r="C2975" s="1" t="str">
        <f t="shared" si="46"/>
        <v>21118</v>
      </c>
      <c r="D2975" t="s">
        <v>109</v>
      </c>
      <c r="E2975" t="s">
        <v>110</v>
      </c>
      <c r="F2975" t="s">
        <v>111</v>
      </c>
      <c r="G2975">
        <v>18.5</v>
      </c>
      <c r="H2975">
        <v>162.19999999999999</v>
      </c>
      <c r="I2975" t="s">
        <v>32</v>
      </c>
      <c r="J2975" t="str">
        <f>_xlfn.XLOOKUP(Table1_1[[#This Row],[Analyte]],[1]analyte_order!$B:$B,[1]analyte_order!$C:$C)</f>
        <v>2991-50-6</v>
      </c>
      <c r="K2975">
        <f>_xlfn.XLOOKUP(Table1_1[[#This Row],[CAS_rn]],[1]analyte_order!$C:$C,[1]analyte_order!$E:$E)</f>
        <v>27</v>
      </c>
      <c r="L2975" s="3">
        <v>4.2549999999999998E-2</v>
      </c>
    </row>
    <row r="2976" spans="1:12" x14ac:dyDescent="0.3">
      <c r="A2976" t="s">
        <v>214</v>
      </c>
      <c r="B2976" s="1">
        <v>44314</v>
      </c>
      <c r="C2976" s="1" t="str">
        <f t="shared" si="46"/>
        <v>21118</v>
      </c>
      <c r="D2976" t="s">
        <v>109</v>
      </c>
      <c r="E2976" t="s">
        <v>110</v>
      </c>
      <c r="F2976" t="s">
        <v>111</v>
      </c>
      <c r="G2976">
        <v>18.5</v>
      </c>
      <c r="H2976">
        <v>162.19999999999999</v>
      </c>
      <c r="I2976" t="s">
        <v>33</v>
      </c>
      <c r="J2976" t="str">
        <f>_xlfn.XLOOKUP(Table1_1[[#This Row],[Analyte]],[1]analyte_order!$B:$B,[1]analyte_order!$C:$C)</f>
        <v>754-91-6</v>
      </c>
      <c r="K2976">
        <f>_xlfn.XLOOKUP(Table1_1[[#This Row],[CAS_rn]],[1]analyte_order!$C:$C,[1]analyte_order!$E:$E)</f>
        <v>28</v>
      </c>
      <c r="L2976" s="3">
        <v>2.56</v>
      </c>
    </row>
    <row r="2977" spans="1:12" x14ac:dyDescent="0.3">
      <c r="A2977" t="s">
        <v>214</v>
      </c>
      <c r="B2977" s="1">
        <v>44314</v>
      </c>
      <c r="C2977" s="1" t="str">
        <f t="shared" si="46"/>
        <v>21118</v>
      </c>
      <c r="D2977" t="s">
        <v>109</v>
      </c>
      <c r="E2977" t="s">
        <v>110</v>
      </c>
      <c r="F2977" t="s">
        <v>111</v>
      </c>
      <c r="G2977">
        <v>18.5</v>
      </c>
      <c r="H2977">
        <v>162.19999999999999</v>
      </c>
      <c r="I2977" t="s">
        <v>34</v>
      </c>
      <c r="J2977" t="str">
        <f>_xlfn.XLOOKUP(Table1_1[[#This Row],[Analyte]],[1]analyte_order!$B:$B,[1]analyte_order!$C:$C)</f>
        <v>2806-24-8</v>
      </c>
      <c r="K2977">
        <f>_xlfn.XLOOKUP(Table1_1[[#This Row],[CAS_rn]],[1]analyte_order!$C:$C,[1]analyte_order!$E:$E)</f>
        <v>29</v>
      </c>
      <c r="L2977" s="3">
        <v>4.2549999999999998E-2</v>
      </c>
    </row>
    <row r="2978" spans="1:12" x14ac:dyDescent="0.3">
      <c r="A2978" t="s">
        <v>214</v>
      </c>
      <c r="B2978" s="1">
        <v>44314</v>
      </c>
      <c r="C2978" s="1" t="str">
        <f t="shared" si="46"/>
        <v>21118</v>
      </c>
      <c r="D2978" t="s">
        <v>109</v>
      </c>
      <c r="E2978" t="s">
        <v>110</v>
      </c>
      <c r="F2978" t="s">
        <v>111</v>
      </c>
      <c r="G2978">
        <v>18.5</v>
      </c>
      <c r="H2978">
        <v>162.19999999999999</v>
      </c>
      <c r="I2978" t="s">
        <v>35</v>
      </c>
      <c r="J2978" t="str">
        <f>_xlfn.XLOOKUP(Table1_1[[#This Row],[Analyte]],[1]analyte_order!$B:$B,[1]analyte_order!$C:$C)</f>
        <v>31506-32-8</v>
      </c>
      <c r="K2978">
        <f>_xlfn.XLOOKUP(Table1_1[[#This Row],[CAS_rn]],[1]analyte_order!$C:$C,[1]analyte_order!$E:$E)</f>
        <v>30</v>
      </c>
      <c r="L2978" s="3">
        <v>4.2549999999999998E-2</v>
      </c>
    </row>
    <row r="2979" spans="1:12" x14ac:dyDescent="0.3">
      <c r="A2979" t="s">
        <v>214</v>
      </c>
      <c r="B2979" s="1">
        <v>44314</v>
      </c>
      <c r="C2979" s="1" t="str">
        <f t="shared" si="46"/>
        <v>21118</v>
      </c>
      <c r="D2979" t="s">
        <v>109</v>
      </c>
      <c r="E2979" t="s">
        <v>110</v>
      </c>
      <c r="F2979" t="s">
        <v>111</v>
      </c>
      <c r="G2979">
        <v>18.5</v>
      </c>
      <c r="H2979">
        <v>162.19999999999999</v>
      </c>
      <c r="I2979" t="s">
        <v>36</v>
      </c>
      <c r="J2979" t="str">
        <f>_xlfn.XLOOKUP(Table1_1[[#This Row],[Analyte]],[1]analyte_order!$B:$B,[1]analyte_order!$C:$C)</f>
        <v>4151-50-2</v>
      </c>
      <c r="K2979">
        <f>_xlfn.XLOOKUP(Table1_1[[#This Row],[CAS_rn]],[1]analyte_order!$C:$C,[1]analyte_order!$E:$E)</f>
        <v>31</v>
      </c>
      <c r="L2979" s="3">
        <v>4.2549999999999998E-2</v>
      </c>
    </row>
    <row r="2980" spans="1:12" x14ac:dyDescent="0.3">
      <c r="A2980" t="s">
        <v>214</v>
      </c>
      <c r="B2980" s="1">
        <v>44314</v>
      </c>
      <c r="C2980" s="1" t="str">
        <f t="shared" si="46"/>
        <v>21118</v>
      </c>
      <c r="D2980" t="s">
        <v>109</v>
      </c>
      <c r="E2980" t="s">
        <v>110</v>
      </c>
      <c r="F2980" t="s">
        <v>111</v>
      </c>
      <c r="G2980">
        <v>18.5</v>
      </c>
      <c r="H2980">
        <v>162.19999999999999</v>
      </c>
      <c r="I2980" t="s">
        <v>37</v>
      </c>
      <c r="J2980" t="str">
        <f>_xlfn.XLOOKUP(Table1_1[[#This Row],[Analyte]],[1]analyte_order!$B:$B,[1]analyte_order!$C:$C)</f>
        <v>13252-13-6</v>
      </c>
      <c r="K2980">
        <f>_xlfn.XLOOKUP(Table1_1[[#This Row],[CAS_rn]],[1]analyte_order!$C:$C,[1]analyte_order!$E:$E)</f>
        <v>34</v>
      </c>
      <c r="L2980" s="3">
        <v>4.2549999999999998E-2</v>
      </c>
    </row>
    <row r="2981" spans="1:12" x14ac:dyDescent="0.3">
      <c r="A2981" t="s">
        <v>214</v>
      </c>
      <c r="B2981" s="1">
        <v>44314</v>
      </c>
      <c r="C2981" s="1" t="str">
        <f t="shared" si="46"/>
        <v>21118</v>
      </c>
      <c r="D2981" t="s">
        <v>109</v>
      </c>
      <c r="E2981" t="s">
        <v>110</v>
      </c>
      <c r="F2981" t="s">
        <v>111</v>
      </c>
      <c r="G2981">
        <v>18.5</v>
      </c>
      <c r="H2981">
        <v>162.19999999999999</v>
      </c>
      <c r="I2981" t="s">
        <v>38</v>
      </c>
      <c r="J2981" t="str">
        <f>_xlfn.XLOOKUP(Table1_1[[#This Row],[Analyte]],[1]analyte_order!$B:$B,[1]analyte_order!$C:$C)</f>
        <v>919005-14-4</v>
      </c>
      <c r="K2981">
        <f>_xlfn.XLOOKUP(Table1_1[[#This Row],[CAS_rn]],[1]analyte_order!$C:$C,[1]analyte_order!$E:$E)</f>
        <v>35</v>
      </c>
      <c r="L2981" s="3">
        <v>4.2549999999999998E-2</v>
      </c>
    </row>
    <row r="2982" spans="1:12" x14ac:dyDescent="0.3">
      <c r="A2982" t="s">
        <v>214</v>
      </c>
      <c r="B2982" s="1">
        <v>44314</v>
      </c>
      <c r="C2982" s="1" t="str">
        <f t="shared" si="46"/>
        <v>21118</v>
      </c>
      <c r="D2982" t="s">
        <v>109</v>
      </c>
      <c r="E2982" t="s">
        <v>110</v>
      </c>
      <c r="F2982" t="s">
        <v>111</v>
      </c>
      <c r="G2982">
        <v>18.5</v>
      </c>
      <c r="H2982">
        <v>162.19999999999999</v>
      </c>
      <c r="I2982" t="s">
        <v>39</v>
      </c>
      <c r="J2982" t="str">
        <f>_xlfn.XLOOKUP(Table1_1[[#This Row],[Analyte]],[1]analyte_order!$B:$B,[1]analyte_order!$C:$C)</f>
        <v>756426-58-1</v>
      </c>
      <c r="K2982">
        <f>_xlfn.XLOOKUP(Table1_1[[#This Row],[CAS_rn]],[1]analyte_order!$C:$C,[1]analyte_order!$E:$E)</f>
        <v>36</v>
      </c>
      <c r="L2982" s="3">
        <v>4.2549999999999998E-2</v>
      </c>
    </row>
    <row r="2983" spans="1:12" x14ac:dyDescent="0.3">
      <c r="A2983" t="s">
        <v>214</v>
      </c>
      <c r="B2983" s="1">
        <v>44314</v>
      </c>
      <c r="C2983" s="1" t="str">
        <f t="shared" si="46"/>
        <v>21118</v>
      </c>
      <c r="D2983" t="s">
        <v>109</v>
      </c>
      <c r="E2983" t="s">
        <v>110</v>
      </c>
      <c r="F2983" t="s">
        <v>111</v>
      </c>
      <c r="G2983">
        <v>18.5</v>
      </c>
      <c r="H2983">
        <v>162.19999999999999</v>
      </c>
      <c r="I2983" t="s">
        <v>40</v>
      </c>
      <c r="J2983" t="str">
        <f>_xlfn.XLOOKUP(Table1_1[[#This Row],[Analyte]],[1]analyte_order!$B:$B,[1]analyte_order!$C:$C)</f>
        <v>763051-92-9</v>
      </c>
      <c r="K2983">
        <f>_xlfn.XLOOKUP(Table1_1[[#This Row],[CAS_rn]],[1]analyte_order!$C:$C,[1]analyte_order!$E:$E)</f>
        <v>37</v>
      </c>
      <c r="L2983" s="3">
        <v>4.2549999999999998E-2</v>
      </c>
    </row>
    <row r="2984" spans="1:12" x14ac:dyDescent="0.3">
      <c r="A2984" t="s">
        <v>214</v>
      </c>
      <c r="B2984" s="1">
        <v>44314</v>
      </c>
      <c r="C2984" s="1" t="str">
        <f t="shared" si="46"/>
        <v>21118</v>
      </c>
      <c r="D2984" t="s">
        <v>109</v>
      </c>
      <c r="E2984" t="s">
        <v>110</v>
      </c>
      <c r="F2984" t="s">
        <v>111</v>
      </c>
      <c r="G2984">
        <v>18.5</v>
      </c>
      <c r="H2984">
        <v>162.19999999999999</v>
      </c>
      <c r="I2984" t="s">
        <v>41</v>
      </c>
      <c r="J2984" t="str">
        <f>_xlfn.XLOOKUP(Table1_1[[#This Row],[Analyte]],[1]analyte_order!$B:$B,[1]analyte_order!$C:$C)</f>
        <v>356-02-5</v>
      </c>
      <c r="K2984">
        <f>_xlfn.XLOOKUP(Table1_1[[#This Row],[CAS_rn]],[1]analyte_order!$C:$C,[1]analyte_order!$E:$E)</f>
        <v>38</v>
      </c>
      <c r="L2984" s="3">
        <v>0.42549999999999999</v>
      </c>
    </row>
    <row r="2985" spans="1:12" x14ac:dyDescent="0.3">
      <c r="A2985" t="s">
        <v>214</v>
      </c>
      <c r="B2985" s="1">
        <v>44314</v>
      </c>
      <c r="C2985" s="1" t="str">
        <f t="shared" si="46"/>
        <v>21118</v>
      </c>
      <c r="D2985" t="s">
        <v>109</v>
      </c>
      <c r="E2985" t="s">
        <v>110</v>
      </c>
      <c r="F2985" t="s">
        <v>111</v>
      </c>
      <c r="G2985">
        <v>18.5</v>
      </c>
      <c r="H2985">
        <v>162.19999999999999</v>
      </c>
      <c r="I2985" t="s">
        <v>42</v>
      </c>
      <c r="J2985" t="str">
        <f>_xlfn.XLOOKUP(Table1_1[[#This Row],[Analyte]],[1]analyte_order!$B:$B,[1]analyte_order!$C:$C)</f>
        <v>914637-49-3</v>
      </c>
      <c r="K2985">
        <f>_xlfn.XLOOKUP(Table1_1[[#This Row],[CAS_rn]],[1]analyte_order!$C:$C,[1]analyte_order!$E:$E)</f>
        <v>39</v>
      </c>
      <c r="L2985" s="3">
        <v>4.2549999999999998E-2</v>
      </c>
    </row>
    <row r="2986" spans="1:12" x14ac:dyDescent="0.3">
      <c r="A2986" t="s">
        <v>214</v>
      </c>
      <c r="B2986" s="1">
        <v>44314</v>
      </c>
      <c r="C2986" s="1" t="str">
        <f t="shared" si="46"/>
        <v>21118</v>
      </c>
      <c r="D2986" t="s">
        <v>109</v>
      </c>
      <c r="E2986" t="s">
        <v>110</v>
      </c>
      <c r="F2986" t="s">
        <v>111</v>
      </c>
      <c r="G2986">
        <v>18.5</v>
      </c>
      <c r="H2986">
        <v>162.19999999999999</v>
      </c>
      <c r="I2986" t="s">
        <v>43</v>
      </c>
      <c r="J2986" t="str">
        <f>_xlfn.XLOOKUP(Table1_1[[#This Row],[Analyte]],[1]analyte_order!$B:$B,[1]analyte_order!$C:$C)</f>
        <v>812-70-4</v>
      </c>
      <c r="K2986">
        <f>_xlfn.XLOOKUP(Table1_1[[#This Row],[CAS_rn]],[1]analyte_order!$C:$C,[1]analyte_order!$E:$E)</f>
        <v>40</v>
      </c>
      <c r="L2986" s="3">
        <v>1.18</v>
      </c>
    </row>
    <row r="2987" spans="1:12" x14ac:dyDescent="0.3">
      <c r="A2987" t="s">
        <v>214</v>
      </c>
      <c r="B2987" s="1">
        <v>44314</v>
      </c>
      <c r="C2987" s="1" t="str">
        <f t="shared" si="46"/>
        <v>21118</v>
      </c>
      <c r="D2987" t="s">
        <v>109</v>
      </c>
      <c r="E2987" t="s">
        <v>110</v>
      </c>
      <c r="F2987" t="s">
        <v>111</v>
      </c>
      <c r="G2987">
        <v>18.5</v>
      </c>
      <c r="H2987">
        <v>162.19999999999999</v>
      </c>
      <c r="I2987" t="s">
        <v>44</v>
      </c>
      <c r="J2987" t="str">
        <f>_xlfn.XLOOKUP(Table1_1[[#This Row],[Analyte]],[1]analyte_order!$B:$B,[1]analyte_order!$C:$C)</f>
        <v>53826-12-3</v>
      </c>
      <c r="K2987">
        <f>_xlfn.XLOOKUP(Table1_1[[#This Row],[CAS_rn]],[1]analyte_order!$C:$C,[1]analyte_order!$E:$E)</f>
        <v>41</v>
      </c>
      <c r="L2987" s="3">
        <v>0.1065</v>
      </c>
    </row>
    <row r="2988" spans="1:12" x14ac:dyDescent="0.3">
      <c r="A2988" t="s">
        <v>214</v>
      </c>
      <c r="B2988" s="1">
        <v>44314</v>
      </c>
      <c r="C2988" s="1" t="str">
        <f t="shared" si="46"/>
        <v>21118</v>
      </c>
      <c r="D2988" t="s">
        <v>109</v>
      </c>
      <c r="E2988" t="s">
        <v>110</v>
      </c>
      <c r="F2988" t="s">
        <v>111</v>
      </c>
      <c r="G2988">
        <v>18.5</v>
      </c>
      <c r="H2988">
        <v>162.19999999999999</v>
      </c>
      <c r="I2988" t="s">
        <v>45</v>
      </c>
      <c r="J2988" t="str">
        <f>_xlfn.XLOOKUP(Table1_1[[#This Row],[Analyte]],[1]analyte_order!$B:$B,[1]analyte_order!$C:$C)</f>
        <v>27854-31-5</v>
      </c>
      <c r="K2988">
        <f>_xlfn.XLOOKUP(Table1_1[[#This Row],[CAS_rn]],[1]analyte_order!$C:$C,[1]analyte_order!$E:$E)</f>
        <v>42</v>
      </c>
      <c r="L2988" s="3">
        <v>0.1065</v>
      </c>
    </row>
    <row r="2989" spans="1:12" x14ac:dyDescent="0.3">
      <c r="A2989" t="s">
        <v>214</v>
      </c>
      <c r="B2989" s="1">
        <v>44314</v>
      </c>
      <c r="C2989" s="1" t="str">
        <f t="shared" si="46"/>
        <v>21118</v>
      </c>
      <c r="D2989" t="s">
        <v>109</v>
      </c>
      <c r="E2989" t="s">
        <v>110</v>
      </c>
      <c r="F2989" t="s">
        <v>111</v>
      </c>
      <c r="G2989">
        <v>18.5</v>
      </c>
      <c r="H2989">
        <v>162.19999999999999</v>
      </c>
      <c r="I2989" t="s">
        <v>46</v>
      </c>
      <c r="J2989" t="str">
        <f>_xlfn.XLOOKUP(Table1_1[[#This Row],[Analyte]],[1]analyte_order!$B:$B,[1]analyte_order!$C:$C)</f>
        <v>53826-13-4</v>
      </c>
      <c r="K2989">
        <f>_xlfn.XLOOKUP(Table1_1[[#This Row],[CAS_rn]],[1]analyte_order!$C:$C,[1]analyte_order!$E:$E)</f>
        <v>43</v>
      </c>
      <c r="L2989" s="3">
        <v>4.2549999999999998E-2</v>
      </c>
    </row>
    <row r="2990" spans="1:12" x14ac:dyDescent="0.3">
      <c r="A2990" t="s">
        <v>214</v>
      </c>
      <c r="B2990" s="1">
        <v>44314</v>
      </c>
      <c r="C2990" s="1" t="str">
        <f t="shared" si="46"/>
        <v>21118</v>
      </c>
      <c r="D2990" t="s">
        <v>109</v>
      </c>
      <c r="E2990" t="s">
        <v>110</v>
      </c>
      <c r="F2990" t="s">
        <v>111</v>
      </c>
      <c r="G2990">
        <v>18.5</v>
      </c>
      <c r="H2990">
        <v>162.19999999999999</v>
      </c>
      <c r="I2990" t="s">
        <v>47</v>
      </c>
      <c r="J2990" t="str">
        <f>_xlfn.XLOOKUP(Table1_1[[#This Row],[Analyte]],[1]analyte_order!$B:$B,[1]analyte_order!$C:$C)</f>
        <v>161094-75-3</v>
      </c>
      <c r="K2990">
        <f>_xlfn.XLOOKUP(Table1_1[[#This Row],[CAS_rn]],[1]analyte_order!$C:$C,[1]analyte_order!$E:$E)</f>
        <v>44</v>
      </c>
      <c r="L2990" s="3">
        <v>4.2549999999999998E-2</v>
      </c>
    </row>
    <row r="2991" spans="1:12" x14ac:dyDescent="0.3">
      <c r="A2991" t="s">
        <v>214</v>
      </c>
      <c r="B2991" s="1">
        <v>44314</v>
      </c>
      <c r="C2991" s="1" t="str">
        <f t="shared" si="46"/>
        <v>21118</v>
      </c>
      <c r="D2991" t="s">
        <v>109</v>
      </c>
      <c r="E2991" t="s">
        <v>110</v>
      </c>
      <c r="F2991" t="s">
        <v>111</v>
      </c>
      <c r="G2991">
        <v>18.5</v>
      </c>
      <c r="H2991">
        <v>162.19999999999999</v>
      </c>
      <c r="I2991" t="s">
        <v>48</v>
      </c>
      <c r="J2991" t="str">
        <f>_xlfn.XLOOKUP(Table1_1[[#This Row],[Analyte]],[1]analyte_order!$B:$B,[1]analyte_order!$C:$C)</f>
        <v>70887-84-2</v>
      </c>
      <c r="K2991">
        <f>_xlfn.XLOOKUP(Table1_1[[#This Row],[CAS_rn]],[1]analyte_order!$C:$C,[1]analyte_order!$E:$E)</f>
        <v>45</v>
      </c>
      <c r="L2991" s="3">
        <v>4.2549999999999998E-2</v>
      </c>
    </row>
    <row r="2992" spans="1:12" x14ac:dyDescent="0.3">
      <c r="A2992" t="s">
        <v>214</v>
      </c>
      <c r="B2992" s="1">
        <v>44314</v>
      </c>
      <c r="C2992" s="1" t="str">
        <f t="shared" si="46"/>
        <v>21118</v>
      </c>
      <c r="D2992" t="s">
        <v>109</v>
      </c>
      <c r="E2992" t="s">
        <v>110</v>
      </c>
      <c r="F2992" t="s">
        <v>111</v>
      </c>
      <c r="G2992">
        <v>18.5</v>
      </c>
      <c r="H2992">
        <v>162.19999999999999</v>
      </c>
      <c r="I2992" t="s">
        <v>49</v>
      </c>
      <c r="J2992" t="str">
        <f>_xlfn.XLOOKUP(Table1_1[[#This Row],[Analyte]],[1]analyte_order!$B:$B,[1]analyte_order!$C:$C)</f>
        <v>57677-95-9</v>
      </c>
      <c r="K2992">
        <f>_xlfn.XLOOKUP(Table1_1[[#This Row],[CAS_rn]],[1]analyte_order!$C:$C,[1]analyte_order!$E:$E)</f>
        <v>46</v>
      </c>
      <c r="L2992" s="3">
        <v>0.1065</v>
      </c>
    </row>
    <row r="2993" spans="1:12" x14ac:dyDescent="0.3">
      <c r="A2993" t="s">
        <v>214</v>
      </c>
      <c r="B2993" s="1">
        <v>44314</v>
      </c>
      <c r="C2993" s="1" t="str">
        <f t="shared" si="46"/>
        <v>21118</v>
      </c>
      <c r="D2993" t="s">
        <v>109</v>
      </c>
      <c r="E2993" t="s">
        <v>110</v>
      </c>
      <c r="F2993" t="s">
        <v>111</v>
      </c>
      <c r="G2993">
        <v>18.5</v>
      </c>
      <c r="H2993">
        <v>162.19999999999999</v>
      </c>
      <c r="I2993" t="s">
        <v>50</v>
      </c>
      <c r="J2993" t="str">
        <f>_xlfn.XLOOKUP(Table1_1[[#This Row],[Analyte]],[1]analyte_order!$B:$B,[1]analyte_order!$C:$C)</f>
        <v>30334-69-1</v>
      </c>
      <c r="K2993">
        <f>_xlfn.XLOOKUP(Table1_1[[#This Row],[CAS_rn]],[1]analyte_order!$C:$C,[1]analyte_order!$E:$E)</f>
        <v>51</v>
      </c>
      <c r="L2993" s="3">
        <v>3.31</v>
      </c>
    </row>
    <row r="2994" spans="1:12" x14ac:dyDescent="0.3">
      <c r="A2994" t="s">
        <v>214</v>
      </c>
      <c r="B2994" s="1">
        <v>44314</v>
      </c>
      <c r="C2994" s="1" t="str">
        <f t="shared" si="46"/>
        <v>21118</v>
      </c>
      <c r="D2994" t="s">
        <v>109</v>
      </c>
      <c r="E2994" t="s">
        <v>110</v>
      </c>
      <c r="F2994" t="s">
        <v>111</v>
      </c>
      <c r="G2994">
        <v>18.5</v>
      </c>
      <c r="H2994">
        <v>162.19999999999999</v>
      </c>
      <c r="I2994" t="s">
        <v>51</v>
      </c>
      <c r="J2994" t="str">
        <f>_xlfn.XLOOKUP(Table1_1[[#This Row],[Analyte]],[1]analyte_order!$B:$B,[1]analyte_order!$C:$C)</f>
        <v>41997-13-1</v>
      </c>
      <c r="K2994">
        <f>_xlfn.XLOOKUP(Table1_1[[#This Row],[CAS_rn]],[1]analyte_order!$C:$C,[1]analyte_order!$E:$E)</f>
        <v>52</v>
      </c>
      <c r="L2994" s="3">
        <v>13.6</v>
      </c>
    </row>
    <row r="2995" spans="1:12" x14ac:dyDescent="0.3">
      <c r="A2995" t="s">
        <v>214</v>
      </c>
      <c r="B2995" s="1">
        <v>44314</v>
      </c>
      <c r="C2995" s="1" t="str">
        <f t="shared" si="46"/>
        <v>21118</v>
      </c>
      <c r="D2995" t="s">
        <v>109</v>
      </c>
      <c r="E2995" t="s">
        <v>110</v>
      </c>
      <c r="F2995" t="s">
        <v>111</v>
      </c>
      <c r="G2995">
        <v>18.5</v>
      </c>
      <c r="H2995">
        <v>162.19999999999999</v>
      </c>
      <c r="I2995" t="s">
        <v>52</v>
      </c>
      <c r="J2995" t="str">
        <f>_xlfn.XLOOKUP(Table1_1[[#This Row],[Analyte]],[1]analyte_order!$B:$B,[1]analyte_order!$C:$C)</f>
        <v>423-41-6</v>
      </c>
      <c r="K2995">
        <f>_xlfn.XLOOKUP(Table1_1[[#This Row],[CAS_rn]],[1]analyte_order!$C:$C,[1]analyte_order!$E:$E)</f>
        <v>53</v>
      </c>
      <c r="L2995" s="3">
        <v>0.1065</v>
      </c>
    </row>
    <row r="2996" spans="1:12" x14ac:dyDescent="0.3">
      <c r="A2996" t="s">
        <v>214</v>
      </c>
      <c r="B2996" s="1">
        <v>44314</v>
      </c>
      <c r="C2996" s="1" t="str">
        <f t="shared" si="46"/>
        <v>21118</v>
      </c>
      <c r="D2996" t="s">
        <v>109</v>
      </c>
      <c r="E2996" t="s">
        <v>110</v>
      </c>
      <c r="F2996" t="s">
        <v>111</v>
      </c>
      <c r="G2996">
        <v>18.5</v>
      </c>
      <c r="H2996">
        <v>162.19999999999999</v>
      </c>
      <c r="I2996" t="s">
        <v>53</v>
      </c>
      <c r="J2996" t="str">
        <f>_xlfn.XLOOKUP(Table1_1[[#This Row],[Analyte]],[1]analyte_order!$B:$B,[1]analyte_order!$C:$C)</f>
        <v>777011-38-8</v>
      </c>
      <c r="K2996">
        <f>_xlfn.XLOOKUP(Table1_1[[#This Row],[CAS_rn]],[1]analyte_order!$C:$C,[1]analyte_order!$E:$E)</f>
        <v>54</v>
      </c>
      <c r="L2996" s="3">
        <v>3.04</v>
      </c>
    </row>
    <row r="2997" spans="1:12" x14ac:dyDescent="0.3">
      <c r="A2997" t="s">
        <v>214</v>
      </c>
      <c r="B2997" s="1">
        <v>44314</v>
      </c>
      <c r="C2997" s="1" t="str">
        <f t="shared" si="46"/>
        <v>21118</v>
      </c>
      <c r="D2997" t="s">
        <v>109</v>
      </c>
      <c r="E2997" t="s">
        <v>110</v>
      </c>
      <c r="F2997" t="s">
        <v>111</v>
      </c>
      <c r="G2997">
        <v>18.5</v>
      </c>
      <c r="H2997">
        <v>162.19999999999999</v>
      </c>
      <c r="I2997" t="s">
        <v>54</v>
      </c>
      <c r="J2997" t="str">
        <f>_xlfn.XLOOKUP(Table1_1[[#This Row],[Analyte]],[1]analyte_order!$B:$B,[1]analyte_order!$C:$C)</f>
        <v>646-83-3</v>
      </c>
      <c r="K2997">
        <f>_xlfn.XLOOKUP(Table1_1[[#This Row],[CAS_rn]],[1]analyte_order!$C:$C,[1]analyte_order!$E:$E)</f>
        <v>55</v>
      </c>
      <c r="L2997" s="3">
        <v>0.1065</v>
      </c>
    </row>
    <row r="2998" spans="1:12" x14ac:dyDescent="0.3">
      <c r="A2998" t="s">
        <v>214</v>
      </c>
      <c r="B2998" s="1">
        <v>44314</v>
      </c>
      <c r="C2998" s="1" t="str">
        <f t="shared" si="46"/>
        <v>21118</v>
      </c>
      <c r="D2998" t="s">
        <v>109</v>
      </c>
      <c r="E2998" t="s">
        <v>110</v>
      </c>
      <c r="F2998" t="s">
        <v>111</v>
      </c>
      <c r="G2998">
        <v>18.5</v>
      </c>
      <c r="H2998">
        <v>162.19999999999999</v>
      </c>
      <c r="I2998" t="s">
        <v>55</v>
      </c>
      <c r="J2998" t="str">
        <f>_xlfn.XLOOKUP(Table1_1[[#This Row],[Analyte]],[1]analyte_order!$B:$B,[1]analyte_order!$C:$C)</f>
        <v>678-41-1</v>
      </c>
      <c r="K2998">
        <f>_xlfn.XLOOKUP(Table1_1[[#This Row],[CAS_rn]],[1]analyte_order!$C:$C,[1]analyte_order!$E:$E)</f>
        <v>56</v>
      </c>
      <c r="L2998" s="3">
        <v>4.2549999999999998E-2</v>
      </c>
    </row>
    <row r="2999" spans="1:12" x14ac:dyDescent="0.3">
      <c r="A2999" t="s">
        <v>214</v>
      </c>
      <c r="B2999" s="1">
        <v>44314</v>
      </c>
      <c r="C2999" s="1" t="str">
        <f t="shared" si="46"/>
        <v>21118</v>
      </c>
      <c r="D2999" t="s">
        <v>109</v>
      </c>
      <c r="E2999" t="s">
        <v>110</v>
      </c>
      <c r="F2999" t="s">
        <v>111</v>
      </c>
      <c r="G2999">
        <v>18.5</v>
      </c>
      <c r="H2999">
        <v>162.19999999999999</v>
      </c>
      <c r="I2999" t="s">
        <v>56</v>
      </c>
      <c r="J2999" t="str">
        <f>_xlfn.XLOOKUP(Table1_1[[#This Row],[Analyte]],[1]analyte_order!$B:$B,[1]analyte_order!$C:$C)</f>
        <v>2965-52-8</v>
      </c>
      <c r="K2999">
        <f>_xlfn.XLOOKUP(Table1_1[[#This Row],[CAS_rn]],[1]analyte_order!$C:$C,[1]analyte_order!$E:$E)</f>
        <v>57</v>
      </c>
      <c r="L2999" s="3">
        <v>4.2549999999999998E-2</v>
      </c>
    </row>
    <row r="3000" spans="1:12" x14ac:dyDescent="0.3">
      <c r="A3000" t="s">
        <v>215</v>
      </c>
      <c r="B3000" s="1">
        <v>44314</v>
      </c>
      <c r="C3000" s="1" t="str">
        <f t="shared" si="46"/>
        <v>21118</v>
      </c>
      <c r="D3000" t="s">
        <v>109</v>
      </c>
      <c r="E3000" t="s">
        <v>110</v>
      </c>
      <c r="F3000" t="s">
        <v>113</v>
      </c>
      <c r="G3000">
        <v>18.5</v>
      </c>
      <c r="H3000">
        <v>162.19999999999999</v>
      </c>
      <c r="I3000" t="s">
        <v>7</v>
      </c>
      <c r="J3000" t="str">
        <f>_xlfn.XLOOKUP(Table1_1[[#This Row],[Analyte]],[1]analyte_order!$B:$B,[1]analyte_order!$C:$C)</f>
        <v>375-22-4</v>
      </c>
      <c r="K3000">
        <f>_xlfn.XLOOKUP(Table1_1[[#This Row],[CAS_rn]],[1]analyte_order!$C:$C,[1]analyte_order!$E:$E)</f>
        <v>1</v>
      </c>
      <c r="L3000" s="3">
        <v>4.3249999999999997E-2</v>
      </c>
    </row>
    <row r="3001" spans="1:12" x14ac:dyDescent="0.3">
      <c r="A3001" t="s">
        <v>215</v>
      </c>
      <c r="B3001" s="1">
        <v>44314</v>
      </c>
      <c r="C3001" s="1" t="str">
        <f t="shared" si="46"/>
        <v>21118</v>
      </c>
      <c r="D3001" t="s">
        <v>109</v>
      </c>
      <c r="E3001" t="s">
        <v>110</v>
      </c>
      <c r="F3001" t="s">
        <v>113</v>
      </c>
      <c r="G3001">
        <v>18.5</v>
      </c>
      <c r="H3001">
        <v>162.19999999999999</v>
      </c>
      <c r="I3001" t="s">
        <v>8</v>
      </c>
      <c r="J3001" t="str">
        <f>_xlfn.XLOOKUP(Table1_1[[#This Row],[Analyte]],[1]analyte_order!$B:$B,[1]analyte_order!$C:$C)</f>
        <v>2706-90-3</v>
      </c>
      <c r="K3001">
        <f>_xlfn.XLOOKUP(Table1_1[[#This Row],[CAS_rn]],[1]analyte_order!$C:$C,[1]analyte_order!$E:$E)</f>
        <v>2</v>
      </c>
      <c r="L3001" s="3">
        <v>4.3249999999999997E-2</v>
      </c>
    </row>
    <row r="3002" spans="1:12" x14ac:dyDescent="0.3">
      <c r="A3002" t="s">
        <v>215</v>
      </c>
      <c r="B3002" s="1">
        <v>44314</v>
      </c>
      <c r="C3002" s="1" t="str">
        <f t="shared" si="46"/>
        <v>21118</v>
      </c>
      <c r="D3002" t="s">
        <v>109</v>
      </c>
      <c r="E3002" t="s">
        <v>110</v>
      </c>
      <c r="F3002" t="s">
        <v>113</v>
      </c>
      <c r="G3002">
        <v>18.5</v>
      </c>
      <c r="H3002">
        <v>162.19999999999999</v>
      </c>
      <c r="I3002" t="s">
        <v>9</v>
      </c>
      <c r="J3002" t="str">
        <f>_xlfn.XLOOKUP(Table1_1[[#This Row],[Analyte]],[1]analyte_order!$B:$B,[1]analyte_order!$C:$C)</f>
        <v>307-24-4</v>
      </c>
      <c r="K3002">
        <f>_xlfn.XLOOKUP(Table1_1[[#This Row],[CAS_rn]],[1]analyte_order!$C:$C,[1]analyte_order!$E:$E)</f>
        <v>3</v>
      </c>
      <c r="L3002" s="3">
        <v>4.3249999999999997E-2</v>
      </c>
    </row>
    <row r="3003" spans="1:12" x14ac:dyDescent="0.3">
      <c r="A3003" t="s">
        <v>215</v>
      </c>
      <c r="B3003" s="1">
        <v>44314</v>
      </c>
      <c r="C3003" s="1" t="str">
        <f t="shared" si="46"/>
        <v>21118</v>
      </c>
      <c r="D3003" t="s">
        <v>109</v>
      </c>
      <c r="E3003" t="s">
        <v>110</v>
      </c>
      <c r="F3003" t="s">
        <v>113</v>
      </c>
      <c r="G3003">
        <v>18.5</v>
      </c>
      <c r="H3003">
        <v>162.19999999999999</v>
      </c>
      <c r="I3003" t="s">
        <v>10</v>
      </c>
      <c r="J3003" t="str">
        <f>_xlfn.XLOOKUP(Table1_1[[#This Row],[Analyte]],[1]analyte_order!$B:$B,[1]analyte_order!$C:$C)</f>
        <v>375-85-9</v>
      </c>
      <c r="K3003">
        <f>_xlfn.XLOOKUP(Table1_1[[#This Row],[CAS_rn]],[1]analyte_order!$C:$C,[1]analyte_order!$E:$E)</f>
        <v>4</v>
      </c>
      <c r="L3003" s="3">
        <v>4.3249999999999997E-2</v>
      </c>
    </row>
    <row r="3004" spans="1:12" x14ac:dyDescent="0.3">
      <c r="A3004" t="s">
        <v>215</v>
      </c>
      <c r="B3004" s="1">
        <v>44314</v>
      </c>
      <c r="C3004" s="1" t="str">
        <f t="shared" si="46"/>
        <v>21118</v>
      </c>
      <c r="D3004" t="s">
        <v>109</v>
      </c>
      <c r="E3004" t="s">
        <v>110</v>
      </c>
      <c r="F3004" t="s">
        <v>113</v>
      </c>
      <c r="G3004">
        <v>18.5</v>
      </c>
      <c r="H3004">
        <v>162.19999999999999</v>
      </c>
      <c r="I3004" t="s">
        <v>11</v>
      </c>
      <c r="J3004" t="str">
        <f>_xlfn.XLOOKUP(Table1_1[[#This Row],[Analyte]],[1]analyte_order!$B:$B,[1]analyte_order!$C:$C)</f>
        <v>335-67-1</v>
      </c>
      <c r="K3004">
        <f>_xlfn.XLOOKUP(Table1_1[[#This Row],[CAS_rn]],[1]analyte_order!$C:$C,[1]analyte_order!$E:$E)</f>
        <v>5</v>
      </c>
      <c r="L3004" s="3">
        <v>4.3249999999999997E-2</v>
      </c>
    </row>
    <row r="3005" spans="1:12" x14ac:dyDescent="0.3">
      <c r="A3005" t="s">
        <v>215</v>
      </c>
      <c r="B3005" s="1">
        <v>44314</v>
      </c>
      <c r="C3005" s="1" t="str">
        <f t="shared" si="46"/>
        <v>21118</v>
      </c>
      <c r="D3005" t="s">
        <v>109</v>
      </c>
      <c r="E3005" t="s">
        <v>110</v>
      </c>
      <c r="F3005" t="s">
        <v>113</v>
      </c>
      <c r="G3005">
        <v>18.5</v>
      </c>
      <c r="H3005">
        <v>162.19999999999999</v>
      </c>
      <c r="I3005" t="s">
        <v>12</v>
      </c>
      <c r="J3005" t="str">
        <f>_xlfn.XLOOKUP(Table1_1[[#This Row],[Analyte]],[1]analyte_order!$B:$B,[1]analyte_order!$C:$C)</f>
        <v>375-95-1</v>
      </c>
      <c r="K3005">
        <f>_xlfn.XLOOKUP(Table1_1[[#This Row],[CAS_rn]],[1]analyte_order!$C:$C,[1]analyte_order!$E:$E)</f>
        <v>6</v>
      </c>
      <c r="L3005" s="3">
        <v>4.3249999999999997E-2</v>
      </c>
    </row>
    <row r="3006" spans="1:12" x14ac:dyDescent="0.3">
      <c r="A3006" t="s">
        <v>215</v>
      </c>
      <c r="B3006" s="1">
        <v>44314</v>
      </c>
      <c r="C3006" s="1" t="str">
        <f t="shared" si="46"/>
        <v>21118</v>
      </c>
      <c r="D3006" t="s">
        <v>109</v>
      </c>
      <c r="E3006" t="s">
        <v>110</v>
      </c>
      <c r="F3006" t="s">
        <v>113</v>
      </c>
      <c r="G3006">
        <v>18.5</v>
      </c>
      <c r="H3006">
        <v>162.19999999999999</v>
      </c>
      <c r="I3006" t="s">
        <v>19</v>
      </c>
      <c r="J3006" t="str">
        <f>_xlfn.XLOOKUP(Table1_1[[#This Row],[Analyte]],[1]analyte_order!$B:$B,[1]analyte_order!$C:$C)</f>
        <v>335-76-2</v>
      </c>
      <c r="K3006">
        <f>_xlfn.XLOOKUP(Table1_1[[#This Row],[CAS_rn]],[1]analyte_order!$C:$C,[1]analyte_order!$E:$E)</f>
        <v>7</v>
      </c>
      <c r="L3006" s="3">
        <v>11.4</v>
      </c>
    </row>
    <row r="3007" spans="1:12" x14ac:dyDescent="0.3">
      <c r="A3007" t="s">
        <v>215</v>
      </c>
      <c r="B3007" s="1">
        <v>44314</v>
      </c>
      <c r="C3007" s="1" t="str">
        <f t="shared" si="46"/>
        <v>21118</v>
      </c>
      <c r="D3007" t="s">
        <v>109</v>
      </c>
      <c r="E3007" t="s">
        <v>110</v>
      </c>
      <c r="F3007" t="s">
        <v>113</v>
      </c>
      <c r="G3007">
        <v>18.5</v>
      </c>
      <c r="H3007">
        <v>162.19999999999999</v>
      </c>
      <c r="I3007" t="s">
        <v>20</v>
      </c>
      <c r="J3007" t="str">
        <f>_xlfn.XLOOKUP(Table1_1[[#This Row],[Analyte]],[1]analyte_order!$B:$B,[1]analyte_order!$C:$C)</f>
        <v>2058-94-8</v>
      </c>
      <c r="K3007">
        <f>_xlfn.XLOOKUP(Table1_1[[#This Row],[CAS_rn]],[1]analyte_order!$C:$C,[1]analyte_order!$E:$E)</f>
        <v>8</v>
      </c>
      <c r="L3007" s="3">
        <v>22.9</v>
      </c>
    </row>
    <row r="3008" spans="1:12" x14ac:dyDescent="0.3">
      <c r="A3008" t="s">
        <v>215</v>
      </c>
      <c r="B3008" s="1">
        <v>44314</v>
      </c>
      <c r="C3008" s="1" t="str">
        <f t="shared" si="46"/>
        <v>21118</v>
      </c>
      <c r="D3008" t="s">
        <v>109</v>
      </c>
      <c r="E3008" t="s">
        <v>110</v>
      </c>
      <c r="F3008" t="s">
        <v>113</v>
      </c>
      <c r="G3008">
        <v>18.5</v>
      </c>
      <c r="H3008">
        <v>162.19999999999999</v>
      </c>
      <c r="I3008" t="s">
        <v>21</v>
      </c>
      <c r="J3008" t="str">
        <f>_xlfn.XLOOKUP(Table1_1[[#This Row],[Analyte]],[1]analyte_order!$B:$B,[1]analyte_order!$C:$C)</f>
        <v>307-55-1</v>
      </c>
      <c r="K3008">
        <f>_xlfn.XLOOKUP(Table1_1[[#This Row],[CAS_rn]],[1]analyte_order!$C:$C,[1]analyte_order!$E:$E)</f>
        <v>9</v>
      </c>
      <c r="L3008" s="3">
        <v>29.1</v>
      </c>
    </row>
    <row r="3009" spans="1:12" x14ac:dyDescent="0.3">
      <c r="A3009" t="s">
        <v>215</v>
      </c>
      <c r="B3009" s="1">
        <v>44314</v>
      </c>
      <c r="C3009" s="1" t="str">
        <f t="shared" si="46"/>
        <v>21118</v>
      </c>
      <c r="D3009" t="s">
        <v>109</v>
      </c>
      <c r="E3009" t="s">
        <v>110</v>
      </c>
      <c r="F3009" t="s">
        <v>113</v>
      </c>
      <c r="G3009">
        <v>18.5</v>
      </c>
      <c r="H3009">
        <v>162.19999999999999</v>
      </c>
      <c r="I3009" t="s">
        <v>22</v>
      </c>
      <c r="J3009" t="str">
        <f>_xlfn.XLOOKUP(Table1_1[[#This Row],[Analyte]],[1]analyte_order!$B:$B,[1]analyte_order!$C:$C)</f>
        <v>72629-94-8</v>
      </c>
      <c r="K3009">
        <f>_xlfn.XLOOKUP(Table1_1[[#This Row],[CAS_rn]],[1]analyte_order!$C:$C,[1]analyte_order!$E:$E)</f>
        <v>10</v>
      </c>
      <c r="L3009" s="3">
        <v>23.9</v>
      </c>
    </row>
    <row r="3010" spans="1:12" x14ac:dyDescent="0.3">
      <c r="A3010" t="s">
        <v>215</v>
      </c>
      <c r="B3010" s="1">
        <v>44314</v>
      </c>
      <c r="C3010" s="1" t="str">
        <f t="shared" ref="C3010:C3073" si="47">TEXT(B3010,"yy")&amp;TEXT((B3010-DATEVALUE("1/1/"&amp;TEXT(B3010,"yy"))+1),"000")</f>
        <v>21118</v>
      </c>
      <c r="D3010" t="s">
        <v>109</v>
      </c>
      <c r="E3010" t="s">
        <v>110</v>
      </c>
      <c r="F3010" t="s">
        <v>113</v>
      </c>
      <c r="G3010">
        <v>18.5</v>
      </c>
      <c r="H3010">
        <v>162.19999999999999</v>
      </c>
      <c r="I3010" t="s">
        <v>23</v>
      </c>
      <c r="J3010" t="str">
        <f>_xlfn.XLOOKUP(Table1_1[[#This Row],[Analyte]],[1]analyte_order!$B:$B,[1]analyte_order!$C:$C)</f>
        <v>376-06-7</v>
      </c>
      <c r="K3010">
        <f>_xlfn.XLOOKUP(Table1_1[[#This Row],[CAS_rn]],[1]analyte_order!$C:$C,[1]analyte_order!$E:$E)</f>
        <v>11</v>
      </c>
      <c r="L3010" s="3">
        <v>20.2</v>
      </c>
    </row>
    <row r="3011" spans="1:12" x14ac:dyDescent="0.3">
      <c r="A3011" t="s">
        <v>215</v>
      </c>
      <c r="B3011" s="1">
        <v>44314</v>
      </c>
      <c r="C3011" s="1" t="str">
        <f t="shared" si="47"/>
        <v>21118</v>
      </c>
      <c r="D3011" t="s">
        <v>109</v>
      </c>
      <c r="E3011" t="s">
        <v>110</v>
      </c>
      <c r="F3011" t="s">
        <v>113</v>
      </c>
      <c r="G3011">
        <v>18.5</v>
      </c>
      <c r="H3011">
        <v>162.19999999999999</v>
      </c>
      <c r="I3011" t="s">
        <v>24</v>
      </c>
      <c r="J3011" t="str">
        <f>_xlfn.XLOOKUP(Table1_1[[#This Row],[Analyte]],[1]analyte_order!$B:$B,[1]analyte_order!$C:$C)</f>
        <v>67905-19-5</v>
      </c>
      <c r="K3011">
        <f>_xlfn.XLOOKUP(Table1_1[[#This Row],[CAS_rn]],[1]analyte_order!$C:$C,[1]analyte_order!$E:$E)</f>
        <v>12</v>
      </c>
      <c r="L3011" s="3">
        <v>1.77</v>
      </c>
    </row>
    <row r="3012" spans="1:12" x14ac:dyDescent="0.3">
      <c r="A3012" t="s">
        <v>215</v>
      </c>
      <c r="B3012" s="1">
        <v>44314</v>
      </c>
      <c r="C3012" s="1" t="str">
        <f t="shared" si="47"/>
        <v>21118</v>
      </c>
      <c r="D3012" t="s">
        <v>109</v>
      </c>
      <c r="E3012" t="s">
        <v>110</v>
      </c>
      <c r="F3012" t="s">
        <v>113</v>
      </c>
      <c r="G3012">
        <v>18.5</v>
      </c>
      <c r="H3012">
        <v>162.19999999999999</v>
      </c>
      <c r="I3012" t="s">
        <v>13</v>
      </c>
      <c r="J3012" t="str">
        <f>_xlfn.XLOOKUP(Table1_1[[#This Row],[Analyte]],[1]analyte_order!$B:$B,[1]analyte_order!$C:$C)</f>
        <v>375-73-5</v>
      </c>
      <c r="K3012">
        <f>_xlfn.XLOOKUP(Table1_1[[#This Row],[CAS_rn]],[1]analyte_order!$C:$C,[1]analyte_order!$E:$E)</f>
        <v>14</v>
      </c>
      <c r="L3012" s="3">
        <v>4.3249999999999997E-2</v>
      </c>
    </row>
    <row r="3013" spans="1:12" x14ac:dyDescent="0.3">
      <c r="A3013" t="s">
        <v>215</v>
      </c>
      <c r="B3013" s="1">
        <v>44314</v>
      </c>
      <c r="C3013" s="1" t="str">
        <f t="shared" si="47"/>
        <v>21118</v>
      </c>
      <c r="D3013" t="s">
        <v>109</v>
      </c>
      <c r="E3013" t="s">
        <v>110</v>
      </c>
      <c r="F3013" t="s">
        <v>113</v>
      </c>
      <c r="G3013">
        <v>18.5</v>
      </c>
      <c r="H3013">
        <v>162.19999999999999</v>
      </c>
      <c r="I3013" t="s">
        <v>14</v>
      </c>
      <c r="J3013" t="str">
        <f>_xlfn.XLOOKUP(Table1_1[[#This Row],[Analyte]],[1]analyte_order!$B:$B,[1]analyte_order!$C:$C)</f>
        <v>2706-91-4</v>
      </c>
      <c r="K3013">
        <f>_xlfn.XLOOKUP(Table1_1[[#This Row],[CAS_rn]],[1]analyte_order!$C:$C,[1]analyte_order!$E:$E)</f>
        <v>15</v>
      </c>
      <c r="L3013" s="3">
        <v>0.108</v>
      </c>
    </row>
    <row r="3014" spans="1:12" x14ac:dyDescent="0.3">
      <c r="A3014" t="s">
        <v>215</v>
      </c>
      <c r="B3014" s="1">
        <v>44314</v>
      </c>
      <c r="C3014" s="1" t="str">
        <f t="shared" si="47"/>
        <v>21118</v>
      </c>
      <c r="D3014" t="s">
        <v>109</v>
      </c>
      <c r="E3014" t="s">
        <v>110</v>
      </c>
      <c r="F3014" t="s">
        <v>113</v>
      </c>
      <c r="G3014">
        <v>18.5</v>
      </c>
      <c r="H3014">
        <v>162.19999999999999</v>
      </c>
      <c r="I3014" t="s">
        <v>15</v>
      </c>
      <c r="J3014" t="str">
        <f>_xlfn.XLOOKUP(Table1_1[[#This Row],[Analyte]],[1]analyte_order!$B:$B,[1]analyte_order!$C:$C)</f>
        <v>355-46-4</v>
      </c>
      <c r="K3014">
        <f>_xlfn.XLOOKUP(Table1_1[[#This Row],[CAS_rn]],[1]analyte_order!$C:$C,[1]analyte_order!$E:$E)</f>
        <v>16</v>
      </c>
      <c r="L3014" s="3">
        <v>15.8</v>
      </c>
    </row>
    <row r="3015" spans="1:12" x14ac:dyDescent="0.3">
      <c r="A3015" t="s">
        <v>215</v>
      </c>
      <c r="B3015" s="1">
        <v>44314</v>
      </c>
      <c r="C3015" s="1" t="str">
        <f t="shared" si="47"/>
        <v>21118</v>
      </c>
      <c r="D3015" t="s">
        <v>109</v>
      </c>
      <c r="E3015" t="s">
        <v>110</v>
      </c>
      <c r="F3015" t="s">
        <v>113</v>
      </c>
      <c r="G3015">
        <v>18.5</v>
      </c>
      <c r="H3015">
        <v>162.19999999999999</v>
      </c>
      <c r="I3015" t="s">
        <v>16</v>
      </c>
      <c r="J3015" t="str">
        <f>_xlfn.XLOOKUP(Table1_1[[#This Row],[Analyte]],[1]analyte_order!$B:$B,[1]analyte_order!$C:$C)</f>
        <v>375-92-8</v>
      </c>
      <c r="K3015">
        <f>_xlfn.XLOOKUP(Table1_1[[#This Row],[CAS_rn]],[1]analyte_order!$C:$C,[1]analyte_order!$E:$E)</f>
        <v>17</v>
      </c>
      <c r="L3015" s="3">
        <v>6.6</v>
      </c>
    </row>
    <row r="3016" spans="1:12" x14ac:dyDescent="0.3">
      <c r="A3016" t="s">
        <v>215</v>
      </c>
      <c r="B3016" s="1">
        <v>44314</v>
      </c>
      <c r="C3016" s="1" t="str">
        <f t="shared" si="47"/>
        <v>21118</v>
      </c>
      <c r="D3016" t="s">
        <v>109</v>
      </c>
      <c r="E3016" t="s">
        <v>110</v>
      </c>
      <c r="F3016" t="s">
        <v>113</v>
      </c>
      <c r="G3016">
        <v>18.5</v>
      </c>
      <c r="H3016">
        <v>162.19999999999999</v>
      </c>
      <c r="I3016" t="s">
        <v>17</v>
      </c>
      <c r="J3016" t="str">
        <f>_xlfn.XLOOKUP(Table1_1[[#This Row],[Analyte]],[1]analyte_order!$B:$B,[1]analyte_order!$C:$C)</f>
        <v>1763-23-1</v>
      </c>
      <c r="K3016">
        <f>_xlfn.XLOOKUP(Table1_1[[#This Row],[CAS_rn]],[1]analyte_order!$C:$C,[1]analyte_order!$E:$E)</f>
        <v>18</v>
      </c>
      <c r="L3016" s="3">
        <v>5860</v>
      </c>
    </row>
    <row r="3017" spans="1:12" x14ac:dyDescent="0.3">
      <c r="A3017" t="s">
        <v>215</v>
      </c>
      <c r="B3017" s="1">
        <v>44314</v>
      </c>
      <c r="C3017" s="1" t="str">
        <f t="shared" si="47"/>
        <v>21118</v>
      </c>
      <c r="D3017" t="s">
        <v>109</v>
      </c>
      <c r="E3017" t="s">
        <v>110</v>
      </c>
      <c r="F3017" t="s">
        <v>113</v>
      </c>
      <c r="G3017">
        <v>18.5</v>
      </c>
      <c r="H3017">
        <v>162.19999999999999</v>
      </c>
      <c r="I3017" t="s">
        <v>25</v>
      </c>
      <c r="J3017" t="str">
        <f>_xlfn.XLOOKUP(Table1_1[[#This Row],[Analyte]],[1]analyte_order!$B:$B,[1]analyte_order!$C:$C)</f>
        <v>68259-12-1</v>
      </c>
      <c r="K3017">
        <f>_xlfn.XLOOKUP(Table1_1[[#This Row],[CAS_rn]],[1]analyte_order!$C:$C,[1]analyte_order!$E:$E)</f>
        <v>19</v>
      </c>
      <c r="L3017" s="3">
        <v>26.8</v>
      </c>
    </row>
    <row r="3018" spans="1:12" x14ac:dyDescent="0.3">
      <c r="A3018" t="s">
        <v>215</v>
      </c>
      <c r="B3018" s="1">
        <v>44314</v>
      </c>
      <c r="C3018" s="1" t="str">
        <f t="shared" si="47"/>
        <v>21118</v>
      </c>
      <c r="D3018" t="s">
        <v>109</v>
      </c>
      <c r="E3018" t="s">
        <v>110</v>
      </c>
      <c r="F3018" t="s">
        <v>113</v>
      </c>
      <c r="G3018">
        <v>18.5</v>
      </c>
      <c r="H3018">
        <v>162.19999999999999</v>
      </c>
      <c r="I3018" t="s">
        <v>26</v>
      </c>
      <c r="J3018" t="str">
        <f>_xlfn.XLOOKUP(Table1_1[[#This Row],[Analyte]],[1]analyte_order!$B:$B,[1]analyte_order!$C:$C)</f>
        <v>335-77-3</v>
      </c>
      <c r="K3018">
        <f>_xlfn.XLOOKUP(Table1_1[[#This Row],[CAS_rn]],[1]analyte_order!$C:$C,[1]analyte_order!$E:$E)</f>
        <v>20</v>
      </c>
      <c r="L3018" s="3">
        <v>42.1</v>
      </c>
    </row>
    <row r="3019" spans="1:12" x14ac:dyDescent="0.3">
      <c r="A3019" t="s">
        <v>215</v>
      </c>
      <c r="B3019" s="1">
        <v>44314</v>
      </c>
      <c r="C3019" s="1" t="str">
        <f t="shared" si="47"/>
        <v>21118</v>
      </c>
      <c r="D3019" t="s">
        <v>109</v>
      </c>
      <c r="E3019" t="s">
        <v>110</v>
      </c>
      <c r="F3019" t="s">
        <v>113</v>
      </c>
      <c r="G3019">
        <v>18.5</v>
      </c>
      <c r="H3019">
        <v>162.19999999999999</v>
      </c>
      <c r="I3019" t="s">
        <v>27</v>
      </c>
      <c r="J3019" t="str">
        <f>_xlfn.XLOOKUP(Table1_1[[#This Row],[Analyte]],[1]analyte_order!$B:$B,[1]analyte_order!$C:$C)</f>
        <v>79780-39-5</v>
      </c>
      <c r="K3019">
        <f>_xlfn.XLOOKUP(Table1_1[[#This Row],[CAS_rn]],[1]analyte_order!$C:$C,[1]analyte_order!$E:$E)</f>
        <v>21</v>
      </c>
      <c r="L3019" s="3">
        <v>16.3</v>
      </c>
    </row>
    <row r="3020" spans="1:12" x14ac:dyDescent="0.3">
      <c r="A3020" t="s">
        <v>215</v>
      </c>
      <c r="B3020" s="1">
        <v>44314</v>
      </c>
      <c r="C3020" s="1" t="str">
        <f t="shared" si="47"/>
        <v>21118</v>
      </c>
      <c r="D3020" t="s">
        <v>109</v>
      </c>
      <c r="E3020" t="s">
        <v>110</v>
      </c>
      <c r="F3020" t="s">
        <v>113</v>
      </c>
      <c r="G3020">
        <v>18.5</v>
      </c>
      <c r="H3020">
        <v>162.19999999999999</v>
      </c>
      <c r="I3020" t="s">
        <v>28</v>
      </c>
      <c r="J3020" t="str">
        <f>_xlfn.XLOOKUP(Table1_1[[#This Row],[Analyte]],[1]analyte_order!$B:$B,[1]analyte_order!$C:$C)</f>
        <v>757124-72-4</v>
      </c>
      <c r="K3020">
        <f>_xlfn.XLOOKUP(Table1_1[[#This Row],[CAS_rn]],[1]analyte_order!$C:$C,[1]analyte_order!$E:$E)</f>
        <v>22</v>
      </c>
      <c r="L3020" s="3">
        <v>0.108</v>
      </c>
    </row>
    <row r="3021" spans="1:12" x14ac:dyDescent="0.3">
      <c r="A3021" t="s">
        <v>215</v>
      </c>
      <c r="B3021" s="1">
        <v>44314</v>
      </c>
      <c r="C3021" s="1" t="str">
        <f t="shared" si="47"/>
        <v>21118</v>
      </c>
      <c r="D3021" t="s">
        <v>109</v>
      </c>
      <c r="E3021" t="s">
        <v>110</v>
      </c>
      <c r="F3021" t="s">
        <v>113</v>
      </c>
      <c r="G3021">
        <v>18.5</v>
      </c>
      <c r="H3021">
        <v>162.19999999999999</v>
      </c>
      <c r="I3021" t="s">
        <v>18</v>
      </c>
      <c r="J3021" t="str">
        <f>_xlfn.XLOOKUP(Table1_1[[#This Row],[Analyte]],[1]analyte_order!$B:$B,[1]analyte_order!$C:$C)</f>
        <v>27619-97-2</v>
      </c>
      <c r="K3021">
        <f>_xlfn.XLOOKUP(Table1_1[[#This Row],[CAS_rn]],[1]analyte_order!$C:$C,[1]analyte_order!$E:$E)</f>
        <v>23</v>
      </c>
      <c r="L3021" s="3">
        <v>4.3249999999999997E-2</v>
      </c>
    </row>
    <row r="3022" spans="1:12" x14ac:dyDescent="0.3">
      <c r="A3022" t="s">
        <v>215</v>
      </c>
      <c r="B3022" s="1">
        <v>44314</v>
      </c>
      <c r="C3022" s="1" t="str">
        <f t="shared" si="47"/>
        <v>21118</v>
      </c>
      <c r="D3022" t="s">
        <v>109</v>
      </c>
      <c r="E3022" t="s">
        <v>110</v>
      </c>
      <c r="F3022" t="s">
        <v>113</v>
      </c>
      <c r="G3022">
        <v>18.5</v>
      </c>
      <c r="H3022">
        <v>162.19999999999999</v>
      </c>
      <c r="I3022" t="s">
        <v>29</v>
      </c>
      <c r="J3022" t="str">
        <f>_xlfn.XLOOKUP(Table1_1[[#This Row],[Analyte]],[1]analyte_order!$B:$B,[1]analyte_order!$C:$C)</f>
        <v>39108-34-4</v>
      </c>
      <c r="K3022">
        <f>_xlfn.XLOOKUP(Table1_1[[#This Row],[CAS_rn]],[1]analyte_order!$C:$C,[1]analyte_order!$E:$E)</f>
        <v>24</v>
      </c>
      <c r="L3022" s="3">
        <v>12.5</v>
      </c>
    </row>
    <row r="3023" spans="1:12" x14ac:dyDescent="0.3">
      <c r="A3023" t="s">
        <v>215</v>
      </c>
      <c r="B3023" s="1">
        <v>44314</v>
      </c>
      <c r="C3023" s="1" t="str">
        <f t="shared" si="47"/>
        <v>21118</v>
      </c>
      <c r="D3023" t="s">
        <v>109</v>
      </c>
      <c r="E3023" t="s">
        <v>110</v>
      </c>
      <c r="F3023" t="s">
        <v>113</v>
      </c>
      <c r="G3023">
        <v>18.5</v>
      </c>
      <c r="H3023">
        <v>162.19999999999999</v>
      </c>
      <c r="I3023" t="s">
        <v>30</v>
      </c>
      <c r="J3023" t="str">
        <f>_xlfn.XLOOKUP(Table1_1[[#This Row],[Analyte]],[1]analyte_order!$B:$B,[1]analyte_order!$C:$C)</f>
        <v>120226-60-0</v>
      </c>
      <c r="K3023">
        <f>_xlfn.XLOOKUP(Table1_1[[#This Row],[CAS_rn]],[1]analyte_order!$C:$C,[1]analyte_order!$E:$E)</f>
        <v>25</v>
      </c>
      <c r="L3023" s="3">
        <v>18.399999999999999</v>
      </c>
    </row>
    <row r="3024" spans="1:12" x14ac:dyDescent="0.3">
      <c r="A3024" t="s">
        <v>215</v>
      </c>
      <c r="B3024" s="1">
        <v>44314</v>
      </c>
      <c r="C3024" s="1" t="str">
        <f t="shared" si="47"/>
        <v>21118</v>
      </c>
      <c r="D3024" t="s">
        <v>109</v>
      </c>
      <c r="E3024" t="s">
        <v>110</v>
      </c>
      <c r="F3024" t="s">
        <v>113</v>
      </c>
      <c r="G3024">
        <v>18.5</v>
      </c>
      <c r="H3024">
        <v>162.19999999999999</v>
      </c>
      <c r="I3024" t="s">
        <v>31</v>
      </c>
      <c r="J3024" t="str">
        <f>_xlfn.XLOOKUP(Table1_1[[#This Row],[Analyte]],[1]analyte_order!$B:$B,[1]analyte_order!$C:$C)</f>
        <v>2355-31-9</v>
      </c>
      <c r="K3024">
        <f>_xlfn.XLOOKUP(Table1_1[[#This Row],[CAS_rn]],[1]analyte_order!$C:$C,[1]analyte_order!$E:$E)</f>
        <v>26</v>
      </c>
      <c r="L3024" s="3">
        <v>4.3249999999999997E-2</v>
      </c>
    </row>
    <row r="3025" spans="1:12" x14ac:dyDescent="0.3">
      <c r="A3025" t="s">
        <v>215</v>
      </c>
      <c r="B3025" s="1">
        <v>44314</v>
      </c>
      <c r="C3025" s="1" t="str">
        <f t="shared" si="47"/>
        <v>21118</v>
      </c>
      <c r="D3025" t="s">
        <v>109</v>
      </c>
      <c r="E3025" t="s">
        <v>110</v>
      </c>
      <c r="F3025" t="s">
        <v>113</v>
      </c>
      <c r="G3025">
        <v>18.5</v>
      </c>
      <c r="H3025">
        <v>162.19999999999999</v>
      </c>
      <c r="I3025" t="s">
        <v>32</v>
      </c>
      <c r="J3025" t="str">
        <f>_xlfn.XLOOKUP(Table1_1[[#This Row],[Analyte]],[1]analyte_order!$B:$B,[1]analyte_order!$C:$C)</f>
        <v>2991-50-6</v>
      </c>
      <c r="K3025">
        <f>_xlfn.XLOOKUP(Table1_1[[#This Row],[CAS_rn]],[1]analyte_order!$C:$C,[1]analyte_order!$E:$E)</f>
        <v>27</v>
      </c>
      <c r="L3025" s="3">
        <v>4.3249999999999997E-2</v>
      </c>
    </row>
    <row r="3026" spans="1:12" x14ac:dyDescent="0.3">
      <c r="A3026" t="s">
        <v>215</v>
      </c>
      <c r="B3026" s="1">
        <v>44314</v>
      </c>
      <c r="C3026" s="1" t="str">
        <f t="shared" si="47"/>
        <v>21118</v>
      </c>
      <c r="D3026" t="s">
        <v>109</v>
      </c>
      <c r="E3026" t="s">
        <v>110</v>
      </c>
      <c r="F3026" t="s">
        <v>113</v>
      </c>
      <c r="G3026">
        <v>18.5</v>
      </c>
      <c r="H3026">
        <v>162.19999999999999</v>
      </c>
      <c r="I3026" t="s">
        <v>33</v>
      </c>
      <c r="J3026" t="str">
        <f>_xlfn.XLOOKUP(Table1_1[[#This Row],[Analyte]],[1]analyte_order!$B:$B,[1]analyte_order!$C:$C)</f>
        <v>754-91-6</v>
      </c>
      <c r="K3026">
        <f>_xlfn.XLOOKUP(Table1_1[[#This Row],[CAS_rn]],[1]analyte_order!$C:$C,[1]analyte_order!$E:$E)</f>
        <v>28</v>
      </c>
      <c r="L3026" s="3">
        <v>12.8</v>
      </c>
    </row>
    <row r="3027" spans="1:12" x14ac:dyDescent="0.3">
      <c r="A3027" t="s">
        <v>215</v>
      </c>
      <c r="B3027" s="1">
        <v>44314</v>
      </c>
      <c r="C3027" s="1" t="str">
        <f t="shared" si="47"/>
        <v>21118</v>
      </c>
      <c r="D3027" t="s">
        <v>109</v>
      </c>
      <c r="E3027" t="s">
        <v>110</v>
      </c>
      <c r="F3027" t="s">
        <v>113</v>
      </c>
      <c r="G3027">
        <v>18.5</v>
      </c>
      <c r="H3027">
        <v>162.19999999999999</v>
      </c>
      <c r="I3027" t="s">
        <v>34</v>
      </c>
      <c r="J3027" t="str">
        <f>_xlfn.XLOOKUP(Table1_1[[#This Row],[Analyte]],[1]analyte_order!$B:$B,[1]analyte_order!$C:$C)</f>
        <v>2806-24-8</v>
      </c>
      <c r="K3027">
        <f>_xlfn.XLOOKUP(Table1_1[[#This Row],[CAS_rn]],[1]analyte_order!$C:$C,[1]analyte_order!$E:$E)</f>
        <v>29</v>
      </c>
      <c r="L3027" s="3">
        <v>4.3249999999999997E-2</v>
      </c>
    </row>
    <row r="3028" spans="1:12" x14ac:dyDescent="0.3">
      <c r="A3028" t="s">
        <v>215</v>
      </c>
      <c r="B3028" s="1">
        <v>44314</v>
      </c>
      <c r="C3028" s="1" t="str">
        <f t="shared" si="47"/>
        <v>21118</v>
      </c>
      <c r="D3028" t="s">
        <v>109</v>
      </c>
      <c r="E3028" t="s">
        <v>110</v>
      </c>
      <c r="F3028" t="s">
        <v>113</v>
      </c>
      <c r="G3028">
        <v>18.5</v>
      </c>
      <c r="H3028">
        <v>162.19999999999999</v>
      </c>
      <c r="I3028" t="s">
        <v>35</v>
      </c>
      <c r="J3028" t="str">
        <f>_xlfn.XLOOKUP(Table1_1[[#This Row],[Analyte]],[1]analyte_order!$B:$B,[1]analyte_order!$C:$C)</f>
        <v>31506-32-8</v>
      </c>
      <c r="K3028">
        <f>_xlfn.XLOOKUP(Table1_1[[#This Row],[CAS_rn]],[1]analyte_order!$C:$C,[1]analyte_order!$E:$E)</f>
        <v>30</v>
      </c>
      <c r="L3028" s="3">
        <v>4.3249999999999997E-2</v>
      </c>
    </row>
    <row r="3029" spans="1:12" x14ac:dyDescent="0.3">
      <c r="A3029" t="s">
        <v>215</v>
      </c>
      <c r="B3029" s="1">
        <v>44314</v>
      </c>
      <c r="C3029" s="1" t="str">
        <f t="shared" si="47"/>
        <v>21118</v>
      </c>
      <c r="D3029" t="s">
        <v>109</v>
      </c>
      <c r="E3029" t="s">
        <v>110</v>
      </c>
      <c r="F3029" t="s">
        <v>113</v>
      </c>
      <c r="G3029">
        <v>18.5</v>
      </c>
      <c r="H3029">
        <v>162.19999999999999</v>
      </c>
      <c r="I3029" t="s">
        <v>36</v>
      </c>
      <c r="J3029" t="str">
        <f>_xlfn.XLOOKUP(Table1_1[[#This Row],[Analyte]],[1]analyte_order!$B:$B,[1]analyte_order!$C:$C)</f>
        <v>4151-50-2</v>
      </c>
      <c r="K3029">
        <f>_xlfn.XLOOKUP(Table1_1[[#This Row],[CAS_rn]],[1]analyte_order!$C:$C,[1]analyte_order!$E:$E)</f>
        <v>31</v>
      </c>
      <c r="L3029" s="3">
        <v>4.3249999999999997E-2</v>
      </c>
    </row>
    <row r="3030" spans="1:12" x14ac:dyDescent="0.3">
      <c r="A3030" t="s">
        <v>215</v>
      </c>
      <c r="B3030" s="1">
        <v>44314</v>
      </c>
      <c r="C3030" s="1" t="str">
        <f t="shared" si="47"/>
        <v>21118</v>
      </c>
      <c r="D3030" t="s">
        <v>109</v>
      </c>
      <c r="E3030" t="s">
        <v>110</v>
      </c>
      <c r="F3030" t="s">
        <v>113</v>
      </c>
      <c r="G3030">
        <v>18.5</v>
      </c>
      <c r="H3030">
        <v>162.19999999999999</v>
      </c>
      <c r="I3030" t="s">
        <v>37</v>
      </c>
      <c r="J3030" t="str">
        <f>_xlfn.XLOOKUP(Table1_1[[#This Row],[Analyte]],[1]analyte_order!$B:$B,[1]analyte_order!$C:$C)</f>
        <v>13252-13-6</v>
      </c>
      <c r="K3030">
        <f>_xlfn.XLOOKUP(Table1_1[[#This Row],[CAS_rn]],[1]analyte_order!$C:$C,[1]analyte_order!$E:$E)</f>
        <v>34</v>
      </c>
      <c r="L3030" s="3">
        <v>4.3249999999999997E-2</v>
      </c>
    </row>
    <row r="3031" spans="1:12" x14ac:dyDescent="0.3">
      <c r="A3031" t="s">
        <v>215</v>
      </c>
      <c r="B3031" s="1">
        <v>44314</v>
      </c>
      <c r="C3031" s="1" t="str">
        <f t="shared" si="47"/>
        <v>21118</v>
      </c>
      <c r="D3031" t="s">
        <v>109</v>
      </c>
      <c r="E3031" t="s">
        <v>110</v>
      </c>
      <c r="F3031" t="s">
        <v>113</v>
      </c>
      <c r="G3031">
        <v>18.5</v>
      </c>
      <c r="H3031">
        <v>162.19999999999999</v>
      </c>
      <c r="I3031" t="s">
        <v>38</v>
      </c>
      <c r="J3031" t="str">
        <f>_xlfn.XLOOKUP(Table1_1[[#This Row],[Analyte]],[1]analyte_order!$B:$B,[1]analyte_order!$C:$C)</f>
        <v>919005-14-4</v>
      </c>
      <c r="K3031">
        <f>_xlfn.XLOOKUP(Table1_1[[#This Row],[CAS_rn]],[1]analyte_order!$C:$C,[1]analyte_order!$E:$E)</f>
        <v>35</v>
      </c>
      <c r="L3031" s="3">
        <v>4.3249999999999997E-2</v>
      </c>
    </row>
    <row r="3032" spans="1:12" x14ac:dyDescent="0.3">
      <c r="A3032" t="s">
        <v>215</v>
      </c>
      <c r="B3032" s="1">
        <v>44314</v>
      </c>
      <c r="C3032" s="1" t="str">
        <f t="shared" si="47"/>
        <v>21118</v>
      </c>
      <c r="D3032" t="s">
        <v>109</v>
      </c>
      <c r="E3032" t="s">
        <v>110</v>
      </c>
      <c r="F3032" t="s">
        <v>113</v>
      </c>
      <c r="G3032">
        <v>18.5</v>
      </c>
      <c r="H3032">
        <v>162.19999999999999</v>
      </c>
      <c r="I3032" t="s">
        <v>39</v>
      </c>
      <c r="J3032" t="str">
        <f>_xlfn.XLOOKUP(Table1_1[[#This Row],[Analyte]],[1]analyte_order!$B:$B,[1]analyte_order!$C:$C)</f>
        <v>756426-58-1</v>
      </c>
      <c r="K3032">
        <f>_xlfn.XLOOKUP(Table1_1[[#This Row],[CAS_rn]],[1]analyte_order!$C:$C,[1]analyte_order!$E:$E)</f>
        <v>36</v>
      </c>
      <c r="L3032" s="3">
        <v>4.3249999999999997E-2</v>
      </c>
    </row>
    <row r="3033" spans="1:12" x14ac:dyDescent="0.3">
      <c r="A3033" t="s">
        <v>215</v>
      </c>
      <c r="B3033" s="1">
        <v>44314</v>
      </c>
      <c r="C3033" s="1" t="str">
        <f t="shared" si="47"/>
        <v>21118</v>
      </c>
      <c r="D3033" t="s">
        <v>109</v>
      </c>
      <c r="E3033" t="s">
        <v>110</v>
      </c>
      <c r="F3033" t="s">
        <v>113</v>
      </c>
      <c r="G3033">
        <v>18.5</v>
      </c>
      <c r="H3033">
        <v>162.19999999999999</v>
      </c>
      <c r="I3033" t="s">
        <v>40</v>
      </c>
      <c r="J3033" t="str">
        <f>_xlfn.XLOOKUP(Table1_1[[#This Row],[Analyte]],[1]analyte_order!$B:$B,[1]analyte_order!$C:$C)</f>
        <v>763051-92-9</v>
      </c>
      <c r="K3033">
        <f>_xlfn.XLOOKUP(Table1_1[[#This Row],[CAS_rn]],[1]analyte_order!$C:$C,[1]analyte_order!$E:$E)</f>
        <v>37</v>
      </c>
      <c r="L3033" s="3">
        <v>4.3249999999999997E-2</v>
      </c>
    </row>
    <row r="3034" spans="1:12" x14ac:dyDescent="0.3">
      <c r="A3034" t="s">
        <v>215</v>
      </c>
      <c r="B3034" s="1">
        <v>44314</v>
      </c>
      <c r="C3034" s="1" t="str">
        <f t="shared" si="47"/>
        <v>21118</v>
      </c>
      <c r="D3034" t="s">
        <v>109</v>
      </c>
      <c r="E3034" t="s">
        <v>110</v>
      </c>
      <c r="F3034" t="s">
        <v>113</v>
      </c>
      <c r="G3034">
        <v>18.5</v>
      </c>
      <c r="H3034">
        <v>162.19999999999999</v>
      </c>
      <c r="I3034" t="s">
        <v>41</v>
      </c>
      <c r="J3034" t="str">
        <f>_xlfn.XLOOKUP(Table1_1[[#This Row],[Analyte]],[1]analyte_order!$B:$B,[1]analyte_order!$C:$C)</f>
        <v>356-02-5</v>
      </c>
      <c r="K3034">
        <f>_xlfn.XLOOKUP(Table1_1[[#This Row],[CAS_rn]],[1]analyte_order!$C:$C,[1]analyte_order!$E:$E)</f>
        <v>38</v>
      </c>
      <c r="L3034" s="3">
        <v>0.4325</v>
      </c>
    </row>
    <row r="3035" spans="1:12" x14ac:dyDescent="0.3">
      <c r="A3035" t="s">
        <v>215</v>
      </c>
      <c r="B3035" s="1">
        <v>44314</v>
      </c>
      <c r="C3035" s="1" t="str">
        <f t="shared" si="47"/>
        <v>21118</v>
      </c>
      <c r="D3035" t="s">
        <v>109</v>
      </c>
      <c r="E3035" t="s">
        <v>110</v>
      </c>
      <c r="F3035" t="s">
        <v>113</v>
      </c>
      <c r="G3035">
        <v>18.5</v>
      </c>
      <c r="H3035">
        <v>162.19999999999999</v>
      </c>
      <c r="I3035" t="s">
        <v>42</v>
      </c>
      <c r="J3035" t="str">
        <f>_xlfn.XLOOKUP(Table1_1[[#This Row],[Analyte]],[1]analyte_order!$B:$B,[1]analyte_order!$C:$C)</f>
        <v>914637-49-3</v>
      </c>
      <c r="K3035">
        <f>_xlfn.XLOOKUP(Table1_1[[#This Row],[CAS_rn]],[1]analyte_order!$C:$C,[1]analyte_order!$E:$E)</f>
        <v>39</v>
      </c>
      <c r="L3035" s="3">
        <v>4.3249999999999997E-2</v>
      </c>
    </row>
    <row r="3036" spans="1:12" x14ac:dyDescent="0.3">
      <c r="A3036" t="s">
        <v>215</v>
      </c>
      <c r="B3036" s="1">
        <v>44314</v>
      </c>
      <c r="C3036" s="1" t="str">
        <f t="shared" si="47"/>
        <v>21118</v>
      </c>
      <c r="D3036" t="s">
        <v>109</v>
      </c>
      <c r="E3036" t="s">
        <v>110</v>
      </c>
      <c r="F3036" t="s">
        <v>113</v>
      </c>
      <c r="G3036">
        <v>18.5</v>
      </c>
      <c r="H3036">
        <v>162.19999999999999</v>
      </c>
      <c r="I3036" t="s">
        <v>43</v>
      </c>
      <c r="J3036" t="str">
        <f>_xlfn.XLOOKUP(Table1_1[[#This Row],[Analyte]],[1]analyte_order!$B:$B,[1]analyte_order!$C:$C)</f>
        <v>812-70-4</v>
      </c>
      <c r="K3036">
        <f>_xlfn.XLOOKUP(Table1_1[[#This Row],[CAS_rn]],[1]analyte_order!$C:$C,[1]analyte_order!$E:$E)</f>
        <v>40</v>
      </c>
      <c r="L3036" s="3">
        <v>5.0999999999999996</v>
      </c>
    </row>
    <row r="3037" spans="1:12" x14ac:dyDescent="0.3">
      <c r="A3037" t="s">
        <v>215</v>
      </c>
      <c r="B3037" s="1">
        <v>44314</v>
      </c>
      <c r="C3037" s="1" t="str">
        <f t="shared" si="47"/>
        <v>21118</v>
      </c>
      <c r="D3037" t="s">
        <v>109</v>
      </c>
      <c r="E3037" t="s">
        <v>110</v>
      </c>
      <c r="F3037" t="s">
        <v>113</v>
      </c>
      <c r="G3037">
        <v>18.5</v>
      </c>
      <c r="H3037">
        <v>162.19999999999999</v>
      </c>
      <c r="I3037" t="s">
        <v>44</v>
      </c>
      <c r="J3037" t="str">
        <f>_xlfn.XLOOKUP(Table1_1[[#This Row],[Analyte]],[1]analyte_order!$B:$B,[1]analyte_order!$C:$C)</f>
        <v>53826-12-3</v>
      </c>
      <c r="K3037">
        <f>_xlfn.XLOOKUP(Table1_1[[#This Row],[CAS_rn]],[1]analyte_order!$C:$C,[1]analyte_order!$E:$E)</f>
        <v>41</v>
      </c>
      <c r="L3037" s="3">
        <v>0.108</v>
      </c>
    </row>
    <row r="3038" spans="1:12" x14ac:dyDescent="0.3">
      <c r="A3038" t="s">
        <v>215</v>
      </c>
      <c r="B3038" s="1">
        <v>44314</v>
      </c>
      <c r="C3038" s="1" t="str">
        <f t="shared" si="47"/>
        <v>21118</v>
      </c>
      <c r="D3038" t="s">
        <v>109</v>
      </c>
      <c r="E3038" t="s">
        <v>110</v>
      </c>
      <c r="F3038" t="s">
        <v>113</v>
      </c>
      <c r="G3038">
        <v>18.5</v>
      </c>
      <c r="H3038">
        <v>162.19999999999999</v>
      </c>
      <c r="I3038" t="s">
        <v>45</v>
      </c>
      <c r="J3038" t="str">
        <f>_xlfn.XLOOKUP(Table1_1[[#This Row],[Analyte]],[1]analyte_order!$B:$B,[1]analyte_order!$C:$C)</f>
        <v>27854-31-5</v>
      </c>
      <c r="K3038">
        <f>_xlfn.XLOOKUP(Table1_1[[#This Row],[CAS_rn]],[1]analyte_order!$C:$C,[1]analyte_order!$E:$E)</f>
        <v>42</v>
      </c>
      <c r="L3038" s="3">
        <v>0.108</v>
      </c>
    </row>
    <row r="3039" spans="1:12" x14ac:dyDescent="0.3">
      <c r="A3039" t="s">
        <v>215</v>
      </c>
      <c r="B3039" s="1">
        <v>44314</v>
      </c>
      <c r="C3039" s="1" t="str">
        <f t="shared" si="47"/>
        <v>21118</v>
      </c>
      <c r="D3039" t="s">
        <v>109</v>
      </c>
      <c r="E3039" t="s">
        <v>110</v>
      </c>
      <c r="F3039" t="s">
        <v>113</v>
      </c>
      <c r="G3039">
        <v>18.5</v>
      </c>
      <c r="H3039">
        <v>162.19999999999999</v>
      </c>
      <c r="I3039" t="s">
        <v>46</v>
      </c>
      <c r="J3039" t="str">
        <f>_xlfn.XLOOKUP(Table1_1[[#This Row],[Analyte]],[1]analyte_order!$B:$B,[1]analyte_order!$C:$C)</f>
        <v>53826-13-4</v>
      </c>
      <c r="K3039">
        <f>_xlfn.XLOOKUP(Table1_1[[#This Row],[CAS_rn]],[1]analyte_order!$C:$C,[1]analyte_order!$E:$E)</f>
        <v>43</v>
      </c>
      <c r="L3039" s="3">
        <v>4.3249999999999997E-2</v>
      </c>
    </row>
    <row r="3040" spans="1:12" x14ac:dyDescent="0.3">
      <c r="A3040" t="s">
        <v>215</v>
      </c>
      <c r="B3040" s="1">
        <v>44314</v>
      </c>
      <c r="C3040" s="1" t="str">
        <f t="shared" si="47"/>
        <v>21118</v>
      </c>
      <c r="D3040" t="s">
        <v>109</v>
      </c>
      <c r="E3040" t="s">
        <v>110</v>
      </c>
      <c r="F3040" t="s">
        <v>113</v>
      </c>
      <c r="G3040">
        <v>18.5</v>
      </c>
      <c r="H3040">
        <v>162.19999999999999</v>
      </c>
      <c r="I3040" t="s">
        <v>47</v>
      </c>
      <c r="J3040" t="str">
        <f>_xlfn.XLOOKUP(Table1_1[[#This Row],[Analyte]],[1]analyte_order!$B:$B,[1]analyte_order!$C:$C)</f>
        <v>161094-75-3</v>
      </c>
      <c r="K3040">
        <f>_xlfn.XLOOKUP(Table1_1[[#This Row],[CAS_rn]],[1]analyte_order!$C:$C,[1]analyte_order!$E:$E)</f>
        <v>44</v>
      </c>
      <c r="L3040" s="3">
        <v>4.3249999999999997E-2</v>
      </c>
    </row>
    <row r="3041" spans="1:12" x14ac:dyDescent="0.3">
      <c r="A3041" t="s">
        <v>215</v>
      </c>
      <c r="B3041" s="1">
        <v>44314</v>
      </c>
      <c r="C3041" s="1" t="str">
        <f t="shared" si="47"/>
        <v>21118</v>
      </c>
      <c r="D3041" t="s">
        <v>109</v>
      </c>
      <c r="E3041" t="s">
        <v>110</v>
      </c>
      <c r="F3041" t="s">
        <v>113</v>
      </c>
      <c r="G3041">
        <v>18.5</v>
      </c>
      <c r="H3041">
        <v>162.19999999999999</v>
      </c>
      <c r="I3041" t="s">
        <v>48</v>
      </c>
      <c r="J3041" t="str">
        <f>_xlfn.XLOOKUP(Table1_1[[#This Row],[Analyte]],[1]analyte_order!$B:$B,[1]analyte_order!$C:$C)</f>
        <v>70887-84-2</v>
      </c>
      <c r="K3041">
        <f>_xlfn.XLOOKUP(Table1_1[[#This Row],[CAS_rn]],[1]analyte_order!$C:$C,[1]analyte_order!$E:$E)</f>
        <v>45</v>
      </c>
      <c r="L3041" s="3">
        <v>4.3249999999999997E-2</v>
      </c>
    </row>
    <row r="3042" spans="1:12" x14ac:dyDescent="0.3">
      <c r="A3042" t="s">
        <v>215</v>
      </c>
      <c r="B3042" s="1">
        <v>44314</v>
      </c>
      <c r="C3042" s="1" t="str">
        <f t="shared" si="47"/>
        <v>21118</v>
      </c>
      <c r="D3042" t="s">
        <v>109</v>
      </c>
      <c r="E3042" t="s">
        <v>110</v>
      </c>
      <c r="F3042" t="s">
        <v>113</v>
      </c>
      <c r="G3042">
        <v>18.5</v>
      </c>
      <c r="H3042">
        <v>162.19999999999999</v>
      </c>
      <c r="I3042" t="s">
        <v>49</v>
      </c>
      <c r="J3042" t="str">
        <f>_xlfn.XLOOKUP(Table1_1[[#This Row],[Analyte]],[1]analyte_order!$B:$B,[1]analyte_order!$C:$C)</f>
        <v>57677-95-9</v>
      </c>
      <c r="K3042">
        <f>_xlfn.XLOOKUP(Table1_1[[#This Row],[CAS_rn]],[1]analyte_order!$C:$C,[1]analyte_order!$E:$E)</f>
        <v>46</v>
      </c>
      <c r="L3042" s="3">
        <v>0.108</v>
      </c>
    </row>
    <row r="3043" spans="1:12" x14ac:dyDescent="0.3">
      <c r="A3043" t="s">
        <v>215</v>
      </c>
      <c r="B3043" s="1">
        <v>44314</v>
      </c>
      <c r="C3043" s="1" t="str">
        <f t="shared" si="47"/>
        <v>21118</v>
      </c>
      <c r="D3043" t="s">
        <v>109</v>
      </c>
      <c r="E3043" t="s">
        <v>110</v>
      </c>
      <c r="F3043" t="s">
        <v>113</v>
      </c>
      <c r="G3043">
        <v>18.5</v>
      </c>
      <c r="H3043">
        <v>162.19999999999999</v>
      </c>
      <c r="I3043" t="s">
        <v>50</v>
      </c>
      <c r="J3043" t="str">
        <f>_xlfn.XLOOKUP(Table1_1[[#This Row],[Analyte]],[1]analyte_order!$B:$B,[1]analyte_order!$C:$C)</f>
        <v>30334-69-1</v>
      </c>
      <c r="K3043">
        <f>_xlfn.XLOOKUP(Table1_1[[#This Row],[CAS_rn]],[1]analyte_order!$C:$C,[1]analyte_order!$E:$E)</f>
        <v>51</v>
      </c>
      <c r="L3043" s="3">
        <v>0.108</v>
      </c>
    </row>
    <row r="3044" spans="1:12" x14ac:dyDescent="0.3">
      <c r="A3044" t="s">
        <v>215</v>
      </c>
      <c r="B3044" s="1">
        <v>44314</v>
      </c>
      <c r="C3044" s="1" t="str">
        <f t="shared" si="47"/>
        <v>21118</v>
      </c>
      <c r="D3044" t="s">
        <v>109</v>
      </c>
      <c r="E3044" t="s">
        <v>110</v>
      </c>
      <c r="F3044" t="s">
        <v>113</v>
      </c>
      <c r="G3044">
        <v>18.5</v>
      </c>
      <c r="H3044">
        <v>162.19999999999999</v>
      </c>
      <c r="I3044" t="s">
        <v>51</v>
      </c>
      <c r="J3044" t="str">
        <f>_xlfn.XLOOKUP(Table1_1[[#This Row],[Analyte]],[1]analyte_order!$B:$B,[1]analyte_order!$C:$C)</f>
        <v>41997-13-1</v>
      </c>
      <c r="K3044">
        <f>_xlfn.XLOOKUP(Table1_1[[#This Row],[CAS_rn]],[1]analyte_order!$C:$C,[1]analyte_order!$E:$E)</f>
        <v>52</v>
      </c>
      <c r="L3044" s="3">
        <v>37.6</v>
      </c>
    </row>
    <row r="3045" spans="1:12" x14ac:dyDescent="0.3">
      <c r="A3045" t="s">
        <v>215</v>
      </c>
      <c r="B3045" s="1">
        <v>44314</v>
      </c>
      <c r="C3045" s="1" t="str">
        <f t="shared" si="47"/>
        <v>21118</v>
      </c>
      <c r="D3045" t="s">
        <v>109</v>
      </c>
      <c r="E3045" t="s">
        <v>110</v>
      </c>
      <c r="F3045" t="s">
        <v>113</v>
      </c>
      <c r="G3045">
        <v>18.5</v>
      </c>
      <c r="H3045">
        <v>162.19999999999999</v>
      </c>
      <c r="I3045" t="s">
        <v>52</v>
      </c>
      <c r="J3045" t="str">
        <f>_xlfn.XLOOKUP(Table1_1[[#This Row],[Analyte]],[1]analyte_order!$B:$B,[1]analyte_order!$C:$C)</f>
        <v>423-41-6</v>
      </c>
      <c r="K3045">
        <f>_xlfn.XLOOKUP(Table1_1[[#This Row],[CAS_rn]],[1]analyte_order!$C:$C,[1]analyte_order!$E:$E)</f>
        <v>53</v>
      </c>
      <c r="L3045" s="3">
        <v>0.108</v>
      </c>
    </row>
    <row r="3046" spans="1:12" x14ac:dyDescent="0.3">
      <c r="A3046" t="s">
        <v>215</v>
      </c>
      <c r="B3046" s="1">
        <v>44314</v>
      </c>
      <c r="C3046" s="1" t="str">
        <f t="shared" si="47"/>
        <v>21118</v>
      </c>
      <c r="D3046" t="s">
        <v>109</v>
      </c>
      <c r="E3046" t="s">
        <v>110</v>
      </c>
      <c r="F3046" t="s">
        <v>113</v>
      </c>
      <c r="G3046">
        <v>18.5</v>
      </c>
      <c r="H3046">
        <v>162.19999999999999</v>
      </c>
      <c r="I3046" t="s">
        <v>53</v>
      </c>
      <c r="J3046" t="str">
        <f>_xlfn.XLOOKUP(Table1_1[[#This Row],[Analyte]],[1]analyte_order!$B:$B,[1]analyte_order!$C:$C)</f>
        <v>777011-38-8</v>
      </c>
      <c r="K3046">
        <f>_xlfn.XLOOKUP(Table1_1[[#This Row],[CAS_rn]],[1]analyte_order!$C:$C,[1]analyte_order!$E:$E)</f>
        <v>54</v>
      </c>
      <c r="L3046" s="3">
        <v>9.73</v>
      </c>
    </row>
    <row r="3047" spans="1:12" x14ac:dyDescent="0.3">
      <c r="A3047" t="s">
        <v>215</v>
      </c>
      <c r="B3047" s="1">
        <v>44314</v>
      </c>
      <c r="C3047" s="1" t="str">
        <f t="shared" si="47"/>
        <v>21118</v>
      </c>
      <c r="D3047" t="s">
        <v>109</v>
      </c>
      <c r="E3047" t="s">
        <v>110</v>
      </c>
      <c r="F3047" t="s">
        <v>113</v>
      </c>
      <c r="G3047">
        <v>18.5</v>
      </c>
      <c r="H3047">
        <v>162.19999999999999</v>
      </c>
      <c r="I3047" t="s">
        <v>54</v>
      </c>
      <c r="J3047" t="str">
        <f>_xlfn.XLOOKUP(Table1_1[[#This Row],[Analyte]],[1]analyte_order!$B:$B,[1]analyte_order!$C:$C)</f>
        <v>646-83-3</v>
      </c>
      <c r="K3047">
        <f>_xlfn.XLOOKUP(Table1_1[[#This Row],[CAS_rn]],[1]analyte_order!$C:$C,[1]analyte_order!$E:$E)</f>
        <v>55</v>
      </c>
      <c r="L3047" s="3">
        <v>0.108</v>
      </c>
    </row>
    <row r="3048" spans="1:12" x14ac:dyDescent="0.3">
      <c r="A3048" t="s">
        <v>215</v>
      </c>
      <c r="B3048" s="1">
        <v>44314</v>
      </c>
      <c r="C3048" s="1" t="str">
        <f t="shared" si="47"/>
        <v>21118</v>
      </c>
      <c r="D3048" t="s">
        <v>109</v>
      </c>
      <c r="E3048" t="s">
        <v>110</v>
      </c>
      <c r="F3048" t="s">
        <v>113</v>
      </c>
      <c r="G3048">
        <v>18.5</v>
      </c>
      <c r="H3048">
        <v>162.19999999999999</v>
      </c>
      <c r="I3048" t="s">
        <v>55</v>
      </c>
      <c r="J3048" t="str">
        <f>_xlfn.XLOOKUP(Table1_1[[#This Row],[Analyte]],[1]analyte_order!$B:$B,[1]analyte_order!$C:$C)</f>
        <v>678-41-1</v>
      </c>
      <c r="K3048">
        <f>_xlfn.XLOOKUP(Table1_1[[#This Row],[CAS_rn]],[1]analyte_order!$C:$C,[1]analyte_order!$E:$E)</f>
        <v>56</v>
      </c>
      <c r="L3048" s="3">
        <v>4.3249999999999997E-2</v>
      </c>
    </row>
    <row r="3049" spans="1:12" x14ac:dyDescent="0.3">
      <c r="A3049" t="s">
        <v>215</v>
      </c>
      <c r="B3049" s="1">
        <v>44314</v>
      </c>
      <c r="C3049" s="1" t="str">
        <f t="shared" si="47"/>
        <v>21118</v>
      </c>
      <c r="D3049" t="s">
        <v>109</v>
      </c>
      <c r="E3049" t="s">
        <v>110</v>
      </c>
      <c r="F3049" t="s">
        <v>113</v>
      </c>
      <c r="G3049">
        <v>18.5</v>
      </c>
      <c r="H3049">
        <v>162.19999999999999</v>
      </c>
      <c r="I3049" t="s">
        <v>56</v>
      </c>
      <c r="J3049" t="str">
        <f>_xlfn.XLOOKUP(Table1_1[[#This Row],[Analyte]],[1]analyte_order!$B:$B,[1]analyte_order!$C:$C)</f>
        <v>2965-52-8</v>
      </c>
      <c r="K3049">
        <f>_xlfn.XLOOKUP(Table1_1[[#This Row],[CAS_rn]],[1]analyte_order!$C:$C,[1]analyte_order!$E:$E)</f>
        <v>57</v>
      </c>
      <c r="L3049" s="3">
        <v>4.3249999999999997E-2</v>
      </c>
    </row>
    <row r="3050" spans="1:12" x14ac:dyDescent="0.3">
      <c r="A3050" t="s">
        <v>216</v>
      </c>
      <c r="B3050" s="1">
        <v>44314</v>
      </c>
      <c r="C3050" s="1" t="str">
        <f t="shared" si="47"/>
        <v>21118</v>
      </c>
      <c r="D3050" t="s">
        <v>109</v>
      </c>
      <c r="E3050" t="s">
        <v>110</v>
      </c>
      <c r="F3050" t="s">
        <v>115</v>
      </c>
      <c r="G3050">
        <v>18.5</v>
      </c>
      <c r="H3050">
        <v>162.19999999999999</v>
      </c>
      <c r="I3050" t="s">
        <v>7</v>
      </c>
      <c r="J3050" t="str">
        <f>_xlfn.XLOOKUP(Table1_1[[#This Row],[Analyte]],[1]analyte_order!$B:$B,[1]analyte_order!$C:$C)</f>
        <v>375-22-4</v>
      </c>
      <c r="K3050">
        <f>_xlfn.XLOOKUP(Table1_1[[#This Row],[CAS_rn]],[1]analyte_order!$C:$C,[1]analyte_order!$E:$E)</f>
        <v>1</v>
      </c>
      <c r="L3050" s="3">
        <v>4.58E-2</v>
      </c>
    </row>
    <row r="3051" spans="1:12" x14ac:dyDescent="0.3">
      <c r="A3051" t="s">
        <v>216</v>
      </c>
      <c r="B3051" s="1">
        <v>44314</v>
      </c>
      <c r="C3051" s="1" t="str">
        <f t="shared" si="47"/>
        <v>21118</v>
      </c>
      <c r="D3051" t="s">
        <v>109</v>
      </c>
      <c r="E3051" t="s">
        <v>110</v>
      </c>
      <c r="F3051" t="s">
        <v>115</v>
      </c>
      <c r="G3051">
        <v>18.5</v>
      </c>
      <c r="H3051">
        <v>162.19999999999999</v>
      </c>
      <c r="I3051" t="s">
        <v>8</v>
      </c>
      <c r="J3051" t="str">
        <f>_xlfn.XLOOKUP(Table1_1[[#This Row],[Analyte]],[1]analyte_order!$B:$B,[1]analyte_order!$C:$C)</f>
        <v>2706-90-3</v>
      </c>
      <c r="K3051">
        <f>_xlfn.XLOOKUP(Table1_1[[#This Row],[CAS_rn]],[1]analyte_order!$C:$C,[1]analyte_order!$E:$E)</f>
        <v>2</v>
      </c>
      <c r="L3051" s="3">
        <v>4.58E-2</v>
      </c>
    </row>
    <row r="3052" spans="1:12" x14ac:dyDescent="0.3">
      <c r="A3052" t="s">
        <v>216</v>
      </c>
      <c r="B3052" s="1">
        <v>44314</v>
      </c>
      <c r="C3052" s="1" t="str">
        <f t="shared" si="47"/>
        <v>21118</v>
      </c>
      <c r="D3052" t="s">
        <v>109</v>
      </c>
      <c r="E3052" t="s">
        <v>110</v>
      </c>
      <c r="F3052" t="s">
        <v>115</v>
      </c>
      <c r="G3052">
        <v>18.5</v>
      </c>
      <c r="H3052">
        <v>162.19999999999999</v>
      </c>
      <c r="I3052" t="s">
        <v>9</v>
      </c>
      <c r="J3052" t="str">
        <f>_xlfn.XLOOKUP(Table1_1[[#This Row],[Analyte]],[1]analyte_order!$B:$B,[1]analyte_order!$C:$C)</f>
        <v>307-24-4</v>
      </c>
      <c r="K3052">
        <f>_xlfn.XLOOKUP(Table1_1[[#This Row],[CAS_rn]],[1]analyte_order!$C:$C,[1]analyte_order!$E:$E)</f>
        <v>3</v>
      </c>
      <c r="L3052" s="3">
        <v>4.58E-2</v>
      </c>
    </row>
    <row r="3053" spans="1:12" x14ac:dyDescent="0.3">
      <c r="A3053" t="s">
        <v>216</v>
      </c>
      <c r="B3053" s="1">
        <v>44314</v>
      </c>
      <c r="C3053" s="1" t="str">
        <f t="shared" si="47"/>
        <v>21118</v>
      </c>
      <c r="D3053" t="s">
        <v>109</v>
      </c>
      <c r="E3053" t="s">
        <v>110</v>
      </c>
      <c r="F3053" t="s">
        <v>115</v>
      </c>
      <c r="G3053">
        <v>18.5</v>
      </c>
      <c r="H3053">
        <v>162.19999999999999</v>
      </c>
      <c r="I3053" t="s">
        <v>10</v>
      </c>
      <c r="J3053" t="str">
        <f>_xlfn.XLOOKUP(Table1_1[[#This Row],[Analyte]],[1]analyte_order!$B:$B,[1]analyte_order!$C:$C)</f>
        <v>375-85-9</v>
      </c>
      <c r="K3053">
        <f>_xlfn.XLOOKUP(Table1_1[[#This Row],[CAS_rn]],[1]analyte_order!$C:$C,[1]analyte_order!$E:$E)</f>
        <v>4</v>
      </c>
      <c r="L3053" s="3">
        <v>4.58E-2</v>
      </c>
    </row>
    <row r="3054" spans="1:12" x14ac:dyDescent="0.3">
      <c r="A3054" t="s">
        <v>216</v>
      </c>
      <c r="B3054" s="1">
        <v>44314</v>
      </c>
      <c r="C3054" s="1" t="str">
        <f t="shared" si="47"/>
        <v>21118</v>
      </c>
      <c r="D3054" t="s">
        <v>109</v>
      </c>
      <c r="E3054" t="s">
        <v>110</v>
      </c>
      <c r="F3054" t="s">
        <v>115</v>
      </c>
      <c r="G3054">
        <v>18.5</v>
      </c>
      <c r="H3054">
        <v>162.19999999999999</v>
      </c>
      <c r="I3054" t="s">
        <v>11</v>
      </c>
      <c r="J3054" t="str">
        <f>_xlfn.XLOOKUP(Table1_1[[#This Row],[Analyte]],[1]analyte_order!$B:$B,[1]analyte_order!$C:$C)</f>
        <v>335-67-1</v>
      </c>
      <c r="K3054">
        <f>_xlfn.XLOOKUP(Table1_1[[#This Row],[CAS_rn]],[1]analyte_order!$C:$C,[1]analyte_order!$E:$E)</f>
        <v>5</v>
      </c>
      <c r="L3054" s="3">
        <v>4.58E-2</v>
      </c>
    </row>
    <row r="3055" spans="1:12" x14ac:dyDescent="0.3">
      <c r="A3055" t="s">
        <v>216</v>
      </c>
      <c r="B3055" s="1">
        <v>44314</v>
      </c>
      <c r="C3055" s="1" t="str">
        <f t="shared" si="47"/>
        <v>21118</v>
      </c>
      <c r="D3055" t="s">
        <v>109</v>
      </c>
      <c r="E3055" t="s">
        <v>110</v>
      </c>
      <c r="F3055" t="s">
        <v>115</v>
      </c>
      <c r="G3055">
        <v>18.5</v>
      </c>
      <c r="H3055">
        <v>162.19999999999999</v>
      </c>
      <c r="I3055" t="s">
        <v>12</v>
      </c>
      <c r="J3055" t="str">
        <f>_xlfn.XLOOKUP(Table1_1[[#This Row],[Analyte]],[1]analyte_order!$B:$B,[1]analyte_order!$C:$C)</f>
        <v>375-95-1</v>
      </c>
      <c r="K3055">
        <f>_xlfn.XLOOKUP(Table1_1[[#This Row],[CAS_rn]],[1]analyte_order!$C:$C,[1]analyte_order!$E:$E)</f>
        <v>6</v>
      </c>
      <c r="L3055" s="3">
        <v>4.58E-2</v>
      </c>
    </row>
    <row r="3056" spans="1:12" x14ac:dyDescent="0.3">
      <c r="A3056" t="s">
        <v>216</v>
      </c>
      <c r="B3056" s="1">
        <v>44314</v>
      </c>
      <c r="C3056" s="1" t="str">
        <f t="shared" si="47"/>
        <v>21118</v>
      </c>
      <c r="D3056" t="s">
        <v>109</v>
      </c>
      <c r="E3056" t="s">
        <v>110</v>
      </c>
      <c r="F3056" t="s">
        <v>115</v>
      </c>
      <c r="G3056">
        <v>18.5</v>
      </c>
      <c r="H3056">
        <v>162.19999999999999</v>
      </c>
      <c r="I3056" t="s">
        <v>19</v>
      </c>
      <c r="J3056" t="str">
        <f>_xlfn.XLOOKUP(Table1_1[[#This Row],[Analyte]],[1]analyte_order!$B:$B,[1]analyte_order!$C:$C)</f>
        <v>335-76-2</v>
      </c>
      <c r="K3056">
        <f>_xlfn.XLOOKUP(Table1_1[[#This Row],[CAS_rn]],[1]analyte_order!$C:$C,[1]analyte_order!$E:$E)</f>
        <v>7</v>
      </c>
      <c r="L3056" s="3">
        <v>1.42</v>
      </c>
    </row>
    <row r="3057" spans="1:12" x14ac:dyDescent="0.3">
      <c r="A3057" t="s">
        <v>216</v>
      </c>
      <c r="B3057" s="1">
        <v>44314</v>
      </c>
      <c r="C3057" s="1" t="str">
        <f t="shared" si="47"/>
        <v>21118</v>
      </c>
      <c r="D3057" t="s">
        <v>109</v>
      </c>
      <c r="E3057" t="s">
        <v>110</v>
      </c>
      <c r="F3057" t="s">
        <v>115</v>
      </c>
      <c r="G3057">
        <v>18.5</v>
      </c>
      <c r="H3057">
        <v>162.19999999999999</v>
      </c>
      <c r="I3057" t="s">
        <v>20</v>
      </c>
      <c r="J3057" t="str">
        <f>_xlfn.XLOOKUP(Table1_1[[#This Row],[Analyte]],[1]analyte_order!$B:$B,[1]analyte_order!$C:$C)</f>
        <v>2058-94-8</v>
      </c>
      <c r="K3057">
        <f>_xlfn.XLOOKUP(Table1_1[[#This Row],[CAS_rn]],[1]analyte_order!$C:$C,[1]analyte_order!$E:$E)</f>
        <v>8</v>
      </c>
      <c r="L3057" s="3">
        <v>3.07</v>
      </c>
    </row>
    <row r="3058" spans="1:12" x14ac:dyDescent="0.3">
      <c r="A3058" t="s">
        <v>216</v>
      </c>
      <c r="B3058" s="1">
        <v>44314</v>
      </c>
      <c r="C3058" s="1" t="str">
        <f t="shared" si="47"/>
        <v>21118</v>
      </c>
      <c r="D3058" t="s">
        <v>109</v>
      </c>
      <c r="E3058" t="s">
        <v>110</v>
      </c>
      <c r="F3058" t="s">
        <v>115</v>
      </c>
      <c r="G3058">
        <v>18.5</v>
      </c>
      <c r="H3058">
        <v>162.19999999999999</v>
      </c>
      <c r="I3058" t="s">
        <v>21</v>
      </c>
      <c r="J3058" t="str">
        <f>_xlfn.XLOOKUP(Table1_1[[#This Row],[Analyte]],[1]analyte_order!$B:$B,[1]analyte_order!$C:$C)</f>
        <v>307-55-1</v>
      </c>
      <c r="K3058">
        <f>_xlfn.XLOOKUP(Table1_1[[#This Row],[CAS_rn]],[1]analyte_order!$C:$C,[1]analyte_order!$E:$E)</f>
        <v>9</v>
      </c>
      <c r="L3058" s="3">
        <v>3.54</v>
      </c>
    </row>
    <row r="3059" spans="1:12" x14ac:dyDescent="0.3">
      <c r="A3059" t="s">
        <v>216</v>
      </c>
      <c r="B3059" s="1">
        <v>44314</v>
      </c>
      <c r="C3059" s="1" t="str">
        <f t="shared" si="47"/>
        <v>21118</v>
      </c>
      <c r="D3059" t="s">
        <v>109</v>
      </c>
      <c r="E3059" t="s">
        <v>110</v>
      </c>
      <c r="F3059" t="s">
        <v>115</v>
      </c>
      <c r="G3059">
        <v>18.5</v>
      </c>
      <c r="H3059">
        <v>162.19999999999999</v>
      </c>
      <c r="I3059" t="s">
        <v>22</v>
      </c>
      <c r="J3059" t="str">
        <f>_xlfn.XLOOKUP(Table1_1[[#This Row],[Analyte]],[1]analyte_order!$B:$B,[1]analyte_order!$C:$C)</f>
        <v>72629-94-8</v>
      </c>
      <c r="K3059">
        <f>_xlfn.XLOOKUP(Table1_1[[#This Row],[CAS_rn]],[1]analyte_order!$C:$C,[1]analyte_order!$E:$E)</f>
        <v>10</v>
      </c>
      <c r="L3059" s="3">
        <v>4.01</v>
      </c>
    </row>
    <row r="3060" spans="1:12" x14ac:dyDescent="0.3">
      <c r="A3060" t="s">
        <v>216</v>
      </c>
      <c r="B3060" s="1">
        <v>44314</v>
      </c>
      <c r="C3060" s="1" t="str">
        <f t="shared" si="47"/>
        <v>21118</v>
      </c>
      <c r="D3060" t="s">
        <v>109</v>
      </c>
      <c r="E3060" t="s">
        <v>110</v>
      </c>
      <c r="F3060" t="s">
        <v>115</v>
      </c>
      <c r="G3060">
        <v>18.5</v>
      </c>
      <c r="H3060">
        <v>162.19999999999999</v>
      </c>
      <c r="I3060" t="s">
        <v>23</v>
      </c>
      <c r="J3060" t="str">
        <f>_xlfn.XLOOKUP(Table1_1[[#This Row],[Analyte]],[1]analyte_order!$B:$B,[1]analyte_order!$C:$C)</f>
        <v>376-06-7</v>
      </c>
      <c r="K3060">
        <f>_xlfn.XLOOKUP(Table1_1[[#This Row],[CAS_rn]],[1]analyte_order!$C:$C,[1]analyte_order!$E:$E)</f>
        <v>11</v>
      </c>
      <c r="L3060" s="3">
        <v>3.29</v>
      </c>
    </row>
    <row r="3061" spans="1:12" x14ac:dyDescent="0.3">
      <c r="A3061" t="s">
        <v>216</v>
      </c>
      <c r="B3061" s="1">
        <v>44314</v>
      </c>
      <c r="C3061" s="1" t="str">
        <f t="shared" si="47"/>
        <v>21118</v>
      </c>
      <c r="D3061" t="s">
        <v>109</v>
      </c>
      <c r="E3061" t="s">
        <v>110</v>
      </c>
      <c r="F3061" t="s">
        <v>115</v>
      </c>
      <c r="G3061">
        <v>18.5</v>
      </c>
      <c r="H3061">
        <v>162.19999999999999</v>
      </c>
      <c r="I3061" t="s">
        <v>24</v>
      </c>
      <c r="J3061" t="str">
        <f>_xlfn.XLOOKUP(Table1_1[[#This Row],[Analyte]],[1]analyte_order!$B:$B,[1]analyte_order!$C:$C)</f>
        <v>67905-19-5</v>
      </c>
      <c r="K3061">
        <f>_xlfn.XLOOKUP(Table1_1[[#This Row],[CAS_rn]],[1]analyte_order!$C:$C,[1]analyte_order!$E:$E)</f>
        <v>12</v>
      </c>
      <c r="L3061" s="3">
        <v>4.58E-2</v>
      </c>
    </row>
    <row r="3062" spans="1:12" x14ac:dyDescent="0.3">
      <c r="A3062" t="s">
        <v>216</v>
      </c>
      <c r="B3062" s="1">
        <v>44314</v>
      </c>
      <c r="C3062" s="1" t="str">
        <f t="shared" si="47"/>
        <v>21118</v>
      </c>
      <c r="D3062" t="s">
        <v>109</v>
      </c>
      <c r="E3062" t="s">
        <v>110</v>
      </c>
      <c r="F3062" t="s">
        <v>115</v>
      </c>
      <c r="G3062">
        <v>18.5</v>
      </c>
      <c r="H3062">
        <v>162.19999999999999</v>
      </c>
      <c r="I3062" t="s">
        <v>13</v>
      </c>
      <c r="J3062" t="str">
        <f>_xlfn.XLOOKUP(Table1_1[[#This Row],[Analyte]],[1]analyte_order!$B:$B,[1]analyte_order!$C:$C)</f>
        <v>375-73-5</v>
      </c>
      <c r="K3062">
        <f>_xlfn.XLOOKUP(Table1_1[[#This Row],[CAS_rn]],[1]analyte_order!$C:$C,[1]analyte_order!$E:$E)</f>
        <v>14</v>
      </c>
      <c r="L3062" s="3">
        <v>4.58E-2</v>
      </c>
    </row>
    <row r="3063" spans="1:12" x14ac:dyDescent="0.3">
      <c r="A3063" t="s">
        <v>216</v>
      </c>
      <c r="B3063" s="1">
        <v>44314</v>
      </c>
      <c r="C3063" s="1" t="str">
        <f t="shared" si="47"/>
        <v>21118</v>
      </c>
      <c r="D3063" t="s">
        <v>109</v>
      </c>
      <c r="E3063" t="s">
        <v>110</v>
      </c>
      <c r="F3063" t="s">
        <v>115</v>
      </c>
      <c r="G3063">
        <v>18.5</v>
      </c>
      <c r="H3063">
        <v>162.19999999999999</v>
      </c>
      <c r="I3063" t="s">
        <v>14</v>
      </c>
      <c r="J3063" t="str">
        <f>_xlfn.XLOOKUP(Table1_1[[#This Row],[Analyte]],[1]analyte_order!$B:$B,[1]analyte_order!$C:$C)</f>
        <v>2706-91-4</v>
      </c>
      <c r="K3063">
        <f>_xlfn.XLOOKUP(Table1_1[[#This Row],[CAS_rn]],[1]analyte_order!$C:$C,[1]analyte_order!$E:$E)</f>
        <v>15</v>
      </c>
      <c r="L3063" s="3">
        <v>0.1145</v>
      </c>
    </row>
    <row r="3064" spans="1:12" x14ac:dyDescent="0.3">
      <c r="A3064" t="s">
        <v>216</v>
      </c>
      <c r="B3064" s="1">
        <v>44314</v>
      </c>
      <c r="C3064" s="1" t="str">
        <f t="shared" si="47"/>
        <v>21118</v>
      </c>
      <c r="D3064" t="s">
        <v>109</v>
      </c>
      <c r="E3064" t="s">
        <v>110</v>
      </c>
      <c r="F3064" t="s">
        <v>115</v>
      </c>
      <c r="G3064">
        <v>18.5</v>
      </c>
      <c r="H3064">
        <v>162.19999999999999</v>
      </c>
      <c r="I3064" t="s">
        <v>15</v>
      </c>
      <c r="J3064" t="str">
        <f>_xlfn.XLOOKUP(Table1_1[[#This Row],[Analyte]],[1]analyte_order!$B:$B,[1]analyte_order!$C:$C)</f>
        <v>355-46-4</v>
      </c>
      <c r="K3064">
        <f>_xlfn.XLOOKUP(Table1_1[[#This Row],[CAS_rn]],[1]analyte_order!$C:$C,[1]analyte_order!$E:$E)</f>
        <v>16</v>
      </c>
      <c r="L3064" s="3">
        <v>1.39</v>
      </c>
    </row>
    <row r="3065" spans="1:12" x14ac:dyDescent="0.3">
      <c r="A3065" t="s">
        <v>216</v>
      </c>
      <c r="B3065" s="1">
        <v>44314</v>
      </c>
      <c r="C3065" s="1" t="str">
        <f t="shared" si="47"/>
        <v>21118</v>
      </c>
      <c r="D3065" t="s">
        <v>109</v>
      </c>
      <c r="E3065" t="s">
        <v>110</v>
      </c>
      <c r="F3065" t="s">
        <v>115</v>
      </c>
      <c r="G3065">
        <v>18.5</v>
      </c>
      <c r="H3065">
        <v>162.19999999999999</v>
      </c>
      <c r="I3065" t="s">
        <v>16</v>
      </c>
      <c r="J3065" t="str">
        <f>_xlfn.XLOOKUP(Table1_1[[#This Row],[Analyte]],[1]analyte_order!$B:$B,[1]analyte_order!$C:$C)</f>
        <v>375-92-8</v>
      </c>
      <c r="K3065">
        <f>_xlfn.XLOOKUP(Table1_1[[#This Row],[CAS_rn]],[1]analyte_order!$C:$C,[1]analyte_order!$E:$E)</f>
        <v>17</v>
      </c>
      <c r="L3065" s="3">
        <v>0.1145</v>
      </c>
    </row>
    <row r="3066" spans="1:12" x14ac:dyDescent="0.3">
      <c r="A3066" t="s">
        <v>216</v>
      </c>
      <c r="B3066" s="1">
        <v>44314</v>
      </c>
      <c r="C3066" s="1" t="str">
        <f t="shared" si="47"/>
        <v>21118</v>
      </c>
      <c r="D3066" t="s">
        <v>109</v>
      </c>
      <c r="E3066" t="s">
        <v>110</v>
      </c>
      <c r="F3066" t="s">
        <v>115</v>
      </c>
      <c r="G3066">
        <v>18.5</v>
      </c>
      <c r="H3066">
        <v>162.19999999999999</v>
      </c>
      <c r="I3066" t="s">
        <v>17</v>
      </c>
      <c r="J3066" t="str">
        <f>_xlfn.XLOOKUP(Table1_1[[#This Row],[Analyte]],[1]analyte_order!$B:$B,[1]analyte_order!$C:$C)</f>
        <v>1763-23-1</v>
      </c>
      <c r="K3066">
        <f>_xlfn.XLOOKUP(Table1_1[[#This Row],[CAS_rn]],[1]analyte_order!$C:$C,[1]analyte_order!$E:$E)</f>
        <v>18</v>
      </c>
      <c r="L3066" s="3">
        <v>345</v>
      </c>
    </row>
    <row r="3067" spans="1:12" x14ac:dyDescent="0.3">
      <c r="A3067" t="s">
        <v>216</v>
      </c>
      <c r="B3067" s="1">
        <v>44314</v>
      </c>
      <c r="C3067" s="1" t="str">
        <f t="shared" si="47"/>
        <v>21118</v>
      </c>
      <c r="D3067" t="s">
        <v>109</v>
      </c>
      <c r="E3067" t="s">
        <v>110</v>
      </c>
      <c r="F3067" t="s">
        <v>115</v>
      </c>
      <c r="G3067">
        <v>18.5</v>
      </c>
      <c r="H3067">
        <v>162.19999999999999</v>
      </c>
      <c r="I3067" t="s">
        <v>25</v>
      </c>
      <c r="J3067" t="str">
        <f>_xlfn.XLOOKUP(Table1_1[[#This Row],[Analyte]],[1]analyte_order!$B:$B,[1]analyte_order!$C:$C)</f>
        <v>68259-12-1</v>
      </c>
      <c r="K3067">
        <f>_xlfn.XLOOKUP(Table1_1[[#This Row],[CAS_rn]],[1]analyte_order!$C:$C,[1]analyte_order!$E:$E)</f>
        <v>19</v>
      </c>
      <c r="L3067" s="3">
        <v>2.27</v>
      </c>
    </row>
    <row r="3068" spans="1:12" x14ac:dyDescent="0.3">
      <c r="A3068" t="s">
        <v>216</v>
      </c>
      <c r="B3068" s="1">
        <v>44314</v>
      </c>
      <c r="C3068" s="1" t="str">
        <f t="shared" si="47"/>
        <v>21118</v>
      </c>
      <c r="D3068" t="s">
        <v>109</v>
      </c>
      <c r="E3068" t="s">
        <v>110</v>
      </c>
      <c r="F3068" t="s">
        <v>115</v>
      </c>
      <c r="G3068">
        <v>18.5</v>
      </c>
      <c r="H3068">
        <v>162.19999999999999</v>
      </c>
      <c r="I3068" t="s">
        <v>26</v>
      </c>
      <c r="J3068" t="str">
        <f>_xlfn.XLOOKUP(Table1_1[[#This Row],[Analyte]],[1]analyte_order!$B:$B,[1]analyte_order!$C:$C)</f>
        <v>335-77-3</v>
      </c>
      <c r="K3068">
        <f>_xlfn.XLOOKUP(Table1_1[[#This Row],[CAS_rn]],[1]analyte_order!$C:$C,[1]analyte_order!$E:$E)</f>
        <v>20</v>
      </c>
      <c r="L3068" s="3">
        <v>2.99</v>
      </c>
    </row>
    <row r="3069" spans="1:12" x14ac:dyDescent="0.3">
      <c r="A3069" t="s">
        <v>216</v>
      </c>
      <c r="B3069" s="1">
        <v>44314</v>
      </c>
      <c r="C3069" s="1" t="str">
        <f t="shared" si="47"/>
        <v>21118</v>
      </c>
      <c r="D3069" t="s">
        <v>109</v>
      </c>
      <c r="E3069" t="s">
        <v>110</v>
      </c>
      <c r="F3069" t="s">
        <v>115</v>
      </c>
      <c r="G3069">
        <v>18.5</v>
      </c>
      <c r="H3069">
        <v>162.19999999999999</v>
      </c>
      <c r="I3069" t="s">
        <v>27</v>
      </c>
      <c r="J3069" t="str">
        <f>_xlfn.XLOOKUP(Table1_1[[#This Row],[Analyte]],[1]analyte_order!$B:$B,[1]analyte_order!$C:$C)</f>
        <v>79780-39-5</v>
      </c>
      <c r="K3069">
        <f>_xlfn.XLOOKUP(Table1_1[[#This Row],[CAS_rn]],[1]analyte_order!$C:$C,[1]analyte_order!$E:$E)</f>
        <v>21</v>
      </c>
      <c r="L3069" s="3">
        <v>1.0900000000000001</v>
      </c>
    </row>
    <row r="3070" spans="1:12" x14ac:dyDescent="0.3">
      <c r="A3070" t="s">
        <v>216</v>
      </c>
      <c r="B3070" s="1">
        <v>44314</v>
      </c>
      <c r="C3070" s="1" t="str">
        <f t="shared" si="47"/>
        <v>21118</v>
      </c>
      <c r="D3070" t="s">
        <v>109</v>
      </c>
      <c r="E3070" t="s">
        <v>110</v>
      </c>
      <c r="F3070" t="s">
        <v>115</v>
      </c>
      <c r="G3070">
        <v>18.5</v>
      </c>
      <c r="H3070">
        <v>162.19999999999999</v>
      </c>
      <c r="I3070" t="s">
        <v>28</v>
      </c>
      <c r="J3070" t="str">
        <f>_xlfn.XLOOKUP(Table1_1[[#This Row],[Analyte]],[1]analyte_order!$B:$B,[1]analyte_order!$C:$C)</f>
        <v>757124-72-4</v>
      </c>
      <c r="K3070">
        <f>_xlfn.XLOOKUP(Table1_1[[#This Row],[CAS_rn]],[1]analyte_order!$C:$C,[1]analyte_order!$E:$E)</f>
        <v>22</v>
      </c>
      <c r="L3070" s="3">
        <v>0.1145</v>
      </c>
    </row>
    <row r="3071" spans="1:12" x14ac:dyDescent="0.3">
      <c r="A3071" t="s">
        <v>216</v>
      </c>
      <c r="B3071" s="1">
        <v>44314</v>
      </c>
      <c r="C3071" s="1" t="str">
        <f t="shared" si="47"/>
        <v>21118</v>
      </c>
      <c r="D3071" t="s">
        <v>109</v>
      </c>
      <c r="E3071" t="s">
        <v>110</v>
      </c>
      <c r="F3071" t="s">
        <v>115</v>
      </c>
      <c r="G3071">
        <v>18.5</v>
      </c>
      <c r="H3071">
        <v>162.19999999999999</v>
      </c>
      <c r="I3071" t="s">
        <v>18</v>
      </c>
      <c r="J3071" t="str">
        <f>_xlfn.XLOOKUP(Table1_1[[#This Row],[Analyte]],[1]analyte_order!$B:$B,[1]analyte_order!$C:$C)</f>
        <v>27619-97-2</v>
      </c>
      <c r="K3071">
        <f>_xlfn.XLOOKUP(Table1_1[[#This Row],[CAS_rn]],[1]analyte_order!$C:$C,[1]analyte_order!$E:$E)</f>
        <v>23</v>
      </c>
      <c r="L3071" s="3">
        <v>4.58E-2</v>
      </c>
    </row>
    <row r="3072" spans="1:12" x14ac:dyDescent="0.3">
      <c r="A3072" t="s">
        <v>216</v>
      </c>
      <c r="B3072" s="1">
        <v>44314</v>
      </c>
      <c r="C3072" s="1" t="str">
        <f t="shared" si="47"/>
        <v>21118</v>
      </c>
      <c r="D3072" t="s">
        <v>109</v>
      </c>
      <c r="E3072" t="s">
        <v>110</v>
      </c>
      <c r="F3072" t="s">
        <v>115</v>
      </c>
      <c r="G3072">
        <v>18.5</v>
      </c>
      <c r="H3072">
        <v>162.19999999999999</v>
      </c>
      <c r="I3072" t="s">
        <v>29</v>
      </c>
      <c r="J3072" t="str">
        <f>_xlfn.XLOOKUP(Table1_1[[#This Row],[Analyte]],[1]analyte_order!$B:$B,[1]analyte_order!$C:$C)</f>
        <v>39108-34-4</v>
      </c>
      <c r="K3072">
        <f>_xlfn.XLOOKUP(Table1_1[[#This Row],[CAS_rn]],[1]analyte_order!$C:$C,[1]analyte_order!$E:$E)</f>
        <v>24</v>
      </c>
      <c r="L3072" s="3">
        <v>0.82099999999999995</v>
      </c>
    </row>
    <row r="3073" spans="1:12" x14ac:dyDescent="0.3">
      <c r="A3073" t="s">
        <v>216</v>
      </c>
      <c r="B3073" s="1">
        <v>44314</v>
      </c>
      <c r="C3073" s="1" t="str">
        <f t="shared" si="47"/>
        <v>21118</v>
      </c>
      <c r="D3073" t="s">
        <v>109</v>
      </c>
      <c r="E3073" t="s">
        <v>110</v>
      </c>
      <c r="F3073" t="s">
        <v>115</v>
      </c>
      <c r="G3073">
        <v>18.5</v>
      </c>
      <c r="H3073">
        <v>162.19999999999999</v>
      </c>
      <c r="I3073" t="s">
        <v>30</v>
      </c>
      <c r="J3073" t="str">
        <f>_xlfn.XLOOKUP(Table1_1[[#This Row],[Analyte]],[1]analyte_order!$B:$B,[1]analyte_order!$C:$C)</f>
        <v>120226-60-0</v>
      </c>
      <c r="K3073">
        <f>_xlfn.XLOOKUP(Table1_1[[#This Row],[CAS_rn]],[1]analyte_order!$C:$C,[1]analyte_order!$E:$E)</f>
        <v>25</v>
      </c>
      <c r="L3073" s="3">
        <v>1.81</v>
      </c>
    </row>
    <row r="3074" spans="1:12" x14ac:dyDescent="0.3">
      <c r="A3074" t="s">
        <v>216</v>
      </c>
      <c r="B3074" s="1">
        <v>44314</v>
      </c>
      <c r="C3074" s="1" t="str">
        <f t="shared" ref="C3074:C3137" si="48">TEXT(B3074,"yy")&amp;TEXT((B3074-DATEVALUE("1/1/"&amp;TEXT(B3074,"yy"))+1),"000")</f>
        <v>21118</v>
      </c>
      <c r="D3074" t="s">
        <v>109</v>
      </c>
      <c r="E3074" t="s">
        <v>110</v>
      </c>
      <c r="F3074" t="s">
        <v>115</v>
      </c>
      <c r="G3074">
        <v>18.5</v>
      </c>
      <c r="H3074">
        <v>162.19999999999999</v>
      </c>
      <c r="I3074" t="s">
        <v>31</v>
      </c>
      <c r="J3074" t="str">
        <f>_xlfn.XLOOKUP(Table1_1[[#This Row],[Analyte]],[1]analyte_order!$B:$B,[1]analyte_order!$C:$C)</f>
        <v>2355-31-9</v>
      </c>
      <c r="K3074">
        <f>_xlfn.XLOOKUP(Table1_1[[#This Row],[CAS_rn]],[1]analyte_order!$C:$C,[1]analyte_order!$E:$E)</f>
        <v>26</v>
      </c>
      <c r="L3074" s="3">
        <v>4.58E-2</v>
      </c>
    </row>
    <row r="3075" spans="1:12" x14ac:dyDescent="0.3">
      <c r="A3075" t="s">
        <v>216</v>
      </c>
      <c r="B3075" s="1">
        <v>44314</v>
      </c>
      <c r="C3075" s="1" t="str">
        <f t="shared" si="48"/>
        <v>21118</v>
      </c>
      <c r="D3075" t="s">
        <v>109</v>
      </c>
      <c r="E3075" t="s">
        <v>110</v>
      </c>
      <c r="F3075" t="s">
        <v>115</v>
      </c>
      <c r="G3075">
        <v>18.5</v>
      </c>
      <c r="H3075">
        <v>162.19999999999999</v>
      </c>
      <c r="I3075" t="s">
        <v>32</v>
      </c>
      <c r="J3075" t="str">
        <f>_xlfn.XLOOKUP(Table1_1[[#This Row],[Analyte]],[1]analyte_order!$B:$B,[1]analyte_order!$C:$C)</f>
        <v>2991-50-6</v>
      </c>
      <c r="K3075">
        <f>_xlfn.XLOOKUP(Table1_1[[#This Row],[CAS_rn]],[1]analyte_order!$C:$C,[1]analyte_order!$E:$E)</f>
        <v>27</v>
      </c>
      <c r="L3075" s="3">
        <v>4.58E-2</v>
      </c>
    </row>
    <row r="3076" spans="1:12" x14ac:dyDescent="0.3">
      <c r="A3076" t="s">
        <v>216</v>
      </c>
      <c r="B3076" s="1">
        <v>44314</v>
      </c>
      <c r="C3076" s="1" t="str">
        <f t="shared" si="48"/>
        <v>21118</v>
      </c>
      <c r="D3076" t="s">
        <v>109</v>
      </c>
      <c r="E3076" t="s">
        <v>110</v>
      </c>
      <c r="F3076" t="s">
        <v>115</v>
      </c>
      <c r="G3076">
        <v>18.5</v>
      </c>
      <c r="H3076">
        <v>162.19999999999999</v>
      </c>
      <c r="I3076" t="s">
        <v>33</v>
      </c>
      <c r="J3076" t="str">
        <f>_xlfn.XLOOKUP(Table1_1[[#This Row],[Analyte]],[1]analyte_order!$B:$B,[1]analyte_order!$C:$C)</f>
        <v>754-91-6</v>
      </c>
      <c r="K3076">
        <f>_xlfn.XLOOKUP(Table1_1[[#This Row],[CAS_rn]],[1]analyte_order!$C:$C,[1]analyte_order!$E:$E)</f>
        <v>28</v>
      </c>
      <c r="L3076" s="3">
        <v>0.53100000000000003</v>
      </c>
    </row>
    <row r="3077" spans="1:12" x14ac:dyDescent="0.3">
      <c r="A3077" t="s">
        <v>216</v>
      </c>
      <c r="B3077" s="1">
        <v>44314</v>
      </c>
      <c r="C3077" s="1" t="str">
        <f t="shared" si="48"/>
        <v>21118</v>
      </c>
      <c r="D3077" t="s">
        <v>109</v>
      </c>
      <c r="E3077" t="s">
        <v>110</v>
      </c>
      <c r="F3077" t="s">
        <v>115</v>
      </c>
      <c r="G3077">
        <v>18.5</v>
      </c>
      <c r="H3077">
        <v>162.19999999999999</v>
      </c>
      <c r="I3077" t="s">
        <v>34</v>
      </c>
      <c r="J3077" t="str">
        <f>_xlfn.XLOOKUP(Table1_1[[#This Row],[Analyte]],[1]analyte_order!$B:$B,[1]analyte_order!$C:$C)</f>
        <v>2806-24-8</v>
      </c>
      <c r="K3077">
        <f>_xlfn.XLOOKUP(Table1_1[[#This Row],[CAS_rn]],[1]analyte_order!$C:$C,[1]analyte_order!$E:$E)</f>
        <v>29</v>
      </c>
      <c r="L3077" s="3">
        <v>4.58E-2</v>
      </c>
    </row>
    <row r="3078" spans="1:12" x14ac:dyDescent="0.3">
      <c r="A3078" t="s">
        <v>216</v>
      </c>
      <c r="B3078" s="1">
        <v>44314</v>
      </c>
      <c r="C3078" s="1" t="str">
        <f t="shared" si="48"/>
        <v>21118</v>
      </c>
      <c r="D3078" t="s">
        <v>109</v>
      </c>
      <c r="E3078" t="s">
        <v>110</v>
      </c>
      <c r="F3078" t="s">
        <v>115</v>
      </c>
      <c r="G3078">
        <v>18.5</v>
      </c>
      <c r="H3078">
        <v>162.19999999999999</v>
      </c>
      <c r="I3078" t="s">
        <v>35</v>
      </c>
      <c r="J3078" t="str">
        <f>_xlfn.XLOOKUP(Table1_1[[#This Row],[Analyte]],[1]analyte_order!$B:$B,[1]analyte_order!$C:$C)</f>
        <v>31506-32-8</v>
      </c>
      <c r="K3078">
        <f>_xlfn.XLOOKUP(Table1_1[[#This Row],[CAS_rn]],[1]analyte_order!$C:$C,[1]analyte_order!$E:$E)</f>
        <v>30</v>
      </c>
      <c r="L3078" s="3">
        <v>4.58E-2</v>
      </c>
    </row>
    <row r="3079" spans="1:12" x14ac:dyDescent="0.3">
      <c r="A3079" t="s">
        <v>216</v>
      </c>
      <c r="B3079" s="1">
        <v>44314</v>
      </c>
      <c r="C3079" s="1" t="str">
        <f t="shared" si="48"/>
        <v>21118</v>
      </c>
      <c r="D3079" t="s">
        <v>109</v>
      </c>
      <c r="E3079" t="s">
        <v>110</v>
      </c>
      <c r="F3079" t="s">
        <v>115</v>
      </c>
      <c r="G3079">
        <v>18.5</v>
      </c>
      <c r="H3079">
        <v>162.19999999999999</v>
      </c>
      <c r="I3079" t="s">
        <v>36</v>
      </c>
      <c r="J3079" t="str">
        <f>_xlfn.XLOOKUP(Table1_1[[#This Row],[Analyte]],[1]analyte_order!$B:$B,[1]analyte_order!$C:$C)</f>
        <v>4151-50-2</v>
      </c>
      <c r="K3079">
        <f>_xlfn.XLOOKUP(Table1_1[[#This Row],[CAS_rn]],[1]analyte_order!$C:$C,[1]analyte_order!$E:$E)</f>
        <v>31</v>
      </c>
      <c r="L3079" s="3">
        <v>4.58E-2</v>
      </c>
    </row>
    <row r="3080" spans="1:12" x14ac:dyDescent="0.3">
      <c r="A3080" t="s">
        <v>216</v>
      </c>
      <c r="B3080" s="1">
        <v>44314</v>
      </c>
      <c r="C3080" s="1" t="str">
        <f t="shared" si="48"/>
        <v>21118</v>
      </c>
      <c r="D3080" t="s">
        <v>109</v>
      </c>
      <c r="E3080" t="s">
        <v>110</v>
      </c>
      <c r="F3080" t="s">
        <v>115</v>
      </c>
      <c r="G3080">
        <v>18.5</v>
      </c>
      <c r="H3080">
        <v>162.19999999999999</v>
      </c>
      <c r="I3080" t="s">
        <v>37</v>
      </c>
      <c r="J3080" t="str">
        <f>_xlfn.XLOOKUP(Table1_1[[#This Row],[Analyte]],[1]analyte_order!$B:$B,[1]analyte_order!$C:$C)</f>
        <v>13252-13-6</v>
      </c>
      <c r="K3080">
        <f>_xlfn.XLOOKUP(Table1_1[[#This Row],[CAS_rn]],[1]analyte_order!$C:$C,[1]analyte_order!$E:$E)</f>
        <v>34</v>
      </c>
      <c r="L3080" s="3">
        <v>4.58E-2</v>
      </c>
    </row>
    <row r="3081" spans="1:12" x14ac:dyDescent="0.3">
      <c r="A3081" t="s">
        <v>216</v>
      </c>
      <c r="B3081" s="1">
        <v>44314</v>
      </c>
      <c r="C3081" s="1" t="str">
        <f t="shared" si="48"/>
        <v>21118</v>
      </c>
      <c r="D3081" t="s">
        <v>109</v>
      </c>
      <c r="E3081" t="s">
        <v>110</v>
      </c>
      <c r="F3081" t="s">
        <v>115</v>
      </c>
      <c r="G3081">
        <v>18.5</v>
      </c>
      <c r="H3081">
        <v>162.19999999999999</v>
      </c>
      <c r="I3081" t="s">
        <v>38</v>
      </c>
      <c r="J3081" t="str">
        <f>_xlfn.XLOOKUP(Table1_1[[#This Row],[Analyte]],[1]analyte_order!$B:$B,[1]analyte_order!$C:$C)</f>
        <v>919005-14-4</v>
      </c>
      <c r="K3081">
        <f>_xlfn.XLOOKUP(Table1_1[[#This Row],[CAS_rn]],[1]analyte_order!$C:$C,[1]analyte_order!$E:$E)</f>
        <v>35</v>
      </c>
      <c r="L3081" s="3">
        <v>4.58E-2</v>
      </c>
    </row>
    <row r="3082" spans="1:12" x14ac:dyDescent="0.3">
      <c r="A3082" t="s">
        <v>216</v>
      </c>
      <c r="B3082" s="1">
        <v>44314</v>
      </c>
      <c r="C3082" s="1" t="str">
        <f t="shared" si="48"/>
        <v>21118</v>
      </c>
      <c r="D3082" t="s">
        <v>109</v>
      </c>
      <c r="E3082" t="s">
        <v>110</v>
      </c>
      <c r="F3082" t="s">
        <v>115</v>
      </c>
      <c r="G3082">
        <v>18.5</v>
      </c>
      <c r="H3082">
        <v>162.19999999999999</v>
      </c>
      <c r="I3082" t="s">
        <v>39</v>
      </c>
      <c r="J3082" t="str">
        <f>_xlfn.XLOOKUP(Table1_1[[#This Row],[Analyte]],[1]analyte_order!$B:$B,[1]analyte_order!$C:$C)</f>
        <v>756426-58-1</v>
      </c>
      <c r="K3082">
        <f>_xlfn.XLOOKUP(Table1_1[[#This Row],[CAS_rn]],[1]analyte_order!$C:$C,[1]analyte_order!$E:$E)</f>
        <v>36</v>
      </c>
      <c r="L3082" s="3">
        <v>4.58E-2</v>
      </c>
    </row>
    <row r="3083" spans="1:12" x14ac:dyDescent="0.3">
      <c r="A3083" t="s">
        <v>216</v>
      </c>
      <c r="B3083" s="1">
        <v>44314</v>
      </c>
      <c r="C3083" s="1" t="str">
        <f t="shared" si="48"/>
        <v>21118</v>
      </c>
      <c r="D3083" t="s">
        <v>109</v>
      </c>
      <c r="E3083" t="s">
        <v>110</v>
      </c>
      <c r="F3083" t="s">
        <v>115</v>
      </c>
      <c r="G3083">
        <v>18.5</v>
      </c>
      <c r="H3083">
        <v>162.19999999999999</v>
      </c>
      <c r="I3083" t="s">
        <v>40</v>
      </c>
      <c r="J3083" t="str">
        <f>_xlfn.XLOOKUP(Table1_1[[#This Row],[Analyte]],[1]analyte_order!$B:$B,[1]analyte_order!$C:$C)</f>
        <v>763051-92-9</v>
      </c>
      <c r="K3083">
        <f>_xlfn.XLOOKUP(Table1_1[[#This Row],[CAS_rn]],[1]analyte_order!$C:$C,[1]analyte_order!$E:$E)</f>
        <v>37</v>
      </c>
      <c r="L3083" s="3">
        <v>4.58E-2</v>
      </c>
    </row>
    <row r="3084" spans="1:12" x14ac:dyDescent="0.3">
      <c r="A3084" t="s">
        <v>216</v>
      </c>
      <c r="B3084" s="1">
        <v>44314</v>
      </c>
      <c r="C3084" s="1" t="str">
        <f t="shared" si="48"/>
        <v>21118</v>
      </c>
      <c r="D3084" t="s">
        <v>109</v>
      </c>
      <c r="E3084" t="s">
        <v>110</v>
      </c>
      <c r="F3084" t="s">
        <v>115</v>
      </c>
      <c r="G3084">
        <v>18.5</v>
      </c>
      <c r="H3084">
        <v>162.19999999999999</v>
      </c>
      <c r="I3084" t="s">
        <v>41</v>
      </c>
      <c r="J3084" t="str">
        <f>_xlfn.XLOOKUP(Table1_1[[#This Row],[Analyte]],[1]analyte_order!$B:$B,[1]analyte_order!$C:$C)</f>
        <v>356-02-5</v>
      </c>
      <c r="K3084">
        <f>_xlfn.XLOOKUP(Table1_1[[#This Row],[CAS_rn]],[1]analyte_order!$C:$C,[1]analyte_order!$E:$E)</f>
        <v>38</v>
      </c>
      <c r="L3084" s="3">
        <v>0.45800000000000002</v>
      </c>
    </row>
    <row r="3085" spans="1:12" x14ac:dyDescent="0.3">
      <c r="A3085" t="s">
        <v>216</v>
      </c>
      <c r="B3085" s="1">
        <v>44314</v>
      </c>
      <c r="C3085" s="1" t="str">
        <f t="shared" si="48"/>
        <v>21118</v>
      </c>
      <c r="D3085" t="s">
        <v>109</v>
      </c>
      <c r="E3085" t="s">
        <v>110</v>
      </c>
      <c r="F3085" t="s">
        <v>115</v>
      </c>
      <c r="G3085">
        <v>18.5</v>
      </c>
      <c r="H3085">
        <v>162.19999999999999</v>
      </c>
      <c r="I3085" t="s">
        <v>42</v>
      </c>
      <c r="J3085" t="str">
        <f>_xlfn.XLOOKUP(Table1_1[[#This Row],[Analyte]],[1]analyte_order!$B:$B,[1]analyte_order!$C:$C)</f>
        <v>914637-49-3</v>
      </c>
      <c r="K3085">
        <f>_xlfn.XLOOKUP(Table1_1[[#This Row],[CAS_rn]],[1]analyte_order!$C:$C,[1]analyte_order!$E:$E)</f>
        <v>39</v>
      </c>
      <c r="L3085" s="3">
        <v>4.58E-2</v>
      </c>
    </row>
    <row r="3086" spans="1:12" x14ac:dyDescent="0.3">
      <c r="A3086" t="s">
        <v>216</v>
      </c>
      <c r="B3086" s="1">
        <v>44314</v>
      </c>
      <c r="C3086" s="1" t="str">
        <f t="shared" si="48"/>
        <v>21118</v>
      </c>
      <c r="D3086" t="s">
        <v>109</v>
      </c>
      <c r="E3086" t="s">
        <v>110</v>
      </c>
      <c r="F3086" t="s">
        <v>115</v>
      </c>
      <c r="G3086">
        <v>18.5</v>
      </c>
      <c r="H3086">
        <v>162.19999999999999</v>
      </c>
      <c r="I3086" t="s">
        <v>43</v>
      </c>
      <c r="J3086" t="str">
        <f>_xlfn.XLOOKUP(Table1_1[[#This Row],[Analyte]],[1]analyte_order!$B:$B,[1]analyte_order!$C:$C)</f>
        <v>812-70-4</v>
      </c>
      <c r="K3086">
        <f>_xlfn.XLOOKUP(Table1_1[[#This Row],[CAS_rn]],[1]analyte_order!$C:$C,[1]analyte_order!$E:$E)</f>
        <v>40</v>
      </c>
      <c r="L3086" s="3">
        <v>4.58E-2</v>
      </c>
    </row>
    <row r="3087" spans="1:12" x14ac:dyDescent="0.3">
      <c r="A3087" t="s">
        <v>216</v>
      </c>
      <c r="B3087" s="1">
        <v>44314</v>
      </c>
      <c r="C3087" s="1" t="str">
        <f t="shared" si="48"/>
        <v>21118</v>
      </c>
      <c r="D3087" t="s">
        <v>109</v>
      </c>
      <c r="E3087" t="s">
        <v>110</v>
      </c>
      <c r="F3087" t="s">
        <v>115</v>
      </c>
      <c r="G3087">
        <v>18.5</v>
      </c>
      <c r="H3087">
        <v>162.19999999999999</v>
      </c>
      <c r="I3087" t="s">
        <v>44</v>
      </c>
      <c r="J3087" t="str">
        <f>_xlfn.XLOOKUP(Table1_1[[#This Row],[Analyte]],[1]analyte_order!$B:$B,[1]analyte_order!$C:$C)</f>
        <v>53826-12-3</v>
      </c>
      <c r="K3087">
        <f>_xlfn.XLOOKUP(Table1_1[[#This Row],[CAS_rn]],[1]analyte_order!$C:$C,[1]analyte_order!$E:$E)</f>
        <v>41</v>
      </c>
      <c r="L3087" s="3">
        <v>0.1145</v>
      </c>
    </row>
    <row r="3088" spans="1:12" x14ac:dyDescent="0.3">
      <c r="A3088" t="s">
        <v>216</v>
      </c>
      <c r="B3088" s="1">
        <v>44314</v>
      </c>
      <c r="C3088" s="1" t="str">
        <f t="shared" si="48"/>
        <v>21118</v>
      </c>
      <c r="D3088" t="s">
        <v>109</v>
      </c>
      <c r="E3088" t="s">
        <v>110</v>
      </c>
      <c r="F3088" t="s">
        <v>115</v>
      </c>
      <c r="G3088">
        <v>18.5</v>
      </c>
      <c r="H3088">
        <v>162.19999999999999</v>
      </c>
      <c r="I3088" t="s">
        <v>45</v>
      </c>
      <c r="J3088" t="str">
        <f>_xlfn.XLOOKUP(Table1_1[[#This Row],[Analyte]],[1]analyte_order!$B:$B,[1]analyte_order!$C:$C)</f>
        <v>27854-31-5</v>
      </c>
      <c r="K3088">
        <f>_xlfn.XLOOKUP(Table1_1[[#This Row],[CAS_rn]],[1]analyte_order!$C:$C,[1]analyte_order!$E:$E)</f>
        <v>42</v>
      </c>
      <c r="L3088" s="3">
        <v>0.1145</v>
      </c>
    </row>
    <row r="3089" spans="1:12" x14ac:dyDescent="0.3">
      <c r="A3089" t="s">
        <v>216</v>
      </c>
      <c r="B3089" s="1">
        <v>44314</v>
      </c>
      <c r="C3089" s="1" t="str">
        <f t="shared" si="48"/>
        <v>21118</v>
      </c>
      <c r="D3089" t="s">
        <v>109</v>
      </c>
      <c r="E3089" t="s">
        <v>110</v>
      </c>
      <c r="F3089" t="s">
        <v>115</v>
      </c>
      <c r="G3089">
        <v>18.5</v>
      </c>
      <c r="H3089">
        <v>162.19999999999999</v>
      </c>
      <c r="I3089" t="s">
        <v>46</v>
      </c>
      <c r="J3089" t="str">
        <f>_xlfn.XLOOKUP(Table1_1[[#This Row],[Analyte]],[1]analyte_order!$B:$B,[1]analyte_order!$C:$C)</f>
        <v>53826-13-4</v>
      </c>
      <c r="K3089">
        <f>_xlfn.XLOOKUP(Table1_1[[#This Row],[CAS_rn]],[1]analyte_order!$C:$C,[1]analyte_order!$E:$E)</f>
        <v>43</v>
      </c>
      <c r="L3089" s="3">
        <v>4.58E-2</v>
      </c>
    </row>
    <row r="3090" spans="1:12" x14ac:dyDescent="0.3">
      <c r="A3090" t="s">
        <v>216</v>
      </c>
      <c r="B3090" s="1">
        <v>44314</v>
      </c>
      <c r="C3090" s="1" t="str">
        <f t="shared" si="48"/>
        <v>21118</v>
      </c>
      <c r="D3090" t="s">
        <v>109</v>
      </c>
      <c r="E3090" t="s">
        <v>110</v>
      </c>
      <c r="F3090" t="s">
        <v>115</v>
      </c>
      <c r="G3090">
        <v>18.5</v>
      </c>
      <c r="H3090">
        <v>162.19999999999999</v>
      </c>
      <c r="I3090" t="s">
        <v>47</v>
      </c>
      <c r="J3090" t="str">
        <f>_xlfn.XLOOKUP(Table1_1[[#This Row],[Analyte]],[1]analyte_order!$B:$B,[1]analyte_order!$C:$C)</f>
        <v>161094-75-3</v>
      </c>
      <c r="K3090">
        <f>_xlfn.XLOOKUP(Table1_1[[#This Row],[CAS_rn]],[1]analyte_order!$C:$C,[1]analyte_order!$E:$E)</f>
        <v>44</v>
      </c>
      <c r="L3090" s="3">
        <v>4.58E-2</v>
      </c>
    </row>
    <row r="3091" spans="1:12" x14ac:dyDescent="0.3">
      <c r="A3091" t="s">
        <v>216</v>
      </c>
      <c r="B3091" s="1">
        <v>44314</v>
      </c>
      <c r="C3091" s="1" t="str">
        <f t="shared" si="48"/>
        <v>21118</v>
      </c>
      <c r="D3091" t="s">
        <v>109</v>
      </c>
      <c r="E3091" t="s">
        <v>110</v>
      </c>
      <c r="F3091" t="s">
        <v>115</v>
      </c>
      <c r="G3091">
        <v>18.5</v>
      </c>
      <c r="H3091">
        <v>162.19999999999999</v>
      </c>
      <c r="I3091" t="s">
        <v>48</v>
      </c>
      <c r="J3091" t="str">
        <f>_xlfn.XLOOKUP(Table1_1[[#This Row],[Analyte]],[1]analyte_order!$B:$B,[1]analyte_order!$C:$C)</f>
        <v>70887-84-2</v>
      </c>
      <c r="K3091">
        <f>_xlfn.XLOOKUP(Table1_1[[#This Row],[CAS_rn]],[1]analyte_order!$C:$C,[1]analyte_order!$E:$E)</f>
        <v>45</v>
      </c>
      <c r="L3091" s="3">
        <v>4.58E-2</v>
      </c>
    </row>
    <row r="3092" spans="1:12" x14ac:dyDescent="0.3">
      <c r="A3092" t="s">
        <v>216</v>
      </c>
      <c r="B3092" s="1">
        <v>44314</v>
      </c>
      <c r="C3092" s="1" t="str">
        <f t="shared" si="48"/>
        <v>21118</v>
      </c>
      <c r="D3092" t="s">
        <v>109</v>
      </c>
      <c r="E3092" t="s">
        <v>110</v>
      </c>
      <c r="F3092" t="s">
        <v>115</v>
      </c>
      <c r="G3092">
        <v>18.5</v>
      </c>
      <c r="H3092">
        <v>162.19999999999999</v>
      </c>
      <c r="I3092" t="s">
        <v>49</v>
      </c>
      <c r="J3092" t="str">
        <f>_xlfn.XLOOKUP(Table1_1[[#This Row],[Analyte]],[1]analyte_order!$B:$B,[1]analyte_order!$C:$C)</f>
        <v>57677-95-9</v>
      </c>
      <c r="K3092">
        <f>_xlfn.XLOOKUP(Table1_1[[#This Row],[CAS_rn]],[1]analyte_order!$C:$C,[1]analyte_order!$E:$E)</f>
        <v>46</v>
      </c>
      <c r="L3092" s="3">
        <v>0.1145</v>
      </c>
    </row>
    <row r="3093" spans="1:12" x14ac:dyDescent="0.3">
      <c r="A3093" t="s">
        <v>216</v>
      </c>
      <c r="B3093" s="1">
        <v>44314</v>
      </c>
      <c r="C3093" s="1" t="str">
        <f t="shared" si="48"/>
        <v>21118</v>
      </c>
      <c r="D3093" t="s">
        <v>109</v>
      </c>
      <c r="E3093" t="s">
        <v>110</v>
      </c>
      <c r="F3093" t="s">
        <v>115</v>
      </c>
      <c r="G3093">
        <v>18.5</v>
      </c>
      <c r="H3093">
        <v>162.19999999999999</v>
      </c>
      <c r="I3093" t="s">
        <v>50</v>
      </c>
      <c r="J3093" t="str">
        <f>_xlfn.XLOOKUP(Table1_1[[#This Row],[Analyte]],[1]analyte_order!$B:$B,[1]analyte_order!$C:$C)</f>
        <v>30334-69-1</v>
      </c>
      <c r="K3093">
        <f>_xlfn.XLOOKUP(Table1_1[[#This Row],[CAS_rn]],[1]analyte_order!$C:$C,[1]analyte_order!$E:$E)</f>
        <v>51</v>
      </c>
      <c r="L3093" s="3">
        <v>0.54500000000000004</v>
      </c>
    </row>
    <row r="3094" spans="1:12" x14ac:dyDescent="0.3">
      <c r="A3094" t="s">
        <v>216</v>
      </c>
      <c r="B3094" s="1">
        <v>44314</v>
      </c>
      <c r="C3094" s="1" t="str">
        <f t="shared" si="48"/>
        <v>21118</v>
      </c>
      <c r="D3094" t="s">
        <v>109</v>
      </c>
      <c r="E3094" t="s">
        <v>110</v>
      </c>
      <c r="F3094" t="s">
        <v>115</v>
      </c>
      <c r="G3094">
        <v>18.5</v>
      </c>
      <c r="H3094">
        <v>162.19999999999999</v>
      </c>
      <c r="I3094" t="s">
        <v>51</v>
      </c>
      <c r="J3094" t="str">
        <f>_xlfn.XLOOKUP(Table1_1[[#This Row],[Analyte]],[1]analyte_order!$B:$B,[1]analyte_order!$C:$C)</f>
        <v>41997-13-1</v>
      </c>
      <c r="K3094">
        <f>_xlfn.XLOOKUP(Table1_1[[#This Row],[CAS_rn]],[1]analyte_order!$C:$C,[1]analyte_order!$E:$E)</f>
        <v>52</v>
      </c>
      <c r="L3094" s="3">
        <v>1.76</v>
      </c>
    </row>
    <row r="3095" spans="1:12" x14ac:dyDescent="0.3">
      <c r="A3095" t="s">
        <v>216</v>
      </c>
      <c r="B3095" s="1">
        <v>44314</v>
      </c>
      <c r="C3095" s="1" t="str">
        <f t="shared" si="48"/>
        <v>21118</v>
      </c>
      <c r="D3095" t="s">
        <v>109</v>
      </c>
      <c r="E3095" t="s">
        <v>110</v>
      </c>
      <c r="F3095" t="s">
        <v>115</v>
      </c>
      <c r="G3095">
        <v>18.5</v>
      </c>
      <c r="H3095">
        <v>162.19999999999999</v>
      </c>
      <c r="I3095" t="s">
        <v>52</v>
      </c>
      <c r="J3095" t="str">
        <f>_xlfn.XLOOKUP(Table1_1[[#This Row],[Analyte]],[1]analyte_order!$B:$B,[1]analyte_order!$C:$C)</f>
        <v>423-41-6</v>
      </c>
      <c r="K3095">
        <f>_xlfn.XLOOKUP(Table1_1[[#This Row],[CAS_rn]],[1]analyte_order!$C:$C,[1]analyte_order!$E:$E)</f>
        <v>53</v>
      </c>
      <c r="L3095" s="3">
        <v>0.1145</v>
      </c>
    </row>
    <row r="3096" spans="1:12" x14ac:dyDescent="0.3">
      <c r="A3096" t="s">
        <v>216</v>
      </c>
      <c r="B3096" s="1">
        <v>44314</v>
      </c>
      <c r="C3096" s="1" t="str">
        <f t="shared" si="48"/>
        <v>21118</v>
      </c>
      <c r="D3096" t="s">
        <v>109</v>
      </c>
      <c r="E3096" t="s">
        <v>110</v>
      </c>
      <c r="F3096" t="s">
        <v>115</v>
      </c>
      <c r="G3096">
        <v>18.5</v>
      </c>
      <c r="H3096">
        <v>162.19999999999999</v>
      </c>
      <c r="I3096" t="s">
        <v>53</v>
      </c>
      <c r="J3096" t="str">
        <f>_xlfn.XLOOKUP(Table1_1[[#This Row],[Analyte]],[1]analyte_order!$B:$B,[1]analyte_order!$C:$C)</f>
        <v>777011-38-8</v>
      </c>
      <c r="K3096">
        <f>_xlfn.XLOOKUP(Table1_1[[#This Row],[CAS_rn]],[1]analyte_order!$C:$C,[1]analyte_order!$E:$E)</f>
        <v>54</v>
      </c>
      <c r="L3096" s="3">
        <v>0.59299999999999997</v>
      </c>
    </row>
    <row r="3097" spans="1:12" x14ac:dyDescent="0.3">
      <c r="A3097" t="s">
        <v>216</v>
      </c>
      <c r="B3097" s="1">
        <v>44314</v>
      </c>
      <c r="C3097" s="1" t="str">
        <f t="shared" si="48"/>
        <v>21118</v>
      </c>
      <c r="D3097" t="s">
        <v>109</v>
      </c>
      <c r="E3097" t="s">
        <v>110</v>
      </c>
      <c r="F3097" t="s">
        <v>115</v>
      </c>
      <c r="G3097">
        <v>18.5</v>
      </c>
      <c r="H3097">
        <v>162.19999999999999</v>
      </c>
      <c r="I3097" t="s">
        <v>54</v>
      </c>
      <c r="J3097" t="str">
        <f>_xlfn.XLOOKUP(Table1_1[[#This Row],[Analyte]],[1]analyte_order!$B:$B,[1]analyte_order!$C:$C)</f>
        <v>646-83-3</v>
      </c>
      <c r="K3097">
        <f>_xlfn.XLOOKUP(Table1_1[[#This Row],[CAS_rn]],[1]analyte_order!$C:$C,[1]analyte_order!$E:$E)</f>
        <v>55</v>
      </c>
      <c r="L3097" s="3">
        <v>0.1145</v>
      </c>
    </row>
    <row r="3098" spans="1:12" x14ac:dyDescent="0.3">
      <c r="A3098" t="s">
        <v>216</v>
      </c>
      <c r="B3098" s="1">
        <v>44314</v>
      </c>
      <c r="C3098" s="1" t="str">
        <f t="shared" si="48"/>
        <v>21118</v>
      </c>
      <c r="D3098" t="s">
        <v>109</v>
      </c>
      <c r="E3098" t="s">
        <v>110</v>
      </c>
      <c r="F3098" t="s">
        <v>115</v>
      </c>
      <c r="G3098">
        <v>18.5</v>
      </c>
      <c r="H3098">
        <v>162.19999999999999</v>
      </c>
      <c r="I3098" t="s">
        <v>55</v>
      </c>
      <c r="J3098" t="str">
        <f>_xlfn.XLOOKUP(Table1_1[[#This Row],[Analyte]],[1]analyte_order!$B:$B,[1]analyte_order!$C:$C)</f>
        <v>678-41-1</v>
      </c>
      <c r="K3098">
        <f>_xlfn.XLOOKUP(Table1_1[[#This Row],[CAS_rn]],[1]analyte_order!$C:$C,[1]analyte_order!$E:$E)</f>
        <v>56</v>
      </c>
      <c r="L3098" s="3">
        <v>4.58E-2</v>
      </c>
    </row>
    <row r="3099" spans="1:12" x14ac:dyDescent="0.3">
      <c r="A3099" t="s">
        <v>216</v>
      </c>
      <c r="B3099" s="1">
        <v>44314</v>
      </c>
      <c r="C3099" s="1" t="str">
        <f t="shared" si="48"/>
        <v>21118</v>
      </c>
      <c r="D3099" t="s">
        <v>109</v>
      </c>
      <c r="E3099" t="s">
        <v>110</v>
      </c>
      <c r="F3099" t="s">
        <v>115</v>
      </c>
      <c r="G3099">
        <v>18.5</v>
      </c>
      <c r="H3099">
        <v>162.19999999999999</v>
      </c>
      <c r="I3099" t="s">
        <v>56</v>
      </c>
      <c r="J3099" t="str">
        <f>_xlfn.XLOOKUP(Table1_1[[#This Row],[Analyte]],[1]analyte_order!$B:$B,[1]analyte_order!$C:$C)</f>
        <v>2965-52-8</v>
      </c>
      <c r="K3099">
        <f>_xlfn.XLOOKUP(Table1_1[[#This Row],[CAS_rn]],[1]analyte_order!$C:$C,[1]analyte_order!$E:$E)</f>
        <v>57</v>
      </c>
      <c r="L3099" s="3">
        <v>4.58E-2</v>
      </c>
    </row>
    <row r="3100" spans="1:12" x14ac:dyDescent="0.3">
      <c r="A3100" t="s">
        <v>217</v>
      </c>
      <c r="B3100" s="1">
        <v>44314</v>
      </c>
      <c r="C3100" s="1" t="str">
        <f t="shared" si="48"/>
        <v>21118</v>
      </c>
      <c r="D3100" t="s">
        <v>109</v>
      </c>
      <c r="E3100" t="s">
        <v>110</v>
      </c>
      <c r="F3100" t="s">
        <v>190</v>
      </c>
      <c r="G3100">
        <v>18.5</v>
      </c>
      <c r="H3100">
        <v>162.19999999999999</v>
      </c>
      <c r="I3100" t="s">
        <v>7</v>
      </c>
      <c r="J3100" t="str">
        <f>_xlfn.XLOOKUP(Table1_1[[#This Row],[Analyte]],[1]analyte_order!$B:$B,[1]analyte_order!$C:$C)</f>
        <v>375-22-4</v>
      </c>
      <c r="K3100">
        <f>_xlfn.XLOOKUP(Table1_1[[#This Row],[CAS_rn]],[1]analyte_order!$C:$C,[1]analyte_order!$E:$E)</f>
        <v>1</v>
      </c>
      <c r="L3100" s="3">
        <v>4.2450000000000002E-2</v>
      </c>
    </row>
    <row r="3101" spans="1:12" x14ac:dyDescent="0.3">
      <c r="A3101" t="s">
        <v>217</v>
      </c>
      <c r="B3101" s="1">
        <v>44314</v>
      </c>
      <c r="C3101" s="1" t="str">
        <f t="shared" si="48"/>
        <v>21118</v>
      </c>
      <c r="D3101" t="s">
        <v>109</v>
      </c>
      <c r="E3101" t="s">
        <v>110</v>
      </c>
      <c r="F3101" t="s">
        <v>190</v>
      </c>
      <c r="G3101">
        <v>18.5</v>
      </c>
      <c r="H3101">
        <v>162.19999999999999</v>
      </c>
      <c r="I3101" t="s">
        <v>8</v>
      </c>
      <c r="J3101" t="str">
        <f>_xlfn.XLOOKUP(Table1_1[[#This Row],[Analyte]],[1]analyte_order!$B:$B,[1]analyte_order!$C:$C)</f>
        <v>2706-90-3</v>
      </c>
      <c r="K3101">
        <f>_xlfn.XLOOKUP(Table1_1[[#This Row],[CAS_rn]],[1]analyte_order!$C:$C,[1]analyte_order!$E:$E)</f>
        <v>2</v>
      </c>
      <c r="L3101" s="3">
        <v>4.2450000000000002E-2</v>
      </c>
    </row>
    <row r="3102" spans="1:12" x14ac:dyDescent="0.3">
      <c r="A3102" t="s">
        <v>217</v>
      </c>
      <c r="B3102" s="1">
        <v>44314</v>
      </c>
      <c r="C3102" s="1" t="str">
        <f t="shared" si="48"/>
        <v>21118</v>
      </c>
      <c r="D3102" t="s">
        <v>109</v>
      </c>
      <c r="E3102" t="s">
        <v>110</v>
      </c>
      <c r="F3102" t="s">
        <v>190</v>
      </c>
      <c r="G3102">
        <v>18.5</v>
      </c>
      <c r="H3102">
        <v>162.19999999999999</v>
      </c>
      <c r="I3102" t="s">
        <v>9</v>
      </c>
      <c r="J3102" t="str">
        <f>_xlfn.XLOOKUP(Table1_1[[#This Row],[Analyte]],[1]analyte_order!$B:$B,[1]analyte_order!$C:$C)</f>
        <v>307-24-4</v>
      </c>
      <c r="K3102">
        <f>_xlfn.XLOOKUP(Table1_1[[#This Row],[CAS_rn]],[1]analyte_order!$C:$C,[1]analyte_order!$E:$E)</f>
        <v>3</v>
      </c>
      <c r="L3102" s="3">
        <v>4.2450000000000002E-2</v>
      </c>
    </row>
    <row r="3103" spans="1:12" x14ac:dyDescent="0.3">
      <c r="A3103" t="s">
        <v>217</v>
      </c>
      <c r="B3103" s="1">
        <v>44314</v>
      </c>
      <c r="C3103" s="1" t="str">
        <f t="shared" si="48"/>
        <v>21118</v>
      </c>
      <c r="D3103" t="s">
        <v>109</v>
      </c>
      <c r="E3103" t="s">
        <v>110</v>
      </c>
      <c r="F3103" t="s">
        <v>190</v>
      </c>
      <c r="G3103">
        <v>18.5</v>
      </c>
      <c r="H3103">
        <v>162.19999999999999</v>
      </c>
      <c r="I3103" t="s">
        <v>10</v>
      </c>
      <c r="J3103" t="str">
        <f>_xlfn.XLOOKUP(Table1_1[[#This Row],[Analyte]],[1]analyte_order!$B:$B,[1]analyte_order!$C:$C)</f>
        <v>375-85-9</v>
      </c>
      <c r="K3103">
        <f>_xlfn.XLOOKUP(Table1_1[[#This Row],[CAS_rn]],[1]analyte_order!$C:$C,[1]analyte_order!$E:$E)</f>
        <v>4</v>
      </c>
      <c r="L3103" s="3">
        <v>4.2450000000000002E-2</v>
      </c>
    </row>
    <row r="3104" spans="1:12" x14ac:dyDescent="0.3">
      <c r="A3104" t="s">
        <v>217</v>
      </c>
      <c r="B3104" s="1">
        <v>44314</v>
      </c>
      <c r="C3104" s="1" t="str">
        <f t="shared" si="48"/>
        <v>21118</v>
      </c>
      <c r="D3104" t="s">
        <v>109</v>
      </c>
      <c r="E3104" t="s">
        <v>110</v>
      </c>
      <c r="F3104" t="s">
        <v>190</v>
      </c>
      <c r="G3104">
        <v>18.5</v>
      </c>
      <c r="H3104">
        <v>162.19999999999999</v>
      </c>
      <c r="I3104" t="s">
        <v>11</v>
      </c>
      <c r="J3104" t="str">
        <f>_xlfn.XLOOKUP(Table1_1[[#This Row],[Analyte]],[1]analyte_order!$B:$B,[1]analyte_order!$C:$C)</f>
        <v>335-67-1</v>
      </c>
      <c r="K3104">
        <f>_xlfn.XLOOKUP(Table1_1[[#This Row],[CAS_rn]],[1]analyte_order!$C:$C,[1]analyte_order!$E:$E)</f>
        <v>5</v>
      </c>
      <c r="L3104" s="3">
        <v>4.2450000000000002E-2</v>
      </c>
    </row>
    <row r="3105" spans="1:12" x14ac:dyDescent="0.3">
      <c r="A3105" t="s">
        <v>217</v>
      </c>
      <c r="B3105" s="1">
        <v>44314</v>
      </c>
      <c r="C3105" s="1" t="str">
        <f t="shared" si="48"/>
        <v>21118</v>
      </c>
      <c r="D3105" t="s">
        <v>109</v>
      </c>
      <c r="E3105" t="s">
        <v>110</v>
      </c>
      <c r="F3105" t="s">
        <v>190</v>
      </c>
      <c r="G3105">
        <v>18.5</v>
      </c>
      <c r="H3105">
        <v>162.19999999999999</v>
      </c>
      <c r="I3105" t="s">
        <v>12</v>
      </c>
      <c r="J3105" t="str">
        <f>_xlfn.XLOOKUP(Table1_1[[#This Row],[Analyte]],[1]analyte_order!$B:$B,[1]analyte_order!$C:$C)</f>
        <v>375-95-1</v>
      </c>
      <c r="K3105">
        <f>_xlfn.XLOOKUP(Table1_1[[#This Row],[CAS_rn]],[1]analyte_order!$C:$C,[1]analyte_order!$E:$E)</f>
        <v>6</v>
      </c>
      <c r="L3105" s="3">
        <v>4.2450000000000002E-2</v>
      </c>
    </row>
    <row r="3106" spans="1:12" x14ac:dyDescent="0.3">
      <c r="A3106" t="s">
        <v>217</v>
      </c>
      <c r="B3106" s="1">
        <v>44314</v>
      </c>
      <c r="C3106" s="1" t="str">
        <f t="shared" si="48"/>
        <v>21118</v>
      </c>
      <c r="D3106" t="s">
        <v>109</v>
      </c>
      <c r="E3106" t="s">
        <v>110</v>
      </c>
      <c r="F3106" t="s">
        <v>190</v>
      </c>
      <c r="G3106">
        <v>18.5</v>
      </c>
      <c r="H3106">
        <v>162.19999999999999</v>
      </c>
      <c r="I3106" t="s">
        <v>19</v>
      </c>
      <c r="J3106" t="str">
        <f>_xlfn.XLOOKUP(Table1_1[[#This Row],[Analyte]],[1]analyte_order!$B:$B,[1]analyte_order!$C:$C)</f>
        <v>335-76-2</v>
      </c>
      <c r="K3106">
        <f>_xlfn.XLOOKUP(Table1_1[[#This Row],[CAS_rn]],[1]analyte_order!$C:$C,[1]analyte_order!$E:$E)</f>
        <v>7</v>
      </c>
      <c r="L3106" s="3">
        <v>1.07</v>
      </c>
    </row>
    <row r="3107" spans="1:12" x14ac:dyDescent="0.3">
      <c r="A3107" t="s">
        <v>217</v>
      </c>
      <c r="B3107" s="1">
        <v>44314</v>
      </c>
      <c r="C3107" s="1" t="str">
        <f t="shared" si="48"/>
        <v>21118</v>
      </c>
      <c r="D3107" t="s">
        <v>109</v>
      </c>
      <c r="E3107" t="s">
        <v>110</v>
      </c>
      <c r="F3107" t="s">
        <v>190</v>
      </c>
      <c r="G3107">
        <v>18.5</v>
      </c>
      <c r="H3107">
        <v>162.19999999999999</v>
      </c>
      <c r="I3107" t="s">
        <v>20</v>
      </c>
      <c r="J3107" t="str">
        <f>_xlfn.XLOOKUP(Table1_1[[#This Row],[Analyte]],[1]analyte_order!$B:$B,[1]analyte_order!$C:$C)</f>
        <v>2058-94-8</v>
      </c>
      <c r="K3107">
        <f>_xlfn.XLOOKUP(Table1_1[[#This Row],[CAS_rn]],[1]analyte_order!$C:$C,[1]analyte_order!$E:$E)</f>
        <v>8</v>
      </c>
      <c r="L3107" s="3">
        <v>2.82</v>
      </c>
    </row>
    <row r="3108" spans="1:12" x14ac:dyDescent="0.3">
      <c r="A3108" t="s">
        <v>217</v>
      </c>
      <c r="B3108" s="1">
        <v>44314</v>
      </c>
      <c r="C3108" s="1" t="str">
        <f t="shared" si="48"/>
        <v>21118</v>
      </c>
      <c r="D3108" t="s">
        <v>109</v>
      </c>
      <c r="E3108" t="s">
        <v>110</v>
      </c>
      <c r="F3108" t="s">
        <v>190</v>
      </c>
      <c r="G3108">
        <v>18.5</v>
      </c>
      <c r="H3108">
        <v>162.19999999999999</v>
      </c>
      <c r="I3108" t="s">
        <v>21</v>
      </c>
      <c r="J3108" t="str">
        <f>_xlfn.XLOOKUP(Table1_1[[#This Row],[Analyte]],[1]analyte_order!$B:$B,[1]analyte_order!$C:$C)</f>
        <v>307-55-1</v>
      </c>
      <c r="K3108">
        <f>_xlfn.XLOOKUP(Table1_1[[#This Row],[CAS_rn]],[1]analyte_order!$C:$C,[1]analyte_order!$E:$E)</f>
        <v>9</v>
      </c>
      <c r="L3108" s="3">
        <v>3.56</v>
      </c>
    </row>
    <row r="3109" spans="1:12" x14ac:dyDescent="0.3">
      <c r="A3109" t="s">
        <v>217</v>
      </c>
      <c r="B3109" s="1">
        <v>44314</v>
      </c>
      <c r="C3109" s="1" t="str">
        <f t="shared" si="48"/>
        <v>21118</v>
      </c>
      <c r="D3109" t="s">
        <v>109</v>
      </c>
      <c r="E3109" t="s">
        <v>110</v>
      </c>
      <c r="F3109" t="s">
        <v>190</v>
      </c>
      <c r="G3109">
        <v>18.5</v>
      </c>
      <c r="H3109">
        <v>162.19999999999999</v>
      </c>
      <c r="I3109" t="s">
        <v>22</v>
      </c>
      <c r="J3109" t="str">
        <f>_xlfn.XLOOKUP(Table1_1[[#This Row],[Analyte]],[1]analyte_order!$B:$B,[1]analyte_order!$C:$C)</f>
        <v>72629-94-8</v>
      </c>
      <c r="K3109">
        <f>_xlfn.XLOOKUP(Table1_1[[#This Row],[CAS_rn]],[1]analyte_order!$C:$C,[1]analyte_order!$E:$E)</f>
        <v>10</v>
      </c>
      <c r="L3109" s="3">
        <v>3.7</v>
      </c>
    </row>
    <row r="3110" spans="1:12" x14ac:dyDescent="0.3">
      <c r="A3110" t="s">
        <v>217</v>
      </c>
      <c r="B3110" s="1">
        <v>44314</v>
      </c>
      <c r="C3110" s="1" t="str">
        <f t="shared" si="48"/>
        <v>21118</v>
      </c>
      <c r="D3110" t="s">
        <v>109</v>
      </c>
      <c r="E3110" t="s">
        <v>110</v>
      </c>
      <c r="F3110" t="s">
        <v>190</v>
      </c>
      <c r="G3110">
        <v>18.5</v>
      </c>
      <c r="H3110">
        <v>162.19999999999999</v>
      </c>
      <c r="I3110" t="s">
        <v>23</v>
      </c>
      <c r="J3110" t="str">
        <f>_xlfn.XLOOKUP(Table1_1[[#This Row],[Analyte]],[1]analyte_order!$B:$B,[1]analyte_order!$C:$C)</f>
        <v>376-06-7</v>
      </c>
      <c r="K3110">
        <f>_xlfn.XLOOKUP(Table1_1[[#This Row],[CAS_rn]],[1]analyte_order!$C:$C,[1]analyte_order!$E:$E)</f>
        <v>11</v>
      </c>
      <c r="L3110" s="3">
        <v>3.1</v>
      </c>
    </row>
    <row r="3111" spans="1:12" x14ac:dyDescent="0.3">
      <c r="A3111" t="s">
        <v>217</v>
      </c>
      <c r="B3111" s="1">
        <v>44314</v>
      </c>
      <c r="C3111" s="1" t="str">
        <f t="shared" si="48"/>
        <v>21118</v>
      </c>
      <c r="D3111" t="s">
        <v>109</v>
      </c>
      <c r="E3111" t="s">
        <v>110</v>
      </c>
      <c r="F3111" t="s">
        <v>190</v>
      </c>
      <c r="G3111">
        <v>18.5</v>
      </c>
      <c r="H3111">
        <v>162.19999999999999</v>
      </c>
      <c r="I3111" t="s">
        <v>24</v>
      </c>
      <c r="J3111" t="str">
        <f>_xlfn.XLOOKUP(Table1_1[[#This Row],[Analyte]],[1]analyte_order!$B:$B,[1]analyte_order!$C:$C)</f>
        <v>67905-19-5</v>
      </c>
      <c r="K3111">
        <f>_xlfn.XLOOKUP(Table1_1[[#This Row],[CAS_rn]],[1]analyte_order!$C:$C,[1]analyte_order!$E:$E)</f>
        <v>12</v>
      </c>
      <c r="L3111" s="3">
        <v>0.26900000000000002</v>
      </c>
    </row>
    <row r="3112" spans="1:12" x14ac:dyDescent="0.3">
      <c r="A3112" t="s">
        <v>217</v>
      </c>
      <c r="B3112" s="1">
        <v>44314</v>
      </c>
      <c r="C3112" s="1" t="str">
        <f t="shared" si="48"/>
        <v>21118</v>
      </c>
      <c r="D3112" t="s">
        <v>109</v>
      </c>
      <c r="E3112" t="s">
        <v>110</v>
      </c>
      <c r="F3112" t="s">
        <v>190</v>
      </c>
      <c r="G3112">
        <v>18.5</v>
      </c>
      <c r="H3112">
        <v>162.19999999999999</v>
      </c>
      <c r="I3112" t="s">
        <v>13</v>
      </c>
      <c r="J3112" t="str">
        <f>_xlfn.XLOOKUP(Table1_1[[#This Row],[Analyte]],[1]analyte_order!$B:$B,[1]analyte_order!$C:$C)</f>
        <v>375-73-5</v>
      </c>
      <c r="K3112">
        <f>_xlfn.XLOOKUP(Table1_1[[#This Row],[CAS_rn]],[1]analyte_order!$C:$C,[1]analyte_order!$E:$E)</f>
        <v>14</v>
      </c>
      <c r="L3112" s="3">
        <v>4.2450000000000002E-2</v>
      </c>
    </row>
    <row r="3113" spans="1:12" x14ac:dyDescent="0.3">
      <c r="A3113" t="s">
        <v>217</v>
      </c>
      <c r="B3113" s="1">
        <v>44314</v>
      </c>
      <c r="C3113" s="1" t="str">
        <f t="shared" si="48"/>
        <v>21118</v>
      </c>
      <c r="D3113" t="s">
        <v>109</v>
      </c>
      <c r="E3113" t="s">
        <v>110</v>
      </c>
      <c r="F3113" t="s">
        <v>190</v>
      </c>
      <c r="G3113">
        <v>18.5</v>
      </c>
      <c r="H3113">
        <v>162.19999999999999</v>
      </c>
      <c r="I3113" t="s">
        <v>14</v>
      </c>
      <c r="J3113" t="str">
        <f>_xlfn.XLOOKUP(Table1_1[[#This Row],[Analyte]],[1]analyte_order!$B:$B,[1]analyte_order!$C:$C)</f>
        <v>2706-91-4</v>
      </c>
      <c r="K3113">
        <f>_xlfn.XLOOKUP(Table1_1[[#This Row],[CAS_rn]],[1]analyte_order!$C:$C,[1]analyte_order!$E:$E)</f>
        <v>15</v>
      </c>
      <c r="L3113" s="3">
        <v>0.106</v>
      </c>
    </row>
    <row r="3114" spans="1:12" x14ac:dyDescent="0.3">
      <c r="A3114" t="s">
        <v>217</v>
      </c>
      <c r="B3114" s="1">
        <v>44314</v>
      </c>
      <c r="C3114" s="1" t="str">
        <f t="shared" si="48"/>
        <v>21118</v>
      </c>
      <c r="D3114" t="s">
        <v>109</v>
      </c>
      <c r="E3114" t="s">
        <v>110</v>
      </c>
      <c r="F3114" t="s">
        <v>190</v>
      </c>
      <c r="G3114">
        <v>18.5</v>
      </c>
      <c r="H3114">
        <v>162.19999999999999</v>
      </c>
      <c r="I3114" t="s">
        <v>15</v>
      </c>
      <c r="J3114" t="str">
        <f>_xlfn.XLOOKUP(Table1_1[[#This Row],[Analyte]],[1]analyte_order!$B:$B,[1]analyte_order!$C:$C)</f>
        <v>355-46-4</v>
      </c>
      <c r="K3114">
        <f>_xlfn.XLOOKUP(Table1_1[[#This Row],[CAS_rn]],[1]analyte_order!$C:$C,[1]analyte_order!$E:$E)</f>
        <v>16</v>
      </c>
      <c r="L3114" s="3">
        <v>2.74</v>
      </c>
    </row>
    <row r="3115" spans="1:12" x14ac:dyDescent="0.3">
      <c r="A3115" t="s">
        <v>217</v>
      </c>
      <c r="B3115" s="1">
        <v>44314</v>
      </c>
      <c r="C3115" s="1" t="str">
        <f t="shared" si="48"/>
        <v>21118</v>
      </c>
      <c r="D3115" t="s">
        <v>109</v>
      </c>
      <c r="E3115" t="s">
        <v>110</v>
      </c>
      <c r="F3115" t="s">
        <v>190</v>
      </c>
      <c r="G3115">
        <v>18.5</v>
      </c>
      <c r="H3115">
        <v>162.19999999999999</v>
      </c>
      <c r="I3115" t="s">
        <v>16</v>
      </c>
      <c r="J3115" t="str">
        <f>_xlfn.XLOOKUP(Table1_1[[#This Row],[Analyte]],[1]analyte_order!$B:$B,[1]analyte_order!$C:$C)</f>
        <v>375-92-8</v>
      </c>
      <c r="K3115">
        <f>_xlfn.XLOOKUP(Table1_1[[#This Row],[CAS_rn]],[1]analyte_order!$C:$C,[1]analyte_order!$E:$E)</f>
        <v>17</v>
      </c>
      <c r="L3115" s="3">
        <v>0.90600000000000003</v>
      </c>
    </row>
    <row r="3116" spans="1:12" x14ac:dyDescent="0.3">
      <c r="A3116" t="s">
        <v>217</v>
      </c>
      <c r="B3116" s="1">
        <v>44314</v>
      </c>
      <c r="C3116" s="1" t="str">
        <f t="shared" si="48"/>
        <v>21118</v>
      </c>
      <c r="D3116" t="s">
        <v>109</v>
      </c>
      <c r="E3116" t="s">
        <v>110</v>
      </c>
      <c r="F3116" t="s">
        <v>190</v>
      </c>
      <c r="G3116">
        <v>18.5</v>
      </c>
      <c r="H3116">
        <v>162.19999999999999</v>
      </c>
      <c r="I3116" t="s">
        <v>17</v>
      </c>
      <c r="J3116" t="str">
        <f>_xlfn.XLOOKUP(Table1_1[[#This Row],[Analyte]],[1]analyte_order!$B:$B,[1]analyte_order!$C:$C)</f>
        <v>1763-23-1</v>
      </c>
      <c r="K3116">
        <f>_xlfn.XLOOKUP(Table1_1[[#This Row],[CAS_rn]],[1]analyte_order!$C:$C,[1]analyte_order!$E:$E)</f>
        <v>18</v>
      </c>
      <c r="L3116" s="3">
        <v>505</v>
      </c>
    </row>
    <row r="3117" spans="1:12" x14ac:dyDescent="0.3">
      <c r="A3117" t="s">
        <v>217</v>
      </c>
      <c r="B3117" s="1">
        <v>44314</v>
      </c>
      <c r="C3117" s="1" t="str">
        <f t="shared" si="48"/>
        <v>21118</v>
      </c>
      <c r="D3117" t="s">
        <v>109</v>
      </c>
      <c r="E3117" t="s">
        <v>110</v>
      </c>
      <c r="F3117" t="s">
        <v>190</v>
      </c>
      <c r="G3117">
        <v>18.5</v>
      </c>
      <c r="H3117">
        <v>162.19999999999999</v>
      </c>
      <c r="I3117" t="s">
        <v>25</v>
      </c>
      <c r="J3117" t="str">
        <f>_xlfn.XLOOKUP(Table1_1[[#This Row],[Analyte]],[1]analyte_order!$B:$B,[1]analyte_order!$C:$C)</f>
        <v>68259-12-1</v>
      </c>
      <c r="K3117">
        <f>_xlfn.XLOOKUP(Table1_1[[#This Row],[CAS_rn]],[1]analyte_order!$C:$C,[1]analyte_order!$E:$E)</f>
        <v>19</v>
      </c>
      <c r="L3117" s="3">
        <v>5.14</v>
      </c>
    </row>
    <row r="3118" spans="1:12" x14ac:dyDescent="0.3">
      <c r="A3118" t="s">
        <v>217</v>
      </c>
      <c r="B3118" s="1">
        <v>44314</v>
      </c>
      <c r="C3118" s="1" t="str">
        <f t="shared" si="48"/>
        <v>21118</v>
      </c>
      <c r="D3118" t="s">
        <v>109</v>
      </c>
      <c r="E3118" t="s">
        <v>110</v>
      </c>
      <c r="F3118" t="s">
        <v>190</v>
      </c>
      <c r="G3118">
        <v>18.5</v>
      </c>
      <c r="H3118">
        <v>162.19999999999999</v>
      </c>
      <c r="I3118" t="s">
        <v>26</v>
      </c>
      <c r="J3118" t="str">
        <f>_xlfn.XLOOKUP(Table1_1[[#This Row],[Analyte]],[1]analyte_order!$B:$B,[1]analyte_order!$C:$C)</f>
        <v>335-77-3</v>
      </c>
      <c r="K3118">
        <f>_xlfn.XLOOKUP(Table1_1[[#This Row],[CAS_rn]],[1]analyte_order!$C:$C,[1]analyte_order!$E:$E)</f>
        <v>20</v>
      </c>
      <c r="L3118" s="3">
        <v>7.67</v>
      </c>
    </row>
    <row r="3119" spans="1:12" x14ac:dyDescent="0.3">
      <c r="A3119" t="s">
        <v>217</v>
      </c>
      <c r="B3119" s="1">
        <v>44314</v>
      </c>
      <c r="C3119" s="1" t="str">
        <f t="shared" si="48"/>
        <v>21118</v>
      </c>
      <c r="D3119" t="s">
        <v>109</v>
      </c>
      <c r="E3119" t="s">
        <v>110</v>
      </c>
      <c r="F3119" t="s">
        <v>190</v>
      </c>
      <c r="G3119">
        <v>18.5</v>
      </c>
      <c r="H3119">
        <v>162.19999999999999</v>
      </c>
      <c r="I3119" t="s">
        <v>27</v>
      </c>
      <c r="J3119" t="str">
        <f>_xlfn.XLOOKUP(Table1_1[[#This Row],[Analyte]],[1]analyte_order!$B:$B,[1]analyte_order!$C:$C)</f>
        <v>79780-39-5</v>
      </c>
      <c r="K3119">
        <f>_xlfn.XLOOKUP(Table1_1[[#This Row],[CAS_rn]],[1]analyte_order!$C:$C,[1]analyte_order!$E:$E)</f>
        <v>21</v>
      </c>
      <c r="L3119" s="3">
        <v>2.58</v>
      </c>
    </row>
    <row r="3120" spans="1:12" x14ac:dyDescent="0.3">
      <c r="A3120" t="s">
        <v>217</v>
      </c>
      <c r="B3120" s="1">
        <v>44314</v>
      </c>
      <c r="C3120" s="1" t="str">
        <f t="shared" si="48"/>
        <v>21118</v>
      </c>
      <c r="D3120" t="s">
        <v>109</v>
      </c>
      <c r="E3120" t="s">
        <v>110</v>
      </c>
      <c r="F3120" t="s">
        <v>190</v>
      </c>
      <c r="G3120">
        <v>18.5</v>
      </c>
      <c r="H3120">
        <v>162.19999999999999</v>
      </c>
      <c r="I3120" t="s">
        <v>28</v>
      </c>
      <c r="J3120" t="str">
        <f>_xlfn.XLOOKUP(Table1_1[[#This Row],[Analyte]],[1]analyte_order!$B:$B,[1]analyte_order!$C:$C)</f>
        <v>757124-72-4</v>
      </c>
      <c r="K3120">
        <f>_xlfn.XLOOKUP(Table1_1[[#This Row],[CAS_rn]],[1]analyte_order!$C:$C,[1]analyte_order!$E:$E)</f>
        <v>22</v>
      </c>
      <c r="L3120" s="3">
        <v>0.106</v>
      </c>
    </row>
    <row r="3121" spans="1:12" x14ac:dyDescent="0.3">
      <c r="A3121" t="s">
        <v>217</v>
      </c>
      <c r="B3121" s="1">
        <v>44314</v>
      </c>
      <c r="C3121" s="1" t="str">
        <f t="shared" si="48"/>
        <v>21118</v>
      </c>
      <c r="D3121" t="s">
        <v>109</v>
      </c>
      <c r="E3121" t="s">
        <v>110</v>
      </c>
      <c r="F3121" t="s">
        <v>190</v>
      </c>
      <c r="G3121">
        <v>18.5</v>
      </c>
      <c r="H3121">
        <v>162.19999999999999</v>
      </c>
      <c r="I3121" t="s">
        <v>18</v>
      </c>
      <c r="J3121" t="str">
        <f>_xlfn.XLOOKUP(Table1_1[[#This Row],[Analyte]],[1]analyte_order!$B:$B,[1]analyte_order!$C:$C)</f>
        <v>27619-97-2</v>
      </c>
      <c r="K3121">
        <f>_xlfn.XLOOKUP(Table1_1[[#This Row],[CAS_rn]],[1]analyte_order!$C:$C,[1]analyte_order!$E:$E)</f>
        <v>23</v>
      </c>
      <c r="L3121" s="3">
        <v>4.2450000000000002E-2</v>
      </c>
    </row>
    <row r="3122" spans="1:12" x14ac:dyDescent="0.3">
      <c r="A3122" t="s">
        <v>217</v>
      </c>
      <c r="B3122" s="1">
        <v>44314</v>
      </c>
      <c r="C3122" s="1" t="str">
        <f t="shared" si="48"/>
        <v>21118</v>
      </c>
      <c r="D3122" t="s">
        <v>109</v>
      </c>
      <c r="E3122" t="s">
        <v>110</v>
      </c>
      <c r="F3122" t="s">
        <v>190</v>
      </c>
      <c r="G3122">
        <v>18.5</v>
      </c>
      <c r="H3122">
        <v>162.19999999999999</v>
      </c>
      <c r="I3122" t="s">
        <v>29</v>
      </c>
      <c r="J3122" t="str">
        <f>_xlfn.XLOOKUP(Table1_1[[#This Row],[Analyte]],[1]analyte_order!$B:$B,[1]analyte_order!$C:$C)</f>
        <v>39108-34-4</v>
      </c>
      <c r="K3122">
        <f>_xlfn.XLOOKUP(Table1_1[[#This Row],[CAS_rn]],[1]analyte_order!$C:$C,[1]analyte_order!$E:$E)</f>
        <v>24</v>
      </c>
      <c r="L3122" s="3">
        <v>3.7</v>
      </c>
    </row>
    <row r="3123" spans="1:12" x14ac:dyDescent="0.3">
      <c r="A3123" t="s">
        <v>217</v>
      </c>
      <c r="B3123" s="1">
        <v>44314</v>
      </c>
      <c r="C3123" s="1" t="str">
        <f t="shared" si="48"/>
        <v>21118</v>
      </c>
      <c r="D3123" t="s">
        <v>109</v>
      </c>
      <c r="E3123" t="s">
        <v>110</v>
      </c>
      <c r="F3123" t="s">
        <v>190</v>
      </c>
      <c r="G3123">
        <v>18.5</v>
      </c>
      <c r="H3123">
        <v>162.19999999999999</v>
      </c>
      <c r="I3123" t="s">
        <v>30</v>
      </c>
      <c r="J3123" t="str">
        <f>_xlfn.XLOOKUP(Table1_1[[#This Row],[Analyte]],[1]analyte_order!$B:$B,[1]analyte_order!$C:$C)</f>
        <v>120226-60-0</v>
      </c>
      <c r="K3123">
        <f>_xlfn.XLOOKUP(Table1_1[[#This Row],[CAS_rn]],[1]analyte_order!$C:$C,[1]analyte_order!$E:$E)</f>
        <v>25</v>
      </c>
      <c r="L3123" s="3">
        <v>3.11</v>
      </c>
    </row>
    <row r="3124" spans="1:12" x14ac:dyDescent="0.3">
      <c r="A3124" t="s">
        <v>217</v>
      </c>
      <c r="B3124" s="1">
        <v>44314</v>
      </c>
      <c r="C3124" s="1" t="str">
        <f t="shared" si="48"/>
        <v>21118</v>
      </c>
      <c r="D3124" t="s">
        <v>109</v>
      </c>
      <c r="E3124" t="s">
        <v>110</v>
      </c>
      <c r="F3124" t="s">
        <v>190</v>
      </c>
      <c r="G3124">
        <v>18.5</v>
      </c>
      <c r="H3124">
        <v>162.19999999999999</v>
      </c>
      <c r="I3124" t="s">
        <v>31</v>
      </c>
      <c r="J3124" t="str">
        <f>_xlfn.XLOOKUP(Table1_1[[#This Row],[Analyte]],[1]analyte_order!$B:$B,[1]analyte_order!$C:$C)</f>
        <v>2355-31-9</v>
      </c>
      <c r="K3124">
        <f>_xlfn.XLOOKUP(Table1_1[[#This Row],[CAS_rn]],[1]analyte_order!$C:$C,[1]analyte_order!$E:$E)</f>
        <v>26</v>
      </c>
      <c r="L3124" s="3">
        <v>4.2450000000000002E-2</v>
      </c>
    </row>
    <row r="3125" spans="1:12" x14ac:dyDescent="0.3">
      <c r="A3125" t="s">
        <v>217</v>
      </c>
      <c r="B3125" s="1">
        <v>44314</v>
      </c>
      <c r="C3125" s="1" t="str">
        <f t="shared" si="48"/>
        <v>21118</v>
      </c>
      <c r="D3125" t="s">
        <v>109</v>
      </c>
      <c r="E3125" t="s">
        <v>110</v>
      </c>
      <c r="F3125" t="s">
        <v>190</v>
      </c>
      <c r="G3125">
        <v>18.5</v>
      </c>
      <c r="H3125">
        <v>162.19999999999999</v>
      </c>
      <c r="I3125" t="s">
        <v>32</v>
      </c>
      <c r="J3125" t="str">
        <f>_xlfn.XLOOKUP(Table1_1[[#This Row],[Analyte]],[1]analyte_order!$B:$B,[1]analyte_order!$C:$C)</f>
        <v>2991-50-6</v>
      </c>
      <c r="K3125">
        <f>_xlfn.XLOOKUP(Table1_1[[#This Row],[CAS_rn]],[1]analyte_order!$C:$C,[1]analyte_order!$E:$E)</f>
        <v>27</v>
      </c>
      <c r="L3125" s="3">
        <v>4.2450000000000002E-2</v>
      </c>
    </row>
    <row r="3126" spans="1:12" x14ac:dyDescent="0.3">
      <c r="A3126" t="s">
        <v>217</v>
      </c>
      <c r="B3126" s="1">
        <v>44314</v>
      </c>
      <c r="C3126" s="1" t="str">
        <f t="shared" si="48"/>
        <v>21118</v>
      </c>
      <c r="D3126" t="s">
        <v>109</v>
      </c>
      <c r="E3126" t="s">
        <v>110</v>
      </c>
      <c r="F3126" t="s">
        <v>190</v>
      </c>
      <c r="G3126">
        <v>18.5</v>
      </c>
      <c r="H3126">
        <v>162.19999999999999</v>
      </c>
      <c r="I3126" t="s">
        <v>33</v>
      </c>
      <c r="J3126" t="str">
        <f>_xlfn.XLOOKUP(Table1_1[[#This Row],[Analyte]],[1]analyte_order!$B:$B,[1]analyte_order!$C:$C)</f>
        <v>754-91-6</v>
      </c>
      <c r="K3126">
        <f>_xlfn.XLOOKUP(Table1_1[[#This Row],[CAS_rn]],[1]analyte_order!$C:$C,[1]analyte_order!$E:$E)</f>
        <v>28</v>
      </c>
      <c r="L3126" s="3">
        <v>11.4</v>
      </c>
    </row>
    <row r="3127" spans="1:12" x14ac:dyDescent="0.3">
      <c r="A3127" t="s">
        <v>217</v>
      </c>
      <c r="B3127" s="1">
        <v>44314</v>
      </c>
      <c r="C3127" s="1" t="str">
        <f t="shared" si="48"/>
        <v>21118</v>
      </c>
      <c r="D3127" t="s">
        <v>109</v>
      </c>
      <c r="E3127" t="s">
        <v>110</v>
      </c>
      <c r="F3127" t="s">
        <v>190</v>
      </c>
      <c r="G3127">
        <v>18.5</v>
      </c>
      <c r="H3127">
        <v>162.19999999999999</v>
      </c>
      <c r="I3127" t="s">
        <v>34</v>
      </c>
      <c r="J3127" t="str">
        <f>_xlfn.XLOOKUP(Table1_1[[#This Row],[Analyte]],[1]analyte_order!$B:$B,[1]analyte_order!$C:$C)</f>
        <v>2806-24-8</v>
      </c>
      <c r="K3127">
        <f>_xlfn.XLOOKUP(Table1_1[[#This Row],[CAS_rn]],[1]analyte_order!$C:$C,[1]analyte_order!$E:$E)</f>
        <v>29</v>
      </c>
      <c r="L3127" s="3">
        <v>4.2450000000000002E-2</v>
      </c>
    </row>
    <row r="3128" spans="1:12" x14ac:dyDescent="0.3">
      <c r="A3128" t="s">
        <v>217</v>
      </c>
      <c r="B3128" s="1">
        <v>44314</v>
      </c>
      <c r="C3128" s="1" t="str">
        <f t="shared" si="48"/>
        <v>21118</v>
      </c>
      <c r="D3128" t="s">
        <v>109</v>
      </c>
      <c r="E3128" t="s">
        <v>110</v>
      </c>
      <c r="F3128" t="s">
        <v>190</v>
      </c>
      <c r="G3128">
        <v>18.5</v>
      </c>
      <c r="H3128">
        <v>162.19999999999999</v>
      </c>
      <c r="I3128" t="s">
        <v>35</v>
      </c>
      <c r="J3128" t="str">
        <f>_xlfn.XLOOKUP(Table1_1[[#This Row],[Analyte]],[1]analyte_order!$B:$B,[1]analyte_order!$C:$C)</f>
        <v>31506-32-8</v>
      </c>
      <c r="K3128">
        <f>_xlfn.XLOOKUP(Table1_1[[#This Row],[CAS_rn]],[1]analyte_order!$C:$C,[1]analyte_order!$E:$E)</f>
        <v>30</v>
      </c>
      <c r="L3128" s="3">
        <v>4.2450000000000002E-2</v>
      </c>
    </row>
    <row r="3129" spans="1:12" x14ac:dyDescent="0.3">
      <c r="A3129" t="s">
        <v>217</v>
      </c>
      <c r="B3129" s="1">
        <v>44314</v>
      </c>
      <c r="C3129" s="1" t="str">
        <f t="shared" si="48"/>
        <v>21118</v>
      </c>
      <c r="D3129" t="s">
        <v>109</v>
      </c>
      <c r="E3129" t="s">
        <v>110</v>
      </c>
      <c r="F3129" t="s">
        <v>190</v>
      </c>
      <c r="G3129">
        <v>18.5</v>
      </c>
      <c r="H3129">
        <v>162.19999999999999</v>
      </c>
      <c r="I3129" t="s">
        <v>36</v>
      </c>
      <c r="J3129" t="str">
        <f>_xlfn.XLOOKUP(Table1_1[[#This Row],[Analyte]],[1]analyte_order!$B:$B,[1]analyte_order!$C:$C)</f>
        <v>4151-50-2</v>
      </c>
      <c r="K3129">
        <f>_xlfn.XLOOKUP(Table1_1[[#This Row],[CAS_rn]],[1]analyte_order!$C:$C,[1]analyte_order!$E:$E)</f>
        <v>31</v>
      </c>
      <c r="L3129" s="3">
        <v>4.2450000000000002E-2</v>
      </c>
    </row>
    <row r="3130" spans="1:12" x14ac:dyDescent="0.3">
      <c r="A3130" t="s">
        <v>217</v>
      </c>
      <c r="B3130" s="1">
        <v>44314</v>
      </c>
      <c r="C3130" s="1" t="str">
        <f t="shared" si="48"/>
        <v>21118</v>
      </c>
      <c r="D3130" t="s">
        <v>109</v>
      </c>
      <c r="E3130" t="s">
        <v>110</v>
      </c>
      <c r="F3130" t="s">
        <v>190</v>
      </c>
      <c r="G3130">
        <v>18.5</v>
      </c>
      <c r="H3130">
        <v>162.19999999999999</v>
      </c>
      <c r="I3130" t="s">
        <v>37</v>
      </c>
      <c r="J3130" t="str">
        <f>_xlfn.XLOOKUP(Table1_1[[#This Row],[Analyte]],[1]analyte_order!$B:$B,[1]analyte_order!$C:$C)</f>
        <v>13252-13-6</v>
      </c>
      <c r="K3130">
        <f>_xlfn.XLOOKUP(Table1_1[[#This Row],[CAS_rn]],[1]analyte_order!$C:$C,[1]analyte_order!$E:$E)</f>
        <v>34</v>
      </c>
      <c r="L3130" s="3">
        <v>4.2450000000000002E-2</v>
      </c>
    </row>
    <row r="3131" spans="1:12" x14ac:dyDescent="0.3">
      <c r="A3131" t="s">
        <v>217</v>
      </c>
      <c r="B3131" s="1">
        <v>44314</v>
      </c>
      <c r="C3131" s="1" t="str">
        <f t="shared" si="48"/>
        <v>21118</v>
      </c>
      <c r="D3131" t="s">
        <v>109</v>
      </c>
      <c r="E3131" t="s">
        <v>110</v>
      </c>
      <c r="F3131" t="s">
        <v>190</v>
      </c>
      <c r="G3131">
        <v>18.5</v>
      </c>
      <c r="H3131">
        <v>162.19999999999999</v>
      </c>
      <c r="I3131" t="s">
        <v>38</v>
      </c>
      <c r="J3131" t="str">
        <f>_xlfn.XLOOKUP(Table1_1[[#This Row],[Analyte]],[1]analyte_order!$B:$B,[1]analyte_order!$C:$C)</f>
        <v>919005-14-4</v>
      </c>
      <c r="K3131">
        <f>_xlfn.XLOOKUP(Table1_1[[#This Row],[CAS_rn]],[1]analyte_order!$C:$C,[1]analyte_order!$E:$E)</f>
        <v>35</v>
      </c>
      <c r="L3131" s="3">
        <v>4.2450000000000002E-2</v>
      </c>
    </row>
    <row r="3132" spans="1:12" x14ac:dyDescent="0.3">
      <c r="A3132" t="s">
        <v>217</v>
      </c>
      <c r="B3132" s="1">
        <v>44314</v>
      </c>
      <c r="C3132" s="1" t="str">
        <f t="shared" si="48"/>
        <v>21118</v>
      </c>
      <c r="D3132" t="s">
        <v>109</v>
      </c>
      <c r="E3132" t="s">
        <v>110</v>
      </c>
      <c r="F3132" t="s">
        <v>190</v>
      </c>
      <c r="G3132">
        <v>18.5</v>
      </c>
      <c r="H3132">
        <v>162.19999999999999</v>
      </c>
      <c r="I3132" t="s">
        <v>39</v>
      </c>
      <c r="J3132" t="str">
        <f>_xlfn.XLOOKUP(Table1_1[[#This Row],[Analyte]],[1]analyte_order!$B:$B,[1]analyte_order!$C:$C)</f>
        <v>756426-58-1</v>
      </c>
      <c r="K3132">
        <f>_xlfn.XLOOKUP(Table1_1[[#This Row],[CAS_rn]],[1]analyte_order!$C:$C,[1]analyte_order!$E:$E)</f>
        <v>36</v>
      </c>
      <c r="L3132" s="3">
        <v>4.2450000000000002E-2</v>
      </c>
    </row>
    <row r="3133" spans="1:12" x14ac:dyDescent="0.3">
      <c r="A3133" t="s">
        <v>217</v>
      </c>
      <c r="B3133" s="1">
        <v>44314</v>
      </c>
      <c r="C3133" s="1" t="str">
        <f t="shared" si="48"/>
        <v>21118</v>
      </c>
      <c r="D3133" t="s">
        <v>109</v>
      </c>
      <c r="E3133" t="s">
        <v>110</v>
      </c>
      <c r="F3133" t="s">
        <v>190</v>
      </c>
      <c r="G3133">
        <v>18.5</v>
      </c>
      <c r="H3133">
        <v>162.19999999999999</v>
      </c>
      <c r="I3133" t="s">
        <v>40</v>
      </c>
      <c r="J3133" t="str">
        <f>_xlfn.XLOOKUP(Table1_1[[#This Row],[Analyte]],[1]analyte_order!$B:$B,[1]analyte_order!$C:$C)</f>
        <v>763051-92-9</v>
      </c>
      <c r="K3133">
        <f>_xlfn.XLOOKUP(Table1_1[[#This Row],[CAS_rn]],[1]analyte_order!$C:$C,[1]analyte_order!$E:$E)</f>
        <v>37</v>
      </c>
      <c r="L3133" s="3">
        <v>4.2450000000000002E-2</v>
      </c>
    </row>
    <row r="3134" spans="1:12" x14ac:dyDescent="0.3">
      <c r="A3134" t="s">
        <v>217</v>
      </c>
      <c r="B3134" s="1">
        <v>44314</v>
      </c>
      <c r="C3134" s="1" t="str">
        <f t="shared" si="48"/>
        <v>21118</v>
      </c>
      <c r="D3134" t="s">
        <v>109</v>
      </c>
      <c r="E3134" t="s">
        <v>110</v>
      </c>
      <c r="F3134" t="s">
        <v>190</v>
      </c>
      <c r="G3134">
        <v>18.5</v>
      </c>
      <c r="H3134">
        <v>162.19999999999999</v>
      </c>
      <c r="I3134" t="s">
        <v>41</v>
      </c>
      <c r="J3134" t="str">
        <f>_xlfn.XLOOKUP(Table1_1[[#This Row],[Analyte]],[1]analyte_order!$B:$B,[1]analyte_order!$C:$C)</f>
        <v>356-02-5</v>
      </c>
      <c r="K3134">
        <f>_xlfn.XLOOKUP(Table1_1[[#This Row],[CAS_rn]],[1]analyte_order!$C:$C,[1]analyte_order!$E:$E)</f>
        <v>38</v>
      </c>
      <c r="L3134" s="3">
        <v>0.42449999999999999</v>
      </c>
    </row>
    <row r="3135" spans="1:12" x14ac:dyDescent="0.3">
      <c r="A3135" t="s">
        <v>217</v>
      </c>
      <c r="B3135" s="1">
        <v>44314</v>
      </c>
      <c r="C3135" s="1" t="str">
        <f t="shared" si="48"/>
        <v>21118</v>
      </c>
      <c r="D3135" t="s">
        <v>109</v>
      </c>
      <c r="E3135" t="s">
        <v>110</v>
      </c>
      <c r="F3135" t="s">
        <v>190</v>
      </c>
      <c r="G3135">
        <v>18.5</v>
      </c>
      <c r="H3135">
        <v>162.19999999999999</v>
      </c>
      <c r="I3135" t="s">
        <v>42</v>
      </c>
      <c r="J3135" t="str">
        <f>_xlfn.XLOOKUP(Table1_1[[#This Row],[Analyte]],[1]analyte_order!$B:$B,[1]analyte_order!$C:$C)</f>
        <v>914637-49-3</v>
      </c>
      <c r="K3135">
        <f>_xlfn.XLOOKUP(Table1_1[[#This Row],[CAS_rn]],[1]analyte_order!$C:$C,[1]analyte_order!$E:$E)</f>
        <v>39</v>
      </c>
      <c r="L3135" s="3">
        <v>0.89700000000000002</v>
      </c>
    </row>
    <row r="3136" spans="1:12" x14ac:dyDescent="0.3">
      <c r="A3136" t="s">
        <v>217</v>
      </c>
      <c r="B3136" s="1">
        <v>44314</v>
      </c>
      <c r="C3136" s="1" t="str">
        <f t="shared" si="48"/>
        <v>21118</v>
      </c>
      <c r="D3136" t="s">
        <v>109</v>
      </c>
      <c r="E3136" t="s">
        <v>110</v>
      </c>
      <c r="F3136" t="s">
        <v>190</v>
      </c>
      <c r="G3136">
        <v>18.5</v>
      </c>
      <c r="H3136">
        <v>162.19999999999999</v>
      </c>
      <c r="I3136" t="s">
        <v>43</v>
      </c>
      <c r="J3136" t="str">
        <f>_xlfn.XLOOKUP(Table1_1[[#This Row],[Analyte]],[1]analyte_order!$B:$B,[1]analyte_order!$C:$C)</f>
        <v>812-70-4</v>
      </c>
      <c r="K3136">
        <f>_xlfn.XLOOKUP(Table1_1[[#This Row],[CAS_rn]],[1]analyte_order!$C:$C,[1]analyte_order!$E:$E)</f>
        <v>40</v>
      </c>
      <c r="L3136" s="3">
        <v>4.2450000000000002E-2</v>
      </c>
    </row>
    <row r="3137" spans="1:12" x14ac:dyDescent="0.3">
      <c r="A3137" t="s">
        <v>217</v>
      </c>
      <c r="B3137" s="1">
        <v>44314</v>
      </c>
      <c r="C3137" s="1" t="str">
        <f t="shared" si="48"/>
        <v>21118</v>
      </c>
      <c r="D3137" t="s">
        <v>109</v>
      </c>
      <c r="E3137" t="s">
        <v>110</v>
      </c>
      <c r="F3137" t="s">
        <v>190</v>
      </c>
      <c r="G3137">
        <v>18.5</v>
      </c>
      <c r="H3137">
        <v>162.19999999999999</v>
      </c>
      <c r="I3137" t="s">
        <v>44</v>
      </c>
      <c r="J3137" t="str">
        <f>_xlfn.XLOOKUP(Table1_1[[#This Row],[Analyte]],[1]analyte_order!$B:$B,[1]analyte_order!$C:$C)</f>
        <v>53826-12-3</v>
      </c>
      <c r="K3137">
        <f>_xlfn.XLOOKUP(Table1_1[[#This Row],[CAS_rn]],[1]analyte_order!$C:$C,[1]analyte_order!$E:$E)</f>
        <v>41</v>
      </c>
      <c r="L3137" s="3">
        <v>0.106</v>
      </c>
    </row>
    <row r="3138" spans="1:12" x14ac:dyDescent="0.3">
      <c r="A3138" t="s">
        <v>217</v>
      </c>
      <c r="B3138" s="1">
        <v>44314</v>
      </c>
      <c r="C3138" s="1" t="str">
        <f t="shared" ref="C3138:C3201" si="49">TEXT(B3138,"yy")&amp;TEXT((B3138-DATEVALUE("1/1/"&amp;TEXT(B3138,"yy"))+1),"000")</f>
        <v>21118</v>
      </c>
      <c r="D3138" t="s">
        <v>109</v>
      </c>
      <c r="E3138" t="s">
        <v>110</v>
      </c>
      <c r="F3138" t="s">
        <v>190</v>
      </c>
      <c r="G3138">
        <v>18.5</v>
      </c>
      <c r="H3138">
        <v>162.19999999999999</v>
      </c>
      <c r="I3138" t="s">
        <v>45</v>
      </c>
      <c r="J3138" t="str">
        <f>_xlfn.XLOOKUP(Table1_1[[#This Row],[Analyte]],[1]analyte_order!$B:$B,[1]analyte_order!$C:$C)</f>
        <v>27854-31-5</v>
      </c>
      <c r="K3138">
        <f>_xlfn.XLOOKUP(Table1_1[[#This Row],[CAS_rn]],[1]analyte_order!$C:$C,[1]analyte_order!$E:$E)</f>
        <v>42</v>
      </c>
      <c r="L3138" s="3">
        <v>0.106</v>
      </c>
    </row>
    <row r="3139" spans="1:12" x14ac:dyDescent="0.3">
      <c r="A3139" t="s">
        <v>217</v>
      </c>
      <c r="B3139" s="1">
        <v>44314</v>
      </c>
      <c r="C3139" s="1" t="str">
        <f t="shared" si="49"/>
        <v>21118</v>
      </c>
      <c r="D3139" t="s">
        <v>109</v>
      </c>
      <c r="E3139" t="s">
        <v>110</v>
      </c>
      <c r="F3139" t="s">
        <v>190</v>
      </c>
      <c r="G3139">
        <v>18.5</v>
      </c>
      <c r="H3139">
        <v>162.19999999999999</v>
      </c>
      <c r="I3139" t="s">
        <v>46</v>
      </c>
      <c r="J3139" t="str">
        <f>_xlfn.XLOOKUP(Table1_1[[#This Row],[Analyte]],[1]analyte_order!$B:$B,[1]analyte_order!$C:$C)</f>
        <v>53826-13-4</v>
      </c>
      <c r="K3139">
        <f>_xlfn.XLOOKUP(Table1_1[[#This Row],[CAS_rn]],[1]analyte_order!$C:$C,[1]analyte_order!$E:$E)</f>
        <v>43</v>
      </c>
      <c r="L3139" s="3">
        <v>4.2450000000000002E-2</v>
      </c>
    </row>
    <row r="3140" spans="1:12" x14ac:dyDescent="0.3">
      <c r="A3140" t="s">
        <v>217</v>
      </c>
      <c r="B3140" s="1">
        <v>44314</v>
      </c>
      <c r="C3140" s="1" t="str">
        <f t="shared" si="49"/>
        <v>21118</v>
      </c>
      <c r="D3140" t="s">
        <v>109</v>
      </c>
      <c r="E3140" t="s">
        <v>110</v>
      </c>
      <c r="F3140" t="s">
        <v>190</v>
      </c>
      <c r="G3140">
        <v>18.5</v>
      </c>
      <c r="H3140">
        <v>162.19999999999999</v>
      </c>
      <c r="I3140" t="s">
        <v>47</v>
      </c>
      <c r="J3140" t="str">
        <f>_xlfn.XLOOKUP(Table1_1[[#This Row],[Analyte]],[1]analyte_order!$B:$B,[1]analyte_order!$C:$C)</f>
        <v>161094-75-3</v>
      </c>
      <c r="K3140">
        <f>_xlfn.XLOOKUP(Table1_1[[#This Row],[CAS_rn]],[1]analyte_order!$C:$C,[1]analyte_order!$E:$E)</f>
        <v>44</v>
      </c>
      <c r="L3140" s="3">
        <v>4.2450000000000002E-2</v>
      </c>
    </row>
    <row r="3141" spans="1:12" x14ac:dyDescent="0.3">
      <c r="A3141" t="s">
        <v>217</v>
      </c>
      <c r="B3141" s="1">
        <v>44314</v>
      </c>
      <c r="C3141" s="1" t="str">
        <f t="shared" si="49"/>
        <v>21118</v>
      </c>
      <c r="D3141" t="s">
        <v>109</v>
      </c>
      <c r="E3141" t="s">
        <v>110</v>
      </c>
      <c r="F3141" t="s">
        <v>190</v>
      </c>
      <c r="G3141">
        <v>18.5</v>
      </c>
      <c r="H3141">
        <v>162.19999999999999</v>
      </c>
      <c r="I3141" t="s">
        <v>48</v>
      </c>
      <c r="J3141" t="str">
        <f>_xlfn.XLOOKUP(Table1_1[[#This Row],[Analyte]],[1]analyte_order!$B:$B,[1]analyte_order!$C:$C)</f>
        <v>70887-84-2</v>
      </c>
      <c r="K3141">
        <f>_xlfn.XLOOKUP(Table1_1[[#This Row],[CAS_rn]],[1]analyte_order!$C:$C,[1]analyte_order!$E:$E)</f>
        <v>45</v>
      </c>
      <c r="L3141" s="3">
        <v>4.2450000000000002E-2</v>
      </c>
    </row>
    <row r="3142" spans="1:12" x14ac:dyDescent="0.3">
      <c r="A3142" t="s">
        <v>217</v>
      </c>
      <c r="B3142" s="1">
        <v>44314</v>
      </c>
      <c r="C3142" s="1" t="str">
        <f t="shared" si="49"/>
        <v>21118</v>
      </c>
      <c r="D3142" t="s">
        <v>109</v>
      </c>
      <c r="E3142" t="s">
        <v>110</v>
      </c>
      <c r="F3142" t="s">
        <v>190</v>
      </c>
      <c r="G3142">
        <v>18.5</v>
      </c>
      <c r="H3142">
        <v>162.19999999999999</v>
      </c>
      <c r="I3142" t="s">
        <v>49</v>
      </c>
      <c r="J3142" t="str">
        <f>_xlfn.XLOOKUP(Table1_1[[#This Row],[Analyte]],[1]analyte_order!$B:$B,[1]analyte_order!$C:$C)</f>
        <v>57677-95-9</v>
      </c>
      <c r="K3142">
        <f>_xlfn.XLOOKUP(Table1_1[[#This Row],[CAS_rn]],[1]analyte_order!$C:$C,[1]analyte_order!$E:$E)</f>
        <v>46</v>
      </c>
      <c r="L3142" s="3">
        <v>0.106</v>
      </c>
    </row>
    <row r="3143" spans="1:12" x14ac:dyDescent="0.3">
      <c r="A3143" t="s">
        <v>217</v>
      </c>
      <c r="B3143" s="1">
        <v>44314</v>
      </c>
      <c r="C3143" s="1" t="str">
        <f t="shared" si="49"/>
        <v>21118</v>
      </c>
      <c r="D3143" t="s">
        <v>109</v>
      </c>
      <c r="E3143" t="s">
        <v>110</v>
      </c>
      <c r="F3143" t="s">
        <v>190</v>
      </c>
      <c r="G3143">
        <v>18.5</v>
      </c>
      <c r="H3143">
        <v>162.19999999999999</v>
      </c>
      <c r="I3143" t="s">
        <v>50</v>
      </c>
      <c r="J3143" t="str">
        <f>_xlfn.XLOOKUP(Table1_1[[#This Row],[Analyte]],[1]analyte_order!$B:$B,[1]analyte_order!$C:$C)</f>
        <v>30334-69-1</v>
      </c>
      <c r="K3143">
        <f>_xlfn.XLOOKUP(Table1_1[[#This Row],[CAS_rn]],[1]analyte_order!$C:$C,[1]analyte_order!$E:$E)</f>
        <v>51</v>
      </c>
      <c r="L3143" s="3">
        <v>0.106</v>
      </c>
    </row>
    <row r="3144" spans="1:12" x14ac:dyDescent="0.3">
      <c r="A3144" t="s">
        <v>217</v>
      </c>
      <c r="B3144" s="1">
        <v>44314</v>
      </c>
      <c r="C3144" s="1" t="str">
        <f t="shared" si="49"/>
        <v>21118</v>
      </c>
      <c r="D3144" t="s">
        <v>109</v>
      </c>
      <c r="E3144" t="s">
        <v>110</v>
      </c>
      <c r="F3144" t="s">
        <v>190</v>
      </c>
      <c r="G3144">
        <v>18.5</v>
      </c>
      <c r="H3144">
        <v>162.19999999999999</v>
      </c>
      <c r="I3144" t="s">
        <v>51</v>
      </c>
      <c r="J3144" t="str">
        <f>_xlfn.XLOOKUP(Table1_1[[#This Row],[Analyte]],[1]analyte_order!$B:$B,[1]analyte_order!$C:$C)</f>
        <v>41997-13-1</v>
      </c>
      <c r="K3144">
        <f>_xlfn.XLOOKUP(Table1_1[[#This Row],[CAS_rn]],[1]analyte_order!$C:$C,[1]analyte_order!$E:$E)</f>
        <v>52</v>
      </c>
      <c r="L3144" s="3">
        <v>39.5</v>
      </c>
    </row>
    <row r="3145" spans="1:12" x14ac:dyDescent="0.3">
      <c r="A3145" t="s">
        <v>217</v>
      </c>
      <c r="B3145" s="1">
        <v>44314</v>
      </c>
      <c r="C3145" s="1" t="str">
        <f t="shared" si="49"/>
        <v>21118</v>
      </c>
      <c r="D3145" t="s">
        <v>109</v>
      </c>
      <c r="E3145" t="s">
        <v>110</v>
      </c>
      <c r="F3145" t="s">
        <v>190</v>
      </c>
      <c r="G3145">
        <v>18.5</v>
      </c>
      <c r="H3145">
        <v>162.19999999999999</v>
      </c>
      <c r="I3145" t="s">
        <v>52</v>
      </c>
      <c r="J3145" t="str">
        <f>_xlfn.XLOOKUP(Table1_1[[#This Row],[Analyte]],[1]analyte_order!$B:$B,[1]analyte_order!$C:$C)</f>
        <v>423-41-6</v>
      </c>
      <c r="K3145">
        <f>_xlfn.XLOOKUP(Table1_1[[#This Row],[CAS_rn]],[1]analyte_order!$C:$C,[1]analyte_order!$E:$E)</f>
        <v>53</v>
      </c>
      <c r="L3145" s="3">
        <v>0.106</v>
      </c>
    </row>
    <row r="3146" spans="1:12" x14ac:dyDescent="0.3">
      <c r="A3146" t="s">
        <v>217</v>
      </c>
      <c r="B3146" s="1">
        <v>44314</v>
      </c>
      <c r="C3146" s="1" t="str">
        <f t="shared" si="49"/>
        <v>21118</v>
      </c>
      <c r="D3146" t="s">
        <v>109</v>
      </c>
      <c r="E3146" t="s">
        <v>110</v>
      </c>
      <c r="F3146" t="s">
        <v>190</v>
      </c>
      <c r="G3146">
        <v>18.5</v>
      </c>
      <c r="H3146">
        <v>162.19999999999999</v>
      </c>
      <c r="I3146" t="s">
        <v>53</v>
      </c>
      <c r="J3146" t="str">
        <f>_xlfn.XLOOKUP(Table1_1[[#This Row],[Analyte]],[1]analyte_order!$B:$B,[1]analyte_order!$C:$C)</f>
        <v>777011-38-8</v>
      </c>
      <c r="K3146">
        <f>_xlfn.XLOOKUP(Table1_1[[#This Row],[CAS_rn]],[1]analyte_order!$C:$C,[1]analyte_order!$E:$E)</f>
        <v>54</v>
      </c>
      <c r="L3146" s="3">
        <v>4.2450000000000002E-2</v>
      </c>
    </row>
    <row r="3147" spans="1:12" x14ac:dyDescent="0.3">
      <c r="A3147" t="s">
        <v>217</v>
      </c>
      <c r="B3147" s="1">
        <v>44314</v>
      </c>
      <c r="C3147" s="1" t="str">
        <f t="shared" si="49"/>
        <v>21118</v>
      </c>
      <c r="D3147" t="s">
        <v>109</v>
      </c>
      <c r="E3147" t="s">
        <v>110</v>
      </c>
      <c r="F3147" t="s">
        <v>190</v>
      </c>
      <c r="G3147">
        <v>18.5</v>
      </c>
      <c r="H3147">
        <v>162.19999999999999</v>
      </c>
      <c r="I3147" t="s">
        <v>54</v>
      </c>
      <c r="J3147" t="str">
        <f>_xlfn.XLOOKUP(Table1_1[[#This Row],[Analyte]],[1]analyte_order!$B:$B,[1]analyte_order!$C:$C)</f>
        <v>646-83-3</v>
      </c>
      <c r="K3147">
        <f>_xlfn.XLOOKUP(Table1_1[[#This Row],[CAS_rn]],[1]analyte_order!$C:$C,[1]analyte_order!$E:$E)</f>
        <v>55</v>
      </c>
      <c r="L3147" s="3">
        <v>0.106</v>
      </c>
    </row>
    <row r="3148" spans="1:12" x14ac:dyDescent="0.3">
      <c r="A3148" t="s">
        <v>217</v>
      </c>
      <c r="B3148" s="1">
        <v>44314</v>
      </c>
      <c r="C3148" s="1" t="str">
        <f t="shared" si="49"/>
        <v>21118</v>
      </c>
      <c r="D3148" t="s">
        <v>109</v>
      </c>
      <c r="E3148" t="s">
        <v>110</v>
      </c>
      <c r="F3148" t="s">
        <v>190</v>
      </c>
      <c r="G3148">
        <v>18.5</v>
      </c>
      <c r="H3148">
        <v>162.19999999999999</v>
      </c>
      <c r="I3148" t="s">
        <v>55</v>
      </c>
      <c r="J3148" t="str">
        <f>_xlfn.XLOOKUP(Table1_1[[#This Row],[Analyte]],[1]analyte_order!$B:$B,[1]analyte_order!$C:$C)</f>
        <v>678-41-1</v>
      </c>
      <c r="K3148">
        <f>_xlfn.XLOOKUP(Table1_1[[#This Row],[CAS_rn]],[1]analyte_order!$C:$C,[1]analyte_order!$E:$E)</f>
        <v>56</v>
      </c>
      <c r="L3148" s="3">
        <v>4.2450000000000002E-2</v>
      </c>
    </row>
    <row r="3149" spans="1:12" x14ac:dyDescent="0.3">
      <c r="A3149" t="s">
        <v>217</v>
      </c>
      <c r="B3149" s="1">
        <v>44314</v>
      </c>
      <c r="C3149" s="1" t="str">
        <f t="shared" si="49"/>
        <v>21118</v>
      </c>
      <c r="D3149" t="s">
        <v>109</v>
      </c>
      <c r="E3149" t="s">
        <v>110</v>
      </c>
      <c r="F3149" t="s">
        <v>190</v>
      </c>
      <c r="G3149">
        <v>18.5</v>
      </c>
      <c r="H3149">
        <v>162.19999999999999</v>
      </c>
      <c r="I3149" t="s">
        <v>56</v>
      </c>
      <c r="J3149" t="str">
        <f>_xlfn.XLOOKUP(Table1_1[[#This Row],[Analyte]],[1]analyte_order!$B:$B,[1]analyte_order!$C:$C)</f>
        <v>2965-52-8</v>
      </c>
      <c r="K3149">
        <f>_xlfn.XLOOKUP(Table1_1[[#This Row],[CAS_rn]],[1]analyte_order!$C:$C,[1]analyte_order!$E:$E)</f>
        <v>57</v>
      </c>
      <c r="L3149" s="3">
        <v>4.2450000000000002E-2</v>
      </c>
    </row>
    <row r="3150" spans="1:12" x14ac:dyDescent="0.3">
      <c r="A3150" t="s">
        <v>218</v>
      </c>
      <c r="B3150" s="1">
        <v>44314</v>
      </c>
      <c r="C3150" s="1" t="str">
        <f t="shared" si="49"/>
        <v>21118</v>
      </c>
      <c r="D3150" t="s">
        <v>109</v>
      </c>
      <c r="E3150" t="s">
        <v>110</v>
      </c>
      <c r="F3150" t="s">
        <v>113</v>
      </c>
      <c r="G3150">
        <v>11</v>
      </c>
      <c r="H3150">
        <v>25.75</v>
      </c>
      <c r="I3150" t="s">
        <v>7</v>
      </c>
      <c r="J3150" t="str">
        <f>_xlfn.XLOOKUP(Table1_1[[#This Row],[Analyte]],[1]analyte_order!$B:$B,[1]analyte_order!$C:$C)</f>
        <v>375-22-4</v>
      </c>
      <c r="K3150">
        <f>_xlfn.XLOOKUP(Table1_1[[#This Row],[CAS_rn]],[1]analyte_order!$C:$C,[1]analyte_order!$E:$E)</f>
        <v>1</v>
      </c>
      <c r="L3150" s="3">
        <v>4.1300000000000003E-2</v>
      </c>
    </row>
    <row r="3151" spans="1:12" x14ac:dyDescent="0.3">
      <c r="A3151" t="s">
        <v>218</v>
      </c>
      <c r="B3151" s="1">
        <v>44314</v>
      </c>
      <c r="C3151" s="1" t="str">
        <f t="shared" si="49"/>
        <v>21118</v>
      </c>
      <c r="D3151" t="s">
        <v>109</v>
      </c>
      <c r="E3151" t="s">
        <v>110</v>
      </c>
      <c r="F3151" t="s">
        <v>113</v>
      </c>
      <c r="G3151">
        <v>11</v>
      </c>
      <c r="H3151">
        <v>25.75</v>
      </c>
      <c r="I3151" t="s">
        <v>8</v>
      </c>
      <c r="J3151" t="str">
        <f>_xlfn.XLOOKUP(Table1_1[[#This Row],[Analyte]],[1]analyte_order!$B:$B,[1]analyte_order!$C:$C)</f>
        <v>2706-90-3</v>
      </c>
      <c r="K3151">
        <f>_xlfn.XLOOKUP(Table1_1[[#This Row],[CAS_rn]],[1]analyte_order!$C:$C,[1]analyte_order!$E:$E)</f>
        <v>2</v>
      </c>
      <c r="L3151" s="3">
        <v>4.1300000000000003E-2</v>
      </c>
    </row>
    <row r="3152" spans="1:12" x14ac:dyDescent="0.3">
      <c r="A3152" t="s">
        <v>218</v>
      </c>
      <c r="B3152" s="1">
        <v>44314</v>
      </c>
      <c r="C3152" s="1" t="str">
        <f t="shared" si="49"/>
        <v>21118</v>
      </c>
      <c r="D3152" t="s">
        <v>109</v>
      </c>
      <c r="E3152" t="s">
        <v>110</v>
      </c>
      <c r="F3152" t="s">
        <v>113</v>
      </c>
      <c r="G3152">
        <v>11</v>
      </c>
      <c r="H3152">
        <v>25.75</v>
      </c>
      <c r="I3152" t="s">
        <v>9</v>
      </c>
      <c r="J3152" t="str">
        <f>_xlfn.XLOOKUP(Table1_1[[#This Row],[Analyte]],[1]analyte_order!$B:$B,[1]analyte_order!$C:$C)</f>
        <v>307-24-4</v>
      </c>
      <c r="K3152">
        <f>_xlfn.XLOOKUP(Table1_1[[#This Row],[CAS_rn]],[1]analyte_order!$C:$C,[1]analyte_order!$E:$E)</f>
        <v>3</v>
      </c>
      <c r="L3152" s="3">
        <v>4.1300000000000003E-2</v>
      </c>
    </row>
    <row r="3153" spans="1:12" x14ac:dyDescent="0.3">
      <c r="A3153" t="s">
        <v>218</v>
      </c>
      <c r="B3153" s="1">
        <v>44314</v>
      </c>
      <c r="C3153" s="1" t="str">
        <f t="shared" si="49"/>
        <v>21118</v>
      </c>
      <c r="D3153" t="s">
        <v>109</v>
      </c>
      <c r="E3153" t="s">
        <v>110</v>
      </c>
      <c r="F3153" t="s">
        <v>113</v>
      </c>
      <c r="G3153">
        <v>11</v>
      </c>
      <c r="H3153">
        <v>25.75</v>
      </c>
      <c r="I3153" t="s">
        <v>10</v>
      </c>
      <c r="J3153" t="str">
        <f>_xlfn.XLOOKUP(Table1_1[[#This Row],[Analyte]],[1]analyte_order!$B:$B,[1]analyte_order!$C:$C)</f>
        <v>375-85-9</v>
      </c>
      <c r="K3153">
        <f>_xlfn.XLOOKUP(Table1_1[[#This Row],[CAS_rn]],[1]analyte_order!$C:$C,[1]analyte_order!$E:$E)</f>
        <v>4</v>
      </c>
      <c r="L3153" s="3">
        <v>4.1300000000000003E-2</v>
      </c>
    </row>
    <row r="3154" spans="1:12" x14ac:dyDescent="0.3">
      <c r="A3154" t="s">
        <v>218</v>
      </c>
      <c r="B3154" s="1">
        <v>44314</v>
      </c>
      <c r="C3154" s="1" t="str">
        <f t="shared" si="49"/>
        <v>21118</v>
      </c>
      <c r="D3154" t="s">
        <v>109</v>
      </c>
      <c r="E3154" t="s">
        <v>110</v>
      </c>
      <c r="F3154" t="s">
        <v>113</v>
      </c>
      <c r="G3154">
        <v>11</v>
      </c>
      <c r="H3154">
        <v>25.75</v>
      </c>
      <c r="I3154" t="s">
        <v>11</v>
      </c>
      <c r="J3154" t="str">
        <f>_xlfn.XLOOKUP(Table1_1[[#This Row],[Analyte]],[1]analyte_order!$B:$B,[1]analyte_order!$C:$C)</f>
        <v>335-67-1</v>
      </c>
      <c r="K3154">
        <f>_xlfn.XLOOKUP(Table1_1[[#This Row],[CAS_rn]],[1]analyte_order!$C:$C,[1]analyte_order!$E:$E)</f>
        <v>5</v>
      </c>
      <c r="L3154" s="3">
        <v>4.1300000000000003E-2</v>
      </c>
    </row>
    <row r="3155" spans="1:12" x14ac:dyDescent="0.3">
      <c r="A3155" t="s">
        <v>218</v>
      </c>
      <c r="B3155" s="1">
        <v>44314</v>
      </c>
      <c r="C3155" s="1" t="str">
        <f t="shared" si="49"/>
        <v>21118</v>
      </c>
      <c r="D3155" t="s">
        <v>109</v>
      </c>
      <c r="E3155" t="s">
        <v>110</v>
      </c>
      <c r="F3155" t="s">
        <v>113</v>
      </c>
      <c r="G3155">
        <v>11</v>
      </c>
      <c r="H3155">
        <v>25.75</v>
      </c>
      <c r="I3155" t="s">
        <v>12</v>
      </c>
      <c r="J3155" t="str">
        <f>_xlfn.XLOOKUP(Table1_1[[#This Row],[Analyte]],[1]analyte_order!$B:$B,[1]analyte_order!$C:$C)</f>
        <v>375-95-1</v>
      </c>
      <c r="K3155">
        <f>_xlfn.XLOOKUP(Table1_1[[#This Row],[CAS_rn]],[1]analyte_order!$C:$C,[1]analyte_order!$E:$E)</f>
        <v>6</v>
      </c>
      <c r="L3155" s="3">
        <v>0.35899999999999999</v>
      </c>
    </row>
    <row r="3156" spans="1:12" x14ac:dyDescent="0.3">
      <c r="A3156" t="s">
        <v>218</v>
      </c>
      <c r="B3156" s="1">
        <v>44314</v>
      </c>
      <c r="C3156" s="1" t="str">
        <f t="shared" si="49"/>
        <v>21118</v>
      </c>
      <c r="D3156" t="s">
        <v>109</v>
      </c>
      <c r="E3156" t="s">
        <v>110</v>
      </c>
      <c r="F3156" t="s">
        <v>113</v>
      </c>
      <c r="G3156">
        <v>11</v>
      </c>
      <c r="H3156">
        <v>25.75</v>
      </c>
      <c r="I3156" t="s">
        <v>19</v>
      </c>
      <c r="J3156" t="str">
        <f>_xlfn.XLOOKUP(Table1_1[[#This Row],[Analyte]],[1]analyte_order!$B:$B,[1]analyte_order!$C:$C)</f>
        <v>335-76-2</v>
      </c>
      <c r="K3156">
        <f>_xlfn.XLOOKUP(Table1_1[[#This Row],[CAS_rn]],[1]analyte_order!$C:$C,[1]analyte_order!$E:$E)</f>
        <v>7</v>
      </c>
      <c r="L3156" s="3">
        <v>2.78</v>
      </c>
    </row>
    <row r="3157" spans="1:12" x14ac:dyDescent="0.3">
      <c r="A3157" t="s">
        <v>218</v>
      </c>
      <c r="B3157" s="1">
        <v>44314</v>
      </c>
      <c r="C3157" s="1" t="str">
        <f t="shared" si="49"/>
        <v>21118</v>
      </c>
      <c r="D3157" t="s">
        <v>109</v>
      </c>
      <c r="E3157" t="s">
        <v>110</v>
      </c>
      <c r="F3157" t="s">
        <v>113</v>
      </c>
      <c r="G3157">
        <v>11</v>
      </c>
      <c r="H3157">
        <v>25.75</v>
      </c>
      <c r="I3157" t="s">
        <v>20</v>
      </c>
      <c r="J3157" t="str">
        <f>_xlfn.XLOOKUP(Table1_1[[#This Row],[Analyte]],[1]analyte_order!$B:$B,[1]analyte_order!$C:$C)</f>
        <v>2058-94-8</v>
      </c>
      <c r="K3157">
        <f>_xlfn.XLOOKUP(Table1_1[[#This Row],[CAS_rn]],[1]analyte_order!$C:$C,[1]analyte_order!$E:$E)</f>
        <v>8</v>
      </c>
      <c r="L3157" s="3">
        <v>6.56</v>
      </c>
    </row>
    <row r="3158" spans="1:12" x14ac:dyDescent="0.3">
      <c r="A3158" t="s">
        <v>218</v>
      </c>
      <c r="B3158" s="1">
        <v>44314</v>
      </c>
      <c r="C3158" s="1" t="str">
        <f t="shared" si="49"/>
        <v>21118</v>
      </c>
      <c r="D3158" t="s">
        <v>109</v>
      </c>
      <c r="E3158" t="s">
        <v>110</v>
      </c>
      <c r="F3158" t="s">
        <v>113</v>
      </c>
      <c r="G3158">
        <v>11</v>
      </c>
      <c r="H3158">
        <v>25.75</v>
      </c>
      <c r="I3158" t="s">
        <v>21</v>
      </c>
      <c r="J3158" t="str">
        <f>_xlfn.XLOOKUP(Table1_1[[#This Row],[Analyte]],[1]analyte_order!$B:$B,[1]analyte_order!$C:$C)</f>
        <v>307-55-1</v>
      </c>
      <c r="K3158">
        <f>_xlfn.XLOOKUP(Table1_1[[#This Row],[CAS_rn]],[1]analyte_order!$C:$C,[1]analyte_order!$E:$E)</f>
        <v>9</v>
      </c>
      <c r="L3158" s="3">
        <v>7.81</v>
      </c>
    </row>
    <row r="3159" spans="1:12" x14ac:dyDescent="0.3">
      <c r="A3159" t="s">
        <v>218</v>
      </c>
      <c r="B3159" s="1">
        <v>44314</v>
      </c>
      <c r="C3159" s="1" t="str">
        <f t="shared" si="49"/>
        <v>21118</v>
      </c>
      <c r="D3159" t="s">
        <v>109</v>
      </c>
      <c r="E3159" t="s">
        <v>110</v>
      </c>
      <c r="F3159" t="s">
        <v>113</v>
      </c>
      <c r="G3159">
        <v>11</v>
      </c>
      <c r="H3159">
        <v>25.75</v>
      </c>
      <c r="I3159" t="s">
        <v>22</v>
      </c>
      <c r="J3159" t="str">
        <f>_xlfn.XLOOKUP(Table1_1[[#This Row],[Analyte]],[1]analyte_order!$B:$B,[1]analyte_order!$C:$C)</f>
        <v>72629-94-8</v>
      </c>
      <c r="K3159">
        <f>_xlfn.XLOOKUP(Table1_1[[#This Row],[CAS_rn]],[1]analyte_order!$C:$C,[1]analyte_order!$E:$E)</f>
        <v>10</v>
      </c>
      <c r="L3159" s="3">
        <v>8.6300000000000008</v>
      </c>
    </row>
    <row r="3160" spans="1:12" x14ac:dyDescent="0.3">
      <c r="A3160" t="s">
        <v>218</v>
      </c>
      <c r="B3160" s="1">
        <v>44314</v>
      </c>
      <c r="C3160" s="1" t="str">
        <f t="shared" si="49"/>
        <v>21118</v>
      </c>
      <c r="D3160" t="s">
        <v>109</v>
      </c>
      <c r="E3160" t="s">
        <v>110</v>
      </c>
      <c r="F3160" t="s">
        <v>113</v>
      </c>
      <c r="G3160">
        <v>11</v>
      </c>
      <c r="H3160">
        <v>25.75</v>
      </c>
      <c r="I3160" t="s">
        <v>23</v>
      </c>
      <c r="J3160" t="str">
        <f>_xlfn.XLOOKUP(Table1_1[[#This Row],[Analyte]],[1]analyte_order!$B:$B,[1]analyte_order!$C:$C)</f>
        <v>376-06-7</v>
      </c>
      <c r="K3160">
        <f>_xlfn.XLOOKUP(Table1_1[[#This Row],[CAS_rn]],[1]analyte_order!$C:$C,[1]analyte_order!$E:$E)</f>
        <v>11</v>
      </c>
      <c r="L3160" s="3">
        <v>6.76</v>
      </c>
    </row>
    <row r="3161" spans="1:12" x14ac:dyDescent="0.3">
      <c r="A3161" t="s">
        <v>218</v>
      </c>
      <c r="B3161" s="1">
        <v>44314</v>
      </c>
      <c r="C3161" s="1" t="str">
        <f t="shared" si="49"/>
        <v>21118</v>
      </c>
      <c r="D3161" t="s">
        <v>109</v>
      </c>
      <c r="E3161" t="s">
        <v>110</v>
      </c>
      <c r="F3161" t="s">
        <v>113</v>
      </c>
      <c r="G3161">
        <v>11</v>
      </c>
      <c r="H3161">
        <v>25.75</v>
      </c>
      <c r="I3161" t="s">
        <v>24</v>
      </c>
      <c r="J3161" t="str">
        <f>_xlfn.XLOOKUP(Table1_1[[#This Row],[Analyte]],[1]analyte_order!$B:$B,[1]analyte_order!$C:$C)</f>
        <v>67905-19-5</v>
      </c>
      <c r="K3161">
        <f>_xlfn.XLOOKUP(Table1_1[[#This Row],[CAS_rn]],[1]analyte_order!$C:$C,[1]analyte_order!$E:$E)</f>
        <v>12</v>
      </c>
      <c r="L3161" s="3">
        <v>0.34300000000000003</v>
      </c>
    </row>
    <row r="3162" spans="1:12" x14ac:dyDescent="0.3">
      <c r="A3162" t="s">
        <v>218</v>
      </c>
      <c r="B3162" s="1">
        <v>44314</v>
      </c>
      <c r="C3162" s="1" t="str">
        <f t="shared" si="49"/>
        <v>21118</v>
      </c>
      <c r="D3162" t="s">
        <v>109</v>
      </c>
      <c r="E3162" t="s">
        <v>110</v>
      </c>
      <c r="F3162" t="s">
        <v>113</v>
      </c>
      <c r="G3162">
        <v>11</v>
      </c>
      <c r="H3162">
        <v>25.75</v>
      </c>
      <c r="I3162" t="s">
        <v>13</v>
      </c>
      <c r="J3162" t="str">
        <f>_xlfn.XLOOKUP(Table1_1[[#This Row],[Analyte]],[1]analyte_order!$B:$B,[1]analyte_order!$C:$C)</f>
        <v>375-73-5</v>
      </c>
      <c r="K3162">
        <f>_xlfn.XLOOKUP(Table1_1[[#This Row],[CAS_rn]],[1]analyte_order!$C:$C,[1]analyte_order!$E:$E)</f>
        <v>14</v>
      </c>
      <c r="L3162" s="3">
        <v>4.1300000000000003E-2</v>
      </c>
    </row>
    <row r="3163" spans="1:12" x14ac:dyDescent="0.3">
      <c r="A3163" t="s">
        <v>218</v>
      </c>
      <c r="B3163" s="1">
        <v>44314</v>
      </c>
      <c r="C3163" s="1" t="str">
        <f t="shared" si="49"/>
        <v>21118</v>
      </c>
      <c r="D3163" t="s">
        <v>109</v>
      </c>
      <c r="E3163" t="s">
        <v>110</v>
      </c>
      <c r="F3163" t="s">
        <v>113</v>
      </c>
      <c r="G3163">
        <v>11</v>
      </c>
      <c r="H3163">
        <v>25.75</v>
      </c>
      <c r="I3163" t="s">
        <v>14</v>
      </c>
      <c r="J3163" t="str">
        <f>_xlfn.XLOOKUP(Table1_1[[#This Row],[Analyte]],[1]analyte_order!$B:$B,[1]analyte_order!$C:$C)</f>
        <v>2706-91-4</v>
      </c>
      <c r="K3163">
        <f>_xlfn.XLOOKUP(Table1_1[[#This Row],[CAS_rn]],[1]analyte_order!$C:$C,[1]analyte_order!$E:$E)</f>
        <v>15</v>
      </c>
      <c r="L3163" s="3">
        <v>0.10299999999999999</v>
      </c>
    </row>
    <row r="3164" spans="1:12" x14ac:dyDescent="0.3">
      <c r="A3164" t="s">
        <v>218</v>
      </c>
      <c r="B3164" s="1">
        <v>44314</v>
      </c>
      <c r="C3164" s="1" t="str">
        <f t="shared" si="49"/>
        <v>21118</v>
      </c>
      <c r="D3164" t="s">
        <v>109</v>
      </c>
      <c r="E3164" t="s">
        <v>110</v>
      </c>
      <c r="F3164" t="s">
        <v>113</v>
      </c>
      <c r="G3164">
        <v>11</v>
      </c>
      <c r="H3164">
        <v>25.75</v>
      </c>
      <c r="I3164" t="s">
        <v>15</v>
      </c>
      <c r="J3164" t="str">
        <f>_xlfn.XLOOKUP(Table1_1[[#This Row],[Analyte]],[1]analyte_order!$B:$B,[1]analyte_order!$C:$C)</f>
        <v>355-46-4</v>
      </c>
      <c r="K3164">
        <f>_xlfn.XLOOKUP(Table1_1[[#This Row],[CAS_rn]],[1]analyte_order!$C:$C,[1]analyte_order!$E:$E)</f>
        <v>16</v>
      </c>
      <c r="L3164" s="3">
        <v>15.9</v>
      </c>
    </row>
    <row r="3165" spans="1:12" x14ac:dyDescent="0.3">
      <c r="A3165" t="s">
        <v>218</v>
      </c>
      <c r="B3165" s="1">
        <v>44314</v>
      </c>
      <c r="C3165" s="1" t="str">
        <f t="shared" si="49"/>
        <v>21118</v>
      </c>
      <c r="D3165" t="s">
        <v>109</v>
      </c>
      <c r="E3165" t="s">
        <v>110</v>
      </c>
      <c r="F3165" t="s">
        <v>113</v>
      </c>
      <c r="G3165">
        <v>11</v>
      </c>
      <c r="H3165">
        <v>25.75</v>
      </c>
      <c r="I3165" t="s">
        <v>16</v>
      </c>
      <c r="J3165" t="str">
        <f>_xlfn.XLOOKUP(Table1_1[[#This Row],[Analyte]],[1]analyte_order!$B:$B,[1]analyte_order!$C:$C)</f>
        <v>375-92-8</v>
      </c>
      <c r="K3165">
        <f>_xlfn.XLOOKUP(Table1_1[[#This Row],[CAS_rn]],[1]analyte_order!$C:$C,[1]analyte_order!$E:$E)</f>
        <v>17</v>
      </c>
      <c r="L3165" s="3">
        <v>5.0599999999999996</v>
      </c>
    </row>
    <row r="3166" spans="1:12" x14ac:dyDescent="0.3">
      <c r="A3166" t="s">
        <v>218</v>
      </c>
      <c r="B3166" s="1">
        <v>44314</v>
      </c>
      <c r="C3166" s="1" t="str">
        <f t="shared" si="49"/>
        <v>21118</v>
      </c>
      <c r="D3166" t="s">
        <v>109</v>
      </c>
      <c r="E3166" t="s">
        <v>110</v>
      </c>
      <c r="F3166" t="s">
        <v>113</v>
      </c>
      <c r="G3166">
        <v>11</v>
      </c>
      <c r="H3166">
        <v>25.75</v>
      </c>
      <c r="I3166" t="s">
        <v>17</v>
      </c>
      <c r="J3166" t="str">
        <f>_xlfn.XLOOKUP(Table1_1[[#This Row],[Analyte]],[1]analyte_order!$B:$B,[1]analyte_order!$C:$C)</f>
        <v>1763-23-1</v>
      </c>
      <c r="K3166">
        <f>_xlfn.XLOOKUP(Table1_1[[#This Row],[CAS_rn]],[1]analyte_order!$C:$C,[1]analyte_order!$E:$E)</f>
        <v>18</v>
      </c>
      <c r="L3166" s="3">
        <v>2100</v>
      </c>
    </row>
    <row r="3167" spans="1:12" x14ac:dyDescent="0.3">
      <c r="A3167" t="s">
        <v>218</v>
      </c>
      <c r="B3167" s="1">
        <v>44314</v>
      </c>
      <c r="C3167" s="1" t="str">
        <f t="shared" si="49"/>
        <v>21118</v>
      </c>
      <c r="D3167" t="s">
        <v>109</v>
      </c>
      <c r="E3167" t="s">
        <v>110</v>
      </c>
      <c r="F3167" t="s">
        <v>113</v>
      </c>
      <c r="G3167">
        <v>11</v>
      </c>
      <c r="H3167">
        <v>25.75</v>
      </c>
      <c r="I3167" t="s">
        <v>25</v>
      </c>
      <c r="J3167" t="str">
        <f>_xlfn.XLOOKUP(Table1_1[[#This Row],[Analyte]],[1]analyte_order!$B:$B,[1]analyte_order!$C:$C)</f>
        <v>68259-12-1</v>
      </c>
      <c r="K3167">
        <f>_xlfn.XLOOKUP(Table1_1[[#This Row],[CAS_rn]],[1]analyte_order!$C:$C,[1]analyte_order!$E:$E)</f>
        <v>19</v>
      </c>
      <c r="L3167" s="3">
        <v>16.5</v>
      </c>
    </row>
    <row r="3168" spans="1:12" x14ac:dyDescent="0.3">
      <c r="A3168" t="s">
        <v>218</v>
      </c>
      <c r="B3168" s="1">
        <v>44314</v>
      </c>
      <c r="C3168" s="1" t="str">
        <f t="shared" si="49"/>
        <v>21118</v>
      </c>
      <c r="D3168" t="s">
        <v>109</v>
      </c>
      <c r="E3168" t="s">
        <v>110</v>
      </c>
      <c r="F3168" t="s">
        <v>113</v>
      </c>
      <c r="G3168">
        <v>11</v>
      </c>
      <c r="H3168">
        <v>25.75</v>
      </c>
      <c r="I3168" t="s">
        <v>26</v>
      </c>
      <c r="J3168" t="str">
        <f>_xlfn.XLOOKUP(Table1_1[[#This Row],[Analyte]],[1]analyte_order!$B:$B,[1]analyte_order!$C:$C)</f>
        <v>335-77-3</v>
      </c>
      <c r="K3168">
        <f>_xlfn.XLOOKUP(Table1_1[[#This Row],[CAS_rn]],[1]analyte_order!$C:$C,[1]analyte_order!$E:$E)</f>
        <v>20</v>
      </c>
      <c r="L3168" s="3">
        <v>24.9</v>
      </c>
    </row>
    <row r="3169" spans="1:12" x14ac:dyDescent="0.3">
      <c r="A3169" t="s">
        <v>218</v>
      </c>
      <c r="B3169" s="1">
        <v>44314</v>
      </c>
      <c r="C3169" s="1" t="str">
        <f t="shared" si="49"/>
        <v>21118</v>
      </c>
      <c r="D3169" t="s">
        <v>109</v>
      </c>
      <c r="E3169" t="s">
        <v>110</v>
      </c>
      <c r="F3169" t="s">
        <v>113</v>
      </c>
      <c r="G3169">
        <v>11</v>
      </c>
      <c r="H3169">
        <v>25.75</v>
      </c>
      <c r="I3169" t="s">
        <v>27</v>
      </c>
      <c r="J3169" t="str">
        <f>_xlfn.XLOOKUP(Table1_1[[#This Row],[Analyte]],[1]analyte_order!$B:$B,[1]analyte_order!$C:$C)</f>
        <v>79780-39-5</v>
      </c>
      <c r="K3169">
        <f>_xlfn.XLOOKUP(Table1_1[[#This Row],[CAS_rn]],[1]analyte_order!$C:$C,[1]analyte_order!$E:$E)</f>
        <v>21</v>
      </c>
      <c r="L3169" s="3">
        <v>6.59</v>
      </c>
    </row>
    <row r="3170" spans="1:12" x14ac:dyDescent="0.3">
      <c r="A3170" t="s">
        <v>218</v>
      </c>
      <c r="B3170" s="1">
        <v>44314</v>
      </c>
      <c r="C3170" s="1" t="str">
        <f t="shared" si="49"/>
        <v>21118</v>
      </c>
      <c r="D3170" t="s">
        <v>109</v>
      </c>
      <c r="E3170" t="s">
        <v>110</v>
      </c>
      <c r="F3170" t="s">
        <v>113</v>
      </c>
      <c r="G3170">
        <v>11</v>
      </c>
      <c r="H3170">
        <v>25.75</v>
      </c>
      <c r="I3170" t="s">
        <v>28</v>
      </c>
      <c r="J3170" t="str">
        <f>_xlfn.XLOOKUP(Table1_1[[#This Row],[Analyte]],[1]analyte_order!$B:$B,[1]analyte_order!$C:$C)</f>
        <v>757124-72-4</v>
      </c>
      <c r="K3170">
        <f>_xlfn.XLOOKUP(Table1_1[[#This Row],[CAS_rn]],[1]analyte_order!$C:$C,[1]analyte_order!$E:$E)</f>
        <v>22</v>
      </c>
      <c r="L3170" s="3">
        <v>0.10299999999999999</v>
      </c>
    </row>
    <row r="3171" spans="1:12" x14ac:dyDescent="0.3">
      <c r="A3171" t="s">
        <v>218</v>
      </c>
      <c r="B3171" s="1">
        <v>44314</v>
      </c>
      <c r="C3171" s="1" t="str">
        <f t="shared" si="49"/>
        <v>21118</v>
      </c>
      <c r="D3171" t="s">
        <v>109</v>
      </c>
      <c r="E3171" t="s">
        <v>110</v>
      </c>
      <c r="F3171" t="s">
        <v>113</v>
      </c>
      <c r="G3171">
        <v>11</v>
      </c>
      <c r="H3171">
        <v>25.75</v>
      </c>
      <c r="I3171" t="s">
        <v>18</v>
      </c>
      <c r="J3171" t="str">
        <f>_xlfn.XLOOKUP(Table1_1[[#This Row],[Analyte]],[1]analyte_order!$B:$B,[1]analyte_order!$C:$C)</f>
        <v>27619-97-2</v>
      </c>
      <c r="K3171">
        <f>_xlfn.XLOOKUP(Table1_1[[#This Row],[CAS_rn]],[1]analyte_order!$C:$C,[1]analyte_order!$E:$E)</f>
        <v>23</v>
      </c>
      <c r="L3171" s="3">
        <v>4.1300000000000003E-2</v>
      </c>
    </row>
    <row r="3172" spans="1:12" x14ac:dyDescent="0.3">
      <c r="A3172" t="s">
        <v>218</v>
      </c>
      <c r="B3172" s="1">
        <v>44314</v>
      </c>
      <c r="C3172" s="1" t="str">
        <f t="shared" si="49"/>
        <v>21118</v>
      </c>
      <c r="D3172" t="s">
        <v>109</v>
      </c>
      <c r="E3172" t="s">
        <v>110</v>
      </c>
      <c r="F3172" t="s">
        <v>113</v>
      </c>
      <c r="G3172">
        <v>11</v>
      </c>
      <c r="H3172">
        <v>25.75</v>
      </c>
      <c r="I3172" t="s">
        <v>29</v>
      </c>
      <c r="J3172" t="str">
        <f>_xlfn.XLOOKUP(Table1_1[[#This Row],[Analyte]],[1]analyte_order!$B:$B,[1]analyte_order!$C:$C)</f>
        <v>39108-34-4</v>
      </c>
      <c r="K3172">
        <f>_xlfn.XLOOKUP(Table1_1[[#This Row],[CAS_rn]],[1]analyte_order!$C:$C,[1]analyte_order!$E:$E)</f>
        <v>24</v>
      </c>
      <c r="L3172" s="3">
        <v>6.35</v>
      </c>
    </row>
    <row r="3173" spans="1:12" x14ac:dyDescent="0.3">
      <c r="A3173" t="s">
        <v>218</v>
      </c>
      <c r="B3173" s="1">
        <v>44314</v>
      </c>
      <c r="C3173" s="1" t="str">
        <f t="shared" si="49"/>
        <v>21118</v>
      </c>
      <c r="D3173" t="s">
        <v>109</v>
      </c>
      <c r="E3173" t="s">
        <v>110</v>
      </c>
      <c r="F3173" t="s">
        <v>113</v>
      </c>
      <c r="G3173">
        <v>11</v>
      </c>
      <c r="H3173">
        <v>25.75</v>
      </c>
      <c r="I3173" t="s">
        <v>30</v>
      </c>
      <c r="J3173" t="str">
        <f>_xlfn.XLOOKUP(Table1_1[[#This Row],[Analyte]],[1]analyte_order!$B:$B,[1]analyte_order!$C:$C)</f>
        <v>120226-60-0</v>
      </c>
      <c r="K3173">
        <f>_xlfn.XLOOKUP(Table1_1[[#This Row],[CAS_rn]],[1]analyte_order!$C:$C,[1]analyte_order!$E:$E)</f>
        <v>25</v>
      </c>
      <c r="L3173" s="3">
        <v>3.99</v>
      </c>
    </row>
    <row r="3174" spans="1:12" x14ac:dyDescent="0.3">
      <c r="A3174" t="s">
        <v>218</v>
      </c>
      <c r="B3174" s="1">
        <v>44314</v>
      </c>
      <c r="C3174" s="1" t="str">
        <f t="shared" si="49"/>
        <v>21118</v>
      </c>
      <c r="D3174" t="s">
        <v>109</v>
      </c>
      <c r="E3174" t="s">
        <v>110</v>
      </c>
      <c r="F3174" t="s">
        <v>113</v>
      </c>
      <c r="G3174">
        <v>11</v>
      </c>
      <c r="H3174">
        <v>25.75</v>
      </c>
      <c r="I3174" t="s">
        <v>31</v>
      </c>
      <c r="J3174" t="str">
        <f>_xlfn.XLOOKUP(Table1_1[[#This Row],[Analyte]],[1]analyte_order!$B:$B,[1]analyte_order!$C:$C)</f>
        <v>2355-31-9</v>
      </c>
      <c r="K3174">
        <f>_xlfn.XLOOKUP(Table1_1[[#This Row],[CAS_rn]],[1]analyte_order!$C:$C,[1]analyte_order!$E:$E)</f>
        <v>26</v>
      </c>
      <c r="L3174" s="3">
        <v>4.1300000000000003E-2</v>
      </c>
    </row>
    <row r="3175" spans="1:12" x14ac:dyDescent="0.3">
      <c r="A3175" t="s">
        <v>218</v>
      </c>
      <c r="B3175" s="1">
        <v>44314</v>
      </c>
      <c r="C3175" s="1" t="str">
        <f t="shared" si="49"/>
        <v>21118</v>
      </c>
      <c r="D3175" t="s">
        <v>109</v>
      </c>
      <c r="E3175" t="s">
        <v>110</v>
      </c>
      <c r="F3175" t="s">
        <v>113</v>
      </c>
      <c r="G3175">
        <v>11</v>
      </c>
      <c r="H3175">
        <v>25.75</v>
      </c>
      <c r="I3175" t="s">
        <v>32</v>
      </c>
      <c r="J3175" t="str">
        <f>_xlfn.XLOOKUP(Table1_1[[#This Row],[Analyte]],[1]analyte_order!$B:$B,[1]analyte_order!$C:$C)</f>
        <v>2991-50-6</v>
      </c>
      <c r="K3175">
        <f>_xlfn.XLOOKUP(Table1_1[[#This Row],[CAS_rn]],[1]analyte_order!$C:$C,[1]analyte_order!$E:$E)</f>
        <v>27</v>
      </c>
      <c r="L3175" s="3">
        <v>4.1300000000000003E-2</v>
      </c>
    </row>
    <row r="3176" spans="1:12" x14ac:dyDescent="0.3">
      <c r="A3176" t="s">
        <v>218</v>
      </c>
      <c r="B3176" s="1">
        <v>44314</v>
      </c>
      <c r="C3176" s="1" t="str">
        <f t="shared" si="49"/>
        <v>21118</v>
      </c>
      <c r="D3176" t="s">
        <v>109</v>
      </c>
      <c r="E3176" t="s">
        <v>110</v>
      </c>
      <c r="F3176" t="s">
        <v>113</v>
      </c>
      <c r="G3176">
        <v>11</v>
      </c>
      <c r="H3176">
        <v>25.75</v>
      </c>
      <c r="I3176" t="s">
        <v>33</v>
      </c>
      <c r="J3176" t="str">
        <f>_xlfn.XLOOKUP(Table1_1[[#This Row],[Analyte]],[1]analyte_order!$B:$B,[1]analyte_order!$C:$C)</f>
        <v>754-91-6</v>
      </c>
      <c r="K3176">
        <f>_xlfn.XLOOKUP(Table1_1[[#This Row],[CAS_rn]],[1]analyte_order!$C:$C,[1]analyte_order!$E:$E)</f>
        <v>28</v>
      </c>
      <c r="L3176" s="3">
        <v>12.8</v>
      </c>
    </row>
    <row r="3177" spans="1:12" x14ac:dyDescent="0.3">
      <c r="A3177" t="s">
        <v>218</v>
      </c>
      <c r="B3177" s="1">
        <v>44314</v>
      </c>
      <c r="C3177" s="1" t="str">
        <f t="shared" si="49"/>
        <v>21118</v>
      </c>
      <c r="D3177" t="s">
        <v>109</v>
      </c>
      <c r="E3177" t="s">
        <v>110</v>
      </c>
      <c r="F3177" t="s">
        <v>113</v>
      </c>
      <c r="G3177">
        <v>11</v>
      </c>
      <c r="H3177">
        <v>25.75</v>
      </c>
      <c r="I3177" t="s">
        <v>34</v>
      </c>
      <c r="J3177" t="str">
        <f>_xlfn.XLOOKUP(Table1_1[[#This Row],[Analyte]],[1]analyte_order!$B:$B,[1]analyte_order!$C:$C)</f>
        <v>2806-24-8</v>
      </c>
      <c r="K3177">
        <f>_xlfn.XLOOKUP(Table1_1[[#This Row],[CAS_rn]],[1]analyte_order!$C:$C,[1]analyte_order!$E:$E)</f>
        <v>29</v>
      </c>
      <c r="L3177" s="3">
        <v>4.1300000000000003E-2</v>
      </c>
    </row>
    <row r="3178" spans="1:12" x14ac:dyDescent="0.3">
      <c r="A3178" t="s">
        <v>218</v>
      </c>
      <c r="B3178" s="1">
        <v>44314</v>
      </c>
      <c r="C3178" s="1" t="str">
        <f t="shared" si="49"/>
        <v>21118</v>
      </c>
      <c r="D3178" t="s">
        <v>109</v>
      </c>
      <c r="E3178" t="s">
        <v>110</v>
      </c>
      <c r="F3178" t="s">
        <v>113</v>
      </c>
      <c r="G3178">
        <v>11</v>
      </c>
      <c r="H3178">
        <v>25.75</v>
      </c>
      <c r="I3178" t="s">
        <v>35</v>
      </c>
      <c r="J3178" t="str">
        <f>_xlfn.XLOOKUP(Table1_1[[#This Row],[Analyte]],[1]analyte_order!$B:$B,[1]analyte_order!$C:$C)</f>
        <v>31506-32-8</v>
      </c>
      <c r="K3178">
        <f>_xlfn.XLOOKUP(Table1_1[[#This Row],[CAS_rn]],[1]analyte_order!$C:$C,[1]analyte_order!$E:$E)</f>
        <v>30</v>
      </c>
      <c r="L3178" s="3">
        <v>4.1300000000000003E-2</v>
      </c>
    </row>
    <row r="3179" spans="1:12" x14ac:dyDescent="0.3">
      <c r="A3179" t="s">
        <v>218</v>
      </c>
      <c r="B3179" s="1">
        <v>44314</v>
      </c>
      <c r="C3179" s="1" t="str">
        <f t="shared" si="49"/>
        <v>21118</v>
      </c>
      <c r="D3179" t="s">
        <v>109</v>
      </c>
      <c r="E3179" t="s">
        <v>110</v>
      </c>
      <c r="F3179" t="s">
        <v>113</v>
      </c>
      <c r="G3179">
        <v>11</v>
      </c>
      <c r="H3179">
        <v>25.75</v>
      </c>
      <c r="I3179" t="s">
        <v>36</v>
      </c>
      <c r="J3179" t="str">
        <f>_xlfn.XLOOKUP(Table1_1[[#This Row],[Analyte]],[1]analyte_order!$B:$B,[1]analyte_order!$C:$C)</f>
        <v>4151-50-2</v>
      </c>
      <c r="K3179">
        <f>_xlfn.XLOOKUP(Table1_1[[#This Row],[CAS_rn]],[1]analyte_order!$C:$C,[1]analyte_order!$E:$E)</f>
        <v>31</v>
      </c>
      <c r="L3179" s="3">
        <v>4.1300000000000003E-2</v>
      </c>
    </row>
    <row r="3180" spans="1:12" x14ac:dyDescent="0.3">
      <c r="A3180" t="s">
        <v>218</v>
      </c>
      <c r="B3180" s="1">
        <v>44314</v>
      </c>
      <c r="C3180" s="1" t="str">
        <f t="shared" si="49"/>
        <v>21118</v>
      </c>
      <c r="D3180" t="s">
        <v>109</v>
      </c>
      <c r="E3180" t="s">
        <v>110</v>
      </c>
      <c r="F3180" t="s">
        <v>113</v>
      </c>
      <c r="G3180">
        <v>11</v>
      </c>
      <c r="H3180">
        <v>25.75</v>
      </c>
      <c r="I3180" t="s">
        <v>37</v>
      </c>
      <c r="J3180" t="str">
        <f>_xlfn.XLOOKUP(Table1_1[[#This Row],[Analyte]],[1]analyte_order!$B:$B,[1]analyte_order!$C:$C)</f>
        <v>13252-13-6</v>
      </c>
      <c r="K3180">
        <f>_xlfn.XLOOKUP(Table1_1[[#This Row],[CAS_rn]],[1]analyte_order!$C:$C,[1]analyte_order!$E:$E)</f>
        <v>34</v>
      </c>
      <c r="L3180" s="3">
        <v>4.1300000000000003E-2</v>
      </c>
    </row>
    <row r="3181" spans="1:12" x14ac:dyDescent="0.3">
      <c r="A3181" t="s">
        <v>218</v>
      </c>
      <c r="B3181" s="1">
        <v>44314</v>
      </c>
      <c r="C3181" s="1" t="str">
        <f t="shared" si="49"/>
        <v>21118</v>
      </c>
      <c r="D3181" t="s">
        <v>109</v>
      </c>
      <c r="E3181" t="s">
        <v>110</v>
      </c>
      <c r="F3181" t="s">
        <v>113</v>
      </c>
      <c r="G3181">
        <v>11</v>
      </c>
      <c r="H3181">
        <v>25.75</v>
      </c>
      <c r="I3181" t="s">
        <v>38</v>
      </c>
      <c r="J3181" t="str">
        <f>_xlfn.XLOOKUP(Table1_1[[#This Row],[Analyte]],[1]analyte_order!$B:$B,[1]analyte_order!$C:$C)</f>
        <v>919005-14-4</v>
      </c>
      <c r="K3181">
        <f>_xlfn.XLOOKUP(Table1_1[[#This Row],[CAS_rn]],[1]analyte_order!$C:$C,[1]analyte_order!$E:$E)</f>
        <v>35</v>
      </c>
      <c r="L3181" s="3">
        <v>4.1300000000000003E-2</v>
      </c>
    </row>
    <row r="3182" spans="1:12" x14ac:dyDescent="0.3">
      <c r="A3182" t="s">
        <v>218</v>
      </c>
      <c r="B3182" s="1">
        <v>44314</v>
      </c>
      <c r="C3182" s="1" t="str">
        <f t="shared" si="49"/>
        <v>21118</v>
      </c>
      <c r="D3182" t="s">
        <v>109</v>
      </c>
      <c r="E3182" t="s">
        <v>110</v>
      </c>
      <c r="F3182" t="s">
        <v>113</v>
      </c>
      <c r="G3182">
        <v>11</v>
      </c>
      <c r="H3182">
        <v>25.75</v>
      </c>
      <c r="I3182" t="s">
        <v>39</v>
      </c>
      <c r="J3182" t="str">
        <f>_xlfn.XLOOKUP(Table1_1[[#This Row],[Analyte]],[1]analyte_order!$B:$B,[1]analyte_order!$C:$C)</f>
        <v>756426-58-1</v>
      </c>
      <c r="K3182">
        <f>_xlfn.XLOOKUP(Table1_1[[#This Row],[CAS_rn]],[1]analyte_order!$C:$C,[1]analyte_order!$E:$E)</f>
        <v>36</v>
      </c>
      <c r="L3182" s="3">
        <v>4.1300000000000003E-2</v>
      </c>
    </row>
    <row r="3183" spans="1:12" x14ac:dyDescent="0.3">
      <c r="A3183" t="s">
        <v>218</v>
      </c>
      <c r="B3183" s="1">
        <v>44314</v>
      </c>
      <c r="C3183" s="1" t="str">
        <f t="shared" si="49"/>
        <v>21118</v>
      </c>
      <c r="D3183" t="s">
        <v>109</v>
      </c>
      <c r="E3183" t="s">
        <v>110</v>
      </c>
      <c r="F3183" t="s">
        <v>113</v>
      </c>
      <c r="G3183">
        <v>11</v>
      </c>
      <c r="H3183">
        <v>25.75</v>
      </c>
      <c r="I3183" t="s">
        <v>40</v>
      </c>
      <c r="J3183" t="str">
        <f>_xlfn.XLOOKUP(Table1_1[[#This Row],[Analyte]],[1]analyte_order!$B:$B,[1]analyte_order!$C:$C)</f>
        <v>763051-92-9</v>
      </c>
      <c r="K3183">
        <f>_xlfn.XLOOKUP(Table1_1[[#This Row],[CAS_rn]],[1]analyte_order!$C:$C,[1]analyte_order!$E:$E)</f>
        <v>37</v>
      </c>
      <c r="L3183" s="3">
        <v>4.1300000000000003E-2</v>
      </c>
    </row>
    <row r="3184" spans="1:12" x14ac:dyDescent="0.3">
      <c r="A3184" t="s">
        <v>218</v>
      </c>
      <c r="B3184" s="1">
        <v>44314</v>
      </c>
      <c r="C3184" s="1" t="str">
        <f t="shared" si="49"/>
        <v>21118</v>
      </c>
      <c r="D3184" t="s">
        <v>109</v>
      </c>
      <c r="E3184" t="s">
        <v>110</v>
      </c>
      <c r="F3184" t="s">
        <v>113</v>
      </c>
      <c r="G3184">
        <v>11</v>
      </c>
      <c r="H3184">
        <v>25.75</v>
      </c>
      <c r="I3184" t="s">
        <v>41</v>
      </c>
      <c r="J3184" t="str">
        <f>_xlfn.XLOOKUP(Table1_1[[#This Row],[Analyte]],[1]analyte_order!$B:$B,[1]analyte_order!$C:$C)</f>
        <v>356-02-5</v>
      </c>
      <c r="K3184">
        <f>_xlfn.XLOOKUP(Table1_1[[#This Row],[CAS_rn]],[1]analyte_order!$C:$C,[1]analyte_order!$E:$E)</f>
        <v>38</v>
      </c>
      <c r="L3184" s="3">
        <v>0.41299999999999998</v>
      </c>
    </row>
    <row r="3185" spans="1:12" x14ac:dyDescent="0.3">
      <c r="A3185" t="s">
        <v>218</v>
      </c>
      <c r="B3185" s="1">
        <v>44314</v>
      </c>
      <c r="C3185" s="1" t="str">
        <f t="shared" si="49"/>
        <v>21118</v>
      </c>
      <c r="D3185" t="s">
        <v>109</v>
      </c>
      <c r="E3185" t="s">
        <v>110</v>
      </c>
      <c r="F3185" t="s">
        <v>113</v>
      </c>
      <c r="G3185">
        <v>11</v>
      </c>
      <c r="H3185">
        <v>25.75</v>
      </c>
      <c r="I3185" t="s">
        <v>42</v>
      </c>
      <c r="J3185" t="str">
        <f>_xlfn.XLOOKUP(Table1_1[[#This Row],[Analyte]],[1]analyte_order!$B:$B,[1]analyte_order!$C:$C)</f>
        <v>914637-49-3</v>
      </c>
      <c r="K3185">
        <f>_xlfn.XLOOKUP(Table1_1[[#This Row],[CAS_rn]],[1]analyte_order!$C:$C,[1]analyte_order!$E:$E)</f>
        <v>39</v>
      </c>
      <c r="L3185" s="3">
        <v>4.1300000000000003E-2</v>
      </c>
    </row>
    <row r="3186" spans="1:12" x14ac:dyDescent="0.3">
      <c r="A3186" t="s">
        <v>218</v>
      </c>
      <c r="B3186" s="1">
        <v>44314</v>
      </c>
      <c r="C3186" s="1" t="str">
        <f t="shared" si="49"/>
        <v>21118</v>
      </c>
      <c r="D3186" t="s">
        <v>109</v>
      </c>
      <c r="E3186" t="s">
        <v>110</v>
      </c>
      <c r="F3186" t="s">
        <v>113</v>
      </c>
      <c r="G3186">
        <v>11</v>
      </c>
      <c r="H3186">
        <v>25.75</v>
      </c>
      <c r="I3186" t="s">
        <v>43</v>
      </c>
      <c r="J3186" t="str">
        <f>_xlfn.XLOOKUP(Table1_1[[#This Row],[Analyte]],[1]analyte_order!$B:$B,[1]analyte_order!$C:$C)</f>
        <v>812-70-4</v>
      </c>
      <c r="K3186">
        <f>_xlfn.XLOOKUP(Table1_1[[#This Row],[CAS_rn]],[1]analyte_order!$C:$C,[1]analyte_order!$E:$E)</f>
        <v>40</v>
      </c>
      <c r="L3186" s="3">
        <v>1.9</v>
      </c>
    </row>
    <row r="3187" spans="1:12" x14ac:dyDescent="0.3">
      <c r="A3187" t="s">
        <v>218</v>
      </c>
      <c r="B3187" s="1">
        <v>44314</v>
      </c>
      <c r="C3187" s="1" t="str">
        <f t="shared" si="49"/>
        <v>21118</v>
      </c>
      <c r="D3187" t="s">
        <v>109</v>
      </c>
      <c r="E3187" t="s">
        <v>110</v>
      </c>
      <c r="F3187" t="s">
        <v>113</v>
      </c>
      <c r="G3187">
        <v>11</v>
      </c>
      <c r="H3187">
        <v>25.75</v>
      </c>
      <c r="I3187" t="s">
        <v>44</v>
      </c>
      <c r="J3187" t="str">
        <f>_xlfn.XLOOKUP(Table1_1[[#This Row],[Analyte]],[1]analyte_order!$B:$B,[1]analyte_order!$C:$C)</f>
        <v>53826-12-3</v>
      </c>
      <c r="K3187">
        <f>_xlfn.XLOOKUP(Table1_1[[#This Row],[CAS_rn]],[1]analyte_order!$C:$C,[1]analyte_order!$E:$E)</f>
        <v>41</v>
      </c>
      <c r="L3187" s="3">
        <v>0.10299999999999999</v>
      </c>
    </row>
    <row r="3188" spans="1:12" x14ac:dyDescent="0.3">
      <c r="A3188" t="s">
        <v>218</v>
      </c>
      <c r="B3188" s="1">
        <v>44314</v>
      </c>
      <c r="C3188" s="1" t="str">
        <f t="shared" si="49"/>
        <v>21118</v>
      </c>
      <c r="D3188" t="s">
        <v>109</v>
      </c>
      <c r="E3188" t="s">
        <v>110</v>
      </c>
      <c r="F3188" t="s">
        <v>113</v>
      </c>
      <c r="G3188">
        <v>11</v>
      </c>
      <c r="H3188">
        <v>25.75</v>
      </c>
      <c r="I3188" t="s">
        <v>45</v>
      </c>
      <c r="J3188" t="str">
        <f>_xlfn.XLOOKUP(Table1_1[[#This Row],[Analyte]],[1]analyte_order!$B:$B,[1]analyte_order!$C:$C)</f>
        <v>27854-31-5</v>
      </c>
      <c r="K3188">
        <f>_xlfn.XLOOKUP(Table1_1[[#This Row],[CAS_rn]],[1]analyte_order!$C:$C,[1]analyte_order!$E:$E)</f>
        <v>42</v>
      </c>
      <c r="L3188" s="3">
        <v>0.10299999999999999</v>
      </c>
    </row>
    <row r="3189" spans="1:12" x14ac:dyDescent="0.3">
      <c r="A3189" t="s">
        <v>218</v>
      </c>
      <c r="B3189" s="1">
        <v>44314</v>
      </c>
      <c r="C3189" s="1" t="str">
        <f t="shared" si="49"/>
        <v>21118</v>
      </c>
      <c r="D3189" t="s">
        <v>109</v>
      </c>
      <c r="E3189" t="s">
        <v>110</v>
      </c>
      <c r="F3189" t="s">
        <v>113</v>
      </c>
      <c r="G3189">
        <v>11</v>
      </c>
      <c r="H3189">
        <v>25.75</v>
      </c>
      <c r="I3189" t="s">
        <v>46</v>
      </c>
      <c r="J3189" t="str">
        <f>_xlfn.XLOOKUP(Table1_1[[#This Row],[Analyte]],[1]analyte_order!$B:$B,[1]analyte_order!$C:$C)</f>
        <v>53826-13-4</v>
      </c>
      <c r="K3189">
        <f>_xlfn.XLOOKUP(Table1_1[[#This Row],[CAS_rn]],[1]analyte_order!$C:$C,[1]analyte_order!$E:$E)</f>
        <v>43</v>
      </c>
      <c r="L3189" s="3">
        <v>4.1300000000000003E-2</v>
      </c>
    </row>
    <row r="3190" spans="1:12" x14ac:dyDescent="0.3">
      <c r="A3190" t="s">
        <v>218</v>
      </c>
      <c r="B3190" s="1">
        <v>44314</v>
      </c>
      <c r="C3190" s="1" t="str">
        <f t="shared" si="49"/>
        <v>21118</v>
      </c>
      <c r="D3190" t="s">
        <v>109</v>
      </c>
      <c r="E3190" t="s">
        <v>110</v>
      </c>
      <c r="F3190" t="s">
        <v>113</v>
      </c>
      <c r="G3190">
        <v>11</v>
      </c>
      <c r="H3190">
        <v>25.75</v>
      </c>
      <c r="I3190" t="s">
        <v>47</v>
      </c>
      <c r="J3190" t="str">
        <f>_xlfn.XLOOKUP(Table1_1[[#This Row],[Analyte]],[1]analyte_order!$B:$B,[1]analyte_order!$C:$C)</f>
        <v>161094-75-3</v>
      </c>
      <c r="K3190">
        <f>_xlfn.XLOOKUP(Table1_1[[#This Row],[CAS_rn]],[1]analyte_order!$C:$C,[1]analyte_order!$E:$E)</f>
        <v>44</v>
      </c>
      <c r="L3190" s="3">
        <v>4.1300000000000003E-2</v>
      </c>
    </row>
    <row r="3191" spans="1:12" x14ac:dyDescent="0.3">
      <c r="A3191" t="s">
        <v>218</v>
      </c>
      <c r="B3191" s="1">
        <v>44314</v>
      </c>
      <c r="C3191" s="1" t="str">
        <f t="shared" si="49"/>
        <v>21118</v>
      </c>
      <c r="D3191" t="s">
        <v>109</v>
      </c>
      <c r="E3191" t="s">
        <v>110</v>
      </c>
      <c r="F3191" t="s">
        <v>113</v>
      </c>
      <c r="G3191">
        <v>11</v>
      </c>
      <c r="H3191">
        <v>25.75</v>
      </c>
      <c r="I3191" t="s">
        <v>48</v>
      </c>
      <c r="J3191" t="str">
        <f>_xlfn.XLOOKUP(Table1_1[[#This Row],[Analyte]],[1]analyte_order!$B:$B,[1]analyte_order!$C:$C)</f>
        <v>70887-84-2</v>
      </c>
      <c r="K3191">
        <f>_xlfn.XLOOKUP(Table1_1[[#This Row],[CAS_rn]],[1]analyte_order!$C:$C,[1]analyte_order!$E:$E)</f>
        <v>45</v>
      </c>
      <c r="L3191" s="3">
        <v>4.1300000000000003E-2</v>
      </c>
    </row>
    <row r="3192" spans="1:12" x14ac:dyDescent="0.3">
      <c r="A3192" t="s">
        <v>218</v>
      </c>
      <c r="B3192" s="1">
        <v>44314</v>
      </c>
      <c r="C3192" s="1" t="str">
        <f t="shared" si="49"/>
        <v>21118</v>
      </c>
      <c r="D3192" t="s">
        <v>109</v>
      </c>
      <c r="E3192" t="s">
        <v>110</v>
      </c>
      <c r="F3192" t="s">
        <v>113</v>
      </c>
      <c r="G3192">
        <v>11</v>
      </c>
      <c r="H3192">
        <v>25.75</v>
      </c>
      <c r="I3192" t="s">
        <v>49</v>
      </c>
      <c r="J3192" t="str">
        <f>_xlfn.XLOOKUP(Table1_1[[#This Row],[Analyte]],[1]analyte_order!$B:$B,[1]analyte_order!$C:$C)</f>
        <v>57677-95-9</v>
      </c>
      <c r="K3192">
        <f>_xlfn.XLOOKUP(Table1_1[[#This Row],[CAS_rn]],[1]analyte_order!$C:$C,[1]analyte_order!$E:$E)</f>
        <v>46</v>
      </c>
      <c r="L3192" s="3">
        <v>0.10299999999999999</v>
      </c>
    </row>
    <row r="3193" spans="1:12" x14ac:dyDescent="0.3">
      <c r="A3193" t="s">
        <v>218</v>
      </c>
      <c r="B3193" s="1">
        <v>44314</v>
      </c>
      <c r="C3193" s="1" t="str">
        <f t="shared" si="49"/>
        <v>21118</v>
      </c>
      <c r="D3193" t="s">
        <v>109</v>
      </c>
      <c r="E3193" t="s">
        <v>110</v>
      </c>
      <c r="F3193" t="s">
        <v>113</v>
      </c>
      <c r="G3193">
        <v>11</v>
      </c>
      <c r="H3193">
        <v>25.75</v>
      </c>
      <c r="I3193" t="s">
        <v>50</v>
      </c>
      <c r="J3193" t="str">
        <f>_xlfn.XLOOKUP(Table1_1[[#This Row],[Analyte]],[1]analyte_order!$B:$B,[1]analyte_order!$C:$C)</f>
        <v>30334-69-1</v>
      </c>
      <c r="K3193">
        <f>_xlfn.XLOOKUP(Table1_1[[#This Row],[CAS_rn]],[1]analyte_order!$C:$C,[1]analyte_order!$E:$E)</f>
        <v>51</v>
      </c>
      <c r="L3193" s="3">
        <v>10</v>
      </c>
    </row>
    <row r="3194" spans="1:12" x14ac:dyDescent="0.3">
      <c r="A3194" t="s">
        <v>218</v>
      </c>
      <c r="B3194" s="1">
        <v>44314</v>
      </c>
      <c r="C3194" s="1" t="str">
        <f t="shared" si="49"/>
        <v>21118</v>
      </c>
      <c r="D3194" t="s">
        <v>109</v>
      </c>
      <c r="E3194" t="s">
        <v>110</v>
      </c>
      <c r="F3194" t="s">
        <v>113</v>
      </c>
      <c r="G3194">
        <v>11</v>
      </c>
      <c r="H3194">
        <v>25.75</v>
      </c>
      <c r="I3194" t="s">
        <v>51</v>
      </c>
      <c r="J3194" t="str">
        <f>_xlfn.XLOOKUP(Table1_1[[#This Row],[Analyte]],[1]analyte_order!$B:$B,[1]analyte_order!$C:$C)</f>
        <v>41997-13-1</v>
      </c>
      <c r="K3194">
        <f>_xlfn.XLOOKUP(Table1_1[[#This Row],[CAS_rn]],[1]analyte_order!$C:$C,[1]analyte_order!$E:$E)</f>
        <v>52</v>
      </c>
      <c r="L3194" s="3">
        <v>102</v>
      </c>
    </row>
    <row r="3195" spans="1:12" x14ac:dyDescent="0.3">
      <c r="A3195" t="s">
        <v>218</v>
      </c>
      <c r="B3195" s="1">
        <v>44314</v>
      </c>
      <c r="C3195" s="1" t="str">
        <f t="shared" si="49"/>
        <v>21118</v>
      </c>
      <c r="D3195" t="s">
        <v>109</v>
      </c>
      <c r="E3195" t="s">
        <v>110</v>
      </c>
      <c r="F3195" t="s">
        <v>113</v>
      </c>
      <c r="G3195">
        <v>11</v>
      </c>
      <c r="H3195">
        <v>25.75</v>
      </c>
      <c r="I3195" t="s">
        <v>52</v>
      </c>
      <c r="J3195" t="str">
        <f>_xlfn.XLOOKUP(Table1_1[[#This Row],[Analyte]],[1]analyte_order!$B:$B,[1]analyte_order!$C:$C)</f>
        <v>423-41-6</v>
      </c>
      <c r="K3195">
        <f>_xlfn.XLOOKUP(Table1_1[[#This Row],[CAS_rn]],[1]analyte_order!$C:$C,[1]analyte_order!$E:$E)</f>
        <v>53</v>
      </c>
      <c r="L3195" s="3">
        <v>0.10299999999999999</v>
      </c>
    </row>
    <row r="3196" spans="1:12" x14ac:dyDescent="0.3">
      <c r="A3196" t="s">
        <v>218</v>
      </c>
      <c r="B3196" s="1">
        <v>44314</v>
      </c>
      <c r="C3196" s="1" t="str">
        <f t="shared" si="49"/>
        <v>21118</v>
      </c>
      <c r="D3196" t="s">
        <v>109</v>
      </c>
      <c r="E3196" t="s">
        <v>110</v>
      </c>
      <c r="F3196" t="s">
        <v>113</v>
      </c>
      <c r="G3196">
        <v>11</v>
      </c>
      <c r="H3196">
        <v>25.75</v>
      </c>
      <c r="I3196" t="s">
        <v>53</v>
      </c>
      <c r="J3196" t="str">
        <f>_xlfn.XLOOKUP(Table1_1[[#This Row],[Analyte]],[1]analyte_order!$B:$B,[1]analyte_order!$C:$C)</f>
        <v>777011-38-8</v>
      </c>
      <c r="K3196">
        <f>_xlfn.XLOOKUP(Table1_1[[#This Row],[CAS_rn]],[1]analyte_order!$C:$C,[1]analyte_order!$E:$E)</f>
        <v>54</v>
      </c>
      <c r="L3196" s="3">
        <v>4.58</v>
      </c>
    </row>
    <row r="3197" spans="1:12" x14ac:dyDescent="0.3">
      <c r="A3197" t="s">
        <v>218</v>
      </c>
      <c r="B3197" s="1">
        <v>44314</v>
      </c>
      <c r="C3197" s="1" t="str">
        <f t="shared" si="49"/>
        <v>21118</v>
      </c>
      <c r="D3197" t="s">
        <v>109</v>
      </c>
      <c r="E3197" t="s">
        <v>110</v>
      </c>
      <c r="F3197" t="s">
        <v>113</v>
      </c>
      <c r="G3197">
        <v>11</v>
      </c>
      <c r="H3197">
        <v>25.75</v>
      </c>
      <c r="I3197" t="s">
        <v>54</v>
      </c>
      <c r="J3197" t="str">
        <f>_xlfn.XLOOKUP(Table1_1[[#This Row],[Analyte]],[1]analyte_order!$B:$B,[1]analyte_order!$C:$C)</f>
        <v>646-83-3</v>
      </c>
      <c r="K3197">
        <f>_xlfn.XLOOKUP(Table1_1[[#This Row],[CAS_rn]],[1]analyte_order!$C:$C,[1]analyte_order!$E:$E)</f>
        <v>55</v>
      </c>
      <c r="L3197" s="3">
        <v>0.10299999999999999</v>
      </c>
    </row>
    <row r="3198" spans="1:12" x14ac:dyDescent="0.3">
      <c r="A3198" t="s">
        <v>218</v>
      </c>
      <c r="B3198" s="1">
        <v>44314</v>
      </c>
      <c r="C3198" s="1" t="str">
        <f t="shared" si="49"/>
        <v>21118</v>
      </c>
      <c r="D3198" t="s">
        <v>109</v>
      </c>
      <c r="E3198" t="s">
        <v>110</v>
      </c>
      <c r="F3198" t="s">
        <v>113</v>
      </c>
      <c r="G3198">
        <v>11</v>
      </c>
      <c r="H3198">
        <v>25.75</v>
      </c>
      <c r="I3198" t="s">
        <v>55</v>
      </c>
      <c r="J3198" t="str">
        <f>_xlfn.XLOOKUP(Table1_1[[#This Row],[Analyte]],[1]analyte_order!$B:$B,[1]analyte_order!$C:$C)</f>
        <v>678-41-1</v>
      </c>
      <c r="K3198">
        <f>_xlfn.XLOOKUP(Table1_1[[#This Row],[CAS_rn]],[1]analyte_order!$C:$C,[1]analyte_order!$E:$E)</f>
        <v>56</v>
      </c>
      <c r="L3198" s="3">
        <v>4.1300000000000003E-2</v>
      </c>
    </row>
    <row r="3199" spans="1:12" x14ac:dyDescent="0.3">
      <c r="A3199" t="s">
        <v>218</v>
      </c>
      <c r="B3199" s="1">
        <v>44314</v>
      </c>
      <c r="C3199" s="1" t="str">
        <f t="shared" si="49"/>
        <v>21118</v>
      </c>
      <c r="D3199" t="s">
        <v>109</v>
      </c>
      <c r="E3199" t="s">
        <v>110</v>
      </c>
      <c r="F3199" t="s">
        <v>113</v>
      </c>
      <c r="G3199">
        <v>11</v>
      </c>
      <c r="H3199">
        <v>25.75</v>
      </c>
      <c r="I3199" t="s">
        <v>56</v>
      </c>
      <c r="J3199" t="str">
        <f>_xlfn.XLOOKUP(Table1_1[[#This Row],[Analyte]],[1]analyte_order!$B:$B,[1]analyte_order!$C:$C)</f>
        <v>2965-52-8</v>
      </c>
      <c r="K3199">
        <f>_xlfn.XLOOKUP(Table1_1[[#This Row],[CAS_rn]],[1]analyte_order!$C:$C,[1]analyte_order!$E:$E)</f>
        <v>57</v>
      </c>
      <c r="L3199" s="3">
        <v>4.1300000000000003E-2</v>
      </c>
    </row>
    <row r="3200" spans="1:12" x14ac:dyDescent="0.3">
      <c r="A3200" t="s">
        <v>219</v>
      </c>
      <c r="B3200" s="1">
        <v>44314</v>
      </c>
      <c r="C3200" s="1" t="str">
        <f t="shared" si="49"/>
        <v>21118</v>
      </c>
      <c r="D3200" t="s">
        <v>109</v>
      </c>
      <c r="E3200" t="s">
        <v>110</v>
      </c>
      <c r="F3200" t="s">
        <v>115</v>
      </c>
      <c r="G3200">
        <v>11</v>
      </c>
      <c r="H3200">
        <v>25.75</v>
      </c>
      <c r="I3200" t="s">
        <v>7</v>
      </c>
      <c r="J3200" t="str">
        <f>_xlfn.XLOOKUP(Table1_1[[#This Row],[Analyte]],[1]analyte_order!$B:$B,[1]analyte_order!$C:$C)</f>
        <v>375-22-4</v>
      </c>
      <c r="K3200">
        <f>_xlfn.XLOOKUP(Table1_1[[#This Row],[CAS_rn]],[1]analyte_order!$C:$C,[1]analyte_order!$E:$E)</f>
        <v>1</v>
      </c>
      <c r="L3200" s="3">
        <v>4.1500000000000002E-2</v>
      </c>
    </row>
    <row r="3201" spans="1:12" x14ac:dyDescent="0.3">
      <c r="A3201" t="s">
        <v>219</v>
      </c>
      <c r="B3201" s="1">
        <v>44314</v>
      </c>
      <c r="C3201" s="1" t="str">
        <f t="shared" si="49"/>
        <v>21118</v>
      </c>
      <c r="D3201" t="s">
        <v>109</v>
      </c>
      <c r="E3201" t="s">
        <v>110</v>
      </c>
      <c r="F3201" t="s">
        <v>115</v>
      </c>
      <c r="G3201">
        <v>11</v>
      </c>
      <c r="H3201">
        <v>25.75</v>
      </c>
      <c r="I3201" t="s">
        <v>8</v>
      </c>
      <c r="J3201" t="str">
        <f>_xlfn.XLOOKUP(Table1_1[[#This Row],[Analyte]],[1]analyte_order!$B:$B,[1]analyte_order!$C:$C)</f>
        <v>2706-90-3</v>
      </c>
      <c r="K3201">
        <f>_xlfn.XLOOKUP(Table1_1[[#This Row],[CAS_rn]],[1]analyte_order!$C:$C,[1]analyte_order!$E:$E)</f>
        <v>2</v>
      </c>
      <c r="L3201" s="3">
        <v>4.1500000000000002E-2</v>
      </c>
    </row>
    <row r="3202" spans="1:12" x14ac:dyDescent="0.3">
      <c r="A3202" t="s">
        <v>219</v>
      </c>
      <c r="B3202" s="1">
        <v>44314</v>
      </c>
      <c r="C3202" s="1" t="str">
        <f t="shared" ref="C3202:C3265" si="50">TEXT(B3202,"yy")&amp;TEXT((B3202-DATEVALUE("1/1/"&amp;TEXT(B3202,"yy"))+1),"000")</f>
        <v>21118</v>
      </c>
      <c r="D3202" t="s">
        <v>109</v>
      </c>
      <c r="E3202" t="s">
        <v>110</v>
      </c>
      <c r="F3202" t="s">
        <v>115</v>
      </c>
      <c r="G3202">
        <v>11</v>
      </c>
      <c r="H3202">
        <v>25.75</v>
      </c>
      <c r="I3202" t="s">
        <v>9</v>
      </c>
      <c r="J3202" t="str">
        <f>_xlfn.XLOOKUP(Table1_1[[#This Row],[Analyte]],[1]analyte_order!$B:$B,[1]analyte_order!$C:$C)</f>
        <v>307-24-4</v>
      </c>
      <c r="K3202">
        <f>_xlfn.XLOOKUP(Table1_1[[#This Row],[CAS_rn]],[1]analyte_order!$C:$C,[1]analyte_order!$E:$E)</f>
        <v>3</v>
      </c>
      <c r="L3202" s="3">
        <v>4.1500000000000002E-2</v>
      </c>
    </row>
    <row r="3203" spans="1:12" x14ac:dyDescent="0.3">
      <c r="A3203" t="s">
        <v>219</v>
      </c>
      <c r="B3203" s="1">
        <v>44314</v>
      </c>
      <c r="C3203" s="1" t="str">
        <f t="shared" si="50"/>
        <v>21118</v>
      </c>
      <c r="D3203" t="s">
        <v>109</v>
      </c>
      <c r="E3203" t="s">
        <v>110</v>
      </c>
      <c r="F3203" t="s">
        <v>115</v>
      </c>
      <c r="G3203">
        <v>11</v>
      </c>
      <c r="H3203">
        <v>25.75</v>
      </c>
      <c r="I3203" t="s">
        <v>10</v>
      </c>
      <c r="J3203" t="str">
        <f>_xlfn.XLOOKUP(Table1_1[[#This Row],[Analyte]],[1]analyte_order!$B:$B,[1]analyte_order!$C:$C)</f>
        <v>375-85-9</v>
      </c>
      <c r="K3203">
        <f>_xlfn.XLOOKUP(Table1_1[[#This Row],[CAS_rn]],[1]analyte_order!$C:$C,[1]analyte_order!$E:$E)</f>
        <v>4</v>
      </c>
      <c r="L3203" s="3">
        <v>4.1500000000000002E-2</v>
      </c>
    </row>
    <row r="3204" spans="1:12" x14ac:dyDescent="0.3">
      <c r="A3204" t="s">
        <v>219</v>
      </c>
      <c r="B3204" s="1">
        <v>44314</v>
      </c>
      <c r="C3204" s="1" t="str">
        <f t="shared" si="50"/>
        <v>21118</v>
      </c>
      <c r="D3204" t="s">
        <v>109</v>
      </c>
      <c r="E3204" t="s">
        <v>110</v>
      </c>
      <c r="F3204" t="s">
        <v>115</v>
      </c>
      <c r="G3204">
        <v>11</v>
      </c>
      <c r="H3204">
        <v>25.75</v>
      </c>
      <c r="I3204" t="s">
        <v>11</v>
      </c>
      <c r="J3204" t="str">
        <f>_xlfn.XLOOKUP(Table1_1[[#This Row],[Analyte]],[1]analyte_order!$B:$B,[1]analyte_order!$C:$C)</f>
        <v>335-67-1</v>
      </c>
      <c r="K3204">
        <f>_xlfn.XLOOKUP(Table1_1[[#This Row],[CAS_rn]],[1]analyte_order!$C:$C,[1]analyte_order!$E:$E)</f>
        <v>5</v>
      </c>
      <c r="L3204" s="3">
        <v>4.1500000000000002E-2</v>
      </c>
    </row>
    <row r="3205" spans="1:12" x14ac:dyDescent="0.3">
      <c r="A3205" t="s">
        <v>219</v>
      </c>
      <c r="B3205" s="1">
        <v>44314</v>
      </c>
      <c r="C3205" s="1" t="str">
        <f t="shared" si="50"/>
        <v>21118</v>
      </c>
      <c r="D3205" t="s">
        <v>109</v>
      </c>
      <c r="E3205" t="s">
        <v>110</v>
      </c>
      <c r="F3205" t="s">
        <v>115</v>
      </c>
      <c r="G3205">
        <v>11</v>
      </c>
      <c r="H3205">
        <v>25.75</v>
      </c>
      <c r="I3205" t="s">
        <v>12</v>
      </c>
      <c r="J3205" t="str">
        <f>_xlfn.XLOOKUP(Table1_1[[#This Row],[Analyte]],[1]analyte_order!$B:$B,[1]analyte_order!$C:$C)</f>
        <v>375-95-1</v>
      </c>
      <c r="K3205">
        <f>_xlfn.XLOOKUP(Table1_1[[#This Row],[CAS_rn]],[1]analyte_order!$C:$C,[1]analyte_order!$E:$E)</f>
        <v>6</v>
      </c>
      <c r="L3205" s="3">
        <v>4.1500000000000002E-2</v>
      </c>
    </row>
    <row r="3206" spans="1:12" x14ac:dyDescent="0.3">
      <c r="A3206" t="s">
        <v>219</v>
      </c>
      <c r="B3206" s="1">
        <v>44314</v>
      </c>
      <c r="C3206" s="1" t="str">
        <f t="shared" si="50"/>
        <v>21118</v>
      </c>
      <c r="D3206" t="s">
        <v>109</v>
      </c>
      <c r="E3206" t="s">
        <v>110</v>
      </c>
      <c r="F3206" t="s">
        <v>115</v>
      </c>
      <c r="G3206">
        <v>11</v>
      </c>
      <c r="H3206">
        <v>25.75</v>
      </c>
      <c r="I3206" t="s">
        <v>19</v>
      </c>
      <c r="J3206" t="str">
        <f>_xlfn.XLOOKUP(Table1_1[[#This Row],[Analyte]],[1]analyte_order!$B:$B,[1]analyte_order!$C:$C)</f>
        <v>335-76-2</v>
      </c>
      <c r="K3206">
        <f>_xlfn.XLOOKUP(Table1_1[[#This Row],[CAS_rn]],[1]analyte_order!$C:$C,[1]analyte_order!$E:$E)</f>
        <v>7</v>
      </c>
      <c r="L3206" s="3">
        <v>0.49</v>
      </c>
    </row>
    <row r="3207" spans="1:12" x14ac:dyDescent="0.3">
      <c r="A3207" t="s">
        <v>219</v>
      </c>
      <c r="B3207" s="1">
        <v>44314</v>
      </c>
      <c r="C3207" s="1" t="str">
        <f t="shared" si="50"/>
        <v>21118</v>
      </c>
      <c r="D3207" t="s">
        <v>109</v>
      </c>
      <c r="E3207" t="s">
        <v>110</v>
      </c>
      <c r="F3207" t="s">
        <v>115</v>
      </c>
      <c r="G3207">
        <v>11</v>
      </c>
      <c r="H3207">
        <v>25.75</v>
      </c>
      <c r="I3207" t="s">
        <v>20</v>
      </c>
      <c r="J3207" t="str">
        <f>_xlfn.XLOOKUP(Table1_1[[#This Row],[Analyte]],[1]analyte_order!$B:$B,[1]analyte_order!$C:$C)</f>
        <v>2058-94-8</v>
      </c>
      <c r="K3207">
        <f>_xlfn.XLOOKUP(Table1_1[[#This Row],[CAS_rn]],[1]analyte_order!$C:$C,[1]analyte_order!$E:$E)</f>
        <v>8</v>
      </c>
      <c r="L3207" s="3">
        <v>1.05</v>
      </c>
    </row>
    <row r="3208" spans="1:12" x14ac:dyDescent="0.3">
      <c r="A3208" t="s">
        <v>219</v>
      </c>
      <c r="B3208" s="1">
        <v>44314</v>
      </c>
      <c r="C3208" s="1" t="str">
        <f t="shared" si="50"/>
        <v>21118</v>
      </c>
      <c r="D3208" t="s">
        <v>109</v>
      </c>
      <c r="E3208" t="s">
        <v>110</v>
      </c>
      <c r="F3208" t="s">
        <v>115</v>
      </c>
      <c r="G3208">
        <v>11</v>
      </c>
      <c r="H3208">
        <v>25.75</v>
      </c>
      <c r="I3208" t="s">
        <v>21</v>
      </c>
      <c r="J3208" t="str">
        <f>_xlfn.XLOOKUP(Table1_1[[#This Row],[Analyte]],[1]analyte_order!$B:$B,[1]analyte_order!$C:$C)</f>
        <v>307-55-1</v>
      </c>
      <c r="K3208">
        <f>_xlfn.XLOOKUP(Table1_1[[#This Row],[CAS_rn]],[1]analyte_order!$C:$C,[1]analyte_order!$E:$E)</f>
        <v>9</v>
      </c>
      <c r="L3208" s="3">
        <v>1.51</v>
      </c>
    </row>
    <row r="3209" spans="1:12" x14ac:dyDescent="0.3">
      <c r="A3209" t="s">
        <v>219</v>
      </c>
      <c r="B3209" s="1">
        <v>44314</v>
      </c>
      <c r="C3209" s="1" t="str">
        <f t="shared" si="50"/>
        <v>21118</v>
      </c>
      <c r="D3209" t="s">
        <v>109</v>
      </c>
      <c r="E3209" t="s">
        <v>110</v>
      </c>
      <c r="F3209" t="s">
        <v>115</v>
      </c>
      <c r="G3209">
        <v>11</v>
      </c>
      <c r="H3209">
        <v>25.75</v>
      </c>
      <c r="I3209" t="s">
        <v>22</v>
      </c>
      <c r="J3209" t="str">
        <f>_xlfn.XLOOKUP(Table1_1[[#This Row],[Analyte]],[1]analyte_order!$B:$B,[1]analyte_order!$C:$C)</f>
        <v>72629-94-8</v>
      </c>
      <c r="K3209">
        <f>_xlfn.XLOOKUP(Table1_1[[#This Row],[CAS_rn]],[1]analyte_order!$C:$C,[1]analyte_order!$E:$E)</f>
        <v>10</v>
      </c>
      <c r="L3209" s="3">
        <v>1.61</v>
      </c>
    </row>
    <row r="3210" spans="1:12" x14ac:dyDescent="0.3">
      <c r="A3210" t="s">
        <v>219</v>
      </c>
      <c r="B3210" s="1">
        <v>44314</v>
      </c>
      <c r="C3210" s="1" t="str">
        <f t="shared" si="50"/>
        <v>21118</v>
      </c>
      <c r="D3210" t="s">
        <v>109</v>
      </c>
      <c r="E3210" t="s">
        <v>110</v>
      </c>
      <c r="F3210" t="s">
        <v>115</v>
      </c>
      <c r="G3210">
        <v>11</v>
      </c>
      <c r="H3210">
        <v>25.75</v>
      </c>
      <c r="I3210" t="s">
        <v>23</v>
      </c>
      <c r="J3210" t="str">
        <f>_xlfn.XLOOKUP(Table1_1[[#This Row],[Analyte]],[1]analyte_order!$B:$B,[1]analyte_order!$C:$C)</f>
        <v>376-06-7</v>
      </c>
      <c r="K3210">
        <f>_xlfn.XLOOKUP(Table1_1[[#This Row],[CAS_rn]],[1]analyte_order!$C:$C,[1]analyte_order!$E:$E)</f>
        <v>11</v>
      </c>
      <c r="L3210" s="3">
        <v>1.06</v>
      </c>
    </row>
    <row r="3211" spans="1:12" x14ac:dyDescent="0.3">
      <c r="A3211" t="s">
        <v>219</v>
      </c>
      <c r="B3211" s="1">
        <v>44314</v>
      </c>
      <c r="C3211" s="1" t="str">
        <f t="shared" si="50"/>
        <v>21118</v>
      </c>
      <c r="D3211" t="s">
        <v>109</v>
      </c>
      <c r="E3211" t="s">
        <v>110</v>
      </c>
      <c r="F3211" t="s">
        <v>115</v>
      </c>
      <c r="G3211">
        <v>11</v>
      </c>
      <c r="H3211">
        <v>25.75</v>
      </c>
      <c r="I3211" t="s">
        <v>24</v>
      </c>
      <c r="J3211" t="str">
        <f>_xlfn.XLOOKUP(Table1_1[[#This Row],[Analyte]],[1]analyte_order!$B:$B,[1]analyte_order!$C:$C)</f>
        <v>67905-19-5</v>
      </c>
      <c r="K3211">
        <f>_xlfn.XLOOKUP(Table1_1[[#This Row],[CAS_rn]],[1]analyte_order!$C:$C,[1]analyte_order!$E:$E)</f>
        <v>12</v>
      </c>
      <c r="L3211" s="3">
        <v>4.1500000000000002E-2</v>
      </c>
    </row>
    <row r="3212" spans="1:12" x14ac:dyDescent="0.3">
      <c r="A3212" t="s">
        <v>219</v>
      </c>
      <c r="B3212" s="1">
        <v>44314</v>
      </c>
      <c r="C3212" s="1" t="str">
        <f t="shared" si="50"/>
        <v>21118</v>
      </c>
      <c r="D3212" t="s">
        <v>109</v>
      </c>
      <c r="E3212" t="s">
        <v>110</v>
      </c>
      <c r="F3212" t="s">
        <v>115</v>
      </c>
      <c r="G3212">
        <v>11</v>
      </c>
      <c r="H3212">
        <v>25.75</v>
      </c>
      <c r="I3212" t="s">
        <v>13</v>
      </c>
      <c r="J3212" t="str">
        <f>_xlfn.XLOOKUP(Table1_1[[#This Row],[Analyte]],[1]analyte_order!$B:$B,[1]analyte_order!$C:$C)</f>
        <v>375-73-5</v>
      </c>
      <c r="K3212">
        <f>_xlfn.XLOOKUP(Table1_1[[#This Row],[CAS_rn]],[1]analyte_order!$C:$C,[1]analyte_order!$E:$E)</f>
        <v>14</v>
      </c>
      <c r="L3212" s="3">
        <v>4.1500000000000002E-2</v>
      </c>
    </row>
    <row r="3213" spans="1:12" x14ac:dyDescent="0.3">
      <c r="A3213" t="s">
        <v>219</v>
      </c>
      <c r="B3213" s="1">
        <v>44314</v>
      </c>
      <c r="C3213" s="1" t="str">
        <f t="shared" si="50"/>
        <v>21118</v>
      </c>
      <c r="D3213" t="s">
        <v>109</v>
      </c>
      <c r="E3213" t="s">
        <v>110</v>
      </c>
      <c r="F3213" t="s">
        <v>115</v>
      </c>
      <c r="G3213">
        <v>11</v>
      </c>
      <c r="H3213">
        <v>25.75</v>
      </c>
      <c r="I3213" t="s">
        <v>14</v>
      </c>
      <c r="J3213" t="str">
        <f>_xlfn.XLOOKUP(Table1_1[[#This Row],[Analyte]],[1]analyte_order!$B:$B,[1]analyte_order!$C:$C)</f>
        <v>2706-91-4</v>
      </c>
      <c r="K3213">
        <f>_xlfn.XLOOKUP(Table1_1[[#This Row],[CAS_rn]],[1]analyte_order!$C:$C,[1]analyte_order!$E:$E)</f>
        <v>15</v>
      </c>
      <c r="L3213" s="3">
        <v>0.104</v>
      </c>
    </row>
    <row r="3214" spans="1:12" x14ac:dyDescent="0.3">
      <c r="A3214" t="s">
        <v>219</v>
      </c>
      <c r="B3214" s="1">
        <v>44314</v>
      </c>
      <c r="C3214" s="1" t="str">
        <f t="shared" si="50"/>
        <v>21118</v>
      </c>
      <c r="D3214" t="s">
        <v>109</v>
      </c>
      <c r="E3214" t="s">
        <v>110</v>
      </c>
      <c r="F3214" t="s">
        <v>115</v>
      </c>
      <c r="G3214">
        <v>11</v>
      </c>
      <c r="H3214">
        <v>25.75</v>
      </c>
      <c r="I3214" t="s">
        <v>15</v>
      </c>
      <c r="J3214" t="str">
        <f>_xlfn.XLOOKUP(Table1_1[[#This Row],[Analyte]],[1]analyte_order!$B:$B,[1]analyte_order!$C:$C)</f>
        <v>355-46-4</v>
      </c>
      <c r="K3214">
        <f>_xlfn.XLOOKUP(Table1_1[[#This Row],[CAS_rn]],[1]analyte_order!$C:$C,[1]analyte_order!$E:$E)</f>
        <v>16</v>
      </c>
      <c r="L3214" s="3">
        <v>2.21</v>
      </c>
    </row>
    <row r="3215" spans="1:12" x14ac:dyDescent="0.3">
      <c r="A3215" t="s">
        <v>219</v>
      </c>
      <c r="B3215" s="1">
        <v>44314</v>
      </c>
      <c r="C3215" s="1" t="str">
        <f t="shared" si="50"/>
        <v>21118</v>
      </c>
      <c r="D3215" t="s">
        <v>109</v>
      </c>
      <c r="E3215" t="s">
        <v>110</v>
      </c>
      <c r="F3215" t="s">
        <v>115</v>
      </c>
      <c r="G3215">
        <v>11</v>
      </c>
      <c r="H3215">
        <v>25.75</v>
      </c>
      <c r="I3215" t="s">
        <v>16</v>
      </c>
      <c r="J3215" t="str">
        <f>_xlfn.XLOOKUP(Table1_1[[#This Row],[Analyte]],[1]analyte_order!$B:$B,[1]analyte_order!$C:$C)</f>
        <v>375-92-8</v>
      </c>
      <c r="K3215">
        <f>_xlfn.XLOOKUP(Table1_1[[#This Row],[CAS_rn]],[1]analyte_order!$C:$C,[1]analyte_order!$E:$E)</f>
        <v>17</v>
      </c>
      <c r="L3215" s="3">
        <v>0.104</v>
      </c>
    </row>
    <row r="3216" spans="1:12" x14ac:dyDescent="0.3">
      <c r="A3216" t="s">
        <v>219</v>
      </c>
      <c r="B3216" s="1">
        <v>44314</v>
      </c>
      <c r="C3216" s="1" t="str">
        <f t="shared" si="50"/>
        <v>21118</v>
      </c>
      <c r="D3216" t="s">
        <v>109</v>
      </c>
      <c r="E3216" t="s">
        <v>110</v>
      </c>
      <c r="F3216" t="s">
        <v>115</v>
      </c>
      <c r="G3216">
        <v>11</v>
      </c>
      <c r="H3216">
        <v>25.75</v>
      </c>
      <c r="I3216" t="s">
        <v>17</v>
      </c>
      <c r="J3216" t="str">
        <f>_xlfn.XLOOKUP(Table1_1[[#This Row],[Analyte]],[1]analyte_order!$B:$B,[1]analyte_order!$C:$C)</f>
        <v>1763-23-1</v>
      </c>
      <c r="K3216">
        <f>_xlfn.XLOOKUP(Table1_1[[#This Row],[CAS_rn]],[1]analyte_order!$C:$C,[1]analyte_order!$E:$E)</f>
        <v>18</v>
      </c>
      <c r="L3216" s="3">
        <v>196</v>
      </c>
    </row>
    <row r="3217" spans="1:12" x14ac:dyDescent="0.3">
      <c r="A3217" t="s">
        <v>219</v>
      </c>
      <c r="B3217" s="1">
        <v>44314</v>
      </c>
      <c r="C3217" s="1" t="str">
        <f t="shared" si="50"/>
        <v>21118</v>
      </c>
      <c r="D3217" t="s">
        <v>109</v>
      </c>
      <c r="E3217" t="s">
        <v>110</v>
      </c>
      <c r="F3217" t="s">
        <v>115</v>
      </c>
      <c r="G3217">
        <v>11</v>
      </c>
      <c r="H3217">
        <v>25.75</v>
      </c>
      <c r="I3217" t="s">
        <v>25</v>
      </c>
      <c r="J3217" t="str">
        <f>_xlfn.XLOOKUP(Table1_1[[#This Row],[Analyte]],[1]analyte_order!$B:$B,[1]analyte_order!$C:$C)</f>
        <v>68259-12-1</v>
      </c>
      <c r="K3217">
        <f>_xlfn.XLOOKUP(Table1_1[[#This Row],[CAS_rn]],[1]analyte_order!$C:$C,[1]analyte_order!$E:$E)</f>
        <v>19</v>
      </c>
      <c r="L3217" s="3">
        <v>1.01</v>
      </c>
    </row>
    <row r="3218" spans="1:12" x14ac:dyDescent="0.3">
      <c r="A3218" t="s">
        <v>219</v>
      </c>
      <c r="B3218" s="1">
        <v>44314</v>
      </c>
      <c r="C3218" s="1" t="str">
        <f t="shared" si="50"/>
        <v>21118</v>
      </c>
      <c r="D3218" t="s">
        <v>109</v>
      </c>
      <c r="E3218" t="s">
        <v>110</v>
      </c>
      <c r="F3218" t="s">
        <v>115</v>
      </c>
      <c r="G3218">
        <v>11</v>
      </c>
      <c r="H3218">
        <v>25.75</v>
      </c>
      <c r="I3218" t="s">
        <v>26</v>
      </c>
      <c r="J3218" t="str">
        <f>_xlfn.XLOOKUP(Table1_1[[#This Row],[Analyte]],[1]analyte_order!$B:$B,[1]analyte_order!$C:$C)</f>
        <v>335-77-3</v>
      </c>
      <c r="K3218">
        <f>_xlfn.XLOOKUP(Table1_1[[#This Row],[CAS_rn]],[1]analyte_order!$C:$C,[1]analyte_order!$E:$E)</f>
        <v>20</v>
      </c>
      <c r="L3218" s="3">
        <v>1.52</v>
      </c>
    </row>
    <row r="3219" spans="1:12" x14ac:dyDescent="0.3">
      <c r="A3219" t="s">
        <v>219</v>
      </c>
      <c r="B3219" s="1">
        <v>44314</v>
      </c>
      <c r="C3219" s="1" t="str">
        <f t="shared" si="50"/>
        <v>21118</v>
      </c>
      <c r="D3219" t="s">
        <v>109</v>
      </c>
      <c r="E3219" t="s">
        <v>110</v>
      </c>
      <c r="F3219" t="s">
        <v>115</v>
      </c>
      <c r="G3219">
        <v>11</v>
      </c>
      <c r="H3219">
        <v>25.75</v>
      </c>
      <c r="I3219" t="s">
        <v>27</v>
      </c>
      <c r="J3219" t="str">
        <f>_xlfn.XLOOKUP(Table1_1[[#This Row],[Analyte]],[1]analyte_order!$B:$B,[1]analyte_order!$C:$C)</f>
        <v>79780-39-5</v>
      </c>
      <c r="K3219">
        <f>_xlfn.XLOOKUP(Table1_1[[#This Row],[CAS_rn]],[1]analyte_order!$C:$C,[1]analyte_order!$E:$E)</f>
        <v>21</v>
      </c>
      <c r="L3219" s="3">
        <v>0.42499999999999999</v>
      </c>
    </row>
    <row r="3220" spans="1:12" x14ac:dyDescent="0.3">
      <c r="A3220" t="s">
        <v>219</v>
      </c>
      <c r="B3220" s="1">
        <v>44314</v>
      </c>
      <c r="C3220" s="1" t="str">
        <f t="shared" si="50"/>
        <v>21118</v>
      </c>
      <c r="D3220" t="s">
        <v>109</v>
      </c>
      <c r="E3220" t="s">
        <v>110</v>
      </c>
      <c r="F3220" t="s">
        <v>115</v>
      </c>
      <c r="G3220">
        <v>11</v>
      </c>
      <c r="H3220">
        <v>25.75</v>
      </c>
      <c r="I3220" t="s">
        <v>28</v>
      </c>
      <c r="J3220" t="str">
        <f>_xlfn.XLOOKUP(Table1_1[[#This Row],[Analyte]],[1]analyte_order!$B:$B,[1]analyte_order!$C:$C)</f>
        <v>757124-72-4</v>
      </c>
      <c r="K3220">
        <f>_xlfn.XLOOKUP(Table1_1[[#This Row],[CAS_rn]],[1]analyte_order!$C:$C,[1]analyte_order!$E:$E)</f>
        <v>22</v>
      </c>
      <c r="L3220" s="3">
        <v>0.104</v>
      </c>
    </row>
    <row r="3221" spans="1:12" x14ac:dyDescent="0.3">
      <c r="A3221" t="s">
        <v>219</v>
      </c>
      <c r="B3221" s="1">
        <v>44314</v>
      </c>
      <c r="C3221" s="1" t="str">
        <f t="shared" si="50"/>
        <v>21118</v>
      </c>
      <c r="D3221" t="s">
        <v>109</v>
      </c>
      <c r="E3221" t="s">
        <v>110</v>
      </c>
      <c r="F3221" t="s">
        <v>115</v>
      </c>
      <c r="G3221">
        <v>11</v>
      </c>
      <c r="H3221">
        <v>25.75</v>
      </c>
      <c r="I3221" t="s">
        <v>18</v>
      </c>
      <c r="J3221" t="str">
        <f>_xlfn.XLOOKUP(Table1_1[[#This Row],[Analyte]],[1]analyte_order!$B:$B,[1]analyte_order!$C:$C)</f>
        <v>27619-97-2</v>
      </c>
      <c r="K3221">
        <f>_xlfn.XLOOKUP(Table1_1[[#This Row],[CAS_rn]],[1]analyte_order!$C:$C,[1]analyte_order!$E:$E)</f>
        <v>23</v>
      </c>
      <c r="L3221" s="3">
        <v>4.1500000000000002E-2</v>
      </c>
    </row>
    <row r="3222" spans="1:12" x14ac:dyDescent="0.3">
      <c r="A3222" t="s">
        <v>219</v>
      </c>
      <c r="B3222" s="1">
        <v>44314</v>
      </c>
      <c r="C3222" s="1" t="str">
        <f t="shared" si="50"/>
        <v>21118</v>
      </c>
      <c r="D3222" t="s">
        <v>109</v>
      </c>
      <c r="E3222" t="s">
        <v>110</v>
      </c>
      <c r="F3222" t="s">
        <v>115</v>
      </c>
      <c r="G3222">
        <v>11</v>
      </c>
      <c r="H3222">
        <v>25.75</v>
      </c>
      <c r="I3222" t="s">
        <v>29</v>
      </c>
      <c r="J3222" t="str">
        <f>_xlfn.XLOOKUP(Table1_1[[#This Row],[Analyte]],[1]analyte_order!$B:$B,[1]analyte_order!$C:$C)</f>
        <v>39108-34-4</v>
      </c>
      <c r="K3222">
        <f>_xlfn.XLOOKUP(Table1_1[[#This Row],[CAS_rn]],[1]analyte_order!$C:$C,[1]analyte_order!$E:$E)</f>
        <v>24</v>
      </c>
      <c r="L3222" s="3">
        <v>0.97</v>
      </c>
    </row>
    <row r="3223" spans="1:12" x14ac:dyDescent="0.3">
      <c r="A3223" t="s">
        <v>219</v>
      </c>
      <c r="B3223" s="1">
        <v>44314</v>
      </c>
      <c r="C3223" s="1" t="str">
        <f t="shared" si="50"/>
        <v>21118</v>
      </c>
      <c r="D3223" t="s">
        <v>109</v>
      </c>
      <c r="E3223" t="s">
        <v>110</v>
      </c>
      <c r="F3223" t="s">
        <v>115</v>
      </c>
      <c r="G3223">
        <v>11</v>
      </c>
      <c r="H3223">
        <v>25.75</v>
      </c>
      <c r="I3223" t="s">
        <v>30</v>
      </c>
      <c r="J3223" t="str">
        <f>_xlfn.XLOOKUP(Table1_1[[#This Row],[Analyte]],[1]analyte_order!$B:$B,[1]analyte_order!$C:$C)</f>
        <v>120226-60-0</v>
      </c>
      <c r="K3223">
        <f>_xlfn.XLOOKUP(Table1_1[[#This Row],[CAS_rn]],[1]analyte_order!$C:$C,[1]analyte_order!$E:$E)</f>
        <v>25</v>
      </c>
      <c r="L3223" s="3">
        <v>0.96</v>
      </c>
    </row>
    <row r="3224" spans="1:12" x14ac:dyDescent="0.3">
      <c r="A3224" t="s">
        <v>219</v>
      </c>
      <c r="B3224" s="1">
        <v>44314</v>
      </c>
      <c r="C3224" s="1" t="str">
        <f t="shared" si="50"/>
        <v>21118</v>
      </c>
      <c r="D3224" t="s">
        <v>109</v>
      </c>
      <c r="E3224" t="s">
        <v>110</v>
      </c>
      <c r="F3224" t="s">
        <v>115</v>
      </c>
      <c r="G3224">
        <v>11</v>
      </c>
      <c r="H3224">
        <v>25.75</v>
      </c>
      <c r="I3224" t="s">
        <v>31</v>
      </c>
      <c r="J3224" t="str">
        <f>_xlfn.XLOOKUP(Table1_1[[#This Row],[Analyte]],[1]analyte_order!$B:$B,[1]analyte_order!$C:$C)</f>
        <v>2355-31-9</v>
      </c>
      <c r="K3224">
        <f>_xlfn.XLOOKUP(Table1_1[[#This Row],[CAS_rn]],[1]analyte_order!$C:$C,[1]analyte_order!$E:$E)</f>
        <v>26</v>
      </c>
      <c r="L3224" s="3">
        <v>4.1500000000000002E-2</v>
      </c>
    </row>
    <row r="3225" spans="1:12" x14ac:dyDescent="0.3">
      <c r="A3225" t="s">
        <v>219</v>
      </c>
      <c r="B3225" s="1">
        <v>44314</v>
      </c>
      <c r="C3225" s="1" t="str">
        <f t="shared" si="50"/>
        <v>21118</v>
      </c>
      <c r="D3225" t="s">
        <v>109</v>
      </c>
      <c r="E3225" t="s">
        <v>110</v>
      </c>
      <c r="F3225" t="s">
        <v>115</v>
      </c>
      <c r="G3225">
        <v>11</v>
      </c>
      <c r="H3225">
        <v>25.75</v>
      </c>
      <c r="I3225" t="s">
        <v>32</v>
      </c>
      <c r="J3225" t="str">
        <f>_xlfn.XLOOKUP(Table1_1[[#This Row],[Analyte]],[1]analyte_order!$B:$B,[1]analyte_order!$C:$C)</f>
        <v>2991-50-6</v>
      </c>
      <c r="K3225">
        <f>_xlfn.XLOOKUP(Table1_1[[#This Row],[CAS_rn]],[1]analyte_order!$C:$C,[1]analyte_order!$E:$E)</f>
        <v>27</v>
      </c>
      <c r="L3225" s="3">
        <v>4.1500000000000002E-2</v>
      </c>
    </row>
    <row r="3226" spans="1:12" x14ac:dyDescent="0.3">
      <c r="A3226" t="s">
        <v>219</v>
      </c>
      <c r="B3226" s="1">
        <v>44314</v>
      </c>
      <c r="C3226" s="1" t="str">
        <f t="shared" si="50"/>
        <v>21118</v>
      </c>
      <c r="D3226" t="s">
        <v>109</v>
      </c>
      <c r="E3226" t="s">
        <v>110</v>
      </c>
      <c r="F3226" t="s">
        <v>115</v>
      </c>
      <c r="G3226">
        <v>11</v>
      </c>
      <c r="H3226">
        <v>25.75</v>
      </c>
      <c r="I3226" t="s">
        <v>33</v>
      </c>
      <c r="J3226" t="str">
        <f>_xlfn.XLOOKUP(Table1_1[[#This Row],[Analyte]],[1]analyte_order!$B:$B,[1]analyte_order!$C:$C)</f>
        <v>754-91-6</v>
      </c>
      <c r="K3226">
        <f>_xlfn.XLOOKUP(Table1_1[[#This Row],[CAS_rn]],[1]analyte_order!$C:$C,[1]analyte_order!$E:$E)</f>
        <v>28</v>
      </c>
      <c r="L3226" s="3">
        <v>0.53400000000000003</v>
      </c>
    </row>
    <row r="3227" spans="1:12" x14ac:dyDescent="0.3">
      <c r="A3227" t="s">
        <v>219</v>
      </c>
      <c r="B3227" s="1">
        <v>44314</v>
      </c>
      <c r="C3227" s="1" t="str">
        <f t="shared" si="50"/>
        <v>21118</v>
      </c>
      <c r="D3227" t="s">
        <v>109</v>
      </c>
      <c r="E3227" t="s">
        <v>110</v>
      </c>
      <c r="F3227" t="s">
        <v>115</v>
      </c>
      <c r="G3227">
        <v>11</v>
      </c>
      <c r="H3227">
        <v>25.75</v>
      </c>
      <c r="I3227" t="s">
        <v>34</v>
      </c>
      <c r="J3227" t="str">
        <f>_xlfn.XLOOKUP(Table1_1[[#This Row],[Analyte]],[1]analyte_order!$B:$B,[1]analyte_order!$C:$C)</f>
        <v>2806-24-8</v>
      </c>
      <c r="K3227">
        <f>_xlfn.XLOOKUP(Table1_1[[#This Row],[CAS_rn]],[1]analyte_order!$C:$C,[1]analyte_order!$E:$E)</f>
        <v>29</v>
      </c>
      <c r="L3227" s="3">
        <v>4.1500000000000002E-2</v>
      </c>
    </row>
    <row r="3228" spans="1:12" x14ac:dyDescent="0.3">
      <c r="A3228" t="s">
        <v>219</v>
      </c>
      <c r="B3228" s="1">
        <v>44314</v>
      </c>
      <c r="C3228" s="1" t="str">
        <f t="shared" si="50"/>
        <v>21118</v>
      </c>
      <c r="D3228" t="s">
        <v>109</v>
      </c>
      <c r="E3228" t="s">
        <v>110</v>
      </c>
      <c r="F3228" t="s">
        <v>115</v>
      </c>
      <c r="G3228">
        <v>11</v>
      </c>
      <c r="H3228">
        <v>25.75</v>
      </c>
      <c r="I3228" t="s">
        <v>35</v>
      </c>
      <c r="J3228" t="str">
        <f>_xlfn.XLOOKUP(Table1_1[[#This Row],[Analyte]],[1]analyte_order!$B:$B,[1]analyte_order!$C:$C)</f>
        <v>31506-32-8</v>
      </c>
      <c r="K3228">
        <f>_xlfn.XLOOKUP(Table1_1[[#This Row],[CAS_rn]],[1]analyte_order!$C:$C,[1]analyte_order!$E:$E)</f>
        <v>30</v>
      </c>
      <c r="L3228" s="3">
        <v>4.1500000000000002E-2</v>
      </c>
    </row>
    <row r="3229" spans="1:12" x14ac:dyDescent="0.3">
      <c r="A3229" t="s">
        <v>219</v>
      </c>
      <c r="B3229" s="1">
        <v>44314</v>
      </c>
      <c r="C3229" s="1" t="str">
        <f t="shared" si="50"/>
        <v>21118</v>
      </c>
      <c r="D3229" t="s">
        <v>109</v>
      </c>
      <c r="E3229" t="s">
        <v>110</v>
      </c>
      <c r="F3229" t="s">
        <v>115</v>
      </c>
      <c r="G3229">
        <v>11</v>
      </c>
      <c r="H3229">
        <v>25.75</v>
      </c>
      <c r="I3229" t="s">
        <v>36</v>
      </c>
      <c r="J3229" t="str">
        <f>_xlfn.XLOOKUP(Table1_1[[#This Row],[Analyte]],[1]analyte_order!$B:$B,[1]analyte_order!$C:$C)</f>
        <v>4151-50-2</v>
      </c>
      <c r="K3229">
        <f>_xlfn.XLOOKUP(Table1_1[[#This Row],[CAS_rn]],[1]analyte_order!$C:$C,[1]analyte_order!$E:$E)</f>
        <v>31</v>
      </c>
      <c r="L3229" s="3">
        <v>4.1500000000000002E-2</v>
      </c>
    </row>
    <row r="3230" spans="1:12" x14ac:dyDescent="0.3">
      <c r="A3230" t="s">
        <v>219</v>
      </c>
      <c r="B3230" s="1">
        <v>44314</v>
      </c>
      <c r="C3230" s="1" t="str">
        <f t="shared" si="50"/>
        <v>21118</v>
      </c>
      <c r="D3230" t="s">
        <v>109</v>
      </c>
      <c r="E3230" t="s">
        <v>110</v>
      </c>
      <c r="F3230" t="s">
        <v>115</v>
      </c>
      <c r="G3230">
        <v>11</v>
      </c>
      <c r="H3230">
        <v>25.75</v>
      </c>
      <c r="I3230" t="s">
        <v>37</v>
      </c>
      <c r="J3230" t="str">
        <f>_xlfn.XLOOKUP(Table1_1[[#This Row],[Analyte]],[1]analyte_order!$B:$B,[1]analyte_order!$C:$C)</f>
        <v>13252-13-6</v>
      </c>
      <c r="K3230">
        <f>_xlfn.XLOOKUP(Table1_1[[#This Row],[CAS_rn]],[1]analyte_order!$C:$C,[1]analyte_order!$E:$E)</f>
        <v>34</v>
      </c>
      <c r="L3230" s="3">
        <v>4.1500000000000002E-2</v>
      </c>
    </row>
    <row r="3231" spans="1:12" x14ac:dyDescent="0.3">
      <c r="A3231" t="s">
        <v>219</v>
      </c>
      <c r="B3231" s="1">
        <v>44314</v>
      </c>
      <c r="C3231" s="1" t="str">
        <f t="shared" si="50"/>
        <v>21118</v>
      </c>
      <c r="D3231" t="s">
        <v>109</v>
      </c>
      <c r="E3231" t="s">
        <v>110</v>
      </c>
      <c r="F3231" t="s">
        <v>115</v>
      </c>
      <c r="G3231">
        <v>11</v>
      </c>
      <c r="H3231">
        <v>25.75</v>
      </c>
      <c r="I3231" t="s">
        <v>38</v>
      </c>
      <c r="J3231" t="str">
        <f>_xlfn.XLOOKUP(Table1_1[[#This Row],[Analyte]],[1]analyte_order!$B:$B,[1]analyte_order!$C:$C)</f>
        <v>919005-14-4</v>
      </c>
      <c r="K3231">
        <f>_xlfn.XLOOKUP(Table1_1[[#This Row],[CAS_rn]],[1]analyte_order!$C:$C,[1]analyte_order!$E:$E)</f>
        <v>35</v>
      </c>
      <c r="L3231" s="3">
        <v>4.1500000000000002E-2</v>
      </c>
    </row>
    <row r="3232" spans="1:12" x14ac:dyDescent="0.3">
      <c r="A3232" t="s">
        <v>219</v>
      </c>
      <c r="B3232" s="1">
        <v>44314</v>
      </c>
      <c r="C3232" s="1" t="str">
        <f t="shared" si="50"/>
        <v>21118</v>
      </c>
      <c r="D3232" t="s">
        <v>109</v>
      </c>
      <c r="E3232" t="s">
        <v>110</v>
      </c>
      <c r="F3232" t="s">
        <v>115</v>
      </c>
      <c r="G3232">
        <v>11</v>
      </c>
      <c r="H3232">
        <v>25.75</v>
      </c>
      <c r="I3232" t="s">
        <v>39</v>
      </c>
      <c r="J3232" t="str">
        <f>_xlfn.XLOOKUP(Table1_1[[#This Row],[Analyte]],[1]analyte_order!$B:$B,[1]analyte_order!$C:$C)</f>
        <v>756426-58-1</v>
      </c>
      <c r="K3232">
        <f>_xlfn.XLOOKUP(Table1_1[[#This Row],[CAS_rn]],[1]analyte_order!$C:$C,[1]analyte_order!$E:$E)</f>
        <v>36</v>
      </c>
      <c r="L3232" s="3">
        <v>4.1500000000000002E-2</v>
      </c>
    </row>
    <row r="3233" spans="1:12" x14ac:dyDescent="0.3">
      <c r="A3233" t="s">
        <v>219</v>
      </c>
      <c r="B3233" s="1">
        <v>44314</v>
      </c>
      <c r="C3233" s="1" t="str">
        <f t="shared" si="50"/>
        <v>21118</v>
      </c>
      <c r="D3233" t="s">
        <v>109</v>
      </c>
      <c r="E3233" t="s">
        <v>110</v>
      </c>
      <c r="F3233" t="s">
        <v>115</v>
      </c>
      <c r="G3233">
        <v>11</v>
      </c>
      <c r="H3233">
        <v>25.75</v>
      </c>
      <c r="I3233" t="s">
        <v>40</v>
      </c>
      <c r="J3233" t="str">
        <f>_xlfn.XLOOKUP(Table1_1[[#This Row],[Analyte]],[1]analyte_order!$B:$B,[1]analyte_order!$C:$C)</f>
        <v>763051-92-9</v>
      </c>
      <c r="K3233">
        <f>_xlfn.XLOOKUP(Table1_1[[#This Row],[CAS_rn]],[1]analyte_order!$C:$C,[1]analyte_order!$E:$E)</f>
        <v>37</v>
      </c>
      <c r="L3233" s="3">
        <v>4.1500000000000002E-2</v>
      </c>
    </row>
    <row r="3234" spans="1:12" x14ac:dyDescent="0.3">
      <c r="A3234" t="s">
        <v>219</v>
      </c>
      <c r="B3234" s="1">
        <v>44314</v>
      </c>
      <c r="C3234" s="1" t="str">
        <f t="shared" si="50"/>
        <v>21118</v>
      </c>
      <c r="D3234" t="s">
        <v>109</v>
      </c>
      <c r="E3234" t="s">
        <v>110</v>
      </c>
      <c r="F3234" t="s">
        <v>115</v>
      </c>
      <c r="G3234">
        <v>11</v>
      </c>
      <c r="H3234">
        <v>25.75</v>
      </c>
      <c r="I3234" t="s">
        <v>41</v>
      </c>
      <c r="J3234" t="str">
        <f>_xlfn.XLOOKUP(Table1_1[[#This Row],[Analyte]],[1]analyte_order!$B:$B,[1]analyte_order!$C:$C)</f>
        <v>356-02-5</v>
      </c>
      <c r="K3234">
        <f>_xlfn.XLOOKUP(Table1_1[[#This Row],[CAS_rn]],[1]analyte_order!$C:$C,[1]analyte_order!$E:$E)</f>
        <v>38</v>
      </c>
      <c r="L3234" s="3">
        <v>0.41499999999999998</v>
      </c>
    </row>
    <row r="3235" spans="1:12" x14ac:dyDescent="0.3">
      <c r="A3235" t="s">
        <v>219</v>
      </c>
      <c r="B3235" s="1">
        <v>44314</v>
      </c>
      <c r="C3235" s="1" t="str">
        <f t="shared" si="50"/>
        <v>21118</v>
      </c>
      <c r="D3235" t="s">
        <v>109</v>
      </c>
      <c r="E3235" t="s">
        <v>110</v>
      </c>
      <c r="F3235" t="s">
        <v>115</v>
      </c>
      <c r="G3235">
        <v>11</v>
      </c>
      <c r="H3235">
        <v>25.75</v>
      </c>
      <c r="I3235" t="s">
        <v>42</v>
      </c>
      <c r="J3235" t="str">
        <f>_xlfn.XLOOKUP(Table1_1[[#This Row],[Analyte]],[1]analyte_order!$B:$B,[1]analyte_order!$C:$C)</f>
        <v>914637-49-3</v>
      </c>
      <c r="K3235">
        <f>_xlfn.XLOOKUP(Table1_1[[#This Row],[CAS_rn]],[1]analyte_order!$C:$C,[1]analyte_order!$E:$E)</f>
        <v>39</v>
      </c>
      <c r="L3235" s="3">
        <v>4.1500000000000002E-2</v>
      </c>
    </row>
    <row r="3236" spans="1:12" x14ac:dyDescent="0.3">
      <c r="A3236" t="s">
        <v>219</v>
      </c>
      <c r="B3236" s="1">
        <v>44314</v>
      </c>
      <c r="C3236" s="1" t="str">
        <f t="shared" si="50"/>
        <v>21118</v>
      </c>
      <c r="D3236" t="s">
        <v>109</v>
      </c>
      <c r="E3236" t="s">
        <v>110</v>
      </c>
      <c r="F3236" t="s">
        <v>115</v>
      </c>
      <c r="G3236">
        <v>11</v>
      </c>
      <c r="H3236">
        <v>25.75</v>
      </c>
      <c r="I3236" t="s">
        <v>43</v>
      </c>
      <c r="J3236" t="str">
        <f>_xlfn.XLOOKUP(Table1_1[[#This Row],[Analyte]],[1]analyte_order!$B:$B,[1]analyte_order!$C:$C)</f>
        <v>812-70-4</v>
      </c>
      <c r="K3236">
        <f>_xlfn.XLOOKUP(Table1_1[[#This Row],[CAS_rn]],[1]analyte_order!$C:$C,[1]analyte_order!$E:$E)</f>
        <v>40</v>
      </c>
      <c r="L3236" s="3">
        <v>0.52300000000000002</v>
      </c>
    </row>
    <row r="3237" spans="1:12" x14ac:dyDescent="0.3">
      <c r="A3237" t="s">
        <v>219</v>
      </c>
      <c r="B3237" s="1">
        <v>44314</v>
      </c>
      <c r="C3237" s="1" t="str">
        <f t="shared" si="50"/>
        <v>21118</v>
      </c>
      <c r="D3237" t="s">
        <v>109</v>
      </c>
      <c r="E3237" t="s">
        <v>110</v>
      </c>
      <c r="F3237" t="s">
        <v>115</v>
      </c>
      <c r="G3237">
        <v>11</v>
      </c>
      <c r="H3237">
        <v>25.75</v>
      </c>
      <c r="I3237" t="s">
        <v>44</v>
      </c>
      <c r="J3237" t="str">
        <f>_xlfn.XLOOKUP(Table1_1[[#This Row],[Analyte]],[1]analyte_order!$B:$B,[1]analyte_order!$C:$C)</f>
        <v>53826-12-3</v>
      </c>
      <c r="K3237">
        <f>_xlfn.XLOOKUP(Table1_1[[#This Row],[CAS_rn]],[1]analyte_order!$C:$C,[1]analyte_order!$E:$E)</f>
        <v>41</v>
      </c>
      <c r="L3237" s="3">
        <v>0.104</v>
      </c>
    </row>
    <row r="3238" spans="1:12" x14ac:dyDescent="0.3">
      <c r="A3238" t="s">
        <v>219</v>
      </c>
      <c r="B3238" s="1">
        <v>44314</v>
      </c>
      <c r="C3238" s="1" t="str">
        <f t="shared" si="50"/>
        <v>21118</v>
      </c>
      <c r="D3238" t="s">
        <v>109</v>
      </c>
      <c r="E3238" t="s">
        <v>110</v>
      </c>
      <c r="F3238" t="s">
        <v>115</v>
      </c>
      <c r="G3238">
        <v>11</v>
      </c>
      <c r="H3238">
        <v>25.75</v>
      </c>
      <c r="I3238" t="s">
        <v>45</v>
      </c>
      <c r="J3238" t="str">
        <f>_xlfn.XLOOKUP(Table1_1[[#This Row],[Analyte]],[1]analyte_order!$B:$B,[1]analyte_order!$C:$C)</f>
        <v>27854-31-5</v>
      </c>
      <c r="K3238">
        <f>_xlfn.XLOOKUP(Table1_1[[#This Row],[CAS_rn]],[1]analyte_order!$C:$C,[1]analyte_order!$E:$E)</f>
        <v>42</v>
      </c>
      <c r="L3238" s="3">
        <v>0.104</v>
      </c>
    </row>
    <row r="3239" spans="1:12" x14ac:dyDescent="0.3">
      <c r="A3239" t="s">
        <v>219</v>
      </c>
      <c r="B3239" s="1">
        <v>44314</v>
      </c>
      <c r="C3239" s="1" t="str">
        <f t="shared" si="50"/>
        <v>21118</v>
      </c>
      <c r="D3239" t="s">
        <v>109</v>
      </c>
      <c r="E3239" t="s">
        <v>110</v>
      </c>
      <c r="F3239" t="s">
        <v>115</v>
      </c>
      <c r="G3239">
        <v>11</v>
      </c>
      <c r="H3239">
        <v>25.75</v>
      </c>
      <c r="I3239" t="s">
        <v>46</v>
      </c>
      <c r="J3239" t="str">
        <f>_xlfn.XLOOKUP(Table1_1[[#This Row],[Analyte]],[1]analyte_order!$B:$B,[1]analyte_order!$C:$C)</f>
        <v>53826-13-4</v>
      </c>
      <c r="K3239">
        <f>_xlfn.XLOOKUP(Table1_1[[#This Row],[CAS_rn]],[1]analyte_order!$C:$C,[1]analyte_order!$E:$E)</f>
        <v>43</v>
      </c>
      <c r="L3239" s="3">
        <v>4.1500000000000002E-2</v>
      </c>
    </row>
    <row r="3240" spans="1:12" x14ac:dyDescent="0.3">
      <c r="A3240" t="s">
        <v>219</v>
      </c>
      <c r="B3240" s="1">
        <v>44314</v>
      </c>
      <c r="C3240" s="1" t="str">
        <f t="shared" si="50"/>
        <v>21118</v>
      </c>
      <c r="D3240" t="s">
        <v>109</v>
      </c>
      <c r="E3240" t="s">
        <v>110</v>
      </c>
      <c r="F3240" t="s">
        <v>115</v>
      </c>
      <c r="G3240">
        <v>11</v>
      </c>
      <c r="H3240">
        <v>25.75</v>
      </c>
      <c r="I3240" t="s">
        <v>47</v>
      </c>
      <c r="J3240" t="str">
        <f>_xlfn.XLOOKUP(Table1_1[[#This Row],[Analyte]],[1]analyte_order!$B:$B,[1]analyte_order!$C:$C)</f>
        <v>161094-75-3</v>
      </c>
      <c r="K3240">
        <f>_xlfn.XLOOKUP(Table1_1[[#This Row],[CAS_rn]],[1]analyte_order!$C:$C,[1]analyte_order!$E:$E)</f>
        <v>44</v>
      </c>
      <c r="L3240" s="3">
        <v>4.1500000000000002E-2</v>
      </c>
    </row>
    <row r="3241" spans="1:12" x14ac:dyDescent="0.3">
      <c r="A3241" t="s">
        <v>219</v>
      </c>
      <c r="B3241" s="1">
        <v>44314</v>
      </c>
      <c r="C3241" s="1" t="str">
        <f t="shared" si="50"/>
        <v>21118</v>
      </c>
      <c r="D3241" t="s">
        <v>109</v>
      </c>
      <c r="E3241" t="s">
        <v>110</v>
      </c>
      <c r="F3241" t="s">
        <v>115</v>
      </c>
      <c r="G3241">
        <v>11</v>
      </c>
      <c r="H3241">
        <v>25.75</v>
      </c>
      <c r="I3241" t="s">
        <v>48</v>
      </c>
      <c r="J3241" t="str">
        <f>_xlfn.XLOOKUP(Table1_1[[#This Row],[Analyte]],[1]analyte_order!$B:$B,[1]analyte_order!$C:$C)</f>
        <v>70887-84-2</v>
      </c>
      <c r="K3241">
        <f>_xlfn.XLOOKUP(Table1_1[[#This Row],[CAS_rn]],[1]analyte_order!$C:$C,[1]analyte_order!$E:$E)</f>
        <v>45</v>
      </c>
      <c r="L3241" s="3">
        <v>4.1500000000000002E-2</v>
      </c>
    </row>
    <row r="3242" spans="1:12" x14ac:dyDescent="0.3">
      <c r="A3242" t="s">
        <v>219</v>
      </c>
      <c r="B3242" s="1">
        <v>44314</v>
      </c>
      <c r="C3242" s="1" t="str">
        <f t="shared" si="50"/>
        <v>21118</v>
      </c>
      <c r="D3242" t="s">
        <v>109</v>
      </c>
      <c r="E3242" t="s">
        <v>110</v>
      </c>
      <c r="F3242" t="s">
        <v>115</v>
      </c>
      <c r="G3242">
        <v>11</v>
      </c>
      <c r="H3242">
        <v>25.75</v>
      </c>
      <c r="I3242" t="s">
        <v>49</v>
      </c>
      <c r="J3242" t="str">
        <f>_xlfn.XLOOKUP(Table1_1[[#This Row],[Analyte]],[1]analyte_order!$B:$B,[1]analyte_order!$C:$C)</f>
        <v>57677-95-9</v>
      </c>
      <c r="K3242">
        <f>_xlfn.XLOOKUP(Table1_1[[#This Row],[CAS_rn]],[1]analyte_order!$C:$C,[1]analyte_order!$E:$E)</f>
        <v>46</v>
      </c>
      <c r="L3242" s="3">
        <v>0.104</v>
      </c>
    </row>
    <row r="3243" spans="1:12" x14ac:dyDescent="0.3">
      <c r="A3243" t="s">
        <v>219</v>
      </c>
      <c r="B3243" s="1">
        <v>44314</v>
      </c>
      <c r="C3243" s="1" t="str">
        <f t="shared" si="50"/>
        <v>21118</v>
      </c>
      <c r="D3243" t="s">
        <v>109</v>
      </c>
      <c r="E3243" t="s">
        <v>110</v>
      </c>
      <c r="F3243" t="s">
        <v>115</v>
      </c>
      <c r="G3243">
        <v>11</v>
      </c>
      <c r="H3243">
        <v>25.75</v>
      </c>
      <c r="I3243" t="s">
        <v>50</v>
      </c>
      <c r="J3243" t="str">
        <f>_xlfn.XLOOKUP(Table1_1[[#This Row],[Analyte]],[1]analyte_order!$B:$B,[1]analyte_order!$C:$C)</f>
        <v>30334-69-1</v>
      </c>
      <c r="K3243">
        <f>_xlfn.XLOOKUP(Table1_1[[#This Row],[CAS_rn]],[1]analyte_order!$C:$C,[1]analyte_order!$E:$E)</f>
        <v>51</v>
      </c>
      <c r="L3243" s="3">
        <v>0.104</v>
      </c>
    </row>
    <row r="3244" spans="1:12" x14ac:dyDescent="0.3">
      <c r="A3244" t="s">
        <v>219</v>
      </c>
      <c r="B3244" s="1">
        <v>44314</v>
      </c>
      <c r="C3244" s="1" t="str">
        <f t="shared" si="50"/>
        <v>21118</v>
      </c>
      <c r="D3244" t="s">
        <v>109</v>
      </c>
      <c r="E3244" t="s">
        <v>110</v>
      </c>
      <c r="F3244" t="s">
        <v>115</v>
      </c>
      <c r="G3244">
        <v>11</v>
      </c>
      <c r="H3244">
        <v>25.75</v>
      </c>
      <c r="I3244" t="s">
        <v>51</v>
      </c>
      <c r="J3244" t="str">
        <f>_xlfn.XLOOKUP(Table1_1[[#This Row],[Analyte]],[1]analyte_order!$B:$B,[1]analyte_order!$C:$C)</f>
        <v>41997-13-1</v>
      </c>
      <c r="K3244">
        <f>_xlfn.XLOOKUP(Table1_1[[#This Row],[CAS_rn]],[1]analyte_order!$C:$C,[1]analyte_order!$E:$E)</f>
        <v>52</v>
      </c>
      <c r="L3244" s="3">
        <v>2.67</v>
      </c>
    </row>
    <row r="3245" spans="1:12" x14ac:dyDescent="0.3">
      <c r="A3245" t="s">
        <v>219</v>
      </c>
      <c r="B3245" s="1">
        <v>44314</v>
      </c>
      <c r="C3245" s="1" t="str">
        <f t="shared" si="50"/>
        <v>21118</v>
      </c>
      <c r="D3245" t="s">
        <v>109</v>
      </c>
      <c r="E3245" t="s">
        <v>110</v>
      </c>
      <c r="F3245" t="s">
        <v>115</v>
      </c>
      <c r="G3245">
        <v>11</v>
      </c>
      <c r="H3245">
        <v>25.75</v>
      </c>
      <c r="I3245" t="s">
        <v>52</v>
      </c>
      <c r="J3245" t="str">
        <f>_xlfn.XLOOKUP(Table1_1[[#This Row],[Analyte]],[1]analyte_order!$B:$B,[1]analyte_order!$C:$C)</f>
        <v>423-41-6</v>
      </c>
      <c r="K3245">
        <f>_xlfn.XLOOKUP(Table1_1[[#This Row],[CAS_rn]],[1]analyte_order!$C:$C,[1]analyte_order!$E:$E)</f>
        <v>53</v>
      </c>
      <c r="L3245" s="3">
        <v>0.104</v>
      </c>
    </row>
    <row r="3246" spans="1:12" x14ac:dyDescent="0.3">
      <c r="A3246" t="s">
        <v>219</v>
      </c>
      <c r="B3246" s="1">
        <v>44314</v>
      </c>
      <c r="C3246" s="1" t="str">
        <f t="shared" si="50"/>
        <v>21118</v>
      </c>
      <c r="D3246" t="s">
        <v>109</v>
      </c>
      <c r="E3246" t="s">
        <v>110</v>
      </c>
      <c r="F3246" t="s">
        <v>115</v>
      </c>
      <c r="G3246">
        <v>11</v>
      </c>
      <c r="H3246">
        <v>25.75</v>
      </c>
      <c r="I3246" t="s">
        <v>53</v>
      </c>
      <c r="J3246" t="str">
        <f>_xlfn.XLOOKUP(Table1_1[[#This Row],[Analyte]],[1]analyte_order!$B:$B,[1]analyte_order!$C:$C)</f>
        <v>777011-38-8</v>
      </c>
      <c r="K3246">
        <f>_xlfn.XLOOKUP(Table1_1[[#This Row],[CAS_rn]],[1]analyte_order!$C:$C,[1]analyte_order!$E:$E)</f>
        <v>54</v>
      </c>
      <c r="L3246" s="3">
        <v>0.30399999999999999</v>
      </c>
    </row>
    <row r="3247" spans="1:12" x14ac:dyDescent="0.3">
      <c r="A3247" t="s">
        <v>219</v>
      </c>
      <c r="B3247" s="1">
        <v>44314</v>
      </c>
      <c r="C3247" s="1" t="str">
        <f t="shared" si="50"/>
        <v>21118</v>
      </c>
      <c r="D3247" t="s">
        <v>109</v>
      </c>
      <c r="E3247" t="s">
        <v>110</v>
      </c>
      <c r="F3247" t="s">
        <v>115</v>
      </c>
      <c r="G3247">
        <v>11</v>
      </c>
      <c r="H3247">
        <v>25.75</v>
      </c>
      <c r="I3247" t="s">
        <v>54</v>
      </c>
      <c r="J3247" t="str">
        <f>_xlfn.XLOOKUP(Table1_1[[#This Row],[Analyte]],[1]analyte_order!$B:$B,[1]analyte_order!$C:$C)</f>
        <v>646-83-3</v>
      </c>
      <c r="K3247">
        <f>_xlfn.XLOOKUP(Table1_1[[#This Row],[CAS_rn]],[1]analyte_order!$C:$C,[1]analyte_order!$E:$E)</f>
        <v>55</v>
      </c>
      <c r="L3247" s="3">
        <v>0.104</v>
      </c>
    </row>
    <row r="3248" spans="1:12" x14ac:dyDescent="0.3">
      <c r="A3248" t="s">
        <v>219</v>
      </c>
      <c r="B3248" s="1">
        <v>44314</v>
      </c>
      <c r="C3248" s="1" t="str">
        <f t="shared" si="50"/>
        <v>21118</v>
      </c>
      <c r="D3248" t="s">
        <v>109</v>
      </c>
      <c r="E3248" t="s">
        <v>110</v>
      </c>
      <c r="F3248" t="s">
        <v>115</v>
      </c>
      <c r="G3248">
        <v>11</v>
      </c>
      <c r="H3248">
        <v>25.75</v>
      </c>
      <c r="I3248" t="s">
        <v>55</v>
      </c>
      <c r="J3248" t="str">
        <f>_xlfn.XLOOKUP(Table1_1[[#This Row],[Analyte]],[1]analyte_order!$B:$B,[1]analyte_order!$C:$C)</f>
        <v>678-41-1</v>
      </c>
      <c r="K3248">
        <f>_xlfn.XLOOKUP(Table1_1[[#This Row],[CAS_rn]],[1]analyte_order!$C:$C,[1]analyte_order!$E:$E)</f>
        <v>56</v>
      </c>
      <c r="L3248" s="3">
        <v>4.1500000000000002E-2</v>
      </c>
    </row>
    <row r="3249" spans="1:12" x14ac:dyDescent="0.3">
      <c r="A3249" t="s">
        <v>219</v>
      </c>
      <c r="B3249" s="1">
        <v>44314</v>
      </c>
      <c r="C3249" s="1" t="str">
        <f t="shared" si="50"/>
        <v>21118</v>
      </c>
      <c r="D3249" t="s">
        <v>109</v>
      </c>
      <c r="E3249" t="s">
        <v>110</v>
      </c>
      <c r="F3249" t="s">
        <v>115</v>
      </c>
      <c r="G3249">
        <v>11</v>
      </c>
      <c r="H3249">
        <v>25.75</v>
      </c>
      <c r="I3249" t="s">
        <v>56</v>
      </c>
      <c r="J3249" t="str">
        <f>_xlfn.XLOOKUP(Table1_1[[#This Row],[Analyte]],[1]analyte_order!$B:$B,[1]analyte_order!$C:$C)</f>
        <v>2965-52-8</v>
      </c>
      <c r="K3249">
        <f>_xlfn.XLOOKUP(Table1_1[[#This Row],[CAS_rn]],[1]analyte_order!$C:$C,[1]analyte_order!$E:$E)</f>
        <v>57</v>
      </c>
      <c r="L3249" s="3">
        <v>4.1500000000000002E-2</v>
      </c>
    </row>
    <row r="3250" spans="1:12" x14ac:dyDescent="0.3">
      <c r="A3250" t="s">
        <v>220</v>
      </c>
      <c r="B3250" s="1">
        <v>44314</v>
      </c>
      <c r="C3250" s="1" t="str">
        <f t="shared" si="50"/>
        <v>21118</v>
      </c>
      <c r="D3250" t="s">
        <v>109</v>
      </c>
      <c r="E3250" t="s">
        <v>110</v>
      </c>
      <c r="F3250" t="s">
        <v>190</v>
      </c>
      <c r="G3250">
        <v>11</v>
      </c>
      <c r="H3250">
        <v>25.75</v>
      </c>
      <c r="I3250" t="s">
        <v>7</v>
      </c>
      <c r="J3250" t="str">
        <f>_xlfn.XLOOKUP(Table1_1[[#This Row],[Analyte]],[1]analyte_order!$B:$B,[1]analyte_order!$C:$C)</f>
        <v>375-22-4</v>
      </c>
      <c r="K3250">
        <f>_xlfn.XLOOKUP(Table1_1[[#This Row],[CAS_rn]],[1]analyte_order!$C:$C,[1]analyte_order!$E:$E)</f>
        <v>1</v>
      </c>
      <c r="L3250" s="3">
        <v>4.5499999999999999E-2</v>
      </c>
    </row>
    <row r="3251" spans="1:12" x14ac:dyDescent="0.3">
      <c r="A3251" t="s">
        <v>220</v>
      </c>
      <c r="B3251" s="1">
        <v>44314</v>
      </c>
      <c r="C3251" s="1" t="str">
        <f t="shared" si="50"/>
        <v>21118</v>
      </c>
      <c r="D3251" t="s">
        <v>109</v>
      </c>
      <c r="E3251" t="s">
        <v>110</v>
      </c>
      <c r="F3251" t="s">
        <v>190</v>
      </c>
      <c r="G3251">
        <v>11</v>
      </c>
      <c r="H3251">
        <v>25.75</v>
      </c>
      <c r="I3251" t="s">
        <v>8</v>
      </c>
      <c r="J3251" t="str">
        <f>_xlfn.XLOOKUP(Table1_1[[#This Row],[Analyte]],[1]analyte_order!$B:$B,[1]analyte_order!$C:$C)</f>
        <v>2706-90-3</v>
      </c>
      <c r="K3251">
        <f>_xlfn.XLOOKUP(Table1_1[[#This Row],[CAS_rn]],[1]analyte_order!$C:$C,[1]analyte_order!$E:$E)</f>
        <v>2</v>
      </c>
      <c r="L3251" s="3">
        <v>4.5499999999999999E-2</v>
      </c>
    </row>
    <row r="3252" spans="1:12" x14ac:dyDescent="0.3">
      <c r="A3252" t="s">
        <v>220</v>
      </c>
      <c r="B3252" s="1">
        <v>44314</v>
      </c>
      <c r="C3252" s="1" t="str">
        <f t="shared" si="50"/>
        <v>21118</v>
      </c>
      <c r="D3252" t="s">
        <v>109</v>
      </c>
      <c r="E3252" t="s">
        <v>110</v>
      </c>
      <c r="F3252" t="s">
        <v>190</v>
      </c>
      <c r="G3252">
        <v>11</v>
      </c>
      <c r="H3252">
        <v>25.75</v>
      </c>
      <c r="I3252" t="s">
        <v>9</v>
      </c>
      <c r="J3252" t="str">
        <f>_xlfn.XLOOKUP(Table1_1[[#This Row],[Analyte]],[1]analyte_order!$B:$B,[1]analyte_order!$C:$C)</f>
        <v>307-24-4</v>
      </c>
      <c r="K3252">
        <f>_xlfn.XLOOKUP(Table1_1[[#This Row],[CAS_rn]],[1]analyte_order!$C:$C,[1]analyte_order!$E:$E)</f>
        <v>3</v>
      </c>
      <c r="L3252" s="3">
        <v>4.5499999999999999E-2</v>
      </c>
    </row>
    <row r="3253" spans="1:12" x14ac:dyDescent="0.3">
      <c r="A3253" t="s">
        <v>220</v>
      </c>
      <c r="B3253" s="1">
        <v>44314</v>
      </c>
      <c r="C3253" s="1" t="str">
        <f t="shared" si="50"/>
        <v>21118</v>
      </c>
      <c r="D3253" t="s">
        <v>109</v>
      </c>
      <c r="E3253" t="s">
        <v>110</v>
      </c>
      <c r="F3253" t="s">
        <v>190</v>
      </c>
      <c r="G3253">
        <v>11</v>
      </c>
      <c r="H3253">
        <v>25.75</v>
      </c>
      <c r="I3253" t="s">
        <v>10</v>
      </c>
      <c r="J3253" t="str">
        <f>_xlfn.XLOOKUP(Table1_1[[#This Row],[Analyte]],[1]analyte_order!$B:$B,[1]analyte_order!$C:$C)</f>
        <v>375-85-9</v>
      </c>
      <c r="K3253">
        <f>_xlfn.XLOOKUP(Table1_1[[#This Row],[CAS_rn]],[1]analyte_order!$C:$C,[1]analyte_order!$E:$E)</f>
        <v>4</v>
      </c>
      <c r="L3253" s="3">
        <v>4.5499999999999999E-2</v>
      </c>
    </row>
    <row r="3254" spans="1:12" x14ac:dyDescent="0.3">
      <c r="A3254" t="s">
        <v>220</v>
      </c>
      <c r="B3254" s="1">
        <v>44314</v>
      </c>
      <c r="C3254" s="1" t="str">
        <f t="shared" si="50"/>
        <v>21118</v>
      </c>
      <c r="D3254" t="s">
        <v>109</v>
      </c>
      <c r="E3254" t="s">
        <v>110</v>
      </c>
      <c r="F3254" t="s">
        <v>190</v>
      </c>
      <c r="G3254">
        <v>11</v>
      </c>
      <c r="H3254">
        <v>25.75</v>
      </c>
      <c r="I3254" t="s">
        <v>11</v>
      </c>
      <c r="J3254" t="str">
        <f>_xlfn.XLOOKUP(Table1_1[[#This Row],[Analyte]],[1]analyte_order!$B:$B,[1]analyte_order!$C:$C)</f>
        <v>335-67-1</v>
      </c>
      <c r="K3254">
        <f>_xlfn.XLOOKUP(Table1_1[[#This Row],[CAS_rn]],[1]analyte_order!$C:$C,[1]analyte_order!$E:$E)</f>
        <v>5</v>
      </c>
      <c r="L3254" s="3">
        <v>4.5499999999999999E-2</v>
      </c>
    </row>
    <row r="3255" spans="1:12" x14ac:dyDescent="0.3">
      <c r="A3255" t="s">
        <v>220</v>
      </c>
      <c r="B3255" s="1">
        <v>44314</v>
      </c>
      <c r="C3255" s="1" t="str">
        <f t="shared" si="50"/>
        <v>21118</v>
      </c>
      <c r="D3255" t="s">
        <v>109</v>
      </c>
      <c r="E3255" t="s">
        <v>110</v>
      </c>
      <c r="F3255" t="s">
        <v>190</v>
      </c>
      <c r="G3255">
        <v>11</v>
      </c>
      <c r="H3255">
        <v>25.75</v>
      </c>
      <c r="I3255" t="s">
        <v>12</v>
      </c>
      <c r="J3255" t="str">
        <f>_xlfn.XLOOKUP(Table1_1[[#This Row],[Analyte]],[1]analyte_order!$B:$B,[1]analyte_order!$C:$C)</f>
        <v>375-95-1</v>
      </c>
      <c r="K3255">
        <f>_xlfn.XLOOKUP(Table1_1[[#This Row],[CAS_rn]],[1]analyte_order!$C:$C,[1]analyte_order!$E:$E)</f>
        <v>6</v>
      </c>
      <c r="L3255" s="3">
        <v>4.5499999999999999E-2</v>
      </c>
    </row>
    <row r="3256" spans="1:12" x14ac:dyDescent="0.3">
      <c r="A3256" t="s">
        <v>220</v>
      </c>
      <c r="B3256" s="1">
        <v>44314</v>
      </c>
      <c r="C3256" s="1" t="str">
        <f t="shared" si="50"/>
        <v>21118</v>
      </c>
      <c r="D3256" t="s">
        <v>109</v>
      </c>
      <c r="E3256" t="s">
        <v>110</v>
      </c>
      <c r="F3256" t="s">
        <v>190</v>
      </c>
      <c r="G3256">
        <v>11</v>
      </c>
      <c r="H3256">
        <v>25.75</v>
      </c>
      <c r="I3256" t="s">
        <v>19</v>
      </c>
      <c r="J3256" t="str">
        <f>_xlfn.XLOOKUP(Table1_1[[#This Row],[Analyte]],[1]analyte_order!$B:$B,[1]analyte_order!$C:$C)</f>
        <v>335-76-2</v>
      </c>
      <c r="K3256">
        <f>_xlfn.XLOOKUP(Table1_1[[#This Row],[CAS_rn]],[1]analyte_order!$C:$C,[1]analyte_order!$E:$E)</f>
        <v>7</v>
      </c>
      <c r="L3256" s="3">
        <v>4.5499999999999999E-2</v>
      </c>
    </row>
    <row r="3257" spans="1:12" x14ac:dyDescent="0.3">
      <c r="A3257" t="s">
        <v>220</v>
      </c>
      <c r="B3257" s="1">
        <v>44314</v>
      </c>
      <c r="C3257" s="1" t="str">
        <f t="shared" si="50"/>
        <v>21118</v>
      </c>
      <c r="D3257" t="s">
        <v>109</v>
      </c>
      <c r="E3257" t="s">
        <v>110</v>
      </c>
      <c r="F3257" t="s">
        <v>190</v>
      </c>
      <c r="G3257">
        <v>11</v>
      </c>
      <c r="H3257">
        <v>25.75</v>
      </c>
      <c r="I3257" t="s">
        <v>20</v>
      </c>
      <c r="J3257" t="str">
        <f>_xlfn.XLOOKUP(Table1_1[[#This Row],[Analyte]],[1]analyte_order!$B:$B,[1]analyte_order!$C:$C)</f>
        <v>2058-94-8</v>
      </c>
      <c r="K3257">
        <f>_xlfn.XLOOKUP(Table1_1[[#This Row],[CAS_rn]],[1]analyte_order!$C:$C,[1]analyte_order!$E:$E)</f>
        <v>8</v>
      </c>
      <c r="L3257" s="3">
        <v>3.59</v>
      </c>
    </row>
    <row r="3258" spans="1:12" x14ac:dyDescent="0.3">
      <c r="A3258" t="s">
        <v>220</v>
      </c>
      <c r="B3258" s="1">
        <v>44314</v>
      </c>
      <c r="C3258" s="1" t="str">
        <f t="shared" si="50"/>
        <v>21118</v>
      </c>
      <c r="D3258" t="s">
        <v>109</v>
      </c>
      <c r="E3258" t="s">
        <v>110</v>
      </c>
      <c r="F3258" t="s">
        <v>190</v>
      </c>
      <c r="G3258">
        <v>11</v>
      </c>
      <c r="H3258">
        <v>25.75</v>
      </c>
      <c r="I3258" t="s">
        <v>21</v>
      </c>
      <c r="J3258" t="str">
        <f>_xlfn.XLOOKUP(Table1_1[[#This Row],[Analyte]],[1]analyte_order!$B:$B,[1]analyte_order!$C:$C)</f>
        <v>307-55-1</v>
      </c>
      <c r="K3258">
        <f>_xlfn.XLOOKUP(Table1_1[[#This Row],[CAS_rn]],[1]analyte_order!$C:$C,[1]analyte_order!$E:$E)</f>
        <v>9</v>
      </c>
      <c r="L3258" s="3">
        <v>4.1900000000000004</v>
      </c>
    </row>
    <row r="3259" spans="1:12" x14ac:dyDescent="0.3">
      <c r="A3259" t="s">
        <v>220</v>
      </c>
      <c r="B3259" s="1">
        <v>44314</v>
      </c>
      <c r="C3259" s="1" t="str">
        <f t="shared" si="50"/>
        <v>21118</v>
      </c>
      <c r="D3259" t="s">
        <v>109</v>
      </c>
      <c r="E3259" t="s">
        <v>110</v>
      </c>
      <c r="F3259" t="s">
        <v>190</v>
      </c>
      <c r="G3259">
        <v>11</v>
      </c>
      <c r="H3259">
        <v>25.75</v>
      </c>
      <c r="I3259" t="s">
        <v>22</v>
      </c>
      <c r="J3259" t="str">
        <f>_xlfn.XLOOKUP(Table1_1[[#This Row],[Analyte]],[1]analyte_order!$B:$B,[1]analyte_order!$C:$C)</f>
        <v>72629-94-8</v>
      </c>
      <c r="K3259">
        <f>_xlfn.XLOOKUP(Table1_1[[#This Row],[CAS_rn]],[1]analyte_order!$C:$C,[1]analyte_order!$E:$E)</f>
        <v>10</v>
      </c>
      <c r="L3259" s="3">
        <v>4.8</v>
      </c>
    </row>
    <row r="3260" spans="1:12" x14ac:dyDescent="0.3">
      <c r="A3260" t="s">
        <v>220</v>
      </c>
      <c r="B3260" s="1">
        <v>44314</v>
      </c>
      <c r="C3260" s="1" t="str">
        <f t="shared" si="50"/>
        <v>21118</v>
      </c>
      <c r="D3260" t="s">
        <v>109</v>
      </c>
      <c r="E3260" t="s">
        <v>110</v>
      </c>
      <c r="F3260" t="s">
        <v>190</v>
      </c>
      <c r="G3260">
        <v>11</v>
      </c>
      <c r="H3260">
        <v>25.75</v>
      </c>
      <c r="I3260" t="s">
        <v>23</v>
      </c>
      <c r="J3260" t="str">
        <f>_xlfn.XLOOKUP(Table1_1[[#This Row],[Analyte]],[1]analyte_order!$B:$B,[1]analyte_order!$C:$C)</f>
        <v>376-06-7</v>
      </c>
      <c r="K3260">
        <f>_xlfn.XLOOKUP(Table1_1[[#This Row],[CAS_rn]],[1]analyte_order!$C:$C,[1]analyte_order!$E:$E)</f>
        <v>11</v>
      </c>
      <c r="L3260" s="3">
        <v>3.36</v>
      </c>
    </row>
    <row r="3261" spans="1:12" x14ac:dyDescent="0.3">
      <c r="A3261" t="s">
        <v>220</v>
      </c>
      <c r="B3261" s="1">
        <v>44314</v>
      </c>
      <c r="C3261" s="1" t="str">
        <f t="shared" si="50"/>
        <v>21118</v>
      </c>
      <c r="D3261" t="s">
        <v>109</v>
      </c>
      <c r="E3261" t="s">
        <v>110</v>
      </c>
      <c r="F3261" t="s">
        <v>190</v>
      </c>
      <c r="G3261">
        <v>11</v>
      </c>
      <c r="H3261">
        <v>25.75</v>
      </c>
      <c r="I3261" t="s">
        <v>24</v>
      </c>
      <c r="J3261" t="str">
        <f>_xlfn.XLOOKUP(Table1_1[[#This Row],[Analyte]],[1]analyte_order!$B:$B,[1]analyte_order!$C:$C)</f>
        <v>67905-19-5</v>
      </c>
      <c r="K3261">
        <f>_xlfn.XLOOKUP(Table1_1[[#This Row],[CAS_rn]],[1]analyte_order!$C:$C,[1]analyte_order!$E:$E)</f>
        <v>12</v>
      </c>
      <c r="L3261" s="3">
        <v>4.5499999999999999E-2</v>
      </c>
    </row>
    <row r="3262" spans="1:12" x14ac:dyDescent="0.3">
      <c r="A3262" t="s">
        <v>220</v>
      </c>
      <c r="B3262" s="1">
        <v>44314</v>
      </c>
      <c r="C3262" s="1" t="str">
        <f t="shared" si="50"/>
        <v>21118</v>
      </c>
      <c r="D3262" t="s">
        <v>109</v>
      </c>
      <c r="E3262" t="s">
        <v>110</v>
      </c>
      <c r="F3262" t="s">
        <v>190</v>
      </c>
      <c r="G3262">
        <v>11</v>
      </c>
      <c r="H3262">
        <v>25.75</v>
      </c>
      <c r="I3262" t="s">
        <v>13</v>
      </c>
      <c r="J3262" t="str">
        <f>_xlfn.XLOOKUP(Table1_1[[#This Row],[Analyte]],[1]analyte_order!$B:$B,[1]analyte_order!$C:$C)</f>
        <v>375-73-5</v>
      </c>
      <c r="K3262">
        <f>_xlfn.XLOOKUP(Table1_1[[#This Row],[CAS_rn]],[1]analyte_order!$C:$C,[1]analyte_order!$E:$E)</f>
        <v>14</v>
      </c>
      <c r="L3262" s="3">
        <v>4.5499999999999999E-2</v>
      </c>
    </row>
    <row r="3263" spans="1:12" x14ac:dyDescent="0.3">
      <c r="A3263" t="s">
        <v>220</v>
      </c>
      <c r="B3263" s="1">
        <v>44314</v>
      </c>
      <c r="C3263" s="1" t="str">
        <f t="shared" si="50"/>
        <v>21118</v>
      </c>
      <c r="D3263" t="s">
        <v>109</v>
      </c>
      <c r="E3263" t="s">
        <v>110</v>
      </c>
      <c r="F3263" t="s">
        <v>190</v>
      </c>
      <c r="G3263">
        <v>11</v>
      </c>
      <c r="H3263">
        <v>25.75</v>
      </c>
      <c r="I3263" t="s">
        <v>14</v>
      </c>
      <c r="J3263" t="str">
        <f>_xlfn.XLOOKUP(Table1_1[[#This Row],[Analyte]],[1]analyte_order!$B:$B,[1]analyte_order!$C:$C)</f>
        <v>2706-91-4</v>
      </c>
      <c r="K3263">
        <f>_xlfn.XLOOKUP(Table1_1[[#This Row],[CAS_rn]],[1]analyte_order!$C:$C,[1]analyte_order!$E:$E)</f>
        <v>15</v>
      </c>
      <c r="L3263" s="3">
        <v>0.114</v>
      </c>
    </row>
    <row r="3264" spans="1:12" x14ac:dyDescent="0.3">
      <c r="A3264" t="s">
        <v>220</v>
      </c>
      <c r="B3264" s="1">
        <v>44314</v>
      </c>
      <c r="C3264" s="1" t="str">
        <f t="shared" si="50"/>
        <v>21118</v>
      </c>
      <c r="D3264" t="s">
        <v>109</v>
      </c>
      <c r="E3264" t="s">
        <v>110</v>
      </c>
      <c r="F3264" t="s">
        <v>190</v>
      </c>
      <c r="G3264">
        <v>11</v>
      </c>
      <c r="H3264">
        <v>25.75</v>
      </c>
      <c r="I3264" t="s">
        <v>15</v>
      </c>
      <c r="J3264" t="str">
        <f>_xlfn.XLOOKUP(Table1_1[[#This Row],[Analyte]],[1]analyte_order!$B:$B,[1]analyte_order!$C:$C)</f>
        <v>355-46-4</v>
      </c>
      <c r="K3264">
        <f>_xlfn.XLOOKUP(Table1_1[[#This Row],[CAS_rn]],[1]analyte_order!$C:$C,[1]analyte_order!$E:$E)</f>
        <v>16</v>
      </c>
      <c r="L3264" s="3">
        <v>8.6199999999999992</v>
      </c>
    </row>
    <row r="3265" spans="1:12" x14ac:dyDescent="0.3">
      <c r="A3265" t="s">
        <v>220</v>
      </c>
      <c r="B3265" s="1">
        <v>44314</v>
      </c>
      <c r="C3265" s="1" t="str">
        <f t="shared" si="50"/>
        <v>21118</v>
      </c>
      <c r="D3265" t="s">
        <v>109</v>
      </c>
      <c r="E3265" t="s">
        <v>110</v>
      </c>
      <c r="F3265" t="s">
        <v>190</v>
      </c>
      <c r="G3265">
        <v>11</v>
      </c>
      <c r="H3265">
        <v>25.75</v>
      </c>
      <c r="I3265" t="s">
        <v>16</v>
      </c>
      <c r="J3265" t="str">
        <f>_xlfn.XLOOKUP(Table1_1[[#This Row],[Analyte]],[1]analyte_order!$B:$B,[1]analyte_order!$C:$C)</f>
        <v>375-92-8</v>
      </c>
      <c r="K3265">
        <f>_xlfn.XLOOKUP(Table1_1[[#This Row],[CAS_rn]],[1]analyte_order!$C:$C,[1]analyte_order!$E:$E)</f>
        <v>17</v>
      </c>
      <c r="L3265" s="3">
        <v>0.114</v>
      </c>
    </row>
    <row r="3266" spans="1:12" x14ac:dyDescent="0.3">
      <c r="A3266" t="s">
        <v>220</v>
      </c>
      <c r="B3266" s="1">
        <v>44314</v>
      </c>
      <c r="C3266" s="1" t="str">
        <f t="shared" ref="C3266:C3329" si="51">TEXT(B3266,"yy")&amp;TEXT((B3266-DATEVALUE("1/1/"&amp;TEXT(B3266,"yy"))+1),"000")</f>
        <v>21118</v>
      </c>
      <c r="D3266" t="s">
        <v>109</v>
      </c>
      <c r="E3266" t="s">
        <v>110</v>
      </c>
      <c r="F3266" t="s">
        <v>190</v>
      </c>
      <c r="G3266">
        <v>11</v>
      </c>
      <c r="H3266">
        <v>25.75</v>
      </c>
      <c r="I3266" t="s">
        <v>17</v>
      </c>
      <c r="J3266" t="str">
        <f>_xlfn.XLOOKUP(Table1_1[[#This Row],[Analyte]],[1]analyte_order!$B:$B,[1]analyte_order!$C:$C)</f>
        <v>1763-23-1</v>
      </c>
      <c r="K3266">
        <f>_xlfn.XLOOKUP(Table1_1[[#This Row],[CAS_rn]],[1]analyte_order!$C:$C,[1]analyte_order!$E:$E)</f>
        <v>18</v>
      </c>
      <c r="L3266" s="3">
        <v>899</v>
      </c>
    </row>
    <row r="3267" spans="1:12" x14ac:dyDescent="0.3">
      <c r="A3267" t="s">
        <v>220</v>
      </c>
      <c r="B3267" s="1">
        <v>44314</v>
      </c>
      <c r="C3267" s="1" t="str">
        <f t="shared" si="51"/>
        <v>21118</v>
      </c>
      <c r="D3267" t="s">
        <v>109</v>
      </c>
      <c r="E3267" t="s">
        <v>110</v>
      </c>
      <c r="F3267" t="s">
        <v>190</v>
      </c>
      <c r="G3267">
        <v>11</v>
      </c>
      <c r="H3267">
        <v>25.75</v>
      </c>
      <c r="I3267" t="s">
        <v>25</v>
      </c>
      <c r="J3267" t="str">
        <f>_xlfn.XLOOKUP(Table1_1[[#This Row],[Analyte]],[1]analyte_order!$B:$B,[1]analyte_order!$C:$C)</f>
        <v>68259-12-1</v>
      </c>
      <c r="K3267">
        <f>_xlfn.XLOOKUP(Table1_1[[#This Row],[CAS_rn]],[1]analyte_order!$C:$C,[1]analyte_order!$E:$E)</f>
        <v>19</v>
      </c>
      <c r="L3267" s="3">
        <v>4.67</v>
      </c>
    </row>
    <row r="3268" spans="1:12" x14ac:dyDescent="0.3">
      <c r="A3268" t="s">
        <v>220</v>
      </c>
      <c r="B3268" s="1">
        <v>44314</v>
      </c>
      <c r="C3268" s="1" t="str">
        <f t="shared" si="51"/>
        <v>21118</v>
      </c>
      <c r="D3268" t="s">
        <v>109</v>
      </c>
      <c r="E3268" t="s">
        <v>110</v>
      </c>
      <c r="F3268" t="s">
        <v>190</v>
      </c>
      <c r="G3268">
        <v>11</v>
      </c>
      <c r="H3268">
        <v>25.75</v>
      </c>
      <c r="I3268" t="s">
        <v>26</v>
      </c>
      <c r="J3268" t="str">
        <f>_xlfn.XLOOKUP(Table1_1[[#This Row],[Analyte]],[1]analyte_order!$B:$B,[1]analyte_order!$C:$C)</f>
        <v>335-77-3</v>
      </c>
      <c r="K3268">
        <f>_xlfn.XLOOKUP(Table1_1[[#This Row],[CAS_rn]],[1]analyte_order!$C:$C,[1]analyte_order!$E:$E)</f>
        <v>20</v>
      </c>
      <c r="L3268" s="3">
        <v>5.6</v>
      </c>
    </row>
    <row r="3269" spans="1:12" x14ac:dyDescent="0.3">
      <c r="A3269" t="s">
        <v>220</v>
      </c>
      <c r="B3269" s="1">
        <v>44314</v>
      </c>
      <c r="C3269" s="1" t="str">
        <f t="shared" si="51"/>
        <v>21118</v>
      </c>
      <c r="D3269" t="s">
        <v>109</v>
      </c>
      <c r="E3269" t="s">
        <v>110</v>
      </c>
      <c r="F3269" t="s">
        <v>190</v>
      </c>
      <c r="G3269">
        <v>11</v>
      </c>
      <c r="H3269">
        <v>25.75</v>
      </c>
      <c r="I3269" t="s">
        <v>27</v>
      </c>
      <c r="J3269" t="str">
        <f>_xlfn.XLOOKUP(Table1_1[[#This Row],[Analyte]],[1]analyte_order!$B:$B,[1]analyte_order!$C:$C)</f>
        <v>79780-39-5</v>
      </c>
      <c r="K3269">
        <f>_xlfn.XLOOKUP(Table1_1[[#This Row],[CAS_rn]],[1]analyte_order!$C:$C,[1]analyte_order!$E:$E)</f>
        <v>21</v>
      </c>
      <c r="L3269" s="3">
        <v>4.5499999999999999E-2</v>
      </c>
    </row>
    <row r="3270" spans="1:12" x14ac:dyDescent="0.3">
      <c r="A3270" t="s">
        <v>220</v>
      </c>
      <c r="B3270" s="1">
        <v>44314</v>
      </c>
      <c r="C3270" s="1" t="str">
        <f t="shared" si="51"/>
        <v>21118</v>
      </c>
      <c r="D3270" t="s">
        <v>109</v>
      </c>
      <c r="E3270" t="s">
        <v>110</v>
      </c>
      <c r="F3270" t="s">
        <v>190</v>
      </c>
      <c r="G3270">
        <v>11</v>
      </c>
      <c r="H3270">
        <v>25.75</v>
      </c>
      <c r="I3270" t="s">
        <v>28</v>
      </c>
      <c r="J3270" t="str">
        <f>_xlfn.XLOOKUP(Table1_1[[#This Row],[Analyte]],[1]analyte_order!$B:$B,[1]analyte_order!$C:$C)</f>
        <v>757124-72-4</v>
      </c>
      <c r="K3270">
        <f>_xlfn.XLOOKUP(Table1_1[[#This Row],[CAS_rn]],[1]analyte_order!$C:$C,[1]analyte_order!$E:$E)</f>
        <v>22</v>
      </c>
      <c r="L3270" s="3">
        <v>0.114</v>
      </c>
    </row>
    <row r="3271" spans="1:12" x14ac:dyDescent="0.3">
      <c r="A3271" t="s">
        <v>220</v>
      </c>
      <c r="B3271" s="1">
        <v>44314</v>
      </c>
      <c r="C3271" s="1" t="str">
        <f t="shared" si="51"/>
        <v>21118</v>
      </c>
      <c r="D3271" t="s">
        <v>109</v>
      </c>
      <c r="E3271" t="s">
        <v>110</v>
      </c>
      <c r="F3271" t="s">
        <v>190</v>
      </c>
      <c r="G3271">
        <v>11</v>
      </c>
      <c r="H3271">
        <v>25.75</v>
      </c>
      <c r="I3271" t="s">
        <v>18</v>
      </c>
      <c r="J3271" t="str">
        <f>_xlfn.XLOOKUP(Table1_1[[#This Row],[Analyte]],[1]analyte_order!$B:$B,[1]analyte_order!$C:$C)</f>
        <v>27619-97-2</v>
      </c>
      <c r="K3271">
        <f>_xlfn.XLOOKUP(Table1_1[[#This Row],[CAS_rn]],[1]analyte_order!$C:$C,[1]analyte_order!$E:$E)</f>
        <v>23</v>
      </c>
      <c r="L3271" s="3">
        <v>4.5499999999999999E-2</v>
      </c>
    </row>
    <row r="3272" spans="1:12" x14ac:dyDescent="0.3">
      <c r="A3272" t="s">
        <v>220</v>
      </c>
      <c r="B3272" s="1">
        <v>44314</v>
      </c>
      <c r="C3272" s="1" t="str">
        <f t="shared" si="51"/>
        <v>21118</v>
      </c>
      <c r="D3272" t="s">
        <v>109</v>
      </c>
      <c r="E3272" t="s">
        <v>110</v>
      </c>
      <c r="F3272" t="s">
        <v>190</v>
      </c>
      <c r="G3272">
        <v>11</v>
      </c>
      <c r="H3272">
        <v>25.75</v>
      </c>
      <c r="I3272" t="s">
        <v>29</v>
      </c>
      <c r="J3272" t="str">
        <f>_xlfn.XLOOKUP(Table1_1[[#This Row],[Analyte]],[1]analyte_order!$B:$B,[1]analyte_order!$C:$C)</f>
        <v>39108-34-4</v>
      </c>
      <c r="K3272">
        <f>_xlfn.XLOOKUP(Table1_1[[#This Row],[CAS_rn]],[1]analyte_order!$C:$C,[1]analyte_order!$E:$E)</f>
        <v>24</v>
      </c>
      <c r="L3272" s="3">
        <v>9.48</v>
      </c>
    </row>
    <row r="3273" spans="1:12" x14ac:dyDescent="0.3">
      <c r="A3273" t="s">
        <v>220</v>
      </c>
      <c r="B3273" s="1">
        <v>44314</v>
      </c>
      <c r="C3273" s="1" t="str">
        <f t="shared" si="51"/>
        <v>21118</v>
      </c>
      <c r="D3273" t="s">
        <v>109</v>
      </c>
      <c r="E3273" t="s">
        <v>110</v>
      </c>
      <c r="F3273" t="s">
        <v>190</v>
      </c>
      <c r="G3273">
        <v>11</v>
      </c>
      <c r="H3273">
        <v>25.75</v>
      </c>
      <c r="I3273" t="s">
        <v>30</v>
      </c>
      <c r="J3273" t="str">
        <f>_xlfn.XLOOKUP(Table1_1[[#This Row],[Analyte]],[1]analyte_order!$B:$B,[1]analyte_order!$C:$C)</f>
        <v>120226-60-0</v>
      </c>
      <c r="K3273">
        <f>_xlfn.XLOOKUP(Table1_1[[#This Row],[CAS_rn]],[1]analyte_order!$C:$C,[1]analyte_order!$E:$E)</f>
        <v>25</v>
      </c>
      <c r="L3273" s="3">
        <v>4.2</v>
      </c>
    </row>
    <row r="3274" spans="1:12" x14ac:dyDescent="0.3">
      <c r="A3274" t="s">
        <v>220</v>
      </c>
      <c r="B3274" s="1">
        <v>44314</v>
      </c>
      <c r="C3274" s="1" t="str">
        <f t="shared" si="51"/>
        <v>21118</v>
      </c>
      <c r="D3274" t="s">
        <v>109</v>
      </c>
      <c r="E3274" t="s">
        <v>110</v>
      </c>
      <c r="F3274" t="s">
        <v>190</v>
      </c>
      <c r="G3274">
        <v>11</v>
      </c>
      <c r="H3274">
        <v>25.75</v>
      </c>
      <c r="I3274" t="s">
        <v>31</v>
      </c>
      <c r="J3274" t="str">
        <f>_xlfn.XLOOKUP(Table1_1[[#This Row],[Analyte]],[1]analyte_order!$B:$B,[1]analyte_order!$C:$C)</f>
        <v>2355-31-9</v>
      </c>
      <c r="K3274">
        <f>_xlfn.XLOOKUP(Table1_1[[#This Row],[CAS_rn]],[1]analyte_order!$C:$C,[1]analyte_order!$E:$E)</f>
        <v>26</v>
      </c>
      <c r="L3274" s="3">
        <v>4.5499999999999999E-2</v>
      </c>
    </row>
    <row r="3275" spans="1:12" x14ac:dyDescent="0.3">
      <c r="A3275" t="s">
        <v>220</v>
      </c>
      <c r="B3275" s="1">
        <v>44314</v>
      </c>
      <c r="C3275" s="1" t="str">
        <f t="shared" si="51"/>
        <v>21118</v>
      </c>
      <c r="D3275" t="s">
        <v>109</v>
      </c>
      <c r="E3275" t="s">
        <v>110</v>
      </c>
      <c r="F3275" t="s">
        <v>190</v>
      </c>
      <c r="G3275">
        <v>11</v>
      </c>
      <c r="H3275">
        <v>25.75</v>
      </c>
      <c r="I3275" t="s">
        <v>32</v>
      </c>
      <c r="J3275" t="str">
        <f>_xlfn.XLOOKUP(Table1_1[[#This Row],[Analyte]],[1]analyte_order!$B:$B,[1]analyte_order!$C:$C)</f>
        <v>2991-50-6</v>
      </c>
      <c r="K3275">
        <f>_xlfn.XLOOKUP(Table1_1[[#This Row],[CAS_rn]],[1]analyte_order!$C:$C,[1]analyte_order!$E:$E)</f>
        <v>27</v>
      </c>
      <c r="L3275" s="3">
        <v>4.5499999999999999E-2</v>
      </c>
    </row>
    <row r="3276" spans="1:12" x14ac:dyDescent="0.3">
      <c r="A3276" t="s">
        <v>220</v>
      </c>
      <c r="B3276" s="1">
        <v>44314</v>
      </c>
      <c r="C3276" s="1" t="str">
        <f t="shared" si="51"/>
        <v>21118</v>
      </c>
      <c r="D3276" t="s">
        <v>109</v>
      </c>
      <c r="E3276" t="s">
        <v>110</v>
      </c>
      <c r="F3276" t="s">
        <v>190</v>
      </c>
      <c r="G3276">
        <v>11</v>
      </c>
      <c r="H3276">
        <v>25.75</v>
      </c>
      <c r="I3276" t="s">
        <v>33</v>
      </c>
      <c r="J3276" t="str">
        <f>_xlfn.XLOOKUP(Table1_1[[#This Row],[Analyte]],[1]analyte_order!$B:$B,[1]analyte_order!$C:$C)</f>
        <v>754-91-6</v>
      </c>
      <c r="K3276">
        <f>_xlfn.XLOOKUP(Table1_1[[#This Row],[CAS_rn]],[1]analyte_order!$C:$C,[1]analyte_order!$E:$E)</f>
        <v>28</v>
      </c>
      <c r="L3276" s="3">
        <v>4.9000000000000004</v>
      </c>
    </row>
    <row r="3277" spans="1:12" x14ac:dyDescent="0.3">
      <c r="A3277" t="s">
        <v>220</v>
      </c>
      <c r="B3277" s="1">
        <v>44314</v>
      </c>
      <c r="C3277" s="1" t="str">
        <f t="shared" si="51"/>
        <v>21118</v>
      </c>
      <c r="D3277" t="s">
        <v>109</v>
      </c>
      <c r="E3277" t="s">
        <v>110</v>
      </c>
      <c r="F3277" t="s">
        <v>190</v>
      </c>
      <c r="G3277">
        <v>11</v>
      </c>
      <c r="H3277">
        <v>25.75</v>
      </c>
      <c r="I3277" t="s">
        <v>34</v>
      </c>
      <c r="J3277" t="str">
        <f>_xlfn.XLOOKUP(Table1_1[[#This Row],[Analyte]],[1]analyte_order!$B:$B,[1]analyte_order!$C:$C)</f>
        <v>2806-24-8</v>
      </c>
      <c r="K3277">
        <f>_xlfn.XLOOKUP(Table1_1[[#This Row],[CAS_rn]],[1]analyte_order!$C:$C,[1]analyte_order!$E:$E)</f>
        <v>29</v>
      </c>
      <c r="L3277" s="3">
        <v>4.5499999999999999E-2</v>
      </c>
    </row>
    <row r="3278" spans="1:12" x14ac:dyDescent="0.3">
      <c r="A3278" t="s">
        <v>220</v>
      </c>
      <c r="B3278" s="1">
        <v>44314</v>
      </c>
      <c r="C3278" s="1" t="str">
        <f t="shared" si="51"/>
        <v>21118</v>
      </c>
      <c r="D3278" t="s">
        <v>109</v>
      </c>
      <c r="E3278" t="s">
        <v>110</v>
      </c>
      <c r="F3278" t="s">
        <v>190</v>
      </c>
      <c r="G3278">
        <v>11</v>
      </c>
      <c r="H3278">
        <v>25.75</v>
      </c>
      <c r="I3278" t="s">
        <v>35</v>
      </c>
      <c r="J3278" t="str">
        <f>_xlfn.XLOOKUP(Table1_1[[#This Row],[Analyte]],[1]analyte_order!$B:$B,[1]analyte_order!$C:$C)</f>
        <v>31506-32-8</v>
      </c>
      <c r="K3278">
        <f>_xlfn.XLOOKUP(Table1_1[[#This Row],[CAS_rn]],[1]analyte_order!$C:$C,[1]analyte_order!$E:$E)</f>
        <v>30</v>
      </c>
      <c r="L3278" s="3">
        <v>4.5499999999999999E-2</v>
      </c>
    </row>
    <row r="3279" spans="1:12" x14ac:dyDescent="0.3">
      <c r="A3279" t="s">
        <v>220</v>
      </c>
      <c r="B3279" s="1">
        <v>44314</v>
      </c>
      <c r="C3279" s="1" t="str">
        <f t="shared" si="51"/>
        <v>21118</v>
      </c>
      <c r="D3279" t="s">
        <v>109</v>
      </c>
      <c r="E3279" t="s">
        <v>110</v>
      </c>
      <c r="F3279" t="s">
        <v>190</v>
      </c>
      <c r="G3279">
        <v>11</v>
      </c>
      <c r="H3279">
        <v>25.75</v>
      </c>
      <c r="I3279" t="s">
        <v>36</v>
      </c>
      <c r="J3279" t="str">
        <f>_xlfn.XLOOKUP(Table1_1[[#This Row],[Analyte]],[1]analyte_order!$B:$B,[1]analyte_order!$C:$C)</f>
        <v>4151-50-2</v>
      </c>
      <c r="K3279">
        <f>_xlfn.XLOOKUP(Table1_1[[#This Row],[CAS_rn]],[1]analyte_order!$C:$C,[1]analyte_order!$E:$E)</f>
        <v>31</v>
      </c>
      <c r="L3279" s="3">
        <v>4.5499999999999999E-2</v>
      </c>
    </row>
    <row r="3280" spans="1:12" x14ac:dyDescent="0.3">
      <c r="A3280" t="s">
        <v>220</v>
      </c>
      <c r="B3280" s="1">
        <v>44314</v>
      </c>
      <c r="C3280" s="1" t="str">
        <f t="shared" si="51"/>
        <v>21118</v>
      </c>
      <c r="D3280" t="s">
        <v>109</v>
      </c>
      <c r="E3280" t="s">
        <v>110</v>
      </c>
      <c r="F3280" t="s">
        <v>190</v>
      </c>
      <c r="G3280">
        <v>11</v>
      </c>
      <c r="H3280">
        <v>25.75</v>
      </c>
      <c r="I3280" t="s">
        <v>37</v>
      </c>
      <c r="J3280" t="str">
        <f>_xlfn.XLOOKUP(Table1_1[[#This Row],[Analyte]],[1]analyte_order!$B:$B,[1]analyte_order!$C:$C)</f>
        <v>13252-13-6</v>
      </c>
      <c r="K3280">
        <f>_xlfn.XLOOKUP(Table1_1[[#This Row],[CAS_rn]],[1]analyte_order!$C:$C,[1]analyte_order!$E:$E)</f>
        <v>34</v>
      </c>
      <c r="L3280" s="3">
        <v>4.5499999999999999E-2</v>
      </c>
    </row>
    <row r="3281" spans="1:12" x14ac:dyDescent="0.3">
      <c r="A3281" t="s">
        <v>220</v>
      </c>
      <c r="B3281" s="1">
        <v>44314</v>
      </c>
      <c r="C3281" s="1" t="str">
        <f t="shared" si="51"/>
        <v>21118</v>
      </c>
      <c r="D3281" t="s">
        <v>109</v>
      </c>
      <c r="E3281" t="s">
        <v>110</v>
      </c>
      <c r="F3281" t="s">
        <v>190</v>
      </c>
      <c r="G3281">
        <v>11</v>
      </c>
      <c r="H3281">
        <v>25.75</v>
      </c>
      <c r="I3281" t="s">
        <v>38</v>
      </c>
      <c r="J3281" t="str">
        <f>_xlfn.XLOOKUP(Table1_1[[#This Row],[Analyte]],[1]analyte_order!$B:$B,[1]analyte_order!$C:$C)</f>
        <v>919005-14-4</v>
      </c>
      <c r="K3281">
        <f>_xlfn.XLOOKUP(Table1_1[[#This Row],[CAS_rn]],[1]analyte_order!$C:$C,[1]analyte_order!$E:$E)</f>
        <v>35</v>
      </c>
      <c r="L3281" s="3">
        <v>4.5499999999999999E-2</v>
      </c>
    </row>
    <row r="3282" spans="1:12" x14ac:dyDescent="0.3">
      <c r="A3282" t="s">
        <v>220</v>
      </c>
      <c r="B3282" s="1">
        <v>44314</v>
      </c>
      <c r="C3282" s="1" t="str">
        <f t="shared" si="51"/>
        <v>21118</v>
      </c>
      <c r="D3282" t="s">
        <v>109</v>
      </c>
      <c r="E3282" t="s">
        <v>110</v>
      </c>
      <c r="F3282" t="s">
        <v>190</v>
      </c>
      <c r="G3282">
        <v>11</v>
      </c>
      <c r="H3282">
        <v>25.75</v>
      </c>
      <c r="I3282" t="s">
        <v>39</v>
      </c>
      <c r="J3282" t="str">
        <f>_xlfn.XLOOKUP(Table1_1[[#This Row],[Analyte]],[1]analyte_order!$B:$B,[1]analyte_order!$C:$C)</f>
        <v>756426-58-1</v>
      </c>
      <c r="K3282">
        <f>_xlfn.XLOOKUP(Table1_1[[#This Row],[CAS_rn]],[1]analyte_order!$C:$C,[1]analyte_order!$E:$E)</f>
        <v>36</v>
      </c>
      <c r="L3282" s="3">
        <v>4.5499999999999999E-2</v>
      </c>
    </row>
    <row r="3283" spans="1:12" x14ac:dyDescent="0.3">
      <c r="A3283" t="s">
        <v>220</v>
      </c>
      <c r="B3283" s="1">
        <v>44314</v>
      </c>
      <c r="C3283" s="1" t="str">
        <f t="shared" si="51"/>
        <v>21118</v>
      </c>
      <c r="D3283" t="s">
        <v>109</v>
      </c>
      <c r="E3283" t="s">
        <v>110</v>
      </c>
      <c r="F3283" t="s">
        <v>190</v>
      </c>
      <c r="G3283">
        <v>11</v>
      </c>
      <c r="H3283">
        <v>25.75</v>
      </c>
      <c r="I3283" t="s">
        <v>40</v>
      </c>
      <c r="J3283" t="str">
        <f>_xlfn.XLOOKUP(Table1_1[[#This Row],[Analyte]],[1]analyte_order!$B:$B,[1]analyte_order!$C:$C)</f>
        <v>763051-92-9</v>
      </c>
      <c r="K3283">
        <f>_xlfn.XLOOKUP(Table1_1[[#This Row],[CAS_rn]],[1]analyte_order!$C:$C,[1]analyte_order!$E:$E)</f>
        <v>37</v>
      </c>
      <c r="L3283" s="3">
        <v>4.5499999999999999E-2</v>
      </c>
    </row>
    <row r="3284" spans="1:12" x14ac:dyDescent="0.3">
      <c r="A3284" t="s">
        <v>220</v>
      </c>
      <c r="B3284" s="1">
        <v>44314</v>
      </c>
      <c r="C3284" s="1" t="str">
        <f t="shared" si="51"/>
        <v>21118</v>
      </c>
      <c r="D3284" t="s">
        <v>109</v>
      </c>
      <c r="E3284" t="s">
        <v>110</v>
      </c>
      <c r="F3284" t="s">
        <v>190</v>
      </c>
      <c r="G3284">
        <v>11</v>
      </c>
      <c r="H3284">
        <v>25.75</v>
      </c>
      <c r="I3284" t="s">
        <v>41</v>
      </c>
      <c r="J3284" t="str">
        <f>_xlfn.XLOOKUP(Table1_1[[#This Row],[Analyte]],[1]analyte_order!$B:$B,[1]analyte_order!$C:$C)</f>
        <v>356-02-5</v>
      </c>
      <c r="K3284">
        <f>_xlfn.XLOOKUP(Table1_1[[#This Row],[CAS_rn]],[1]analyte_order!$C:$C,[1]analyte_order!$E:$E)</f>
        <v>38</v>
      </c>
      <c r="L3284" s="3">
        <v>0.45500000000000002</v>
      </c>
    </row>
    <row r="3285" spans="1:12" x14ac:dyDescent="0.3">
      <c r="A3285" t="s">
        <v>220</v>
      </c>
      <c r="B3285" s="1">
        <v>44314</v>
      </c>
      <c r="C3285" s="1" t="str">
        <f t="shared" si="51"/>
        <v>21118</v>
      </c>
      <c r="D3285" t="s">
        <v>109</v>
      </c>
      <c r="E3285" t="s">
        <v>110</v>
      </c>
      <c r="F3285" t="s">
        <v>190</v>
      </c>
      <c r="G3285">
        <v>11</v>
      </c>
      <c r="H3285">
        <v>25.75</v>
      </c>
      <c r="I3285" t="s">
        <v>42</v>
      </c>
      <c r="J3285" t="str">
        <f>_xlfn.XLOOKUP(Table1_1[[#This Row],[Analyte]],[1]analyte_order!$B:$B,[1]analyte_order!$C:$C)</f>
        <v>914637-49-3</v>
      </c>
      <c r="K3285">
        <f>_xlfn.XLOOKUP(Table1_1[[#This Row],[CAS_rn]],[1]analyte_order!$C:$C,[1]analyte_order!$E:$E)</f>
        <v>39</v>
      </c>
      <c r="L3285" s="3">
        <v>4.5499999999999999E-2</v>
      </c>
    </row>
    <row r="3286" spans="1:12" x14ac:dyDescent="0.3">
      <c r="A3286" t="s">
        <v>220</v>
      </c>
      <c r="B3286" s="1">
        <v>44314</v>
      </c>
      <c r="C3286" s="1" t="str">
        <f t="shared" si="51"/>
        <v>21118</v>
      </c>
      <c r="D3286" t="s">
        <v>109</v>
      </c>
      <c r="E3286" t="s">
        <v>110</v>
      </c>
      <c r="F3286" t="s">
        <v>190</v>
      </c>
      <c r="G3286">
        <v>11</v>
      </c>
      <c r="H3286">
        <v>25.75</v>
      </c>
      <c r="I3286" t="s">
        <v>43</v>
      </c>
      <c r="J3286" t="str">
        <f>_xlfn.XLOOKUP(Table1_1[[#This Row],[Analyte]],[1]analyte_order!$B:$B,[1]analyte_order!$C:$C)</f>
        <v>812-70-4</v>
      </c>
      <c r="K3286">
        <f>_xlfn.XLOOKUP(Table1_1[[#This Row],[CAS_rn]],[1]analyte_order!$C:$C,[1]analyte_order!$E:$E)</f>
        <v>40</v>
      </c>
      <c r="L3286" s="3">
        <v>4.5499999999999999E-2</v>
      </c>
    </row>
    <row r="3287" spans="1:12" x14ac:dyDescent="0.3">
      <c r="A3287" t="s">
        <v>220</v>
      </c>
      <c r="B3287" s="1">
        <v>44314</v>
      </c>
      <c r="C3287" s="1" t="str">
        <f t="shared" si="51"/>
        <v>21118</v>
      </c>
      <c r="D3287" t="s">
        <v>109</v>
      </c>
      <c r="E3287" t="s">
        <v>110</v>
      </c>
      <c r="F3287" t="s">
        <v>190</v>
      </c>
      <c r="G3287">
        <v>11</v>
      </c>
      <c r="H3287">
        <v>25.75</v>
      </c>
      <c r="I3287" t="s">
        <v>44</v>
      </c>
      <c r="J3287" t="str">
        <f>_xlfn.XLOOKUP(Table1_1[[#This Row],[Analyte]],[1]analyte_order!$B:$B,[1]analyte_order!$C:$C)</f>
        <v>53826-12-3</v>
      </c>
      <c r="K3287">
        <f>_xlfn.XLOOKUP(Table1_1[[#This Row],[CAS_rn]],[1]analyte_order!$C:$C,[1]analyte_order!$E:$E)</f>
        <v>41</v>
      </c>
      <c r="L3287" s="3">
        <v>0.114</v>
      </c>
    </row>
    <row r="3288" spans="1:12" x14ac:dyDescent="0.3">
      <c r="A3288" t="s">
        <v>220</v>
      </c>
      <c r="B3288" s="1">
        <v>44314</v>
      </c>
      <c r="C3288" s="1" t="str">
        <f t="shared" si="51"/>
        <v>21118</v>
      </c>
      <c r="D3288" t="s">
        <v>109</v>
      </c>
      <c r="E3288" t="s">
        <v>110</v>
      </c>
      <c r="F3288" t="s">
        <v>190</v>
      </c>
      <c r="G3288">
        <v>11</v>
      </c>
      <c r="H3288">
        <v>25.75</v>
      </c>
      <c r="I3288" t="s">
        <v>45</v>
      </c>
      <c r="J3288" t="str">
        <f>_xlfn.XLOOKUP(Table1_1[[#This Row],[Analyte]],[1]analyte_order!$B:$B,[1]analyte_order!$C:$C)</f>
        <v>27854-31-5</v>
      </c>
      <c r="K3288">
        <f>_xlfn.XLOOKUP(Table1_1[[#This Row],[CAS_rn]],[1]analyte_order!$C:$C,[1]analyte_order!$E:$E)</f>
        <v>42</v>
      </c>
      <c r="L3288" s="3">
        <v>0.114</v>
      </c>
    </row>
    <row r="3289" spans="1:12" x14ac:dyDescent="0.3">
      <c r="A3289" t="s">
        <v>220</v>
      </c>
      <c r="B3289" s="1">
        <v>44314</v>
      </c>
      <c r="C3289" s="1" t="str">
        <f t="shared" si="51"/>
        <v>21118</v>
      </c>
      <c r="D3289" t="s">
        <v>109</v>
      </c>
      <c r="E3289" t="s">
        <v>110</v>
      </c>
      <c r="F3289" t="s">
        <v>190</v>
      </c>
      <c r="G3289">
        <v>11</v>
      </c>
      <c r="H3289">
        <v>25.75</v>
      </c>
      <c r="I3289" t="s">
        <v>46</v>
      </c>
      <c r="J3289" t="str">
        <f>_xlfn.XLOOKUP(Table1_1[[#This Row],[Analyte]],[1]analyte_order!$B:$B,[1]analyte_order!$C:$C)</f>
        <v>53826-13-4</v>
      </c>
      <c r="K3289">
        <f>_xlfn.XLOOKUP(Table1_1[[#This Row],[CAS_rn]],[1]analyte_order!$C:$C,[1]analyte_order!$E:$E)</f>
        <v>43</v>
      </c>
      <c r="L3289" s="3">
        <v>4.5499999999999999E-2</v>
      </c>
    </row>
    <row r="3290" spans="1:12" x14ac:dyDescent="0.3">
      <c r="A3290" t="s">
        <v>220</v>
      </c>
      <c r="B3290" s="1">
        <v>44314</v>
      </c>
      <c r="C3290" s="1" t="str">
        <f t="shared" si="51"/>
        <v>21118</v>
      </c>
      <c r="D3290" t="s">
        <v>109</v>
      </c>
      <c r="E3290" t="s">
        <v>110</v>
      </c>
      <c r="F3290" t="s">
        <v>190</v>
      </c>
      <c r="G3290">
        <v>11</v>
      </c>
      <c r="H3290">
        <v>25.75</v>
      </c>
      <c r="I3290" t="s">
        <v>47</v>
      </c>
      <c r="J3290" t="str">
        <f>_xlfn.XLOOKUP(Table1_1[[#This Row],[Analyte]],[1]analyte_order!$B:$B,[1]analyte_order!$C:$C)</f>
        <v>161094-75-3</v>
      </c>
      <c r="K3290">
        <f>_xlfn.XLOOKUP(Table1_1[[#This Row],[CAS_rn]],[1]analyte_order!$C:$C,[1]analyte_order!$E:$E)</f>
        <v>44</v>
      </c>
      <c r="L3290" s="3">
        <v>4.5499999999999999E-2</v>
      </c>
    </row>
    <row r="3291" spans="1:12" x14ac:dyDescent="0.3">
      <c r="A3291" t="s">
        <v>220</v>
      </c>
      <c r="B3291" s="1">
        <v>44314</v>
      </c>
      <c r="C3291" s="1" t="str">
        <f t="shared" si="51"/>
        <v>21118</v>
      </c>
      <c r="D3291" t="s">
        <v>109</v>
      </c>
      <c r="E3291" t="s">
        <v>110</v>
      </c>
      <c r="F3291" t="s">
        <v>190</v>
      </c>
      <c r="G3291">
        <v>11</v>
      </c>
      <c r="H3291">
        <v>25.75</v>
      </c>
      <c r="I3291" t="s">
        <v>48</v>
      </c>
      <c r="J3291" t="str">
        <f>_xlfn.XLOOKUP(Table1_1[[#This Row],[Analyte]],[1]analyte_order!$B:$B,[1]analyte_order!$C:$C)</f>
        <v>70887-84-2</v>
      </c>
      <c r="K3291">
        <f>_xlfn.XLOOKUP(Table1_1[[#This Row],[CAS_rn]],[1]analyte_order!$C:$C,[1]analyte_order!$E:$E)</f>
        <v>45</v>
      </c>
      <c r="L3291" s="3">
        <v>4.5499999999999999E-2</v>
      </c>
    </row>
    <row r="3292" spans="1:12" x14ac:dyDescent="0.3">
      <c r="A3292" t="s">
        <v>220</v>
      </c>
      <c r="B3292" s="1">
        <v>44314</v>
      </c>
      <c r="C3292" s="1" t="str">
        <f t="shared" si="51"/>
        <v>21118</v>
      </c>
      <c r="D3292" t="s">
        <v>109</v>
      </c>
      <c r="E3292" t="s">
        <v>110</v>
      </c>
      <c r="F3292" t="s">
        <v>190</v>
      </c>
      <c r="G3292">
        <v>11</v>
      </c>
      <c r="H3292">
        <v>25.75</v>
      </c>
      <c r="I3292" t="s">
        <v>49</v>
      </c>
      <c r="J3292" t="str">
        <f>_xlfn.XLOOKUP(Table1_1[[#This Row],[Analyte]],[1]analyte_order!$B:$B,[1]analyte_order!$C:$C)</f>
        <v>57677-95-9</v>
      </c>
      <c r="K3292">
        <f>_xlfn.XLOOKUP(Table1_1[[#This Row],[CAS_rn]],[1]analyte_order!$C:$C,[1]analyte_order!$E:$E)</f>
        <v>46</v>
      </c>
      <c r="L3292" s="3">
        <v>0.114</v>
      </c>
    </row>
    <row r="3293" spans="1:12" x14ac:dyDescent="0.3">
      <c r="A3293" t="s">
        <v>220</v>
      </c>
      <c r="B3293" s="1">
        <v>44314</v>
      </c>
      <c r="C3293" s="1" t="str">
        <f t="shared" si="51"/>
        <v>21118</v>
      </c>
      <c r="D3293" t="s">
        <v>109</v>
      </c>
      <c r="E3293" t="s">
        <v>110</v>
      </c>
      <c r="F3293" t="s">
        <v>190</v>
      </c>
      <c r="G3293">
        <v>11</v>
      </c>
      <c r="H3293">
        <v>25.75</v>
      </c>
      <c r="I3293" t="s">
        <v>50</v>
      </c>
      <c r="J3293" t="str">
        <f>_xlfn.XLOOKUP(Table1_1[[#This Row],[Analyte]],[1]analyte_order!$B:$B,[1]analyte_order!$C:$C)</f>
        <v>30334-69-1</v>
      </c>
      <c r="K3293">
        <f>_xlfn.XLOOKUP(Table1_1[[#This Row],[CAS_rn]],[1]analyte_order!$C:$C,[1]analyte_order!$E:$E)</f>
        <v>51</v>
      </c>
      <c r="L3293" s="3">
        <v>0.114</v>
      </c>
    </row>
    <row r="3294" spans="1:12" x14ac:dyDescent="0.3">
      <c r="A3294" t="s">
        <v>220</v>
      </c>
      <c r="B3294" s="1">
        <v>44314</v>
      </c>
      <c r="C3294" s="1" t="str">
        <f t="shared" si="51"/>
        <v>21118</v>
      </c>
      <c r="D3294" t="s">
        <v>109</v>
      </c>
      <c r="E3294" t="s">
        <v>110</v>
      </c>
      <c r="F3294" t="s">
        <v>190</v>
      </c>
      <c r="G3294">
        <v>11</v>
      </c>
      <c r="H3294">
        <v>25.75</v>
      </c>
      <c r="I3294" t="s">
        <v>51</v>
      </c>
      <c r="J3294" t="str">
        <f>_xlfn.XLOOKUP(Table1_1[[#This Row],[Analyte]],[1]analyte_order!$B:$B,[1]analyte_order!$C:$C)</f>
        <v>41997-13-1</v>
      </c>
      <c r="K3294">
        <f>_xlfn.XLOOKUP(Table1_1[[#This Row],[CAS_rn]],[1]analyte_order!$C:$C,[1]analyte_order!$E:$E)</f>
        <v>52</v>
      </c>
      <c r="L3294" s="3">
        <v>36.5</v>
      </c>
    </row>
    <row r="3295" spans="1:12" x14ac:dyDescent="0.3">
      <c r="A3295" t="s">
        <v>220</v>
      </c>
      <c r="B3295" s="1">
        <v>44314</v>
      </c>
      <c r="C3295" s="1" t="str">
        <f t="shared" si="51"/>
        <v>21118</v>
      </c>
      <c r="D3295" t="s">
        <v>109</v>
      </c>
      <c r="E3295" t="s">
        <v>110</v>
      </c>
      <c r="F3295" t="s">
        <v>190</v>
      </c>
      <c r="G3295">
        <v>11</v>
      </c>
      <c r="H3295">
        <v>25.75</v>
      </c>
      <c r="I3295" t="s">
        <v>52</v>
      </c>
      <c r="J3295" t="str">
        <f>_xlfn.XLOOKUP(Table1_1[[#This Row],[Analyte]],[1]analyte_order!$B:$B,[1]analyte_order!$C:$C)</f>
        <v>423-41-6</v>
      </c>
      <c r="K3295">
        <f>_xlfn.XLOOKUP(Table1_1[[#This Row],[CAS_rn]],[1]analyte_order!$C:$C,[1]analyte_order!$E:$E)</f>
        <v>53</v>
      </c>
      <c r="L3295" s="3">
        <v>0.114</v>
      </c>
    </row>
    <row r="3296" spans="1:12" x14ac:dyDescent="0.3">
      <c r="A3296" t="s">
        <v>220</v>
      </c>
      <c r="B3296" s="1">
        <v>44314</v>
      </c>
      <c r="C3296" s="1" t="str">
        <f t="shared" si="51"/>
        <v>21118</v>
      </c>
      <c r="D3296" t="s">
        <v>109</v>
      </c>
      <c r="E3296" t="s">
        <v>110</v>
      </c>
      <c r="F3296" t="s">
        <v>190</v>
      </c>
      <c r="G3296">
        <v>11</v>
      </c>
      <c r="H3296">
        <v>25.75</v>
      </c>
      <c r="I3296" t="s">
        <v>53</v>
      </c>
      <c r="J3296" t="str">
        <f>_xlfn.XLOOKUP(Table1_1[[#This Row],[Analyte]],[1]analyte_order!$B:$B,[1]analyte_order!$C:$C)</f>
        <v>777011-38-8</v>
      </c>
      <c r="K3296">
        <f>_xlfn.XLOOKUP(Table1_1[[#This Row],[CAS_rn]],[1]analyte_order!$C:$C,[1]analyte_order!$E:$E)</f>
        <v>54</v>
      </c>
      <c r="L3296" s="3">
        <v>4.5499999999999999E-2</v>
      </c>
    </row>
    <row r="3297" spans="1:12" x14ac:dyDescent="0.3">
      <c r="A3297" t="s">
        <v>220</v>
      </c>
      <c r="B3297" s="1">
        <v>44314</v>
      </c>
      <c r="C3297" s="1" t="str">
        <f t="shared" si="51"/>
        <v>21118</v>
      </c>
      <c r="D3297" t="s">
        <v>109</v>
      </c>
      <c r="E3297" t="s">
        <v>110</v>
      </c>
      <c r="F3297" t="s">
        <v>190</v>
      </c>
      <c r="G3297">
        <v>11</v>
      </c>
      <c r="H3297">
        <v>25.75</v>
      </c>
      <c r="I3297" t="s">
        <v>54</v>
      </c>
      <c r="J3297" t="str">
        <f>_xlfn.XLOOKUP(Table1_1[[#This Row],[Analyte]],[1]analyte_order!$B:$B,[1]analyte_order!$C:$C)</f>
        <v>646-83-3</v>
      </c>
      <c r="K3297">
        <f>_xlfn.XLOOKUP(Table1_1[[#This Row],[CAS_rn]],[1]analyte_order!$C:$C,[1]analyte_order!$E:$E)</f>
        <v>55</v>
      </c>
      <c r="L3297" s="3">
        <v>0.114</v>
      </c>
    </row>
    <row r="3298" spans="1:12" x14ac:dyDescent="0.3">
      <c r="A3298" t="s">
        <v>220</v>
      </c>
      <c r="B3298" s="1">
        <v>44314</v>
      </c>
      <c r="C3298" s="1" t="str">
        <f t="shared" si="51"/>
        <v>21118</v>
      </c>
      <c r="D3298" t="s">
        <v>109</v>
      </c>
      <c r="E3298" t="s">
        <v>110</v>
      </c>
      <c r="F3298" t="s">
        <v>190</v>
      </c>
      <c r="G3298">
        <v>11</v>
      </c>
      <c r="H3298">
        <v>25.75</v>
      </c>
      <c r="I3298" t="s">
        <v>55</v>
      </c>
      <c r="J3298" t="str">
        <f>_xlfn.XLOOKUP(Table1_1[[#This Row],[Analyte]],[1]analyte_order!$B:$B,[1]analyte_order!$C:$C)</f>
        <v>678-41-1</v>
      </c>
      <c r="K3298">
        <f>_xlfn.XLOOKUP(Table1_1[[#This Row],[CAS_rn]],[1]analyte_order!$C:$C,[1]analyte_order!$E:$E)</f>
        <v>56</v>
      </c>
      <c r="L3298" s="3">
        <v>4.5499999999999999E-2</v>
      </c>
    </row>
    <row r="3299" spans="1:12" x14ac:dyDescent="0.3">
      <c r="A3299" t="s">
        <v>220</v>
      </c>
      <c r="B3299" s="1">
        <v>44314</v>
      </c>
      <c r="C3299" s="1" t="str">
        <f t="shared" si="51"/>
        <v>21118</v>
      </c>
      <c r="D3299" t="s">
        <v>109</v>
      </c>
      <c r="E3299" t="s">
        <v>110</v>
      </c>
      <c r="F3299" t="s">
        <v>190</v>
      </c>
      <c r="G3299">
        <v>11</v>
      </c>
      <c r="H3299">
        <v>25.75</v>
      </c>
      <c r="I3299" t="s">
        <v>56</v>
      </c>
      <c r="J3299" t="str">
        <f>_xlfn.XLOOKUP(Table1_1[[#This Row],[Analyte]],[1]analyte_order!$B:$B,[1]analyte_order!$C:$C)</f>
        <v>2965-52-8</v>
      </c>
      <c r="K3299">
        <f>_xlfn.XLOOKUP(Table1_1[[#This Row],[CAS_rn]],[1]analyte_order!$C:$C,[1]analyte_order!$E:$E)</f>
        <v>57</v>
      </c>
      <c r="L3299" s="3">
        <v>4.5499999999999999E-2</v>
      </c>
    </row>
    <row r="3300" spans="1:12" x14ac:dyDescent="0.3">
      <c r="A3300" t="s">
        <v>221</v>
      </c>
      <c r="B3300" s="1">
        <v>44314</v>
      </c>
      <c r="C3300" s="1" t="str">
        <f t="shared" si="51"/>
        <v>21118</v>
      </c>
      <c r="D3300" t="s">
        <v>109</v>
      </c>
      <c r="E3300" t="s">
        <v>110</v>
      </c>
      <c r="F3300" t="s">
        <v>111</v>
      </c>
      <c r="G3300">
        <v>19</v>
      </c>
      <c r="H3300">
        <v>167.6</v>
      </c>
      <c r="I3300" t="s">
        <v>7</v>
      </c>
      <c r="J3300" t="str">
        <f>_xlfn.XLOOKUP(Table1_1[[#This Row],[Analyte]],[1]analyte_order!$B:$B,[1]analyte_order!$C:$C)</f>
        <v>375-22-4</v>
      </c>
      <c r="K3300">
        <f>_xlfn.XLOOKUP(Table1_1[[#This Row],[CAS_rn]],[1]analyte_order!$C:$C,[1]analyte_order!$E:$E)</f>
        <v>1</v>
      </c>
      <c r="L3300" s="3">
        <v>4.3499999999999997E-2</v>
      </c>
    </row>
    <row r="3301" spans="1:12" x14ac:dyDescent="0.3">
      <c r="A3301" t="s">
        <v>221</v>
      </c>
      <c r="B3301" s="1">
        <v>44314</v>
      </c>
      <c r="C3301" s="1" t="str">
        <f t="shared" si="51"/>
        <v>21118</v>
      </c>
      <c r="D3301" t="s">
        <v>109</v>
      </c>
      <c r="E3301" t="s">
        <v>110</v>
      </c>
      <c r="F3301" t="s">
        <v>111</v>
      </c>
      <c r="G3301">
        <v>19</v>
      </c>
      <c r="H3301">
        <v>167.6</v>
      </c>
      <c r="I3301" t="s">
        <v>8</v>
      </c>
      <c r="J3301" t="str">
        <f>_xlfn.XLOOKUP(Table1_1[[#This Row],[Analyte]],[1]analyte_order!$B:$B,[1]analyte_order!$C:$C)</f>
        <v>2706-90-3</v>
      </c>
      <c r="K3301">
        <f>_xlfn.XLOOKUP(Table1_1[[#This Row],[CAS_rn]],[1]analyte_order!$C:$C,[1]analyte_order!$E:$E)</f>
        <v>2</v>
      </c>
      <c r="L3301" s="3">
        <v>4.3499999999999997E-2</v>
      </c>
    </row>
    <row r="3302" spans="1:12" x14ac:dyDescent="0.3">
      <c r="A3302" t="s">
        <v>221</v>
      </c>
      <c r="B3302" s="1">
        <v>44314</v>
      </c>
      <c r="C3302" s="1" t="str">
        <f t="shared" si="51"/>
        <v>21118</v>
      </c>
      <c r="D3302" t="s">
        <v>109</v>
      </c>
      <c r="E3302" t="s">
        <v>110</v>
      </c>
      <c r="F3302" t="s">
        <v>111</v>
      </c>
      <c r="G3302">
        <v>19</v>
      </c>
      <c r="H3302">
        <v>167.6</v>
      </c>
      <c r="I3302" t="s">
        <v>9</v>
      </c>
      <c r="J3302" t="str">
        <f>_xlfn.XLOOKUP(Table1_1[[#This Row],[Analyte]],[1]analyte_order!$B:$B,[1]analyte_order!$C:$C)</f>
        <v>307-24-4</v>
      </c>
      <c r="K3302">
        <f>_xlfn.XLOOKUP(Table1_1[[#This Row],[CAS_rn]],[1]analyte_order!$C:$C,[1]analyte_order!$E:$E)</f>
        <v>3</v>
      </c>
      <c r="L3302" s="3">
        <v>4.3499999999999997E-2</v>
      </c>
    </row>
    <row r="3303" spans="1:12" x14ac:dyDescent="0.3">
      <c r="A3303" t="s">
        <v>221</v>
      </c>
      <c r="B3303" s="1">
        <v>44314</v>
      </c>
      <c r="C3303" s="1" t="str">
        <f t="shared" si="51"/>
        <v>21118</v>
      </c>
      <c r="D3303" t="s">
        <v>109</v>
      </c>
      <c r="E3303" t="s">
        <v>110</v>
      </c>
      <c r="F3303" t="s">
        <v>111</v>
      </c>
      <c r="G3303">
        <v>19</v>
      </c>
      <c r="H3303">
        <v>167.6</v>
      </c>
      <c r="I3303" t="s">
        <v>10</v>
      </c>
      <c r="J3303" t="str">
        <f>_xlfn.XLOOKUP(Table1_1[[#This Row],[Analyte]],[1]analyte_order!$B:$B,[1]analyte_order!$C:$C)</f>
        <v>375-85-9</v>
      </c>
      <c r="K3303">
        <f>_xlfn.XLOOKUP(Table1_1[[#This Row],[CAS_rn]],[1]analyte_order!$C:$C,[1]analyte_order!$E:$E)</f>
        <v>4</v>
      </c>
      <c r="L3303" s="3">
        <v>4.3499999999999997E-2</v>
      </c>
    </row>
    <row r="3304" spans="1:12" x14ac:dyDescent="0.3">
      <c r="A3304" t="s">
        <v>221</v>
      </c>
      <c r="B3304" s="1">
        <v>44314</v>
      </c>
      <c r="C3304" s="1" t="str">
        <f t="shared" si="51"/>
        <v>21118</v>
      </c>
      <c r="D3304" t="s">
        <v>109</v>
      </c>
      <c r="E3304" t="s">
        <v>110</v>
      </c>
      <c r="F3304" t="s">
        <v>111</v>
      </c>
      <c r="G3304">
        <v>19</v>
      </c>
      <c r="H3304">
        <v>167.6</v>
      </c>
      <c r="I3304" t="s">
        <v>11</v>
      </c>
      <c r="J3304" t="str">
        <f>_xlfn.XLOOKUP(Table1_1[[#This Row],[Analyte]],[1]analyte_order!$B:$B,[1]analyte_order!$C:$C)</f>
        <v>335-67-1</v>
      </c>
      <c r="K3304">
        <f>_xlfn.XLOOKUP(Table1_1[[#This Row],[CAS_rn]],[1]analyte_order!$C:$C,[1]analyte_order!$E:$E)</f>
        <v>5</v>
      </c>
      <c r="L3304" s="3">
        <v>4.3499999999999997E-2</v>
      </c>
    </row>
    <row r="3305" spans="1:12" x14ac:dyDescent="0.3">
      <c r="A3305" t="s">
        <v>221</v>
      </c>
      <c r="B3305" s="1">
        <v>44314</v>
      </c>
      <c r="C3305" s="1" t="str">
        <f t="shared" si="51"/>
        <v>21118</v>
      </c>
      <c r="D3305" t="s">
        <v>109</v>
      </c>
      <c r="E3305" t="s">
        <v>110</v>
      </c>
      <c r="F3305" t="s">
        <v>111</v>
      </c>
      <c r="G3305">
        <v>19</v>
      </c>
      <c r="H3305">
        <v>167.6</v>
      </c>
      <c r="I3305" t="s">
        <v>12</v>
      </c>
      <c r="J3305" t="str">
        <f>_xlfn.XLOOKUP(Table1_1[[#This Row],[Analyte]],[1]analyte_order!$B:$B,[1]analyte_order!$C:$C)</f>
        <v>375-95-1</v>
      </c>
      <c r="K3305">
        <f>_xlfn.XLOOKUP(Table1_1[[#This Row],[CAS_rn]],[1]analyte_order!$C:$C,[1]analyte_order!$E:$E)</f>
        <v>6</v>
      </c>
      <c r="L3305" s="3">
        <v>4.3499999999999997E-2</v>
      </c>
    </row>
    <row r="3306" spans="1:12" x14ac:dyDescent="0.3">
      <c r="A3306" t="s">
        <v>221</v>
      </c>
      <c r="B3306" s="1">
        <v>44314</v>
      </c>
      <c r="C3306" s="1" t="str">
        <f t="shared" si="51"/>
        <v>21118</v>
      </c>
      <c r="D3306" t="s">
        <v>109</v>
      </c>
      <c r="E3306" t="s">
        <v>110</v>
      </c>
      <c r="F3306" t="s">
        <v>111</v>
      </c>
      <c r="G3306">
        <v>19</v>
      </c>
      <c r="H3306">
        <v>167.6</v>
      </c>
      <c r="I3306" t="s">
        <v>19</v>
      </c>
      <c r="J3306" t="str">
        <f>_xlfn.XLOOKUP(Table1_1[[#This Row],[Analyte]],[1]analyte_order!$B:$B,[1]analyte_order!$C:$C)</f>
        <v>335-76-2</v>
      </c>
      <c r="K3306">
        <f>_xlfn.XLOOKUP(Table1_1[[#This Row],[CAS_rn]],[1]analyte_order!$C:$C,[1]analyte_order!$E:$E)</f>
        <v>7</v>
      </c>
      <c r="L3306" s="3">
        <v>3.82</v>
      </c>
    </row>
    <row r="3307" spans="1:12" x14ac:dyDescent="0.3">
      <c r="A3307" t="s">
        <v>221</v>
      </c>
      <c r="B3307" s="1">
        <v>44314</v>
      </c>
      <c r="C3307" s="1" t="str">
        <f t="shared" si="51"/>
        <v>21118</v>
      </c>
      <c r="D3307" t="s">
        <v>109</v>
      </c>
      <c r="E3307" t="s">
        <v>110</v>
      </c>
      <c r="F3307" t="s">
        <v>111</v>
      </c>
      <c r="G3307">
        <v>19</v>
      </c>
      <c r="H3307">
        <v>167.6</v>
      </c>
      <c r="I3307" t="s">
        <v>20</v>
      </c>
      <c r="J3307" t="str">
        <f>_xlfn.XLOOKUP(Table1_1[[#This Row],[Analyte]],[1]analyte_order!$B:$B,[1]analyte_order!$C:$C)</f>
        <v>2058-94-8</v>
      </c>
      <c r="K3307">
        <f>_xlfn.XLOOKUP(Table1_1[[#This Row],[CAS_rn]],[1]analyte_order!$C:$C,[1]analyte_order!$E:$E)</f>
        <v>8</v>
      </c>
      <c r="L3307" s="3">
        <v>12</v>
      </c>
    </row>
    <row r="3308" spans="1:12" x14ac:dyDescent="0.3">
      <c r="A3308" t="s">
        <v>221</v>
      </c>
      <c r="B3308" s="1">
        <v>44314</v>
      </c>
      <c r="C3308" s="1" t="str">
        <f t="shared" si="51"/>
        <v>21118</v>
      </c>
      <c r="D3308" t="s">
        <v>109</v>
      </c>
      <c r="E3308" t="s">
        <v>110</v>
      </c>
      <c r="F3308" t="s">
        <v>111</v>
      </c>
      <c r="G3308">
        <v>19</v>
      </c>
      <c r="H3308">
        <v>167.6</v>
      </c>
      <c r="I3308" t="s">
        <v>21</v>
      </c>
      <c r="J3308" t="str">
        <f>_xlfn.XLOOKUP(Table1_1[[#This Row],[Analyte]],[1]analyte_order!$B:$B,[1]analyte_order!$C:$C)</f>
        <v>307-55-1</v>
      </c>
      <c r="K3308">
        <f>_xlfn.XLOOKUP(Table1_1[[#This Row],[CAS_rn]],[1]analyte_order!$C:$C,[1]analyte_order!$E:$E)</f>
        <v>9</v>
      </c>
      <c r="L3308" s="3">
        <v>14.2</v>
      </c>
    </row>
    <row r="3309" spans="1:12" x14ac:dyDescent="0.3">
      <c r="A3309" t="s">
        <v>221</v>
      </c>
      <c r="B3309" s="1">
        <v>44314</v>
      </c>
      <c r="C3309" s="1" t="str">
        <f t="shared" si="51"/>
        <v>21118</v>
      </c>
      <c r="D3309" t="s">
        <v>109</v>
      </c>
      <c r="E3309" t="s">
        <v>110</v>
      </c>
      <c r="F3309" t="s">
        <v>111</v>
      </c>
      <c r="G3309">
        <v>19</v>
      </c>
      <c r="H3309">
        <v>167.6</v>
      </c>
      <c r="I3309" t="s">
        <v>22</v>
      </c>
      <c r="J3309" t="str">
        <f>_xlfn.XLOOKUP(Table1_1[[#This Row],[Analyte]],[1]analyte_order!$B:$B,[1]analyte_order!$C:$C)</f>
        <v>72629-94-8</v>
      </c>
      <c r="K3309">
        <f>_xlfn.XLOOKUP(Table1_1[[#This Row],[CAS_rn]],[1]analyte_order!$C:$C,[1]analyte_order!$E:$E)</f>
        <v>10</v>
      </c>
      <c r="L3309" s="3">
        <v>10.4</v>
      </c>
    </row>
    <row r="3310" spans="1:12" x14ac:dyDescent="0.3">
      <c r="A3310" t="s">
        <v>221</v>
      </c>
      <c r="B3310" s="1">
        <v>44314</v>
      </c>
      <c r="C3310" s="1" t="str">
        <f t="shared" si="51"/>
        <v>21118</v>
      </c>
      <c r="D3310" t="s">
        <v>109</v>
      </c>
      <c r="E3310" t="s">
        <v>110</v>
      </c>
      <c r="F3310" t="s">
        <v>111</v>
      </c>
      <c r="G3310">
        <v>19</v>
      </c>
      <c r="H3310">
        <v>167.6</v>
      </c>
      <c r="I3310" t="s">
        <v>23</v>
      </c>
      <c r="J3310" t="str">
        <f>_xlfn.XLOOKUP(Table1_1[[#This Row],[Analyte]],[1]analyte_order!$B:$B,[1]analyte_order!$C:$C)</f>
        <v>376-06-7</v>
      </c>
      <c r="K3310">
        <f>_xlfn.XLOOKUP(Table1_1[[#This Row],[CAS_rn]],[1]analyte_order!$C:$C,[1]analyte_order!$E:$E)</f>
        <v>11</v>
      </c>
      <c r="L3310" s="3">
        <v>11.9</v>
      </c>
    </row>
    <row r="3311" spans="1:12" x14ac:dyDescent="0.3">
      <c r="A3311" t="s">
        <v>221</v>
      </c>
      <c r="B3311" s="1">
        <v>44314</v>
      </c>
      <c r="C3311" s="1" t="str">
        <f t="shared" si="51"/>
        <v>21118</v>
      </c>
      <c r="D3311" t="s">
        <v>109</v>
      </c>
      <c r="E3311" t="s">
        <v>110</v>
      </c>
      <c r="F3311" t="s">
        <v>111</v>
      </c>
      <c r="G3311">
        <v>19</v>
      </c>
      <c r="H3311">
        <v>167.6</v>
      </c>
      <c r="I3311" t="s">
        <v>24</v>
      </c>
      <c r="J3311" t="str">
        <f>_xlfn.XLOOKUP(Table1_1[[#This Row],[Analyte]],[1]analyte_order!$B:$B,[1]analyte_order!$C:$C)</f>
        <v>67905-19-5</v>
      </c>
      <c r="K3311">
        <f>_xlfn.XLOOKUP(Table1_1[[#This Row],[CAS_rn]],[1]analyte_order!$C:$C,[1]analyte_order!$E:$E)</f>
        <v>12</v>
      </c>
      <c r="L3311" s="3">
        <v>0.90600000000000003</v>
      </c>
    </row>
    <row r="3312" spans="1:12" x14ac:dyDescent="0.3">
      <c r="A3312" t="s">
        <v>221</v>
      </c>
      <c r="B3312" s="1">
        <v>44314</v>
      </c>
      <c r="C3312" s="1" t="str">
        <f t="shared" si="51"/>
        <v>21118</v>
      </c>
      <c r="D3312" t="s">
        <v>109</v>
      </c>
      <c r="E3312" t="s">
        <v>110</v>
      </c>
      <c r="F3312" t="s">
        <v>111</v>
      </c>
      <c r="G3312">
        <v>19</v>
      </c>
      <c r="H3312">
        <v>167.6</v>
      </c>
      <c r="I3312" t="s">
        <v>13</v>
      </c>
      <c r="J3312" t="str">
        <f>_xlfn.XLOOKUP(Table1_1[[#This Row],[Analyte]],[1]analyte_order!$B:$B,[1]analyte_order!$C:$C)</f>
        <v>375-73-5</v>
      </c>
      <c r="K3312">
        <f>_xlfn.XLOOKUP(Table1_1[[#This Row],[CAS_rn]],[1]analyte_order!$C:$C,[1]analyte_order!$E:$E)</f>
        <v>14</v>
      </c>
      <c r="L3312" s="3">
        <v>4.3499999999999997E-2</v>
      </c>
    </row>
    <row r="3313" spans="1:12" x14ac:dyDescent="0.3">
      <c r="A3313" t="s">
        <v>221</v>
      </c>
      <c r="B3313" s="1">
        <v>44314</v>
      </c>
      <c r="C3313" s="1" t="str">
        <f t="shared" si="51"/>
        <v>21118</v>
      </c>
      <c r="D3313" t="s">
        <v>109</v>
      </c>
      <c r="E3313" t="s">
        <v>110</v>
      </c>
      <c r="F3313" t="s">
        <v>111</v>
      </c>
      <c r="G3313">
        <v>19</v>
      </c>
      <c r="H3313">
        <v>167.6</v>
      </c>
      <c r="I3313" t="s">
        <v>14</v>
      </c>
      <c r="J3313" t="str">
        <f>_xlfn.XLOOKUP(Table1_1[[#This Row],[Analyte]],[1]analyte_order!$B:$B,[1]analyte_order!$C:$C)</f>
        <v>2706-91-4</v>
      </c>
      <c r="K3313">
        <f>_xlfn.XLOOKUP(Table1_1[[#This Row],[CAS_rn]],[1]analyte_order!$C:$C,[1]analyte_order!$E:$E)</f>
        <v>15</v>
      </c>
      <c r="L3313" s="3">
        <v>0.1085</v>
      </c>
    </row>
    <row r="3314" spans="1:12" x14ac:dyDescent="0.3">
      <c r="A3314" t="s">
        <v>221</v>
      </c>
      <c r="B3314" s="1">
        <v>44314</v>
      </c>
      <c r="C3314" s="1" t="str">
        <f t="shared" si="51"/>
        <v>21118</v>
      </c>
      <c r="D3314" t="s">
        <v>109</v>
      </c>
      <c r="E3314" t="s">
        <v>110</v>
      </c>
      <c r="F3314" t="s">
        <v>111</v>
      </c>
      <c r="G3314">
        <v>19</v>
      </c>
      <c r="H3314">
        <v>167.6</v>
      </c>
      <c r="I3314" t="s">
        <v>15</v>
      </c>
      <c r="J3314" t="str">
        <f>_xlfn.XLOOKUP(Table1_1[[#This Row],[Analyte]],[1]analyte_order!$B:$B,[1]analyte_order!$C:$C)</f>
        <v>355-46-4</v>
      </c>
      <c r="K3314">
        <f>_xlfn.XLOOKUP(Table1_1[[#This Row],[CAS_rn]],[1]analyte_order!$C:$C,[1]analyte_order!$E:$E)</f>
        <v>16</v>
      </c>
      <c r="L3314" s="3">
        <v>6.11</v>
      </c>
    </row>
    <row r="3315" spans="1:12" x14ac:dyDescent="0.3">
      <c r="A3315" t="s">
        <v>221</v>
      </c>
      <c r="B3315" s="1">
        <v>44314</v>
      </c>
      <c r="C3315" s="1" t="str">
        <f t="shared" si="51"/>
        <v>21118</v>
      </c>
      <c r="D3315" t="s">
        <v>109</v>
      </c>
      <c r="E3315" t="s">
        <v>110</v>
      </c>
      <c r="F3315" t="s">
        <v>111</v>
      </c>
      <c r="G3315">
        <v>19</v>
      </c>
      <c r="H3315">
        <v>167.6</v>
      </c>
      <c r="I3315" t="s">
        <v>16</v>
      </c>
      <c r="J3315" t="str">
        <f>_xlfn.XLOOKUP(Table1_1[[#This Row],[Analyte]],[1]analyte_order!$B:$B,[1]analyte_order!$C:$C)</f>
        <v>375-92-8</v>
      </c>
      <c r="K3315">
        <f>_xlfn.XLOOKUP(Table1_1[[#This Row],[CAS_rn]],[1]analyte_order!$C:$C,[1]analyte_order!$E:$E)</f>
        <v>17</v>
      </c>
      <c r="L3315" s="3">
        <v>1.1299999999999999</v>
      </c>
    </row>
    <row r="3316" spans="1:12" x14ac:dyDescent="0.3">
      <c r="A3316" t="s">
        <v>221</v>
      </c>
      <c r="B3316" s="1">
        <v>44314</v>
      </c>
      <c r="C3316" s="1" t="str">
        <f t="shared" si="51"/>
        <v>21118</v>
      </c>
      <c r="D3316" t="s">
        <v>109</v>
      </c>
      <c r="E3316" t="s">
        <v>110</v>
      </c>
      <c r="F3316" t="s">
        <v>111</v>
      </c>
      <c r="G3316">
        <v>19</v>
      </c>
      <c r="H3316">
        <v>167.6</v>
      </c>
      <c r="I3316" t="s">
        <v>17</v>
      </c>
      <c r="J3316" t="str">
        <f>_xlfn.XLOOKUP(Table1_1[[#This Row],[Analyte]],[1]analyte_order!$B:$B,[1]analyte_order!$C:$C)</f>
        <v>1763-23-1</v>
      </c>
      <c r="K3316">
        <f>_xlfn.XLOOKUP(Table1_1[[#This Row],[CAS_rn]],[1]analyte_order!$C:$C,[1]analyte_order!$E:$E)</f>
        <v>18</v>
      </c>
      <c r="L3316" s="3">
        <v>1190</v>
      </c>
    </row>
    <row r="3317" spans="1:12" x14ac:dyDescent="0.3">
      <c r="A3317" t="s">
        <v>221</v>
      </c>
      <c r="B3317" s="1">
        <v>44314</v>
      </c>
      <c r="C3317" s="1" t="str">
        <f t="shared" si="51"/>
        <v>21118</v>
      </c>
      <c r="D3317" t="s">
        <v>109</v>
      </c>
      <c r="E3317" t="s">
        <v>110</v>
      </c>
      <c r="F3317" t="s">
        <v>111</v>
      </c>
      <c r="G3317">
        <v>19</v>
      </c>
      <c r="H3317">
        <v>167.6</v>
      </c>
      <c r="I3317" t="s">
        <v>25</v>
      </c>
      <c r="J3317" t="str">
        <f>_xlfn.XLOOKUP(Table1_1[[#This Row],[Analyte]],[1]analyte_order!$B:$B,[1]analyte_order!$C:$C)</f>
        <v>68259-12-1</v>
      </c>
      <c r="K3317">
        <f>_xlfn.XLOOKUP(Table1_1[[#This Row],[CAS_rn]],[1]analyte_order!$C:$C,[1]analyte_order!$E:$E)</f>
        <v>19</v>
      </c>
      <c r="L3317" s="3">
        <v>8.24</v>
      </c>
    </row>
    <row r="3318" spans="1:12" x14ac:dyDescent="0.3">
      <c r="A3318" t="s">
        <v>221</v>
      </c>
      <c r="B3318" s="1">
        <v>44314</v>
      </c>
      <c r="C3318" s="1" t="str">
        <f t="shared" si="51"/>
        <v>21118</v>
      </c>
      <c r="D3318" t="s">
        <v>109</v>
      </c>
      <c r="E3318" t="s">
        <v>110</v>
      </c>
      <c r="F3318" t="s">
        <v>111</v>
      </c>
      <c r="G3318">
        <v>19</v>
      </c>
      <c r="H3318">
        <v>167.6</v>
      </c>
      <c r="I3318" t="s">
        <v>26</v>
      </c>
      <c r="J3318" t="str">
        <f>_xlfn.XLOOKUP(Table1_1[[#This Row],[Analyte]],[1]analyte_order!$B:$B,[1]analyte_order!$C:$C)</f>
        <v>335-77-3</v>
      </c>
      <c r="K3318">
        <f>_xlfn.XLOOKUP(Table1_1[[#This Row],[CAS_rn]],[1]analyte_order!$C:$C,[1]analyte_order!$E:$E)</f>
        <v>20</v>
      </c>
      <c r="L3318" s="3">
        <v>14.4</v>
      </c>
    </row>
    <row r="3319" spans="1:12" x14ac:dyDescent="0.3">
      <c r="A3319" t="s">
        <v>221</v>
      </c>
      <c r="B3319" s="1">
        <v>44314</v>
      </c>
      <c r="C3319" s="1" t="str">
        <f t="shared" si="51"/>
        <v>21118</v>
      </c>
      <c r="D3319" t="s">
        <v>109</v>
      </c>
      <c r="E3319" t="s">
        <v>110</v>
      </c>
      <c r="F3319" t="s">
        <v>111</v>
      </c>
      <c r="G3319">
        <v>19</v>
      </c>
      <c r="H3319">
        <v>167.6</v>
      </c>
      <c r="I3319" t="s">
        <v>27</v>
      </c>
      <c r="J3319" t="str">
        <f>_xlfn.XLOOKUP(Table1_1[[#This Row],[Analyte]],[1]analyte_order!$B:$B,[1]analyte_order!$C:$C)</f>
        <v>79780-39-5</v>
      </c>
      <c r="K3319">
        <f>_xlfn.XLOOKUP(Table1_1[[#This Row],[CAS_rn]],[1]analyte_order!$C:$C,[1]analyte_order!$E:$E)</f>
        <v>21</v>
      </c>
      <c r="L3319" s="3">
        <v>3.72</v>
      </c>
    </row>
    <row r="3320" spans="1:12" x14ac:dyDescent="0.3">
      <c r="A3320" t="s">
        <v>221</v>
      </c>
      <c r="B3320" s="1">
        <v>44314</v>
      </c>
      <c r="C3320" s="1" t="str">
        <f t="shared" si="51"/>
        <v>21118</v>
      </c>
      <c r="D3320" t="s">
        <v>109</v>
      </c>
      <c r="E3320" t="s">
        <v>110</v>
      </c>
      <c r="F3320" t="s">
        <v>111</v>
      </c>
      <c r="G3320">
        <v>19</v>
      </c>
      <c r="H3320">
        <v>167.6</v>
      </c>
      <c r="I3320" t="s">
        <v>28</v>
      </c>
      <c r="J3320" t="str">
        <f>_xlfn.XLOOKUP(Table1_1[[#This Row],[Analyte]],[1]analyte_order!$B:$B,[1]analyte_order!$C:$C)</f>
        <v>757124-72-4</v>
      </c>
      <c r="K3320">
        <f>_xlfn.XLOOKUP(Table1_1[[#This Row],[CAS_rn]],[1]analyte_order!$C:$C,[1]analyte_order!$E:$E)</f>
        <v>22</v>
      </c>
      <c r="L3320" s="3">
        <v>0.1085</v>
      </c>
    </row>
    <row r="3321" spans="1:12" x14ac:dyDescent="0.3">
      <c r="A3321" t="s">
        <v>221</v>
      </c>
      <c r="B3321" s="1">
        <v>44314</v>
      </c>
      <c r="C3321" s="1" t="str">
        <f t="shared" si="51"/>
        <v>21118</v>
      </c>
      <c r="D3321" t="s">
        <v>109</v>
      </c>
      <c r="E3321" t="s">
        <v>110</v>
      </c>
      <c r="F3321" t="s">
        <v>111</v>
      </c>
      <c r="G3321">
        <v>19</v>
      </c>
      <c r="H3321">
        <v>167.6</v>
      </c>
      <c r="I3321" t="s">
        <v>18</v>
      </c>
      <c r="J3321" t="str">
        <f>_xlfn.XLOOKUP(Table1_1[[#This Row],[Analyte]],[1]analyte_order!$B:$B,[1]analyte_order!$C:$C)</f>
        <v>27619-97-2</v>
      </c>
      <c r="K3321">
        <f>_xlfn.XLOOKUP(Table1_1[[#This Row],[CAS_rn]],[1]analyte_order!$C:$C,[1]analyte_order!$E:$E)</f>
        <v>23</v>
      </c>
      <c r="L3321" s="3">
        <v>4.3499999999999997E-2</v>
      </c>
    </row>
    <row r="3322" spans="1:12" x14ac:dyDescent="0.3">
      <c r="A3322" t="s">
        <v>221</v>
      </c>
      <c r="B3322" s="1">
        <v>44314</v>
      </c>
      <c r="C3322" s="1" t="str">
        <f t="shared" si="51"/>
        <v>21118</v>
      </c>
      <c r="D3322" t="s">
        <v>109</v>
      </c>
      <c r="E3322" t="s">
        <v>110</v>
      </c>
      <c r="F3322" t="s">
        <v>111</v>
      </c>
      <c r="G3322">
        <v>19</v>
      </c>
      <c r="H3322">
        <v>167.6</v>
      </c>
      <c r="I3322" t="s">
        <v>29</v>
      </c>
      <c r="J3322" t="str">
        <f>_xlfn.XLOOKUP(Table1_1[[#This Row],[Analyte]],[1]analyte_order!$B:$B,[1]analyte_order!$C:$C)</f>
        <v>39108-34-4</v>
      </c>
      <c r="K3322">
        <f>_xlfn.XLOOKUP(Table1_1[[#This Row],[CAS_rn]],[1]analyte_order!$C:$C,[1]analyte_order!$E:$E)</f>
        <v>24</v>
      </c>
      <c r="L3322" s="3">
        <v>2.31</v>
      </c>
    </row>
    <row r="3323" spans="1:12" x14ac:dyDescent="0.3">
      <c r="A3323" t="s">
        <v>221</v>
      </c>
      <c r="B3323" s="1">
        <v>44314</v>
      </c>
      <c r="C3323" s="1" t="str">
        <f t="shared" si="51"/>
        <v>21118</v>
      </c>
      <c r="D3323" t="s">
        <v>109</v>
      </c>
      <c r="E3323" t="s">
        <v>110</v>
      </c>
      <c r="F3323" t="s">
        <v>111</v>
      </c>
      <c r="G3323">
        <v>19</v>
      </c>
      <c r="H3323">
        <v>167.6</v>
      </c>
      <c r="I3323" t="s">
        <v>30</v>
      </c>
      <c r="J3323" t="str">
        <f>_xlfn.XLOOKUP(Table1_1[[#This Row],[Analyte]],[1]analyte_order!$B:$B,[1]analyte_order!$C:$C)</f>
        <v>120226-60-0</v>
      </c>
      <c r="K3323">
        <f>_xlfn.XLOOKUP(Table1_1[[#This Row],[CAS_rn]],[1]analyte_order!$C:$C,[1]analyte_order!$E:$E)</f>
        <v>25</v>
      </c>
      <c r="L3323" s="3">
        <v>7</v>
      </c>
    </row>
    <row r="3324" spans="1:12" x14ac:dyDescent="0.3">
      <c r="A3324" t="s">
        <v>221</v>
      </c>
      <c r="B3324" s="1">
        <v>44314</v>
      </c>
      <c r="C3324" s="1" t="str">
        <f t="shared" si="51"/>
        <v>21118</v>
      </c>
      <c r="D3324" t="s">
        <v>109</v>
      </c>
      <c r="E3324" t="s">
        <v>110</v>
      </c>
      <c r="F3324" t="s">
        <v>111</v>
      </c>
      <c r="G3324">
        <v>19</v>
      </c>
      <c r="H3324">
        <v>167.6</v>
      </c>
      <c r="I3324" t="s">
        <v>31</v>
      </c>
      <c r="J3324" t="str">
        <f>_xlfn.XLOOKUP(Table1_1[[#This Row],[Analyte]],[1]analyte_order!$B:$B,[1]analyte_order!$C:$C)</f>
        <v>2355-31-9</v>
      </c>
      <c r="K3324">
        <f>_xlfn.XLOOKUP(Table1_1[[#This Row],[CAS_rn]],[1]analyte_order!$C:$C,[1]analyte_order!$E:$E)</f>
        <v>26</v>
      </c>
      <c r="L3324" s="3">
        <v>4.3499999999999997E-2</v>
      </c>
    </row>
    <row r="3325" spans="1:12" x14ac:dyDescent="0.3">
      <c r="A3325" t="s">
        <v>221</v>
      </c>
      <c r="B3325" s="1">
        <v>44314</v>
      </c>
      <c r="C3325" s="1" t="str">
        <f t="shared" si="51"/>
        <v>21118</v>
      </c>
      <c r="D3325" t="s">
        <v>109</v>
      </c>
      <c r="E3325" t="s">
        <v>110</v>
      </c>
      <c r="F3325" t="s">
        <v>111</v>
      </c>
      <c r="G3325">
        <v>19</v>
      </c>
      <c r="H3325">
        <v>167.6</v>
      </c>
      <c r="I3325" t="s">
        <v>32</v>
      </c>
      <c r="J3325" t="str">
        <f>_xlfn.XLOOKUP(Table1_1[[#This Row],[Analyte]],[1]analyte_order!$B:$B,[1]analyte_order!$C:$C)</f>
        <v>2991-50-6</v>
      </c>
      <c r="K3325">
        <f>_xlfn.XLOOKUP(Table1_1[[#This Row],[CAS_rn]],[1]analyte_order!$C:$C,[1]analyte_order!$E:$E)</f>
        <v>27</v>
      </c>
      <c r="L3325" s="3">
        <v>4.3499999999999997E-2</v>
      </c>
    </row>
    <row r="3326" spans="1:12" x14ac:dyDescent="0.3">
      <c r="A3326" t="s">
        <v>221</v>
      </c>
      <c r="B3326" s="1">
        <v>44314</v>
      </c>
      <c r="C3326" s="1" t="str">
        <f t="shared" si="51"/>
        <v>21118</v>
      </c>
      <c r="D3326" t="s">
        <v>109</v>
      </c>
      <c r="E3326" t="s">
        <v>110</v>
      </c>
      <c r="F3326" t="s">
        <v>111</v>
      </c>
      <c r="G3326">
        <v>19</v>
      </c>
      <c r="H3326">
        <v>167.6</v>
      </c>
      <c r="I3326" t="s">
        <v>33</v>
      </c>
      <c r="J3326" t="str">
        <f>_xlfn.XLOOKUP(Table1_1[[#This Row],[Analyte]],[1]analyte_order!$B:$B,[1]analyte_order!$C:$C)</f>
        <v>754-91-6</v>
      </c>
      <c r="K3326">
        <f>_xlfn.XLOOKUP(Table1_1[[#This Row],[CAS_rn]],[1]analyte_order!$C:$C,[1]analyte_order!$E:$E)</f>
        <v>28</v>
      </c>
      <c r="L3326" s="3">
        <v>2.6</v>
      </c>
    </row>
    <row r="3327" spans="1:12" x14ac:dyDescent="0.3">
      <c r="A3327" t="s">
        <v>221</v>
      </c>
      <c r="B3327" s="1">
        <v>44314</v>
      </c>
      <c r="C3327" s="1" t="str">
        <f t="shared" si="51"/>
        <v>21118</v>
      </c>
      <c r="D3327" t="s">
        <v>109</v>
      </c>
      <c r="E3327" t="s">
        <v>110</v>
      </c>
      <c r="F3327" t="s">
        <v>111</v>
      </c>
      <c r="G3327">
        <v>19</v>
      </c>
      <c r="H3327">
        <v>167.6</v>
      </c>
      <c r="I3327" t="s">
        <v>34</v>
      </c>
      <c r="J3327" t="str">
        <f>_xlfn.XLOOKUP(Table1_1[[#This Row],[Analyte]],[1]analyte_order!$B:$B,[1]analyte_order!$C:$C)</f>
        <v>2806-24-8</v>
      </c>
      <c r="K3327">
        <f>_xlfn.XLOOKUP(Table1_1[[#This Row],[CAS_rn]],[1]analyte_order!$C:$C,[1]analyte_order!$E:$E)</f>
        <v>29</v>
      </c>
      <c r="L3327" s="3">
        <v>4.3499999999999997E-2</v>
      </c>
    </row>
    <row r="3328" spans="1:12" x14ac:dyDescent="0.3">
      <c r="A3328" t="s">
        <v>221</v>
      </c>
      <c r="B3328" s="1">
        <v>44314</v>
      </c>
      <c r="C3328" s="1" t="str">
        <f t="shared" si="51"/>
        <v>21118</v>
      </c>
      <c r="D3328" t="s">
        <v>109</v>
      </c>
      <c r="E3328" t="s">
        <v>110</v>
      </c>
      <c r="F3328" t="s">
        <v>111</v>
      </c>
      <c r="G3328">
        <v>19</v>
      </c>
      <c r="H3328">
        <v>167.6</v>
      </c>
      <c r="I3328" t="s">
        <v>35</v>
      </c>
      <c r="J3328" t="str">
        <f>_xlfn.XLOOKUP(Table1_1[[#This Row],[Analyte]],[1]analyte_order!$B:$B,[1]analyte_order!$C:$C)</f>
        <v>31506-32-8</v>
      </c>
      <c r="K3328">
        <f>_xlfn.XLOOKUP(Table1_1[[#This Row],[CAS_rn]],[1]analyte_order!$C:$C,[1]analyte_order!$E:$E)</f>
        <v>30</v>
      </c>
      <c r="L3328" s="3">
        <v>4.3499999999999997E-2</v>
      </c>
    </row>
    <row r="3329" spans="1:12" x14ac:dyDescent="0.3">
      <c r="A3329" t="s">
        <v>221</v>
      </c>
      <c r="B3329" s="1">
        <v>44314</v>
      </c>
      <c r="C3329" s="1" t="str">
        <f t="shared" si="51"/>
        <v>21118</v>
      </c>
      <c r="D3329" t="s">
        <v>109</v>
      </c>
      <c r="E3329" t="s">
        <v>110</v>
      </c>
      <c r="F3329" t="s">
        <v>111</v>
      </c>
      <c r="G3329">
        <v>19</v>
      </c>
      <c r="H3329">
        <v>167.6</v>
      </c>
      <c r="I3329" t="s">
        <v>36</v>
      </c>
      <c r="J3329" t="str">
        <f>_xlfn.XLOOKUP(Table1_1[[#This Row],[Analyte]],[1]analyte_order!$B:$B,[1]analyte_order!$C:$C)</f>
        <v>4151-50-2</v>
      </c>
      <c r="K3329">
        <f>_xlfn.XLOOKUP(Table1_1[[#This Row],[CAS_rn]],[1]analyte_order!$C:$C,[1]analyte_order!$E:$E)</f>
        <v>31</v>
      </c>
      <c r="L3329" s="3">
        <v>4.3499999999999997E-2</v>
      </c>
    </row>
    <row r="3330" spans="1:12" x14ac:dyDescent="0.3">
      <c r="A3330" t="s">
        <v>221</v>
      </c>
      <c r="B3330" s="1">
        <v>44314</v>
      </c>
      <c r="C3330" s="1" t="str">
        <f t="shared" ref="C3330:C3393" si="52">TEXT(B3330,"yy")&amp;TEXT((B3330-DATEVALUE("1/1/"&amp;TEXT(B3330,"yy"))+1),"000")</f>
        <v>21118</v>
      </c>
      <c r="D3330" t="s">
        <v>109</v>
      </c>
      <c r="E3330" t="s">
        <v>110</v>
      </c>
      <c r="F3330" t="s">
        <v>111</v>
      </c>
      <c r="G3330">
        <v>19</v>
      </c>
      <c r="H3330">
        <v>167.6</v>
      </c>
      <c r="I3330" t="s">
        <v>37</v>
      </c>
      <c r="J3330" t="str">
        <f>_xlfn.XLOOKUP(Table1_1[[#This Row],[Analyte]],[1]analyte_order!$B:$B,[1]analyte_order!$C:$C)</f>
        <v>13252-13-6</v>
      </c>
      <c r="K3330">
        <f>_xlfn.XLOOKUP(Table1_1[[#This Row],[CAS_rn]],[1]analyte_order!$C:$C,[1]analyte_order!$E:$E)</f>
        <v>34</v>
      </c>
      <c r="L3330" s="3">
        <v>4.3499999999999997E-2</v>
      </c>
    </row>
    <row r="3331" spans="1:12" x14ac:dyDescent="0.3">
      <c r="A3331" t="s">
        <v>221</v>
      </c>
      <c r="B3331" s="1">
        <v>44314</v>
      </c>
      <c r="C3331" s="1" t="str">
        <f t="shared" si="52"/>
        <v>21118</v>
      </c>
      <c r="D3331" t="s">
        <v>109</v>
      </c>
      <c r="E3331" t="s">
        <v>110</v>
      </c>
      <c r="F3331" t="s">
        <v>111</v>
      </c>
      <c r="G3331">
        <v>19</v>
      </c>
      <c r="H3331">
        <v>167.6</v>
      </c>
      <c r="I3331" t="s">
        <v>38</v>
      </c>
      <c r="J3331" t="str">
        <f>_xlfn.XLOOKUP(Table1_1[[#This Row],[Analyte]],[1]analyte_order!$B:$B,[1]analyte_order!$C:$C)</f>
        <v>919005-14-4</v>
      </c>
      <c r="K3331">
        <f>_xlfn.XLOOKUP(Table1_1[[#This Row],[CAS_rn]],[1]analyte_order!$C:$C,[1]analyte_order!$E:$E)</f>
        <v>35</v>
      </c>
      <c r="L3331" s="3">
        <v>4.3499999999999997E-2</v>
      </c>
    </row>
    <row r="3332" spans="1:12" x14ac:dyDescent="0.3">
      <c r="A3332" t="s">
        <v>221</v>
      </c>
      <c r="B3332" s="1">
        <v>44314</v>
      </c>
      <c r="C3332" s="1" t="str">
        <f t="shared" si="52"/>
        <v>21118</v>
      </c>
      <c r="D3332" t="s">
        <v>109</v>
      </c>
      <c r="E3332" t="s">
        <v>110</v>
      </c>
      <c r="F3332" t="s">
        <v>111</v>
      </c>
      <c r="G3332">
        <v>19</v>
      </c>
      <c r="H3332">
        <v>167.6</v>
      </c>
      <c r="I3332" t="s">
        <v>39</v>
      </c>
      <c r="J3332" t="str">
        <f>_xlfn.XLOOKUP(Table1_1[[#This Row],[Analyte]],[1]analyte_order!$B:$B,[1]analyte_order!$C:$C)</f>
        <v>756426-58-1</v>
      </c>
      <c r="K3332">
        <f>_xlfn.XLOOKUP(Table1_1[[#This Row],[CAS_rn]],[1]analyte_order!$C:$C,[1]analyte_order!$E:$E)</f>
        <v>36</v>
      </c>
      <c r="L3332" s="3">
        <v>4.3499999999999997E-2</v>
      </c>
    </row>
    <row r="3333" spans="1:12" x14ac:dyDescent="0.3">
      <c r="A3333" t="s">
        <v>221</v>
      </c>
      <c r="B3333" s="1">
        <v>44314</v>
      </c>
      <c r="C3333" s="1" t="str">
        <f t="shared" si="52"/>
        <v>21118</v>
      </c>
      <c r="D3333" t="s">
        <v>109</v>
      </c>
      <c r="E3333" t="s">
        <v>110</v>
      </c>
      <c r="F3333" t="s">
        <v>111</v>
      </c>
      <c r="G3333">
        <v>19</v>
      </c>
      <c r="H3333">
        <v>167.6</v>
      </c>
      <c r="I3333" t="s">
        <v>40</v>
      </c>
      <c r="J3333" t="str">
        <f>_xlfn.XLOOKUP(Table1_1[[#This Row],[Analyte]],[1]analyte_order!$B:$B,[1]analyte_order!$C:$C)</f>
        <v>763051-92-9</v>
      </c>
      <c r="K3333">
        <f>_xlfn.XLOOKUP(Table1_1[[#This Row],[CAS_rn]],[1]analyte_order!$C:$C,[1]analyte_order!$E:$E)</f>
        <v>37</v>
      </c>
      <c r="L3333" s="3">
        <v>4.3499999999999997E-2</v>
      </c>
    </row>
    <row r="3334" spans="1:12" x14ac:dyDescent="0.3">
      <c r="A3334" t="s">
        <v>221</v>
      </c>
      <c r="B3334" s="1">
        <v>44314</v>
      </c>
      <c r="C3334" s="1" t="str">
        <f t="shared" si="52"/>
        <v>21118</v>
      </c>
      <c r="D3334" t="s">
        <v>109</v>
      </c>
      <c r="E3334" t="s">
        <v>110</v>
      </c>
      <c r="F3334" t="s">
        <v>111</v>
      </c>
      <c r="G3334">
        <v>19</v>
      </c>
      <c r="H3334">
        <v>167.6</v>
      </c>
      <c r="I3334" t="s">
        <v>41</v>
      </c>
      <c r="J3334" t="str">
        <f>_xlfn.XLOOKUP(Table1_1[[#This Row],[Analyte]],[1]analyte_order!$B:$B,[1]analyte_order!$C:$C)</f>
        <v>356-02-5</v>
      </c>
      <c r="K3334">
        <f>_xlfn.XLOOKUP(Table1_1[[#This Row],[CAS_rn]],[1]analyte_order!$C:$C,[1]analyte_order!$E:$E)</f>
        <v>38</v>
      </c>
      <c r="L3334" s="3">
        <v>0.435</v>
      </c>
    </row>
    <row r="3335" spans="1:12" x14ac:dyDescent="0.3">
      <c r="A3335" t="s">
        <v>221</v>
      </c>
      <c r="B3335" s="1">
        <v>44314</v>
      </c>
      <c r="C3335" s="1" t="str">
        <f t="shared" si="52"/>
        <v>21118</v>
      </c>
      <c r="D3335" t="s">
        <v>109</v>
      </c>
      <c r="E3335" t="s">
        <v>110</v>
      </c>
      <c r="F3335" t="s">
        <v>111</v>
      </c>
      <c r="G3335">
        <v>19</v>
      </c>
      <c r="H3335">
        <v>167.6</v>
      </c>
      <c r="I3335" t="s">
        <v>42</v>
      </c>
      <c r="J3335" t="str">
        <f>_xlfn.XLOOKUP(Table1_1[[#This Row],[Analyte]],[1]analyte_order!$B:$B,[1]analyte_order!$C:$C)</f>
        <v>914637-49-3</v>
      </c>
      <c r="K3335">
        <f>_xlfn.XLOOKUP(Table1_1[[#This Row],[CAS_rn]],[1]analyte_order!$C:$C,[1]analyte_order!$E:$E)</f>
        <v>39</v>
      </c>
      <c r="L3335" s="3">
        <v>4.3499999999999997E-2</v>
      </c>
    </row>
    <row r="3336" spans="1:12" x14ac:dyDescent="0.3">
      <c r="A3336" t="s">
        <v>221</v>
      </c>
      <c r="B3336" s="1">
        <v>44314</v>
      </c>
      <c r="C3336" s="1" t="str">
        <f t="shared" si="52"/>
        <v>21118</v>
      </c>
      <c r="D3336" t="s">
        <v>109</v>
      </c>
      <c r="E3336" t="s">
        <v>110</v>
      </c>
      <c r="F3336" t="s">
        <v>111</v>
      </c>
      <c r="G3336">
        <v>19</v>
      </c>
      <c r="H3336">
        <v>167.6</v>
      </c>
      <c r="I3336" t="s">
        <v>43</v>
      </c>
      <c r="J3336" t="str">
        <f>_xlfn.XLOOKUP(Table1_1[[#This Row],[Analyte]],[1]analyte_order!$B:$B,[1]analyte_order!$C:$C)</f>
        <v>812-70-4</v>
      </c>
      <c r="K3336">
        <f>_xlfn.XLOOKUP(Table1_1[[#This Row],[CAS_rn]],[1]analyte_order!$C:$C,[1]analyte_order!$E:$E)</f>
        <v>40</v>
      </c>
      <c r="L3336" s="3">
        <v>0.26</v>
      </c>
    </row>
    <row r="3337" spans="1:12" x14ac:dyDescent="0.3">
      <c r="A3337" t="s">
        <v>221</v>
      </c>
      <c r="B3337" s="1">
        <v>44314</v>
      </c>
      <c r="C3337" s="1" t="str">
        <f t="shared" si="52"/>
        <v>21118</v>
      </c>
      <c r="D3337" t="s">
        <v>109</v>
      </c>
      <c r="E3337" t="s">
        <v>110</v>
      </c>
      <c r="F3337" t="s">
        <v>111</v>
      </c>
      <c r="G3337">
        <v>19</v>
      </c>
      <c r="H3337">
        <v>167.6</v>
      </c>
      <c r="I3337" t="s">
        <v>44</v>
      </c>
      <c r="J3337" t="str">
        <f>_xlfn.XLOOKUP(Table1_1[[#This Row],[Analyte]],[1]analyte_order!$B:$B,[1]analyte_order!$C:$C)</f>
        <v>53826-12-3</v>
      </c>
      <c r="K3337">
        <f>_xlfn.XLOOKUP(Table1_1[[#This Row],[CAS_rn]],[1]analyte_order!$C:$C,[1]analyte_order!$E:$E)</f>
        <v>41</v>
      </c>
      <c r="L3337" s="3">
        <v>0.1085</v>
      </c>
    </row>
    <row r="3338" spans="1:12" x14ac:dyDescent="0.3">
      <c r="A3338" t="s">
        <v>221</v>
      </c>
      <c r="B3338" s="1">
        <v>44314</v>
      </c>
      <c r="C3338" s="1" t="str">
        <f t="shared" si="52"/>
        <v>21118</v>
      </c>
      <c r="D3338" t="s">
        <v>109</v>
      </c>
      <c r="E3338" t="s">
        <v>110</v>
      </c>
      <c r="F3338" t="s">
        <v>111</v>
      </c>
      <c r="G3338">
        <v>19</v>
      </c>
      <c r="H3338">
        <v>167.6</v>
      </c>
      <c r="I3338" t="s">
        <v>45</v>
      </c>
      <c r="J3338" t="str">
        <f>_xlfn.XLOOKUP(Table1_1[[#This Row],[Analyte]],[1]analyte_order!$B:$B,[1]analyte_order!$C:$C)</f>
        <v>27854-31-5</v>
      </c>
      <c r="K3338">
        <f>_xlfn.XLOOKUP(Table1_1[[#This Row],[CAS_rn]],[1]analyte_order!$C:$C,[1]analyte_order!$E:$E)</f>
        <v>42</v>
      </c>
      <c r="L3338" s="3">
        <v>0.1085</v>
      </c>
    </row>
    <row r="3339" spans="1:12" x14ac:dyDescent="0.3">
      <c r="A3339" t="s">
        <v>221</v>
      </c>
      <c r="B3339" s="1">
        <v>44314</v>
      </c>
      <c r="C3339" s="1" t="str">
        <f t="shared" si="52"/>
        <v>21118</v>
      </c>
      <c r="D3339" t="s">
        <v>109</v>
      </c>
      <c r="E3339" t="s">
        <v>110</v>
      </c>
      <c r="F3339" t="s">
        <v>111</v>
      </c>
      <c r="G3339">
        <v>19</v>
      </c>
      <c r="H3339">
        <v>167.6</v>
      </c>
      <c r="I3339" t="s">
        <v>46</v>
      </c>
      <c r="J3339" t="str">
        <f>_xlfn.XLOOKUP(Table1_1[[#This Row],[Analyte]],[1]analyte_order!$B:$B,[1]analyte_order!$C:$C)</f>
        <v>53826-13-4</v>
      </c>
      <c r="K3339">
        <f>_xlfn.XLOOKUP(Table1_1[[#This Row],[CAS_rn]],[1]analyte_order!$C:$C,[1]analyte_order!$E:$E)</f>
        <v>43</v>
      </c>
      <c r="L3339" s="3">
        <v>4.3499999999999997E-2</v>
      </c>
    </row>
    <row r="3340" spans="1:12" x14ac:dyDescent="0.3">
      <c r="A3340" t="s">
        <v>221</v>
      </c>
      <c r="B3340" s="1">
        <v>44314</v>
      </c>
      <c r="C3340" s="1" t="str">
        <f t="shared" si="52"/>
        <v>21118</v>
      </c>
      <c r="D3340" t="s">
        <v>109</v>
      </c>
      <c r="E3340" t="s">
        <v>110</v>
      </c>
      <c r="F3340" t="s">
        <v>111</v>
      </c>
      <c r="G3340">
        <v>19</v>
      </c>
      <c r="H3340">
        <v>167.6</v>
      </c>
      <c r="I3340" t="s">
        <v>47</v>
      </c>
      <c r="J3340" t="str">
        <f>_xlfn.XLOOKUP(Table1_1[[#This Row],[Analyte]],[1]analyte_order!$B:$B,[1]analyte_order!$C:$C)</f>
        <v>161094-75-3</v>
      </c>
      <c r="K3340">
        <f>_xlfn.XLOOKUP(Table1_1[[#This Row],[CAS_rn]],[1]analyte_order!$C:$C,[1]analyte_order!$E:$E)</f>
        <v>44</v>
      </c>
      <c r="L3340" s="3">
        <v>4.3499999999999997E-2</v>
      </c>
    </row>
    <row r="3341" spans="1:12" x14ac:dyDescent="0.3">
      <c r="A3341" t="s">
        <v>221</v>
      </c>
      <c r="B3341" s="1">
        <v>44314</v>
      </c>
      <c r="C3341" s="1" t="str">
        <f t="shared" si="52"/>
        <v>21118</v>
      </c>
      <c r="D3341" t="s">
        <v>109</v>
      </c>
      <c r="E3341" t="s">
        <v>110</v>
      </c>
      <c r="F3341" t="s">
        <v>111</v>
      </c>
      <c r="G3341">
        <v>19</v>
      </c>
      <c r="H3341">
        <v>167.6</v>
      </c>
      <c r="I3341" t="s">
        <v>48</v>
      </c>
      <c r="J3341" t="str">
        <f>_xlfn.XLOOKUP(Table1_1[[#This Row],[Analyte]],[1]analyte_order!$B:$B,[1]analyte_order!$C:$C)</f>
        <v>70887-84-2</v>
      </c>
      <c r="K3341">
        <f>_xlfn.XLOOKUP(Table1_1[[#This Row],[CAS_rn]],[1]analyte_order!$C:$C,[1]analyte_order!$E:$E)</f>
        <v>45</v>
      </c>
      <c r="L3341" s="3">
        <v>4.3499999999999997E-2</v>
      </c>
    </row>
    <row r="3342" spans="1:12" x14ac:dyDescent="0.3">
      <c r="A3342" t="s">
        <v>221</v>
      </c>
      <c r="B3342" s="1">
        <v>44314</v>
      </c>
      <c r="C3342" s="1" t="str">
        <f t="shared" si="52"/>
        <v>21118</v>
      </c>
      <c r="D3342" t="s">
        <v>109</v>
      </c>
      <c r="E3342" t="s">
        <v>110</v>
      </c>
      <c r="F3342" t="s">
        <v>111</v>
      </c>
      <c r="G3342">
        <v>19</v>
      </c>
      <c r="H3342">
        <v>167.6</v>
      </c>
      <c r="I3342" t="s">
        <v>49</v>
      </c>
      <c r="J3342" t="str">
        <f>_xlfn.XLOOKUP(Table1_1[[#This Row],[Analyte]],[1]analyte_order!$B:$B,[1]analyte_order!$C:$C)</f>
        <v>57677-95-9</v>
      </c>
      <c r="K3342">
        <f>_xlfn.XLOOKUP(Table1_1[[#This Row],[CAS_rn]],[1]analyte_order!$C:$C,[1]analyte_order!$E:$E)</f>
        <v>46</v>
      </c>
      <c r="L3342" s="3">
        <v>0.1085</v>
      </c>
    </row>
    <row r="3343" spans="1:12" x14ac:dyDescent="0.3">
      <c r="A3343" t="s">
        <v>221</v>
      </c>
      <c r="B3343" s="1">
        <v>44314</v>
      </c>
      <c r="C3343" s="1" t="str">
        <f t="shared" si="52"/>
        <v>21118</v>
      </c>
      <c r="D3343" t="s">
        <v>109</v>
      </c>
      <c r="E3343" t="s">
        <v>110</v>
      </c>
      <c r="F3343" t="s">
        <v>111</v>
      </c>
      <c r="G3343">
        <v>19</v>
      </c>
      <c r="H3343">
        <v>167.6</v>
      </c>
      <c r="I3343" t="s">
        <v>50</v>
      </c>
      <c r="J3343" t="str">
        <f>_xlfn.XLOOKUP(Table1_1[[#This Row],[Analyte]],[1]analyte_order!$B:$B,[1]analyte_order!$C:$C)</f>
        <v>30334-69-1</v>
      </c>
      <c r="K3343">
        <f>_xlfn.XLOOKUP(Table1_1[[#This Row],[CAS_rn]],[1]analyte_order!$C:$C,[1]analyte_order!$E:$E)</f>
        <v>51</v>
      </c>
      <c r="L3343" s="3">
        <v>1.31</v>
      </c>
    </row>
    <row r="3344" spans="1:12" x14ac:dyDescent="0.3">
      <c r="A3344" t="s">
        <v>221</v>
      </c>
      <c r="B3344" s="1">
        <v>44314</v>
      </c>
      <c r="C3344" s="1" t="str">
        <f t="shared" si="52"/>
        <v>21118</v>
      </c>
      <c r="D3344" t="s">
        <v>109</v>
      </c>
      <c r="E3344" t="s">
        <v>110</v>
      </c>
      <c r="F3344" t="s">
        <v>111</v>
      </c>
      <c r="G3344">
        <v>19</v>
      </c>
      <c r="H3344">
        <v>167.6</v>
      </c>
      <c r="I3344" t="s">
        <v>51</v>
      </c>
      <c r="J3344" t="str">
        <f>_xlfn.XLOOKUP(Table1_1[[#This Row],[Analyte]],[1]analyte_order!$B:$B,[1]analyte_order!$C:$C)</f>
        <v>41997-13-1</v>
      </c>
      <c r="K3344">
        <f>_xlfn.XLOOKUP(Table1_1[[#This Row],[CAS_rn]],[1]analyte_order!$C:$C,[1]analyte_order!$E:$E)</f>
        <v>52</v>
      </c>
      <c r="L3344" s="3">
        <v>12.3</v>
      </c>
    </row>
    <row r="3345" spans="1:12" x14ac:dyDescent="0.3">
      <c r="A3345" t="s">
        <v>221</v>
      </c>
      <c r="B3345" s="1">
        <v>44314</v>
      </c>
      <c r="C3345" s="1" t="str">
        <f t="shared" si="52"/>
        <v>21118</v>
      </c>
      <c r="D3345" t="s">
        <v>109</v>
      </c>
      <c r="E3345" t="s">
        <v>110</v>
      </c>
      <c r="F3345" t="s">
        <v>111</v>
      </c>
      <c r="G3345">
        <v>19</v>
      </c>
      <c r="H3345">
        <v>167.6</v>
      </c>
      <c r="I3345" t="s">
        <v>52</v>
      </c>
      <c r="J3345" t="str">
        <f>_xlfn.XLOOKUP(Table1_1[[#This Row],[Analyte]],[1]analyte_order!$B:$B,[1]analyte_order!$C:$C)</f>
        <v>423-41-6</v>
      </c>
      <c r="K3345">
        <f>_xlfn.XLOOKUP(Table1_1[[#This Row],[CAS_rn]],[1]analyte_order!$C:$C,[1]analyte_order!$E:$E)</f>
        <v>53</v>
      </c>
      <c r="L3345" s="3">
        <v>0.1085</v>
      </c>
    </row>
    <row r="3346" spans="1:12" x14ac:dyDescent="0.3">
      <c r="A3346" t="s">
        <v>221</v>
      </c>
      <c r="B3346" s="1">
        <v>44314</v>
      </c>
      <c r="C3346" s="1" t="str">
        <f t="shared" si="52"/>
        <v>21118</v>
      </c>
      <c r="D3346" t="s">
        <v>109</v>
      </c>
      <c r="E3346" t="s">
        <v>110</v>
      </c>
      <c r="F3346" t="s">
        <v>111</v>
      </c>
      <c r="G3346">
        <v>19</v>
      </c>
      <c r="H3346">
        <v>167.6</v>
      </c>
      <c r="I3346" t="s">
        <v>53</v>
      </c>
      <c r="J3346" t="str">
        <f>_xlfn.XLOOKUP(Table1_1[[#This Row],[Analyte]],[1]analyte_order!$B:$B,[1]analyte_order!$C:$C)</f>
        <v>777011-38-8</v>
      </c>
      <c r="K3346">
        <f>_xlfn.XLOOKUP(Table1_1[[#This Row],[CAS_rn]],[1]analyte_order!$C:$C,[1]analyte_order!$E:$E)</f>
        <v>54</v>
      </c>
      <c r="L3346" s="3">
        <v>1.83</v>
      </c>
    </row>
    <row r="3347" spans="1:12" x14ac:dyDescent="0.3">
      <c r="A3347" t="s">
        <v>221</v>
      </c>
      <c r="B3347" s="1">
        <v>44314</v>
      </c>
      <c r="C3347" s="1" t="str">
        <f t="shared" si="52"/>
        <v>21118</v>
      </c>
      <c r="D3347" t="s">
        <v>109</v>
      </c>
      <c r="E3347" t="s">
        <v>110</v>
      </c>
      <c r="F3347" t="s">
        <v>111</v>
      </c>
      <c r="G3347">
        <v>19</v>
      </c>
      <c r="H3347">
        <v>167.6</v>
      </c>
      <c r="I3347" t="s">
        <v>54</v>
      </c>
      <c r="J3347" t="str">
        <f>_xlfn.XLOOKUP(Table1_1[[#This Row],[Analyte]],[1]analyte_order!$B:$B,[1]analyte_order!$C:$C)</f>
        <v>646-83-3</v>
      </c>
      <c r="K3347">
        <f>_xlfn.XLOOKUP(Table1_1[[#This Row],[CAS_rn]],[1]analyte_order!$C:$C,[1]analyte_order!$E:$E)</f>
        <v>55</v>
      </c>
      <c r="L3347" s="3">
        <v>0.1085</v>
      </c>
    </row>
    <row r="3348" spans="1:12" x14ac:dyDescent="0.3">
      <c r="A3348" t="s">
        <v>221</v>
      </c>
      <c r="B3348" s="1">
        <v>44314</v>
      </c>
      <c r="C3348" s="1" t="str">
        <f t="shared" si="52"/>
        <v>21118</v>
      </c>
      <c r="D3348" t="s">
        <v>109</v>
      </c>
      <c r="E3348" t="s">
        <v>110</v>
      </c>
      <c r="F3348" t="s">
        <v>111</v>
      </c>
      <c r="G3348">
        <v>19</v>
      </c>
      <c r="H3348">
        <v>167.6</v>
      </c>
      <c r="I3348" t="s">
        <v>55</v>
      </c>
      <c r="J3348" t="str">
        <f>_xlfn.XLOOKUP(Table1_1[[#This Row],[Analyte]],[1]analyte_order!$B:$B,[1]analyte_order!$C:$C)</f>
        <v>678-41-1</v>
      </c>
      <c r="K3348">
        <f>_xlfn.XLOOKUP(Table1_1[[#This Row],[CAS_rn]],[1]analyte_order!$C:$C,[1]analyte_order!$E:$E)</f>
        <v>56</v>
      </c>
      <c r="L3348" s="3">
        <v>4.3499999999999997E-2</v>
      </c>
    </row>
    <row r="3349" spans="1:12" x14ac:dyDescent="0.3">
      <c r="A3349" t="s">
        <v>221</v>
      </c>
      <c r="B3349" s="1">
        <v>44314</v>
      </c>
      <c r="C3349" s="1" t="str">
        <f t="shared" si="52"/>
        <v>21118</v>
      </c>
      <c r="D3349" t="s">
        <v>109</v>
      </c>
      <c r="E3349" t="s">
        <v>110</v>
      </c>
      <c r="F3349" t="s">
        <v>111</v>
      </c>
      <c r="G3349">
        <v>19</v>
      </c>
      <c r="H3349">
        <v>167.6</v>
      </c>
      <c r="I3349" t="s">
        <v>56</v>
      </c>
      <c r="J3349" t="str">
        <f>_xlfn.XLOOKUP(Table1_1[[#This Row],[Analyte]],[1]analyte_order!$B:$B,[1]analyte_order!$C:$C)</f>
        <v>2965-52-8</v>
      </c>
      <c r="K3349">
        <f>_xlfn.XLOOKUP(Table1_1[[#This Row],[CAS_rn]],[1]analyte_order!$C:$C,[1]analyte_order!$E:$E)</f>
        <v>57</v>
      </c>
      <c r="L3349" s="3">
        <v>4.3499999999999997E-2</v>
      </c>
    </row>
    <row r="3350" spans="1:12" x14ac:dyDescent="0.3">
      <c r="A3350" t="s">
        <v>222</v>
      </c>
      <c r="B3350" s="1">
        <v>44314</v>
      </c>
      <c r="C3350" s="1" t="str">
        <f t="shared" si="52"/>
        <v>21118</v>
      </c>
      <c r="D3350" t="s">
        <v>109</v>
      </c>
      <c r="E3350" t="s">
        <v>110</v>
      </c>
      <c r="F3350" t="s">
        <v>113</v>
      </c>
      <c r="G3350">
        <v>19</v>
      </c>
      <c r="H3350">
        <v>167.6</v>
      </c>
      <c r="I3350" t="s">
        <v>7</v>
      </c>
      <c r="J3350" t="str">
        <f>_xlfn.XLOOKUP(Table1_1[[#This Row],[Analyte]],[1]analyte_order!$B:$B,[1]analyte_order!$C:$C)</f>
        <v>375-22-4</v>
      </c>
      <c r="K3350">
        <f>_xlfn.XLOOKUP(Table1_1[[#This Row],[CAS_rn]],[1]analyte_order!$C:$C,[1]analyte_order!$E:$E)</f>
        <v>1</v>
      </c>
      <c r="L3350" s="3">
        <v>4.2900000000000001E-2</v>
      </c>
    </row>
    <row r="3351" spans="1:12" x14ac:dyDescent="0.3">
      <c r="A3351" t="s">
        <v>222</v>
      </c>
      <c r="B3351" s="1">
        <v>44314</v>
      </c>
      <c r="C3351" s="1" t="str">
        <f t="shared" si="52"/>
        <v>21118</v>
      </c>
      <c r="D3351" t="s">
        <v>109</v>
      </c>
      <c r="E3351" t="s">
        <v>110</v>
      </c>
      <c r="F3351" t="s">
        <v>113</v>
      </c>
      <c r="G3351">
        <v>19</v>
      </c>
      <c r="H3351">
        <v>167.6</v>
      </c>
      <c r="I3351" t="s">
        <v>8</v>
      </c>
      <c r="J3351" t="str">
        <f>_xlfn.XLOOKUP(Table1_1[[#This Row],[Analyte]],[1]analyte_order!$B:$B,[1]analyte_order!$C:$C)</f>
        <v>2706-90-3</v>
      </c>
      <c r="K3351">
        <f>_xlfn.XLOOKUP(Table1_1[[#This Row],[CAS_rn]],[1]analyte_order!$C:$C,[1]analyte_order!$E:$E)</f>
        <v>2</v>
      </c>
      <c r="L3351" s="3">
        <v>4.2900000000000001E-2</v>
      </c>
    </row>
    <row r="3352" spans="1:12" x14ac:dyDescent="0.3">
      <c r="A3352" t="s">
        <v>222</v>
      </c>
      <c r="B3352" s="1">
        <v>44314</v>
      </c>
      <c r="C3352" s="1" t="str">
        <f t="shared" si="52"/>
        <v>21118</v>
      </c>
      <c r="D3352" t="s">
        <v>109</v>
      </c>
      <c r="E3352" t="s">
        <v>110</v>
      </c>
      <c r="F3352" t="s">
        <v>113</v>
      </c>
      <c r="G3352">
        <v>19</v>
      </c>
      <c r="H3352">
        <v>167.6</v>
      </c>
      <c r="I3352" t="s">
        <v>9</v>
      </c>
      <c r="J3352" t="str">
        <f>_xlfn.XLOOKUP(Table1_1[[#This Row],[Analyte]],[1]analyte_order!$B:$B,[1]analyte_order!$C:$C)</f>
        <v>307-24-4</v>
      </c>
      <c r="K3352">
        <f>_xlfn.XLOOKUP(Table1_1[[#This Row],[CAS_rn]],[1]analyte_order!$C:$C,[1]analyte_order!$E:$E)</f>
        <v>3</v>
      </c>
      <c r="L3352" s="3">
        <v>4.2900000000000001E-2</v>
      </c>
    </row>
    <row r="3353" spans="1:12" x14ac:dyDescent="0.3">
      <c r="A3353" t="s">
        <v>222</v>
      </c>
      <c r="B3353" s="1">
        <v>44314</v>
      </c>
      <c r="C3353" s="1" t="str">
        <f t="shared" si="52"/>
        <v>21118</v>
      </c>
      <c r="D3353" t="s">
        <v>109</v>
      </c>
      <c r="E3353" t="s">
        <v>110</v>
      </c>
      <c r="F3353" t="s">
        <v>113</v>
      </c>
      <c r="G3353">
        <v>19</v>
      </c>
      <c r="H3353">
        <v>167.6</v>
      </c>
      <c r="I3353" t="s">
        <v>10</v>
      </c>
      <c r="J3353" t="str">
        <f>_xlfn.XLOOKUP(Table1_1[[#This Row],[Analyte]],[1]analyte_order!$B:$B,[1]analyte_order!$C:$C)</f>
        <v>375-85-9</v>
      </c>
      <c r="K3353">
        <f>_xlfn.XLOOKUP(Table1_1[[#This Row],[CAS_rn]],[1]analyte_order!$C:$C,[1]analyte_order!$E:$E)</f>
        <v>4</v>
      </c>
      <c r="L3353" s="3">
        <v>4.2900000000000001E-2</v>
      </c>
    </row>
    <row r="3354" spans="1:12" x14ac:dyDescent="0.3">
      <c r="A3354" t="s">
        <v>222</v>
      </c>
      <c r="B3354" s="1">
        <v>44314</v>
      </c>
      <c r="C3354" s="1" t="str">
        <f t="shared" si="52"/>
        <v>21118</v>
      </c>
      <c r="D3354" t="s">
        <v>109</v>
      </c>
      <c r="E3354" t="s">
        <v>110</v>
      </c>
      <c r="F3354" t="s">
        <v>113</v>
      </c>
      <c r="G3354">
        <v>19</v>
      </c>
      <c r="H3354">
        <v>167.6</v>
      </c>
      <c r="I3354" t="s">
        <v>11</v>
      </c>
      <c r="J3354" t="str">
        <f>_xlfn.XLOOKUP(Table1_1[[#This Row],[Analyte]],[1]analyte_order!$B:$B,[1]analyte_order!$C:$C)</f>
        <v>335-67-1</v>
      </c>
      <c r="K3354">
        <f>_xlfn.XLOOKUP(Table1_1[[#This Row],[CAS_rn]],[1]analyte_order!$C:$C,[1]analyte_order!$E:$E)</f>
        <v>5</v>
      </c>
      <c r="L3354" s="3">
        <v>4.2900000000000001E-2</v>
      </c>
    </row>
    <row r="3355" spans="1:12" x14ac:dyDescent="0.3">
      <c r="A3355" t="s">
        <v>222</v>
      </c>
      <c r="B3355" s="1">
        <v>44314</v>
      </c>
      <c r="C3355" s="1" t="str">
        <f t="shared" si="52"/>
        <v>21118</v>
      </c>
      <c r="D3355" t="s">
        <v>109</v>
      </c>
      <c r="E3355" t="s">
        <v>110</v>
      </c>
      <c r="F3355" t="s">
        <v>113</v>
      </c>
      <c r="G3355">
        <v>19</v>
      </c>
      <c r="H3355">
        <v>167.6</v>
      </c>
      <c r="I3355" t="s">
        <v>12</v>
      </c>
      <c r="J3355" t="str">
        <f>_xlfn.XLOOKUP(Table1_1[[#This Row],[Analyte]],[1]analyte_order!$B:$B,[1]analyte_order!$C:$C)</f>
        <v>375-95-1</v>
      </c>
      <c r="K3355">
        <f>_xlfn.XLOOKUP(Table1_1[[#This Row],[CAS_rn]],[1]analyte_order!$C:$C,[1]analyte_order!$E:$E)</f>
        <v>6</v>
      </c>
      <c r="L3355" s="3">
        <v>0.19600000000000001</v>
      </c>
    </row>
    <row r="3356" spans="1:12" x14ac:dyDescent="0.3">
      <c r="A3356" t="s">
        <v>222</v>
      </c>
      <c r="B3356" s="1">
        <v>44314</v>
      </c>
      <c r="C3356" s="1" t="str">
        <f t="shared" si="52"/>
        <v>21118</v>
      </c>
      <c r="D3356" t="s">
        <v>109</v>
      </c>
      <c r="E3356" t="s">
        <v>110</v>
      </c>
      <c r="F3356" t="s">
        <v>113</v>
      </c>
      <c r="G3356">
        <v>19</v>
      </c>
      <c r="H3356">
        <v>167.6</v>
      </c>
      <c r="I3356" t="s">
        <v>19</v>
      </c>
      <c r="J3356" t="str">
        <f>_xlfn.XLOOKUP(Table1_1[[#This Row],[Analyte]],[1]analyte_order!$B:$B,[1]analyte_order!$C:$C)</f>
        <v>335-76-2</v>
      </c>
      <c r="K3356">
        <f>_xlfn.XLOOKUP(Table1_1[[#This Row],[CAS_rn]],[1]analyte_order!$C:$C,[1]analyte_order!$E:$E)</f>
        <v>7</v>
      </c>
      <c r="L3356" s="3">
        <v>4</v>
      </c>
    </row>
    <row r="3357" spans="1:12" x14ac:dyDescent="0.3">
      <c r="A3357" t="s">
        <v>222</v>
      </c>
      <c r="B3357" s="1">
        <v>44314</v>
      </c>
      <c r="C3357" s="1" t="str">
        <f t="shared" si="52"/>
        <v>21118</v>
      </c>
      <c r="D3357" t="s">
        <v>109</v>
      </c>
      <c r="E3357" t="s">
        <v>110</v>
      </c>
      <c r="F3357" t="s">
        <v>113</v>
      </c>
      <c r="G3357">
        <v>19</v>
      </c>
      <c r="H3357">
        <v>167.6</v>
      </c>
      <c r="I3357" t="s">
        <v>20</v>
      </c>
      <c r="J3357" t="str">
        <f>_xlfn.XLOOKUP(Table1_1[[#This Row],[Analyte]],[1]analyte_order!$B:$B,[1]analyte_order!$C:$C)</f>
        <v>2058-94-8</v>
      </c>
      <c r="K3357">
        <f>_xlfn.XLOOKUP(Table1_1[[#This Row],[CAS_rn]],[1]analyte_order!$C:$C,[1]analyte_order!$E:$E)</f>
        <v>8</v>
      </c>
      <c r="L3357" s="3">
        <v>10.1</v>
      </c>
    </row>
    <row r="3358" spans="1:12" x14ac:dyDescent="0.3">
      <c r="A3358" t="s">
        <v>222</v>
      </c>
      <c r="B3358" s="1">
        <v>44314</v>
      </c>
      <c r="C3358" s="1" t="str">
        <f t="shared" si="52"/>
        <v>21118</v>
      </c>
      <c r="D3358" t="s">
        <v>109</v>
      </c>
      <c r="E3358" t="s">
        <v>110</v>
      </c>
      <c r="F3358" t="s">
        <v>113</v>
      </c>
      <c r="G3358">
        <v>19</v>
      </c>
      <c r="H3358">
        <v>167.6</v>
      </c>
      <c r="I3358" t="s">
        <v>21</v>
      </c>
      <c r="J3358" t="str">
        <f>_xlfn.XLOOKUP(Table1_1[[#This Row],[Analyte]],[1]analyte_order!$B:$B,[1]analyte_order!$C:$C)</f>
        <v>307-55-1</v>
      </c>
      <c r="K3358">
        <f>_xlfn.XLOOKUP(Table1_1[[#This Row],[CAS_rn]],[1]analyte_order!$C:$C,[1]analyte_order!$E:$E)</f>
        <v>9</v>
      </c>
      <c r="L3358" s="3">
        <v>11.4</v>
      </c>
    </row>
    <row r="3359" spans="1:12" x14ac:dyDescent="0.3">
      <c r="A3359" t="s">
        <v>222</v>
      </c>
      <c r="B3359" s="1">
        <v>44314</v>
      </c>
      <c r="C3359" s="1" t="str">
        <f t="shared" si="52"/>
        <v>21118</v>
      </c>
      <c r="D3359" t="s">
        <v>109</v>
      </c>
      <c r="E3359" t="s">
        <v>110</v>
      </c>
      <c r="F3359" t="s">
        <v>113</v>
      </c>
      <c r="G3359">
        <v>19</v>
      </c>
      <c r="H3359">
        <v>167.6</v>
      </c>
      <c r="I3359" t="s">
        <v>22</v>
      </c>
      <c r="J3359" t="str">
        <f>_xlfn.XLOOKUP(Table1_1[[#This Row],[Analyte]],[1]analyte_order!$B:$B,[1]analyte_order!$C:$C)</f>
        <v>72629-94-8</v>
      </c>
      <c r="K3359">
        <f>_xlfn.XLOOKUP(Table1_1[[#This Row],[CAS_rn]],[1]analyte_order!$C:$C,[1]analyte_order!$E:$E)</f>
        <v>10</v>
      </c>
      <c r="L3359" s="3">
        <v>11.5</v>
      </c>
    </row>
    <row r="3360" spans="1:12" x14ac:dyDescent="0.3">
      <c r="A3360" t="s">
        <v>222</v>
      </c>
      <c r="B3360" s="1">
        <v>44314</v>
      </c>
      <c r="C3360" s="1" t="str">
        <f t="shared" si="52"/>
        <v>21118</v>
      </c>
      <c r="D3360" t="s">
        <v>109</v>
      </c>
      <c r="E3360" t="s">
        <v>110</v>
      </c>
      <c r="F3360" t="s">
        <v>113</v>
      </c>
      <c r="G3360">
        <v>19</v>
      </c>
      <c r="H3360">
        <v>167.6</v>
      </c>
      <c r="I3360" t="s">
        <v>23</v>
      </c>
      <c r="J3360" t="str">
        <f>_xlfn.XLOOKUP(Table1_1[[#This Row],[Analyte]],[1]analyte_order!$B:$B,[1]analyte_order!$C:$C)</f>
        <v>376-06-7</v>
      </c>
      <c r="K3360">
        <f>_xlfn.XLOOKUP(Table1_1[[#This Row],[CAS_rn]],[1]analyte_order!$C:$C,[1]analyte_order!$E:$E)</f>
        <v>11</v>
      </c>
      <c r="L3360" s="3">
        <v>11.1</v>
      </c>
    </row>
    <row r="3361" spans="1:12" x14ac:dyDescent="0.3">
      <c r="A3361" t="s">
        <v>222</v>
      </c>
      <c r="B3361" s="1">
        <v>44314</v>
      </c>
      <c r="C3361" s="1" t="str">
        <f t="shared" si="52"/>
        <v>21118</v>
      </c>
      <c r="D3361" t="s">
        <v>109</v>
      </c>
      <c r="E3361" t="s">
        <v>110</v>
      </c>
      <c r="F3361" t="s">
        <v>113</v>
      </c>
      <c r="G3361">
        <v>19</v>
      </c>
      <c r="H3361">
        <v>167.6</v>
      </c>
      <c r="I3361" t="s">
        <v>24</v>
      </c>
      <c r="J3361" t="str">
        <f>_xlfn.XLOOKUP(Table1_1[[#This Row],[Analyte]],[1]analyte_order!$B:$B,[1]analyte_order!$C:$C)</f>
        <v>67905-19-5</v>
      </c>
      <c r="K3361">
        <f>_xlfn.XLOOKUP(Table1_1[[#This Row],[CAS_rn]],[1]analyte_order!$C:$C,[1]analyte_order!$E:$E)</f>
        <v>12</v>
      </c>
      <c r="L3361" s="3">
        <v>0.41499999999999998</v>
      </c>
    </row>
    <row r="3362" spans="1:12" x14ac:dyDescent="0.3">
      <c r="A3362" t="s">
        <v>222</v>
      </c>
      <c r="B3362" s="1">
        <v>44314</v>
      </c>
      <c r="C3362" s="1" t="str">
        <f t="shared" si="52"/>
        <v>21118</v>
      </c>
      <c r="D3362" t="s">
        <v>109</v>
      </c>
      <c r="E3362" t="s">
        <v>110</v>
      </c>
      <c r="F3362" t="s">
        <v>113</v>
      </c>
      <c r="G3362">
        <v>19</v>
      </c>
      <c r="H3362">
        <v>167.6</v>
      </c>
      <c r="I3362" t="s">
        <v>13</v>
      </c>
      <c r="J3362" t="str">
        <f>_xlfn.XLOOKUP(Table1_1[[#This Row],[Analyte]],[1]analyte_order!$B:$B,[1]analyte_order!$C:$C)</f>
        <v>375-73-5</v>
      </c>
      <c r="K3362">
        <f>_xlfn.XLOOKUP(Table1_1[[#This Row],[CAS_rn]],[1]analyte_order!$C:$C,[1]analyte_order!$E:$E)</f>
        <v>14</v>
      </c>
      <c r="L3362" s="3">
        <v>4.2900000000000001E-2</v>
      </c>
    </row>
    <row r="3363" spans="1:12" x14ac:dyDescent="0.3">
      <c r="A3363" t="s">
        <v>222</v>
      </c>
      <c r="B3363" s="1">
        <v>44314</v>
      </c>
      <c r="C3363" s="1" t="str">
        <f t="shared" si="52"/>
        <v>21118</v>
      </c>
      <c r="D3363" t="s">
        <v>109</v>
      </c>
      <c r="E3363" t="s">
        <v>110</v>
      </c>
      <c r="F3363" t="s">
        <v>113</v>
      </c>
      <c r="G3363">
        <v>19</v>
      </c>
      <c r="H3363">
        <v>167.6</v>
      </c>
      <c r="I3363" t="s">
        <v>14</v>
      </c>
      <c r="J3363" t="str">
        <f>_xlfn.XLOOKUP(Table1_1[[#This Row],[Analyte]],[1]analyte_order!$B:$B,[1]analyte_order!$C:$C)</f>
        <v>2706-91-4</v>
      </c>
      <c r="K3363">
        <f>_xlfn.XLOOKUP(Table1_1[[#This Row],[CAS_rn]],[1]analyte_order!$C:$C,[1]analyte_order!$E:$E)</f>
        <v>15</v>
      </c>
      <c r="L3363" s="3">
        <v>0.107</v>
      </c>
    </row>
    <row r="3364" spans="1:12" x14ac:dyDescent="0.3">
      <c r="A3364" t="s">
        <v>222</v>
      </c>
      <c r="B3364" s="1">
        <v>44314</v>
      </c>
      <c r="C3364" s="1" t="str">
        <f t="shared" si="52"/>
        <v>21118</v>
      </c>
      <c r="D3364" t="s">
        <v>109</v>
      </c>
      <c r="E3364" t="s">
        <v>110</v>
      </c>
      <c r="F3364" t="s">
        <v>113</v>
      </c>
      <c r="G3364">
        <v>19</v>
      </c>
      <c r="H3364">
        <v>167.6</v>
      </c>
      <c r="I3364" t="s">
        <v>15</v>
      </c>
      <c r="J3364" t="str">
        <f>_xlfn.XLOOKUP(Table1_1[[#This Row],[Analyte]],[1]analyte_order!$B:$B,[1]analyte_order!$C:$C)</f>
        <v>355-46-4</v>
      </c>
      <c r="K3364">
        <f>_xlfn.XLOOKUP(Table1_1[[#This Row],[CAS_rn]],[1]analyte_order!$C:$C,[1]analyte_order!$E:$E)</f>
        <v>16</v>
      </c>
      <c r="L3364" s="3">
        <v>9.1</v>
      </c>
    </row>
    <row r="3365" spans="1:12" x14ac:dyDescent="0.3">
      <c r="A3365" t="s">
        <v>222</v>
      </c>
      <c r="B3365" s="1">
        <v>44314</v>
      </c>
      <c r="C3365" s="1" t="str">
        <f t="shared" si="52"/>
        <v>21118</v>
      </c>
      <c r="D3365" t="s">
        <v>109</v>
      </c>
      <c r="E3365" t="s">
        <v>110</v>
      </c>
      <c r="F3365" t="s">
        <v>113</v>
      </c>
      <c r="G3365">
        <v>19</v>
      </c>
      <c r="H3365">
        <v>167.6</v>
      </c>
      <c r="I3365" t="s">
        <v>16</v>
      </c>
      <c r="J3365" t="str">
        <f>_xlfn.XLOOKUP(Table1_1[[#This Row],[Analyte]],[1]analyte_order!$B:$B,[1]analyte_order!$C:$C)</f>
        <v>375-92-8</v>
      </c>
      <c r="K3365">
        <f>_xlfn.XLOOKUP(Table1_1[[#This Row],[CAS_rn]],[1]analyte_order!$C:$C,[1]analyte_order!$E:$E)</f>
        <v>17</v>
      </c>
      <c r="L3365" s="3">
        <v>2.52</v>
      </c>
    </row>
    <row r="3366" spans="1:12" x14ac:dyDescent="0.3">
      <c r="A3366" t="s">
        <v>222</v>
      </c>
      <c r="B3366" s="1">
        <v>44314</v>
      </c>
      <c r="C3366" s="1" t="str">
        <f t="shared" si="52"/>
        <v>21118</v>
      </c>
      <c r="D3366" t="s">
        <v>109</v>
      </c>
      <c r="E3366" t="s">
        <v>110</v>
      </c>
      <c r="F3366" t="s">
        <v>113</v>
      </c>
      <c r="G3366">
        <v>19</v>
      </c>
      <c r="H3366">
        <v>167.6</v>
      </c>
      <c r="I3366" t="s">
        <v>17</v>
      </c>
      <c r="J3366" t="str">
        <f>_xlfn.XLOOKUP(Table1_1[[#This Row],[Analyte]],[1]analyte_order!$B:$B,[1]analyte_order!$C:$C)</f>
        <v>1763-23-1</v>
      </c>
      <c r="K3366">
        <f>_xlfn.XLOOKUP(Table1_1[[#This Row],[CAS_rn]],[1]analyte_order!$C:$C,[1]analyte_order!$E:$E)</f>
        <v>18</v>
      </c>
      <c r="L3366" s="3">
        <v>1680</v>
      </c>
    </row>
    <row r="3367" spans="1:12" x14ac:dyDescent="0.3">
      <c r="A3367" t="s">
        <v>222</v>
      </c>
      <c r="B3367" s="1">
        <v>44314</v>
      </c>
      <c r="C3367" s="1" t="str">
        <f t="shared" si="52"/>
        <v>21118</v>
      </c>
      <c r="D3367" t="s">
        <v>109</v>
      </c>
      <c r="E3367" t="s">
        <v>110</v>
      </c>
      <c r="F3367" t="s">
        <v>113</v>
      </c>
      <c r="G3367">
        <v>19</v>
      </c>
      <c r="H3367">
        <v>167.6</v>
      </c>
      <c r="I3367" t="s">
        <v>25</v>
      </c>
      <c r="J3367" t="str">
        <f>_xlfn.XLOOKUP(Table1_1[[#This Row],[Analyte]],[1]analyte_order!$B:$B,[1]analyte_order!$C:$C)</f>
        <v>68259-12-1</v>
      </c>
      <c r="K3367">
        <f>_xlfn.XLOOKUP(Table1_1[[#This Row],[CAS_rn]],[1]analyte_order!$C:$C,[1]analyte_order!$E:$E)</f>
        <v>19</v>
      </c>
      <c r="L3367" s="3">
        <v>20.8</v>
      </c>
    </row>
    <row r="3368" spans="1:12" x14ac:dyDescent="0.3">
      <c r="A3368" t="s">
        <v>222</v>
      </c>
      <c r="B3368" s="1">
        <v>44314</v>
      </c>
      <c r="C3368" s="1" t="str">
        <f t="shared" si="52"/>
        <v>21118</v>
      </c>
      <c r="D3368" t="s">
        <v>109</v>
      </c>
      <c r="E3368" t="s">
        <v>110</v>
      </c>
      <c r="F3368" t="s">
        <v>113</v>
      </c>
      <c r="G3368">
        <v>19</v>
      </c>
      <c r="H3368">
        <v>167.6</v>
      </c>
      <c r="I3368" t="s">
        <v>26</v>
      </c>
      <c r="J3368" t="str">
        <f>_xlfn.XLOOKUP(Table1_1[[#This Row],[Analyte]],[1]analyte_order!$B:$B,[1]analyte_order!$C:$C)</f>
        <v>335-77-3</v>
      </c>
      <c r="K3368">
        <f>_xlfn.XLOOKUP(Table1_1[[#This Row],[CAS_rn]],[1]analyte_order!$C:$C,[1]analyte_order!$E:$E)</f>
        <v>20</v>
      </c>
      <c r="L3368" s="3">
        <v>19.399999999999999</v>
      </c>
    </row>
    <row r="3369" spans="1:12" x14ac:dyDescent="0.3">
      <c r="A3369" t="s">
        <v>222</v>
      </c>
      <c r="B3369" s="1">
        <v>44314</v>
      </c>
      <c r="C3369" s="1" t="str">
        <f t="shared" si="52"/>
        <v>21118</v>
      </c>
      <c r="D3369" t="s">
        <v>109</v>
      </c>
      <c r="E3369" t="s">
        <v>110</v>
      </c>
      <c r="F3369" t="s">
        <v>113</v>
      </c>
      <c r="G3369">
        <v>19</v>
      </c>
      <c r="H3369">
        <v>167.6</v>
      </c>
      <c r="I3369" t="s">
        <v>27</v>
      </c>
      <c r="J3369" t="str">
        <f>_xlfn.XLOOKUP(Table1_1[[#This Row],[Analyte]],[1]analyte_order!$B:$B,[1]analyte_order!$C:$C)</f>
        <v>79780-39-5</v>
      </c>
      <c r="K3369">
        <f>_xlfn.XLOOKUP(Table1_1[[#This Row],[CAS_rn]],[1]analyte_order!$C:$C,[1]analyte_order!$E:$E)</f>
        <v>21</v>
      </c>
      <c r="L3369" s="3">
        <v>8.48</v>
      </c>
    </row>
    <row r="3370" spans="1:12" x14ac:dyDescent="0.3">
      <c r="A3370" t="s">
        <v>222</v>
      </c>
      <c r="B3370" s="1">
        <v>44314</v>
      </c>
      <c r="C3370" s="1" t="str">
        <f t="shared" si="52"/>
        <v>21118</v>
      </c>
      <c r="D3370" t="s">
        <v>109</v>
      </c>
      <c r="E3370" t="s">
        <v>110</v>
      </c>
      <c r="F3370" t="s">
        <v>113</v>
      </c>
      <c r="G3370">
        <v>19</v>
      </c>
      <c r="H3370">
        <v>167.6</v>
      </c>
      <c r="I3370" t="s">
        <v>28</v>
      </c>
      <c r="J3370" t="str">
        <f>_xlfn.XLOOKUP(Table1_1[[#This Row],[Analyte]],[1]analyte_order!$B:$B,[1]analyte_order!$C:$C)</f>
        <v>757124-72-4</v>
      </c>
      <c r="K3370">
        <f>_xlfn.XLOOKUP(Table1_1[[#This Row],[CAS_rn]],[1]analyte_order!$C:$C,[1]analyte_order!$E:$E)</f>
        <v>22</v>
      </c>
      <c r="L3370" s="3">
        <v>0.107</v>
      </c>
    </row>
    <row r="3371" spans="1:12" x14ac:dyDescent="0.3">
      <c r="A3371" t="s">
        <v>222</v>
      </c>
      <c r="B3371" s="1">
        <v>44314</v>
      </c>
      <c r="C3371" s="1" t="str">
        <f t="shared" si="52"/>
        <v>21118</v>
      </c>
      <c r="D3371" t="s">
        <v>109</v>
      </c>
      <c r="E3371" t="s">
        <v>110</v>
      </c>
      <c r="F3371" t="s">
        <v>113</v>
      </c>
      <c r="G3371">
        <v>19</v>
      </c>
      <c r="H3371">
        <v>167.6</v>
      </c>
      <c r="I3371" t="s">
        <v>18</v>
      </c>
      <c r="J3371" t="str">
        <f>_xlfn.XLOOKUP(Table1_1[[#This Row],[Analyte]],[1]analyte_order!$B:$B,[1]analyte_order!$C:$C)</f>
        <v>27619-97-2</v>
      </c>
      <c r="K3371">
        <f>_xlfn.XLOOKUP(Table1_1[[#This Row],[CAS_rn]],[1]analyte_order!$C:$C,[1]analyte_order!$E:$E)</f>
        <v>23</v>
      </c>
      <c r="L3371" s="3">
        <v>4.2900000000000001E-2</v>
      </c>
    </row>
    <row r="3372" spans="1:12" x14ac:dyDescent="0.3">
      <c r="A3372" t="s">
        <v>222</v>
      </c>
      <c r="B3372" s="1">
        <v>44314</v>
      </c>
      <c r="C3372" s="1" t="str">
        <f t="shared" si="52"/>
        <v>21118</v>
      </c>
      <c r="D3372" t="s">
        <v>109</v>
      </c>
      <c r="E3372" t="s">
        <v>110</v>
      </c>
      <c r="F3372" t="s">
        <v>113</v>
      </c>
      <c r="G3372">
        <v>19</v>
      </c>
      <c r="H3372">
        <v>167.6</v>
      </c>
      <c r="I3372" t="s">
        <v>29</v>
      </c>
      <c r="J3372" t="str">
        <f>_xlfn.XLOOKUP(Table1_1[[#This Row],[Analyte]],[1]analyte_order!$B:$B,[1]analyte_order!$C:$C)</f>
        <v>39108-34-4</v>
      </c>
      <c r="K3372">
        <f>_xlfn.XLOOKUP(Table1_1[[#This Row],[CAS_rn]],[1]analyte_order!$C:$C,[1]analyte_order!$E:$E)</f>
        <v>24</v>
      </c>
      <c r="L3372" s="3">
        <v>4.08</v>
      </c>
    </row>
    <row r="3373" spans="1:12" x14ac:dyDescent="0.3">
      <c r="A3373" t="s">
        <v>222</v>
      </c>
      <c r="B3373" s="1">
        <v>44314</v>
      </c>
      <c r="C3373" s="1" t="str">
        <f t="shared" si="52"/>
        <v>21118</v>
      </c>
      <c r="D3373" t="s">
        <v>109</v>
      </c>
      <c r="E3373" t="s">
        <v>110</v>
      </c>
      <c r="F3373" t="s">
        <v>113</v>
      </c>
      <c r="G3373">
        <v>19</v>
      </c>
      <c r="H3373">
        <v>167.6</v>
      </c>
      <c r="I3373" t="s">
        <v>30</v>
      </c>
      <c r="J3373" t="str">
        <f>_xlfn.XLOOKUP(Table1_1[[#This Row],[Analyte]],[1]analyte_order!$B:$B,[1]analyte_order!$C:$C)</f>
        <v>120226-60-0</v>
      </c>
      <c r="K3373">
        <f>_xlfn.XLOOKUP(Table1_1[[#This Row],[CAS_rn]],[1]analyte_order!$C:$C,[1]analyte_order!$E:$E)</f>
        <v>25</v>
      </c>
      <c r="L3373" s="3">
        <v>8.61</v>
      </c>
    </row>
    <row r="3374" spans="1:12" x14ac:dyDescent="0.3">
      <c r="A3374" t="s">
        <v>222</v>
      </c>
      <c r="B3374" s="1">
        <v>44314</v>
      </c>
      <c r="C3374" s="1" t="str">
        <f t="shared" si="52"/>
        <v>21118</v>
      </c>
      <c r="D3374" t="s">
        <v>109</v>
      </c>
      <c r="E3374" t="s">
        <v>110</v>
      </c>
      <c r="F3374" t="s">
        <v>113</v>
      </c>
      <c r="G3374">
        <v>19</v>
      </c>
      <c r="H3374">
        <v>167.6</v>
      </c>
      <c r="I3374" t="s">
        <v>31</v>
      </c>
      <c r="J3374" t="str">
        <f>_xlfn.XLOOKUP(Table1_1[[#This Row],[Analyte]],[1]analyte_order!$B:$B,[1]analyte_order!$C:$C)</f>
        <v>2355-31-9</v>
      </c>
      <c r="K3374">
        <f>_xlfn.XLOOKUP(Table1_1[[#This Row],[CAS_rn]],[1]analyte_order!$C:$C,[1]analyte_order!$E:$E)</f>
        <v>26</v>
      </c>
      <c r="L3374" s="3">
        <v>4.2900000000000001E-2</v>
      </c>
    </row>
    <row r="3375" spans="1:12" x14ac:dyDescent="0.3">
      <c r="A3375" t="s">
        <v>222</v>
      </c>
      <c r="B3375" s="1">
        <v>44314</v>
      </c>
      <c r="C3375" s="1" t="str">
        <f t="shared" si="52"/>
        <v>21118</v>
      </c>
      <c r="D3375" t="s">
        <v>109</v>
      </c>
      <c r="E3375" t="s">
        <v>110</v>
      </c>
      <c r="F3375" t="s">
        <v>113</v>
      </c>
      <c r="G3375">
        <v>19</v>
      </c>
      <c r="H3375">
        <v>167.6</v>
      </c>
      <c r="I3375" t="s">
        <v>32</v>
      </c>
      <c r="J3375" t="str">
        <f>_xlfn.XLOOKUP(Table1_1[[#This Row],[Analyte]],[1]analyte_order!$B:$B,[1]analyte_order!$C:$C)</f>
        <v>2991-50-6</v>
      </c>
      <c r="K3375">
        <f>_xlfn.XLOOKUP(Table1_1[[#This Row],[CAS_rn]],[1]analyte_order!$C:$C,[1]analyte_order!$E:$E)</f>
        <v>27</v>
      </c>
      <c r="L3375" s="3">
        <v>4.2900000000000001E-2</v>
      </c>
    </row>
    <row r="3376" spans="1:12" x14ac:dyDescent="0.3">
      <c r="A3376" t="s">
        <v>222</v>
      </c>
      <c r="B3376" s="1">
        <v>44314</v>
      </c>
      <c r="C3376" s="1" t="str">
        <f t="shared" si="52"/>
        <v>21118</v>
      </c>
      <c r="D3376" t="s">
        <v>109</v>
      </c>
      <c r="E3376" t="s">
        <v>110</v>
      </c>
      <c r="F3376" t="s">
        <v>113</v>
      </c>
      <c r="G3376">
        <v>19</v>
      </c>
      <c r="H3376">
        <v>167.6</v>
      </c>
      <c r="I3376" t="s">
        <v>33</v>
      </c>
      <c r="J3376" t="str">
        <f>_xlfn.XLOOKUP(Table1_1[[#This Row],[Analyte]],[1]analyte_order!$B:$B,[1]analyte_order!$C:$C)</f>
        <v>754-91-6</v>
      </c>
      <c r="K3376">
        <f>_xlfn.XLOOKUP(Table1_1[[#This Row],[CAS_rn]],[1]analyte_order!$C:$C,[1]analyte_order!$E:$E)</f>
        <v>28</v>
      </c>
      <c r="L3376" s="3">
        <v>6.71</v>
      </c>
    </row>
    <row r="3377" spans="1:12" x14ac:dyDescent="0.3">
      <c r="A3377" t="s">
        <v>222</v>
      </c>
      <c r="B3377" s="1">
        <v>44314</v>
      </c>
      <c r="C3377" s="1" t="str">
        <f t="shared" si="52"/>
        <v>21118</v>
      </c>
      <c r="D3377" t="s">
        <v>109</v>
      </c>
      <c r="E3377" t="s">
        <v>110</v>
      </c>
      <c r="F3377" t="s">
        <v>113</v>
      </c>
      <c r="G3377">
        <v>19</v>
      </c>
      <c r="H3377">
        <v>167.6</v>
      </c>
      <c r="I3377" t="s">
        <v>34</v>
      </c>
      <c r="J3377" t="str">
        <f>_xlfn.XLOOKUP(Table1_1[[#This Row],[Analyte]],[1]analyte_order!$B:$B,[1]analyte_order!$C:$C)</f>
        <v>2806-24-8</v>
      </c>
      <c r="K3377">
        <f>_xlfn.XLOOKUP(Table1_1[[#This Row],[CAS_rn]],[1]analyte_order!$C:$C,[1]analyte_order!$E:$E)</f>
        <v>29</v>
      </c>
      <c r="L3377" s="3">
        <v>4.2900000000000001E-2</v>
      </c>
    </row>
    <row r="3378" spans="1:12" x14ac:dyDescent="0.3">
      <c r="A3378" t="s">
        <v>222</v>
      </c>
      <c r="B3378" s="1">
        <v>44314</v>
      </c>
      <c r="C3378" s="1" t="str">
        <f t="shared" si="52"/>
        <v>21118</v>
      </c>
      <c r="D3378" t="s">
        <v>109</v>
      </c>
      <c r="E3378" t="s">
        <v>110</v>
      </c>
      <c r="F3378" t="s">
        <v>113</v>
      </c>
      <c r="G3378">
        <v>19</v>
      </c>
      <c r="H3378">
        <v>167.6</v>
      </c>
      <c r="I3378" t="s">
        <v>35</v>
      </c>
      <c r="J3378" t="str">
        <f>_xlfn.XLOOKUP(Table1_1[[#This Row],[Analyte]],[1]analyte_order!$B:$B,[1]analyte_order!$C:$C)</f>
        <v>31506-32-8</v>
      </c>
      <c r="K3378">
        <f>_xlfn.XLOOKUP(Table1_1[[#This Row],[CAS_rn]],[1]analyte_order!$C:$C,[1]analyte_order!$E:$E)</f>
        <v>30</v>
      </c>
      <c r="L3378" s="3">
        <v>4.2900000000000001E-2</v>
      </c>
    </row>
    <row r="3379" spans="1:12" x14ac:dyDescent="0.3">
      <c r="A3379" t="s">
        <v>222</v>
      </c>
      <c r="B3379" s="1">
        <v>44314</v>
      </c>
      <c r="C3379" s="1" t="str">
        <f t="shared" si="52"/>
        <v>21118</v>
      </c>
      <c r="D3379" t="s">
        <v>109</v>
      </c>
      <c r="E3379" t="s">
        <v>110</v>
      </c>
      <c r="F3379" t="s">
        <v>113</v>
      </c>
      <c r="G3379">
        <v>19</v>
      </c>
      <c r="H3379">
        <v>167.6</v>
      </c>
      <c r="I3379" t="s">
        <v>36</v>
      </c>
      <c r="J3379" t="str">
        <f>_xlfn.XLOOKUP(Table1_1[[#This Row],[Analyte]],[1]analyte_order!$B:$B,[1]analyte_order!$C:$C)</f>
        <v>4151-50-2</v>
      </c>
      <c r="K3379">
        <f>_xlfn.XLOOKUP(Table1_1[[#This Row],[CAS_rn]],[1]analyte_order!$C:$C,[1]analyte_order!$E:$E)</f>
        <v>31</v>
      </c>
      <c r="L3379" s="3">
        <v>4.2900000000000001E-2</v>
      </c>
    </row>
    <row r="3380" spans="1:12" x14ac:dyDescent="0.3">
      <c r="A3380" t="s">
        <v>222</v>
      </c>
      <c r="B3380" s="1">
        <v>44314</v>
      </c>
      <c r="C3380" s="1" t="str">
        <f t="shared" si="52"/>
        <v>21118</v>
      </c>
      <c r="D3380" t="s">
        <v>109</v>
      </c>
      <c r="E3380" t="s">
        <v>110</v>
      </c>
      <c r="F3380" t="s">
        <v>113</v>
      </c>
      <c r="G3380">
        <v>19</v>
      </c>
      <c r="H3380">
        <v>167.6</v>
      </c>
      <c r="I3380" t="s">
        <v>37</v>
      </c>
      <c r="J3380" t="str">
        <f>_xlfn.XLOOKUP(Table1_1[[#This Row],[Analyte]],[1]analyte_order!$B:$B,[1]analyte_order!$C:$C)</f>
        <v>13252-13-6</v>
      </c>
      <c r="K3380">
        <f>_xlfn.XLOOKUP(Table1_1[[#This Row],[CAS_rn]],[1]analyte_order!$C:$C,[1]analyte_order!$E:$E)</f>
        <v>34</v>
      </c>
      <c r="L3380" s="3">
        <v>4.2900000000000001E-2</v>
      </c>
    </row>
    <row r="3381" spans="1:12" x14ac:dyDescent="0.3">
      <c r="A3381" t="s">
        <v>222</v>
      </c>
      <c r="B3381" s="1">
        <v>44314</v>
      </c>
      <c r="C3381" s="1" t="str">
        <f t="shared" si="52"/>
        <v>21118</v>
      </c>
      <c r="D3381" t="s">
        <v>109</v>
      </c>
      <c r="E3381" t="s">
        <v>110</v>
      </c>
      <c r="F3381" t="s">
        <v>113</v>
      </c>
      <c r="G3381">
        <v>19</v>
      </c>
      <c r="H3381">
        <v>167.6</v>
      </c>
      <c r="I3381" t="s">
        <v>38</v>
      </c>
      <c r="J3381" t="str">
        <f>_xlfn.XLOOKUP(Table1_1[[#This Row],[Analyte]],[1]analyte_order!$B:$B,[1]analyte_order!$C:$C)</f>
        <v>919005-14-4</v>
      </c>
      <c r="K3381">
        <f>_xlfn.XLOOKUP(Table1_1[[#This Row],[CAS_rn]],[1]analyte_order!$C:$C,[1]analyte_order!$E:$E)</f>
        <v>35</v>
      </c>
      <c r="L3381" s="3">
        <v>4.2900000000000001E-2</v>
      </c>
    </row>
    <row r="3382" spans="1:12" x14ac:dyDescent="0.3">
      <c r="A3382" t="s">
        <v>222</v>
      </c>
      <c r="B3382" s="1">
        <v>44314</v>
      </c>
      <c r="C3382" s="1" t="str">
        <f t="shared" si="52"/>
        <v>21118</v>
      </c>
      <c r="D3382" t="s">
        <v>109</v>
      </c>
      <c r="E3382" t="s">
        <v>110</v>
      </c>
      <c r="F3382" t="s">
        <v>113</v>
      </c>
      <c r="G3382">
        <v>19</v>
      </c>
      <c r="H3382">
        <v>167.6</v>
      </c>
      <c r="I3382" t="s">
        <v>39</v>
      </c>
      <c r="J3382" t="str">
        <f>_xlfn.XLOOKUP(Table1_1[[#This Row],[Analyte]],[1]analyte_order!$B:$B,[1]analyte_order!$C:$C)</f>
        <v>756426-58-1</v>
      </c>
      <c r="K3382">
        <f>_xlfn.XLOOKUP(Table1_1[[#This Row],[CAS_rn]],[1]analyte_order!$C:$C,[1]analyte_order!$E:$E)</f>
        <v>36</v>
      </c>
      <c r="L3382" s="3">
        <v>4.2900000000000001E-2</v>
      </c>
    </row>
    <row r="3383" spans="1:12" x14ac:dyDescent="0.3">
      <c r="A3383" t="s">
        <v>222</v>
      </c>
      <c r="B3383" s="1">
        <v>44314</v>
      </c>
      <c r="C3383" s="1" t="str">
        <f t="shared" si="52"/>
        <v>21118</v>
      </c>
      <c r="D3383" t="s">
        <v>109</v>
      </c>
      <c r="E3383" t="s">
        <v>110</v>
      </c>
      <c r="F3383" t="s">
        <v>113</v>
      </c>
      <c r="G3383">
        <v>19</v>
      </c>
      <c r="H3383">
        <v>167.6</v>
      </c>
      <c r="I3383" t="s">
        <v>40</v>
      </c>
      <c r="J3383" t="str">
        <f>_xlfn.XLOOKUP(Table1_1[[#This Row],[Analyte]],[1]analyte_order!$B:$B,[1]analyte_order!$C:$C)</f>
        <v>763051-92-9</v>
      </c>
      <c r="K3383">
        <f>_xlfn.XLOOKUP(Table1_1[[#This Row],[CAS_rn]],[1]analyte_order!$C:$C,[1]analyte_order!$E:$E)</f>
        <v>37</v>
      </c>
      <c r="L3383" s="3">
        <v>4.2900000000000001E-2</v>
      </c>
    </row>
    <row r="3384" spans="1:12" x14ac:dyDescent="0.3">
      <c r="A3384" t="s">
        <v>222</v>
      </c>
      <c r="B3384" s="1">
        <v>44314</v>
      </c>
      <c r="C3384" s="1" t="str">
        <f t="shared" si="52"/>
        <v>21118</v>
      </c>
      <c r="D3384" t="s">
        <v>109</v>
      </c>
      <c r="E3384" t="s">
        <v>110</v>
      </c>
      <c r="F3384" t="s">
        <v>113</v>
      </c>
      <c r="G3384">
        <v>19</v>
      </c>
      <c r="H3384">
        <v>167.6</v>
      </c>
      <c r="I3384" t="s">
        <v>41</v>
      </c>
      <c r="J3384" t="str">
        <f>_xlfn.XLOOKUP(Table1_1[[#This Row],[Analyte]],[1]analyte_order!$B:$B,[1]analyte_order!$C:$C)</f>
        <v>356-02-5</v>
      </c>
      <c r="K3384">
        <f>_xlfn.XLOOKUP(Table1_1[[#This Row],[CAS_rn]],[1]analyte_order!$C:$C,[1]analyte_order!$E:$E)</f>
        <v>38</v>
      </c>
      <c r="L3384" s="3">
        <v>0.42899999999999999</v>
      </c>
    </row>
    <row r="3385" spans="1:12" x14ac:dyDescent="0.3">
      <c r="A3385" t="s">
        <v>222</v>
      </c>
      <c r="B3385" s="1">
        <v>44314</v>
      </c>
      <c r="C3385" s="1" t="str">
        <f t="shared" si="52"/>
        <v>21118</v>
      </c>
      <c r="D3385" t="s">
        <v>109</v>
      </c>
      <c r="E3385" t="s">
        <v>110</v>
      </c>
      <c r="F3385" t="s">
        <v>113</v>
      </c>
      <c r="G3385">
        <v>19</v>
      </c>
      <c r="H3385">
        <v>167.6</v>
      </c>
      <c r="I3385" t="s">
        <v>42</v>
      </c>
      <c r="J3385" t="str">
        <f>_xlfn.XLOOKUP(Table1_1[[#This Row],[Analyte]],[1]analyte_order!$B:$B,[1]analyte_order!$C:$C)</f>
        <v>914637-49-3</v>
      </c>
      <c r="K3385">
        <f>_xlfn.XLOOKUP(Table1_1[[#This Row],[CAS_rn]],[1]analyte_order!$C:$C,[1]analyte_order!$E:$E)</f>
        <v>39</v>
      </c>
      <c r="L3385" s="3">
        <v>4.2900000000000001E-2</v>
      </c>
    </row>
    <row r="3386" spans="1:12" x14ac:dyDescent="0.3">
      <c r="A3386" t="s">
        <v>222</v>
      </c>
      <c r="B3386" s="1">
        <v>44314</v>
      </c>
      <c r="C3386" s="1" t="str">
        <f t="shared" si="52"/>
        <v>21118</v>
      </c>
      <c r="D3386" t="s">
        <v>109</v>
      </c>
      <c r="E3386" t="s">
        <v>110</v>
      </c>
      <c r="F3386" t="s">
        <v>113</v>
      </c>
      <c r="G3386">
        <v>19</v>
      </c>
      <c r="H3386">
        <v>167.6</v>
      </c>
      <c r="I3386" t="s">
        <v>43</v>
      </c>
      <c r="J3386" t="str">
        <f>_xlfn.XLOOKUP(Table1_1[[#This Row],[Analyte]],[1]analyte_order!$B:$B,[1]analyte_order!$C:$C)</f>
        <v>812-70-4</v>
      </c>
      <c r="K3386">
        <f>_xlfn.XLOOKUP(Table1_1[[#This Row],[CAS_rn]],[1]analyte_order!$C:$C,[1]analyte_order!$E:$E)</f>
        <v>40</v>
      </c>
      <c r="L3386" s="3">
        <v>1.35</v>
      </c>
    </row>
    <row r="3387" spans="1:12" x14ac:dyDescent="0.3">
      <c r="A3387" t="s">
        <v>222</v>
      </c>
      <c r="B3387" s="1">
        <v>44314</v>
      </c>
      <c r="C3387" s="1" t="str">
        <f t="shared" si="52"/>
        <v>21118</v>
      </c>
      <c r="D3387" t="s">
        <v>109</v>
      </c>
      <c r="E3387" t="s">
        <v>110</v>
      </c>
      <c r="F3387" t="s">
        <v>113</v>
      </c>
      <c r="G3387">
        <v>19</v>
      </c>
      <c r="H3387">
        <v>167.6</v>
      </c>
      <c r="I3387" t="s">
        <v>44</v>
      </c>
      <c r="J3387" t="str">
        <f>_xlfn.XLOOKUP(Table1_1[[#This Row],[Analyte]],[1]analyte_order!$B:$B,[1]analyte_order!$C:$C)</f>
        <v>53826-12-3</v>
      </c>
      <c r="K3387">
        <f>_xlfn.XLOOKUP(Table1_1[[#This Row],[CAS_rn]],[1]analyte_order!$C:$C,[1]analyte_order!$E:$E)</f>
        <v>41</v>
      </c>
      <c r="L3387" s="3">
        <v>0.107</v>
      </c>
    </row>
    <row r="3388" spans="1:12" x14ac:dyDescent="0.3">
      <c r="A3388" t="s">
        <v>222</v>
      </c>
      <c r="B3388" s="1">
        <v>44314</v>
      </c>
      <c r="C3388" s="1" t="str">
        <f t="shared" si="52"/>
        <v>21118</v>
      </c>
      <c r="D3388" t="s">
        <v>109</v>
      </c>
      <c r="E3388" t="s">
        <v>110</v>
      </c>
      <c r="F3388" t="s">
        <v>113</v>
      </c>
      <c r="G3388">
        <v>19</v>
      </c>
      <c r="H3388">
        <v>167.6</v>
      </c>
      <c r="I3388" t="s">
        <v>45</v>
      </c>
      <c r="J3388" t="str">
        <f>_xlfn.XLOOKUP(Table1_1[[#This Row],[Analyte]],[1]analyte_order!$B:$B,[1]analyte_order!$C:$C)</f>
        <v>27854-31-5</v>
      </c>
      <c r="K3388">
        <f>_xlfn.XLOOKUP(Table1_1[[#This Row],[CAS_rn]],[1]analyte_order!$C:$C,[1]analyte_order!$E:$E)</f>
        <v>42</v>
      </c>
      <c r="L3388" s="3">
        <v>0.107</v>
      </c>
    </row>
    <row r="3389" spans="1:12" x14ac:dyDescent="0.3">
      <c r="A3389" t="s">
        <v>222</v>
      </c>
      <c r="B3389" s="1">
        <v>44314</v>
      </c>
      <c r="C3389" s="1" t="str">
        <f t="shared" si="52"/>
        <v>21118</v>
      </c>
      <c r="D3389" t="s">
        <v>109</v>
      </c>
      <c r="E3389" t="s">
        <v>110</v>
      </c>
      <c r="F3389" t="s">
        <v>113</v>
      </c>
      <c r="G3389">
        <v>19</v>
      </c>
      <c r="H3389">
        <v>167.6</v>
      </c>
      <c r="I3389" t="s">
        <v>46</v>
      </c>
      <c r="J3389" t="str">
        <f>_xlfn.XLOOKUP(Table1_1[[#This Row],[Analyte]],[1]analyte_order!$B:$B,[1]analyte_order!$C:$C)</f>
        <v>53826-13-4</v>
      </c>
      <c r="K3389">
        <f>_xlfn.XLOOKUP(Table1_1[[#This Row],[CAS_rn]],[1]analyte_order!$C:$C,[1]analyte_order!$E:$E)</f>
        <v>43</v>
      </c>
      <c r="L3389" s="3">
        <v>4.2900000000000001E-2</v>
      </c>
    </row>
    <row r="3390" spans="1:12" x14ac:dyDescent="0.3">
      <c r="A3390" t="s">
        <v>222</v>
      </c>
      <c r="B3390" s="1">
        <v>44314</v>
      </c>
      <c r="C3390" s="1" t="str">
        <f t="shared" si="52"/>
        <v>21118</v>
      </c>
      <c r="D3390" t="s">
        <v>109</v>
      </c>
      <c r="E3390" t="s">
        <v>110</v>
      </c>
      <c r="F3390" t="s">
        <v>113</v>
      </c>
      <c r="G3390">
        <v>19</v>
      </c>
      <c r="H3390">
        <v>167.6</v>
      </c>
      <c r="I3390" t="s">
        <v>47</v>
      </c>
      <c r="J3390" t="str">
        <f>_xlfn.XLOOKUP(Table1_1[[#This Row],[Analyte]],[1]analyte_order!$B:$B,[1]analyte_order!$C:$C)</f>
        <v>161094-75-3</v>
      </c>
      <c r="K3390">
        <f>_xlfn.XLOOKUP(Table1_1[[#This Row],[CAS_rn]],[1]analyte_order!$C:$C,[1]analyte_order!$E:$E)</f>
        <v>44</v>
      </c>
      <c r="L3390" s="3">
        <v>4.2900000000000001E-2</v>
      </c>
    </row>
    <row r="3391" spans="1:12" x14ac:dyDescent="0.3">
      <c r="A3391" t="s">
        <v>222</v>
      </c>
      <c r="B3391" s="1">
        <v>44314</v>
      </c>
      <c r="C3391" s="1" t="str">
        <f t="shared" si="52"/>
        <v>21118</v>
      </c>
      <c r="D3391" t="s">
        <v>109</v>
      </c>
      <c r="E3391" t="s">
        <v>110</v>
      </c>
      <c r="F3391" t="s">
        <v>113</v>
      </c>
      <c r="G3391">
        <v>19</v>
      </c>
      <c r="H3391">
        <v>167.6</v>
      </c>
      <c r="I3391" t="s">
        <v>48</v>
      </c>
      <c r="J3391" t="str">
        <f>_xlfn.XLOOKUP(Table1_1[[#This Row],[Analyte]],[1]analyte_order!$B:$B,[1]analyte_order!$C:$C)</f>
        <v>70887-84-2</v>
      </c>
      <c r="K3391">
        <f>_xlfn.XLOOKUP(Table1_1[[#This Row],[CAS_rn]],[1]analyte_order!$C:$C,[1]analyte_order!$E:$E)</f>
        <v>45</v>
      </c>
      <c r="L3391" s="3">
        <v>4.2900000000000001E-2</v>
      </c>
    </row>
    <row r="3392" spans="1:12" x14ac:dyDescent="0.3">
      <c r="A3392" t="s">
        <v>222</v>
      </c>
      <c r="B3392" s="1">
        <v>44314</v>
      </c>
      <c r="C3392" s="1" t="str">
        <f t="shared" si="52"/>
        <v>21118</v>
      </c>
      <c r="D3392" t="s">
        <v>109</v>
      </c>
      <c r="E3392" t="s">
        <v>110</v>
      </c>
      <c r="F3392" t="s">
        <v>113</v>
      </c>
      <c r="G3392">
        <v>19</v>
      </c>
      <c r="H3392">
        <v>167.6</v>
      </c>
      <c r="I3392" t="s">
        <v>49</v>
      </c>
      <c r="J3392" t="str">
        <f>_xlfn.XLOOKUP(Table1_1[[#This Row],[Analyte]],[1]analyte_order!$B:$B,[1]analyte_order!$C:$C)</f>
        <v>57677-95-9</v>
      </c>
      <c r="K3392">
        <f>_xlfn.XLOOKUP(Table1_1[[#This Row],[CAS_rn]],[1]analyte_order!$C:$C,[1]analyte_order!$E:$E)</f>
        <v>46</v>
      </c>
      <c r="L3392" s="3">
        <v>0.107</v>
      </c>
    </row>
    <row r="3393" spans="1:12" x14ac:dyDescent="0.3">
      <c r="A3393" t="s">
        <v>222</v>
      </c>
      <c r="B3393" s="1">
        <v>44314</v>
      </c>
      <c r="C3393" s="1" t="str">
        <f t="shared" si="52"/>
        <v>21118</v>
      </c>
      <c r="D3393" t="s">
        <v>109</v>
      </c>
      <c r="E3393" t="s">
        <v>110</v>
      </c>
      <c r="F3393" t="s">
        <v>113</v>
      </c>
      <c r="G3393">
        <v>19</v>
      </c>
      <c r="H3393">
        <v>167.6</v>
      </c>
      <c r="I3393" t="s">
        <v>50</v>
      </c>
      <c r="J3393" t="str">
        <f>_xlfn.XLOOKUP(Table1_1[[#This Row],[Analyte]],[1]analyte_order!$B:$B,[1]analyte_order!$C:$C)</f>
        <v>30334-69-1</v>
      </c>
      <c r="K3393">
        <f>_xlfn.XLOOKUP(Table1_1[[#This Row],[CAS_rn]],[1]analyte_order!$C:$C,[1]analyte_order!$E:$E)</f>
        <v>51</v>
      </c>
      <c r="L3393" s="3">
        <v>7.16</v>
      </c>
    </row>
    <row r="3394" spans="1:12" x14ac:dyDescent="0.3">
      <c r="A3394" t="s">
        <v>222</v>
      </c>
      <c r="B3394" s="1">
        <v>44314</v>
      </c>
      <c r="C3394" s="1" t="str">
        <f t="shared" ref="C3394:C3457" si="53">TEXT(B3394,"yy")&amp;TEXT((B3394-DATEVALUE("1/1/"&amp;TEXT(B3394,"yy"))+1),"000")</f>
        <v>21118</v>
      </c>
      <c r="D3394" t="s">
        <v>109</v>
      </c>
      <c r="E3394" t="s">
        <v>110</v>
      </c>
      <c r="F3394" t="s">
        <v>113</v>
      </c>
      <c r="G3394">
        <v>19</v>
      </c>
      <c r="H3394">
        <v>167.6</v>
      </c>
      <c r="I3394" t="s">
        <v>51</v>
      </c>
      <c r="J3394" t="str">
        <f>_xlfn.XLOOKUP(Table1_1[[#This Row],[Analyte]],[1]analyte_order!$B:$B,[1]analyte_order!$C:$C)</f>
        <v>41997-13-1</v>
      </c>
      <c r="K3394">
        <f>_xlfn.XLOOKUP(Table1_1[[#This Row],[CAS_rn]],[1]analyte_order!$C:$C,[1]analyte_order!$E:$E)</f>
        <v>52</v>
      </c>
      <c r="L3394" s="3">
        <v>38.4</v>
      </c>
    </row>
    <row r="3395" spans="1:12" x14ac:dyDescent="0.3">
      <c r="A3395" t="s">
        <v>222</v>
      </c>
      <c r="B3395" s="1">
        <v>44314</v>
      </c>
      <c r="C3395" s="1" t="str">
        <f t="shared" si="53"/>
        <v>21118</v>
      </c>
      <c r="D3395" t="s">
        <v>109</v>
      </c>
      <c r="E3395" t="s">
        <v>110</v>
      </c>
      <c r="F3395" t="s">
        <v>113</v>
      </c>
      <c r="G3395">
        <v>19</v>
      </c>
      <c r="H3395">
        <v>167.6</v>
      </c>
      <c r="I3395" t="s">
        <v>52</v>
      </c>
      <c r="J3395" t="str">
        <f>_xlfn.XLOOKUP(Table1_1[[#This Row],[Analyte]],[1]analyte_order!$B:$B,[1]analyte_order!$C:$C)</f>
        <v>423-41-6</v>
      </c>
      <c r="K3395">
        <f>_xlfn.XLOOKUP(Table1_1[[#This Row],[CAS_rn]],[1]analyte_order!$C:$C,[1]analyte_order!$E:$E)</f>
        <v>53</v>
      </c>
      <c r="L3395" s="3">
        <v>0.107</v>
      </c>
    </row>
    <row r="3396" spans="1:12" x14ac:dyDescent="0.3">
      <c r="A3396" t="s">
        <v>222</v>
      </c>
      <c r="B3396" s="1">
        <v>44314</v>
      </c>
      <c r="C3396" s="1" t="str">
        <f t="shared" si="53"/>
        <v>21118</v>
      </c>
      <c r="D3396" t="s">
        <v>109</v>
      </c>
      <c r="E3396" t="s">
        <v>110</v>
      </c>
      <c r="F3396" t="s">
        <v>113</v>
      </c>
      <c r="G3396">
        <v>19</v>
      </c>
      <c r="H3396">
        <v>167.6</v>
      </c>
      <c r="I3396" t="s">
        <v>53</v>
      </c>
      <c r="J3396" t="str">
        <f>_xlfn.XLOOKUP(Table1_1[[#This Row],[Analyte]],[1]analyte_order!$B:$B,[1]analyte_order!$C:$C)</f>
        <v>777011-38-8</v>
      </c>
      <c r="K3396">
        <f>_xlfn.XLOOKUP(Table1_1[[#This Row],[CAS_rn]],[1]analyte_order!$C:$C,[1]analyte_order!$E:$E)</f>
        <v>54</v>
      </c>
      <c r="L3396" s="3">
        <v>5.18</v>
      </c>
    </row>
    <row r="3397" spans="1:12" x14ac:dyDescent="0.3">
      <c r="A3397" t="s">
        <v>222</v>
      </c>
      <c r="B3397" s="1">
        <v>44314</v>
      </c>
      <c r="C3397" s="1" t="str">
        <f t="shared" si="53"/>
        <v>21118</v>
      </c>
      <c r="D3397" t="s">
        <v>109</v>
      </c>
      <c r="E3397" t="s">
        <v>110</v>
      </c>
      <c r="F3397" t="s">
        <v>113</v>
      </c>
      <c r="G3397">
        <v>19</v>
      </c>
      <c r="H3397">
        <v>167.6</v>
      </c>
      <c r="I3397" t="s">
        <v>54</v>
      </c>
      <c r="J3397" t="str">
        <f>_xlfn.XLOOKUP(Table1_1[[#This Row],[Analyte]],[1]analyte_order!$B:$B,[1]analyte_order!$C:$C)</f>
        <v>646-83-3</v>
      </c>
      <c r="K3397">
        <f>_xlfn.XLOOKUP(Table1_1[[#This Row],[CAS_rn]],[1]analyte_order!$C:$C,[1]analyte_order!$E:$E)</f>
        <v>55</v>
      </c>
      <c r="L3397" s="3">
        <v>0.107</v>
      </c>
    </row>
    <row r="3398" spans="1:12" x14ac:dyDescent="0.3">
      <c r="A3398" t="s">
        <v>222</v>
      </c>
      <c r="B3398" s="1">
        <v>44314</v>
      </c>
      <c r="C3398" s="1" t="str">
        <f t="shared" si="53"/>
        <v>21118</v>
      </c>
      <c r="D3398" t="s">
        <v>109</v>
      </c>
      <c r="E3398" t="s">
        <v>110</v>
      </c>
      <c r="F3398" t="s">
        <v>113</v>
      </c>
      <c r="G3398">
        <v>19</v>
      </c>
      <c r="H3398">
        <v>167.6</v>
      </c>
      <c r="I3398" t="s">
        <v>55</v>
      </c>
      <c r="J3398" t="str">
        <f>_xlfn.XLOOKUP(Table1_1[[#This Row],[Analyte]],[1]analyte_order!$B:$B,[1]analyte_order!$C:$C)</f>
        <v>678-41-1</v>
      </c>
      <c r="K3398">
        <f>_xlfn.XLOOKUP(Table1_1[[#This Row],[CAS_rn]],[1]analyte_order!$C:$C,[1]analyte_order!$E:$E)</f>
        <v>56</v>
      </c>
      <c r="L3398" s="3">
        <v>4.2900000000000001E-2</v>
      </c>
    </row>
    <row r="3399" spans="1:12" x14ac:dyDescent="0.3">
      <c r="A3399" t="s">
        <v>222</v>
      </c>
      <c r="B3399" s="1">
        <v>44314</v>
      </c>
      <c r="C3399" s="1" t="str">
        <f t="shared" si="53"/>
        <v>21118</v>
      </c>
      <c r="D3399" t="s">
        <v>109</v>
      </c>
      <c r="E3399" t="s">
        <v>110</v>
      </c>
      <c r="F3399" t="s">
        <v>113</v>
      </c>
      <c r="G3399">
        <v>19</v>
      </c>
      <c r="H3399">
        <v>167.6</v>
      </c>
      <c r="I3399" t="s">
        <v>56</v>
      </c>
      <c r="J3399" t="str">
        <f>_xlfn.XLOOKUP(Table1_1[[#This Row],[Analyte]],[1]analyte_order!$B:$B,[1]analyte_order!$C:$C)</f>
        <v>2965-52-8</v>
      </c>
      <c r="K3399">
        <f>_xlfn.XLOOKUP(Table1_1[[#This Row],[CAS_rn]],[1]analyte_order!$C:$C,[1]analyte_order!$E:$E)</f>
        <v>57</v>
      </c>
      <c r="L3399" s="3">
        <v>4.2900000000000001E-2</v>
      </c>
    </row>
    <row r="3400" spans="1:12" x14ac:dyDescent="0.3">
      <c r="A3400" t="s">
        <v>223</v>
      </c>
      <c r="B3400" s="1">
        <v>44314</v>
      </c>
      <c r="C3400" s="1" t="str">
        <f t="shared" si="53"/>
        <v>21118</v>
      </c>
      <c r="D3400" t="s">
        <v>109</v>
      </c>
      <c r="E3400" t="s">
        <v>110</v>
      </c>
      <c r="F3400" t="s">
        <v>115</v>
      </c>
      <c r="G3400">
        <v>19</v>
      </c>
      <c r="H3400">
        <v>167.6</v>
      </c>
      <c r="I3400" t="s">
        <v>7</v>
      </c>
      <c r="J3400" t="str">
        <f>_xlfn.XLOOKUP(Table1_1[[#This Row],[Analyte]],[1]analyte_order!$B:$B,[1]analyte_order!$C:$C)</f>
        <v>375-22-4</v>
      </c>
      <c r="K3400">
        <f>_xlfn.XLOOKUP(Table1_1[[#This Row],[CAS_rn]],[1]analyte_order!$C:$C,[1]analyte_order!$E:$E)</f>
        <v>1</v>
      </c>
      <c r="L3400" s="3">
        <v>4.36E-2</v>
      </c>
    </row>
    <row r="3401" spans="1:12" x14ac:dyDescent="0.3">
      <c r="A3401" t="s">
        <v>223</v>
      </c>
      <c r="B3401" s="1">
        <v>44314</v>
      </c>
      <c r="C3401" s="1" t="str">
        <f t="shared" si="53"/>
        <v>21118</v>
      </c>
      <c r="D3401" t="s">
        <v>109</v>
      </c>
      <c r="E3401" t="s">
        <v>110</v>
      </c>
      <c r="F3401" t="s">
        <v>115</v>
      </c>
      <c r="G3401">
        <v>19</v>
      </c>
      <c r="H3401">
        <v>167.6</v>
      </c>
      <c r="I3401" t="s">
        <v>8</v>
      </c>
      <c r="J3401" t="str">
        <f>_xlfn.XLOOKUP(Table1_1[[#This Row],[Analyte]],[1]analyte_order!$B:$B,[1]analyte_order!$C:$C)</f>
        <v>2706-90-3</v>
      </c>
      <c r="K3401">
        <f>_xlfn.XLOOKUP(Table1_1[[#This Row],[CAS_rn]],[1]analyte_order!$C:$C,[1]analyte_order!$E:$E)</f>
        <v>2</v>
      </c>
      <c r="L3401" s="3">
        <v>4.36E-2</v>
      </c>
    </row>
    <row r="3402" spans="1:12" x14ac:dyDescent="0.3">
      <c r="A3402" t="s">
        <v>223</v>
      </c>
      <c r="B3402" s="1">
        <v>44314</v>
      </c>
      <c r="C3402" s="1" t="str">
        <f t="shared" si="53"/>
        <v>21118</v>
      </c>
      <c r="D3402" t="s">
        <v>109</v>
      </c>
      <c r="E3402" t="s">
        <v>110</v>
      </c>
      <c r="F3402" t="s">
        <v>115</v>
      </c>
      <c r="G3402">
        <v>19</v>
      </c>
      <c r="H3402">
        <v>167.6</v>
      </c>
      <c r="I3402" t="s">
        <v>9</v>
      </c>
      <c r="J3402" t="str">
        <f>_xlfn.XLOOKUP(Table1_1[[#This Row],[Analyte]],[1]analyte_order!$B:$B,[1]analyte_order!$C:$C)</f>
        <v>307-24-4</v>
      </c>
      <c r="K3402">
        <f>_xlfn.XLOOKUP(Table1_1[[#This Row],[CAS_rn]],[1]analyte_order!$C:$C,[1]analyte_order!$E:$E)</f>
        <v>3</v>
      </c>
      <c r="L3402" s="3">
        <v>4.36E-2</v>
      </c>
    </row>
    <row r="3403" spans="1:12" x14ac:dyDescent="0.3">
      <c r="A3403" t="s">
        <v>223</v>
      </c>
      <c r="B3403" s="1">
        <v>44314</v>
      </c>
      <c r="C3403" s="1" t="str">
        <f t="shared" si="53"/>
        <v>21118</v>
      </c>
      <c r="D3403" t="s">
        <v>109</v>
      </c>
      <c r="E3403" t="s">
        <v>110</v>
      </c>
      <c r="F3403" t="s">
        <v>115</v>
      </c>
      <c r="G3403">
        <v>19</v>
      </c>
      <c r="H3403">
        <v>167.6</v>
      </c>
      <c r="I3403" t="s">
        <v>10</v>
      </c>
      <c r="J3403" t="str">
        <f>_xlfn.XLOOKUP(Table1_1[[#This Row],[Analyte]],[1]analyte_order!$B:$B,[1]analyte_order!$C:$C)</f>
        <v>375-85-9</v>
      </c>
      <c r="K3403">
        <f>_xlfn.XLOOKUP(Table1_1[[#This Row],[CAS_rn]],[1]analyte_order!$C:$C,[1]analyte_order!$E:$E)</f>
        <v>4</v>
      </c>
      <c r="L3403" s="3">
        <v>4.36E-2</v>
      </c>
    </row>
    <row r="3404" spans="1:12" x14ac:dyDescent="0.3">
      <c r="A3404" t="s">
        <v>223</v>
      </c>
      <c r="B3404" s="1">
        <v>44314</v>
      </c>
      <c r="C3404" s="1" t="str">
        <f t="shared" si="53"/>
        <v>21118</v>
      </c>
      <c r="D3404" t="s">
        <v>109</v>
      </c>
      <c r="E3404" t="s">
        <v>110</v>
      </c>
      <c r="F3404" t="s">
        <v>115</v>
      </c>
      <c r="G3404">
        <v>19</v>
      </c>
      <c r="H3404">
        <v>167.6</v>
      </c>
      <c r="I3404" t="s">
        <v>11</v>
      </c>
      <c r="J3404" t="str">
        <f>_xlfn.XLOOKUP(Table1_1[[#This Row],[Analyte]],[1]analyte_order!$B:$B,[1]analyte_order!$C:$C)</f>
        <v>335-67-1</v>
      </c>
      <c r="K3404">
        <f>_xlfn.XLOOKUP(Table1_1[[#This Row],[CAS_rn]],[1]analyte_order!$C:$C,[1]analyte_order!$E:$E)</f>
        <v>5</v>
      </c>
      <c r="L3404" s="3">
        <v>4.36E-2</v>
      </c>
    </row>
    <row r="3405" spans="1:12" x14ac:dyDescent="0.3">
      <c r="A3405" t="s">
        <v>223</v>
      </c>
      <c r="B3405" s="1">
        <v>44314</v>
      </c>
      <c r="C3405" s="1" t="str">
        <f t="shared" si="53"/>
        <v>21118</v>
      </c>
      <c r="D3405" t="s">
        <v>109</v>
      </c>
      <c r="E3405" t="s">
        <v>110</v>
      </c>
      <c r="F3405" t="s">
        <v>115</v>
      </c>
      <c r="G3405">
        <v>19</v>
      </c>
      <c r="H3405">
        <v>167.6</v>
      </c>
      <c r="I3405" t="s">
        <v>12</v>
      </c>
      <c r="J3405" t="str">
        <f>_xlfn.XLOOKUP(Table1_1[[#This Row],[Analyte]],[1]analyte_order!$B:$B,[1]analyte_order!$C:$C)</f>
        <v>375-95-1</v>
      </c>
      <c r="K3405">
        <f>_xlfn.XLOOKUP(Table1_1[[#This Row],[CAS_rn]],[1]analyte_order!$C:$C,[1]analyte_order!$E:$E)</f>
        <v>6</v>
      </c>
      <c r="L3405" s="3">
        <v>4.36E-2</v>
      </c>
    </row>
    <row r="3406" spans="1:12" x14ac:dyDescent="0.3">
      <c r="A3406" t="s">
        <v>223</v>
      </c>
      <c r="B3406" s="1">
        <v>44314</v>
      </c>
      <c r="C3406" s="1" t="str">
        <f t="shared" si="53"/>
        <v>21118</v>
      </c>
      <c r="D3406" t="s">
        <v>109</v>
      </c>
      <c r="E3406" t="s">
        <v>110</v>
      </c>
      <c r="F3406" t="s">
        <v>115</v>
      </c>
      <c r="G3406">
        <v>19</v>
      </c>
      <c r="H3406">
        <v>167.6</v>
      </c>
      <c r="I3406" t="s">
        <v>19</v>
      </c>
      <c r="J3406" t="str">
        <f>_xlfn.XLOOKUP(Table1_1[[#This Row],[Analyte]],[1]analyte_order!$B:$B,[1]analyte_order!$C:$C)</f>
        <v>335-76-2</v>
      </c>
      <c r="K3406">
        <f>_xlfn.XLOOKUP(Table1_1[[#This Row],[CAS_rn]],[1]analyte_order!$C:$C,[1]analyte_order!$E:$E)</f>
        <v>7</v>
      </c>
      <c r="L3406" s="3">
        <v>1</v>
      </c>
    </row>
    <row r="3407" spans="1:12" x14ac:dyDescent="0.3">
      <c r="A3407" t="s">
        <v>223</v>
      </c>
      <c r="B3407" s="1">
        <v>44314</v>
      </c>
      <c r="C3407" s="1" t="str">
        <f t="shared" si="53"/>
        <v>21118</v>
      </c>
      <c r="D3407" t="s">
        <v>109</v>
      </c>
      <c r="E3407" t="s">
        <v>110</v>
      </c>
      <c r="F3407" t="s">
        <v>115</v>
      </c>
      <c r="G3407">
        <v>19</v>
      </c>
      <c r="H3407">
        <v>167.6</v>
      </c>
      <c r="I3407" t="s">
        <v>20</v>
      </c>
      <c r="J3407" t="str">
        <f>_xlfn.XLOOKUP(Table1_1[[#This Row],[Analyte]],[1]analyte_order!$B:$B,[1]analyte_order!$C:$C)</f>
        <v>2058-94-8</v>
      </c>
      <c r="K3407">
        <f>_xlfn.XLOOKUP(Table1_1[[#This Row],[CAS_rn]],[1]analyte_order!$C:$C,[1]analyte_order!$E:$E)</f>
        <v>8</v>
      </c>
      <c r="L3407" s="3">
        <v>2.92</v>
      </c>
    </row>
    <row r="3408" spans="1:12" x14ac:dyDescent="0.3">
      <c r="A3408" t="s">
        <v>223</v>
      </c>
      <c r="B3408" s="1">
        <v>44314</v>
      </c>
      <c r="C3408" s="1" t="str">
        <f t="shared" si="53"/>
        <v>21118</v>
      </c>
      <c r="D3408" t="s">
        <v>109</v>
      </c>
      <c r="E3408" t="s">
        <v>110</v>
      </c>
      <c r="F3408" t="s">
        <v>115</v>
      </c>
      <c r="G3408">
        <v>19</v>
      </c>
      <c r="H3408">
        <v>167.6</v>
      </c>
      <c r="I3408" t="s">
        <v>21</v>
      </c>
      <c r="J3408" t="str">
        <f>_xlfn.XLOOKUP(Table1_1[[#This Row],[Analyte]],[1]analyte_order!$B:$B,[1]analyte_order!$C:$C)</f>
        <v>307-55-1</v>
      </c>
      <c r="K3408">
        <f>_xlfn.XLOOKUP(Table1_1[[#This Row],[CAS_rn]],[1]analyte_order!$C:$C,[1]analyte_order!$E:$E)</f>
        <v>9</v>
      </c>
      <c r="L3408" s="3">
        <v>2.95</v>
      </c>
    </row>
    <row r="3409" spans="1:12" x14ac:dyDescent="0.3">
      <c r="A3409" t="s">
        <v>223</v>
      </c>
      <c r="B3409" s="1">
        <v>44314</v>
      </c>
      <c r="C3409" s="1" t="str">
        <f t="shared" si="53"/>
        <v>21118</v>
      </c>
      <c r="D3409" t="s">
        <v>109</v>
      </c>
      <c r="E3409" t="s">
        <v>110</v>
      </c>
      <c r="F3409" t="s">
        <v>115</v>
      </c>
      <c r="G3409">
        <v>19</v>
      </c>
      <c r="H3409">
        <v>167.6</v>
      </c>
      <c r="I3409" t="s">
        <v>22</v>
      </c>
      <c r="J3409" t="str">
        <f>_xlfn.XLOOKUP(Table1_1[[#This Row],[Analyte]],[1]analyte_order!$B:$B,[1]analyte_order!$C:$C)</f>
        <v>72629-94-8</v>
      </c>
      <c r="K3409">
        <f>_xlfn.XLOOKUP(Table1_1[[#This Row],[CAS_rn]],[1]analyte_order!$C:$C,[1]analyte_order!$E:$E)</f>
        <v>10</v>
      </c>
      <c r="L3409" s="3">
        <v>3.11</v>
      </c>
    </row>
    <row r="3410" spans="1:12" x14ac:dyDescent="0.3">
      <c r="A3410" t="s">
        <v>223</v>
      </c>
      <c r="B3410" s="1">
        <v>44314</v>
      </c>
      <c r="C3410" s="1" t="str">
        <f t="shared" si="53"/>
        <v>21118</v>
      </c>
      <c r="D3410" t="s">
        <v>109</v>
      </c>
      <c r="E3410" t="s">
        <v>110</v>
      </c>
      <c r="F3410" t="s">
        <v>115</v>
      </c>
      <c r="G3410">
        <v>19</v>
      </c>
      <c r="H3410">
        <v>167.6</v>
      </c>
      <c r="I3410" t="s">
        <v>23</v>
      </c>
      <c r="J3410" t="str">
        <f>_xlfn.XLOOKUP(Table1_1[[#This Row],[Analyte]],[1]analyte_order!$B:$B,[1]analyte_order!$C:$C)</f>
        <v>376-06-7</v>
      </c>
      <c r="K3410">
        <f>_xlfn.XLOOKUP(Table1_1[[#This Row],[CAS_rn]],[1]analyte_order!$C:$C,[1]analyte_order!$E:$E)</f>
        <v>11</v>
      </c>
      <c r="L3410" s="3">
        <v>2.27</v>
      </c>
    </row>
    <row r="3411" spans="1:12" x14ac:dyDescent="0.3">
      <c r="A3411" t="s">
        <v>223</v>
      </c>
      <c r="B3411" s="1">
        <v>44314</v>
      </c>
      <c r="C3411" s="1" t="str">
        <f t="shared" si="53"/>
        <v>21118</v>
      </c>
      <c r="D3411" t="s">
        <v>109</v>
      </c>
      <c r="E3411" t="s">
        <v>110</v>
      </c>
      <c r="F3411" t="s">
        <v>115</v>
      </c>
      <c r="G3411">
        <v>19</v>
      </c>
      <c r="H3411">
        <v>167.6</v>
      </c>
      <c r="I3411" t="s">
        <v>24</v>
      </c>
      <c r="J3411" t="str">
        <f>_xlfn.XLOOKUP(Table1_1[[#This Row],[Analyte]],[1]analyte_order!$B:$B,[1]analyte_order!$C:$C)</f>
        <v>67905-19-5</v>
      </c>
      <c r="K3411">
        <f>_xlfn.XLOOKUP(Table1_1[[#This Row],[CAS_rn]],[1]analyte_order!$C:$C,[1]analyte_order!$E:$E)</f>
        <v>12</v>
      </c>
      <c r="L3411" s="3">
        <v>4.36E-2</v>
      </c>
    </row>
    <row r="3412" spans="1:12" x14ac:dyDescent="0.3">
      <c r="A3412" t="s">
        <v>223</v>
      </c>
      <c r="B3412" s="1">
        <v>44314</v>
      </c>
      <c r="C3412" s="1" t="str">
        <f t="shared" si="53"/>
        <v>21118</v>
      </c>
      <c r="D3412" t="s">
        <v>109</v>
      </c>
      <c r="E3412" t="s">
        <v>110</v>
      </c>
      <c r="F3412" t="s">
        <v>115</v>
      </c>
      <c r="G3412">
        <v>19</v>
      </c>
      <c r="H3412">
        <v>167.6</v>
      </c>
      <c r="I3412" t="s">
        <v>13</v>
      </c>
      <c r="J3412" t="str">
        <f>_xlfn.XLOOKUP(Table1_1[[#This Row],[Analyte]],[1]analyte_order!$B:$B,[1]analyte_order!$C:$C)</f>
        <v>375-73-5</v>
      </c>
      <c r="K3412">
        <f>_xlfn.XLOOKUP(Table1_1[[#This Row],[CAS_rn]],[1]analyte_order!$C:$C,[1]analyte_order!$E:$E)</f>
        <v>14</v>
      </c>
      <c r="L3412" s="3">
        <v>4.36E-2</v>
      </c>
    </row>
    <row r="3413" spans="1:12" x14ac:dyDescent="0.3">
      <c r="A3413" t="s">
        <v>223</v>
      </c>
      <c r="B3413" s="1">
        <v>44314</v>
      </c>
      <c r="C3413" s="1" t="str">
        <f t="shared" si="53"/>
        <v>21118</v>
      </c>
      <c r="D3413" t="s">
        <v>109</v>
      </c>
      <c r="E3413" t="s">
        <v>110</v>
      </c>
      <c r="F3413" t="s">
        <v>115</v>
      </c>
      <c r="G3413">
        <v>19</v>
      </c>
      <c r="H3413">
        <v>167.6</v>
      </c>
      <c r="I3413" t="s">
        <v>14</v>
      </c>
      <c r="J3413" t="str">
        <f>_xlfn.XLOOKUP(Table1_1[[#This Row],[Analyte]],[1]analyte_order!$B:$B,[1]analyte_order!$C:$C)</f>
        <v>2706-91-4</v>
      </c>
      <c r="K3413">
        <f>_xlfn.XLOOKUP(Table1_1[[#This Row],[CAS_rn]],[1]analyte_order!$C:$C,[1]analyte_order!$E:$E)</f>
        <v>15</v>
      </c>
      <c r="L3413" s="3">
        <v>0.109</v>
      </c>
    </row>
    <row r="3414" spans="1:12" x14ac:dyDescent="0.3">
      <c r="A3414" t="s">
        <v>223</v>
      </c>
      <c r="B3414" s="1">
        <v>44314</v>
      </c>
      <c r="C3414" s="1" t="str">
        <f t="shared" si="53"/>
        <v>21118</v>
      </c>
      <c r="D3414" t="s">
        <v>109</v>
      </c>
      <c r="E3414" t="s">
        <v>110</v>
      </c>
      <c r="F3414" t="s">
        <v>115</v>
      </c>
      <c r="G3414">
        <v>19</v>
      </c>
      <c r="H3414">
        <v>167.6</v>
      </c>
      <c r="I3414" t="s">
        <v>15</v>
      </c>
      <c r="J3414" t="str">
        <f>_xlfn.XLOOKUP(Table1_1[[#This Row],[Analyte]],[1]analyte_order!$B:$B,[1]analyte_order!$C:$C)</f>
        <v>355-46-4</v>
      </c>
      <c r="K3414">
        <f>_xlfn.XLOOKUP(Table1_1[[#This Row],[CAS_rn]],[1]analyte_order!$C:$C,[1]analyte_order!$E:$E)</f>
        <v>16</v>
      </c>
      <c r="L3414" s="3">
        <v>1.5</v>
      </c>
    </row>
    <row r="3415" spans="1:12" x14ac:dyDescent="0.3">
      <c r="A3415" t="s">
        <v>223</v>
      </c>
      <c r="B3415" s="1">
        <v>44314</v>
      </c>
      <c r="C3415" s="1" t="str">
        <f t="shared" si="53"/>
        <v>21118</v>
      </c>
      <c r="D3415" t="s">
        <v>109</v>
      </c>
      <c r="E3415" t="s">
        <v>110</v>
      </c>
      <c r="F3415" t="s">
        <v>115</v>
      </c>
      <c r="G3415">
        <v>19</v>
      </c>
      <c r="H3415">
        <v>167.6</v>
      </c>
      <c r="I3415" t="s">
        <v>16</v>
      </c>
      <c r="J3415" t="str">
        <f>_xlfn.XLOOKUP(Table1_1[[#This Row],[Analyte]],[1]analyte_order!$B:$B,[1]analyte_order!$C:$C)</f>
        <v>375-92-8</v>
      </c>
      <c r="K3415">
        <f>_xlfn.XLOOKUP(Table1_1[[#This Row],[CAS_rn]],[1]analyte_order!$C:$C,[1]analyte_order!$E:$E)</f>
        <v>17</v>
      </c>
      <c r="L3415" s="3">
        <v>0.109</v>
      </c>
    </row>
    <row r="3416" spans="1:12" x14ac:dyDescent="0.3">
      <c r="A3416" t="s">
        <v>223</v>
      </c>
      <c r="B3416" s="1">
        <v>44314</v>
      </c>
      <c r="C3416" s="1" t="str">
        <f t="shared" si="53"/>
        <v>21118</v>
      </c>
      <c r="D3416" t="s">
        <v>109</v>
      </c>
      <c r="E3416" t="s">
        <v>110</v>
      </c>
      <c r="F3416" t="s">
        <v>115</v>
      </c>
      <c r="G3416">
        <v>19</v>
      </c>
      <c r="H3416">
        <v>167.6</v>
      </c>
      <c r="I3416" t="s">
        <v>17</v>
      </c>
      <c r="J3416" t="str">
        <f>_xlfn.XLOOKUP(Table1_1[[#This Row],[Analyte]],[1]analyte_order!$B:$B,[1]analyte_order!$C:$C)</f>
        <v>1763-23-1</v>
      </c>
      <c r="K3416">
        <f>_xlfn.XLOOKUP(Table1_1[[#This Row],[CAS_rn]],[1]analyte_order!$C:$C,[1]analyte_order!$E:$E)</f>
        <v>18</v>
      </c>
      <c r="L3416" s="3">
        <v>320</v>
      </c>
    </row>
    <row r="3417" spans="1:12" x14ac:dyDescent="0.3">
      <c r="A3417" t="s">
        <v>223</v>
      </c>
      <c r="B3417" s="1">
        <v>44314</v>
      </c>
      <c r="C3417" s="1" t="str">
        <f t="shared" si="53"/>
        <v>21118</v>
      </c>
      <c r="D3417" t="s">
        <v>109</v>
      </c>
      <c r="E3417" t="s">
        <v>110</v>
      </c>
      <c r="F3417" t="s">
        <v>115</v>
      </c>
      <c r="G3417">
        <v>19</v>
      </c>
      <c r="H3417">
        <v>167.6</v>
      </c>
      <c r="I3417" t="s">
        <v>25</v>
      </c>
      <c r="J3417" t="str">
        <f>_xlfn.XLOOKUP(Table1_1[[#This Row],[Analyte]],[1]analyte_order!$B:$B,[1]analyte_order!$C:$C)</f>
        <v>68259-12-1</v>
      </c>
      <c r="K3417">
        <f>_xlfn.XLOOKUP(Table1_1[[#This Row],[CAS_rn]],[1]analyte_order!$C:$C,[1]analyte_order!$E:$E)</f>
        <v>19</v>
      </c>
      <c r="L3417" s="3">
        <v>2</v>
      </c>
    </row>
    <row r="3418" spans="1:12" x14ac:dyDescent="0.3">
      <c r="A3418" t="s">
        <v>223</v>
      </c>
      <c r="B3418" s="1">
        <v>44314</v>
      </c>
      <c r="C3418" s="1" t="str">
        <f t="shared" si="53"/>
        <v>21118</v>
      </c>
      <c r="D3418" t="s">
        <v>109</v>
      </c>
      <c r="E3418" t="s">
        <v>110</v>
      </c>
      <c r="F3418" t="s">
        <v>115</v>
      </c>
      <c r="G3418">
        <v>19</v>
      </c>
      <c r="H3418">
        <v>167.6</v>
      </c>
      <c r="I3418" t="s">
        <v>26</v>
      </c>
      <c r="J3418" t="str">
        <f>_xlfn.XLOOKUP(Table1_1[[#This Row],[Analyte]],[1]analyte_order!$B:$B,[1]analyte_order!$C:$C)</f>
        <v>335-77-3</v>
      </c>
      <c r="K3418">
        <f>_xlfn.XLOOKUP(Table1_1[[#This Row],[CAS_rn]],[1]analyte_order!$C:$C,[1]analyte_order!$E:$E)</f>
        <v>20</v>
      </c>
      <c r="L3418" s="3">
        <v>3.04</v>
      </c>
    </row>
    <row r="3419" spans="1:12" x14ac:dyDescent="0.3">
      <c r="A3419" t="s">
        <v>223</v>
      </c>
      <c r="B3419" s="1">
        <v>44314</v>
      </c>
      <c r="C3419" s="1" t="str">
        <f t="shared" si="53"/>
        <v>21118</v>
      </c>
      <c r="D3419" t="s">
        <v>109</v>
      </c>
      <c r="E3419" t="s">
        <v>110</v>
      </c>
      <c r="F3419" t="s">
        <v>115</v>
      </c>
      <c r="G3419">
        <v>19</v>
      </c>
      <c r="H3419">
        <v>167.6</v>
      </c>
      <c r="I3419" t="s">
        <v>27</v>
      </c>
      <c r="J3419" t="str">
        <f>_xlfn.XLOOKUP(Table1_1[[#This Row],[Analyte]],[1]analyte_order!$B:$B,[1]analyte_order!$C:$C)</f>
        <v>79780-39-5</v>
      </c>
      <c r="K3419">
        <f>_xlfn.XLOOKUP(Table1_1[[#This Row],[CAS_rn]],[1]analyte_order!$C:$C,[1]analyte_order!$E:$E)</f>
        <v>21</v>
      </c>
      <c r="L3419" s="3">
        <v>1.1100000000000001</v>
      </c>
    </row>
    <row r="3420" spans="1:12" x14ac:dyDescent="0.3">
      <c r="A3420" t="s">
        <v>223</v>
      </c>
      <c r="B3420" s="1">
        <v>44314</v>
      </c>
      <c r="C3420" s="1" t="str">
        <f t="shared" si="53"/>
        <v>21118</v>
      </c>
      <c r="D3420" t="s">
        <v>109</v>
      </c>
      <c r="E3420" t="s">
        <v>110</v>
      </c>
      <c r="F3420" t="s">
        <v>115</v>
      </c>
      <c r="G3420">
        <v>19</v>
      </c>
      <c r="H3420">
        <v>167.6</v>
      </c>
      <c r="I3420" t="s">
        <v>28</v>
      </c>
      <c r="J3420" t="str">
        <f>_xlfn.XLOOKUP(Table1_1[[#This Row],[Analyte]],[1]analyte_order!$B:$B,[1]analyte_order!$C:$C)</f>
        <v>757124-72-4</v>
      </c>
      <c r="K3420">
        <f>_xlfn.XLOOKUP(Table1_1[[#This Row],[CAS_rn]],[1]analyte_order!$C:$C,[1]analyte_order!$E:$E)</f>
        <v>22</v>
      </c>
      <c r="L3420" s="3">
        <v>0.109</v>
      </c>
    </row>
    <row r="3421" spans="1:12" x14ac:dyDescent="0.3">
      <c r="A3421" t="s">
        <v>223</v>
      </c>
      <c r="B3421" s="1">
        <v>44314</v>
      </c>
      <c r="C3421" s="1" t="str">
        <f t="shared" si="53"/>
        <v>21118</v>
      </c>
      <c r="D3421" t="s">
        <v>109</v>
      </c>
      <c r="E3421" t="s">
        <v>110</v>
      </c>
      <c r="F3421" t="s">
        <v>115</v>
      </c>
      <c r="G3421">
        <v>19</v>
      </c>
      <c r="H3421">
        <v>167.6</v>
      </c>
      <c r="I3421" t="s">
        <v>18</v>
      </c>
      <c r="J3421" t="str">
        <f>_xlfn.XLOOKUP(Table1_1[[#This Row],[Analyte]],[1]analyte_order!$B:$B,[1]analyte_order!$C:$C)</f>
        <v>27619-97-2</v>
      </c>
      <c r="K3421">
        <f>_xlfn.XLOOKUP(Table1_1[[#This Row],[CAS_rn]],[1]analyte_order!$C:$C,[1]analyte_order!$E:$E)</f>
        <v>23</v>
      </c>
      <c r="L3421" s="3">
        <v>4.36E-2</v>
      </c>
    </row>
    <row r="3422" spans="1:12" x14ac:dyDescent="0.3">
      <c r="A3422" t="s">
        <v>223</v>
      </c>
      <c r="B3422" s="1">
        <v>44314</v>
      </c>
      <c r="C3422" s="1" t="str">
        <f t="shared" si="53"/>
        <v>21118</v>
      </c>
      <c r="D3422" t="s">
        <v>109</v>
      </c>
      <c r="E3422" t="s">
        <v>110</v>
      </c>
      <c r="F3422" t="s">
        <v>115</v>
      </c>
      <c r="G3422">
        <v>19</v>
      </c>
      <c r="H3422">
        <v>167.6</v>
      </c>
      <c r="I3422" t="s">
        <v>29</v>
      </c>
      <c r="J3422" t="str">
        <f>_xlfn.XLOOKUP(Table1_1[[#This Row],[Analyte]],[1]analyte_order!$B:$B,[1]analyte_order!$C:$C)</f>
        <v>39108-34-4</v>
      </c>
      <c r="K3422">
        <f>_xlfn.XLOOKUP(Table1_1[[#This Row],[CAS_rn]],[1]analyte_order!$C:$C,[1]analyte_order!$E:$E)</f>
        <v>24</v>
      </c>
      <c r="L3422" s="3">
        <v>0.60399999999999998</v>
      </c>
    </row>
    <row r="3423" spans="1:12" x14ac:dyDescent="0.3">
      <c r="A3423" t="s">
        <v>223</v>
      </c>
      <c r="B3423" s="1">
        <v>44314</v>
      </c>
      <c r="C3423" s="1" t="str">
        <f t="shared" si="53"/>
        <v>21118</v>
      </c>
      <c r="D3423" t="s">
        <v>109</v>
      </c>
      <c r="E3423" t="s">
        <v>110</v>
      </c>
      <c r="F3423" t="s">
        <v>115</v>
      </c>
      <c r="G3423">
        <v>19</v>
      </c>
      <c r="H3423">
        <v>167.6</v>
      </c>
      <c r="I3423" t="s">
        <v>30</v>
      </c>
      <c r="J3423" t="str">
        <f>_xlfn.XLOOKUP(Table1_1[[#This Row],[Analyte]],[1]analyte_order!$B:$B,[1]analyte_order!$C:$C)</f>
        <v>120226-60-0</v>
      </c>
      <c r="K3423">
        <f>_xlfn.XLOOKUP(Table1_1[[#This Row],[CAS_rn]],[1]analyte_order!$C:$C,[1]analyte_order!$E:$E)</f>
        <v>25</v>
      </c>
      <c r="L3423" s="3">
        <v>1.83</v>
      </c>
    </row>
    <row r="3424" spans="1:12" x14ac:dyDescent="0.3">
      <c r="A3424" t="s">
        <v>223</v>
      </c>
      <c r="B3424" s="1">
        <v>44314</v>
      </c>
      <c r="C3424" s="1" t="str">
        <f t="shared" si="53"/>
        <v>21118</v>
      </c>
      <c r="D3424" t="s">
        <v>109</v>
      </c>
      <c r="E3424" t="s">
        <v>110</v>
      </c>
      <c r="F3424" t="s">
        <v>115</v>
      </c>
      <c r="G3424">
        <v>19</v>
      </c>
      <c r="H3424">
        <v>167.6</v>
      </c>
      <c r="I3424" t="s">
        <v>31</v>
      </c>
      <c r="J3424" t="str">
        <f>_xlfn.XLOOKUP(Table1_1[[#This Row],[Analyte]],[1]analyte_order!$B:$B,[1]analyte_order!$C:$C)</f>
        <v>2355-31-9</v>
      </c>
      <c r="K3424">
        <f>_xlfn.XLOOKUP(Table1_1[[#This Row],[CAS_rn]],[1]analyte_order!$C:$C,[1]analyte_order!$E:$E)</f>
        <v>26</v>
      </c>
      <c r="L3424" s="3">
        <v>4.36E-2</v>
      </c>
    </row>
    <row r="3425" spans="1:12" x14ac:dyDescent="0.3">
      <c r="A3425" t="s">
        <v>223</v>
      </c>
      <c r="B3425" s="1">
        <v>44314</v>
      </c>
      <c r="C3425" s="1" t="str">
        <f t="shared" si="53"/>
        <v>21118</v>
      </c>
      <c r="D3425" t="s">
        <v>109</v>
      </c>
      <c r="E3425" t="s">
        <v>110</v>
      </c>
      <c r="F3425" t="s">
        <v>115</v>
      </c>
      <c r="G3425">
        <v>19</v>
      </c>
      <c r="H3425">
        <v>167.6</v>
      </c>
      <c r="I3425" t="s">
        <v>32</v>
      </c>
      <c r="J3425" t="str">
        <f>_xlfn.XLOOKUP(Table1_1[[#This Row],[Analyte]],[1]analyte_order!$B:$B,[1]analyte_order!$C:$C)</f>
        <v>2991-50-6</v>
      </c>
      <c r="K3425">
        <f>_xlfn.XLOOKUP(Table1_1[[#This Row],[CAS_rn]],[1]analyte_order!$C:$C,[1]analyte_order!$E:$E)</f>
        <v>27</v>
      </c>
      <c r="L3425" s="3">
        <v>4.36E-2</v>
      </c>
    </row>
    <row r="3426" spans="1:12" x14ac:dyDescent="0.3">
      <c r="A3426" t="s">
        <v>223</v>
      </c>
      <c r="B3426" s="1">
        <v>44314</v>
      </c>
      <c r="C3426" s="1" t="str">
        <f t="shared" si="53"/>
        <v>21118</v>
      </c>
      <c r="D3426" t="s">
        <v>109</v>
      </c>
      <c r="E3426" t="s">
        <v>110</v>
      </c>
      <c r="F3426" t="s">
        <v>115</v>
      </c>
      <c r="G3426">
        <v>19</v>
      </c>
      <c r="H3426">
        <v>167.6</v>
      </c>
      <c r="I3426" t="s">
        <v>33</v>
      </c>
      <c r="J3426" t="str">
        <f>_xlfn.XLOOKUP(Table1_1[[#This Row],[Analyte]],[1]analyte_order!$B:$B,[1]analyte_order!$C:$C)</f>
        <v>754-91-6</v>
      </c>
      <c r="K3426">
        <f>_xlfn.XLOOKUP(Table1_1[[#This Row],[CAS_rn]],[1]analyte_order!$C:$C,[1]analyte_order!$E:$E)</f>
        <v>28</v>
      </c>
      <c r="L3426" s="3">
        <v>0.75800000000000001</v>
      </c>
    </row>
    <row r="3427" spans="1:12" x14ac:dyDescent="0.3">
      <c r="A3427" t="s">
        <v>223</v>
      </c>
      <c r="B3427" s="1">
        <v>44314</v>
      </c>
      <c r="C3427" s="1" t="str">
        <f t="shared" si="53"/>
        <v>21118</v>
      </c>
      <c r="D3427" t="s">
        <v>109</v>
      </c>
      <c r="E3427" t="s">
        <v>110</v>
      </c>
      <c r="F3427" t="s">
        <v>115</v>
      </c>
      <c r="G3427">
        <v>19</v>
      </c>
      <c r="H3427">
        <v>167.6</v>
      </c>
      <c r="I3427" t="s">
        <v>34</v>
      </c>
      <c r="J3427" t="str">
        <f>_xlfn.XLOOKUP(Table1_1[[#This Row],[Analyte]],[1]analyte_order!$B:$B,[1]analyte_order!$C:$C)</f>
        <v>2806-24-8</v>
      </c>
      <c r="K3427">
        <f>_xlfn.XLOOKUP(Table1_1[[#This Row],[CAS_rn]],[1]analyte_order!$C:$C,[1]analyte_order!$E:$E)</f>
        <v>29</v>
      </c>
      <c r="L3427" s="3">
        <v>4.36E-2</v>
      </c>
    </row>
    <row r="3428" spans="1:12" x14ac:dyDescent="0.3">
      <c r="A3428" t="s">
        <v>223</v>
      </c>
      <c r="B3428" s="1">
        <v>44314</v>
      </c>
      <c r="C3428" s="1" t="str">
        <f t="shared" si="53"/>
        <v>21118</v>
      </c>
      <c r="D3428" t="s">
        <v>109</v>
      </c>
      <c r="E3428" t="s">
        <v>110</v>
      </c>
      <c r="F3428" t="s">
        <v>115</v>
      </c>
      <c r="G3428">
        <v>19</v>
      </c>
      <c r="H3428">
        <v>167.6</v>
      </c>
      <c r="I3428" t="s">
        <v>35</v>
      </c>
      <c r="J3428" t="str">
        <f>_xlfn.XLOOKUP(Table1_1[[#This Row],[Analyte]],[1]analyte_order!$B:$B,[1]analyte_order!$C:$C)</f>
        <v>31506-32-8</v>
      </c>
      <c r="K3428">
        <f>_xlfn.XLOOKUP(Table1_1[[#This Row],[CAS_rn]],[1]analyte_order!$C:$C,[1]analyte_order!$E:$E)</f>
        <v>30</v>
      </c>
      <c r="L3428" s="3">
        <v>4.36E-2</v>
      </c>
    </row>
    <row r="3429" spans="1:12" x14ac:dyDescent="0.3">
      <c r="A3429" t="s">
        <v>223</v>
      </c>
      <c r="B3429" s="1">
        <v>44314</v>
      </c>
      <c r="C3429" s="1" t="str">
        <f t="shared" si="53"/>
        <v>21118</v>
      </c>
      <c r="D3429" t="s">
        <v>109</v>
      </c>
      <c r="E3429" t="s">
        <v>110</v>
      </c>
      <c r="F3429" t="s">
        <v>115</v>
      </c>
      <c r="G3429">
        <v>19</v>
      </c>
      <c r="H3429">
        <v>167.6</v>
      </c>
      <c r="I3429" t="s">
        <v>36</v>
      </c>
      <c r="J3429" t="str">
        <f>_xlfn.XLOOKUP(Table1_1[[#This Row],[Analyte]],[1]analyte_order!$B:$B,[1]analyte_order!$C:$C)</f>
        <v>4151-50-2</v>
      </c>
      <c r="K3429">
        <f>_xlfn.XLOOKUP(Table1_1[[#This Row],[CAS_rn]],[1]analyte_order!$C:$C,[1]analyte_order!$E:$E)</f>
        <v>31</v>
      </c>
      <c r="L3429" s="3">
        <v>4.36E-2</v>
      </c>
    </row>
    <row r="3430" spans="1:12" x14ac:dyDescent="0.3">
      <c r="A3430" t="s">
        <v>223</v>
      </c>
      <c r="B3430" s="1">
        <v>44314</v>
      </c>
      <c r="C3430" s="1" t="str">
        <f t="shared" si="53"/>
        <v>21118</v>
      </c>
      <c r="D3430" t="s">
        <v>109</v>
      </c>
      <c r="E3430" t="s">
        <v>110</v>
      </c>
      <c r="F3430" t="s">
        <v>115</v>
      </c>
      <c r="G3430">
        <v>19</v>
      </c>
      <c r="H3430">
        <v>167.6</v>
      </c>
      <c r="I3430" t="s">
        <v>37</v>
      </c>
      <c r="J3430" t="str">
        <f>_xlfn.XLOOKUP(Table1_1[[#This Row],[Analyte]],[1]analyte_order!$B:$B,[1]analyte_order!$C:$C)</f>
        <v>13252-13-6</v>
      </c>
      <c r="K3430">
        <f>_xlfn.XLOOKUP(Table1_1[[#This Row],[CAS_rn]],[1]analyte_order!$C:$C,[1]analyte_order!$E:$E)</f>
        <v>34</v>
      </c>
      <c r="L3430" s="3">
        <v>4.36E-2</v>
      </c>
    </row>
    <row r="3431" spans="1:12" x14ac:dyDescent="0.3">
      <c r="A3431" t="s">
        <v>223</v>
      </c>
      <c r="B3431" s="1">
        <v>44314</v>
      </c>
      <c r="C3431" s="1" t="str">
        <f t="shared" si="53"/>
        <v>21118</v>
      </c>
      <c r="D3431" t="s">
        <v>109</v>
      </c>
      <c r="E3431" t="s">
        <v>110</v>
      </c>
      <c r="F3431" t="s">
        <v>115</v>
      </c>
      <c r="G3431">
        <v>19</v>
      </c>
      <c r="H3431">
        <v>167.6</v>
      </c>
      <c r="I3431" t="s">
        <v>38</v>
      </c>
      <c r="J3431" t="str">
        <f>_xlfn.XLOOKUP(Table1_1[[#This Row],[Analyte]],[1]analyte_order!$B:$B,[1]analyte_order!$C:$C)</f>
        <v>919005-14-4</v>
      </c>
      <c r="K3431">
        <f>_xlfn.XLOOKUP(Table1_1[[#This Row],[CAS_rn]],[1]analyte_order!$C:$C,[1]analyte_order!$E:$E)</f>
        <v>35</v>
      </c>
      <c r="L3431" s="3">
        <v>4.36E-2</v>
      </c>
    </row>
    <row r="3432" spans="1:12" x14ac:dyDescent="0.3">
      <c r="A3432" t="s">
        <v>223</v>
      </c>
      <c r="B3432" s="1">
        <v>44314</v>
      </c>
      <c r="C3432" s="1" t="str">
        <f t="shared" si="53"/>
        <v>21118</v>
      </c>
      <c r="D3432" t="s">
        <v>109</v>
      </c>
      <c r="E3432" t="s">
        <v>110</v>
      </c>
      <c r="F3432" t="s">
        <v>115</v>
      </c>
      <c r="G3432">
        <v>19</v>
      </c>
      <c r="H3432">
        <v>167.6</v>
      </c>
      <c r="I3432" t="s">
        <v>39</v>
      </c>
      <c r="J3432" t="str">
        <f>_xlfn.XLOOKUP(Table1_1[[#This Row],[Analyte]],[1]analyte_order!$B:$B,[1]analyte_order!$C:$C)</f>
        <v>756426-58-1</v>
      </c>
      <c r="K3432">
        <f>_xlfn.XLOOKUP(Table1_1[[#This Row],[CAS_rn]],[1]analyte_order!$C:$C,[1]analyte_order!$E:$E)</f>
        <v>36</v>
      </c>
      <c r="L3432" s="3">
        <v>4.36E-2</v>
      </c>
    </row>
    <row r="3433" spans="1:12" x14ac:dyDescent="0.3">
      <c r="A3433" t="s">
        <v>223</v>
      </c>
      <c r="B3433" s="1">
        <v>44314</v>
      </c>
      <c r="C3433" s="1" t="str">
        <f t="shared" si="53"/>
        <v>21118</v>
      </c>
      <c r="D3433" t="s">
        <v>109</v>
      </c>
      <c r="E3433" t="s">
        <v>110</v>
      </c>
      <c r="F3433" t="s">
        <v>115</v>
      </c>
      <c r="G3433">
        <v>19</v>
      </c>
      <c r="H3433">
        <v>167.6</v>
      </c>
      <c r="I3433" t="s">
        <v>40</v>
      </c>
      <c r="J3433" t="str">
        <f>_xlfn.XLOOKUP(Table1_1[[#This Row],[Analyte]],[1]analyte_order!$B:$B,[1]analyte_order!$C:$C)</f>
        <v>763051-92-9</v>
      </c>
      <c r="K3433">
        <f>_xlfn.XLOOKUP(Table1_1[[#This Row],[CAS_rn]],[1]analyte_order!$C:$C,[1]analyte_order!$E:$E)</f>
        <v>37</v>
      </c>
      <c r="L3433" s="3">
        <v>4.36E-2</v>
      </c>
    </row>
    <row r="3434" spans="1:12" x14ac:dyDescent="0.3">
      <c r="A3434" t="s">
        <v>223</v>
      </c>
      <c r="B3434" s="1">
        <v>44314</v>
      </c>
      <c r="C3434" s="1" t="str">
        <f t="shared" si="53"/>
        <v>21118</v>
      </c>
      <c r="D3434" t="s">
        <v>109</v>
      </c>
      <c r="E3434" t="s">
        <v>110</v>
      </c>
      <c r="F3434" t="s">
        <v>115</v>
      </c>
      <c r="G3434">
        <v>19</v>
      </c>
      <c r="H3434">
        <v>167.6</v>
      </c>
      <c r="I3434" t="s">
        <v>41</v>
      </c>
      <c r="J3434" t="str">
        <f>_xlfn.XLOOKUP(Table1_1[[#This Row],[Analyte]],[1]analyte_order!$B:$B,[1]analyte_order!$C:$C)</f>
        <v>356-02-5</v>
      </c>
      <c r="K3434">
        <f>_xlfn.XLOOKUP(Table1_1[[#This Row],[CAS_rn]],[1]analyte_order!$C:$C,[1]analyte_order!$E:$E)</f>
        <v>38</v>
      </c>
      <c r="L3434" s="3">
        <v>0.436</v>
      </c>
    </row>
    <row r="3435" spans="1:12" x14ac:dyDescent="0.3">
      <c r="A3435" t="s">
        <v>223</v>
      </c>
      <c r="B3435" s="1">
        <v>44314</v>
      </c>
      <c r="C3435" s="1" t="str">
        <f t="shared" si="53"/>
        <v>21118</v>
      </c>
      <c r="D3435" t="s">
        <v>109</v>
      </c>
      <c r="E3435" t="s">
        <v>110</v>
      </c>
      <c r="F3435" t="s">
        <v>115</v>
      </c>
      <c r="G3435">
        <v>19</v>
      </c>
      <c r="H3435">
        <v>167.6</v>
      </c>
      <c r="I3435" t="s">
        <v>42</v>
      </c>
      <c r="J3435" t="str">
        <f>_xlfn.XLOOKUP(Table1_1[[#This Row],[Analyte]],[1]analyte_order!$B:$B,[1]analyte_order!$C:$C)</f>
        <v>914637-49-3</v>
      </c>
      <c r="K3435">
        <f>_xlfn.XLOOKUP(Table1_1[[#This Row],[CAS_rn]],[1]analyte_order!$C:$C,[1]analyte_order!$E:$E)</f>
        <v>39</v>
      </c>
      <c r="L3435" s="3">
        <v>4.36E-2</v>
      </c>
    </row>
    <row r="3436" spans="1:12" x14ac:dyDescent="0.3">
      <c r="A3436" t="s">
        <v>223</v>
      </c>
      <c r="B3436" s="1">
        <v>44314</v>
      </c>
      <c r="C3436" s="1" t="str">
        <f t="shared" si="53"/>
        <v>21118</v>
      </c>
      <c r="D3436" t="s">
        <v>109</v>
      </c>
      <c r="E3436" t="s">
        <v>110</v>
      </c>
      <c r="F3436" t="s">
        <v>115</v>
      </c>
      <c r="G3436">
        <v>19</v>
      </c>
      <c r="H3436">
        <v>167.6</v>
      </c>
      <c r="I3436" t="s">
        <v>43</v>
      </c>
      <c r="J3436" t="str">
        <f>_xlfn.XLOOKUP(Table1_1[[#This Row],[Analyte]],[1]analyte_order!$B:$B,[1]analyte_order!$C:$C)</f>
        <v>812-70-4</v>
      </c>
      <c r="K3436">
        <f>_xlfn.XLOOKUP(Table1_1[[#This Row],[CAS_rn]],[1]analyte_order!$C:$C,[1]analyte_order!$E:$E)</f>
        <v>40</v>
      </c>
      <c r="L3436" s="3">
        <v>4.36E-2</v>
      </c>
    </row>
    <row r="3437" spans="1:12" x14ac:dyDescent="0.3">
      <c r="A3437" t="s">
        <v>223</v>
      </c>
      <c r="B3437" s="1">
        <v>44314</v>
      </c>
      <c r="C3437" s="1" t="str">
        <f t="shared" si="53"/>
        <v>21118</v>
      </c>
      <c r="D3437" t="s">
        <v>109</v>
      </c>
      <c r="E3437" t="s">
        <v>110</v>
      </c>
      <c r="F3437" t="s">
        <v>115</v>
      </c>
      <c r="G3437">
        <v>19</v>
      </c>
      <c r="H3437">
        <v>167.6</v>
      </c>
      <c r="I3437" t="s">
        <v>44</v>
      </c>
      <c r="J3437" t="str">
        <f>_xlfn.XLOOKUP(Table1_1[[#This Row],[Analyte]],[1]analyte_order!$B:$B,[1]analyte_order!$C:$C)</f>
        <v>53826-12-3</v>
      </c>
      <c r="K3437">
        <f>_xlfn.XLOOKUP(Table1_1[[#This Row],[CAS_rn]],[1]analyte_order!$C:$C,[1]analyte_order!$E:$E)</f>
        <v>41</v>
      </c>
      <c r="L3437" s="3">
        <v>0.109</v>
      </c>
    </row>
    <row r="3438" spans="1:12" x14ac:dyDescent="0.3">
      <c r="A3438" t="s">
        <v>223</v>
      </c>
      <c r="B3438" s="1">
        <v>44314</v>
      </c>
      <c r="C3438" s="1" t="str">
        <f t="shared" si="53"/>
        <v>21118</v>
      </c>
      <c r="D3438" t="s">
        <v>109</v>
      </c>
      <c r="E3438" t="s">
        <v>110</v>
      </c>
      <c r="F3438" t="s">
        <v>115</v>
      </c>
      <c r="G3438">
        <v>19</v>
      </c>
      <c r="H3438">
        <v>167.6</v>
      </c>
      <c r="I3438" t="s">
        <v>45</v>
      </c>
      <c r="J3438" t="str">
        <f>_xlfn.XLOOKUP(Table1_1[[#This Row],[Analyte]],[1]analyte_order!$B:$B,[1]analyte_order!$C:$C)</f>
        <v>27854-31-5</v>
      </c>
      <c r="K3438">
        <f>_xlfn.XLOOKUP(Table1_1[[#This Row],[CAS_rn]],[1]analyte_order!$C:$C,[1]analyte_order!$E:$E)</f>
        <v>42</v>
      </c>
      <c r="L3438" s="3">
        <v>0.109</v>
      </c>
    </row>
    <row r="3439" spans="1:12" x14ac:dyDescent="0.3">
      <c r="A3439" t="s">
        <v>223</v>
      </c>
      <c r="B3439" s="1">
        <v>44314</v>
      </c>
      <c r="C3439" s="1" t="str">
        <f t="shared" si="53"/>
        <v>21118</v>
      </c>
      <c r="D3439" t="s">
        <v>109</v>
      </c>
      <c r="E3439" t="s">
        <v>110</v>
      </c>
      <c r="F3439" t="s">
        <v>115</v>
      </c>
      <c r="G3439">
        <v>19</v>
      </c>
      <c r="H3439">
        <v>167.6</v>
      </c>
      <c r="I3439" t="s">
        <v>46</v>
      </c>
      <c r="J3439" t="str">
        <f>_xlfn.XLOOKUP(Table1_1[[#This Row],[Analyte]],[1]analyte_order!$B:$B,[1]analyte_order!$C:$C)</f>
        <v>53826-13-4</v>
      </c>
      <c r="K3439">
        <f>_xlfn.XLOOKUP(Table1_1[[#This Row],[CAS_rn]],[1]analyte_order!$C:$C,[1]analyte_order!$E:$E)</f>
        <v>43</v>
      </c>
      <c r="L3439" s="3">
        <v>4.36E-2</v>
      </c>
    </row>
    <row r="3440" spans="1:12" x14ac:dyDescent="0.3">
      <c r="A3440" t="s">
        <v>223</v>
      </c>
      <c r="B3440" s="1">
        <v>44314</v>
      </c>
      <c r="C3440" s="1" t="str">
        <f t="shared" si="53"/>
        <v>21118</v>
      </c>
      <c r="D3440" t="s">
        <v>109</v>
      </c>
      <c r="E3440" t="s">
        <v>110</v>
      </c>
      <c r="F3440" t="s">
        <v>115</v>
      </c>
      <c r="G3440">
        <v>19</v>
      </c>
      <c r="H3440">
        <v>167.6</v>
      </c>
      <c r="I3440" t="s">
        <v>47</v>
      </c>
      <c r="J3440" t="str">
        <f>_xlfn.XLOOKUP(Table1_1[[#This Row],[Analyte]],[1]analyte_order!$B:$B,[1]analyte_order!$C:$C)</f>
        <v>161094-75-3</v>
      </c>
      <c r="K3440">
        <f>_xlfn.XLOOKUP(Table1_1[[#This Row],[CAS_rn]],[1]analyte_order!$C:$C,[1]analyte_order!$E:$E)</f>
        <v>44</v>
      </c>
      <c r="L3440" s="3">
        <v>4.36E-2</v>
      </c>
    </row>
    <row r="3441" spans="1:12" x14ac:dyDescent="0.3">
      <c r="A3441" t="s">
        <v>223</v>
      </c>
      <c r="B3441" s="1">
        <v>44314</v>
      </c>
      <c r="C3441" s="1" t="str">
        <f t="shared" si="53"/>
        <v>21118</v>
      </c>
      <c r="D3441" t="s">
        <v>109</v>
      </c>
      <c r="E3441" t="s">
        <v>110</v>
      </c>
      <c r="F3441" t="s">
        <v>115</v>
      </c>
      <c r="G3441">
        <v>19</v>
      </c>
      <c r="H3441">
        <v>167.6</v>
      </c>
      <c r="I3441" t="s">
        <v>48</v>
      </c>
      <c r="J3441" t="str">
        <f>_xlfn.XLOOKUP(Table1_1[[#This Row],[Analyte]],[1]analyte_order!$B:$B,[1]analyte_order!$C:$C)</f>
        <v>70887-84-2</v>
      </c>
      <c r="K3441">
        <f>_xlfn.XLOOKUP(Table1_1[[#This Row],[CAS_rn]],[1]analyte_order!$C:$C,[1]analyte_order!$E:$E)</f>
        <v>45</v>
      </c>
      <c r="L3441" s="3">
        <v>4.36E-2</v>
      </c>
    </row>
    <row r="3442" spans="1:12" x14ac:dyDescent="0.3">
      <c r="A3442" t="s">
        <v>223</v>
      </c>
      <c r="B3442" s="1">
        <v>44314</v>
      </c>
      <c r="C3442" s="1" t="str">
        <f t="shared" si="53"/>
        <v>21118</v>
      </c>
      <c r="D3442" t="s">
        <v>109</v>
      </c>
      <c r="E3442" t="s">
        <v>110</v>
      </c>
      <c r="F3442" t="s">
        <v>115</v>
      </c>
      <c r="G3442">
        <v>19</v>
      </c>
      <c r="H3442">
        <v>167.6</v>
      </c>
      <c r="I3442" t="s">
        <v>49</v>
      </c>
      <c r="J3442" t="str">
        <f>_xlfn.XLOOKUP(Table1_1[[#This Row],[Analyte]],[1]analyte_order!$B:$B,[1]analyte_order!$C:$C)</f>
        <v>57677-95-9</v>
      </c>
      <c r="K3442">
        <f>_xlfn.XLOOKUP(Table1_1[[#This Row],[CAS_rn]],[1]analyte_order!$C:$C,[1]analyte_order!$E:$E)</f>
        <v>46</v>
      </c>
      <c r="L3442" s="3">
        <v>0.109</v>
      </c>
    </row>
    <row r="3443" spans="1:12" x14ac:dyDescent="0.3">
      <c r="A3443" t="s">
        <v>223</v>
      </c>
      <c r="B3443" s="1">
        <v>44314</v>
      </c>
      <c r="C3443" s="1" t="str">
        <f t="shared" si="53"/>
        <v>21118</v>
      </c>
      <c r="D3443" t="s">
        <v>109</v>
      </c>
      <c r="E3443" t="s">
        <v>110</v>
      </c>
      <c r="F3443" t="s">
        <v>115</v>
      </c>
      <c r="G3443">
        <v>19</v>
      </c>
      <c r="H3443">
        <v>167.6</v>
      </c>
      <c r="I3443" t="s">
        <v>50</v>
      </c>
      <c r="J3443" t="str">
        <f>_xlfn.XLOOKUP(Table1_1[[#This Row],[Analyte]],[1]analyte_order!$B:$B,[1]analyte_order!$C:$C)</f>
        <v>30334-69-1</v>
      </c>
      <c r="K3443">
        <f>_xlfn.XLOOKUP(Table1_1[[#This Row],[CAS_rn]],[1]analyte_order!$C:$C,[1]analyte_order!$E:$E)</f>
        <v>51</v>
      </c>
      <c r="L3443" s="3">
        <v>0.55200000000000005</v>
      </c>
    </row>
    <row r="3444" spans="1:12" x14ac:dyDescent="0.3">
      <c r="A3444" t="s">
        <v>223</v>
      </c>
      <c r="B3444" s="1">
        <v>44314</v>
      </c>
      <c r="C3444" s="1" t="str">
        <f t="shared" si="53"/>
        <v>21118</v>
      </c>
      <c r="D3444" t="s">
        <v>109</v>
      </c>
      <c r="E3444" t="s">
        <v>110</v>
      </c>
      <c r="F3444" t="s">
        <v>115</v>
      </c>
      <c r="G3444">
        <v>19</v>
      </c>
      <c r="H3444">
        <v>167.6</v>
      </c>
      <c r="I3444" t="s">
        <v>51</v>
      </c>
      <c r="J3444" t="str">
        <f>_xlfn.XLOOKUP(Table1_1[[#This Row],[Analyte]],[1]analyte_order!$B:$B,[1]analyte_order!$C:$C)</f>
        <v>41997-13-1</v>
      </c>
      <c r="K3444">
        <f>_xlfn.XLOOKUP(Table1_1[[#This Row],[CAS_rn]],[1]analyte_order!$C:$C,[1]analyte_order!$E:$E)</f>
        <v>52</v>
      </c>
      <c r="L3444" s="3">
        <v>3.61</v>
      </c>
    </row>
    <row r="3445" spans="1:12" x14ac:dyDescent="0.3">
      <c r="A3445" t="s">
        <v>223</v>
      </c>
      <c r="B3445" s="1">
        <v>44314</v>
      </c>
      <c r="C3445" s="1" t="str">
        <f t="shared" si="53"/>
        <v>21118</v>
      </c>
      <c r="D3445" t="s">
        <v>109</v>
      </c>
      <c r="E3445" t="s">
        <v>110</v>
      </c>
      <c r="F3445" t="s">
        <v>115</v>
      </c>
      <c r="G3445">
        <v>19</v>
      </c>
      <c r="H3445">
        <v>167.6</v>
      </c>
      <c r="I3445" t="s">
        <v>52</v>
      </c>
      <c r="J3445" t="str">
        <f>_xlfn.XLOOKUP(Table1_1[[#This Row],[Analyte]],[1]analyte_order!$B:$B,[1]analyte_order!$C:$C)</f>
        <v>423-41-6</v>
      </c>
      <c r="K3445">
        <f>_xlfn.XLOOKUP(Table1_1[[#This Row],[CAS_rn]],[1]analyte_order!$C:$C,[1]analyte_order!$E:$E)</f>
        <v>53</v>
      </c>
      <c r="L3445" s="3">
        <v>0.109</v>
      </c>
    </row>
    <row r="3446" spans="1:12" x14ac:dyDescent="0.3">
      <c r="A3446" t="s">
        <v>223</v>
      </c>
      <c r="B3446" s="1">
        <v>44314</v>
      </c>
      <c r="C3446" s="1" t="str">
        <f t="shared" si="53"/>
        <v>21118</v>
      </c>
      <c r="D3446" t="s">
        <v>109</v>
      </c>
      <c r="E3446" t="s">
        <v>110</v>
      </c>
      <c r="F3446" t="s">
        <v>115</v>
      </c>
      <c r="G3446">
        <v>19</v>
      </c>
      <c r="H3446">
        <v>167.6</v>
      </c>
      <c r="I3446" t="s">
        <v>53</v>
      </c>
      <c r="J3446" t="str">
        <f>_xlfn.XLOOKUP(Table1_1[[#This Row],[Analyte]],[1]analyte_order!$B:$B,[1]analyte_order!$C:$C)</f>
        <v>777011-38-8</v>
      </c>
      <c r="K3446">
        <f>_xlfn.XLOOKUP(Table1_1[[#This Row],[CAS_rn]],[1]analyte_order!$C:$C,[1]analyte_order!$E:$E)</f>
        <v>54</v>
      </c>
      <c r="L3446" s="3">
        <v>0.55400000000000005</v>
      </c>
    </row>
    <row r="3447" spans="1:12" x14ac:dyDescent="0.3">
      <c r="A3447" t="s">
        <v>223</v>
      </c>
      <c r="B3447" s="1">
        <v>44314</v>
      </c>
      <c r="C3447" s="1" t="str">
        <f t="shared" si="53"/>
        <v>21118</v>
      </c>
      <c r="D3447" t="s">
        <v>109</v>
      </c>
      <c r="E3447" t="s">
        <v>110</v>
      </c>
      <c r="F3447" t="s">
        <v>115</v>
      </c>
      <c r="G3447">
        <v>19</v>
      </c>
      <c r="H3447">
        <v>167.6</v>
      </c>
      <c r="I3447" t="s">
        <v>54</v>
      </c>
      <c r="J3447" t="str">
        <f>_xlfn.XLOOKUP(Table1_1[[#This Row],[Analyte]],[1]analyte_order!$B:$B,[1]analyte_order!$C:$C)</f>
        <v>646-83-3</v>
      </c>
      <c r="K3447">
        <f>_xlfn.XLOOKUP(Table1_1[[#This Row],[CAS_rn]],[1]analyte_order!$C:$C,[1]analyte_order!$E:$E)</f>
        <v>55</v>
      </c>
      <c r="L3447" s="3">
        <v>0.109</v>
      </c>
    </row>
    <row r="3448" spans="1:12" x14ac:dyDescent="0.3">
      <c r="A3448" t="s">
        <v>223</v>
      </c>
      <c r="B3448" s="1">
        <v>44314</v>
      </c>
      <c r="C3448" s="1" t="str">
        <f t="shared" si="53"/>
        <v>21118</v>
      </c>
      <c r="D3448" t="s">
        <v>109</v>
      </c>
      <c r="E3448" t="s">
        <v>110</v>
      </c>
      <c r="F3448" t="s">
        <v>115</v>
      </c>
      <c r="G3448">
        <v>19</v>
      </c>
      <c r="H3448">
        <v>167.6</v>
      </c>
      <c r="I3448" t="s">
        <v>55</v>
      </c>
      <c r="J3448" t="str">
        <f>_xlfn.XLOOKUP(Table1_1[[#This Row],[Analyte]],[1]analyte_order!$B:$B,[1]analyte_order!$C:$C)</f>
        <v>678-41-1</v>
      </c>
      <c r="K3448">
        <f>_xlfn.XLOOKUP(Table1_1[[#This Row],[CAS_rn]],[1]analyte_order!$C:$C,[1]analyte_order!$E:$E)</f>
        <v>56</v>
      </c>
      <c r="L3448" s="3">
        <v>4.36E-2</v>
      </c>
    </row>
    <row r="3449" spans="1:12" x14ac:dyDescent="0.3">
      <c r="A3449" t="s">
        <v>223</v>
      </c>
      <c r="B3449" s="1">
        <v>44314</v>
      </c>
      <c r="C3449" s="1" t="str">
        <f t="shared" si="53"/>
        <v>21118</v>
      </c>
      <c r="D3449" t="s">
        <v>109</v>
      </c>
      <c r="E3449" t="s">
        <v>110</v>
      </c>
      <c r="F3449" t="s">
        <v>115</v>
      </c>
      <c r="G3449">
        <v>19</v>
      </c>
      <c r="H3449">
        <v>167.6</v>
      </c>
      <c r="I3449" t="s">
        <v>56</v>
      </c>
      <c r="J3449" t="str">
        <f>_xlfn.XLOOKUP(Table1_1[[#This Row],[Analyte]],[1]analyte_order!$B:$B,[1]analyte_order!$C:$C)</f>
        <v>2965-52-8</v>
      </c>
      <c r="K3449">
        <f>_xlfn.XLOOKUP(Table1_1[[#This Row],[CAS_rn]],[1]analyte_order!$C:$C,[1]analyte_order!$E:$E)</f>
        <v>57</v>
      </c>
      <c r="L3449" s="3">
        <v>4.36E-2</v>
      </c>
    </row>
    <row r="3450" spans="1:12" x14ac:dyDescent="0.3">
      <c r="A3450" t="s">
        <v>224</v>
      </c>
      <c r="B3450" s="1">
        <v>44314</v>
      </c>
      <c r="C3450" s="1" t="str">
        <f t="shared" si="53"/>
        <v>21118</v>
      </c>
      <c r="D3450" t="s">
        <v>109</v>
      </c>
      <c r="E3450" t="s">
        <v>110</v>
      </c>
      <c r="F3450" t="s">
        <v>190</v>
      </c>
      <c r="G3450">
        <v>19</v>
      </c>
      <c r="H3450">
        <v>167.6</v>
      </c>
      <c r="I3450" t="s">
        <v>7</v>
      </c>
      <c r="J3450" t="str">
        <f>_xlfn.XLOOKUP(Table1_1[[#This Row],[Analyte]],[1]analyte_order!$B:$B,[1]analyte_order!$C:$C)</f>
        <v>375-22-4</v>
      </c>
      <c r="K3450">
        <f>_xlfn.XLOOKUP(Table1_1[[#This Row],[CAS_rn]],[1]analyte_order!$C:$C,[1]analyte_order!$E:$E)</f>
        <v>1</v>
      </c>
      <c r="L3450" s="3">
        <v>4.2599999999999999E-2</v>
      </c>
    </row>
    <row r="3451" spans="1:12" x14ac:dyDescent="0.3">
      <c r="A3451" t="s">
        <v>224</v>
      </c>
      <c r="B3451" s="1">
        <v>44314</v>
      </c>
      <c r="C3451" s="1" t="str">
        <f t="shared" si="53"/>
        <v>21118</v>
      </c>
      <c r="D3451" t="s">
        <v>109</v>
      </c>
      <c r="E3451" t="s">
        <v>110</v>
      </c>
      <c r="F3451" t="s">
        <v>190</v>
      </c>
      <c r="G3451">
        <v>19</v>
      </c>
      <c r="H3451">
        <v>167.6</v>
      </c>
      <c r="I3451" t="s">
        <v>8</v>
      </c>
      <c r="J3451" t="str">
        <f>_xlfn.XLOOKUP(Table1_1[[#This Row],[Analyte]],[1]analyte_order!$B:$B,[1]analyte_order!$C:$C)</f>
        <v>2706-90-3</v>
      </c>
      <c r="K3451">
        <f>_xlfn.XLOOKUP(Table1_1[[#This Row],[CAS_rn]],[1]analyte_order!$C:$C,[1]analyte_order!$E:$E)</f>
        <v>2</v>
      </c>
      <c r="L3451" s="3">
        <v>4.2599999999999999E-2</v>
      </c>
    </row>
    <row r="3452" spans="1:12" x14ac:dyDescent="0.3">
      <c r="A3452" t="s">
        <v>224</v>
      </c>
      <c r="B3452" s="1">
        <v>44314</v>
      </c>
      <c r="C3452" s="1" t="str">
        <f t="shared" si="53"/>
        <v>21118</v>
      </c>
      <c r="D3452" t="s">
        <v>109</v>
      </c>
      <c r="E3452" t="s">
        <v>110</v>
      </c>
      <c r="F3452" t="s">
        <v>190</v>
      </c>
      <c r="G3452">
        <v>19</v>
      </c>
      <c r="H3452">
        <v>167.6</v>
      </c>
      <c r="I3452" t="s">
        <v>9</v>
      </c>
      <c r="J3452" t="str">
        <f>_xlfn.XLOOKUP(Table1_1[[#This Row],[Analyte]],[1]analyte_order!$B:$B,[1]analyte_order!$C:$C)</f>
        <v>307-24-4</v>
      </c>
      <c r="K3452">
        <f>_xlfn.XLOOKUP(Table1_1[[#This Row],[CAS_rn]],[1]analyte_order!$C:$C,[1]analyte_order!$E:$E)</f>
        <v>3</v>
      </c>
      <c r="L3452" s="3">
        <v>2.19</v>
      </c>
    </row>
    <row r="3453" spans="1:12" x14ac:dyDescent="0.3">
      <c r="A3453" t="s">
        <v>224</v>
      </c>
      <c r="B3453" s="1">
        <v>44314</v>
      </c>
      <c r="C3453" s="1" t="str">
        <f t="shared" si="53"/>
        <v>21118</v>
      </c>
      <c r="D3453" t="s">
        <v>109</v>
      </c>
      <c r="E3453" t="s">
        <v>110</v>
      </c>
      <c r="F3453" t="s">
        <v>190</v>
      </c>
      <c r="G3453">
        <v>19</v>
      </c>
      <c r="H3453">
        <v>167.6</v>
      </c>
      <c r="I3453" t="s">
        <v>10</v>
      </c>
      <c r="J3453" t="str">
        <f>_xlfn.XLOOKUP(Table1_1[[#This Row],[Analyte]],[1]analyte_order!$B:$B,[1]analyte_order!$C:$C)</f>
        <v>375-85-9</v>
      </c>
      <c r="K3453">
        <f>_xlfn.XLOOKUP(Table1_1[[#This Row],[CAS_rn]],[1]analyte_order!$C:$C,[1]analyte_order!$E:$E)</f>
        <v>4</v>
      </c>
      <c r="L3453" s="3">
        <v>4.2599999999999999E-2</v>
      </c>
    </row>
    <row r="3454" spans="1:12" x14ac:dyDescent="0.3">
      <c r="A3454" t="s">
        <v>224</v>
      </c>
      <c r="B3454" s="1">
        <v>44314</v>
      </c>
      <c r="C3454" s="1" t="str">
        <f t="shared" si="53"/>
        <v>21118</v>
      </c>
      <c r="D3454" t="s">
        <v>109</v>
      </c>
      <c r="E3454" t="s">
        <v>110</v>
      </c>
      <c r="F3454" t="s">
        <v>190</v>
      </c>
      <c r="G3454">
        <v>19</v>
      </c>
      <c r="H3454">
        <v>167.6</v>
      </c>
      <c r="I3454" t="s">
        <v>11</v>
      </c>
      <c r="J3454" t="str">
        <f>_xlfn.XLOOKUP(Table1_1[[#This Row],[Analyte]],[1]analyte_order!$B:$B,[1]analyte_order!$C:$C)</f>
        <v>335-67-1</v>
      </c>
      <c r="K3454">
        <f>_xlfn.XLOOKUP(Table1_1[[#This Row],[CAS_rn]],[1]analyte_order!$C:$C,[1]analyte_order!$E:$E)</f>
        <v>5</v>
      </c>
      <c r="L3454" s="3">
        <v>1.18</v>
      </c>
    </row>
    <row r="3455" spans="1:12" x14ac:dyDescent="0.3">
      <c r="A3455" t="s">
        <v>224</v>
      </c>
      <c r="B3455" s="1">
        <v>44314</v>
      </c>
      <c r="C3455" s="1" t="str">
        <f t="shared" si="53"/>
        <v>21118</v>
      </c>
      <c r="D3455" t="s">
        <v>109</v>
      </c>
      <c r="E3455" t="s">
        <v>110</v>
      </c>
      <c r="F3455" t="s">
        <v>190</v>
      </c>
      <c r="G3455">
        <v>19</v>
      </c>
      <c r="H3455">
        <v>167.6</v>
      </c>
      <c r="I3455" t="s">
        <v>12</v>
      </c>
      <c r="J3455" t="str">
        <f>_xlfn.XLOOKUP(Table1_1[[#This Row],[Analyte]],[1]analyte_order!$B:$B,[1]analyte_order!$C:$C)</f>
        <v>375-95-1</v>
      </c>
      <c r="K3455">
        <f>_xlfn.XLOOKUP(Table1_1[[#This Row],[CAS_rn]],[1]analyte_order!$C:$C,[1]analyte_order!$E:$E)</f>
        <v>6</v>
      </c>
      <c r="L3455" s="3">
        <v>1.5</v>
      </c>
    </row>
    <row r="3456" spans="1:12" x14ac:dyDescent="0.3">
      <c r="A3456" t="s">
        <v>224</v>
      </c>
      <c r="B3456" s="1">
        <v>44314</v>
      </c>
      <c r="C3456" s="1" t="str">
        <f t="shared" si="53"/>
        <v>21118</v>
      </c>
      <c r="D3456" t="s">
        <v>109</v>
      </c>
      <c r="E3456" t="s">
        <v>110</v>
      </c>
      <c r="F3456" t="s">
        <v>190</v>
      </c>
      <c r="G3456">
        <v>19</v>
      </c>
      <c r="H3456">
        <v>167.6</v>
      </c>
      <c r="I3456" t="s">
        <v>19</v>
      </c>
      <c r="J3456" t="str">
        <f>_xlfn.XLOOKUP(Table1_1[[#This Row],[Analyte]],[1]analyte_order!$B:$B,[1]analyte_order!$C:$C)</f>
        <v>335-76-2</v>
      </c>
      <c r="K3456">
        <f>_xlfn.XLOOKUP(Table1_1[[#This Row],[CAS_rn]],[1]analyte_order!$C:$C,[1]analyte_order!$E:$E)</f>
        <v>7</v>
      </c>
      <c r="L3456" s="3">
        <v>1.64</v>
      </c>
    </row>
    <row r="3457" spans="1:12" x14ac:dyDescent="0.3">
      <c r="A3457" t="s">
        <v>224</v>
      </c>
      <c r="B3457" s="1">
        <v>44314</v>
      </c>
      <c r="C3457" s="1" t="str">
        <f t="shared" si="53"/>
        <v>21118</v>
      </c>
      <c r="D3457" t="s">
        <v>109</v>
      </c>
      <c r="E3457" t="s">
        <v>110</v>
      </c>
      <c r="F3457" t="s">
        <v>190</v>
      </c>
      <c r="G3457">
        <v>19</v>
      </c>
      <c r="H3457">
        <v>167.6</v>
      </c>
      <c r="I3457" t="s">
        <v>20</v>
      </c>
      <c r="J3457" t="str">
        <f>_xlfn.XLOOKUP(Table1_1[[#This Row],[Analyte]],[1]analyte_order!$B:$B,[1]analyte_order!$C:$C)</f>
        <v>2058-94-8</v>
      </c>
      <c r="K3457">
        <f>_xlfn.XLOOKUP(Table1_1[[#This Row],[CAS_rn]],[1]analyte_order!$C:$C,[1]analyte_order!$E:$E)</f>
        <v>8</v>
      </c>
      <c r="L3457" s="3">
        <v>4.37</v>
      </c>
    </row>
    <row r="3458" spans="1:12" x14ac:dyDescent="0.3">
      <c r="A3458" t="s">
        <v>224</v>
      </c>
      <c r="B3458" s="1">
        <v>44314</v>
      </c>
      <c r="C3458" s="1" t="str">
        <f t="shared" ref="C3458:C3521" si="54">TEXT(B3458,"yy")&amp;TEXT((B3458-DATEVALUE("1/1/"&amp;TEXT(B3458,"yy"))+1),"000")</f>
        <v>21118</v>
      </c>
      <c r="D3458" t="s">
        <v>109</v>
      </c>
      <c r="E3458" t="s">
        <v>110</v>
      </c>
      <c r="F3458" t="s">
        <v>190</v>
      </c>
      <c r="G3458">
        <v>19</v>
      </c>
      <c r="H3458">
        <v>167.6</v>
      </c>
      <c r="I3458" t="s">
        <v>21</v>
      </c>
      <c r="J3458" t="str">
        <f>_xlfn.XLOOKUP(Table1_1[[#This Row],[Analyte]],[1]analyte_order!$B:$B,[1]analyte_order!$C:$C)</f>
        <v>307-55-1</v>
      </c>
      <c r="K3458">
        <f>_xlfn.XLOOKUP(Table1_1[[#This Row],[CAS_rn]],[1]analyte_order!$C:$C,[1]analyte_order!$E:$E)</f>
        <v>9</v>
      </c>
      <c r="L3458" s="3">
        <v>3.94</v>
      </c>
    </row>
    <row r="3459" spans="1:12" x14ac:dyDescent="0.3">
      <c r="A3459" t="s">
        <v>224</v>
      </c>
      <c r="B3459" s="1">
        <v>44314</v>
      </c>
      <c r="C3459" s="1" t="str">
        <f t="shared" si="54"/>
        <v>21118</v>
      </c>
      <c r="D3459" t="s">
        <v>109</v>
      </c>
      <c r="E3459" t="s">
        <v>110</v>
      </c>
      <c r="F3459" t="s">
        <v>190</v>
      </c>
      <c r="G3459">
        <v>19</v>
      </c>
      <c r="H3459">
        <v>167.6</v>
      </c>
      <c r="I3459" t="s">
        <v>22</v>
      </c>
      <c r="J3459" t="str">
        <f>_xlfn.XLOOKUP(Table1_1[[#This Row],[Analyte]],[1]analyte_order!$B:$B,[1]analyte_order!$C:$C)</f>
        <v>72629-94-8</v>
      </c>
      <c r="K3459">
        <f>_xlfn.XLOOKUP(Table1_1[[#This Row],[CAS_rn]],[1]analyte_order!$C:$C,[1]analyte_order!$E:$E)</f>
        <v>10</v>
      </c>
      <c r="L3459" s="3">
        <v>5.55</v>
      </c>
    </row>
    <row r="3460" spans="1:12" x14ac:dyDescent="0.3">
      <c r="A3460" t="s">
        <v>224</v>
      </c>
      <c r="B3460" s="1">
        <v>44314</v>
      </c>
      <c r="C3460" s="1" t="str">
        <f t="shared" si="54"/>
        <v>21118</v>
      </c>
      <c r="D3460" t="s">
        <v>109</v>
      </c>
      <c r="E3460" t="s">
        <v>110</v>
      </c>
      <c r="F3460" t="s">
        <v>190</v>
      </c>
      <c r="G3460">
        <v>19</v>
      </c>
      <c r="H3460">
        <v>167.6</v>
      </c>
      <c r="I3460" t="s">
        <v>23</v>
      </c>
      <c r="J3460" t="str">
        <f>_xlfn.XLOOKUP(Table1_1[[#This Row],[Analyte]],[1]analyte_order!$B:$B,[1]analyte_order!$C:$C)</f>
        <v>376-06-7</v>
      </c>
      <c r="K3460">
        <f>_xlfn.XLOOKUP(Table1_1[[#This Row],[CAS_rn]],[1]analyte_order!$C:$C,[1]analyte_order!$E:$E)</f>
        <v>11</v>
      </c>
      <c r="L3460" s="3">
        <v>4.1900000000000004</v>
      </c>
    </row>
    <row r="3461" spans="1:12" x14ac:dyDescent="0.3">
      <c r="A3461" t="s">
        <v>224</v>
      </c>
      <c r="B3461" s="1">
        <v>44314</v>
      </c>
      <c r="C3461" s="1" t="str">
        <f t="shared" si="54"/>
        <v>21118</v>
      </c>
      <c r="D3461" t="s">
        <v>109</v>
      </c>
      <c r="E3461" t="s">
        <v>110</v>
      </c>
      <c r="F3461" t="s">
        <v>190</v>
      </c>
      <c r="G3461">
        <v>19</v>
      </c>
      <c r="H3461">
        <v>167.6</v>
      </c>
      <c r="I3461" t="s">
        <v>24</v>
      </c>
      <c r="J3461" t="str">
        <f>_xlfn.XLOOKUP(Table1_1[[#This Row],[Analyte]],[1]analyte_order!$B:$B,[1]analyte_order!$C:$C)</f>
        <v>67905-19-5</v>
      </c>
      <c r="K3461">
        <f>_xlfn.XLOOKUP(Table1_1[[#This Row],[CAS_rn]],[1]analyte_order!$C:$C,[1]analyte_order!$E:$E)</f>
        <v>12</v>
      </c>
      <c r="L3461" s="3">
        <v>4.2599999999999999E-2</v>
      </c>
    </row>
    <row r="3462" spans="1:12" x14ac:dyDescent="0.3">
      <c r="A3462" t="s">
        <v>224</v>
      </c>
      <c r="B3462" s="1">
        <v>44314</v>
      </c>
      <c r="C3462" s="1" t="str">
        <f t="shared" si="54"/>
        <v>21118</v>
      </c>
      <c r="D3462" t="s">
        <v>109</v>
      </c>
      <c r="E3462" t="s">
        <v>110</v>
      </c>
      <c r="F3462" t="s">
        <v>190</v>
      </c>
      <c r="G3462">
        <v>19</v>
      </c>
      <c r="H3462">
        <v>167.6</v>
      </c>
      <c r="I3462" t="s">
        <v>13</v>
      </c>
      <c r="J3462" t="str">
        <f>_xlfn.XLOOKUP(Table1_1[[#This Row],[Analyte]],[1]analyte_order!$B:$B,[1]analyte_order!$C:$C)</f>
        <v>375-73-5</v>
      </c>
      <c r="K3462">
        <f>_xlfn.XLOOKUP(Table1_1[[#This Row],[CAS_rn]],[1]analyte_order!$C:$C,[1]analyte_order!$E:$E)</f>
        <v>14</v>
      </c>
      <c r="L3462" s="3">
        <v>1.84</v>
      </c>
    </row>
    <row r="3463" spans="1:12" x14ac:dyDescent="0.3">
      <c r="A3463" t="s">
        <v>224</v>
      </c>
      <c r="B3463" s="1">
        <v>44314</v>
      </c>
      <c r="C3463" s="1" t="str">
        <f t="shared" si="54"/>
        <v>21118</v>
      </c>
      <c r="D3463" t="s">
        <v>109</v>
      </c>
      <c r="E3463" t="s">
        <v>110</v>
      </c>
      <c r="F3463" t="s">
        <v>190</v>
      </c>
      <c r="G3463">
        <v>19</v>
      </c>
      <c r="H3463">
        <v>167.6</v>
      </c>
      <c r="I3463" t="s">
        <v>14</v>
      </c>
      <c r="J3463" t="str">
        <f>_xlfn.XLOOKUP(Table1_1[[#This Row],[Analyte]],[1]analyte_order!$B:$B,[1]analyte_order!$C:$C)</f>
        <v>2706-91-4</v>
      </c>
      <c r="K3463">
        <f>_xlfn.XLOOKUP(Table1_1[[#This Row],[CAS_rn]],[1]analyte_order!$C:$C,[1]analyte_order!$E:$E)</f>
        <v>15</v>
      </c>
      <c r="L3463" s="3">
        <v>1.87</v>
      </c>
    </row>
    <row r="3464" spans="1:12" x14ac:dyDescent="0.3">
      <c r="A3464" t="s">
        <v>224</v>
      </c>
      <c r="B3464" s="1">
        <v>44314</v>
      </c>
      <c r="C3464" s="1" t="str">
        <f t="shared" si="54"/>
        <v>21118</v>
      </c>
      <c r="D3464" t="s">
        <v>109</v>
      </c>
      <c r="E3464" t="s">
        <v>110</v>
      </c>
      <c r="F3464" t="s">
        <v>190</v>
      </c>
      <c r="G3464">
        <v>19</v>
      </c>
      <c r="H3464">
        <v>167.6</v>
      </c>
      <c r="I3464" t="s">
        <v>15</v>
      </c>
      <c r="J3464" t="str">
        <f>_xlfn.XLOOKUP(Table1_1[[#This Row],[Analyte]],[1]analyte_order!$B:$B,[1]analyte_order!$C:$C)</f>
        <v>355-46-4</v>
      </c>
      <c r="K3464">
        <f>_xlfn.XLOOKUP(Table1_1[[#This Row],[CAS_rn]],[1]analyte_order!$C:$C,[1]analyte_order!$E:$E)</f>
        <v>16</v>
      </c>
      <c r="L3464" s="3">
        <v>14.8</v>
      </c>
    </row>
    <row r="3465" spans="1:12" x14ac:dyDescent="0.3">
      <c r="A3465" t="s">
        <v>224</v>
      </c>
      <c r="B3465" s="1">
        <v>44314</v>
      </c>
      <c r="C3465" s="1" t="str">
        <f t="shared" si="54"/>
        <v>21118</v>
      </c>
      <c r="D3465" t="s">
        <v>109</v>
      </c>
      <c r="E3465" t="s">
        <v>110</v>
      </c>
      <c r="F3465" t="s">
        <v>190</v>
      </c>
      <c r="G3465">
        <v>19</v>
      </c>
      <c r="H3465">
        <v>167.6</v>
      </c>
      <c r="I3465" t="s">
        <v>16</v>
      </c>
      <c r="J3465" t="str">
        <f>_xlfn.XLOOKUP(Table1_1[[#This Row],[Analyte]],[1]analyte_order!$B:$B,[1]analyte_order!$C:$C)</f>
        <v>375-92-8</v>
      </c>
      <c r="K3465">
        <f>_xlfn.XLOOKUP(Table1_1[[#This Row],[CAS_rn]],[1]analyte_order!$C:$C,[1]analyte_order!$E:$E)</f>
        <v>17</v>
      </c>
      <c r="L3465" s="3">
        <v>0.1065</v>
      </c>
    </row>
    <row r="3466" spans="1:12" x14ac:dyDescent="0.3">
      <c r="A3466" t="s">
        <v>224</v>
      </c>
      <c r="B3466" s="1">
        <v>44314</v>
      </c>
      <c r="C3466" s="1" t="str">
        <f t="shared" si="54"/>
        <v>21118</v>
      </c>
      <c r="D3466" t="s">
        <v>109</v>
      </c>
      <c r="E3466" t="s">
        <v>110</v>
      </c>
      <c r="F3466" t="s">
        <v>190</v>
      </c>
      <c r="G3466">
        <v>19</v>
      </c>
      <c r="H3466">
        <v>167.6</v>
      </c>
      <c r="I3466" t="s">
        <v>17</v>
      </c>
      <c r="J3466" t="str">
        <f>_xlfn.XLOOKUP(Table1_1[[#This Row],[Analyte]],[1]analyte_order!$B:$B,[1]analyte_order!$C:$C)</f>
        <v>1763-23-1</v>
      </c>
      <c r="K3466">
        <f>_xlfn.XLOOKUP(Table1_1[[#This Row],[CAS_rn]],[1]analyte_order!$C:$C,[1]analyte_order!$E:$E)</f>
        <v>18</v>
      </c>
      <c r="L3466" s="3">
        <v>434</v>
      </c>
    </row>
    <row r="3467" spans="1:12" x14ac:dyDescent="0.3">
      <c r="A3467" t="s">
        <v>224</v>
      </c>
      <c r="B3467" s="1">
        <v>44314</v>
      </c>
      <c r="C3467" s="1" t="str">
        <f t="shared" si="54"/>
        <v>21118</v>
      </c>
      <c r="D3467" t="s">
        <v>109</v>
      </c>
      <c r="E3467" t="s">
        <v>110</v>
      </c>
      <c r="F3467" t="s">
        <v>190</v>
      </c>
      <c r="G3467">
        <v>19</v>
      </c>
      <c r="H3467">
        <v>167.6</v>
      </c>
      <c r="I3467" t="s">
        <v>25</v>
      </c>
      <c r="J3467" t="str">
        <f>_xlfn.XLOOKUP(Table1_1[[#This Row],[Analyte]],[1]analyte_order!$B:$B,[1]analyte_order!$C:$C)</f>
        <v>68259-12-1</v>
      </c>
      <c r="K3467">
        <f>_xlfn.XLOOKUP(Table1_1[[#This Row],[CAS_rn]],[1]analyte_order!$C:$C,[1]analyte_order!$E:$E)</f>
        <v>19</v>
      </c>
      <c r="L3467" s="3">
        <v>2.37</v>
      </c>
    </row>
    <row r="3468" spans="1:12" x14ac:dyDescent="0.3">
      <c r="A3468" t="s">
        <v>224</v>
      </c>
      <c r="B3468" s="1">
        <v>44314</v>
      </c>
      <c r="C3468" s="1" t="str">
        <f t="shared" si="54"/>
        <v>21118</v>
      </c>
      <c r="D3468" t="s">
        <v>109</v>
      </c>
      <c r="E3468" t="s">
        <v>110</v>
      </c>
      <c r="F3468" t="s">
        <v>190</v>
      </c>
      <c r="G3468">
        <v>19</v>
      </c>
      <c r="H3468">
        <v>167.6</v>
      </c>
      <c r="I3468" t="s">
        <v>26</v>
      </c>
      <c r="J3468" t="str">
        <f>_xlfn.XLOOKUP(Table1_1[[#This Row],[Analyte]],[1]analyte_order!$B:$B,[1]analyte_order!$C:$C)</f>
        <v>335-77-3</v>
      </c>
      <c r="K3468">
        <f>_xlfn.XLOOKUP(Table1_1[[#This Row],[CAS_rn]],[1]analyte_order!$C:$C,[1]analyte_order!$E:$E)</f>
        <v>20</v>
      </c>
      <c r="L3468" s="3">
        <v>5.68</v>
      </c>
    </row>
    <row r="3469" spans="1:12" x14ac:dyDescent="0.3">
      <c r="A3469" t="s">
        <v>224</v>
      </c>
      <c r="B3469" s="1">
        <v>44314</v>
      </c>
      <c r="C3469" s="1" t="str">
        <f t="shared" si="54"/>
        <v>21118</v>
      </c>
      <c r="D3469" t="s">
        <v>109</v>
      </c>
      <c r="E3469" t="s">
        <v>110</v>
      </c>
      <c r="F3469" t="s">
        <v>190</v>
      </c>
      <c r="G3469">
        <v>19</v>
      </c>
      <c r="H3469">
        <v>167.6</v>
      </c>
      <c r="I3469" t="s">
        <v>27</v>
      </c>
      <c r="J3469" t="str">
        <f>_xlfn.XLOOKUP(Table1_1[[#This Row],[Analyte]],[1]analyte_order!$B:$B,[1]analyte_order!$C:$C)</f>
        <v>79780-39-5</v>
      </c>
      <c r="K3469">
        <f>_xlfn.XLOOKUP(Table1_1[[#This Row],[CAS_rn]],[1]analyte_order!$C:$C,[1]analyte_order!$E:$E)</f>
        <v>21</v>
      </c>
      <c r="L3469" s="3">
        <v>2.0499999999999998</v>
      </c>
    </row>
    <row r="3470" spans="1:12" x14ac:dyDescent="0.3">
      <c r="A3470" t="s">
        <v>224</v>
      </c>
      <c r="B3470" s="1">
        <v>44314</v>
      </c>
      <c r="C3470" s="1" t="str">
        <f t="shared" si="54"/>
        <v>21118</v>
      </c>
      <c r="D3470" t="s">
        <v>109</v>
      </c>
      <c r="E3470" t="s">
        <v>110</v>
      </c>
      <c r="F3470" t="s">
        <v>190</v>
      </c>
      <c r="G3470">
        <v>19</v>
      </c>
      <c r="H3470">
        <v>167.6</v>
      </c>
      <c r="I3470" t="s">
        <v>28</v>
      </c>
      <c r="J3470" t="str">
        <f>_xlfn.XLOOKUP(Table1_1[[#This Row],[Analyte]],[1]analyte_order!$B:$B,[1]analyte_order!$C:$C)</f>
        <v>757124-72-4</v>
      </c>
      <c r="K3470">
        <f>_xlfn.XLOOKUP(Table1_1[[#This Row],[CAS_rn]],[1]analyte_order!$C:$C,[1]analyte_order!$E:$E)</f>
        <v>22</v>
      </c>
      <c r="L3470" s="3">
        <v>0.1065</v>
      </c>
    </row>
    <row r="3471" spans="1:12" x14ac:dyDescent="0.3">
      <c r="A3471" t="s">
        <v>224</v>
      </c>
      <c r="B3471" s="1">
        <v>44314</v>
      </c>
      <c r="C3471" s="1" t="str">
        <f t="shared" si="54"/>
        <v>21118</v>
      </c>
      <c r="D3471" t="s">
        <v>109</v>
      </c>
      <c r="E3471" t="s">
        <v>110</v>
      </c>
      <c r="F3471" t="s">
        <v>190</v>
      </c>
      <c r="G3471">
        <v>19</v>
      </c>
      <c r="H3471">
        <v>167.6</v>
      </c>
      <c r="I3471" t="s">
        <v>18</v>
      </c>
      <c r="J3471" t="str">
        <f>_xlfn.XLOOKUP(Table1_1[[#This Row],[Analyte]],[1]analyte_order!$B:$B,[1]analyte_order!$C:$C)</f>
        <v>27619-97-2</v>
      </c>
      <c r="K3471">
        <f>_xlfn.XLOOKUP(Table1_1[[#This Row],[CAS_rn]],[1]analyte_order!$C:$C,[1]analyte_order!$E:$E)</f>
        <v>23</v>
      </c>
      <c r="L3471" s="3">
        <v>4.2599999999999999E-2</v>
      </c>
    </row>
    <row r="3472" spans="1:12" x14ac:dyDescent="0.3">
      <c r="A3472" t="s">
        <v>224</v>
      </c>
      <c r="B3472" s="1">
        <v>44314</v>
      </c>
      <c r="C3472" s="1" t="str">
        <f t="shared" si="54"/>
        <v>21118</v>
      </c>
      <c r="D3472" t="s">
        <v>109</v>
      </c>
      <c r="E3472" t="s">
        <v>110</v>
      </c>
      <c r="F3472" t="s">
        <v>190</v>
      </c>
      <c r="G3472">
        <v>19</v>
      </c>
      <c r="H3472">
        <v>167.6</v>
      </c>
      <c r="I3472" t="s">
        <v>29</v>
      </c>
      <c r="J3472" t="str">
        <f>_xlfn.XLOOKUP(Table1_1[[#This Row],[Analyte]],[1]analyte_order!$B:$B,[1]analyte_order!$C:$C)</f>
        <v>39108-34-4</v>
      </c>
      <c r="K3472">
        <f>_xlfn.XLOOKUP(Table1_1[[#This Row],[CAS_rn]],[1]analyte_order!$C:$C,[1]analyte_order!$E:$E)</f>
        <v>24</v>
      </c>
      <c r="L3472" s="3">
        <v>2.15</v>
      </c>
    </row>
    <row r="3473" spans="1:12" x14ac:dyDescent="0.3">
      <c r="A3473" t="s">
        <v>224</v>
      </c>
      <c r="B3473" s="1">
        <v>44314</v>
      </c>
      <c r="C3473" s="1" t="str">
        <f t="shared" si="54"/>
        <v>21118</v>
      </c>
      <c r="D3473" t="s">
        <v>109</v>
      </c>
      <c r="E3473" t="s">
        <v>110</v>
      </c>
      <c r="F3473" t="s">
        <v>190</v>
      </c>
      <c r="G3473">
        <v>19</v>
      </c>
      <c r="H3473">
        <v>167.6</v>
      </c>
      <c r="I3473" t="s">
        <v>30</v>
      </c>
      <c r="J3473" t="str">
        <f>_xlfn.XLOOKUP(Table1_1[[#This Row],[Analyte]],[1]analyte_order!$B:$B,[1]analyte_order!$C:$C)</f>
        <v>120226-60-0</v>
      </c>
      <c r="K3473">
        <f>_xlfn.XLOOKUP(Table1_1[[#This Row],[CAS_rn]],[1]analyte_order!$C:$C,[1]analyte_order!$E:$E)</f>
        <v>25</v>
      </c>
      <c r="L3473" s="3">
        <v>4.51</v>
      </c>
    </row>
    <row r="3474" spans="1:12" x14ac:dyDescent="0.3">
      <c r="A3474" t="s">
        <v>224</v>
      </c>
      <c r="B3474" s="1">
        <v>44314</v>
      </c>
      <c r="C3474" s="1" t="str">
        <f t="shared" si="54"/>
        <v>21118</v>
      </c>
      <c r="D3474" t="s">
        <v>109</v>
      </c>
      <c r="E3474" t="s">
        <v>110</v>
      </c>
      <c r="F3474" t="s">
        <v>190</v>
      </c>
      <c r="G3474">
        <v>19</v>
      </c>
      <c r="H3474">
        <v>167.6</v>
      </c>
      <c r="I3474" t="s">
        <v>31</v>
      </c>
      <c r="J3474" t="str">
        <f>_xlfn.XLOOKUP(Table1_1[[#This Row],[Analyte]],[1]analyte_order!$B:$B,[1]analyte_order!$C:$C)</f>
        <v>2355-31-9</v>
      </c>
      <c r="K3474">
        <f>_xlfn.XLOOKUP(Table1_1[[#This Row],[CAS_rn]],[1]analyte_order!$C:$C,[1]analyte_order!$E:$E)</f>
        <v>26</v>
      </c>
      <c r="L3474" s="3">
        <v>4.2599999999999999E-2</v>
      </c>
    </row>
    <row r="3475" spans="1:12" x14ac:dyDescent="0.3">
      <c r="A3475" t="s">
        <v>224</v>
      </c>
      <c r="B3475" s="1">
        <v>44314</v>
      </c>
      <c r="C3475" s="1" t="str">
        <f t="shared" si="54"/>
        <v>21118</v>
      </c>
      <c r="D3475" t="s">
        <v>109</v>
      </c>
      <c r="E3475" t="s">
        <v>110</v>
      </c>
      <c r="F3475" t="s">
        <v>190</v>
      </c>
      <c r="G3475">
        <v>19</v>
      </c>
      <c r="H3475">
        <v>167.6</v>
      </c>
      <c r="I3475" t="s">
        <v>32</v>
      </c>
      <c r="J3475" t="str">
        <f>_xlfn.XLOOKUP(Table1_1[[#This Row],[Analyte]],[1]analyte_order!$B:$B,[1]analyte_order!$C:$C)</f>
        <v>2991-50-6</v>
      </c>
      <c r="K3475">
        <f>_xlfn.XLOOKUP(Table1_1[[#This Row],[CAS_rn]],[1]analyte_order!$C:$C,[1]analyte_order!$E:$E)</f>
        <v>27</v>
      </c>
      <c r="L3475" s="3">
        <v>4.2599999999999999E-2</v>
      </c>
    </row>
    <row r="3476" spans="1:12" x14ac:dyDescent="0.3">
      <c r="A3476" t="s">
        <v>224</v>
      </c>
      <c r="B3476" s="1">
        <v>44314</v>
      </c>
      <c r="C3476" s="1" t="str">
        <f t="shared" si="54"/>
        <v>21118</v>
      </c>
      <c r="D3476" t="s">
        <v>109</v>
      </c>
      <c r="E3476" t="s">
        <v>110</v>
      </c>
      <c r="F3476" t="s">
        <v>190</v>
      </c>
      <c r="G3476">
        <v>19</v>
      </c>
      <c r="H3476">
        <v>167.6</v>
      </c>
      <c r="I3476" t="s">
        <v>33</v>
      </c>
      <c r="J3476" t="str">
        <f>_xlfn.XLOOKUP(Table1_1[[#This Row],[Analyte]],[1]analyte_order!$B:$B,[1]analyte_order!$C:$C)</f>
        <v>754-91-6</v>
      </c>
      <c r="K3476">
        <f>_xlfn.XLOOKUP(Table1_1[[#This Row],[CAS_rn]],[1]analyte_order!$C:$C,[1]analyte_order!$E:$E)</f>
        <v>28</v>
      </c>
      <c r="L3476" s="3">
        <v>4.63</v>
      </c>
    </row>
    <row r="3477" spans="1:12" x14ac:dyDescent="0.3">
      <c r="A3477" t="s">
        <v>224</v>
      </c>
      <c r="B3477" s="1">
        <v>44314</v>
      </c>
      <c r="C3477" s="1" t="str">
        <f t="shared" si="54"/>
        <v>21118</v>
      </c>
      <c r="D3477" t="s">
        <v>109</v>
      </c>
      <c r="E3477" t="s">
        <v>110</v>
      </c>
      <c r="F3477" t="s">
        <v>190</v>
      </c>
      <c r="G3477">
        <v>19</v>
      </c>
      <c r="H3477">
        <v>167.6</v>
      </c>
      <c r="I3477" t="s">
        <v>34</v>
      </c>
      <c r="J3477" t="str">
        <f>_xlfn.XLOOKUP(Table1_1[[#This Row],[Analyte]],[1]analyte_order!$B:$B,[1]analyte_order!$C:$C)</f>
        <v>2806-24-8</v>
      </c>
      <c r="K3477">
        <f>_xlfn.XLOOKUP(Table1_1[[#This Row],[CAS_rn]],[1]analyte_order!$C:$C,[1]analyte_order!$E:$E)</f>
        <v>29</v>
      </c>
      <c r="L3477" s="3">
        <v>4.2599999999999999E-2</v>
      </c>
    </row>
    <row r="3478" spans="1:12" x14ac:dyDescent="0.3">
      <c r="A3478" t="s">
        <v>224</v>
      </c>
      <c r="B3478" s="1">
        <v>44314</v>
      </c>
      <c r="C3478" s="1" t="str">
        <f t="shared" si="54"/>
        <v>21118</v>
      </c>
      <c r="D3478" t="s">
        <v>109</v>
      </c>
      <c r="E3478" t="s">
        <v>110</v>
      </c>
      <c r="F3478" t="s">
        <v>190</v>
      </c>
      <c r="G3478">
        <v>19</v>
      </c>
      <c r="H3478">
        <v>167.6</v>
      </c>
      <c r="I3478" t="s">
        <v>35</v>
      </c>
      <c r="J3478" t="str">
        <f>_xlfn.XLOOKUP(Table1_1[[#This Row],[Analyte]],[1]analyte_order!$B:$B,[1]analyte_order!$C:$C)</f>
        <v>31506-32-8</v>
      </c>
      <c r="K3478">
        <f>_xlfn.XLOOKUP(Table1_1[[#This Row],[CAS_rn]],[1]analyte_order!$C:$C,[1]analyte_order!$E:$E)</f>
        <v>30</v>
      </c>
      <c r="L3478" s="3">
        <v>4.2599999999999999E-2</v>
      </c>
    </row>
    <row r="3479" spans="1:12" x14ac:dyDescent="0.3">
      <c r="A3479" t="s">
        <v>224</v>
      </c>
      <c r="B3479" s="1">
        <v>44314</v>
      </c>
      <c r="C3479" s="1" t="str">
        <f t="shared" si="54"/>
        <v>21118</v>
      </c>
      <c r="D3479" t="s">
        <v>109</v>
      </c>
      <c r="E3479" t="s">
        <v>110</v>
      </c>
      <c r="F3479" t="s">
        <v>190</v>
      </c>
      <c r="G3479">
        <v>19</v>
      </c>
      <c r="H3479">
        <v>167.6</v>
      </c>
      <c r="I3479" t="s">
        <v>36</v>
      </c>
      <c r="J3479" t="str">
        <f>_xlfn.XLOOKUP(Table1_1[[#This Row],[Analyte]],[1]analyte_order!$B:$B,[1]analyte_order!$C:$C)</f>
        <v>4151-50-2</v>
      </c>
      <c r="K3479">
        <f>_xlfn.XLOOKUP(Table1_1[[#This Row],[CAS_rn]],[1]analyte_order!$C:$C,[1]analyte_order!$E:$E)</f>
        <v>31</v>
      </c>
      <c r="L3479" s="3">
        <v>4.2599999999999999E-2</v>
      </c>
    </row>
    <row r="3480" spans="1:12" x14ac:dyDescent="0.3">
      <c r="A3480" t="s">
        <v>224</v>
      </c>
      <c r="B3480" s="1">
        <v>44314</v>
      </c>
      <c r="C3480" s="1" t="str">
        <f t="shared" si="54"/>
        <v>21118</v>
      </c>
      <c r="D3480" t="s">
        <v>109</v>
      </c>
      <c r="E3480" t="s">
        <v>110</v>
      </c>
      <c r="F3480" t="s">
        <v>190</v>
      </c>
      <c r="G3480">
        <v>19</v>
      </c>
      <c r="H3480">
        <v>167.6</v>
      </c>
      <c r="I3480" t="s">
        <v>37</v>
      </c>
      <c r="J3480" t="str">
        <f>_xlfn.XLOOKUP(Table1_1[[#This Row],[Analyte]],[1]analyte_order!$B:$B,[1]analyte_order!$C:$C)</f>
        <v>13252-13-6</v>
      </c>
      <c r="K3480">
        <f>_xlfn.XLOOKUP(Table1_1[[#This Row],[CAS_rn]],[1]analyte_order!$C:$C,[1]analyte_order!$E:$E)</f>
        <v>34</v>
      </c>
      <c r="L3480" s="3">
        <v>4.2599999999999999E-2</v>
      </c>
    </row>
    <row r="3481" spans="1:12" x14ac:dyDescent="0.3">
      <c r="A3481" t="s">
        <v>224</v>
      </c>
      <c r="B3481" s="1">
        <v>44314</v>
      </c>
      <c r="C3481" s="1" t="str">
        <f t="shared" si="54"/>
        <v>21118</v>
      </c>
      <c r="D3481" t="s">
        <v>109</v>
      </c>
      <c r="E3481" t="s">
        <v>110</v>
      </c>
      <c r="F3481" t="s">
        <v>190</v>
      </c>
      <c r="G3481">
        <v>19</v>
      </c>
      <c r="H3481">
        <v>167.6</v>
      </c>
      <c r="I3481" t="s">
        <v>38</v>
      </c>
      <c r="J3481" t="str">
        <f>_xlfn.XLOOKUP(Table1_1[[#This Row],[Analyte]],[1]analyte_order!$B:$B,[1]analyte_order!$C:$C)</f>
        <v>919005-14-4</v>
      </c>
      <c r="K3481">
        <f>_xlfn.XLOOKUP(Table1_1[[#This Row],[CAS_rn]],[1]analyte_order!$C:$C,[1]analyte_order!$E:$E)</f>
        <v>35</v>
      </c>
      <c r="L3481" s="3">
        <v>4.2599999999999999E-2</v>
      </c>
    </row>
    <row r="3482" spans="1:12" x14ac:dyDescent="0.3">
      <c r="A3482" t="s">
        <v>224</v>
      </c>
      <c r="B3482" s="1">
        <v>44314</v>
      </c>
      <c r="C3482" s="1" t="str">
        <f t="shared" si="54"/>
        <v>21118</v>
      </c>
      <c r="D3482" t="s">
        <v>109</v>
      </c>
      <c r="E3482" t="s">
        <v>110</v>
      </c>
      <c r="F3482" t="s">
        <v>190</v>
      </c>
      <c r="G3482">
        <v>19</v>
      </c>
      <c r="H3482">
        <v>167.6</v>
      </c>
      <c r="I3482" t="s">
        <v>39</v>
      </c>
      <c r="J3482" t="str">
        <f>_xlfn.XLOOKUP(Table1_1[[#This Row],[Analyte]],[1]analyte_order!$B:$B,[1]analyte_order!$C:$C)</f>
        <v>756426-58-1</v>
      </c>
      <c r="K3482">
        <f>_xlfn.XLOOKUP(Table1_1[[#This Row],[CAS_rn]],[1]analyte_order!$C:$C,[1]analyte_order!$E:$E)</f>
        <v>36</v>
      </c>
      <c r="L3482" s="3">
        <v>4.2599999999999999E-2</v>
      </c>
    </row>
    <row r="3483" spans="1:12" x14ac:dyDescent="0.3">
      <c r="A3483" t="s">
        <v>224</v>
      </c>
      <c r="B3483" s="1">
        <v>44314</v>
      </c>
      <c r="C3483" s="1" t="str">
        <f t="shared" si="54"/>
        <v>21118</v>
      </c>
      <c r="D3483" t="s">
        <v>109</v>
      </c>
      <c r="E3483" t="s">
        <v>110</v>
      </c>
      <c r="F3483" t="s">
        <v>190</v>
      </c>
      <c r="G3483">
        <v>19</v>
      </c>
      <c r="H3483">
        <v>167.6</v>
      </c>
      <c r="I3483" t="s">
        <v>40</v>
      </c>
      <c r="J3483" t="str">
        <f>_xlfn.XLOOKUP(Table1_1[[#This Row],[Analyte]],[1]analyte_order!$B:$B,[1]analyte_order!$C:$C)</f>
        <v>763051-92-9</v>
      </c>
      <c r="K3483">
        <f>_xlfn.XLOOKUP(Table1_1[[#This Row],[CAS_rn]],[1]analyte_order!$C:$C,[1]analyte_order!$E:$E)</f>
        <v>37</v>
      </c>
      <c r="L3483" s="3">
        <v>4.2599999999999999E-2</v>
      </c>
    </row>
    <row r="3484" spans="1:12" x14ac:dyDescent="0.3">
      <c r="A3484" t="s">
        <v>224</v>
      </c>
      <c r="B3484" s="1">
        <v>44314</v>
      </c>
      <c r="C3484" s="1" t="str">
        <f t="shared" si="54"/>
        <v>21118</v>
      </c>
      <c r="D3484" t="s">
        <v>109</v>
      </c>
      <c r="E3484" t="s">
        <v>110</v>
      </c>
      <c r="F3484" t="s">
        <v>190</v>
      </c>
      <c r="G3484">
        <v>19</v>
      </c>
      <c r="H3484">
        <v>167.6</v>
      </c>
      <c r="I3484" t="s">
        <v>41</v>
      </c>
      <c r="J3484" t="str">
        <f>_xlfn.XLOOKUP(Table1_1[[#This Row],[Analyte]],[1]analyte_order!$B:$B,[1]analyte_order!$C:$C)</f>
        <v>356-02-5</v>
      </c>
      <c r="K3484">
        <f>_xlfn.XLOOKUP(Table1_1[[#This Row],[CAS_rn]],[1]analyte_order!$C:$C,[1]analyte_order!$E:$E)</f>
        <v>38</v>
      </c>
      <c r="L3484" s="3">
        <v>0.42599999999999999</v>
      </c>
    </row>
    <row r="3485" spans="1:12" x14ac:dyDescent="0.3">
      <c r="A3485" t="s">
        <v>224</v>
      </c>
      <c r="B3485" s="1">
        <v>44314</v>
      </c>
      <c r="C3485" s="1" t="str">
        <f t="shared" si="54"/>
        <v>21118</v>
      </c>
      <c r="D3485" t="s">
        <v>109</v>
      </c>
      <c r="E3485" t="s">
        <v>110</v>
      </c>
      <c r="F3485" t="s">
        <v>190</v>
      </c>
      <c r="G3485">
        <v>19</v>
      </c>
      <c r="H3485">
        <v>167.6</v>
      </c>
      <c r="I3485" t="s">
        <v>42</v>
      </c>
      <c r="J3485" t="str">
        <f>_xlfn.XLOOKUP(Table1_1[[#This Row],[Analyte]],[1]analyte_order!$B:$B,[1]analyte_order!$C:$C)</f>
        <v>914637-49-3</v>
      </c>
      <c r="K3485">
        <f>_xlfn.XLOOKUP(Table1_1[[#This Row],[CAS_rn]],[1]analyte_order!$C:$C,[1]analyte_order!$E:$E)</f>
        <v>39</v>
      </c>
      <c r="L3485" s="3">
        <v>4.2599999999999999E-2</v>
      </c>
    </row>
    <row r="3486" spans="1:12" x14ac:dyDescent="0.3">
      <c r="A3486" t="s">
        <v>224</v>
      </c>
      <c r="B3486" s="1">
        <v>44314</v>
      </c>
      <c r="C3486" s="1" t="str">
        <f t="shared" si="54"/>
        <v>21118</v>
      </c>
      <c r="D3486" t="s">
        <v>109</v>
      </c>
      <c r="E3486" t="s">
        <v>110</v>
      </c>
      <c r="F3486" t="s">
        <v>190</v>
      </c>
      <c r="G3486">
        <v>19</v>
      </c>
      <c r="H3486">
        <v>167.6</v>
      </c>
      <c r="I3486" t="s">
        <v>43</v>
      </c>
      <c r="J3486" t="str">
        <f>_xlfn.XLOOKUP(Table1_1[[#This Row],[Analyte]],[1]analyte_order!$B:$B,[1]analyte_order!$C:$C)</f>
        <v>812-70-4</v>
      </c>
      <c r="K3486">
        <f>_xlfn.XLOOKUP(Table1_1[[#This Row],[CAS_rn]],[1]analyte_order!$C:$C,[1]analyte_order!$E:$E)</f>
        <v>40</v>
      </c>
      <c r="L3486" s="3">
        <v>7.83</v>
      </c>
    </row>
    <row r="3487" spans="1:12" x14ac:dyDescent="0.3">
      <c r="A3487" t="s">
        <v>224</v>
      </c>
      <c r="B3487" s="1">
        <v>44314</v>
      </c>
      <c r="C3487" s="1" t="str">
        <f t="shared" si="54"/>
        <v>21118</v>
      </c>
      <c r="D3487" t="s">
        <v>109</v>
      </c>
      <c r="E3487" t="s">
        <v>110</v>
      </c>
      <c r="F3487" t="s">
        <v>190</v>
      </c>
      <c r="G3487">
        <v>19</v>
      </c>
      <c r="H3487">
        <v>167.6</v>
      </c>
      <c r="I3487" t="s">
        <v>44</v>
      </c>
      <c r="J3487" t="str">
        <f>_xlfn.XLOOKUP(Table1_1[[#This Row],[Analyte]],[1]analyte_order!$B:$B,[1]analyte_order!$C:$C)</f>
        <v>53826-12-3</v>
      </c>
      <c r="K3487">
        <f>_xlfn.XLOOKUP(Table1_1[[#This Row],[CAS_rn]],[1]analyte_order!$C:$C,[1]analyte_order!$E:$E)</f>
        <v>41</v>
      </c>
      <c r="L3487" s="3">
        <v>0.1065</v>
      </c>
    </row>
    <row r="3488" spans="1:12" x14ac:dyDescent="0.3">
      <c r="A3488" t="s">
        <v>224</v>
      </c>
      <c r="B3488" s="1">
        <v>44314</v>
      </c>
      <c r="C3488" s="1" t="str">
        <f t="shared" si="54"/>
        <v>21118</v>
      </c>
      <c r="D3488" t="s">
        <v>109</v>
      </c>
      <c r="E3488" t="s">
        <v>110</v>
      </c>
      <c r="F3488" t="s">
        <v>190</v>
      </c>
      <c r="G3488">
        <v>19</v>
      </c>
      <c r="H3488">
        <v>167.6</v>
      </c>
      <c r="I3488" t="s">
        <v>45</v>
      </c>
      <c r="J3488" t="str">
        <f>_xlfn.XLOOKUP(Table1_1[[#This Row],[Analyte]],[1]analyte_order!$B:$B,[1]analyte_order!$C:$C)</f>
        <v>27854-31-5</v>
      </c>
      <c r="K3488">
        <f>_xlfn.XLOOKUP(Table1_1[[#This Row],[CAS_rn]],[1]analyte_order!$C:$C,[1]analyte_order!$E:$E)</f>
        <v>42</v>
      </c>
      <c r="L3488" s="3">
        <v>0.1065</v>
      </c>
    </row>
    <row r="3489" spans="1:12" x14ac:dyDescent="0.3">
      <c r="A3489" t="s">
        <v>224</v>
      </c>
      <c r="B3489" s="1">
        <v>44314</v>
      </c>
      <c r="C3489" s="1" t="str">
        <f t="shared" si="54"/>
        <v>21118</v>
      </c>
      <c r="D3489" t="s">
        <v>109</v>
      </c>
      <c r="E3489" t="s">
        <v>110</v>
      </c>
      <c r="F3489" t="s">
        <v>190</v>
      </c>
      <c r="G3489">
        <v>19</v>
      </c>
      <c r="H3489">
        <v>167.6</v>
      </c>
      <c r="I3489" t="s">
        <v>46</v>
      </c>
      <c r="J3489" t="str">
        <f>_xlfn.XLOOKUP(Table1_1[[#This Row],[Analyte]],[1]analyte_order!$B:$B,[1]analyte_order!$C:$C)</f>
        <v>53826-13-4</v>
      </c>
      <c r="K3489">
        <f>_xlfn.XLOOKUP(Table1_1[[#This Row],[CAS_rn]],[1]analyte_order!$C:$C,[1]analyte_order!$E:$E)</f>
        <v>43</v>
      </c>
      <c r="L3489" s="3">
        <v>4.2599999999999999E-2</v>
      </c>
    </row>
    <row r="3490" spans="1:12" x14ac:dyDescent="0.3">
      <c r="A3490" t="s">
        <v>224</v>
      </c>
      <c r="B3490" s="1">
        <v>44314</v>
      </c>
      <c r="C3490" s="1" t="str">
        <f t="shared" si="54"/>
        <v>21118</v>
      </c>
      <c r="D3490" t="s">
        <v>109</v>
      </c>
      <c r="E3490" t="s">
        <v>110</v>
      </c>
      <c r="F3490" t="s">
        <v>190</v>
      </c>
      <c r="G3490">
        <v>19</v>
      </c>
      <c r="H3490">
        <v>167.6</v>
      </c>
      <c r="I3490" t="s">
        <v>47</v>
      </c>
      <c r="J3490" t="str">
        <f>_xlfn.XLOOKUP(Table1_1[[#This Row],[Analyte]],[1]analyte_order!$B:$B,[1]analyte_order!$C:$C)</f>
        <v>161094-75-3</v>
      </c>
      <c r="K3490">
        <f>_xlfn.XLOOKUP(Table1_1[[#This Row],[CAS_rn]],[1]analyte_order!$C:$C,[1]analyte_order!$E:$E)</f>
        <v>44</v>
      </c>
      <c r="L3490" s="3">
        <v>4.2599999999999999E-2</v>
      </c>
    </row>
    <row r="3491" spans="1:12" x14ac:dyDescent="0.3">
      <c r="A3491" t="s">
        <v>224</v>
      </c>
      <c r="B3491" s="1">
        <v>44314</v>
      </c>
      <c r="C3491" s="1" t="str">
        <f t="shared" si="54"/>
        <v>21118</v>
      </c>
      <c r="D3491" t="s">
        <v>109</v>
      </c>
      <c r="E3491" t="s">
        <v>110</v>
      </c>
      <c r="F3491" t="s">
        <v>190</v>
      </c>
      <c r="G3491">
        <v>19</v>
      </c>
      <c r="H3491">
        <v>167.6</v>
      </c>
      <c r="I3491" t="s">
        <v>48</v>
      </c>
      <c r="J3491" t="str">
        <f>_xlfn.XLOOKUP(Table1_1[[#This Row],[Analyte]],[1]analyte_order!$B:$B,[1]analyte_order!$C:$C)</f>
        <v>70887-84-2</v>
      </c>
      <c r="K3491">
        <f>_xlfn.XLOOKUP(Table1_1[[#This Row],[CAS_rn]],[1]analyte_order!$C:$C,[1]analyte_order!$E:$E)</f>
        <v>45</v>
      </c>
      <c r="L3491" s="3">
        <v>4.2599999999999999E-2</v>
      </c>
    </row>
    <row r="3492" spans="1:12" x14ac:dyDescent="0.3">
      <c r="A3492" t="s">
        <v>224</v>
      </c>
      <c r="B3492" s="1">
        <v>44314</v>
      </c>
      <c r="C3492" s="1" t="str">
        <f t="shared" si="54"/>
        <v>21118</v>
      </c>
      <c r="D3492" t="s">
        <v>109</v>
      </c>
      <c r="E3492" t="s">
        <v>110</v>
      </c>
      <c r="F3492" t="s">
        <v>190</v>
      </c>
      <c r="G3492">
        <v>19</v>
      </c>
      <c r="H3492">
        <v>167.6</v>
      </c>
      <c r="I3492" t="s">
        <v>49</v>
      </c>
      <c r="J3492" t="str">
        <f>_xlfn.XLOOKUP(Table1_1[[#This Row],[Analyte]],[1]analyte_order!$B:$B,[1]analyte_order!$C:$C)</f>
        <v>57677-95-9</v>
      </c>
      <c r="K3492">
        <f>_xlfn.XLOOKUP(Table1_1[[#This Row],[CAS_rn]],[1]analyte_order!$C:$C,[1]analyte_order!$E:$E)</f>
        <v>46</v>
      </c>
      <c r="L3492" s="3">
        <v>0.1065</v>
      </c>
    </row>
    <row r="3493" spans="1:12" x14ac:dyDescent="0.3">
      <c r="A3493" t="s">
        <v>224</v>
      </c>
      <c r="B3493" s="1">
        <v>44314</v>
      </c>
      <c r="C3493" s="1" t="str">
        <f t="shared" si="54"/>
        <v>21118</v>
      </c>
      <c r="D3493" t="s">
        <v>109</v>
      </c>
      <c r="E3493" t="s">
        <v>110</v>
      </c>
      <c r="F3493" t="s">
        <v>190</v>
      </c>
      <c r="G3493">
        <v>19</v>
      </c>
      <c r="H3493">
        <v>167.6</v>
      </c>
      <c r="I3493" t="s">
        <v>50</v>
      </c>
      <c r="J3493" t="str">
        <f>_xlfn.XLOOKUP(Table1_1[[#This Row],[Analyte]],[1]analyte_order!$B:$B,[1]analyte_order!$C:$C)</f>
        <v>30334-69-1</v>
      </c>
      <c r="K3493">
        <f>_xlfn.XLOOKUP(Table1_1[[#This Row],[CAS_rn]],[1]analyte_order!$C:$C,[1]analyte_order!$E:$E)</f>
        <v>51</v>
      </c>
      <c r="L3493" s="3">
        <v>4.5</v>
      </c>
    </row>
    <row r="3494" spans="1:12" x14ac:dyDescent="0.3">
      <c r="A3494" t="s">
        <v>224</v>
      </c>
      <c r="B3494" s="1">
        <v>44314</v>
      </c>
      <c r="C3494" s="1" t="str">
        <f t="shared" si="54"/>
        <v>21118</v>
      </c>
      <c r="D3494" t="s">
        <v>109</v>
      </c>
      <c r="E3494" t="s">
        <v>110</v>
      </c>
      <c r="F3494" t="s">
        <v>190</v>
      </c>
      <c r="G3494">
        <v>19</v>
      </c>
      <c r="H3494">
        <v>167.6</v>
      </c>
      <c r="I3494" t="s">
        <v>51</v>
      </c>
      <c r="J3494" t="str">
        <f>_xlfn.XLOOKUP(Table1_1[[#This Row],[Analyte]],[1]analyte_order!$B:$B,[1]analyte_order!$C:$C)</f>
        <v>41997-13-1</v>
      </c>
      <c r="K3494">
        <f>_xlfn.XLOOKUP(Table1_1[[#This Row],[CAS_rn]],[1]analyte_order!$C:$C,[1]analyte_order!$E:$E)</f>
        <v>52</v>
      </c>
      <c r="L3494" s="3">
        <v>34.1</v>
      </c>
    </row>
    <row r="3495" spans="1:12" x14ac:dyDescent="0.3">
      <c r="A3495" t="s">
        <v>224</v>
      </c>
      <c r="B3495" s="1">
        <v>44314</v>
      </c>
      <c r="C3495" s="1" t="str">
        <f t="shared" si="54"/>
        <v>21118</v>
      </c>
      <c r="D3495" t="s">
        <v>109</v>
      </c>
      <c r="E3495" t="s">
        <v>110</v>
      </c>
      <c r="F3495" t="s">
        <v>190</v>
      </c>
      <c r="G3495">
        <v>19</v>
      </c>
      <c r="H3495">
        <v>167.6</v>
      </c>
      <c r="I3495" t="s">
        <v>52</v>
      </c>
      <c r="J3495" t="str">
        <f>_xlfn.XLOOKUP(Table1_1[[#This Row],[Analyte]],[1]analyte_order!$B:$B,[1]analyte_order!$C:$C)</f>
        <v>423-41-6</v>
      </c>
      <c r="K3495">
        <f>_xlfn.XLOOKUP(Table1_1[[#This Row],[CAS_rn]],[1]analyte_order!$C:$C,[1]analyte_order!$E:$E)</f>
        <v>53</v>
      </c>
      <c r="L3495" s="3">
        <v>0.1065</v>
      </c>
    </row>
    <row r="3496" spans="1:12" x14ac:dyDescent="0.3">
      <c r="A3496" t="s">
        <v>224</v>
      </c>
      <c r="B3496" s="1">
        <v>44314</v>
      </c>
      <c r="C3496" s="1" t="str">
        <f t="shared" si="54"/>
        <v>21118</v>
      </c>
      <c r="D3496" t="s">
        <v>109</v>
      </c>
      <c r="E3496" t="s">
        <v>110</v>
      </c>
      <c r="F3496" t="s">
        <v>190</v>
      </c>
      <c r="G3496">
        <v>19</v>
      </c>
      <c r="H3496">
        <v>167.6</v>
      </c>
      <c r="I3496" t="s">
        <v>53</v>
      </c>
      <c r="J3496" t="str">
        <f>_xlfn.XLOOKUP(Table1_1[[#This Row],[Analyte]],[1]analyte_order!$B:$B,[1]analyte_order!$C:$C)</f>
        <v>777011-38-8</v>
      </c>
      <c r="K3496">
        <f>_xlfn.XLOOKUP(Table1_1[[#This Row],[CAS_rn]],[1]analyte_order!$C:$C,[1]analyte_order!$E:$E)</f>
        <v>54</v>
      </c>
      <c r="L3496" s="3">
        <v>4.2599999999999999E-2</v>
      </c>
    </row>
    <row r="3497" spans="1:12" x14ac:dyDescent="0.3">
      <c r="A3497" t="s">
        <v>224</v>
      </c>
      <c r="B3497" s="1">
        <v>44314</v>
      </c>
      <c r="C3497" s="1" t="str">
        <f t="shared" si="54"/>
        <v>21118</v>
      </c>
      <c r="D3497" t="s">
        <v>109</v>
      </c>
      <c r="E3497" t="s">
        <v>110</v>
      </c>
      <c r="F3497" t="s">
        <v>190</v>
      </c>
      <c r="G3497">
        <v>19</v>
      </c>
      <c r="H3497">
        <v>167.6</v>
      </c>
      <c r="I3497" t="s">
        <v>54</v>
      </c>
      <c r="J3497" t="str">
        <f>_xlfn.XLOOKUP(Table1_1[[#This Row],[Analyte]],[1]analyte_order!$B:$B,[1]analyte_order!$C:$C)</f>
        <v>646-83-3</v>
      </c>
      <c r="K3497">
        <f>_xlfn.XLOOKUP(Table1_1[[#This Row],[CAS_rn]],[1]analyte_order!$C:$C,[1]analyte_order!$E:$E)</f>
        <v>55</v>
      </c>
      <c r="L3497" s="3">
        <v>0.1065</v>
      </c>
    </row>
    <row r="3498" spans="1:12" x14ac:dyDescent="0.3">
      <c r="A3498" t="s">
        <v>224</v>
      </c>
      <c r="B3498" s="1">
        <v>44314</v>
      </c>
      <c r="C3498" s="1" t="str">
        <f t="shared" si="54"/>
        <v>21118</v>
      </c>
      <c r="D3498" t="s">
        <v>109</v>
      </c>
      <c r="E3498" t="s">
        <v>110</v>
      </c>
      <c r="F3498" t="s">
        <v>190</v>
      </c>
      <c r="G3498">
        <v>19</v>
      </c>
      <c r="H3498">
        <v>167.6</v>
      </c>
      <c r="I3498" t="s">
        <v>55</v>
      </c>
      <c r="J3498" t="str">
        <f>_xlfn.XLOOKUP(Table1_1[[#This Row],[Analyte]],[1]analyte_order!$B:$B,[1]analyte_order!$C:$C)</f>
        <v>678-41-1</v>
      </c>
      <c r="K3498">
        <f>_xlfn.XLOOKUP(Table1_1[[#This Row],[CAS_rn]],[1]analyte_order!$C:$C,[1]analyte_order!$E:$E)</f>
        <v>56</v>
      </c>
      <c r="L3498" s="3">
        <v>4.2599999999999999E-2</v>
      </c>
    </row>
    <row r="3499" spans="1:12" x14ac:dyDescent="0.3">
      <c r="A3499" t="s">
        <v>224</v>
      </c>
      <c r="B3499" s="1">
        <v>44314</v>
      </c>
      <c r="C3499" s="1" t="str">
        <f t="shared" si="54"/>
        <v>21118</v>
      </c>
      <c r="D3499" t="s">
        <v>109</v>
      </c>
      <c r="E3499" t="s">
        <v>110</v>
      </c>
      <c r="F3499" t="s">
        <v>190</v>
      </c>
      <c r="G3499">
        <v>19</v>
      </c>
      <c r="H3499">
        <v>167.6</v>
      </c>
      <c r="I3499" t="s">
        <v>56</v>
      </c>
      <c r="J3499" t="str">
        <f>_xlfn.XLOOKUP(Table1_1[[#This Row],[Analyte]],[1]analyte_order!$B:$B,[1]analyte_order!$C:$C)</f>
        <v>2965-52-8</v>
      </c>
      <c r="K3499">
        <f>_xlfn.XLOOKUP(Table1_1[[#This Row],[CAS_rn]],[1]analyte_order!$C:$C,[1]analyte_order!$E:$E)</f>
        <v>57</v>
      </c>
      <c r="L3499" s="3">
        <v>4.2599999999999999E-2</v>
      </c>
    </row>
    <row r="3500" spans="1:12" x14ac:dyDescent="0.3">
      <c r="A3500" t="s">
        <v>225</v>
      </c>
      <c r="B3500" s="1">
        <v>44427</v>
      </c>
      <c r="C3500" s="1" t="str">
        <f t="shared" si="54"/>
        <v>21231</v>
      </c>
      <c r="D3500" t="s">
        <v>109</v>
      </c>
      <c r="E3500" t="s">
        <v>110</v>
      </c>
      <c r="F3500" t="s">
        <v>111</v>
      </c>
      <c r="G3500">
        <v>19.5</v>
      </c>
      <c r="H3500">
        <v>176.35</v>
      </c>
      <c r="I3500" t="s">
        <v>7</v>
      </c>
      <c r="J3500" t="str">
        <f>_xlfn.XLOOKUP(Table1_1[[#This Row],[Analyte]],[1]analyte_order!$B:$B,[1]analyte_order!$C:$C)</f>
        <v>375-22-4</v>
      </c>
      <c r="K3500">
        <f>_xlfn.XLOOKUP(Table1_1[[#This Row],[CAS_rn]],[1]analyte_order!$C:$C,[1]analyte_order!$E:$E)</f>
        <v>1</v>
      </c>
      <c r="L3500" s="3">
        <v>4.4699999999999997E-2</v>
      </c>
    </row>
    <row r="3501" spans="1:12" x14ac:dyDescent="0.3">
      <c r="A3501" t="s">
        <v>225</v>
      </c>
      <c r="B3501" s="1">
        <v>44427</v>
      </c>
      <c r="C3501" s="1" t="str">
        <f t="shared" si="54"/>
        <v>21231</v>
      </c>
      <c r="D3501" t="s">
        <v>109</v>
      </c>
      <c r="E3501" t="s">
        <v>110</v>
      </c>
      <c r="F3501" t="s">
        <v>111</v>
      </c>
      <c r="G3501">
        <v>19.5</v>
      </c>
      <c r="H3501">
        <v>176.35</v>
      </c>
      <c r="I3501" t="s">
        <v>8</v>
      </c>
      <c r="J3501" t="str">
        <f>_xlfn.XLOOKUP(Table1_1[[#This Row],[Analyte]],[1]analyte_order!$B:$B,[1]analyte_order!$C:$C)</f>
        <v>2706-90-3</v>
      </c>
      <c r="K3501">
        <f>_xlfn.XLOOKUP(Table1_1[[#This Row],[CAS_rn]],[1]analyte_order!$C:$C,[1]analyte_order!$E:$E)</f>
        <v>2</v>
      </c>
      <c r="L3501" s="3">
        <v>4.4699999999999997E-2</v>
      </c>
    </row>
    <row r="3502" spans="1:12" x14ac:dyDescent="0.3">
      <c r="A3502" t="s">
        <v>225</v>
      </c>
      <c r="B3502" s="1">
        <v>44427</v>
      </c>
      <c r="C3502" s="1" t="str">
        <f t="shared" si="54"/>
        <v>21231</v>
      </c>
      <c r="D3502" t="s">
        <v>109</v>
      </c>
      <c r="E3502" t="s">
        <v>110</v>
      </c>
      <c r="F3502" t="s">
        <v>111</v>
      </c>
      <c r="G3502">
        <v>19.5</v>
      </c>
      <c r="H3502">
        <v>176.35</v>
      </c>
      <c r="I3502" t="s">
        <v>9</v>
      </c>
      <c r="J3502" t="str">
        <f>_xlfn.XLOOKUP(Table1_1[[#This Row],[Analyte]],[1]analyte_order!$B:$B,[1]analyte_order!$C:$C)</f>
        <v>307-24-4</v>
      </c>
      <c r="K3502">
        <f>_xlfn.XLOOKUP(Table1_1[[#This Row],[CAS_rn]],[1]analyte_order!$C:$C,[1]analyte_order!$E:$E)</f>
        <v>3</v>
      </c>
      <c r="L3502" s="3">
        <v>4.4699999999999997E-2</v>
      </c>
    </row>
    <row r="3503" spans="1:12" x14ac:dyDescent="0.3">
      <c r="A3503" t="s">
        <v>225</v>
      </c>
      <c r="B3503" s="1">
        <v>44427</v>
      </c>
      <c r="C3503" s="1" t="str">
        <f t="shared" si="54"/>
        <v>21231</v>
      </c>
      <c r="D3503" t="s">
        <v>109</v>
      </c>
      <c r="E3503" t="s">
        <v>110</v>
      </c>
      <c r="F3503" t="s">
        <v>111</v>
      </c>
      <c r="G3503">
        <v>19.5</v>
      </c>
      <c r="H3503">
        <v>176.35</v>
      </c>
      <c r="I3503" t="s">
        <v>10</v>
      </c>
      <c r="J3503" t="str">
        <f>_xlfn.XLOOKUP(Table1_1[[#This Row],[Analyte]],[1]analyte_order!$B:$B,[1]analyte_order!$C:$C)</f>
        <v>375-85-9</v>
      </c>
      <c r="K3503">
        <f>_xlfn.XLOOKUP(Table1_1[[#This Row],[CAS_rn]],[1]analyte_order!$C:$C,[1]analyte_order!$E:$E)</f>
        <v>4</v>
      </c>
      <c r="L3503" s="3">
        <v>4.4699999999999997E-2</v>
      </c>
    </row>
    <row r="3504" spans="1:12" x14ac:dyDescent="0.3">
      <c r="A3504" t="s">
        <v>225</v>
      </c>
      <c r="B3504" s="1">
        <v>44427</v>
      </c>
      <c r="C3504" s="1" t="str">
        <f t="shared" si="54"/>
        <v>21231</v>
      </c>
      <c r="D3504" t="s">
        <v>109</v>
      </c>
      <c r="E3504" t="s">
        <v>110</v>
      </c>
      <c r="F3504" t="s">
        <v>111</v>
      </c>
      <c r="G3504">
        <v>19.5</v>
      </c>
      <c r="H3504">
        <v>176.35</v>
      </c>
      <c r="I3504" t="s">
        <v>11</v>
      </c>
      <c r="J3504" t="str">
        <f>_xlfn.XLOOKUP(Table1_1[[#This Row],[Analyte]],[1]analyte_order!$B:$B,[1]analyte_order!$C:$C)</f>
        <v>335-67-1</v>
      </c>
      <c r="K3504">
        <f>_xlfn.XLOOKUP(Table1_1[[#This Row],[CAS_rn]],[1]analyte_order!$C:$C,[1]analyte_order!$E:$E)</f>
        <v>5</v>
      </c>
      <c r="L3504" s="3">
        <v>4.4699999999999997E-2</v>
      </c>
    </row>
    <row r="3505" spans="1:12" x14ac:dyDescent="0.3">
      <c r="A3505" t="s">
        <v>225</v>
      </c>
      <c r="B3505" s="1">
        <v>44427</v>
      </c>
      <c r="C3505" s="1" t="str">
        <f t="shared" si="54"/>
        <v>21231</v>
      </c>
      <c r="D3505" t="s">
        <v>109</v>
      </c>
      <c r="E3505" t="s">
        <v>110</v>
      </c>
      <c r="F3505" t="s">
        <v>111</v>
      </c>
      <c r="G3505">
        <v>19.5</v>
      </c>
      <c r="H3505">
        <v>176.35</v>
      </c>
      <c r="I3505" t="s">
        <v>12</v>
      </c>
      <c r="J3505" t="str">
        <f>_xlfn.XLOOKUP(Table1_1[[#This Row],[Analyte]],[1]analyte_order!$B:$B,[1]analyte_order!$C:$C)</f>
        <v>375-95-1</v>
      </c>
      <c r="K3505">
        <f>_xlfn.XLOOKUP(Table1_1[[#This Row],[CAS_rn]],[1]analyte_order!$C:$C,[1]analyte_order!$E:$E)</f>
        <v>6</v>
      </c>
      <c r="L3505" s="3">
        <v>4.4699999999999997E-2</v>
      </c>
    </row>
    <row r="3506" spans="1:12" x14ac:dyDescent="0.3">
      <c r="A3506" t="s">
        <v>225</v>
      </c>
      <c r="B3506" s="1">
        <v>44427</v>
      </c>
      <c r="C3506" s="1" t="str">
        <f t="shared" si="54"/>
        <v>21231</v>
      </c>
      <c r="D3506" t="s">
        <v>109</v>
      </c>
      <c r="E3506" t="s">
        <v>110</v>
      </c>
      <c r="F3506" t="s">
        <v>111</v>
      </c>
      <c r="G3506">
        <v>19.5</v>
      </c>
      <c r="H3506">
        <v>176.35</v>
      </c>
      <c r="I3506" t="s">
        <v>19</v>
      </c>
      <c r="J3506" t="str">
        <f>_xlfn.XLOOKUP(Table1_1[[#This Row],[Analyte]],[1]analyte_order!$B:$B,[1]analyte_order!$C:$C)</f>
        <v>335-76-2</v>
      </c>
      <c r="K3506">
        <f>_xlfn.XLOOKUP(Table1_1[[#This Row],[CAS_rn]],[1]analyte_order!$C:$C,[1]analyte_order!$E:$E)</f>
        <v>7</v>
      </c>
      <c r="L3506" s="3">
        <v>2.12</v>
      </c>
    </row>
    <row r="3507" spans="1:12" x14ac:dyDescent="0.3">
      <c r="A3507" t="s">
        <v>225</v>
      </c>
      <c r="B3507" s="1">
        <v>44427</v>
      </c>
      <c r="C3507" s="1" t="str">
        <f t="shared" si="54"/>
        <v>21231</v>
      </c>
      <c r="D3507" t="s">
        <v>109</v>
      </c>
      <c r="E3507" t="s">
        <v>110</v>
      </c>
      <c r="F3507" t="s">
        <v>111</v>
      </c>
      <c r="G3507">
        <v>19.5</v>
      </c>
      <c r="H3507">
        <v>176.35</v>
      </c>
      <c r="I3507" t="s">
        <v>20</v>
      </c>
      <c r="J3507" t="str">
        <f>_xlfn.XLOOKUP(Table1_1[[#This Row],[Analyte]],[1]analyte_order!$B:$B,[1]analyte_order!$C:$C)</f>
        <v>2058-94-8</v>
      </c>
      <c r="K3507">
        <f>_xlfn.XLOOKUP(Table1_1[[#This Row],[CAS_rn]],[1]analyte_order!$C:$C,[1]analyte_order!$E:$E)</f>
        <v>8</v>
      </c>
      <c r="L3507" s="3">
        <v>7.63</v>
      </c>
    </row>
    <row r="3508" spans="1:12" x14ac:dyDescent="0.3">
      <c r="A3508" t="s">
        <v>225</v>
      </c>
      <c r="B3508" s="1">
        <v>44427</v>
      </c>
      <c r="C3508" s="1" t="str">
        <f t="shared" si="54"/>
        <v>21231</v>
      </c>
      <c r="D3508" t="s">
        <v>109</v>
      </c>
      <c r="E3508" t="s">
        <v>110</v>
      </c>
      <c r="F3508" t="s">
        <v>111</v>
      </c>
      <c r="G3508">
        <v>19.5</v>
      </c>
      <c r="H3508">
        <v>176.35</v>
      </c>
      <c r="I3508" t="s">
        <v>21</v>
      </c>
      <c r="J3508" t="str">
        <f>_xlfn.XLOOKUP(Table1_1[[#This Row],[Analyte]],[1]analyte_order!$B:$B,[1]analyte_order!$C:$C)</f>
        <v>307-55-1</v>
      </c>
      <c r="K3508">
        <f>_xlfn.XLOOKUP(Table1_1[[#This Row],[CAS_rn]],[1]analyte_order!$C:$C,[1]analyte_order!$E:$E)</f>
        <v>9</v>
      </c>
      <c r="L3508" s="3">
        <v>10.1</v>
      </c>
    </row>
    <row r="3509" spans="1:12" x14ac:dyDescent="0.3">
      <c r="A3509" t="s">
        <v>225</v>
      </c>
      <c r="B3509" s="1">
        <v>44427</v>
      </c>
      <c r="C3509" s="1" t="str">
        <f t="shared" si="54"/>
        <v>21231</v>
      </c>
      <c r="D3509" t="s">
        <v>109</v>
      </c>
      <c r="E3509" t="s">
        <v>110</v>
      </c>
      <c r="F3509" t="s">
        <v>111</v>
      </c>
      <c r="G3509">
        <v>19.5</v>
      </c>
      <c r="H3509">
        <v>176.35</v>
      </c>
      <c r="I3509" t="s">
        <v>22</v>
      </c>
      <c r="J3509" t="str">
        <f>_xlfn.XLOOKUP(Table1_1[[#This Row],[Analyte]],[1]analyte_order!$B:$B,[1]analyte_order!$C:$C)</f>
        <v>72629-94-8</v>
      </c>
      <c r="K3509">
        <f>_xlfn.XLOOKUP(Table1_1[[#This Row],[CAS_rn]],[1]analyte_order!$C:$C,[1]analyte_order!$E:$E)</f>
        <v>10</v>
      </c>
      <c r="L3509" s="3">
        <v>10.4</v>
      </c>
    </row>
    <row r="3510" spans="1:12" x14ac:dyDescent="0.3">
      <c r="A3510" t="s">
        <v>225</v>
      </c>
      <c r="B3510" s="1">
        <v>44427</v>
      </c>
      <c r="C3510" s="1" t="str">
        <f t="shared" si="54"/>
        <v>21231</v>
      </c>
      <c r="D3510" t="s">
        <v>109</v>
      </c>
      <c r="E3510" t="s">
        <v>110</v>
      </c>
      <c r="F3510" t="s">
        <v>111</v>
      </c>
      <c r="G3510">
        <v>19.5</v>
      </c>
      <c r="H3510">
        <v>176.35</v>
      </c>
      <c r="I3510" t="s">
        <v>23</v>
      </c>
      <c r="J3510" t="str">
        <f>_xlfn.XLOOKUP(Table1_1[[#This Row],[Analyte]],[1]analyte_order!$B:$B,[1]analyte_order!$C:$C)</f>
        <v>376-06-7</v>
      </c>
      <c r="K3510">
        <f>_xlfn.XLOOKUP(Table1_1[[#This Row],[CAS_rn]],[1]analyte_order!$C:$C,[1]analyte_order!$E:$E)</f>
        <v>11</v>
      </c>
      <c r="L3510" s="3">
        <v>8.43</v>
      </c>
    </row>
    <row r="3511" spans="1:12" x14ac:dyDescent="0.3">
      <c r="A3511" t="s">
        <v>225</v>
      </c>
      <c r="B3511" s="1">
        <v>44427</v>
      </c>
      <c r="C3511" s="1" t="str">
        <f t="shared" si="54"/>
        <v>21231</v>
      </c>
      <c r="D3511" t="s">
        <v>109</v>
      </c>
      <c r="E3511" t="s">
        <v>110</v>
      </c>
      <c r="F3511" t="s">
        <v>111</v>
      </c>
      <c r="G3511">
        <v>19.5</v>
      </c>
      <c r="H3511">
        <v>176.35</v>
      </c>
      <c r="I3511" t="s">
        <v>24</v>
      </c>
      <c r="J3511" t="str">
        <f>_xlfn.XLOOKUP(Table1_1[[#This Row],[Analyte]],[1]analyte_order!$B:$B,[1]analyte_order!$C:$C)</f>
        <v>67905-19-5</v>
      </c>
      <c r="K3511">
        <f>_xlfn.XLOOKUP(Table1_1[[#This Row],[CAS_rn]],[1]analyte_order!$C:$C,[1]analyte_order!$E:$E)</f>
        <v>12</v>
      </c>
      <c r="L3511" s="3">
        <v>0.46</v>
      </c>
    </row>
    <row r="3512" spans="1:12" x14ac:dyDescent="0.3">
      <c r="A3512" t="s">
        <v>225</v>
      </c>
      <c r="B3512" s="1">
        <v>44427</v>
      </c>
      <c r="C3512" s="1" t="str">
        <f t="shared" si="54"/>
        <v>21231</v>
      </c>
      <c r="D3512" t="s">
        <v>109</v>
      </c>
      <c r="E3512" t="s">
        <v>110</v>
      </c>
      <c r="F3512" t="s">
        <v>111</v>
      </c>
      <c r="G3512">
        <v>19.5</v>
      </c>
      <c r="H3512">
        <v>176.35</v>
      </c>
      <c r="I3512" t="s">
        <v>13</v>
      </c>
      <c r="J3512" t="str">
        <f>_xlfn.XLOOKUP(Table1_1[[#This Row],[Analyte]],[1]analyte_order!$B:$B,[1]analyte_order!$C:$C)</f>
        <v>375-73-5</v>
      </c>
      <c r="K3512">
        <f>_xlfn.XLOOKUP(Table1_1[[#This Row],[CAS_rn]],[1]analyte_order!$C:$C,[1]analyte_order!$E:$E)</f>
        <v>14</v>
      </c>
      <c r="L3512" s="3">
        <v>4.4699999999999997E-2</v>
      </c>
    </row>
    <row r="3513" spans="1:12" x14ac:dyDescent="0.3">
      <c r="A3513" t="s">
        <v>225</v>
      </c>
      <c r="B3513" s="1">
        <v>44427</v>
      </c>
      <c r="C3513" s="1" t="str">
        <f t="shared" si="54"/>
        <v>21231</v>
      </c>
      <c r="D3513" t="s">
        <v>109</v>
      </c>
      <c r="E3513" t="s">
        <v>110</v>
      </c>
      <c r="F3513" t="s">
        <v>111</v>
      </c>
      <c r="G3513">
        <v>19.5</v>
      </c>
      <c r="H3513">
        <v>176.35</v>
      </c>
      <c r="I3513" t="s">
        <v>14</v>
      </c>
      <c r="J3513" t="str">
        <f>_xlfn.XLOOKUP(Table1_1[[#This Row],[Analyte]],[1]analyte_order!$B:$B,[1]analyte_order!$C:$C)</f>
        <v>2706-91-4</v>
      </c>
      <c r="K3513">
        <f>_xlfn.XLOOKUP(Table1_1[[#This Row],[CAS_rn]],[1]analyte_order!$C:$C,[1]analyte_order!$E:$E)</f>
        <v>15</v>
      </c>
      <c r="L3513" s="3">
        <v>0.112</v>
      </c>
    </row>
    <row r="3514" spans="1:12" x14ac:dyDescent="0.3">
      <c r="A3514" t="s">
        <v>225</v>
      </c>
      <c r="B3514" s="1">
        <v>44427</v>
      </c>
      <c r="C3514" s="1" t="str">
        <f t="shared" si="54"/>
        <v>21231</v>
      </c>
      <c r="D3514" t="s">
        <v>109</v>
      </c>
      <c r="E3514" t="s">
        <v>110</v>
      </c>
      <c r="F3514" t="s">
        <v>111</v>
      </c>
      <c r="G3514">
        <v>19.5</v>
      </c>
      <c r="H3514">
        <v>176.35</v>
      </c>
      <c r="I3514" t="s">
        <v>15</v>
      </c>
      <c r="J3514" t="str">
        <f>_xlfn.XLOOKUP(Table1_1[[#This Row],[Analyte]],[1]analyte_order!$B:$B,[1]analyte_order!$C:$C)</f>
        <v>355-46-4</v>
      </c>
      <c r="K3514">
        <f>_xlfn.XLOOKUP(Table1_1[[#This Row],[CAS_rn]],[1]analyte_order!$C:$C,[1]analyte_order!$E:$E)</f>
        <v>16</v>
      </c>
      <c r="L3514" s="3">
        <v>6.56</v>
      </c>
    </row>
    <row r="3515" spans="1:12" x14ac:dyDescent="0.3">
      <c r="A3515" t="s">
        <v>225</v>
      </c>
      <c r="B3515" s="1">
        <v>44427</v>
      </c>
      <c r="C3515" s="1" t="str">
        <f t="shared" si="54"/>
        <v>21231</v>
      </c>
      <c r="D3515" t="s">
        <v>109</v>
      </c>
      <c r="E3515" t="s">
        <v>110</v>
      </c>
      <c r="F3515" t="s">
        <v>111</v>
      </c>
      <c r="G3515">
        <v>19.5</v>
      </c>
      <c r="H3515">
        <v>176.35</v>
      </c>
      <c r="I3515" t="s">
        <v>16</v>
      </c>
      <c r="J3515" t="str">
        <f>_xlfn.XLOOKUP(Table1_1[[#This Row],[Analyte]],[1]analyte_order!$B:$B,[1]analyte_order!$C:$C)</f>
        <v>375-92-8</v>
      </c>
      <c r="K3515">
        <f>_xlfn.XLOOKUP(Table1_1[[#This Row],[CAS_rn]],[1]analyte_order!$C:$C,[1]analyte_order!$E:$E)</f>
        <v>17</v>
      </c>
      <c r="L3515" s="3">
        <v>1.1399999999999999</v>
      </c>
    </row>
    <row r="3516" spans="1:12" x14ac:dyDescent="0.3">
      <c r="A3516" t="s">
        <v>225</v>
      </c>
      <c r="B3516" s="1">
        <v>44427</v>
      </c>
      <c r="C3516" s="1" t="str">
        <f t="shared" si="54"/>
        <v>21231</v>
      </c>
      <c r="D3516" t="s">
        <v>109</v>
      </c>
      <c r="E3516" t="s">
        <v>110</v>
      </c>
      <c r="F3516" t="s">
        <v>111</v>
      </c>
      <c r="G3516">
        <v>19.5</v>
      </c>
      <c r="H3516">
        <v>176.35</v>
      </c>
      <c r="I3516" t="s">
        <v>17</v>
      </c>
      <c r="J3516" t="str">
        <f>_xlfn.XLOOKUP(Table1_1[[#This Row],[Analyte]],[1]analyte_order!$B:$B,[1]analyte_order!$C:$C)</f>
        <v>1763-23-1</v>
      </c>
      <c r="K3516">
        <f>_xlfn.XLOOKUP(Table1_1[[#This Row],[CAS_rn]],[1]analyte_order!$C:$C,[1]analyte_order!$E:$E)</f>
        <v>18</v>
      </c>
      <c r="L3516" s="3">
        <v>1050</v>
      </c>
    </row>
    <row r="3517" spans="1:12" x14ac:dyDescent="0.3">
      <c r="A3517" t="s">
        <v>225</v>
      </c>
      <c r="B3517" s="1">
        <v>44427</v>
      </c>
      <c r="C3517" s="1" t="str">
        <f t="shared" si="54"/>
        <v>21231</v>
      </c>
      <c r="D3517" t="s">
        <v>109</v>
      </c>
      <c r="E3517" t="s">
        <v>110</v>
      </c>
      <c r="F3517" t="s">
        <v>111</v>
      </c>
      <c r="G3517">
        <v>19.5</v>
      </c>
      <c r="H3517">
        <v>176.35</v>
      </c>
      <c r="I3517" t="s">
        <v>25</v>
      </c>
      <c r="J3517" t="str">
        <f>_xlfn.XLOOKUP(Table1_1[[#This Row],[Analyte]],[1]analyte_order!$B:$B,[1]analyte_order!$C:$C)</f>
        <v>68259-12-1</v>
      </c>
      <c r="K3517">
        <f>_xlfn.XLOOKUP(Table1_1[[#This Row],[CAS_rn]],[1]analyte_order!$C:$C,[1]analyte_order!$E:$E)</f>
        <v>19</v>
      </c>
      <c r="L3517" s="3">
        <v>7.24</v>
      </c>
    </row>
    <row r="3518" spans="1:12" x14ac:dyDescent="0.3">
      <c r="A3518" t="s">
        <v>225</v>
      </c>
      <c r="B3518" s="1">
        <v>44427</v>
      </c>
      <c r="C3518" s="1" t="str">
        <f t="shared" si="54"/>
        <v>21231</v>
      </c>
      <c r="D3518" t="s">
        <v>109</v>
      </c>
      <c r="E3518" t="s">
        <v>110</v>
      </c>
      <c r="F3518" t="s">
        <v>111</v>
      </c>
      <c r="G3518">
        <v>19.5</v>
      </c>
      <c r="H3518">
        <v>176.35</v>
      </c>
      <c r="I3518" t="s">
        <v>26</v>
      </c>
      <c r="J3518" t="str">
        <f>_xlfn.XLOOKUP(Table1_1[[#This Row],[Analyte]],[1]analyte_order!$B:$B,[1]analyte_order!$C:$C)</f>
        <v>335-77-3</v>
      </c>
      <c r="K3518">
        <f>_xlfn.XLOOKUP(Table1_1[[#This Row],[CAS_rn]],[1]analyte_order!$C:$C,[1]analyte_order!$E:$E)</f>
        <v>20</v>
      </c>
      <c r="L3518" s="3">
        <v>10.8</v>
      </c>
    </row>
    <row r="3519" spans="1:12" x14ac:dyDescent="0.3">
      <c r="A3519" t="s">
        <v>225</v>
      </c>
      <c r="B3519" s="1">
        <v>44427</v>
      </c>
      <c r="C3519" s="1" t="str">
        <f t="shared" si="54"/>
        <v>21231</v>
      </c>
      <c r="D3519" t="s">
        <v>109</v>
      </c>
      <c r="E3519" t="s">
        <v>110</v>
      </c>
      <c r="F3519" t="s">
        <v>111</v>
      </c>
      <c r="G3519">
        <v>19.5</v>
      </c>
      <c r="H3519">
        <v>176.35</v>
      </c>
      <c r="I3519" t="s">
        <v>27</v>
      </c>
      <c r="J3519" t="str">
        <f>_xlfn.XLOOKUP(Table1_1[[#This Row],[Analyte]],[1]analyte_order!$B:$B,[1]analyte_order!$C:$C)</f>
        <v>79780-39-5</v>
      </c>
      <c r="K3519">
        <f>_xlfn.XLOOKUP(Table1_1[[#This Row],[CAS_rn]],[1]analyte_order!$C:$C,[1]analyte_order!$E:$E)</f>
        <v>21</v>
      </c>
      <c r="L3519" s="3">
        <v>4.4400000000000004</v>
      </c>
    </row>
    <row r="3520" spans="1:12" x14ac:dyDescent="0.3">
      <c r="A3520" t="s">
        <v>225</v>
      </c>
      <c r="B3520" s="1">
        <v>44427</v>
      </c>
      <c r="C3520" s="1" t="str">
        <f t="shared" si="54"/>
        <v>21231</v>
      </c>
      <c r="D3520" t="s">
        <v>109</v>
      </c>
      <c r="E3520" t="s">
        <v>110</v>
      </c>
      <c r="F3520" t="s">
        <v>111</v>
      </c>
      <c r="G3520">
        <v>19.5</v>
      </c>
      <c r="H3520">
        <v>176.35</v>
      </c>
      <c r="I3520" t="s">
        <v>28</v>
      </c>
      <c r="J3520" t="str">
        <f>_xlfn.XLOOKUP(Table1_1[[#This Row],[Analyte]],[1]analyte_order!$B:$B,[1]analyte_order!$C:$C)</f>
        <v>757124-72-4</v>
      </c>
      <c r="K3520">
        <f>_xlfn.XLOOKUP(Table1_1[[#This Row],[CAS_rn]],[1]analyte_order!$C:$C,[1]analyte_order!$E:$E)</f>
        <v>22</v>
      </c>
      <c r="L3520" s="3">
        <v>0.112</v>
      </c>
    </row>
    <row r="3521" spans="1:12" x14ac:dyDescent="0.3">
      <c r="A3521" t="s">
        <v>225</v>
      </c>
      <c r="B3521" s="1">
        <v>44427</v>
      </c>
      <c r="C3521" s="1" t="str">
        <f t="shared" si="54"/>
        <v>21231</v>
      </c>
      <c r="D3521" t="s">
        <v>109</v>
      </c>
      <c r="E3521" t="s">
        <v>110</v>
      </c>
      <c r="F3521" t="s">
        <v>111</v>
      </c>
      <c r="G3521">
        <v>19.5</v>
      </c>
      <c r="H3521">
        <v>176.35</v>
      </c>
      <c r="I3521" t="s">
        <v>18</v>
      </c>
      <c r="J3521" t="str">
        <f>_xlfn.XLOOKUP(Table1_1[[#This Row],[Analyte]],[1]analyte_order!$B:$B,[1]analyte_order!$C:$C)</f>
        <v>27619-97-2</v>
      </c>
      <c r="K3521">
        <f>_xlfn.XLOOKUP(Table1_1[[#This Row],[CAS_rn]],[1]analyte_order!$C:$C,[1]analyte_order!$E:$E)</f>
        <v>23</v>
      </c>
      <c r="L3521" s="3">
        <v>4.4699999999999997E-2</v>
      </c>
    </row>
    <row r="3522" spans="1:12" x14ac:dyDescent="0.3">
      <c r="A3522" t="s">
        <v>225</v>
      </c>
      <c r="B3522" s="1">
        <v>44427</v>
      </c>
      <c r="C3522" s="1" t="str">
        <f t="shared" ref="C3522:C3585" si="55">TEXT(B3522,"yy")&amp;TEXT((B3522-DATEVALUE("1/1/"&amp;TEXT(B3522,"yy"))+1),"000")</f>
        <v>21231</v>
      </c>
      <c r="D3522" t="s">
        <v>109</v>
      </c>
      <c r="E3522" t="s">
        <v>110</v>
      </c>
      <c r="F3522" t="s">
        <v>111</v>
      </c>
      <c r="G3522">
        <v>19.5</v>
      </c>
      <c r="H3522">
        <v>176.35</v>
      </c>
      <c r="I3522" t="s">
        <v>29</v>
      </c>
      <c r="J3522" t="str">
        <f>_xlfn.XLOOKUP(Table1_1[[#This Row],[Analyte]],[1]analyte_order!$B:$B,[1]analyte_order!$C:$C)</f>
        <v>39108-34-4</v>
      </c>
      <c r="K3522">
        <f>_xlfn.XLOOKUP(Table1_1[[#This Row],[CAS_rn]],[1]analyte_order!$C:$C,[1]analyte_order!$E:$E)</f>
        <v>24</v>
      </c>
      <c r="L3522" s="3">
        <v>2.0699999999999998</v>
      </c>
    </row>
    <row r="3523" spans="1:12" x14ac:dyDescent="0.3">
      <c r="A3523" t="s">
        <v>225</v>
      </c>
      <c r="B3523" s="1">
        <v>44427</v>
      </c>
      <c r="C3523" s="1" t="str">
        <f t="shared" si="55"/>
        <v>21231</v>
      </c>
      <c r="D3523" t="s">
        <v>109</v>
      </c>
      <c r="E3523" t="s">
        <v>110</v>
      </c>
      <c r="F3523" t="s">
        <v>111</v>
      </c>
      <c r="G3523">
        <v>19.5</v>
      </c>
      <c r="H3523">
        <v>176.35</v>
      </c>
      <c r="I3523" t="s">
        <v>30</v>
      </c>
      <c r="J3523" t="str">
        <f>_xlfn.XLOOKUP(Table1_1[[#This Row],[Analyte]],[1]analyte_order!$B:$B,[1]analyte_order!$C:$C)</f>
        <v>120226-60-0</v>
      </c>
      <c r="K3523">
        <f>_xlfn.XLOOKUP(Table1_1[[#This Row],[CAS_rn]],[1]analyte_order!$C:$C,[1]analyte_order!$E:$E)</f>
        <v>25</v>
      </c>
      <c r="L3523" s="3">
        <v>3.87</v>
      </c>
    </row>
    <row r="3524" spans="1:12" x14ac:dyDescent="0.3">
      <c r="A3524" t="s">
        <v>225</v>
      </c>
      <c r="B3524" s="1">
        <v>44427</v>
      </c>
      <c r="C3524" s="1" t="str">
        <f t="shared" si="55"/>
        <v>21231</v>
      </c>
      <c r="D3524" t="s">
        <v>109</v>
      </c>
      <c r="E3524" t="s">
        <v>110</v>
      </c>
      <c r="F3524" t="s">
        <v>111</v>
      </c>
      <c r="G3524">
        <v>19.5</v>
      </c>
      <c r="H3524">
        <v>176.35</v>
      </c>
      <c r="I3524" t="s">
        <v>31</v>
      </c>
      <c r="J3524" t="str">
        <f>_xlfn.XLOOKUP(Table1_1[[#This Row],[Analyte]],[1]analyte_order!$B:$B,[1]analyte_order!$C:$C)</f>
        <v>2355-31-9</v>
      </c>
      <c r="K3524">
        <f>_xlfn.XLOOKUP(Table1_1[[#This Row],[CAS_rn]],[1]analyte_order!$C:$C,[1]analyte_order!$E:$E)</f>
        <v>26</v>
      </c>
      <c r="L3524" s="3">
        <v>4.4699999999999997E-2</v>
      </c>
    </row>
    <row r="3525" spans="1:12" x14ac:dyDescent="0.3">
      <c r="A3525" t="s">
        <v>225</v>
      </c>
      <c r="B3525" s="1">
        <v>44427</v>
      </c>
      <c r="C3525" s="1" t="str">
        <f t="shared" si="55"/>
        <v>21231</v>
      </c>
      <c r="D3525" t="s">
        <v>109</v>
      </c>
      <c r="E3525" t="s">
        <v>110</v>
      </c>
      <c r="F3525" t="s">
        <v>111</v>
      </c>
      <c r="G3525">
        <v>19.5</v>
      </c>
      <c r="H3525">
        <v>176.35</v>
      </c>
      <c r="I3525" t="s">
        <v>32</v>
      </c>
      <c r="J3525" t="str">
        <f>_xlfn.XLOOKUP(Table1_1[[#This Row],[Analyte]],[1]analyte_order!$B:$B,[1]analyte_order!$C:$C)</f>
        <v>2991-50-6</v>
      </c>
      <c r="K3525">
        <f>_xlfn.XLOOKUP(Table1_1[[#This Row],[CAS_rn]],[1]analyte_order!$C:$C,[1]analyte_order!$E:$E)</f>
        <v>27</v>
      </c>
      <c r="L3525" s="3">
        <v>4.4699999999999997E-2</v>
      </c>
    </row>
    <row r="3526" spans="1:12" x14ac:dyDescent="0.3">
      <c r="A3526" t="s">
        <v>225</v>
      </c>
      <c r="B3526" s="1">
        <v>44427</v>
      </c>
      <c r="C3526" s="1" t="str">
        <f t="shared" si="55"/>
        <v>21231</v>
      </c>
      <c r="D3526" t="s">
        <v>109</v>
      </c>
      <c r="E3526" t="s">
        <v>110</v>
      </c>
      <c r="F3526" t="s">
        <v>111</v>
      </c>
      <c r="G3526">
        <v>19.5</v>
      </c>
      <c r="H3526">
        <v>176.35</v>
      </c>
      <c r="I3526" t="s">
        <v>33</v>
      </c>
      <c r="J3526" t="str">
        <f>_xlfn.XLOOKUP(Table1_1[[#This Row],[Analyte]],[1]analyte_order!$B:$B,[1]analyte_order!$C:$C)</f>
        <v>754-91-6</v>
      </c>
      <c r="K3526">
        <f>_xlfn.XLOOKUP(Table1_1[[#This Row],[CAS_rn]],[1]analyte_order!$C:$C,[1]analyte_order!$E:$E)</f>
        <v>28</v>
      </c>
      <c r="L3526" s="3">
        <v>3.25</v>
      </c>
    </row>
    <row r="3527" spans="1:12" x14ac:dyDescent="0.3">
      <c r="A3527" t="s">
        <v>225</v>
      </c>
      <c r="B3527" s="1">
        <v>44427</v>
      </c>
      <c r="C3527" s="1" t="str">
        <f t="shared" si="55"/>
        <v>21231</v>
      </c>
      <c r="D3527" t="s">
        <v>109</v>
      </c>
      <c r="E3527" t="s">
        <v>110</v>
      </c>
      <c r="F3527" t="s">
        <v>111</v>
      </c>
      <c r="G3527">
        <v>19.5</v>
      </c>
      <c r="H3527">
        <v>176.35</v>
      </c>
      <c r="I3527" t="s">
        <v>34</v>
      </c>
      <c r="J3527" t="str">
        <f>_xlfn.XLOOKUP(Table1_1[[#This Row],[Analyte]],[1]analyte_order!$B:$B,[1]analyte_order!$C:$C)</f>
        <v>2806-24-8</v>
      </c>
      <c r="K3527">
        <f>_xlfn.XLOOKUP(Table1_1[[#This Row],[CAS_rn]],[1]analyte_order!$C:$C,[1]analyte_order!$E:$E)</f>
        <v>29</v>
      </c>
      <c r="L3527" s="3">
        <v>4.4699999999999997E-2</v>
      </c>
    </row>
    <row r="3528" spans="1:12" x14ac:dyDescent="0.3">
      <c r="A3528" t="s">
        <v>225</v>
      </c>
      <c r="B3528" s="1">
        <v>44427</v>
      </c>
      <c r="C3528" s="1" t="str">
        <f t="shared" si="55"/>
        <v>21231</v>
      </c>
      <c r="D3528" t="s">
        <v>109</v>
      </c>
      <c r="E3528" t="s">
        <v>110</v>
      </c>
      <c r="F3528" t="s">
        <v>111</v>
      </c>
      <c r="G3528">
        <v>19.5</v>
      </c>
      <c r="H3528">
        <v>176.35</v>
      </c>
      <c r="I3528" t="s">
        <v>35</v>
      </c>
      <c r="J3528" t="str">
        <f>_xlfn.XLOOKUP(Table1_1[[#This Row],[Analyte]],[1]analyte_order!$B:$B,[1]analyte_order!$C:$C)</f>
        <v>31506-32-8</v>
      </c>
      <c r="K3528">
        <f>_xlfn.XLOOKUP(Table1_1[[#This Row],[CAS_rn]],[1]analyte_order!$C:$C,[1]analyte_order!$E:$E)</f>
        <v>30</v>
      </c>
      <c r="L3528" s="3">
        <v>4.4699999999999997E-2</v>
      </c>
    </row>
    <row r="3529" spans="1:12" x14ac:dyDescent="0.3">
      <c r="A3529" t="s">
        <v>225</v>
      </c>
      <c r="B3529" s="1">
        <v>44427</v>
      </c>
      <c r="C3529" s="1" t="str">
        <f t="shared" si="55"/>
        <v>21231</v>
      </c>
      <c r="D3529" t="s">
        <v>109</v>
      </c>
      <c r="E3529" t="s">
        <v>110</v>
      </c>
      <c r="F3529" t="s">
        <v>111</v>
      </c>
      <c r="G3529">
        <v>19.5</v>
      </c>
      <c r="H3529">
        <v>176.35</v>
      </c>
      <c r="I3529" t="s">
        <v>36</v>
      </c>
      <c r="J3529" t="str">
        <f>_xlfn.XLOOKUP(Table1_1[[#This Row],[Analyte]],[1]analyte_order!$B:$B,[1]analyte_order!$C:$C)</f>
        <v>4151-50-2</v>
      </c>
      <c r="K3529">
        <f>_xlfn.XLOOKUP(Table1_1[[#This Row],[CAS_rn]],[1]analyte_order!$C:$C,[1]analyte_order!$E:$E)</f>
        <v>31</v>
      </c>
      <c r="L3529" s="3">
        <v>4.4699999999999997E-2</v>
      </c>
    </row>
    <row r="3530" spans="1:12" x14ac:dyDescent="0.3">
      <c r="A3530" t="s">
        <v>225</v>
      </c>
      <c r="B3530" s="1">
        <v>44427</v>
      </c>
      <c r="C3530" s="1" t="str">
        <f t="shared" si="55"/>
        <v>21231</v>
      </c>
      <c r="D3530" t="s">
        <v>109</v>
      </c>
      <c r="E3530" t="s">
        <v>110</v>
      </c>
      <c r="F3530" t="s">
        <v>111</v>
      </c>
      <c r="G3530">
        <v>19.5</v>
      </c>
      <c r="H3530">
        <v>176.35</v>
      </c>
      <c r="I3530" t="s">
        <v>37</v>
      </c>
      <c r="J3530" t="str">
        <f>_xlfn.XLOOKUP(Table1_1[[#This Row],[Analyte]],[1]analyte_order!$B:$B,[1]analyte_order!$C:$C)</f>
        <v>13252-13-6</v>
      </c>
      <c r="K3530">
        <f>_xlfn.XLOOKUP(Table1_1[[#This Row],[CAS_rn]],[1]analyte_order!$C:$C,[1]analyte_order!$E:$E)</f>
        <v>34</v>
      </c>
      <c r="L3530" s="3">
        <v>4.4699999999999997E-2</v>
      </c>
    </row>
    <row r="3531" spans="1:12" x14ac:dyDescent="0.3">
      <c r="A3531" t="s">
        <v>225</v>
      </c>
      <c r="B3531" s="1">
        <v>44427</v>
      </c>
      <c r="C3531" s="1" t="str">
        <f t="shared" si="55"/>
        <v>21231</v>
      </c>
      <c r="D3531" t="s">
        <v>109</v>
      </c>
      <c r="E3531" t="s">
        <v>110</v>
      </c>
      <c r="F3531" t="s">
        <v>111</v>
      </c>
      <c r="G3531">
        <v>19.5</v>
      </c>
      <c r="H3531">
        <v>176.35</v>
      </c>
      <c r="I3531" t="s">
        <v>38</v>
      </c>
      <c r="J3531" t="str">
        <f>_xlfn.XLOOKUP(Table1_1[[#This Row],[Analyte]],[1]analyte_order!$B:$B,[1]analyte_order!$C:$C)</f>
        <v>919005-14-4</v>
      </c>
      <c r="K3531">
        <f>_xlfn.XLOOKUP(Table1_1[[#This Row],[CAS_rn]],[1]analyte_order!$C:$C,[1]analyte_order!$E:$E)</f>
        <v>35</v>
      </c>
      <c r="L3531" s="3">
        <v>4.4699999999999997E-2</v>
      </c>
    </row>
    <row r="3532" spans="1:12" x14ac:dyDescent="0.3">
      <c r="A3532" t="s">
        <v>225</v>
      </c>
      <c r="B3532" s="1">
        <v>44427</v>
      </c>
      <c r="C3532" s="1" t="str">
        <f t="shared" si="55"/>
        <v>21231</v>
      </c>
      <c r="D3532" t="s">
        <v>109</v>
      </c>
      <c r="E3532" t="s">
        <v>110</v>
      </c>
      <c r="F3532" t="s">
        <v>111</v>
      </c>
      <c r="G3532">
        <v>19.5</v>
      </c>
      <c r="H3532">
        <v>176.35</v>
      </c>
      <c r="I3532" t="s">
        <v>39</v>
      </c>
      <c r="J3532" t="str">
        <f>_xlfn.XLOOKUP(Table1_1[[#This Row],[Analyte]],[1]analyte_order!$B:$B,[1]analyte_order!$C:$C)</f>
        <v>756426-58-1</v>
      </c>
      <c r="K3532">
        <f>_xlfn.XLOOKUP(Table1_1[[#This Row],[CAS_rn]],[1]analyte_order!$C:$C,[1]analyte_order!$E:$E)</f>
        <v>36</v>
      </c>
      <c r="L3532" s="3">
        <v>4.4699999999999997E-2</v>
      </c>
    </row>
    <row r="3533" spans="1:12" x14ac:dyDescent="0.3">
      <c r="A3533" t="s">
        <v>225</v>
      </c>
      <c r="B3533" s="1">
        <v>44427</v>
      </c>
      <c r="C3533" s="1" t="str">
        <f t="shared" si="55"/>
        <v>21231</v>
      </c>
      <c r="D3533" t="s">
        <v>109</v>
      </c>
      <c r="E3533" t="s">
        <v>110</v>
      </c>
      <c r="F3533" t="s">
        <v>111</v>
      </c>
      <c r="G3533">
        <v>19.5</v>
      </c>
      <c r="H3533">
        <v>176.35</v>
      </c>
      <c r="I3533" t="s">
        <v>40</v>
      </c>
      <c r="J3533" t="str">
        <f>_xlfn.XLOOKUP(Table1_1[[#This Row],[Analyte]],[1]analyte_order!$B:$B,[1]analyte_order!$C:$C)</f>
        <v>763051-92-9</v>
      </c>
      <c r="K3533">
        <f>_xlfn.XLOOKUP(Table1_1[[#This Row],[CAS_rn]],[1]analyte_order!$C:$C,[1]analyte_order!$E:$E)</f>
        <v>37</v>
      </c>
      <c r="L3533" s="3">
        <v>4.4699999999999997E-2</v>
      </c>
    </row>
    <row r="3534" spans="1:12" x14ac:dyDescent="0.3">
      <c r="A3534" t="s">
        <v>225</v>
      </c>
      <c r="B3534" s="1">
        <v>44427</v>
      </c>
      <c r="C3534" s="1" t="str">
        <f t="shared" si="55"/>
        <v>21231</v>
      </c>
      <c r="D3534" t="s">
        <v>109</v>
      </c>
      <c r="E3534" t="s">
        <v>110</v>
      </c>
      <c r="F3534" t="s">
        <v>111</v>
      </c>
      <c r="G3534">
        <v>19.5</v>
      </c>
      <c r="H3534">
        <v>176.35</v>
      </c>
      <c r="I3534" t="s">
        <v>41</v>
      </c>
      <c r="J3534" t="str">
        <f>_xlfn.XLOOKUP(Table1_1[[#This Row],[Analyte]],[1]analyte_order!$B:$B,[1]analyte_order!$C:$C)</f>
        <v>356-02-5</v>
      </c>
      <c r="K3534">
        <f>_xlfn.XLOOKUP(Table1_1[[#This Row],[CAS_rn]],[1]analyte_order!$C:$C,[1]analyte_order!$E:$E)</f>
        <v>38</v>
      </c>
      <c r="L3534" s="3">
        <v>0.44700000000000001</v>
      </c>
    </row>
    <row r="3535" spans="1:12" x14ac:dyDescent="0.3">
      <c r="A3535" t="s">
        <v>225</v>
      </c>
      <c r="B3535" s="1">
        <v>44427</v>
      </c>
      <c r="C3535" s="1" t="str">
        <f t="shared" si="55"/>
        <v>21231</v>
      </c>
      <c r="D3535" t="s">
        <v>109</v>
      </c>
      <c r="E3535" t="s">
        <v>110</v>
      </c>
      <c r="F3535" t="s">
        <v>111</v>
      </c>
      <c r="G3535">
        <v>19.5</v>
      </c>
      <c r="H3535">
        <v>176.35</v>
      </c>
      <c r="I3535" t="s">
        <v>42</v>
      </c>
      <c r="J3535" t="str">
        <f>_xlfn.XLOOKUP(Table1_1[[#This Row],[Analyte]],[1]analyte_order!$B:$B,[1]analyte_order!$C:$C)</f>
        <v>914637-49-3</v>
      </c>
      <c r="K3535">
        <f>_xlfn.XLOOKUP(Table1_1[[#This Row],[CAS_rn]],[1]analyte_order!$C:$C,[1]analyte_order!$E:$E)</f>
        <v>39</v>
      </c>
      <c r="L3535" s="3">
        <v>4.4699999999999997E-2</v>
      </c>
    </row>
    <row r="3536" spans="1:12" x14ac:dyDescent="0.3">
      <c r="A3536" t="s">
        <v>225</v>
      </c>
      <c r="B3536" s="1">
        <v>44427</v>
      </c>
      <c r="C3536" s="1" t="str">
        <f t="shared" si="55"/>
        <v>21231</v>
      </c>
      <c r="D3536" t="s">
        <v>109</v>
      </c>
      <c r="E3536" t="s">
        <v>110</v>
      </c>
      <c r="F3536" t="s">
        <v>111</v>
      </c>
      <c r="G3536">
        <v>19.5</v>
      </c>
      <c r="H3536">
        <v>176.35</v>
      </c>
      <c r="I3536" t="s">
        <v>43</v>
      </c>
      <c r="J3536" t="str">
        <f>_xlfn.XLOOKUP(Table1_1[[#This Row],[Analyte]],[1]analyte_order!$B:$B,[1]analyte_order!$C:$C)</f>
        <v>812-70-4</v>
      </c>
      <c r="K3536">
        <f>_xlfn.XLOOKUP(Table1_1[[#This Row],[CAS_rn]],[1]analyte_order!$C:$C,[1]analyte_order!$E:$E)</f>
        <v>40</v>
      </c>
      <c r="L3536" s="3">
        <v>1.44</v>
      </c>
    </row>
    <row r="3537" spans="1:12" x14ac:dyDescent="0.3">
      <c r="A3537" t="s">
        <v>225</v>
      </c>
      <c r="B3537" s="1">
        <v>44427</v>
      </c>
      <c r="C3537" s="1" t="str">
        <f t="shared" si="55"/>
        <v>21231</v>
      </c>
      <c r="D3537" t="s">
        <v>109</v>
      </c>
      <c r="E3537" t="s">
        <v>110</v>
      </c>
      <c r="F3537" t="s">
        <v>111</v>
      </c>
      <c r="G3537">
        <v>19.5</v>
      </c>
      <c r="H3537">
        <v>176.35</v>
      </c>
      <c r="I3537" t="s">
        <v>44</v>
      </c>
      <c r="J3537" t="str">
        <f>_xlfn.XLOOKUP(Table1_1[[#This Row],[Analyte]],[1]analyte_order!$B:$B,[1]analyte_order!$C:$C)</f>
        <v>53826-12-3</v>
      </c>
      <c r="K3537">
        <f>_xlfn.XLOOKUP(Table1_1[[#This Row],[CAS_rn]],[1]analyte_order!$C:$C,[1]analyte_order!$E:$E)</f>
        <v>41</v>
      </c>
      <c r="L3537" s="3">
        <v>0.112</v>
      </c>
    </row>
    <row r="3538" spans="1:12" x14ac:dyDescent="0.3">
      <c r="A3538" t="s">
        <v>225</v>
      </c>
      <c r="B3538" s="1">
        <v>44427</v>
      </c>
      <c r="C3538" s="1" t="str">
        <f t="shared" si="55"/>
        <v>21231</v>
      </c>
      <c r="D3538" t="s">
        <v>109</v>
      </c>
      <c r="E3538" t="s">
        <v>110</v>
      </c>
      <c r="F3538" t="s">
        <v>111</v>
      </c>
      <c r="G3538">
        <v>19.5</v>
      </c>
      <c r="H3538">
        <v>176.35</v>
      </c>
      <c r="I3538" t="s">
        <v>45</v>
      </c>
      <c r="J3538" t="str">
        <f>_xlfn.XLOOKUP(Table1_1[[#This Row],[Analyte]],[1]analyte_order!$B:$B,[1]analyte_order!$C:$C)</f>
        <v>27854-31-5</v>
      </c>
      <c r="K3538">
        <f>_xlfn.XLOOKUP(Table1_1[[#This Row],[CAS_rn]],[1]analyte_order!$C:$C,[1]analyte_order!$E:$E)</f>
        <v>42</v>
      </c>
      <c r="L3538" s="3">
        <v>0.112</v>
      </c>
    </row>
    <row r="3539" spans="1:12" x14ac:dyDescent="0.3">
      <c r="A3539" t="s">
        <v>225</v>
      </c>
      <c r="B3539" s="1">
        <v>44427</v>
      </c>
      <c r="C3539" s="1" t="str">
        <f t="shared" si="55"/>
        <v>21231</v>
      </c>
      <c r="D3539" t="s">
        <v>109</v>
      </c>
      <c r="E3539" t="s">
        <v>110</v>
      </c>
      <c r="F3539" t="s">
        <v>111</v>
      </c>
      <c r="G3539">
        <v>19.5</v>
      </c>
      <c r="H3539">
        <v>176.35</v>
      </c>
      <c r="I3539" t="s">
        <v>46</v>
      </c>
      <c r="J3539" t="str">
        <f>_xlfn.XLOOKUP(Table1_1[[#This Row],[Analyte]],[1]analyte_order!$B:$B,[1]analyte_order!$C:$C)</f>
        <v>53826-13-4</v>
      </c>
      <c r="K3539">
        <f>_xlfn.XLOOKUP(Table1_1[[#This Row],[CAS_rn]],[1]analyte_order!$C:$C,[1]analyte_order!$E:$E)</f>
        <v>43</v>
      </c>
      <c r="L3539" s="3">
        <v>4.4699999999999997E-2</v>
      </c>
    </row>
    <row r="3540" spans="1:12" x14ac:dyDescent="0.3">
      <c r="A3540" t="s">
        <v>225</v>
      </c>
      <c r="B3540" s="1">
        <v>44427</v>
      </c>
      <c r="C3540" s="1" t="str">
        <f t="shared" si="55"/>
        <v>21231</v>
      </c>
      <c r="D3540" t="s">
        <v>109</v>
      </c>
      <c r="E3540" t="s">
        <v>110</v>
      </c>
      <c r="F3540" t="s">
        <v>111</v>
      </c>
      <c r="G3540">
        <v>19.5</v>
      </c>
      <c r="H3540">
        <v>176.35</v>
      </c>
      <c r="I3540" t="s">
        <v>47</v>
      </c>
      <c r="J3540" t="str">
        <f>_xlfn.XLOOKUP(Table1_1[[#This Row],[Analyte]],[1]analyte_order!$B:$B,[1]analyte_order!$C:$C)</f>
        <v>161094-75-3</v>
      </c>
      <c r="K3540">
        <f>_xlfn.XLOOKUP(Table1_1[[#This Row],[CAS_rn]],[1]analyte_order!$C:$C,[1]analyte_order!$E:$E)</f>
        <v>44</v>
      </c>
      <c r="L3540" s="3">
        <v>4.4699999999999997E-2</v>
      </c>
    </row>
    <row r="3541" spans="1:12" x14ac:dyDescent="0.3">
      <c r="A3541" t="s">
        <v>225</v>
      </c>
      <c r="B3541" s="1">
        <v>44427</v>
      </c>
      <c r="C3541" s="1" t="str">
        <f t="shared" si="55"/>
        <v>21231</v>
      </c>
      <c r="D3541" t="s">
        <v>109</v>
      </c>
      <c r="E3541" t="s">
        <v>110</v>
      </c>
      <c r="F3541" t="s">
        <v>111</v>
      </c>
      <c r="G3541">
        <v>19.5</v>
      </c>
      <c r="H3541">
        <v>176.35</v>
      </c>
      <c r="I3541" t="s">
        <v>48</v>
      </c>
      <c r="J3541" t="str">
        <f>_xlfn.XLOOKUP(Table1_1[[#This Row],[Analyte]],[1]analyte_order!$B:$B,[1]analyte_order!$C:$C)</f>
        <v>70887-84-2</v>
      </c>
      <c r="K3541">
        <f>_xlfn.XLOOKUP(Table1_1[[#This Row],[CAS_rn]],[1]analyte_order!$C:$C,[1]analyte_order!$E:$E)</f>
        <v>45</v>
      </c>
      <c r="L3541" s="3">
        <v>4.4699999999999997E-2</v>
      </c>
    </row>
    <row r="3542" spans="1:12" x14ac:dyDescent="0.3">
      <c r="A3542" t="s">
        <v>225</v>
      </c>
      <c r="B3542" s="1">
        <v>44427</v>
      </c>
      <c r="C3542" s="1" t="str">
        <f t="shared" si="55"/>
        <v>21231</v>
      </c>
      <c r="D3542" t="s">
        <v>109</v>
      </c>
      <c r="E3542" t="s">
        <v>110</v>
      </c>
      <c r="F3542" t="s">
        <v>111</v>
      </c>
      <c r="G3542">
        <v>19.5</v>
      </c>
      <c r="H3542">
        <v>176.35</v>
      </c>
      <c r="I3542" t="s">
        <v>49</v>
      </c>
      <c r="J3542" t="str">
        <f>_xlfn.XLOOKUP(Table1_1[[#This Row],[Analyte]],[1]analyte_order!$B:$B,[1]analyte_order!$C:$C)</f>
        <v>57677-95-9</v>
      </c>
      <c r="K3542">
        <f>_xlfn.XLOOKUP(Table1_1[[#This Row],[CAS_rn]],[1]analyte_order!$C:$C,[1]analyte_order!$E:$E)</f>
        <v>46</v>
      </c>
      <c r="L3542" s="3">
        <v>0.112</v>
      </c>
    </row>
    <row r="3543" spans="1:12" x14ac:dyDescent="0.3">
      <c r="A3543" t="s">
        <v>225</v>
      </c>
      <c r="B3543" s="1">
        <v>44427</v>
      </c>
      <c r="C3543" s="1" t="str">
        <f t="shared" si="55"/>
        <v>21231</v>
      </c>
      <c r="D3543" t="s">
        <v>109</v>
      </c>
      <c r="E3543" t="s">
        <v>110</v>
      </c>
      <c r="F3543" t="s">
        <v>111</v>
      </c>
      <c r="G3543">
        <v>19.5</v>
      </c>
      <c r="H3543">
        <v>176.35</v>
      </c>
      <c r="I3543" t="s">
        <v>50</v>
      </c>
      <c r="J3543" t="str">
        <f>_xlfn.XLOOKUP(Table1_1[[#This Row],[Analyte]],[1]analyte_order!$B:$B,[1]analyte_order!$C:$C)</f>
        <v>30334-69-1</v>
      </c>
      <c r="K3543">
        <f>_xlfn.XLOOKUP(Table1_1[[#This Row],[CAS_rn]],[1]analyte_order!$C:$C,[1]analyte_order!$E:$E)</f>
        <v>51</v>
      </c>
      <c r="L3543" s="3">
        <v>2.54</v>
      </c>
    </row>
    <row r="3544" spans="1:12" x14ac:dyDescent="0.3">
      <c r="A3544" t="s">
        <v>225</v>
      </c>
      <c r="B3544" s="1">
        <v>44427</v>
      </c>
      <c r="C3544" s="1" t="str">
        <f t="shared" si="55"/>
        <v>21231</v>
      </c>
      <c r="D3544" t="s">
        <v>109</v>
      </c>
      <c r="E3544" t="s">
        <v>110</v>
      </c>
      <c r="F3544" t="s">
        <v>111</v>
      </c>
      <c r="G3544">
        <v>19.5</v>
      </c>
      <c r="H3544">
        <v>176.35</v>
      </c>
      <c r="I3544" t="s">
        <v>51</v>
      </c>
      <c r="J3544" t="str">
        <f>_xlfn.XLOOKUP(Table1_1[[#This Row],[Analyte]],[1]analyte_order!$B:$B,[1]analyte_order!$C:$C)</f>
        <v>41997-13-1</v>
      </c>
      <c r="K3544">
        <f>_xlfn.XLOOKUP(Table1_1[[#This Row],[CAS_rn]],[1]analyte_order!$C:$C,[1]analyte_order!$E:$E)</f>
        <v>52</v>
      </c>
      <c r="L3544" s="3">
        <v>14.1</v>
      </c>
    </row>
    <row r="3545" spans="1:12" x14ac:dyDescent="0.3">
      <c r="A3545" t="s">
        <v>225</v>
      </c>
      <c r="B3545" s="1">
        <v>44427</v>
      </c>
      <c r="C3545" s="1" t="str">
        <f t="shared" si="55"/>
        <v>21231</v>
      </c>
      <c r="D3545" t="s">
        <v>109</v>
      </c>
      <c r="E3545" t="s">
        <v>110</v>
      </c>
      <c r="F3545" t="s">
        <v>111</v>
      </c>
      <c r="G3545">
        <v>19.5</v>
      </c>
      <c r="H3545">
        <v>176.35</v>
      </c>
      <c r="I3545" t="s">
        <v>52</v>
      </c>
      <c r="J3545" t="str">
        <f>_xlfn.XLOOKUP(Table1_1[[#This Row],[Analyte]],[1]analyte_order!$B:$B,[1]analyte_order!$C:$C)</f>
        <v>423-41-6</v>
      </c>
      <c r="K3545">
        <f>_xlfn.XLOOKUP(Table1_1[[#This Row],[CAS_rn]],[1]analyte_order!$C:$C,[1]analyte_order!$E:$E)</f>
        <v>53</v>
      </c>
      <c r="L3545" s="3">
        <v>0.112</v>
      </c>
    </row>
    <row r="3546" spans="1:12" x14ac:dyDescent="0.3">
      <c r="A3546" t="s">
        <v>225</v>
      </c>
      <c r="B3546" s="1">
        <v>44427</v>
      </c>
      <c r="C3546" s="1" t="str">
        <f t="shared" si="55"/>
        <v>21231</v>
      </c>
      <c r="D3546" t="s">
        <v>109</v>
      </c>
      <c r="E3546" t="s">
        <v>110</v>
      </c>
      <c r="F3546" t="s">
        <v>111</v>
      </c>
      <c r="G3546">
        <v>19.5</v>
      </c>
      <c r="H3546">
        <v>176.35</v>
      </c>
      <c r="I3546" t="s">
        <v>53</v>
      </c>
      <c r="J3546" t="str">
        <f>_xlfn.XLOOKUP(Table1_1[[#This Row],[Analyte]],[1]analyte_order!$B:$B,[1]analyte_order!$C:$C)</f>
        <v>777011-38-8</v>
      </c>
      <c r="K3546">
        <f>_xlfn.XLOOKUP(Table1_1[[#This Row],[CAS_rn]],[1]analyte_order!$C:$C,[1]analyte_order!$E:$E)</f>
        <v>54</v>
      </c>
      <c r="L3546" s="3">
        <v>1.47</v>
      </c>
    </row>
    <row r="3547" spans="1:12" x14ac:dyDescent="0.3">
      <c r="A3547" t="s">
        <v>225</v>
      </c>
      <c r="B3547" s="1">
        <v>44427</v>
      </c>
      <c r="C3547" s="1" t="str">
        <f t="shared" si="55"/>
        <v>21231</v>
      </c>
      <c r="D3547" t="s">
        <v>109</v>
      </c>
      <c r="E3547" t="s">
        <v>110</v>
      </c>
      <c r="F3547" t="s">
        <v>111</v>
      </c>
      <c r="G3547">
        <v>19.5</v>
      </c>
      <c r="H3547">
        <v>176.35</v>
      </c>
      <c r="I3547" t="s">
        <v>54</v>
      </c>
      <c r="J3547" t="str">
        <f>_xlfn.XLOOKUP(Table1_1[[#This Row],[Analyte]],[1]analyte_order!$B:$B,[1]analyte_order!$C:$C)</f>
        <v>646-83-3</v>
      </c>
      <c r="K3547">
        <f>_xlfn.XLOOKUP(Table1_1[[#This Row],[CAS_rn]],[1]analyte_order!$C:$C,[1]analyte_order!$E:$E)</f>
        <v>55</v>
      </c>
      <c r="L3547" s="3">
        <v>0.112</v>
      </c>
    </row>
    <row r="3548" spans="1:12" x14ac:dyDescent="0.3">
      <c r="A3548" t="s">
        <v>225</v>
      </c>
      <c r="B3548" s="1">
        <v>44427</v>
      </c>
      <c r="C3548" s="1" t="str">
        <f t="shared" si="55"/>
        <v>21231</v>
      </c>
      <c r="D3548" t="s">
        <v>109</v>
      </c>
      <c r="E3548" t="s">
        <v>110</v>
      </c>
      <c r="F3548" t="s">
        <v>111</v>
      </c>
      <c r="G3548">
        <v>19.5</v>
      </c>
      <c r="H3548">
        <v>176.35</v>
      </c>
      <c r="I3548" t="s">
        <v>55</v>
      </c>
      <c r="J3548" t="str">
        <f>_xlfn.XLOOKUP(Table1_1[[#This Row],[Analyte]],[1]analyte_order!$B:$B,[1]analyte_order!$C:$C)</f>
        <v>678-41-1</v>
      </c>
      <c r="K3548">
        <f>_xlfn.XLOOKUP(Table1_1[[#This Row],[CAS_rn]],[1]analyte_order!$C:$C,[1]analyte_order!$E:$E)</f>
        <v>56</v>
      </c>
      <c r="L3548" s="3">
        <v>4.4699999999999997E-2</v>
      </c>
    </row>
    <row r="3549" spans="1:12" x14ac:dyDescent="0.3">
      <c r="A3549" t="s">
        <v>225</v>
      </c>
      <c r="B3549" s="1">
        <v>44427</v>
      </c>
      <c r="C3549" s="1" t="str">
        <f t="shared" si="55"/>
        <v>21231</v>
      </c>
      <c r="D3549" t="s">
        <v>109</v>
      </c>
      <c r="E3549" t="s">
        <v>110</v>
      </c>
      <c r="F3549" t="s">
        <v>111</v>
      </c>
      <c r="G3549">
        <v>19.5</v>
      </c>
      <c r="H3549">
        <v>176.35</v>
      </c>
      <c r="I3549" t="s">
        <v>56</v>
      </c>
      <c r="J3549" t="str">
        <f>_xlfn.XLOOKUP(Table1_1[[#This Row],[Analyte]],[1]analyte_order!$B:$B,[1]analyte_order!$C:$C)</f>
        <v>2965-52-8</v>
      </c>
      <c r="K3549">
        <f>_xlfn.XLOOKUP(Table1_1[[#This Row],[CAS_rn]],[1]analyte_order!$C:$C,[1]analyte_order!$E:$E)</f>
        <v>57</v>
      </c>
      <c r="L3549" s="3">
        <v>4.4699999999999997E-2</v>
      </c>
    </row>
    <row r="3550" spans="1:12" x14ac:dyDescent="0.3">
      <c r="A3550" t="s">
        <v>226</v>
      </c>
      <c r="B3550" s="1">
        <v>44427</v>
      </c>
      <c r="C3550" s="1" t="str">
        <f t="shared" si="55"/>
        <v>21231</v>
      </c>
      <c r="D3550" t="s">
        <v>109</v>
      </c>
      <c r="E3550" t="s">
        <v>110</v>
      </c>
      <c r="F3550" t="s">
        <v>113</v>
      </c>
      <c r="G3550">
        <v>19.5</v>
      </c>
      <c r="H3550">
        <v>176.35</v>
      </c>
      <c r="I3550" t="s">
        <v>7</v>
      </c>
      <c r="J3550" t="str">
        <f>_xlfn.XLOOKUP(Table1_1[[#This Row],[Analyte]],[1]analyte_order!$B:$B,[1]analyte_order!$C:$C)</f>
        <v>375-22-4</v>
      </c>
      <c r="K3550">
        <f>_xlfn.XLOOKUP(Table1_1[[#This Row],[CAS_rn]],[1]analyte_order!$C:$C,[1]analyte_order!$E:$E)</f>
        <v>1</v>
      </c>
      <c r="L3550" s="3">
        <v>4.3700000000000003E-2</v>
      </c>
    </row>
    <row r="3551" spans="1:12" x14ac:dyDescent="0.3">
      <c r="A3551" t="s">
        <v>226</v>
      </c>
      <c r="B3551" s="1">
        <v>44427</v>
      </c>
      <c r="C3551" s="1" t="str">
        <f t="shared" si="55"/>
        <v>21231</v>
      </c>
      <c r="D3551" t="s">
        <v>109</v>
      </c>
      <c r="E3551" t="s">
        <v>110</v>
      </c>
      <c r="F3551" t="s">
        <v>113</v>
      </c>
      <c r="G3551">
        <v>19.5</v>
      </c>
      <c r="H3551">
        <v>176.35</v>
      </c>
      <c r="I3551" t="s">
        <v>8</v>
      </c>
      <c r="J3551" t="str">
        <f>_xlfn.XLOOKUP(Table1_1[[#This Row],[Analyte]],[1]analyte_order!$B:$B,[1]analyte_order!$C:$C)</f>
        <v>2706-90-3</v>
      </c>
      <c r="K3551">
        <f>_xlfn.XLOOKUP(Table1_1[[#This Row],[CAS_rn]],[1]analyte_order!$C:$C,[1]analyte_order!$E:$E)</f>
        <v>2</v>
      </c>
      <c r="L3551" s="3">
        <v>4.3700000000000003E-2</v>
      </c>
    </row>
    <row r="3552" spans="1:12" x14ac:dyDescent="0.3">
      <c r="A3552" t="s">
        <v>226</v>
      </c>
      <c r="B3552" s="1">
        <v>44427</v>
      </c>
      <c r="C3552" s="1" t="str">
        <f t="shared" si="55"/>
        <v>21231</v>
      </c>
      <c r="D3552" t="s">
        <v>109</v>
      </c>
      <c r="E3552" t="s">
        <v>110</v>
      </c>
      <c r="F3552" t="s">
        <v>113</v>
      </c>
      <c r="G3552">
        <v>19.5</v>
      </c>
      <c r="H3552">
        <v>176.35</v>
      </c>
      <c r="I3552" t="s">
        <v>9</v>
      </c>
      <c r="J3552" t="str">
        <f>_xlfn.XLOOKUP(Table1_1[[#This Row],[Analyte]],[1]analyte_order!$B:$B,[1]analyte_order!$C:$C)</f>
        <v>307-24-4</v>
      </c>
      <c r="K3552">
        <f>_xlfn.XLOOKUP(Table1_1[[#This Row],[CAS_rn]],[1]analyte_order!$C:$C,[1]analyte_order!$E:$E)</f>
        <v>3</v>
      </c>
      <c r="L3552" s="3">
        <v>4.3700000000000003E-2</v>
      </c>
    </row>
    <row r="3553" spans="1:12" x14ac:dyDescent="0.3">
      <c r="A3553" t="s">
        <v>226</v>
      </c>
      <c r="B3553" s="1">
        <v>44427</v>
      </c>
      <c r="C3553" s="1" t="str">
        <f t="shared" si="55"/>
        <v>21231</v>
      </c>
      <c r="D3553" t="s">
        <v>109</v>
      </c>
      <c r="E3553" t="s">
        <v>110</v>
      </c>
      <c r="F3553" t="s">
        <v>113</v>
      </c>
      <c r="G3553">
        <v>19.5</v>
      </c>
      <c r="H3553">
        <v>176.35</v>
      </c>
      <c r="I3553" t="s">
        <v>10</v>
      </c>
      <c r="J3553" t="str">
        <f>_xlfn.XLOOKUP(Table1_1[[#This Row],[Analyte]],[1]analyte_order!$B:$B,[1]analyte_order!$C:$C)</f>
        <v>375-85-9</v>
      </c>
      <c r="K3553">
        <f>_xlfn.XLOOKUP(Table1_1[[#This Row],[CAS_rn]],[1]analyte_order!$C:$C,[1]analyte_order!$E:$E)</f>
        <v>4</v>
      </c>
      <c r="L3553" s="3">
        <v>4.3700000000000003E-2</v>
      </c>
    </row>
    <row r="3554" spans="1:12" x14ac:dyDescent="0.3">
      <c r="A3554" t="s">
        <v>226</v>
      </c>
      <c r="B3554" s="1">
        <v>44427</v>
      </c>
      <c r="C3554" s="1" t="str">
        <f t="shared" si="55"/>
        <v>21231</v>
      </c>
      <c r="D3554" t="s">
        <v>109</v>
      </c>
      <c r="E3554" t="s">
        <v>110</v>
      </c>
      <c r="F3554" t="s">
        <v>113</v>
      </c>
      <c r="G3554">
        <v>19.5</v>
      </c>
      <c r="H3554">
        <v>176.35</v>
      </c>
      <c r="I3554" t="s">
        <v>11</v>
      </c>
      <c r="J3554" t="str">
        <f>_xlfn.XLOOKUP(Table1_1[[#This Row],[Analyte]],[1]analyte_order!$B:$B,[1]analyte_order!$C:$C)</f>
        <v>335-67-1</v>
      </c>
      <c r="K3554">
        <f>_xlfn.XLOOKUP(Table1_1[[#This Row],[CAS_rn]],[1]analyte_order!$C:$C,[1]analyte_order!$E:$E)</f>
        <v>5</v>
      </c>
      <c r="L3554" s="3">
        <v>4.3700000000000003E-2</v>
      </c>
    </row>
    <row r="3555" spans="1:12" x14ac:dyDescent="0.3">
      <c r="A3555" t="s">
        <v>226</v>
      </c>
      <c r="B3555" s="1">
        <v>44427</v>
      </c>
      <c r="C3555" s="1" t="str">
        <f t="shared" si="55"/>
        <v>21231</v>
      </c>
      <c r="D3555" t="s">
        <v>109</v>
      </c>
      <c r="E3555" t="s">
        <v>110</v>
      </c>
      <c r="F3555" t="s">
        <v>113</v>
      </c>
      <c r="G3555">
        <v>19.5</v>
      </c>
      <c r="H3555">
        <v>176.35</v>
      </c>
      <c r="I3555" t="s">
        <v>12</v>
      </c>
      <c r="J3555" t="str">
        <f>_xlfn.XLOOKUP(Table1_1[[#This Row],[Analyte]],[1]analyte_order!$B:$B,[1]analyte_order!$C:$C)</f>
        <v>375-95-1</v>
      </c>
      <c r="K3555">
        <f>_xlfn.XLOOKUP(Table1_1[[#This Row],[CAS_rn]],[1]analyte_order!$C:$C,[1]analyte_order!$E:$E)</f>
        <v>6</v>
      </c>
      <c r="L3555" s="3">
        <v>0.222</v>
      </c>
    </row>
    <row r="3556" spans="1:12" x14ac:dyDescent="0.3">
      <c r="A3556" t="s">
        <v>226</v>
      </c>
      <c r="B3556" s="1">
        <v>44427</v>
      </c>
      <c r="C3556" s="1" t="str">
        <f t="shared" si="55"/>
        <v>21231</v>
      </c>
      <c r="D3556" t="s">
        <v>109</v>
      </c>
      <c r="E3556" t="s">
        <v>110</v>
      </c>
      <c r="F3556" t="s">
        <v>113</v>
      </c>
      <c r="G3556">
        <v>19.5</v>
      </c>
      <c r="H3556">
        <v>176.35</v>
      </c>
      <c r="I3556" t="s">
        <v>19</v>
      </c>
      <c r="J3556" t="str">
        <f>_xlfn.XLOOKUP(Table1_1[[#This Row],[Analyte]],[1]analyte_order!$B:$B,[1]analyte_order!$C:$C)</f>
        <v>335-76-2</v>
      </c>
      <c r="K3556">
        <f>_xlfn.XLOOKUP(Table1_1[[#This Row],[CAS_rn]],[1]analyte_order!$C:$C,[1]analyte_order!$E:$E)</f>
        <v>7</v>
      </c>
      <c r="L3556" s="3">
        <v>4.93</v>
      </c>
    </row>
    <row r="3557" spans="1:12" x14ac:dyDescent="0.3">
      <c r="A3557" t="s">
        <v>226</v>
      </c>
      <c r="B3557" s="1">
        <v>44427</v>
      </c>
      <c r="C3557" s="1" t="str">
        <f t="shared" si="55"/>
        <v>21231</v>
      </c>
      <c r="D3557" t="s">
        <v>109</v>
      </c>
      <c r="E3557" t="s">
        <v>110</v>
      </c>
      <c r="F3557" t="s">
        <v>113</v>
      </c>
      <c r="G3557">
        <v>19.5</v>
      </c>
      <c r="H3557">
        <v>176.35</v>
      </c>
      <c r="I3557" t="s">
        <v>20</v>
      </c>
      <c r="J3557" t="str">
        <f>_xlfn.XLOOKUP(Table1_1[[#This Row],[Analyte]],[1]analyte_order!$B:$B,[1]analyte_order!$C:$C)</f>
        <v>2058-94-8</v>
      </c>
      <c r="K3557">
        <f>_xlfn.XLOOKUP(Table1_1[[#This Row],[CAS_rn]],[1]analyte_order!$C:$C,[1]analyte_order!$E:$E)</f>
        <v>8</v>
      </c>
      <c r="L3557" s="3">
        <v>12.2</v>
      </c>
    </row>
    <row r="3558" spans="1:12" x14ac:dyDescent="0.3">
      <c r="A3558" t="s">
        <v>226</v>
      </c>
      <c r="B3558" s="1">
        <v>44427</v>
      </c>
      <c r="C3558" s="1" t="str">
        <f t="shared" si="55"/>
        <v>21231</v>
      </c>
      <c r="D3558" t="s">
        <v>109</v>
      </c>
      <c r="E3558" t="s">
        <v>110</v>
      </c>
      <c r="F3558" t="s">
        <v>113</v>
      </c>
      <c r="G3558">
        <v>19.5</v>
      </c>
      <c r="H3558">
        <v>176.35</v>
      </c>
      <c r="I3558" t="s">
        <v>21</v>
      </c>
      <c r="J3558" t="str">
        <f>_xlfn.XLOOKUP(Table1_1[[#This Row],[Analyte]],[1]analyte_order!$B:$B,[1]analyte_order!$C:$C)</f>
        <v>307-55-1</v>
      </c>
      <c r="K3558">
        <f>_xlfn.XLOOKUP(Table1_1[[#This Row],[CAS_rn]],[1]analyte_order!$C:$C,[1]analyte_order!$E:$E)</f>
        <v>9</v>
      </c>
      <c r="L3558" s="3">
        <v>20.6</v>
      </c>
    </row>
    <row r="3559" spans="1:12" x14ac:dyDescent="0.3">
      <c r="A3559" t="s">
        <v>226</v>
      </c>
      <c r="B3559" s="1">
        <v>44427</v>
      </c>
      <c r="C3559" s="1" t="str">
        <f t="shared" si="55"/>
        <v>21231</v>
      </c>
      <c r="D3559" t="s">
        <v>109</v>
      </c>
      <c r="E3559" t="s">
        <v>110</v>
      </c>
      <c r="F3559" t="s">
        <v>113</v>
      </c>
      <c r="G3559">
        <v>19.5</v>
      </c>
      <c r="H3559">
        <v>176.35</v>
      </c>
      <c r="I3559" t="s">
        <v>22</v>
      </c>
      <c r="J3559" t="str">
        <f>_xlfn.XLOOKUP(Table1_1[[#This Row],[Analyte]],[1]analyte_order!$B:$B,[1]analyte_order!$C:$C)</f>
        <v>72629-94-8</v>
      </c>
      <c r="K3559">
        <f>_xlfn.XLOOKUP(Table1_1[[#This Row],[CAS_rn]],[1]analyte_order!$C:$C,[1]analyte_order!$E:$E)</f>
        <v>10</v>
      </c>
      <c r="L3559" s="3">
        <v>21.7</v>
      </c>
    </row>
    <row r="3560" spans="1:12" x14ac:dyDescent="0.3">
      <c r="A3560" t="s">
        <v>226</v>
      </c>
      <c r="B3560" s="1">
        <v>44427</v>
      </c>
      <c r="C3560" s="1" t="str">
        <f t="shared" si="55"/>
        <v>21231</v>
      </c>
      <c r="D3560" t="s">
        <v>109</v>
      </c>
      <c r="E3560" t="s">
        <v>110</v>
      </c>
      <c r="F3560" t="s">
        <v>113</v>
      </c>
      <c r="G3560">
        <v>19.5</v>
      </c>
      <c r="H3560">
        <v>176.35</v>
      </c>
      <c r="I3560" t="s">
        <v>23</v>
      </c>
      <c r="J3560" t="str">
        <f>_xlfn.XLOOKUP(Table1_1[[#This Row],[Analyte]],[1]analyte_order!$B:$B,[1]analyte_order!$C:$C)</f>
        <v>376-06-7</v>
      </c>
      <c r="K3560">
        <f>_xlfn.XLOOKUP(Table1_1[[#This Row],[CAS_rn]],[1]analyte_order!$C:$C,[1]analyte_order!$E:$E)</f>
        <v>11</v>
      </c>
      <c r="L3560" s="3">
        <v>17.2</v>
      </c>
    </row>
    <row r="3561" spans="1:12" x14ac:dyDescent="0.3">
      <c r="A3561" t="s">
        <v>226</v>
      </c>
      <c r="B3561" s="1">
        <v>44427</v>
      </c>
      <c r="C3561" s="1" t="str">
        <f t="shared" si="55"/>
        <v>21231</v>
      </c>
      <c r="D3561" t="s">
        <v>109</v>
      </c>
      <c r="E3561" t="s">
        <v>110</v>
      </c>
      <c r="F3561" t="s">
        <v>113</v>
      </c>
      <c r="G3561">
        <v>19.5</v>
      </c>
      <c r="H3561">
        <v>176.35</v>
      </c>
      <c r="I3561" t="s">
        <v>24</v>
      </c>
      <c r="J3561" t="str">
        <f>_xlfn.XLOOKUP(Table1_1[[#This Row],[Analyte]],[1]analyte_order!$B:$B,[1]analyte_order!$C:$C)</f>
        <v>67905-19-5</v>
      </c>
      <c r="K3561">
        <f>_xlfn.XLOOKUP(Table1_1[[#This Row],[CAS_rn]],[1]analyte_order!$C:$C,[1]analyte_order!$E:$E)</f>
        <v>12</v>
      </c>
      <c r="L3561" s="3">
        <v>0.78</v>
      </c>
    </row>
    <row r="3562" spans="1:12" x14ac:dyDescent="0.3">
      <c r="A3562" t="s">
        <v>226</v>
      </c>
      <c r="B3562" s="1">
        <v>44427</v>
      </c>
      <c r="C3562" s="1" t="str">
        <f t="shared" si="55"/>
        <v>21231</v>
      </c>
      <c r="D3562" t="s">
        <v>109</v>
      </c>
      <c r="E3562" t="s">
        <v>110</v>
      </c>
      <c r="F3562" t="s">
        <v>113</v>
      </c>
      <c r="G3562">
        <v>19.5</v>
      </c>
      <c r="H3562">
        <v>176.35</v>
      </c>
      <c r="I3562" t="s">
        <v>13</v>
      </c>
      <c r="J3562" t="str">
        <f>_xlfn.XLOOKUP(Table1_1[[#This Row],[Analyte]],[1]analyte_order!$B:$B,[1]analyte_order!$C:$C)</f>
        <v>375-73-5</v>
      </c>
      <c r="K3562">
        <f>_xlfn.XLOOKUP(Table1_1[[#This Row],[CAS_rn]],[1]analyte_order!$C:$C,[1]analyte_order!$E:$E)</f>
        <v>14</v>
      </c>
      <c r="L3562" s="3">
        <v>4.3700000000000003E-2</v>
      </c>
    </row>
    <row r="3563" spans="1:12" x14ac:dyDescent="0.3">
      <c r="A3563" t="s">
        <v>226</v>
      </c>
      <c r="B3563" s="1">
        <v>44427</v>
      </c>
      <c r="C3563" s="1" t="str">
        <f t="shared" si="55"/>
        <v>21231</v>
      </c>
      <c r="D3563" t="s">
        <v>109</v>
      </c>
      <c r="E3563" t="s">
        <v>110</v>
      </c>
      <c r="F3563" t="s">
        <v>113</v>
      </c>
      <c r="G3563">
        <v>19.5</v>
      </c>
      <c r="H3563">
        <v>176.35</v>
      </c>
      <c r="I3563" t="s">
        <v>14</v>
      </c>
      <c r="J3563" t="str">
        <f>_xlfn.XLOOKUP(Table1_1[[#This Row],[Analyte]],[1]analyte_order!$B:$B,[1]analyte_order!$C:$C)</f>
        <v>2706-91-4</v>
      </c>
      <c r="K3563">
        <f>_xlfn.XLOOKUP(Table1_1[[#This Row],[CAS_rn]],[1]analyte_order!$C:$C,[1]analyte_order!$E:$E)</f>
        <v>15</v>
      </c>
      <c r="L3563" s="3">
        <v>0.109</v>
      </c>
    </row>
    <row r="3564" spans="1:12" x14ac:dyDescent="0.3">
      <c r="A3564" t="s">
        <v>226</v>
      </c>
      <c r="B3564" s="1">
        <v>44427</v>
      </c>
      <c r="C3564" s="1" t="str">
        <f t="shared" si="55"/>
        <v>21231</v>
      </c>
      <c r="D3564" t="s">
        <v>109</v>
      </c>
      <c r="E3564" t="s">
        <v>110</v>
      </c>
      <c r="F3564" t="s">
        <v>113</v>
      </c>
      <c r="G3564">
        <v>19.5</v>
      </c>
      <c r="H3564">
        <v>176.35</v>
      </c>
      <c r="I3564" t="s">
        <v>15</v>
      </c>
      <c r="J3564" t="str">
        <f>_xlfn.XLOOKUP(Table1_1[[#This Row],[Analyte]],[1]analyte_order!$B:$B,[1]analyte_order!$C:$C)</f>
        <v>355-46-4</v>
      </c>
      <c r="K3564">
        <f>_xlfn.XLOOKUP(Table1_1[[#This Row],[CAS_rn]],[1]analyte_order!$C:$C,[1]analyte_order!$E:$E)</f>
        <v>16</v>
      </c>
      <c r="L3564" s="3">
        <v>14.1</v>
      </c>
    </row>
    <row r="3565" spans="1:12" x14ac:dyDescent="0.3">
      <c r="A3565" t="s">
        <v>226</v>
      </c>
      <c r="B3565" s="1">
        <v>44427</v>
      </c>
      <c r="C3565" s="1" t="str">
        <f t="shared" si="55"/>
        <v>21231</v>
      </c>
      <c r="D3565" t="s">
        <v>109</v>
      </c>
      <c r="E3565" t="s">
        <v>110</v>
      </c>
      <c r="F3565" t="s">
        <v>113</v>
      </c>
      <c r="G3565">
        <v>19.5</v>
      </c>
      <c r="H3565">
        <v>176.35</v>
      </c>
      <c r="I3565" t="s">
        <v>16</v>
      </c>
      <c r="J3565" t="str">
        <f>_xlfn.XLOOKUP(Table1_1[[#This Row],[Analyte]],[1]analyte_order!$B:$B,[1]analyte_order!$C:$C)</f>
        <v>375-92-8</v>
      </c>
      <c r="K3565">
        <f>_xlfn.XLOOKUP(Table1_1[[#This Row],[CAS_rn]],[1]analyte_order!$C:$C,[1]analyte_order!$E:$E)</f>
        <v>17</v>
      </c>
      <c r="L3565" s="3">
        <v>3.52</v>
      </c>
    </row>
    <row r="3566" spans="1:12" x14ac:dyDescent="0.3">
      <c r="A3566" t="s">
        <v>226</v>
      </c>
      <c r="B3566" s="1">
        <v>44427</v>
      </c>
      <c r="C3566" s="1" t="str">
        <f t="shared" si="55"/>
        <v>21231</v>
      </c>
      <c r="D3566" t="s">
        <v>109</v>
      </c>
      <c r="E3566" t="s">
        <v>110</v>
      </c>
      <c r="F3566" t="s">
        <v>113</v>
      </c>
      <c r="G3566">
        <v>19.5</v>
      </c>
      <c r="H3566">
        <v>176.35</v>
      </c>
      <c r="I3566" t="s">
        <v>17</v>
      </c>
      <c r="J3566" t="str">
        <f>_xlfn.XLOOKUP(Table1_1[[#This Row],[Analyte]],[1]analyte_order!$B:$B,[1]analyte_order!$C:$C)</f>
        <v>1763-23-1</v>
      </c>
      <c r="K3566">
        <f>_xlfn.XLOOKUP(Table1_1[[#This Row],[CAS_rn]],[1]analyte_order!$C:$C,[1]analyte_order!$E:$E)</f>
        <v>18</v>
      </c>
      <c r="L3566" s="3">
        <v>2380</v>
      </c>
    </row>
    <row r="3567" spans="1:12" x14ac:dyDescent="0.3">
      <c r="A3567" t="s">
        <v>226</v>
      </c>
      <c r="B3567" s="1">
        <v>44427</v>
      </c>
      <c r="C3567" s="1" t="str">
        <f t="shared" si="55"/>
        <v>21231</v>
      </c>
      <c r="D3567" t="s">
        <v>109</v>
      </c>
      <c r="E3567" t="s">
        <v>110</v>
      </c>
      <c r="F3567" t="s">
        <v>113</v>
      </c>
      <c r="G3567">
        <v>19.5</v>
      </c>
      <c r="H3567">
        <v>176.35</v>
      </c>
      <c r="I3567" t="s">
        <v>25</v>
      </c>
      <c r="J3567" t="str">
        <f>_xlfn.XLOOKUP(Table1_1[[#This Row],[Analyte]],[1]analyte_order!$B:$B,[1]analyte_order!$C:$C)</f>
        <v>68259-12-1</v>
      </c>
      <c r="K3567">
        <f>_xlfn.XLOOKUP(Table1_1[[#This Row],[CAS_rn]],[1]analyte_order!$C:$C,[1]analyte_order!$E:$E)</f>
        <v>19</v>
      </c>
      <c r="L3567" s="3">
        <v>25.4</v>
      </c>
    </row>
    <row r="3568" spans="1:12" x14ac:dyDescent="0.3">
      <c r="A3568" t="s">
        <v>226</v>
      </c>
      <c r="B3568" s="1">
        <v>44427</v>
      </c>
      <c r="C3568" s="1" t="str">
        <f t="shared" si="55"/>
        <v>21231</v>
      </c>
      <c r="D3568" t="s">
        <v>109</v>
      </c>
      <c r="E3568" t="s">
        <v>110</v>
      </c>
      <c r="F3568" t="s">
        <v>113</v>
      </c>
      <c r="G3568">
        <v>19.5</v>
      </c>
      <c r="H3568">
        <v>176.35</v>
      </c>
      <c r="I3568" t="s">
        <v>26</v>
      </c>
      <c r="J3568" t="str">
        <f>_xlfn.XLOOKUP(Table1_1[[#This Row],[Analyte]],[1]analyte_order!$B:$B,[1]analyte_order!$C:$C)</f>
        <v>335-77-3</v>
      </c>
      <c r="K3568">
        <f>_xlfn.XLOOKUP(Table1_1[[#This Row],[CAS_rn]],[1]analyte_order!$C:$C,[1]analyte_order!$E:$E)</f>
        <v>20</v>
      </c>
      <c r="L3568" s="3">
        <v>21.6</v>
      </c>
    </row>
    <row r="3569" spans="1:12" x14ac:dyDescent="0.3">
      <c r="A3569" t="s">
        <v>226</v>
      </c>
      <c r="B3569" s="1">
        <v>44427</v>
      </c>
      <c r="C3569" s="1" t="str">
        <f t="shared" si="55"/>
        <v>21231</v>
      </c>
      <c r="D3569" t="s">
        <v>109</v>
      </c>
      <c r="E3569" t="s">
        <v>110</v>
      </c>
      <c r="F3569" t="s">
        <v>113</v>
      </c>
      <c r="G3569">
        <v>19.5</v>
      </c>
      <c r="H3569">
        <v>176.35</v>
      </c>
      <c r="I3569" t="s">
        <v>27</v>
      </c>
      <c r="J3569" t="str">
        <f>_xlfn.XLOOKUP(Table1_1[[#This Row],[Analyte]],[1]analyte_order!$B:$B,[1]analyte_order!$C:$C)</f>
        <v>79780-39-5</v>
      </c>
      <c r="K3569">
        <f>_xlfn.XLOOKUP(Table1_1[[#This Row],[CAS_rn]],[1]analyte_order!$C:$C,[1]analyte_order!$E:$E)</f>
        <v>21</v>
      </c>
      <c r="L3569" s="3">
        <v>11.7</v>
      </c>
    </row>
    <row r="3570" spans="1:12" x14ac:dyDescent="0.3">
      <c r="A3570" t="s">
        <v>226</v>
      </c>
      <c r="B3570" s="1">
        <v>44427</v>
      </c>
      <c r="C3570" s="1" t="str">
        <f t="shared" si="55"/>
        <v>21231</v>
      </c>
      <c r="D3570" t="s">
        <v>109</v>
      </c>
      <c r="E3570" t="s">
        <v>110</v>
      </c>
      <c r="F3570" t="s">
        <v>113</v>
      </c>
      <c r="G3570">
        <v>19.5</v>
      </c>
      <c r="H3570">
        <v>176.35</v>
      </c>
      <c r="I3570" t="s">
        <v>28</v>
      </c>
      <c r="J3570" t="str">
        <f>_xlfn.XLOOKUP(Table1_1[[#This Row],[Analyte]],[1]analyte_order!$B:$B,[1]analyte_order!$C:$C)</f>
        <v>757124-72-4</v>
      </c>
      <c r="K3570">
        <f>_xlfn.XLOOKUP(Table1_1[[#This Row],[CAS_rn]],[1]analyte_order!$C:$C,[1]analyte_order!$E:$E)</f>
        <v>22</v>
      </c>
      <c r="L3570" s="3">
        <v>0.109</v>
      </c>
    </row>
    <row r="3571" spans="1:12" x14ac:dyDescent="0.3">
      <c r="A3571" t="s">
        <v>226</v>
      </c>
      <c r="B3571" s="1">
        <v>44427</v>
      </c>
      <c r="C3571" s="1" t="str">
        <f t="shared" si="55"/>
        <v>21231</v>
      </c>
      <c r="D3571" t="s">
        <v>109</v>
      </c>
      <c r="E3571" t="s">
        <v>110</v>
      </c>
      <c r="F3571" t="s">
        <v>113</v>
      </c>
      <c r="G3571">
        <v>19.5</v>
      </c>
      <c r="H3571">
        <v>176.35</v>
      </c>
      <c r="I3571" t="s">
        <v>18</v>
      </c>
      <c r="J3571" t="str">
        <f>_xlfn.XLOOKUP(Table1_1[[#This Row],[Analyte]],[1]analyte_order!$B:$B,[1]analyte_order!$C:$C)</f>
        <v>27619-97-2</v>
      </c>
      <c r="K3571">
        <f>_xlfn.XLOOKUP(Table1_1[[#This Row],[CAS_rn]],[1]analyte_order!$C:$C,[1]analyte_order!$E:$E)</f>
        <v>23</v>
      </c>
      <c r="L3571" s="3">
        <v>4.3700000000000003E-2</v>
      </c>
    </row>
    <row r="3572" spans="1:12" x14ac:dyDescent="0.3">
      <c r="A3572" t="s">
        <v>226</v>
      </c>
      <c r="B3572" s="1">
        <v>44427</v>
      </c>
      <c r="C3572" s="1" t="str">
        <f t="shared" si="55"/>
        <v>21231</v>
      </c>
      <c r="D3572" t="s">
        <v>109</v>
      </c>
      <c r="E3572" t="s">
        <v>110</v>
      </c>
      <c r="F3572" t="s">
        <v>113</v>
      </c>
      <c r="G3572">
        <v>19.5</v>
      </c>
      <c r="H3572">
        <v>176.35</v>
      </c>
      <c r="I3572" t="s">
        <v>29</v>
      </c>
      <c r="J3572" t="str">
        <f>_xlfn.XLOOKUP(Table1_1[[#This Row],[Analyte]],[1]analyte_order!$B:$B,[1]analyte_order!$C:$C)</f>
        <v>39108-34-4</v>
      </c>
      <c r="K3572">
        <f>_xlfn.XLOOKUP(Table1_1[[#This Row],[CAS_rn]],[1]analyte_order!$C:$C,[1]analyte_order!$E:$E)</f>
        <v>24</v>
      </c>
      <c r="L3572" s="3">
        <v>4.1500000000000004</v>
      </c>
    </row>
    <row r="3573" spans="1:12" x14ac:dyDescent="0.3">
      <c r="A3573" t="s">
        <v>226</v>
      </c>
      <c r="B3573" s="1">
        <v>44427</v>
      </c>
      <c r="C3573" s="1" t="str">
        <f t="shared" si="55"/>
        <v>21231</v>
      </c>
      <c r="D3573" t="s">
        <v>109</v>
      </c>
      <c r="E3573" t="s">
        <v>110</v>
      </c>
      <c r="F3573" t="s">
        <v>113</v>
      </c>
      <c r="G3573">
        <v>19.5</v>
      </c>
      <c r="H3573">
        <v>176.35</v>
      </c>
      <c r="I3573" t="s">
        <v>30</v>
      </c>
      <c r="J3573" t="str">
        <f>_xlfn.XLOOKUP(Table1_1[[#This Row],[Analyte]],[1]analyte_order!$B:$B,[1]analyte_order!$C:$C)</f>
        <v>120226-60-0</v>
      </c>
      <c r="K3573">
        <f>_xlfn.XLOOKUP(Table1_1[[#This Row],[CAS_rn]],[1]analyte_order!$C:$C,[1]analyte_order!$E:$E)</f>
        <v>25</v>
      </c>
      <c r="L3573" s="3">
        <v>4.4800000000000004</v>
      </c>
    </row>
    <row r="3574" spans="1:12" x14ac:dyDescent="0.3">
      <c r="A3574" t="s">
        <v>226</v>
      </c>
      <c r="B3574" s="1">
        <v>44427</v>
      </c>
      <c r="C3574" s="1" t="str">
        <f t="shared" si="55"/>
        <v>21231</v>
      </c>
      <c r="D3574" t="s">
        <v>109</v>
      </c>
      <c r="E3574" t="s">
        <v>110</v>
      </c>
      <c r="F3574" t="s">
        <v>113</v>
      </c>
      <c r="G3574">
        <v>19.5</v>
      </c>
      <c r="H3574">
        <v>176.35</v>
      </c>
      <c r="I3574" t="s">
        <v>31</v>
      </c>
      <c r="J3574" t="str">
        <f>_xlfn.XLOOKUP(Table1_1[[#This Row],[Analyte]],[1]analyte_order!$B:$B,[1]analyte_order!$C:$C)</f>
        <v>2355-31-9</v>
      </c>
      <c r="K3574">
        <f>_xlfn.XLOOKUP(Table1_1[[#This Row],[CAS_rn]],[1]analyte_order!$C:$C,[1]analyte_order!$E:$E)</f>
        <v>26</v>
      </c>
      <c r="L3574" s="3">
        <v>4.3700000000000003E-2</v>
      </c>
    </row>
    <row r="3575" spans="1:12" x14ac:dyDescent="0.3">
      <c r="A3575" t="s">
        <v>226</v>
      </c>
      <c r="B3575" s="1">
        <v>44427</v>
      </c>
      <c r="C3575" s="1" t="str">
        <f t="shared" si="55"/>
        <v>21231</v>
      </c>
      <c r="D3575" t="s">
        <v>109</v>
      </c>
      <c r="E3575" t="s">
        <v>110</v>
      </c>
      <c r="F3575" t="s">
        <v>113</v>
      </c>
      <c r="G3575">
        <v>19.5</v>
      </c>
      <c r="H3575">
        <v>176.35</v>
      </c>
      <c r="I3575" t="s">
        <v>32</v>
      </c>
      <c r="J3575" t="str">
        <f>_xlfn.XLOOKUP(Table1_1[[#This Row],[Analyte]],[1]analyte_order!$B:$B,[1]analyte_order!$C:$C)</f>
        <v>2991-50-6</v>
      </c>
      <c r="K3575">
        <f>_xlfn.XLOOKUP(Table1_1[[#This Row],[CAS_rn]],[1]analyte_order!$C:$C,[1]analyte_order!$E:$E)</f>
        <v>27</v>
      </c>
      <c r="L3575" s="3">
        <v>4.3700000000000003E-2</v>
      </c>
    </row>
    <row r="3576" spans="1:12" x14ac:dyDescent="0.3">
      <c r="A3576" t="s">
        <v>226</v>
      </c>
      <c r="B3576" s="1">
        <v>44427</v>
      </c>
      <c r="C3576" s="1" t="str">
        <f t="shared" si="55"/>
        <v>21231</v>
      </c>
      <c r="D3576" t="s">
        <v>109</v>
      </c>
      <c r="E3576" t="s">
        <v>110</v>
      </c>
      <c r="F3576" t="s">
        <v>113</v>
      </c>
      <c r="G3576">
        <v>19.5</v>
      </c>
      <c r="H3576">
        <v>176.35</v>
      </c>
      <c r="I3576" t="s">
        <v>33</v>
      </c>
      <c r="J3576" t="str">
        <f>_xlfn.XLOOKUP(Table1_1[[#This Row],[Analyte]],[1]analyte_order!$B:$B,[1]analyte_order!$C:$C)</f>
        <v>754-91-6</v>
      </c>
      <c r="K3576">
        <f>_xlfn.XLOOKUP(Table1_1[[#This Row],[CAS_rn]],[1]analyte_order!$C:$C,[1]analyte_order!$E:$E)</f>
        <v>28</v>
      </c>
      <c r="L3576" s="3">
        <v>16.100000000000001</v>
      </c>
    </row>
    <row r="3577" spans="1:12" x14ac:dyDescent="0.3">
      <c r="A3577" t="s">
        <v>226</v>
      </c>
      <c r="B3577" s="1">
        <v>44427</v>
      </c>
      <c r="C3577" s="1" t="str">
        <f t="shared" si="55"/>
        <v>21231</v>
      </c>
      <c r="D3577" t="s">
        <v>109</v>
      </c>
      <c r="E3577" t="s">
        <v>110</v>
      </c>
      <c r="F3577" t="s">
        <v>113</v>
      </c>
      <c r="G3577">
        <v>19.5</v>
      </c>
      <c r="H3577">
        <v>176.35</v>
      </c>
      <c r="I3577" t="s">
        <v>34</v>
      </c>
      <c r="J3577" t="str">
        <f>_xlfn.XLOOKUP(Table1_1[[#This Row],[Analyte]],[1]analyte_order!$B:$B,[1]analyte_order!$C:$C)</f>
        <v>2806-24-8</v>
      </c>
      <c r="K3577">
        <f>_xlfn.XLOOKUP(Table1_1[[#This Row],[CAS_rn]],[1]analyte_order!$C:$C,[1]analyte_order!$E:$E)</f>
        <v>29</v>
      </c>
      <c r="L3577" s="3">
        <v>4.3700000000000003E-2</v>
      </c>
    </row>
    <row r="3578" spans="1:12" x14ac:dyDescent="0.3">
      <c r="A3578" t="s">
        <v>226</v>
      </c>
      <c r="B3578" s="1">
        <v>44427</v>
      </c>
      <c r="C3578" s="1" t="str">
        <f t="shared" si="55"/>
        <v>21231</v>
      </c>
      <c r="D3578" t="s">
        <v>109</v>
      </c>
      <c r="E3578" t="s">
        <v>110</v>
      </c>
      <c r="F3578" t="s">
        <v>113</v>
      </c>
      <c r="G3578">
        <v>19.5</v>
      </c>
      <c r="H3578">
        <v>176.35</v>
      </c>
      <c r="I3578" t="s">
        <v>35</v>
      </c>
      <c r="J3578" t="str">
        <f>_xlfn.XLOOKUP(Table1_1[[#This Row],[Analyte]],[1]analyte_order!$B:$B,[1]analyte_order!$C:$C)</f>
        <v>31506-32-8</v>
      </c>
      <c r="K3578">
        <f>_xlfn.XLOOKUP(Table1_1[[#This Row],[CAS_rn]],[1]analyte_order!$C:$C,[1]analyte_order!$E:$E)</f>
        <v>30</v>
      </c>
      <c r="L3578" s="3">
        <v>4.3700000000000003E-2</v>
      </c>
    </row>
    <row r="3579" spans="1:12" x14ac:dyDescent="0.3">
      <c r="A3579" t="s">
        <v>226</v>
      </c>
      <c r="B3579" s="1">
        <v>44427</v>
      </c>
      <c r="C3579" s="1" t="str">
        <f t="shared" si="55"/>
        <v>21231</v>
      </c>
      <c r="D3579" t="s">
        <v>109</v>
      </c>
      <c r="E3579" t="s">
        <v>110</v>
      </c>
      <c r="F3579" t="s">
        <v>113</v>
      </c>
      <c r="G3579">
        <v>19.5</v>
      </c>
      <c r="H3579">
        <v>176.35</v>
      </c>
      <c r="I3579" t="s">
        <v>36</v>
      </c>
      <c r="J3579" t="str">
        <f>_xlfn.XLOOKUP(Table1_1[[#This Row],[Analyte]],[1]analyte_order!$B:$B,[1]analyte_order!$C:$C)</f>
        <v>4151-50-2</v>
      </c>
      <c r="K3579">
        <f>_xlfn.XLOOKUP(Table1_1[[#This Row],[CAS_rn]],[1]analyte_order!$C:$C,[1]analyte_order!$E:$E)</f>
        <v>31</v>
      </c>
      <c r="L3579" s="3">
        <v>4.3700000000000003E-2</v>
      </c>
    </row>
    <row r="3580" spans="1:12" x14ac:dyDescent="0.3">
      <c r="A3580" t="s">
        <v>226</v>
      </c>
      <c r="B3580" s="1">
        <v>44427</v>
      </c>
      <c r="C3580" s="1" t="str">
        <f t="shared" si="55"/>
        <v>21231</v>
      </c>
      <c r="D3580" t="s">
        <v>109</v>
      </c>
      <c r="E3580" t="s">
        <v>110</v>
      </c>
      <c r="F3580" t="s">
        <v>113</v>
      </c>
      <c r="G3580">
        <v>19.5</v>
      </c>
      <c r="H3580">
        <v>176.35</v>
      </c>
      <c r="I3580" t="s">
        <v>37</v>
      </c>
      <c r="J3580" t="str">
        <f>_xlfn.XLOOKUP(Table1_1[[#This Row],[Analyte]],[1]analyte_order!$B:$B,[1]analyte_order!$C:$C)</f>
        <v>13252-13-6</v>
      </c>
      <c r="K3580">
        <f>_xlfn.XLOOKUP(Table1_1[[#This Row],[CAS_rn]],[1]analyte_order!$C:$C,[1]analyte_order!$E:$E)</f>
        <v>34</v>
      </c>
      <c r="L3580" s="3">
        <v>4.3700000000000003E-2</v>
      </c>
    </row>
    <row r="3581" spans="1:12" x14ac:dyDescent="0.3">
      <c r="A3581" t="s">
        <v>226</v>
      </c>
      <c r="B3581" s="1">
        <v>44427</v>
      </c>
      <c r="C3581" s="1" t="str">
        <f t="shared" si="55"/>
        <v>21231</v>
      </c>
      <c r="D3581" t="s">
        <v>109</v>
      </c>
      <c r="E3581" t="s">
        <v>110</v>
      </c>
      <c r="F3581" t="s">
        <v>113</v>
      </c>
      <c r="G3581">
        <v>19.5</v>
      </c>
      <c r="H3581">
        <v>176.35</v>
      </c>
      <c r="I3581" t="s">
        <v>38</v>
      </c>
      <c r="J3581" t="str">
        <f>_xlfn.XLOOKUP(Table1_1[[#This Row],[Analyte]],[1]analyte_order!$B:$B,[1]analyte_order!$C:$C)</f>
        <v>919005-14-4</v>
      </c>
      <c r="K3581">
        <f>_xlfn.XLOOKUP(Table1_1[[#This Row],[CAS_rn]],[1]analyte_order!$C:$C,[1]analyte_order!$E:$E)</f>
        <v>35</v>
      </c>
      <c r="L3581" s="3">
        <v>4.3700000000000003E-2</v>
      </c>
    </row>
    <row r="3582" spans="1:12" x14ac:dyDescent="0.3">
      <c r="A3582" t="s">
        <v>226</v>
      </c>
      <c r="B3582" s="1">
        <v>44427</v>
      </c>
      <c r="C3582" s="1" t="str">
        <f t="shared" si="55"/>
        <v>21231</v>
      </c>
      <c r="D3582" t="s">
        <v>109</v>
      </c>
      <c r="E3582" t="s">
        <v>110</v>
      </c>
      <c r="F3582" t="s">
        <v>113</v>
      </c>
      <c r="G3582">
        <v>19.5</v>
      </c>
      <c r="H3582">
        <v>176.35</v>
      </c>
      <c r="I3582" t="s">
        <v>39</v>
      </c>
      <c r="J3582" t="str">
        <f>_xlfn.XLOOKUP(Table1_1[[#This Row],[Analyte]],[1]analyte_order!$B:$B,[1]analyte_order!$C:$C)</f>
        <v>756426-58-1</v>
      </c>
      <c r="K3582">
        <f>_xlfn.XLOOKUP(Table1_1[[#This Row],[CAS_rn]],[1]analyte_order!$C:$C,[1]analyte_order!$E:$E)</f>
        <v>36</v>
      </c>
      <c r="L3582" s="3">
        <v>4.3700000000000003E-2</v>
      </c>
    </row>
    <row r="3583" spans="1:12" x14ac:dyDescent="0.3">
      <c r="A3583" t="s">
        <v>226</v>
      </c>
      <c r="B3583" s="1">
        <v>44427</v>
      </c>
      <c r="C3583" s="1" t="str">
        <f t="shared" si="55"/>
        <v>21231</v>
      </c>
      <c r="D3583" t="s">
        <v>109</v>
      </c>
      <c r="E3583" t="s">
        <v>110</v>
      </c>
      <c r="F3583" t="s">
        <v>113</v>
      </c>
      <c r="G3583">
        <v>19.5</v>
      </c>
      <c r="H3583">
        <v>176.35</v>
      </c>
      <c r="I3583" t="s">
        <v>40</v>
      </c>
      <c r="J3583" t="str">
        <f>_xlfn.XLOOKUP(Table1_1[[#This Row],[Analyte]],[1]analyte_order!$B:$B,[1]analyte_order!$C:$C)</f>
        <v>763051-92-9</v>
      </c>
      <c r="K3583">
        <f>_xlfn.XLOOKUP(Table1_1[[#This Row],[CAS_rn]],[1]analyte_order!$C:$C,[1]analyte_order!$E:$E)</f>
        <v>37</v>
      </c>
      <c r="L3583" s="3">
        <v>4.3700000000000003E-2</v>
      </c>
    </row>
    <row r="3584" spans="1:12" x14ac:dyDescent="0.3">
      <c r="A3584" t="s">
        <v>226</v>
      </c>
      <c r="B3584" s="1">
        <v>44427</v>
      </c>
      <c r="C3584" s="1" t="str">
        <f t="shared" si="55"/>
        <v>21231</v>
      </c>
      <c r="D3584" t="s">
        <v>109</v>
      </c>
      <c r="E3584" t="s">
        <v>110</v>
      </c>
      <c r="F3584" t="s">
        <v>113</v>
      </c>
      <c r="G3584">
        <v>19.5</v>
      </c>
      <c r="H3584">
        <v>176.35</v>
      </c>
      <c r="I3584" t="s">
        <v>41</v>
      </c>
      <c r="J3584" t="str">
        <f>_xlfn.XLOOKUP(Table1_1[[#This Row],[Analyte]],[1]analyte_order!$B:$B,[1]analyte_order!$C:$C)</f>
        <v>356-02-5</v>
      </c>
      <c r="K3584">
        <f>_xlfn.XLOOKUP(Table1_1[[#This Row],[CAS_rn]],[1]analyte_order!$C:$C,[1]analyte_order!$E:$E)</f>
        <v>38</v>
      </c>
      <c r="L3584" s="3">
        <v>0.437</v>
      </c>
    </row>
    <row r="3585" spans="1:12" x14ac:dyDescent="0.3">
      <c r="A3585" t="s">
        <v>226</v>
      </c>
      <c r="B3585" s="1">
        <v>44427</v>
      </c>
      <c r="C3585" s="1" t="str">
        <f t="shared" si="55"/>
        <v>21231</v>
      </c>
      <c r="D3585" t="s">
        <v>109</v>
      </c>
      <c r="E3585" t="s">
        <v>110</v>
      </c>
      <c r="F3585" t="s">
        <v>113</v>
      </c>
      <c r="G3585">
        <v>19.5</v>
      </c>
      <c r="H3585">
        <v>176.35</v>
      </c>
      <c r="I3585" t="s">
        <v>42</v>
      </c>
      <c r="J3585" t="str">
        <f>_xlfn.XLOOKUP(Table1_1[[#This Row],[Analyte]],[1]analyte_order!$B:$B,[1]analyte_order!$C:$C)</f>
        <v>914637-49-3</v>
      </c>
      <c r="K3585">
        <f>_xlfn.XLOOKUP(Table1_1[[#This Row],[CAS_rn]],[1]analyte_order!$C:$C,[1]analyte_order!$E:$E)</f>
        <v>39</v>
      </c>
      <c r="L3585" s="3">
        <v>4.3700000000000003E-2</v>
      </c>
    </row>
    <row r="3586" spans="1:12" x14ac:dyDescent="0.3">
      <c r="A3586" t="s">
        <v>226</v>
      </c>
      <c r="B3586" s="1">
        <v>44427</v>
      </c>
      <c r="C3586" s="1" t="str">
        <f t="shared" ref="C3586:C3649" si="56">TEXT(B3586,"yy")&amp;TEXT((B3586-DATEVALUE("1/1/"&amp;TEXT(B3586,"yy"))+1),"000")</f>
        <v>21231</v>
      </c>
      <c r="D3586" t="s">
        <v>109</v>
      </c>
      <c r="E3586" t="s">
        <v>110</v>
      </c>
      <c r="F3586" t="s">
        <v>113</v>
      </c>
      <c r="G3586">
        <v>19.5</v>
      </c>
      <c r="H3586">
        <v>176.35</v>
      </c>
      <c r="I3586" t="s">
        <v>43</v>
      </c>
      <c r="J3586" t="str">
        <f>_xlfn.XLOOKUP(Table1_1[[#This Row],[Analyte]],[1]analyte_order!$B:$B,[1]analyte_order!$C:$C)</f>
        <v>812-70-4</v>
      </c>
      <c r="K3586">
        <f>_xlfn.XLOOKUP(Table1_1[[#This Row],[CAS_rn]],[1]analyte_order!$C:$C,[1]analyte_order!$E:$E)</f>
        <v>40</v>
      </c>
      <c r="L3586" s="3">
        <v>1.91</v>
      </c>
    </row>
    <row r="3587" spans="1:12" x14ac:dyDescent="0.3">
      <c r="A3587" t="s">
        <v>226</v>
      </c>
      <c r="B3587" s="1">
        <v>44427</v>
      </c>
      <c r="C3587" s="1" t="str">
        <f t="shared" si="56"/>
        <v>21231</v>
      </c>
      <c r="D3587" t="s">
        <v>109</v>
      </c>
      <c r="E3587" t="s">
        <v>110</v>
      </c>
      <c r="F3587" t="s">
        <v>113</v>
      </c>
      <c r="G3587">
        <v>19.5</v>
      </c>
      <c r="H3587">
        <v>176.35</v>
      </c>
      <c r="I3587" t="s">
        <v>44</v>
      </c>
      <c r="J3587" t="str">
        <f>_xlfn.XLOOKUP(Table1_1[[#This Row],[Analyte]],[1]analyte_order!$B:$B,[1]analyte_order!$C:$C)</f>
        <v>53826-12-3</v>
      </c>
      <c r="K3587">
        <f>_xlfn.XLOOKUP(Table1_1[[#This Row],[CAS_rn]],[1]analyte_order!$C:$C,[1]analyte_order!$E:$E)</f>
        <v>41</v>
      </c>
      <c r="L3587" s="3">
        <v>0.109</v>
      </c>
    </row>
    <row r="3588" spans="1:12" x14ac:dyDescent="0.3">
      <c r="A3588" t="s">
        <v>226</v>
      </c>
      <c r="B3588" s="1">
        <v>44427</v>
      </c>
      <c r="C3588" s="1" t="str">
        <f t="shared" si="56"/>
        <v>21231</v>
      </c>
      <c r="D3588" t="s">
        <v>109</v>
      </c>
      <c r="E3588" t="s">
        <v>110</v>
      </c>
      <c r="F3588" t="s">
        <v>113</v>
      </c>
      <c r="G3588">
        <v>19.5</v>
      </c>
      <c r="H3588">
        <v>176.35</v>
      </c>
      <c r="I3588" t="s">
        <v>45</v>
      </c>
      <c r="J3588" t="str">
        <f>_xlfn.XLOOKUP(Table1_1[[#This Row],[Analyte]],[1]analyte_order!$B:$B,[1]analyte_order!$C:$C)</f>
        <v>27854-31-5</v>
      </c>
      <c r="K3588">
        <f>_xlfn.XLOOKUP(Table1_1[[#This Row],[CAS_rn]],[1]analyte_order!$C:$C,[1]analyte_order!$E:$E)</f>
        <v>42</v>
      </c>
      <c r="L3588" s="3">
        <v>0.109</v>
      </c>
    </row>
    <row r="3589" spans="1:12" x14ac:dyDescent="0.3">
      <c r="A3589" t="s">
        <v>226</v>
      </c>
      <c r="B3589" s="1">
        <v>44427</v>
      </c>
      <c r="C3589" s="1" t="str">
        <f t="shared" si="56"/>
        <v>21231</v>
      </c>
      <c r="D3589" t="s">
        <v>109</v>
      </c>
      <c r="E3589" t="s">
        <v>110</v>
      </c>
      <c r="F3589" t="s">
        <v>113</v>
      </c>
      <c r="G3589">
        <v>19.5</v>
      </c>
      <c r="H3589">
        <v>176.35</v>
      </c>
      <c r="I3589" t="s">
        <v>46</v>
      </c>
      <c r="J3589" t="str">
        <f>_xlfn.XLOOKUP(Table1_1[[#This Row],[Analyte]],[1]analyte_order!$B:$B,[1]analyte_order!$C:$C)</f>
        <v>53826-13-4</v>
      </c>
      <c r="K3589">
        <f>_xlfn.XLOOKUP(Table1_1[[#This Row],[CAS_rn]],[1]analyte_order!$C:$C,[1]analyte_order!$E:$E)</f>
        <v>43</v>
      </c>
      <c r="L3589" s="3">
        <v>4.3700000000000003E-2</v>
      </c>
    </row>
    <row r="3590" spans="1:12" x14ac:dyDescent="0.3">
      <c r="A3590" t="s">
        <v>226</v>
      </c>
      <c r="B3590" s="1">
        <v>44427</v>
      </c>
      <c r="C3590" s="1" t="str">
        <f t="shared" si="56"/>
        <v>21231</v>
      </c>
      <c r="D3590" t="s">
        <v>109</v>
      </c>
      <c r="E3590" t="s">
        <v>110</v>
      </c>
      <c r="F3590" t="s">
        <v>113</v>
      </c>
      <c r="G3590">
        <v>19.5</v>
      </c>
      <c r="H3590">
        <v>176.35</v>
      </c>
      <c r="I3590" t="s">
        <v>47</v>
      </c>
      <c r="J3590" t="str">
        <f>_xlfn.XLOOKUP(Table1_1[[#This Row],[Analyte]],[1]analyte_order!$B:$B,[1]analyte_order!$C:$C)</f>
        <v>161094-75-3</v>
      </c>
      <c r="K3590">
        <f>_xlfn.XLOOKUP(Table1_1[[#This Row],[CAS_rn]],[1]analyte_order!$C:$C,[1]analyte_order!$E:$E)</f>
        <v>44</v>
      </c>
      <c r="L3590" s="3">
        <v>4.3700000000000003E-2</v>
      </c>
    </row>
    <row r="3591" spans="1:12" x14ac:dyDescent="0.3">
      <c r="A3591" t="s">
        <v>226</v>
      </c>
      <c r="B3591" s="1">
        <v>44427</v>
      </c>
      <c r="C3591" s="1" t="str">
        <f t="shared" si="56"/>
        <v>21231</v>
      </c>
      <c r="D3591" t="s">
        <v>109</v>
      </c>
      <c r="E3591" t="s">
        <v>110</v>
      </c>
      <c r="F3591" t="s">
        <v>113</v>
      </c>
      <c r="G3591">
        <v>19.5</v>
      </c>
      <c r="H3591">
        <v>176.35</v>
      </c>
      <c r="I3591" t="s">
        <v>48</v>
      </c>
      <c r="J3591" t="str">
        <f>_xlfn.XLOOKUP(Table1_1[[#This Row],[Analyte]],[1]analyte_order!$B:$B,[1]analyte_order!$C:$C)</f>
        <v>70887-84-2</v>
      </c>
      <c r="K3591">
        <f>_xlfn.XLOOKUP(Table1_1[[#This Row],[CAS_rn]],[1]analyte_order!$C:$C,[1]analyte_order!$E:$E)</f>
        <v>45</v>
      </c>
      <c r="L3591" s="3">
        <v>4.3700000000000003E-2</v>
      </c>
    </row>
    <row r="3592" spans="1:12" x14ac:dyDescent="0.3">
      <c r="A3592" t="s">
        <v>226</v>
      </c>
      <c r="B3592" s="1">
        <v>44427</v>
      </c>
      <c r="C3592" s="1" t="str">
        <f t="shared" si="56"/>
        <v>21231</v>
      </c>
      <c r="D3592" t="s">
        <v>109</v>
      </c>
      <c r="E3592" t="s">
        <v>110</v>
      </c>
      <c r="F3592" t="s">
        <v>113</v>
      </c>
      <c r="G3592">
        <v>19.5</v>
      </c>
      <c r="H3592">
        <v>176.35</v>
      </c>
      <c r="I3592" t="s">
        <v>49</v>
      </c>
      <c r="J3592" t="str">
        <f>_xlfn.XLOOKUP(Table1_1[[#This Row],[Analyte]],[1]analyte_order!$B:$B,[1]analyte_order!$C:$C)</f>
        <v>57677-95-9</v>
      </c>
      <c r="K3592">
        <f>_xlfn.XLOOKUP(Table1_1[[#This Row],[CAS_rn]],[1]analyte_order!$C:$C,[1]analyte_order!$E:$E)</f>
        <v>46</v>
      </c>
      <c r="L3592" s="3">
        <v>0.109</v>
      </c>
    </row>
    <row r="3593" spans="1:12" x14ac:dyDescent="0.3">
      <c r="A3593" t="s">
        <v>226</v>
      </c>
      <c r="B3593" s="1">
        <v>44427</v>
      </c>
      <c r="C3593" s="1" t="str">
        <f t="shared" si="56"/>
        <v>21231</v>
      </c>
      <c r="D3593" t="s">
        <v>109</v>
      </c>
      <c r="E3593" t="s">
        <v>110</v>
      </c>
      <c r="F3593" t="s">
        <v>113</v>
      </c>
      <c r="G3593">
        <v>19.5</v>
      </c>
      <c r="H3593">
        <v>176.35</v>
      </c>
      <c r="I3593" t="s">
        <v>50</v>
      </c>
      <c r="J3593" t="str">
        <f>_xlfn.XLOOKUP(Table1_1[[#This Row],[Analyte]],[1]analyte_order!$B:$B,[1]analyte_order!$C:$C)</f>
        <v>30334-69-1</v>
      </c>
      <c r="K3593">
        <f>_xlfn.XLOOKUP(Table1_1[[#This Row],[CAS_rn]],[1]analyte_order!$C:$C,[1]analyte_order!$E:$E)</f>
        <v>51</v>
      </c>
      <c r="L3593" s="3">
        <v>0.109</v>
      </c>
    </row>
    <row r="3594" spans="1:12" x14ac:dyDescent="0.3">
      <c r="A3594" t="s">
        <v>226</v>
      </c>
      <c r="B3594" s="1">
        <v>44427</v>
      </c>
      <c r="C3594" s="1" t="str">
        <f t="shared" si="56"/>
        <v>21231</v>
      </c>
      <c r="D3594" t="s">
        <v>109</v>
      </c>
      <c r="E3594" t="s">
        <v>110</v>
      </c>
      <c r="F3594" t="s">
        <v>113</v>
      </c>
      <c r="G3594">
        <v>19.5</v>
      </c>
      <c r="H3594">
        <v>176.35</v>
      </c>
      <c r="I3594" t="s">
        <v>51</v>
      </c>
      <c r="J3594" t="str">
        <f>_xlfn.XLOOKUP(Table1_1[[#This Row],[Analyte]],[1]analyte_order!$B:$B,[1]analyte_order!$C:$C)</f>
        <v>41997-13-1</v>
      </c>
      <c r="K3594">
        <f>_xlfn.XLOOKUP(Table1_1[[#This Row],[CAS_rn]],[1]analyte_order!$C:$C,[1]analyte_order!$E:$E)</f>
        <v>52</v>
      </c>
      <c r="L3594" s="3">
        <v>4.3700000000000003E-2</v>
      </c>
    </row>
    <row r="3595" spans="1:12" x14ac:dyDescent="0.3">
      <c r="A3595" t="s">
        <v>226</v>
      </c>
      <c r="B3595" s="1">
        <v>44427</v>
      </c>
      <c r="C3595" s="1" t="str">
        <f t="shared" si="56"/>
        <v>21231</v>
      </c>
      <c r="D3595" t="s">
        <v>109</v>
      </c>
      <c r="E3595" t="s">
        <v>110</v>
      </c>
      <c r="F3595" t="s">
        <v>113</v>
      </c>
      <c r="G3595">
        <v>19.5</v>
      </c>
      <c r="H3595">
        <v>176.35</v>
      </c>
      <c r="I3595" t="s">
        <v>52</v>
      </c>
      <c r="J3595" t="str">
        <f>_xlfn.XLOOKUP(Table1_1[[#This Row],[Analyte]],[1]analyte_order!$B:$B,[1]analyte_order!$C:$C)</f>
        <v>423-41-6</v>
      </c>
      <c r="K3595">
        <f>_xlfn.XLOOKUP(Table1_1[[#This Row],[CAS_rn]],[1]analyte_order!$C:$C,[1]analyte_order!$E:$E)</f>
        <v>53</v>
      </c>
      <c r="L3595" s="3">
        <v>0.109</v>
      </c>
    </row>
    <row r="3596" spans="1:12" x14ac:dyDescent="0.3">
      <c r="A3596" t="s">
        <v>226</v>
      </c>
      <c r="B3596" s="1">
        <v>44427</v>
      </c>
      <c r="C3596" s="1" t="str">
        <f t="shared" si="56"/>
        <v>21231</v>
      </c>
      <c r="D3596" t="s">
        <v>109</v>
      </c>
      <c r="E3596" t="s">
        <v>110</v>
      </c>
      <c r="F3596" t="s">
        <v>113</v>
      </c>
      <c r="G3596">
        <v>19.5</v>
      </c>
      <c r="H3596">
        <v>176.35</v>
      </c>
      <c r="I3596" t="s">
        <v>53</v>
      </c>
      <c r="J3596" t="str">
        <f>_xlfn.XLOOKUP(Table1_1[[#This Row],[Analyte]],[1]analyte_order!$B:$B,[1]analyte_order!$C:$C)</f>
        <v>777011-38-8</v>
      </c>
      <c r="K3596">
        <f>_xlfn.XLOOKUP(Table1_1[[#This Row],[CAS_rn]],[1]analyte_order!$C:$C,[1]analyte_order!$E:$E)</f>
        <v>54</v>
      </c>
      <c r="L3596" s="3">
        <v>4.68</v>
      </c>
    </row>
    <row r="3597" spans="1:12" x14ac:dyDescent="0.3">
      <c r="A3597" t="s">
        <v>226</v>
      </c>
      <c r="B3597" s="1">
        <v>44427</v>
      </c>
      <c r="C3597" s="1" t="str">
        <f t="shared" si="56"/>
        <v>21231</v>
      </c>
      <c r="D3597" t="s">
        <v>109</v>
      </c>
      <c r="E3597" t="s">
        <v>110</v>
      </c>
      <c r="F3597" t="s">
        <v>113</v>
      </c>
      <c r="G3597">
        <v>19.5</v>
      </c>
      <c r="H3597">
        <v>176.35</v>
      </c>
      <c r="I3597" t="s">
        <v>54</v>
      </c>
      <c r="J3597" t="str">
        <f>_xlfn.XLOOKUP(Table1_1[[#This Row],[Analyte]],[1]analyte_order!$B:$B,[1]analyte_order!$C:$C)</f>
        <v>646-83-3</v>
      </c>
      <c r="K3597">
        <f>_xlfn.XLOOKUP(Table1_1[[#This Row],[CAS_rn]],[1]analyte_order!$C:$C,[1]analyte_order!$E:$E)</f>
        <v>55</v>
      </c>
      <c r="L3597" s="3">
        <v>0.109</v>
      </c>
    </row>
    <row r="3598" spans="1:12" x14ac:dyDescent="0.3">
      <c r="A3598" t="s">
        <v>226</v>
      </c>
      <c r="B3598" s="1">
        <v>44427</v>
      </c>
      <c r="C3598" s="1" t="str">
        <f t="shared" si="56"/>
        <v>21231</v>
      </c>
      <c r="D3598" t="s">
        <v>109</v>
      </c>
      <c r="E3598" t="s">
        <v>110</v>
      </c>
      <c r="F3598" t="s">
        <v>113</v>
      </c>
      <c r="G3598">
        <v>19.5</v>
      </c>
      <c r="H3598">
        <v>176.35</v>
      </c>
      <c r="I3598" t="s">
        <v>55</v>
      </c>
      <c r="J3598" t="str">
        <f>_xlfn.XLOOKUP(Table1_1[[#This Row],[Analyte]],[1]analyte_order!$B:$B,[1]analyte_order!$C:$C)</f>
        <v>678-41-1</v>
      </c>
      <c r="K3598">
        <f>_xlfn.XLOOKUP(Table1_1[[#This Row],[CAS_rn]],[1]analyte_order!$C:$C,[1]analyte_order!$E:$E)</f>
        <v>56</v>
      </c>
      <c r="L3598" s="3">
        <v>4.3700000000000003E-2</v>
      </c>
    </row>
    <row r="3599" spans="1:12" x14ac:dyDescent="0.3">
      <c r="A3599" t="s">
        <v>226</v>
      </c>
      <c r="B3599" s="1">
        <v>44427</v>
      </c>
      <c r="C3599" s="1" t="str">
        <f t="shared" si="56"/>
        <v>21231</v>
      </c>
      <c r="D3599" t="s">
        <v>109</v>
      </c>
      <c r="E3599" t="s">
        <v>110</v>
      </c>
      <c r="F3599" t="s">
        <v>113</v>
      </c>
      <c r="G3599">
        <v>19.5</v>
      </c>
      <c r="H3599">
        <v>176.35</v>
      </c>
      <c r="I3599" t="s">
        <v>56</v>
      </c>
      <c r="J3599" t="str">
        <f>_xlfn.XLOOKUP(Table1_1[[#This Row],[Analyte]],[1]analyte_order!$B:$B,[1]analyte_order!$C:$C)</f>
        <v>2965-52-8</v>
      </c>
      <c r="K3599">
        <f>_xlfn.XLOOKUP(Table1_1[[#This Row],[CAS_rn]],[1]analyte_order!$C:$C,[1]analyte_order!$E:$E)</f>
        <v>57</v>
      </c>
      <c r="L3599" s="3">
        <v>4.3700000000000003E-2</v>
      </c>
    </row>
    <row r="3600" spans="1:12" x14ac:dyDescent="0.3">
      <c r="A3600" t="s">
        <v>227</v>
      </c>
      <c r="B3600" s="1">
        <v>44427</v>
      </c>
      <c r="C3600" s="1" t="str">
        <f t="shared" si="56"/>
        <v>21231</v>
      </c>
      <c r="D3600" t="s">
        <v>109</v>
      </c>
      <c r="E3600" t="s">
        <v>110</v>
      </c>
      <c r="F3600" t="s">
        <v>115</v>
      </c>
      <c r="G3600">
        <v>19.5</v>
      </c>
      <c r="H3600">
        <v>176.35</v>
      </c>
      <c r="I3600" t="s">
        <v>7</v>
      </c>
      <c r="J3600" t="str">
        <f>_xlfn.XLOOKUP(Table1_1[[#This Row],[Analyte]],[1]analyte_order!$B:$B,[1]analyte_order!$C:$C)</f>
        <v>375-22-4</v>
      </c>
      <c r="K3600">
        <f>_xlfn.XLOOKUP(Table1_1[[#This Row],[CAS_rn]],[1]analyte_order!$C:$C,[1]analyte_order!$E:$E)</f>
        <v>1</v>
      </c>
      <c r="L3600" s="3">
        <v>4.2299999999999997E-2</v>
      </c>
    </row>
    <row r="3601" spans="1:12" x14ac:dyDescent="0.3">
      <c r="A3601" t="s">
        <v>227</v>
      </c>
      <c r="B3601" s="1">
        <v>44427</v>
      </c>
      <c r="C3601" s="1" t="str">
        <f t="shared" si="56"/>
        <v>21231</v>
      </c>
      <c r="D3601" t="s">
        <v>109</v>
      </c>
      <c r="E3601" t="s">
        <v>110</v>
      </c>
      <c r="F3601" t="s">
        <v>115</v>
      </c>
      <c r="G3601">
        <v>19.5</v>
      </c>
      <c r="H3601">
        <v>176.35</v>
      </c>
      <c r="I3601" t="s">
        <v>8</v>
      </c>
      <c r="J3601" t="str">
        <f>_xlfn.XLOOKUP(Table1_1[[#This Row],[Analyte]],[1]analyte_order!$B:$B,[1]analyte_order!$C:$C)</f>
        <v>2706-90-3</v>
      </c>
      <c r="K3601">
        <f>_xlfn.XLOOKUP(Table1_1[[#This Row],[CAS_rn]],[1]analyte_order!$C:$C,[1]analyte_order!$E:$E)</f>
        <v>2</v>
      </c>
      <c r="L3601" s="3">
        <v>4.2299999999999997E-2</v>
      </c>
    </row>
    <row r="3602" spans="1:12" x14ac:dyDescent="0.3">
      <c r="A3602" t="s">
        <v>227</v>
      </c>
      <c r="B3602" s="1">
        <v>44427</v>
      </c>
      <c r="C3602" s="1" t="str">
        <f t="shared" si="56"/>
        <v>21231</v>
      </c>
      <c r="D3602" t="s">
        <v>109</v>
      </c>
      <c r="E3602" t="s">
        <v>110</v>
      </c>
      <c r="F3602" t="s">
        <v>115</v>
      </c>
      <c r="G3602">
        <v>19.5</v>
      </c>
      <c r="H3602">
        <v>176.35</v>
      </c>
      <c r="I3602" t="s">
        <v>9</v>
      </c>
      <c r="J3602" t="str">
        <f>_xlfn.XLOOKUP(Table1_1[[#This Row],[Analyte]],[1]analyte_order!$B:$B,[1]analyte_order!$C:$C)</f>
        <v>307-24-4</v>
      </c>
      <c r="K3602">
        <f>_xlfn.XLOOKUP(Table1_1[[#This Row],[CAS_rn]],[1]analyte_order!$C:$C,[1]analyte_order!$E:$E)</f>
        <v>3</v>
      </c>
      <c r="L3602" s="3">
        <v>4.2299999999999997E-2</v>
      </c>
    </row>
    <row r="3603" spans="1:12" x14ac:dyDescent="0.3">
      <c r="A3603" t="s">
        <v>227</v>
      </c>
      <c r="B3603" s="1">
        <v>44427</v>
      </c>
      <c r="C3603" s="1" t="str">
        <f t="shared" si="56"/>
        <v>21231</v>
      </c>
      <c r="D3603" t="s">
        <v>109</v>
      </c>
      <c r="E3603" t="s">
        <v>110</v>
      </c>
      <c r="F3603" t="s">
        <v>115</v>
      </c>
      <c r="G3603">
        <v>19.5</v>
      </c>
      <c r="H3603">
        <v>176.35</v>
      </c>
      <c r="I3603" t="s">
        <v>10</v>
      </c>
      <c r="J3603" t="str">
        <f>_xlfn.XLOOKUP(Table1_1[[#This Row],[Analyte]],[1]analyte_order!$B:$B,[1]analyte_order!$C:$C)</f>
        <v>375-85-9</v>
      </c>
      <c r="K3603">
        <f>_xlfn.XLOOKUP(Table1_1[[#This Row],[CAS_rn]],[1]analyte_order!$C:$C,[1]analyte_order!$E:$E)</f>
        <v>4</v>
      </c>
      <c r="L3603" s="3">
        <v>4.2299999999999997E-2</v>
      </c>
    </row>
    <row r="3604" spans="1:12" x14ac:dyDescent="0.3">
      <c r="A3604" t="s">
        <v>227</v>
      </c>
      <c r="B3604" s="1">
        <v>44427</v>
      </c>
      <c r="C3604" s="1" t="str">
        <f t="shared" si="56"/>
        <v>21231</v>
      </c>
      <c r="D3604" t="s">
        <v>109</v>
      </c>
      <c r="E3604" t="s">
        <v>110</v>
      </c>
      <c r="F3604" t="s">
        <v>115</v>
      </c>
      <c r="G3604">
        <v>19.5</v>
      </c>
      <c r="H3604">
        <v>176.35</v>
      </c>
      <c r="I3604" t="s">
        <v>11</v>
      </c>
      <c r="J3604" t="str">
        <f>_xlfn.XLOOKUP(Table1_1[[#This Row],[Analyte]],[1]analyte_order!$B:$B,[1]analyte_order!$C:$C)</f>
        <v>335-67-1</v>
      </c>
      <c r="K3604">
        <f>_xlfn.XLOOKUP(Table1_1[[#This Row],[CAS_rn]],[1]analyte_order!$C:$C,[1]analyte_order!$E:$E)</f>
        <v>5</v>
      </c>
      <c r="L3604" s="3">
        <v>4.2299999999999997E-2</v>
      </c>
    </row>
    <row r="3605" spans="1:12" x14ac:dyDescent="0.3">
      <c r="A3605" t="s">
        <v>227</v>
      </c>
      <c r="B3605" s="1">
        <v>44427</v>
      </c>
      <c r="C3605" s="1" t="str">
        <f t="shared" si="56"/>
        <v>21231</v>
      </c>
      <c r="D3605" t="s">
        <v>109</v>
      </c>
      <c r="E3605" t="s">
        <v>110</v>
      </c>
      <c r="F3605" t="s">
        <v>115</v>
      </c>
      <c r="G3605">
        <v>19.5</v>
      </c>
      <c r="H3605">
        <v>176.35</v>
      </c>
      <c r="I3605" t="s">
        <v>12</v>
      </c>
      <c r="J3605" t="str">
        <f>_xlfn.XLOOKUP(Table1_1[[#This Row],[Analyte]],[1]analyte_order!$B:$B,[1]analyte_order!$C:$C)</f>
        <v>375-95-1</v>
      </c>
      <c r="K3605">
        <f>_xlfn.XLOOKUP(Table1_1[[#This Row],[CAS_rn]],[1]analyte_order!$C:$C,[1]analyte_order!$E:$E)</f>
        <v>6</v>
      </c>
      <c r="L3605" s="3">
        <v>4.2299999999999997E-2</v>
      </c>
    </row>
    <row r="3606" spans="1:12" x14ac:dyDescent="0.3">
      <c r="A3606" t="s">
        <v>227</v>
      </c>
      <c r="B3606" s="1">
        <v>44427</v>
      </c>
      <c r="C3606" s="1" t="str">
        <f t="shared" si="56"/>
        <v>21231</v>
      </c>
      <c r="D3606" t="s">
        <v>109</v>
      </c>
      <c r="E3606" t="s">
        <v>110</v>
      </c>
      <c r="F3606" t="s">
        <v>115</v>
      </c>
      <c r="G3606">
        <v>19.5</v>
      </c>
      <c r="H3606">
        <v>176.35</v>
      </c>
      <c r="I3606" t="s">
        <v>19</v>
      </c>
      <c r="J3606" t="str">
        <f>_xlfn.XLOOKUP(Table1_1[[#This Row],[Analyte]],[1]analyte_order!$B:$B,[1]analyte_order!$C:$C)</f>
        <v>335-76-2</v>
      </c>
      <c r="K3606">
        <f>_xlfn.XLOOKUP(Table1_1[[#This Row],[CAS_rn]],[1]analyte_order!$C:$C,[1]analyte_order!$E:$E)</f>
        <v>7</v>
      </c>
      <c r="L3606" s="3">
        <v>0.55800000000000005</v>
      </c>
    </row>
    <row r="3607" spans="1:12" x14ac:dyDescent="0.3">
      <c r="A3607" t="s">
        <v>227</v>
      </c>
      <c r="B3607" s="1">
        <v>44427</v>
      </c>
      <c r="C3607" s="1" t="str">
        <f t="shared" si="56"/>
        <v>21231</v>
      </c>
      <c r="D3607" t="s">
        <v>109</v>
      </c>
      <c r="E3607" t="s">
        <v>110</v>
      </c>
      <c r="F3607" t="s">
        <v>115</v>
      </c>
      <c r="G3607">
        <v>19.5</v>
      </c>
      <c r="H3607">
        <v>176.35</v>
      </c>
      <c r="I3607" t="s">
        <v>20</v>
      </c>
      <c r="J3607" t="str">
        <f>_xlfn.XLOOKUP(Table1_1[[#This Row],[Analyte]],[1]analyte_order!$B:$B,[1]analyte_order!$C:$C)</f>
        <v>2058-94-8</v>
      </c>
      <c r="K3607">
        <f>_xlfn.XLOOKUP(Table1_1[[#This Row],[CAS_rn]],[1]analyte_order!$C:$C,[1]analyte_order!$E:$E)</f>
        <v>8</v>
      </c>
      <c r="L3607" s="3">
        <v>1.71</v>
      </c>
    </row>
    <row r="3608" spans="1:12" x14ac:dyDescent="0.3">
      <c r="A3608" t="s">
        <v>227</v>
      </c>
      <c r="B3608" s="1">
        <v>44427</v>
      </c>
      <c r="C3608" s="1" t="str">
        <f t="shared" si="56"/>
        <v>21231</v>
      </c>
      <c r="D3608" t="s">
        <v>109</v>
      </c>
      <c r="E3608" t="s">
        <v>110</v>
      </c>
      <c r="F3608" t="s">
        <v>115</v>
      </c>
      <c r="G3608">
        <v>19.5</v>
      </c>
      <c r="H3608">
        <v>176.35</v>
      </c>
      <c r="I3608" t="s">
        <v>21</v>
      </c>
      <c r="J3608" t="str">
        <f>_xlfn.XLOOKUP(Table1_1[[#This Row],[Analyte]],[1]analyte_order!$B:$B,[1]analyte_order!$C:$C)</f>
        <v>307-55-1</v>
      </c>
      <c r="K3608">
        <f>_xlfn.XLOOKUP(Table1_1[[#This Row],[CAS_rn]],[1]analyte_order!$C:$C,[1]analyte_order!$E:$E)</f>
        <v>9</v>
      </c>
      <c r="L3608" s="3">
        <v>2.41</v>
      </c>
    </row>
    <row r="3609" spans="1:12" x14ac:dyDescent="0.3">
      <c r="A3609" t="s">
        <v>227</v>
      </c>
      <c r="B3609" s="1">
        <v>44427</v>
      </c>
      <c r="C3609" s="1" t="str">
        <f t="shared" si="56"/>
        <v>21231</v>
      </c>
      <c r="D3609" t="s">
        <v>109</v>
      </c>
      <c r="E3609" t="s">
        <v>110</v>
      </c>
      <c r="F3609" t="s">
        <v>115</v>
      </c>
      <c r="G3609">
        <v>19.5</v>
      </c>
      <c r="H3609">
        <v>176.35</v>
      </c>
      <c r="I3609" t="s">
        <v>22</v>
      </c>
      <c r="J3609" t="str">
        <f>_xlfn.XLOOKUP(Table1_1[[#This Row],[Analyte]],[1]analyte_order!$B:$B,[1]analyte_order!$C:$C)</f>
        <v>72629-94-8</v>
      </c>
      <c r="K3609">
        <f>_xlfn.XLOOKUP(Table1_1[[#This Row],[CAS_rn]],[1]analyte_order!$C:$C,[1]analyte_order!$E:$E)</f>
        <v>10</v>
      </c>
      <c r="L3609" s="3">
        <v>2.06</v>
      </c>
    </row>
    <row r="3610" spans="1:12" x14ac:dyDescent="0.3">
      <c r="A3610" t="s">
        <v>227</v>
      </c>
      <c r="B3610" s="1">
        <v>44427</v>
      </c>
      <c r="C3610" s="1" t="str">
        <f t="shared" si="56"/>
        <v>21231</v>
      </c>
      <c r="D3610" t="s">
        <v>109</v>
      </c>
      <c r="E3610" t="s">
        <v>110</v>
      </c>
      <c r="F3610" t="s">
        <v>115</v>
      </c>
      <c r="G3610">
        <v>19.5</v>
      </c>
      <c r="H3610">
        <v>176.35</v>
      </c>
      <c r="I3610" t="s">
        <v>23</v>
      </c>
      <c r="J3610" t="str">
        <f>_xlfn.XLOOKUP(Table1_1[[#This Row],[Analyte]],[1]analyte_order!$B:$B,[1]analyte_order!$C:$C)</f>
        <v>376-06-7</v>
      </c>
      <c r="K3610">
        <f>_xlfn.XLOOKUP(Table1_1[[#This Row],[CAS_rn]],[1]analyte_order!$C:$C,[1]analyte_order!$E:$E)</f>
        <v>11</v>
      </c>
      <c r="L3610" s="3">
        <v>1.69</v>
      </c>
    </row>
    <row r="3611" spans="1:12" x14ac:dyDescent="0.3">
      <c r="A3611" t="s">
        <v>227</v>
      </c>
      <c r="B3611" s="1">
        <v>44427</v>
      </c>
      <c r="C3611" s="1" t="str">
        <f t="shared" si="56"/>
        <v>21231</v>
      </c>
      <c r="D3611" t="s">
        <v>109</v>
      </c>
      <c r="E3611" t="s">
        <v>110</v>
      </c>
      <c r="F3611" t="s">
        <v>115</v>
      </c>
      <c r="G3611">
        <v>19.5</v>
      </c>
      <c r="H3611">
        <v>176.35</v>
      </c>
      <c r="I3611" t="s">
        <v>24</v>
      </c>
      <c r="J3611" t="str">
        <f>_xlfn.XLOOKUP(Table1_1[[#This Row],[Analyte]],[1]analyte_order!$B:$B,[1]analyte_order!$C:$C)</f>
        <v>67905-19-5</v>
      </c>
      <c r="K3611">
        <f>_xlfn.XLOOKUP(Table1_1[[#This Row],[CAS_rn]],[1]analyte_order!$C:$C,[1]analyte_order!$E:$E)</f>
        <v>12</v>
      </c>
      <c r="L3611" s="3">
        <v>4.2299999999999997E-2</v>
      </c>
    </row>
    <row r="3612" spans="1:12" x14ac:dyDescent="0.3">
      <c r="A3612" t="s">
        <v>227</v>
      </c>
      <c r="B3612" s="1">
        <v>44427</v>
      </c>
      <c r="C3612" s="1" t="str">
        <f t="shared" si="56"/>
        <v>21231</v>
      </c>
      <c r="D3612" t="s">
        <v>109</v>
      </c>
      <c r="E3612" t="s">
        <v>110</v>
      </c>
      <c r="F3612" t="s">
        <v>115</v>
      </c>
      <c r="G3612">
        <v>19.5</v>
      </c>
      <c r="H3612">
        <v>176.35</v>
      </c>
      <c r="I3612" t="s">
        <v>13</v>
      </c>
      <c r="J3612" t="str">
        <f>_xlfn.XLOOKUP(Table1_1[[#This Row],[Analyte]],[1]analyte_order!$B:$B,[1]analyte_order!$C:$C)</f>
        <v>375-73-5</v>
      </c>
      <c r="K3612">
        <f>_xlfn.XLOOKUP(Table1_1[[#This Row],[CAS_rn]],[1]analyte_order!$C:$C,[1]analyte_order!$E:$E)</f>
        <v>14</v>
      </c>
      <c r="L3612" s="3">
        <v>4.2299999999999997E-2</v>
      </c>
    </row>
    <row r="3613" spans="1:12" x14ac:dyDescent="0.3">
      <c r="A3613" t="s">
        <v>227</v>
      </c>
      <c r="B3613" s="1">
        <v>44427</v>
      </c>
      <c r="C3613" s="1" t="str">
        <f t="shared" si="56"/>
        <v>21231</v>
      </c>
      <c r="D3613" t="s">
        <v>109</v>
      </c>
      <c r="E3613" t="s">
        <v>110</v>
      </c>
      <c r="F3613" t="s">
        <v>115</v>
      </c>
      <c r="G3613">
        <v>19.5</v>
      </c>
      <c r="H3613">
        <v>176.35</v>
      </c>
      <c r="I3613" t="s">
        <v>14</v>
      </c>
      <c r="J3613" t="str">
        <f>_xlfn.XLOOKUP(Table1_1[[#This Row],[Analyte]],[1]analyte_order!$B:$B,[1]analyte_order!$C:$C)</f>
        <v>2706-91-4</v>
      </c>
      <c r="K3613">
        <f>_xlfn.XLOOKUP(Table1_1[[#This Row],[CAS_rn]],[1]analyte_order!$C:$C,[1]analyte_order!$E:$E)</f>
        <v>15</v>
      </c>
      <c r="L3613" s="3">
        <v>0.106</v>
      </c>
    </row>
    <row r="3614" spans="1:12" x14ac:dyDescent="0.3">
      <c r="A3614" t="s">
        <v>227</v>
      </c>
      <c r="B3614" s="1">
        <v>44427</v>
      </c>
      <c r="C3614" s="1" t="str">
        <f t="shared" si="56"/>
        <v>21231</v>
      </c>
      <c r="D3614" t="s">
        <v>109</v>
      </c>
      <c r="E3614" t="s">
        <v>110</v>
      </c>
      <c r="F3614" t="s">
        <v>115</v>
      </c>
      <c r="G3614">
        <v>19.5</v>
      </c>
      <c r="H3614">
        <v>176.35</v>
      </c>
      <c r="I3614" t="s">
        <v>15</v>
      </c>
      <c r="J3614" t="str">
        <f>_xlfn.XLOOKUP(Table1_1[[#This Row],[Analyte]],[1]analyte_order!$B:$B,[1]analyte_order!$C:$C)</f>
        <v>355-46-4</v>
      </c>
      <c r="K3614">
        <f>_xlfn.XLOOKUP(Table1_1[[#This Row],[CAS_rn]],[1]analyte_order!$C:$C,[1]analyte_order!$E:$E)</f>
        <v>16</v>
      </c>
      <c r="L3614" s="3">
        <v>1.73</v>
      </c>
    </row>
    <row r="3615" spans="1:12" x14ac:dyDescent="0.3">
      <c r="A3615" t="s">
        <v>227</v>
      </c>
      <c r="B3615" s="1">
        <v>44427</v>
      </c>
      <c r="C3615" s="1" t="str">
        <f t="shared" si="56"/>
        <v>21231</v>
      </c>
      <c r="D3615" t="s">
        <v>109</v>
      </c>
      <c r="E3615" t="s">
        <v>110</v>
      </c>
      <c r="F3615" t="s">
        <v>115</v>
      </c>
      <c r="G3615">
        <v>19.5</v>
      </c>
      <c r="H3615">
        <v>176.35</v>
      </c>
      <c r="I3615" t="s">
        <v>16</v>
      </c>
      <c r="J3615" t="str">
        <f>_xlfn.XLOOKUP(Table1_1[[#This Row],[Analyte]],[1]analyte_order!$B:$B,[1]analyte_order!$C:$C)</f>
        <v>375-92-8</v>
      </c>
      <c r="K3615">
        <f>_xlfn.XLOOKUP(Table1_1[[#This Row],[CAS_rn]],[1]analyte_order!$C:$C,[1]analyte_order!$E:$E)</f>
        <v>17</v>
      </c>
      <c r="L3615" s="3">
        <v>0.106</v>
      </c>
    </row>
    <row r="3616" spans="1:12" x14ac:dyDescent="0.3">
      <c r="A3616" t="s">
        <v>227</v>
      </c>
      <c r="B3616" s="1">
        <v>44427</v>
      </c>
      <c r="C3616" s="1" t="str">
        <f t="shared" si="56"/>
        <v>21231</v>
      </c>
      <c r="D3616" t="s">
        <v>109</v>
      </c>
      <c r="E3616" t="s">
        <v>110</v>
      </c>
      <c r="F3616" t="s">
        <v>115</v>
      </c>
      <c r="G3616">
        <v>19.5</v>
      </c>
      <c r="H3616">
        <v>176.35</v>
      </c>
      <c r="I3616" t="s">
        <v>17</v>
      </c>
      <c r="J3616" t="str">
        <f>_xlfn.XLOOKUP(Table1_1[[#This Row],[Analyte]],[1]analyte_order!$B:$B,[1]analyte_order!$C:$C)</f>
        <v>1763-23-1</v>
      </c>
      <c r="K3616">
        <f>_xlfn.XLOOKUP(Table1_1[[#This Row],[CAS_rn]],[1]analyte_order!$C:$C,[1]analyte_order!$E:$E)</f>
        <v>18</v>
      </c>
      <c r="L3616" s="3">
        <v>299</v>
      </c>
    </row>
    <row r="3617" spans="1:12" x14ac:dyDescent="0.3">
      <c r="A3617" t="s">
        <v>227</v>
      </c>
      <c r="B3617" s="1">
        <v>44427</v>
      </c>
      <c r="C3617" s="1" t="str">
        <f t="shared" si="56"/>
        <v>21231</v>
      </c>
      <c r="D3617" t="s">
        <v>109</v>
      </c>
      <c r="E3617" t="s">
        <v>110</v>
      </c>
      <c r="F3617" t="s">
        <v>115</v>
      </c>
      <c r="G3617">
        <v>19.5</v>
      </c>
      <c r="H3617">
        <v>176.35</v>
      </c>
      <c r="I3617" t="s">
        <v>25</v>
      </c>
      <c r="J3617" t="str">
        <f>_xlfn.XLOOKUP(Table1_1[[#This Row],[Analyte]],[1]analyte_order!$B:$B,[1]analyte_order!$C:$C)</f>
        <v>68259-12-1</v>
      </c>
      <c r="K3617">
        <f>_xlfn.XLOOKUP(Table1_1[[#This Row],[CAS_rn]],[1]analyte_order!$C:$C,[1]analyte_order!$E:$E)</f>
        <v>19</v>
      </c>
      <c r="L3617" s="3">
        <v>1.91</v>
      </c>
    </row>
    <row r="3618" spans="1:12" x14ac:dyDescent="0.3">
      <c r="A3618" t="s">
        <v>227</v>
      </c>
      <c r="B3618" s="1">
        <v>44427</v>
      </c>
      <c r="C3618" s="1" t="str">
        <f t="shared" si="56"/>
        <v>21231</v>
      </c>
      <c r="D3618" t="s">
        <v>109</v>
      </c>
      <c r="E3618" t="s">
        <v>110</v>
      </c>
      <c r="F3618" t="s">
        <v>115</v>
      </c>
      <c r="G3618">
        <v>19.5</v>
      </c>
      <c r="H3618">
        <v>176.35</v>
      </c>
      <c r="I3618" t="s">
        <v>26</v>
      </c>
      <c r="J3618" t="str">
        <f>_xlfn.XLOOKUP(Table1_1[[#This Row],[Analyte]],[1]analyte_order!$B:$B,[1]analyte_order!$C:$C)</f>
        <v>335-77-3</v>
      </c>
      <c r="K3618">
        <f>_xlfn.XLOOKUP(Table1_1[[#This Row],[CAS_rn]],[1]analyte_order!$C:$C,[1]analyte_order!$E:$E)</f>
        <v>20</v>
      </c>
      <c r="L3618" s="3">
        <v>3.07</v>
      </c>
    </row>
    <row r="3619" spans="1:12" x14ac:dyDescent="0.3">
      <c r="A3619" t="s">
        <v>227</v>
      </c>
      <c r="B3619" s="1">
        <v>44427</v>
      </c>
      <c r="C3619" s="1" t="str">
        <f t="shared" si="56"/>
        <v>21231</v>
      </c>
      <c r="D3619" t="s">
        <v>109</v>
      </c>
      <c r="E3619" t="s">
        <v>110</v>
      </c>
      <c r="F3619" t="s">
        <v>115</v>
      </c>
      <c r="G3619">
        <v>19.5</v>
      </c>
      <c r="H3619">
        <v>176.35</v>
      </c>
      <c r="I3619" t="s">
        <v>27</v>
      </c>
      <c r="J3619" t="str">
        <f>_xlfn.XLOOKUP(Table1_1[[#This Row],[Analyte]],[1]analyte_order!$B:$B,[1]analyte_order!$C:$C)</f>
        <v>79780-39-5</v>
      </c>
      <c r="K3619">
        <f>_xlfn.XLOOKUP(Table1_1[[#This Row],[CAS_rn]],[1]analyte_order!$C:$C,[1]analyte_order!$E:$E)</f>
        <v>21</v>
      </c>
      <c r="L3619" s="3">
        <v>1.25</v>
      </c>
    </row>
    <row r="3620" spans="1:12" x14ac:dyDescent="0.3">
      <c r="A3620" t="s">
        <v>227</v>
      </c>
      <c r="B3620" s="1">
        <v>44427</v>
      </c>
      <c r="C3620" s="1" t="str">
        <f t="shared" si="56"/>
        <v>21231</v>
      </c>
      <c r="D3620" t="s">
        <v>109</v>
      </c>
      <c r="E3620" t="s">
        <v>110</v>
      </c>
      <c r="F3620" t="s">
        <v>115</v>
      </c>
      <c r="G3620">
        <v>19.5</v>
      </c>
      <c r="H3620">
        <v>176.35</v>
      </c>
      <c r="I3620" t="s">
        <v>28</v>
      </c>
      <c r="J3620" t="str">
        <f>_xlfn.XLOOKUP(Table1_1[[#This Row],[Analyte]],[1]analyte_order!$B:$B,[1]analyte_order!$C:$C)</f>
        <v>757124-72-4</v>
      </c>
      <c r="K3620">
        <f>_xlfn.XLOOKUP(Table1_1[[#This Row],[CAS_rn]],[1]analyte_order!$C:$C,[1]analyte_order!$E:$E)</f>
        <v>22</v>
      </c>
      <c r="L3620" s="3">
        <v>0.106</v>
      </c>
    </row>
    <row r="3621" spans="1:12" x14ac:dyDescent="0.3">
      <c r="A3621" t="s">
        <v>227</v>
      </c>
      <c r="B3621" s="1">
        <v>44427</v>
      </c>
      <c r="C3621" s="1" t="str">
        <f t="shared" si="56"/>
        <v>21231</v>
      </c>
      <c r="D3621" t="s">
        <v>109</v>
      </c>
      <c r="E3621" t="s">
        <v>110</v>
      </c>
      <c r="F3621" t="s">
        <v>115</v>
      </c>
      <c r="G3621">
        <v>19.5</v>
      </c>
      <c r="H3621">
        <v>176.35</v>
      </c>
      <c r="I3621" t="s">
        <v>18</v>
      </c>
      <c r="J3621" t="str">
        <f>_xlfn.XLOOKUP(Table1_1[[#This Row],[Analyte]],[1]analyte_order!$B:$B,[1]analyte_order!$C:$C)</f>
        <v>27619-97-2</v>
      </c>
      <c r="K3621">
        <f>_xlfn.XLOOKUP(Table1_1[[#This Row],[CAS_rn]],[1]analyte_order!$C:$C,[1]analyte_order!$E:$E)</f>
        <v>23</v>
      </c>
      <c r="L3621" s="3">
        <v>4.2299999999999997E-2</v>
      </c>
    </row>
    <row r="3622" spans="1:12" x14ac:dyDescent="0.3">
      <c r="A3622" t="s">
        <v>227</v>
      </c>
      <c r="B3622" s="1">
        <v>44427</v>
      </c>
      <c r="C3622" s="1" t="str">
        <f t="shared" si="56"/>
        <v>21231</v>
      </c>
      <c r="D3622" t="s">
        <v>109</v>
      </c>
      <c r="E3622" t="s">
        <v>110</v>
      </c>
      <c r="F3622" t="s">
        <v>115</v>
      </c>
      <c r="G3622">
        <v>19.5</v>
      </c>
      <c r="H3622">
        <v>176.35</v>
      </c>
      <c r="I3622" t="s">
        <v>29</v>
      </c>
      <c r="J3622" t="str">
        <f>_xlfn.XLOOKUP(Table1_1[[#This Row],[Analyte]],[1]analyte_order!$B:$B,[1]analyte_order!$C:$C)</f>
        <v>39108-34-4</v>
      </c>
      <c r="K3622">
        <f>_xlfn.XLOOKUP(Table1_1[[#This Row],[CAS_rn]],[1]analyte_order!$C:$C,[1]analyte_order!$E:$E)</f>
        <v>24</v>
      </c>
      <c r="L3622" s="3">
        <v>0.40400000000000003</v>
      </c>
    </row>
    <row r="3623" spans="1:12" x14ac:dyDescent="0.3">
      <c r="A3623" t="s">
        <v>227</v>
      </c>
      <c r="B3623" s="1">
        <v>44427</v>
      </c>
      <c r="C3623" s="1" t="str">
        <f t="shared" si="56"/>
        <v>21231</v>
      </c>
      <c r="D3623" t="s">
        <v>109</v>
      </c>
      <c r="E3623" t="s">
        <v>110</v>
      </c>
      <c r="F3623" t="s">
        <v>115</v>
      </c>
      <c r="G3623">
        <v>19.5</v>
      </c>
      <c r="H3623">
        <v>176.35</v>
      </c>
      <c r="I3623" t="s">
        <v>30</v>
      </c>
      <c r="J3623" t="str">
        <f>_xlfn.XLOOKUP(Table1_1[[#This Row],[Analyte]],[1]analyte_order!$B:$B,[1]analyte_order!$C:$C)</f>
        <v>120226-60-0</v>
      </c>
      <c r="K3623">
        <f>_xlfn.XLOOKUP(Table1_1[[#This Row],[CAS_rn]],[1]analyte_order!$C:$C,[1]analyte_order!$E:$E)</f>
        <v>25</v>
      </c>
      <c r="L3623" s="3">
        <v>1.23</v>
      </c>
    </row>
    <row r="3624" spans="1:12" x14ac:dyDescent="0.3">
      <c r="A3624" t="s">
        <v>227</v>
      </c>
      <c r="B3624" s="1">
        <v>44427</v>
      </c>
      <c r="C3624" s="1" t="str">
        <f t="shared" si="56"/>
        <v>21231</v>
      </c>
      <c r="D3624" t="s">
        <v>109</v>
      </c>
      <c r="E3624" t="s">
        <v>110</v>
      </c>
      <c r="F3624" t="s">
        <v>115</v>
      </c>
      <c r="G3624">
        <v>19.5</v>
      </c>
      <c r="H3624">
        <v>176.35</v>
      </c>
      <c r="I3624" t="s">
        <v>31</v>
      </c>
      <c r="J3624" t="str">
        <f>_xlfn.XLOOKUP(Table1_1[[#This Row],[Analyte]],[1]analyte_order!$B:$B,[1]analyte_order!$C:$C)</f>
        <v>2355-31-9</v>
      </c>
      <c r="K3624">
        <f>_xlfn.XLOOKUP(Table1_1[[#This Row],[CAS_rn]],[1]analyte_order!$C:$C,[1]analyte_order!$E:$E)</f>
        <v>26</v>
      </c>
      <c r="L3624" s="3">
        <v>4.2299999999999997E-2</v>
      </c>
    </row>
    <row r="3625" spans="1:12" x14ac:dyDescent="0.3">
      <c r="A3625" t="s">
        <v>227</v>
      </c>
      <c r="B3625" s="1">
        <v>44427</v>
      </c>
      <c r="C3625" s="1" t="str">
        <f t="shared" si="56"/>
        <v>21231</v>
      </c>
      <c r="D3625" t="s">
        <v>109</v>
      </c>
      <c r="E3625" t="s">
        <v>110</v>
      </c>
      <c r="F3625" t="s">
        <v>115</v>
      </c>
      <c r="G3625">
        <v>19.5</v>
      </c>
      <c r="H3625">
        <v>176.35</v>
      </c>
      <c r="I3625" t="s">
        <v>32</v>
      </c>
      <c r="J3625" t="str">
        <f>_xlfn.XLOOKUP(Table1_1[[#This Row],[Analyte]],[1]analyte_order!$B:$B,[1]analyte_order!$C:$C)</f>
        <v>2991-50-6</v>
      </c>
      <c r="K3625">
        <f>_xlfn.XLOOKUP(Table1_1[[#This Row],[CAS_rn]],[1]analyte_order!$C:$C,[1]analyte_order!$E:$E)</f>
        <v>27</v>
      </c>
      <c r="L3625" s="3">
        <v>4.2299999999999997E-2</v>
      </c>
    </row>
    <row r="3626" spans="1:12" x14ac:dyDescent="0.3">
      <c r="A3626" t="s">
        <v>227</v>
      </c>
      <c r="B3626" s="1">
        <v>44427</v>
      </c>
      <c r="C3626" s="1" t="str">
        <f t="shared" si="56"/>
        <v>21231</v>
      </c>
      <c r="D3626" t="s">
        <v>109</v>
      </c>
      <c r="E3626" t="s">
        <v>110</v>
      </c>
      <c r="F3626" t="s">
        <v>115</v>
      </c>
      <c r="G3626">
        <v>19.5</v>
      </c>
      <c r="H3626">
        <v>176.35</v>
      </c>
      <c r="I3626" t="s">
        <v>33</v>
      </c>
      <c r="J3626" t="str">
        <f>_xlfn.XLOOKUP(Table1_1[[#This Row],[Analyte]],[1]analyte_order!$B:$B,[1]analyte_order!$C:$C)</f>
        <v>754-91-6</v>
      </c>
      <c r="K3626">
        <f>_xlfn.XLOOKUP(Table1_1[[#This Row],[CAS_rn]],[1]analyte_order!$C:$C,[1]analyte_order!$E:$E)</f>
        <v>28</v>
      </c>
      <c r="L3626" s="3">
        <v>0.81299999999999994</v>
      </c>
    </row>
    <row r="3627" spans="1:12" x14ac:dyDescent="0.3">
      <c r="A3627" t="s">
        <v>227</v>
      </c>
      <c r="B3627" s="1">
        <v>44427</v>
      </c>
      <c r="C3627" s="1" t="str">
        <f t="shared" si="56"/>
        <v>21231</v>
      </c>
      <c r="D3627" t="s">
        <v>109</v>
      </c>
      <c r="E3627" t="s">
        <v>110</v>
      </c>
      <c r="F3627" t="s">
        <v>115</v>
      </c>
      <c r="G3627">
        <v>19.5</v>
      </c>
      <c r="H3627">
        <v>176.35</v>
      </c>
      <c r="I3627" t="s">
        <v>34</v>
      </c>
      <c r="J3627" t="str">
        <f>_xlfn.XLOOKUP(Table1_1[[#This Row],[Analyte]],[1]analyte_order!$B:$B,[1]analyte_order!$C:$C)</f>
        <v>2806-24-8</v>
      </c>
      <c r="K3627">
        <f>_xlfn.XLOOKUP(Table1_1[[#This Row],[CAS_rn]],[1]analyte_order!$C:$C,[1]analyte_order!$E:$E)</f>
        <v>29</v>
      </c>
      <c r="L3627" s="3">
        <v>4.2299999999999997E-2</v>
      </c>
    </row>
    <row r="3628" spans="1:12" x14ac:dyDescent="0.3">
      <c r="A3628" t="s">
        <v>227</v>
      </c>
      <c r="B3628" s="1">
        <v>44427</v>
      </c>
      <c r="C3628" s="1" t="str">
        <f t="shared" si="56"/>
        <v>21231</v>
      </c>
      <c r="D3628" t="s">
        <v>109</v>
      </c>
      <c r="E3628" t="s">
        <v>110</v>
      </c>
      <c r="F3628" t="s">
        <v>115</v>
      </c>
      <c r="G3628">
        <v>19.5</v>
      </c>
      <c r="H3628">
        <v>176.35</v>
      </c>
      <c r="I3628" t="s">
        <v>35</v>
      </c>
      <c r="J3628" t="str">
        <f>_xlfn.XLOOKUP(Table1_1[[#This Row],[Analyte]],[1]analyte_order!$B:$B,[1]analyte_order!$C:$C)</f>
        <v>31506-32-8</v>
      </c>
      <c r="K3628">
        <f>_xlfn.XLOOKUP(Table1_1[[#This Row],[CAS_rn]],[1]analyte_order!$C:$C,[1]analyte_order!$E:$E)</f>
        <v>30</v>
      </c>
      <c r="L3628" s="3">
        <v>4.2299999999999997E-2</v>
      </c>
    </row>
    <row r="3629" spans="1:12" x14ac:dyDescent="0.3">
      <c r="A3629" t="s">
        <v>227</v>
      </c>
      <c r="B3629" s="1">
        <v>44427</v>
      </c>
      <c r="C3629" s="1" t="str">
        <f t="shared" si="56"/>
        <v>21231</v>
      </c>
      <c r="D3629" t="s">
        <v>109</v>
      </c>
      <c r="E3629" t="s">
        <v>110</v>
      </c>
      <c r="F3629" t="s">
        <v>115</v>
      </c>
      <c r="G3629">
        <v>19.5</v>
      </c>
      <c r="H3629">
        <v>176.35</v>
      </c>
      <c r="I3629" t="s">
        <v>36</v>
      </c>
      <c r="J3629" t="str">
        <f>_xlfn.XLOOKUP(Table1_1[[#This Row],[Analyte]],[1]analyte_order!$B:$B,[1]analyte_order!$C:$C)</f>
        <v>4151-50-2</v>
      </c>
      <c r="K3629">
        <f>_xlfn.XLOOKUP(Table1_1[[#This Row],[CAS_rn]],[1]analyte_order!$C:$C,[1]analyte_order!$E:$E)</f>
        <v>31</v>
      </c>
      <c r="L3629" s="3">
        <v>4.2299999999999997E-2</v>
      </c>
    </row>
    <row r="3630" spans="1:12" x14ac:dyDescent="0.3">
      <c r="A3630" t="s">
        <v>227</v>
      </c>
      <c r="B3630" s="1">
        <v>44427</v>
      </c>
      <c r="C3630" s="1" t="str">
        <f t="shared" si="56"/>
        <v>21231</v>
      </c>
      <c r="D3630" t="s">
        <v>109</v>
      </c>
      <c r="E3630" t="s">
        <v>110</v>
      </c>
      <c r="F3630" t="s">
        <v>115</v>
      </c>
      <c r="G3630">
        <v>19.5</v>
      </c>
      <c r="H3630">
        <v>176.35</v>
      </c>
      <c r="I3630" t="s">
        <v>37</v>
      </c>
      <c r="J3630" t="str">
        <f>_xlfn.XLOOKUP(Table1_1[[#This Row],[Analyte]],[1]analyte_order!$B:$B,[1]analyte_order!$C:$C)</f>
        <v>13252-13-6</v>
      </c>
      <c r="K3630">
        <f>_xlfn.XLOOKUP(Table1_1[[#This Row],[CAS_rn]],[1]analyte_order!$C:$C,[1]analyte_order!$E:$E)</f>
        <v>34</v>
      </c>
      <c r="L3630" s="3">
        <v>4.2299999999999997E-2</v>
      </c>
    </row>
    <row r="3631" spans="1:12" x14ac:dyDescent="0.3">
      <c r="A3631" t="s">
        <v>227</v>
      </c>
      <c r="B3631" s="1">
        <v>44427</v>
      </c>
      <c r="C3631" s="1" t="str">
        <f t="shared" si="56"/>
        <v>21231</v>
      </c>
      <c r="D3631" t="s">
        <v>109</v>
      </c>
      <c r="E3631" t="s">
        <v>110</v>
      </c>
      <c r="F3631" t="s">
        <v>115</v>
      </c>
      <c r="G3631">
        <v>19.5</v>
      </c>
      <c r="H3631">
        <v>176.35</v>
      </c>
      <c r="I3631" t="s">
        <v>38</v>
      </c>
      <c r="J3631" t="str">
        <f>_xlfn.XLOOKUP(Table1_1[[#This Row],[Analyte]],[1]analyte_order!$B:$B,[1]analyte_order!$C:$C)</f>
        <v>919005-14-4</v>
      </c>
      <c r="K3631">
        <f>_xlfn.XLOOKUP(Table1_1[[#This Row],[CAS_rn]],[1]analyte_order!$C:$C,[1]analyte_order!$E:$E)</f>
        <v>35</v>
      </c>
      <c r="L3631" s="3">
        <v>4.2299999999999997E-2</v>
      </c>
    </row>
    <row r="3632" spans="1:12" x14ac:dyDescent="0.3">
      <c r="A3632" t="s">
        <v>227</v>
      </c>
      <c r="B3632" s="1">
        <v>44427</v>
      </c>
      <c r="C3632" s="1" t="str">
        <f t="shared" si="56"/>
        <v>21231</v>
      </c>
      <c r="D3632" t="s">
        <v>109</v>
      </c>
      <c r="E3632" t="s">
        <v>110</v>
      </c>
      <c r="F3632" t="s">
        <v>115</v>
      </c>
      <c r="G3632">
        <v>19.5</v>
      </c>
      <c r="H3632">
        <v>176.35</v>
      </c>
      <c r="I3632" t="s">
        <v>39</v>
      </c>
      <c r="J3632" t="str">
        <f>_xlfn.XLOOKUP(Table1_1[[#This Row],[Analyte]],[1]analyte_order!$B:$B,[1]analyte_order!$C:$C)</f>
        <v>756426-58-1</v>
      </c>
      <c r="K3632">
        <f>_xlfn.XLOOKUP(Table1_1[[#This Row],[CAS_rn]],[1]analyte_order!$C:$C,[1]analyte_order!$E:$E)</f>
        <v>36</v>
      </c>
      <c r="L3632" s="3">
        <v>4.2299999999999997E-2</v>
      </c>
    </row>
    <row r="3633" spans="1:12" x14ac:dyDescent="0.3">
      <c r="A3633" t="s">
        <v>227</v>
      </c>
      <c r="B3633" s="1">
        <v>44427</v>
      </c>
      <c r="C3633" s="1" t="str">
        <f t="shared" si="56"/>
        <v>21231</v>
      </c>
      <c r="D3633" t="s">
        <v>109</v>
      </c>
      <c r="E3633" t="s">
        <v>110</v>
      </c>
      <c r="F3633" t="s">
        <v>115</v>
      </c>
      <c r="G3633">
        <v>19.5</v>
      </c>
      <c r="H3633">
        <v>176.35</v>
      </c>
      <c r="I3633" t="s">
        <v>40</v>
      </c>
      <c r="J3633" t="str">
        <f>_xlfn.XLOOKUP(Table1_1[[#This Row],[Analyte]],[1]analyte_order!$B:$B,[1]analyte_order!$C:$C)</f>
        <v>763051-92-9</v>
      </c>
      <c r="K3633">
        <f>_xlfn.XLOOKUP(Table1_1[[#This Row],[CAS_rn]],[1]analyte_order!$C:$C,[1]analyte_order!$E:$E)</f>
        <v>37</v>
      </c>
      <c r="L3633" s="3">
        <v>4.2299999999999997E-2</v>
      </c>
    </row>
    <row r="3634" spans="1:12" x14ac:dyDescent="0.3">
      <c r="A3634" t="s">
        <v>227</v>
      </c>
      <c r="B3634" s="1">
        <v>44427</v>
      </c>
      <c r="C3634" s="1" t="str">
        <f t="shared" si="56"/>
        <v>21231</v>
      </c>
      <c r="D3634" t="s">
        <v>109</v>
      </c>
      <c r="E3634" t="s">
        <v>110</v>
      </c>
      <c r="F3634" t="s">
        <v>115</v>
      </c>
      <c r="G3634">
        <v>19.5</v>
      </c>
      <c r="H3634">
        <v>176.35</v>
      </c>
      <c r="I3634" t="s">
        <v>41</v>
      </c>
      <c r="J3634" t="str">
        <f>_xlfn.XLOOKUP(Table1_1[[#This Row],[Analyte]],[1]analyte_order!$B:$B,[1]analyte_order!$C:$C)</f>
        <v>356-02-5</v>
      </c>
      <c r="K3634">
        <f>_xlfn.XLOOKUP(Table1_1[[#This Row],[CAS_rn]],[1]analyte_order!$C:$C,[1]analyte_order!$E:$E)</f>
        <v>38</v>
      </c>
      <c r="L3634" s="3">
        <v>0.42299999999999999</v>
      </c>
    </row>
    <row r="3635" spans="1:12" x14ac:dyDescent="0.3">
      <c r="A3635" t="s">
        <v>227</v>
      </c>
      <c r="B3635" s="1">
        <v>44427</v>
      </c>
      <c r="C3635" s="1" t="str">
        <f t="shared" si="56"/>
        <v>21231</v>
      </c>
      <c r="D3635" t="s">
        <v>109</v>
      </c>
      <c r="E3635" t="s">
        <v>110</v>
      </c>
      <c r="F3635" t="s">
        <v>115</v>
      </c>
      <c r="G3635">
        <v>19.5</v>
      </c>
      <c r="H3635">
        <v>176.35</v>
      </c>
      <c r="I3635" t="s">
        <v>42</v>
      </c>
      <c r="J3635" t="str">
        <f>_xlfn.XLOOKUP(Table1_1[[#This Row],[Analyte]],[1]analyte_order!$B:$B,[1]analyte_order!$C:$C)</f>
        <v>914637-49-3</v>
      </c>
      <c r="K3635">
        <f>_xlfn.XLOOKUP(Table1_1[[#This Row],[CAS_rn]],[1]analyte_order!$C:$C,[1]analyte_order!$E:$E)</f>
        <v>39</v>
      </c>
      <c r="L3635" s="3">
        <v>4.2299999999999997E-2</v>
      </c>
    </row>
    <row r="3636" spans="1:12" x14ac:dyDescent="0.3">
      <c r="A3636" t="s">
        <v>227</v>
      </c>
      <c r="B3636" s="1">
        <v>44427</v>
      </c>
      <c r="C3636" s="1" t="str">
        <f t="shared" si="56"/>
        <v>21231</v>
      </c>
      <c r="D3636" t="s">
        <v>109</v>
      </c>
      <c r="E3636" t="s">
        <v>110</v>
      </c>
      <c r="F3636" t="s">
        <v>115</v>
      </c>
      <c r="G3636">
        <v>19.5</v>
      </c>
      <c r="H3636">
        <v>176.35</v>
      </c>
      <c r="I3636" t="s">
        <v>43</v>
      </c>
      <c r="J3636" t="str">
        <f>_xlfn.XLOOKUP(Table1_1[[#This Row],[Analyte]],[1]analyte_order!$B:$B,[1]analyte_order!$C:$C)</f>
        <v>812-70-4</v>
      </c>
      <c r="K3636">
        <f>_xlfn.XLOOKUP(Table1_1[[#This Row],[CAS_rn]],[1]analyte_order!$C:$C,[1]analyte_order!$E:$E)</f>
        <v>40</v>
      </c>
      <c r="L3636" s="3">
        <v>4.2299999999999997E-2</v>
      </c>
    </row>
    <row r="3637" spans="1:12" x14ac:dyDescent="0.3">
      <c r="A3637" t="s">
        <v>227</v>
      </c>
      <c r="B3637" s="1">
        <v>44427</v>
      </c>
      <c r="C3637" s="1" t="str">
        <f t="shared" si="56"/>
        <v>21231</v>
      </c>
      <c r="D3637" t="s">
        <v>109</v>
      </c>
      <c r="E3637" t="s">
        <v>110</v>
      </c>
      <c r="F3637" t="s">
        <v>115</v>
      </c>
      <c r="G3637">
        <v>19.5</v>
      </c>
      <c r="H3637">
        <v>176.35</v>
      </c>
      <c r="I3637" t="s">
        <v>44</v>
      </c>
      <c r="J3637" t="str">
        <f>_xlfn.XLOOKUP(Table1_1[[#This Row],[Analyte]],[1]analyte_order!$B:$B,[1]analyte_order!$C:$C)</f>
        <v>53826-12-3</v>
      </c>
      <c r="K3637">
        <f>_xlfn.XLOOKUP(Table1_1[[#This Row],[CAS_rn]],[1]analyte_order!$C:$C,[1]analyte_order!$E:$E)</f>
        <v>41</v>
      </c>
      <c r="L3637" s="3">
        <v>0.106</v>
      </c>
    </row>
    <row r="3638" spans="1:12" x14ac:dyDescent="0.3">
      <c r="A3638" t="s">
        <v>227</v>
      </c>
      <c r="B3638" s="1">
        <v>44427</v>
      </c>
      <c r="C3638" s="1" t="str">
        <f t="shared" si="56"/>
        <v>21231</v>
      </c>
      <c r="D3638" t="s">
        <v>109</v>
      </c>
      <c r="E3638" t="s">
        <v>110</v>
      </c>
      <c r="F3638" t="s">
        <v>115</v>
      </c>
      <c r="G3638">
        <v>19.5</v>
      </c>
      <c r="H3638">
        <v>176.35</v>
      </c>
      <c r="I3638" t="s">
        <v>45</v>
      </c>
      <c r="J3638" t="str">
        <f>_xlfn.XLOOKUP(Table1_1[[#This Row],[Analyte]],[1]analyte_order!$B:$B,[1]analyte_order!$C:$C)</f>
        <v>27854-31-5</v>
      </c>
      <c r="K3638">
        <f>_xlfn.XLOOKUP(Table1_1[[#This Row],[CAS_rn]],[1]analyte_order!$C:$C,[1]analyte_order!$E:$E)</f>
        <v>42</v>
      </c>
      <c r="L3638" s="3">
        <v>0.106</v>
      </c>
    </row>
    <row r="3639" spans="1:12" x14ac:dyDescent="0.3">
      <c r="A3639" t="s">
        <v>227</v>
      </c>
      <c r="B3639" s="1">
        <v>44427</v>
      </c>
      <c r="C3639" s="1" t="str">
        <f t="shared" si="56"/>
        <v>21231</v>
      </c>
      <c r="D3639" t="s">
        <v>109</v>
      </c>
      <c r="E3639" t="s">
        <v>110</v>
      </c>
      <c r="F3639" t="s">
        <v>115</v>
      </c>
      <c r="G3639">
        <v>19.5</v>
      </c>
      <c r="H3639">
        <v>176.35</v>
      </c>
      <c r="I3639" t="s">
        <v>46</v>
      </c>
      <c r="J3639" t="str">
        <f>_xlfn.XLOOKUP(Table1_1[[#This Row],[Analyte]],[1]analyte_order!$B:$B,[1]analyte_order!$C:$C)</f>
        <v>53826-13-4</v>
      </c>
      <c r="K3639">
        <f>_xlfn.XLOOKUP(Table1_1[[#This Row],[CAS_rn]],[1]analyte_order!$C:$C,[1]analyte_order!$E:$E)</f>
        <v>43</v>
      </c>
      <c r="L3639" s="3">
        <v>4.2299999999999997E-2</v>
      </c>
    </row>
    <row r="3640" spans="1:12" x14ac:dyDescent="0.3">
      <c r="A3640" t="s">
        <v>227</v>
      </c>
      <c r="B3640" s="1">
        <v>44427</v>
      </c>
      <c r="C3640" s="1" t="str">
        <f t="shared" si="56"/>
        <v>21231</v>
      </c>
      <c r="D3640" t="s">
        <v>109</v>
      </c>
      <c r="E3640" t="s">
        <v>110</v>
      </c>
      <c r="F3640" t="s">
        <v>115</v>
      </c>
      <c r="G3640">
        <v>19.5</v>
      </c>
      <c r="H3640">
        <v>176.35</v>
      </c>
      <c r="I3640" t="s">
        <v>47</v>
      </c>
      <c r="J3640" t="str">
        <f>_xlfn.XLOOKUP(Table1_1[[#This Row],[Analyte]],[1]analyte_order!$B:$B,[1]analyte_order!$C:$C)</f>
        <v>161094-75-3</v>
      </c>
      <c r="K3640">
        <f>_xlfn.XLOOKUP(Table1_1[[#This Row],[CAS_rn]],[1]analyte_order!$C:$C,[1]analyte_order!$E:$E)</f>
        <v>44</v>
      </c>
      <c r="L3640" s="3">
        <v>4.2299999999999997E-2</v>
      </c>
    </row>
    <row r="3641" spans="1:12" x14ac:dyDescent="0.3">
      <c r="A3641" t="s">
        <v>227</v>
      </c>
      <c r="B3641" s="1">
        <v>44427</v>
      </c>
      <c r="C3641" s="1" t="str">
        <f t="shared" si="56"/>
        <v>21231</v>
      </c>
      <c r="D3641" t="s">
        <v>109</v>
      </c>
      <c r="E3641" t="s">
        <v>110</v>
      </c>
      <c r="F3641" t="s">
        <v>115</v>
      </c>
      <c r="G3641">
        <v>19.5</v>
      </c>
      <c r="H3641">
        <v>176.35</v>
      </c>
      <c r="I3641" t="s">
        <v>48</v>
      </c>
      <c r="J3641" t="str">
        <f>_xlfn.XLOOKUP(Table1_1[[#This Row],[Analyte]],[1]analyte_order!$B:$B,[1]analyte_order!$C:$C)</f>
        <v>70887-84-2</v>
      </c>
      <c r="K3641">
        <f>_xlfn.XLOOKUP(Table1_1[[#This Row],[CAS_rn]],[1]analyte_order!$C:$C,[1]analyte_order!$E:$E)</f>
        <v>45</v>
      </c>
      <c r="L3641" s="3">
        <v>4.2299999999999997E-2</v>
      </c>
    </row>
    <row r="3642" spans="1:12" x14ac:dyDescent="0.3">
      <c r="A3642" t="s">
        <v>227</v>
      </c>
      <c r="B3642" s="1">
        <v>44427</v>
      </c>
      <c r="C3642" s="1" t="str">
        <f t="shared" si="56"/>
        <v>21231</v>
      </c>
      <c r="D3642" t="s">
        <v>109</v>
      </c>
      <c r="E3642" t="s">
        <v>110</v>
      </c>
      <c r="F3642" t="s">
        <v>115</v>
      </c>
      <c r="G3642">
        <v>19.5</v>
      </c>
      <c r="H3642">
        <v>176.35</v>
      </c>
      <c r="I3642" t="s">
        <v>49</v>
      </c>
      <c r="J3642" t="str">
        <f>_xlfn.XLOOKUP(Table1_1[[#This Row],[Analyte]],[1]analyte_order!$B:$B,[1]analyte_order!$C:$C)</f>
        <v>57677-95-9</v>
      </c>
      <c r="K3642">
        <f>_xlfn.XLOOKUP(Table1_1[[#This Row],[CAS_rn]],[1]analyte_order!$C:$C,[1]analyte_order!$E:$E)</f>
        <v>46</v>
      </c>
      <c r="L3642" s="3">
        <v>0.106</v>
      </c>
    </row>
    <row r="3643" spans="1:12" x14ac:dyDescent="0.3">
      <c r="A3643" t="s">
        <v>227</v>
      </c>
      <c r="B3643" s="1">
        <v>44427</v>
      </c>
      <c r="C3643" s="1" t="str">
        <f t="shared" si="56"/>
        <v>21231</v>
      </c>
      <c r="D3643" t="s">
        <v>109</v>
      </c>
      <c r="E3643" t="s">
        <v>110</v>
      </c>
      <c r="F3643" t="s">
        <v>115</v>
      </c>
      <c r="G3643">
        <v>19.5</v>
      </c>
      <c r="H3643">
        <v>176.35</v>
      </c>
      <c r="I3643" t="s">
        <v>50</v>
      </c>
      <c r="J3643" t="str">
        <f>_xlfn.XLOOKUP(Table1_1[[#This Row],[Analyte]],[1]analyte_order!$B:$B,[1]analyte_order!$C:$C)</f>
        <v>30334-69-1</v>
      </c>
      <c r="K3643">
        <f>_xlfn.XLOOKUP(Table1_1[[#This Row],[CAS_rn]],[1]analyte_order!$C:$C,[1]analyte_order!$E:$E)</f>
        <v>51</v>
      </c>
      <c r="L3643" s="3">
        <v>0.59499999999999997</v>
      </c>
    </row>
    <row r="3644" spans="1:12" x14ac:dyDescent="0.3">
      <c r="A3644" t="s">
        <v>227</v>
      </c>
      <c r="B3644" s="1">
        <v>44427</v>
      </c>
      <c r="C3644" s="1" t="str">
        <f t="shared" si="56"/>
        <v>21231</v>
      </c>
      <c r="D3644" t="s">
        <v>109</v>
      </c>
      <c r="E3644" t="s">
        <v>110</v>
      </c>
      <c r="F3644" t="s">
        <v>115</v>
      </c>
      <c r="G3644">
        <v>19.5</v>
      </c>
      <c r="H3644">
        <v>176.35</v>
      </c>
      <c r="I3644" t="s">
        <v>51</v>
      </c>
      <c r="J3644" t="str">
        <f>_xlfn.XLOOKUP(Table1_1[[#This Row],[Analyte]],[1]analyte_order!$B:$B,[1]analyte_order!$C:$C)</f>
        <v>41997-13-1</v>
      </c>
      <c r="K3644">
        <f>_xlfn.XLOOKUP(Table1_1[[#This Row],[CAS_rn]],[1]analyte_order!$C:$C,[1]analyte_order!$E:$E)</f>
        <v>52</v>
      </c>
      <c r="L3644" s="3">
        <v>2.96</v>
      </c>
    </row>
    <row r="3645" spans="1:12" x14ac:dyDescent="0.3">
      <c r="A3645" t="s">
        <v>227</v>
      </c>
      <c r="B3645" s="1">
        <v>44427</v>
      </c>
      <c r="C3645" s="1" t="str">
        <f t="shared" si="56"/>
        <v>21231</v>
      </c>
      <c r="D3645" t="s">
        <v>109</v>
      </c>
      <c r="E3645" t="s">
        <v>110</v>
      </c>
      <c r="F3645" t="s">
        <v>115</v>
      </c>
      <c r="G3645">
        <v>19.5</v>
      </c>
      <c r="H3645">
        <v>176.35</v>
      </c>
      <c r="I3645" t="s">
        <v>52</v>
      </c>
      <c r="J3645" t="str">
        <f>_xlfn.XLOOKUP(Table1_1[[#This Row],[Analyte]],[1]analyte_order!$B:$B,[1]analyte_order!$C:$C)</f>
        <v>423-41-6</v>
      </c>
      <c r="K3645">
        <f>_xlfn.XLOOKUP(Table1_1[[#This Row],[CAS_rn]],[1]analyte_order!$C:$C,[1]analyte_order!$E:$E)</f>
        <v>53</v>
      </c>
      <c r="L3645" s="3">
        <v>0.106</v>
      </c>
    </row>
    <row r="3646" spans="1:12" x14ac:dyDescent="0.3">
      <c r="A3646" t="s">
        <v>227</v>
      </c>
      <c r="B3646" s="1">
        <v>44427</v>
      </c>
      <c r="C3646" s="1" t="str">
        <f t="shared" si="56"/>
        <v>21231</v>
      </c>
      <c r="D3646" t="s">
        <v>109</v>
      </c>
      <c r="E3646" t="s">
        <v>110</v>
      </c>
      <c r="F3646" t="s">
        <v>115</v>
      </c>
      <c r="G3646">
        <v>19.5</v>
      </c>
      <c r="H3646">
        <v>176.35</v>
      </c>
      <c r="I3646" t="s">
        <v>53</v>
      </c>
      <c r="J3646" t="str">
        <f>_xlfn.XLOOKUP(Table1_1[[#This Row],[Analyte]],[1]analyte_order!$B:$B,[1]analyte_order!$C:$C)</f>
        <v>777011-38-8</v>
      </c>
      <c r="K3646">
        <f>_xlfn.XLOOKUP(Table1_1[[#This Row],[CAS_rn]],[1]analyte_order!$C:$C,[1]analyte_order!$E:$E)</f>
        <v>54</v>
      </c>
      <c r="L3646" s="3">
        <v>0.42499999999999999</v>
      </c>
    </row>
    <row r="3647" spans="1:12" x14ac:dyDescent="0.3">
      <c r="A3647" t="s">
        <v>227</v>
      </c>
      <c r="B3647" s="1">
        <v>44427</v>
      </c>
      <c r="C3647" s="1" t="str">
        <f t="shared" si="56"/>
        <v>21231</v>
      </c>
      <c r="D3647" t="s">
        <v>109</v>
      </c>
      <c r="E3647" t="s">
        <v>110</v>
      </c>
      <c r="F3647" t="s">
        <v>115</v>
      </c>
      <c r="G3647">
        <v>19.5</v>
      </c>
      <c r="H3647">
        <v>176.35</v>
      </c>
      <c r="I3647" t="s">
        <v>54</v>
      </c>
      <c r="J3647" t="str">
        <f>_xlfn.XLOOKUP(Table1_1[[#This Row],[Analyte]],[1]analyte_order!$B:$B,[1]analyte_order!$C:$C)</f>
        <v>646-83-3</v>
      </c>
      <c r="K3647">
        <f>_xlfn.XLOOKUP(Table1_1[[#This Row],[CAS_rn]],[1]analyte_order!$C:$C,[1]analyte_order!$E:$E)</f>
        <v>55</v>
      </c>
      <c r="L3647" s="3">
        <v>0.106</v>
      </c>
    </row>
    <row r="3648" spans="1:12" x14ac:dyDescent="0.3">
      <c r="A3648" t="s">
        <v>227</v>
      </c>
      <c r="B3648" s="1">
        <v>44427</v>
      </c>
      <c r="C3648" s="1" t="str">
        <f t="shared" si="56"/>
        <v>21231</v>
      </c>
      <c r="D3648" t="s">
        <v>109</v>
      </c>
      <c r="E3648" t="s">
        <v>110</v>
      </c>
      <c r="F3648" t="s">
        <v>115</v>
      </c>
      <c r="G3648">
        <v>19.5</v>
      </c>
      <c r="H3648">
        <v>176.35</v>
      </c>
      <c r="I3648" t="s">
        <v>55</v>
      </c>
      <c r="J3648" t="str">
        <f>_xlfn.XLOOKUP(Table1_1[[#This Row],[Analyte]],[1]analyte_order!$B:$B,[1]analyte_order!$C:$C)</f>
        <v>678-41-1</v>
      </c>
      <c r="K3648">
        <f>_xlfn.XLOOKUP(Table1_1[[#This Row],[CAS_rn]],[1]analyte_order!$C:$C,[1]analyte_order!$E:$E)</f>
        <v>56</v>
      </c>
      <c r="L3648" s="3">
        <v>4.2299999999999997E-2</v>
      </c>
    </row>
    <row r="3649" spans="1:12" x14ac:dyDescent="0.3">
      <c r="A3649" t="s">
        <v>227</v>
      </c>
      <c r="B3649" s="1">
        <v>44427</v>
      </c>
      <c r="C3649" s="1" t="str">
        <f t="shared" si="56"/>
        <v>21231</v>
      </c>
      <c r="D3649" t="s">
        <v>109</v>
      </c>
      <c r="E3649" t="s">
        <v>110</v>
      </c>
      <c r="F3649" t="s">
        <v>115</v>
      </c>
      <c r="G3649">
        <v>19.5</v>
      </c>
      <c r="H3649">
        <v>176.35</v>
      </c>
      <c r="I3649" t="s">
        <v>56</v>
      </c>
      <c r="J3649" t="str">
        <f>_xlfn.XLOOKUP(Table1_1[[#This Row],[Analyte]],[1]analyte_order!$B:$B,[1]analyte_order!$C:$C)</f>
        <v>2965-52-8</v>
      </c>
      <c r="K3649">
        <f>_xlfn.XLOOKUP(Table1_1[[#This Row],[CAS_rn]],[1]analyte_order!$C:$C,[1]analyte_order!$E:$E)</f>
        <v>57</v>
      </c>
      <c r="L3649" s="3">
        <v>4.2299999999999997E-2</v>
      </c>
    </row>
    <row r="3650" spans="1:12" x14ac:dyDescent="0.3">
      <c r="A3650" t="s">
        <v>228</v>
      </c>
      <c r="B3650" s="1">
        <v>44427</v>
      </c>
      <c r="C3650" s="1" t="str">
        <f t="shared" ref="C3650:C3713" si="57">TEXT(B3650,"yy")&amp;TEXT((B3650-DATEVALUE("1/1/"&amp;TEXT(B3650,"yy"))+1),"000")</f>
        <v>21231</v>
      </c>
      <c r="D3650" t="s">
        <v>109</v>
      </c>
      <c r="E3650" t="s">
        <v>110</v>
      </c>
      <c r="F3650" t="s">
        <v>190</v>
      </c>
      <c r="G3650">
        <v>19.5</v>
      </c>
      <c r="H3650">
        <v>176.35</v>
      </c>
      <c r="I3650" t="s">
        <v>7</v>
      </c>
      <c r="J3650" t="str">
        <f>_xlfn.XLOOKUP(Table1_1[[#This Row],[Analyte]],[1]analyte_order!$B:$B,[1]analyte_order!$C:$C)</f>
        <v>375-22-4</v>
      </c>
      <c r="K3650">
        <f>_xlfn.XLOOKUP(Table1_1[[#This Row],[CAS_rn]],[1]analyte_order!$C:$C,[1]analyte_order!$E:$E)</f>
        <v>1</v>
      </c>
      <c r="L3650" s="3">
        <v>4.5949999999999998E-2</v>
      </c>
    </row>
    <row r="3651" spans="1:12" x14ac:dyDescent="0.3">
      <c r="A3651" t="s">
        <v>228</v>
      </c>
      <c r="B3651" s="1">
        <v>44427</v>
      </c>
      <c r="C3651" s="1" t="str">
        <f t="shared" si="57"/>
        <v>21231</v>
      </c>
      <c r="D3651" t="s">
        <v>109</v>
      </c>
      <c r="E3651" t="s">
        <v>110</v>
      </c>
      <c r="F3651" t="s">
        <v>190</v>
      </c>
      <c r="G3651">
        <v>19.5</v>
      </c>
      <c r="H3651">
        <v>176.35</v>
      </c>
      <c r="I3651" t="s">
        <v>8</v>
      </c>
      <c r="J3651" t="str">
        <f>_xlfn.XLOOKUP(Table1_1[[#This Row],[Analyte]],[1]analyte_order!$B:$B,[1]analyte_order!$C:$C)</f>
        <v>2706-90-3</v>
      </c>
      <c r="K3651">
        <f>_xlfn.XLOOKUP(Table1_1[[#This Row],[CAS_rn]],[1]analyte_order!$C:$C,[1]analyte_order!$E:$E)</f>
        <v>2</v>
      </c>
      <c r="L3651" s="3">
        <v>4.5949999999999998E-2</v>
      </c>
    </row>
    <row r="3652" spans="1:12" x14ac:dyDescent="0.3">
      <c r="A3652" t="s">
        <v>228</v>
      </c>
      <c r="B3652" s="1">
        <v>44427</v>
      </c>
      <c r="C3652" s="1" t="str">
        <f t="shared" si="57"/>
        <v>21231</v>
      </c>
      <c r="D3652" t="s">
        <v>109</v>
      </c>
      <c r="E3652" t="s">
        <v>110</v>
      </c>
      <c r="F3652" t="s">
        <v>190</v>
      </c>
      <c r="G3652">
        <v>19.5</v>
      </c>
      <c r="H3652">
        <v>176.35</v>
      </c>
      <c r="I3652" t="s">
        <v>9</v>
      </c>
      <c r="J3652" t="str">
        <f>_xlfn.XLOOKUP(Table1_1[[#This Row],[Analyte]],[1]analyte_order!$B:$B,[1]analyte_order!$C:$C)</f>
        <v>307-24-4</v>
      </c>
      <c r="K3652">
        <f>_xlfn.XLOOKUP(Table1_1[[#This Row],[CAS_rn]],[1]analyte_order!$C:$C,[1]analyte_order!$E:$E)</f>
        <v>3</v>
      </c>
      <c r="L3652" s="3">
        <v>4.5949999999999998E-2</v>
      </c>
    </row>
    <row r="3653" spans="1:12" x14ac:dyDescent="0.3">
      <c r="A3653" t="s">
        <v>228</v>
      </c>
      <c r="B3653" s="1">
        <v>44427</v>
      </c>
      <c r="C3653" s="1" t="str">
        <f t="shared" si="57"/>
        <v>21231</v>
      </c>
      <c r="D3653" t="s">
        <v>109</v>
      </c>
      <c r="E3653" t="s">
        <v>110</v>
      </c>
      <c r="F3653" t="s">
        <v>190</v>
      </c>
      <c r="G3653">
        <v>19.5</v>
      </c>
      <c r="H3653">
        <v>176.35</v>
      </c>
      <c r="I3653" t="s">
        <v>10</v>
      </c>
      <c r="J3653" t="str">
        <f>_xlfn.XLOOKUP(Table1_1[[#This Row],[Analyte]],[1]analyte_order!$B:$B,[1]analyte_order!$C:$C)</f>
        <v>375-85-9</v>
      </c>
      <c r="K3653">
        <f>_xlfn.XLOOKUP(Table1_1[[#This Row],[CAS_rn]],[1]analyte_order!$C:$C,[1]analyte_order!$E:$E)</f>
        <v>4</v>
      </c>
      <c r="L3653" s="3">
        <v>4.5949999999999998E-2</v>
      </c>
    </row>
    <row r="3654" spans="1:12" x14ac:dyDescent="0.3">
      <c r="A3654" t="s">
        <v>228</v>
      </c>
      <c r="B3654" s="1">
        <v>44427</v>
      </c>
      <c r="C3654" s="1" t="str">
        <f t="shared" si="57"/>
        <v>21231</v>
      </c>
      <c r="D3654" t="s">
        <v>109</v>
      </c>
      <c r="E3654" t="s">
        <v>110</v>
      </c>
      <c r="F3654" t="s">
        <v>190</v>
      </c>
      <c r="G3654">
        <v>19.5</v>
      </c>
      <c r="H3654">
        <v>176.35</v>
      </c>
      <c r="I3654" t="s">
        <v>11</v>
      </c>
      <c r="J3654" t="str">
        <f>_xlfn.XLOOKUP(Table1_1[[#This Row],[Analyte]],[1]analyte_order!$B:$B,[1]analyte_order!$C:$C)</f>
        <v>335-67-1</v>
      </c>
      <c r="K3654">
        <f>_xlfn.XLOOKUP(Table1_1[[#This Row],[CAS_rn]],[1]analyte_order!$C:$C,[1]analyte_order!$E:$E)</f>
        <v>5</v>
      </c>
      <c r="L3654" s="3">
        <v>4.5949999999999998E-2</v>
      </c>
    </row>
    <row r="3655" spans="1:12" x14ac:dyDescent="0.3">
      <c r="A3655" t="s">
        <v>228</v>
      </c>
      <c r="B3655" s="1">
        <v>44427</v>
      </c>
      <c r="C3655" s="1" t="str">
        <f t="shared" si="57"/>
        <v>21231</v>
      </c>
      <c r="D3655" t="s">
        <v>109</v>
      </c>
      <c r="E3655" t="s">
        <v>110</v>
      </c>
      <c r="F3655" t="s">
        <v>190</v>
      </c>
      <c r="G3655">
        <v>19.5</v>
      </c>
      <c r="H3655">
        <v>176.35</v>
      </c>
      <c r="I3655" t="s">
        <v>12</v>
      </c>
      <c r="J3655" t="str">
        <f>_xlfn.XLOOKUP(Table1_1[[#This Row],[Analyte]],[1]analyte_order!$B:$B,[1]analyte_order!$C:$C)</f>
        <v>375-95-1</v>
      </c>
      <c r="K3655">
        <f>_xlfn.XLOOKUP(Table1_1[[#This Row],[CAS_rn]],[1]analyte_order!$C:$C,[1]analyte_order!$E:$E)</f>
        <v>6</v>
      </c>
      <c r="L3655" s="3">
        <v>4.5949999999999998E-2</v>
      </c>
    </row>
    <row r="3656" spans="1:12" x14ac:dyDescent="0.3">
      <c r="A3656" t="s">
        <v>228</v>
      </c>
      <c r="B3656" s="1">
        <v>44427</v>
      </c>
      <c r="C3656" s="1" t="str">
        <f t="shared" si="57"/>
        <v>21231</v>
      </c>
      <c r="D3656" t="s">
        <v>109</v>
      </c>
      <c r="E3656" t="s">
        <v>110</v>
      </c>
      <c r="F3656" t="s">
        <v>190</v>
      </c>
      <c r="G3656">
        <v>19.5</v>
      </c>
      <c r="H3656">
        <v>176.35</v>
      </c>
      <c r="I3656" t="s">
        <v>19</v>
      </c>
      <c r="J3656" t="str">
        <f>_xlfn.XLOOKUP(Table1_1[[#This Row],[Analyte]],[1]analyte_order!$B:$B,[1]analyte_order!$C:$C)</f>
        <v>335-76-2</v>
      </c>
      <c r="K3656">
        <f>_xlfn.XLOOKUP(Table1_1[[#This Row],[CAS_rn]],[1]analyte_order!$C:$C,[1]analyte_order!$E:$E)</f>
        <v>7</v>
      </c>
      <c r="L3656" s="3">
        <v>0.65100000000000002</v>
      </c>
    </row>
    <row r="3657" spans="1:12" x14ac:dyDescent="0.3">
      <c r="A3657" t="s">
        <v>228</v>
      </c>
      <c r="B3657" s="1">
        <v>44427</v>
      </c>
      <c r="C3657" s="1" t="str">
        <f t="shared" si="57"/>
        <v>21231</v>
      </c>
      <c r="D3657" t="s">
        <v>109</v>
      </c>
      <c r="E3657" t="s">
        <v>110</v>
      </c>
      <c r="F3657" t="s">
        <v>190</v>
      </c>
      <c r="G3657">
        <v>19.5</v>
      </c>
      <c r="H3657">
        <v>176.35</v>
      </c>
      <c r="I3657" t="s">
        <v>20</v>
      </c>
      <c r="J3657" t="str">
        <f>_xlfn.XLOOKUP(Table1_1[[#This Row],[Analyte]],[1]analyte_order!$B:$B,[1]analyte_order!$C:$C)</f>
        <v>2058-94-8</v>
      </c>
      <c r="K3657">
        <f>_xlfn.XLOOKUP(Table1_1[[#This Row],[CAS_rn]],[1]analyte_order!$C:$C,[1]analyte_order!$E:$E)</f>
        <v>8</v>
      </c>
      <c r="L3657" s="3">
        <v>1.78</v>
      </c>
    </row>
    <row r="3658" spans="1:12" x14ac:dyDescent="0.3">
      <c r="A3658" t="s">
        <v>228</v>
      </c>
      <c r="B3658" s="1">
        <v>44427</v>
      </c>
      <c r="C3658" s="1" t="str">
        <f t="shared" si="57"/>
        <v>21231</v>
      </c>
      <c r="D3658" t="s">
        <v>109</v>
      </c>
      <c r="E3658" t="s">
        <v>110</v>
      </c>
      <c r="F3658" t="s">
        <v>190</v>
      </c>
      <c r="G3658">
        <v>19.5</v>
      </c>
      <c r="H3658">
        <v>176.35</v>
      </c>
      <c r="I3658" t="s">
        <v>21</v>
      </c>
      <c r="J3658" t="str">
        <f>_xlfn.XLOOKUP(Table1_1[[#This Row],[Analyte]],[1]analyte_order!$B:$B,[1]analyte_order!$C:$C)</f>
        <v>307-55-1</v>
      </c>
      <c r="K3658">
        <f>_xlfn.XLOOKUP(Table1_1[[#This Row],[CAS_rn]],[1]analyte_order!$C:$C,[1]analyte_order!$E:$E)</f>
        <v>9</v>
      </c>
      <c r="L3658" s="3">
        <v>2.67</v>
      </c>
    </row>
    <row r="3659" spans="1:12" x14ac:dyDescent="0.3">
      <c r="A3659" t="s">
        <v>228</v>
      </c>
      <c r="B3659" s="1">
        <v>44427</v>
      </c>
      <c r="C3659" s="1" t="str">
        <f t="shared" si="57"/>
        <v>21231</v>
      </c>
      <c r="D3659" t="s">
        <v>109</v>
      </c>
      <c r="E3659" t="s">
        <v>110</v>
      </c>
      <c r="F3659" t="s">
        <v>190</v>
      </c>
      <c r="G3659">
        <v>19.5</v>
      </c>
      <c r="H3659">
        <v>176.35</v>
      </c>
      <c r="I3659" t="s">
        <v>22</v>
      </c>
      <c r="J3659" t="str">
        <f>_xlfn.XLOOKUP(Table1_1[[#This Row],[Analyte]],[1]analyte_order!$B:$B,[1]analyte_order!$C:$C)</f>
        <v>72629-94-8</v>
      </c>
      <c r="K3659">
        <f>_xlfn.XLOOKUP(Table1_1[[#This Row],[CAS_rn]],[1]analyte_order!$C:$C,[1]analyte_order!$E:$E)</f>
        <v>10</v>
      </c>
      <c r="L3659" s="3">
        <v>2.84</v>
      </c>
    </row>
    <row r="3660" spans="1:12" x14ac:dyDescent="0.3">
      <c r="A3660" t="s">
        <v>228</v>
      </c>
      <c r="B3660" s="1">
        <v>44427</v>
      </c>
      <c r="C3660" s="1" t="str">
        <f t="shared" si="57"/>
        <v>21231</v>
      </c>
      <c r="D3660" t="s">
        <v>109</v>
      </c>
      <c r="E3660" t="s">
        <v>110</v>
      </c>
      <c r="F3660" t="s">
        <v>190</v>
      </c>
      <c r="G3660">
        <v>19.5</v>
      </c>
      <c r="H3660">
        <v>176.35</v>
      </c>
      <c r="I3660" t="s">
        <v>23</v>
      </c>
      <c r="J3660" t="str">
        <f>_xlfn.XLOOKUP(Table1_1[[#This Row],[Analyte]],[1]analyte_order!$B:$B,[1]analyte_order!$C:$C)</f>
        <v>376-06-7</v>
      </c>
      <c r="K3660">
        <f>_xlfn.XLOOKUP(Table1_1[[#This Row],[CAS_rn]],[1]analyte_order!$C:$C,[1]analyte_order!$E:$E)</f>
        <v>11</v>
      </c>
      <c r="L3660" s="3">
        <v>2.46</v>
      </c>
    </row>
    <row r="3661" spans="1:12" x14ac:dyDescent="0.3">
      <c r="A3661" t="s">
        <v>228</v>
      </c>
      <c r="B3661" s="1">
        <v>44427</v>
      </c>
      <c r="C3661" s="1" t="str">
        <f t="shared" si="57"/>
        <v>21231</v>
      </c>
      <c r="D3661" t="s">
        <v>109</v>
      </c>
      <c r="E3661" t="s">
        <v>110</v>
      </c>
      <c r="F3661" t="s">
        <v>190</v>
      </c>
      <c r="G3661">
        <v>19.5</v>
      </c>
      <c r="H3661">
        <v>176.35</v>
      </c>
      <c r="I3661" t="s">
        <v>24</v>
      </c>
      <c r="J3661" t="str">
        <f>_xlfn.XLOOKUP(Table1_1[[#This Row],[Analyte]],[1]analyte_order!$B:$B,[1]analyte_order!$C:$C)</f>
        <v>67905-19-5</v>
      </c>
      <c r="K3661">
        <f>_xlfn.XLOOKUP(Table1_1[[#This Row],[CAS_rn]],[1]analyte_order!$C:$C,[1]analyte_order!$E:$E)</f>
        <v>12</v>
      </c>
      <c r="L3661" s="3">
        <v>4.5949999999999998E-2</v>
      </c>
    </row>
    <row r="3662" spans="1:12" x14ac:dyDescent="0.3">
      <c r="A3662" t="s">
        <v>228</v>
      </c>
      <c r="B3662" s="1">
        <v>44427</v>
      </c>
      <c r="C3662" s="1" t="str">
        <f t="shared" si="57"/>
        <v>21231</v>
      </c>
      <c r="D3662" t="s">
        <v>109</v>
      </c>
      <c r="E3662" t="s">
        <v>110</v>
      </c>
      <c r="F3662" t="s">
        <v>190</v>
      </c>
      <c r="G3662">
        <v>19.5</v>
      </c>
      <c r="H3662">
        <v>176.35</v>
      </c>
      <c r="I3662" t="s">
        <v>13</v>
      </c>
      <c r="J3662" t="str">
        <f>_xlfn.XLOOKUP(Table1_1[[#This Row],[Analyte]],[1]analyte_order!$B:$B,[1]analyte_order!$C:$C)</f>
        <v>375-73-5</v>
      </c>
      <c r="K3662">
        <f>_xlfn.XLOOKUP(Table1_1[[#This Row],[CAS_rn]],[1]analyte_order!$C:$C,[1]analyte_order!$E:$E)</f>
        <v>14</v>
      </c>
      <c r="L3662" s="3">
        <v>4.5949999999999998E-2</v>
      </c>
    </row>
    <row r="3663" spans="1:12" x14ac:dyDescent="0.3">
      <c r="A3663" t="s">
        <v>228</v>
      </c>
      <c r="B3663" s="1">
        <v>44427</v>
      </c>
      <c r="C3663" s="1" t="str">
        <f t="shared" si="57"/>
        <v>21231</v>
      </c>
      <c r="D3663" t="s">
        <v>109</v>
      </c>
      <c r="E3663" t="s">
        <v>110</v>
      </c>
      <c r="F3663" t="s">
        <v>190</v>
      </c>
      <c r="G3663">
        <v>19.5</v>
      </c>
      <c r="H3663">
        <v>176.35</v>
      </c>
      <c r="I3663" t="s">
        <v>14</v>
      </c>
      <c r="J3663" t="str">
        <f>_xlfn.XLOOKUP(Table1_1[[#This Row],[Analyte]],[1]analyte_order!$B:$B,[1]analyte_order!$C:$C)</f>
        <v>2706-91-4</v>
      </c>
      <c r="K3663">
        <f>_xlfn.XLOOKUP(Table1_1[[#This Row],[CAS_rn]],[1]analyte_order!$C:$C,[1]analyte_order!$E:$E)</f>
        <v>15</v>
      </c>
      <c r="L3663" s="3">
        <v>0.115</v>
      </c>
    </row>
    <row r="3664" spans="1:12" x14ac:dyDescent="0.3">
      <c r="A3664" t="s">
        <v>228</v>
      </c>
      <c r="B3664" s="1">
        <v>44427</v>
      </c>
      <c r="C3664" s="1" t="str">
        <f t="shared" si="57"/>
        <v>21231</v>
      </c>
      <c r="D3664" t="s">
        <v>109</v>
      </c>
      <c r="E3664" t="s">
        <v>110</v>
      </c>
      <c r="F3664" t="s">
        <v>190</v>
      </c>
      <c r="G3664">
        <v>19.5</v>
      </c>
      <c r="H3664">
        <v>176.35</v>
      </c>
      <c r="I3664" t="s">
        <v>15</v>
      </c>
      <c r="J3664" t="str">
        <f>_xlfn.XLOOKUP(Table1_1[[#This Row],[Analyte]],[1]analyte_order!$B:$B,[1]analyte_order!$C:$C)</f>
        <v>355-46-4</v>
      </c>
      <c r="K3664">
        <f>_xlfn.XLOOKUP(Table1_1[[#This Row],[CAS_rn]],[1]analyte_order!$C:$C,[1]analyte_order!$E:$E)</f>
        <v>16</v>
      </c>
      <c r="L3664" s="3">
        <v>2.73</v>
      </c>
    </row>
    <row r="3665" spans="1:12" x14ac:dyDescent="0.3">
      <c r="A3665" t="s">
        <v>228</v>
      </c>
      <c r="B3665" s="1">
        <v>44427</v>
      </c>
      <c r="C3665" s="1" t="str">
        <f t="shared" si="57"/>
        <v>21231</v>
      </c>
      <c r="D3665" t="s">
        <v>109</v>
      </c>
      <c r="E3665" t="s">
        <v>110</v>
      </c>
      <c r="F3665" t="s">
        <v>190</v>
      </c>
      <c r="G3665">
        <v>19.5</v>
      </c>
      <c r="H3665">
        <v>176.35</v>
      </c>
      <c r="I3665" t="s">
        <v>16</v>
      </c>
      <c r="J3665" t="str">
        <f>_xlfn.XLOOKUP(Table1_1[[#This Row],[Analyte]],[1]analyte_order!$B:$B,[1]analyte_order!$C:$C)</f>
        <v>375-92-8</v>
      </c>
      <c r="K3665">
        <f>_xlfn.XLOOKUP(Table1_1[[#This Row],[CAS_rn]],[1]analyte_order!$C:$C,[1]analyte_order!$E:$E)</f>
        <v>17</v>
      </c>
      <c r="L3665" s="3">
        <v>0.115</v>
      </c>
    </row>
    <row r="3666" spans="1:12" x14ac:dyDescent="0.3">
      <c r="A3666" t="s">
        <v>228</v>
      </c>
      <c r="B3666" s="1">
        <v>44427</v>
      </c>
      <c r="C3666" s="1" t="str">
        <f t="shared" si="57"/>
        <v>21231</v>
      </c>
      <c r="D3666" t="s">
        <v>109</v>
      </c>
      <c r="E3666" t="s">
        <v>110</v>
      </c>
      <c r="F3666" t="s">
        <v>190</v>
      </c>
      <c r="G3666">
        <v>19.5</v>
      </c>
      <c r="H3666">
        <v>176.35</v>
      </c>
      <c r="I3666" t="s">
        <v>17</v>
      </c>
      <c r="J3666" t="str">
        <f>_xlfn.XLOOKUP(Table1_1[[#This Row],[Analyte]],[1]analyte_order!$B:$B,[1]analyte_order!$C:$C)</f>
        <v>1763-23-1</v>
      </c>
      <c r="K3666">
        <f>_xlfn.XLOOKUP(Table1_1[[#This Row],[CAS_rn]],[1]analyte_order!$C:$C,[1]analyte_order!$E:$E)</f>
        <v>18</v>
      </c>
      <c r="L3666" s="3">
        <v>317</v>
      </c>
    </row>
    <row r="3667" spans="1:12" x14ac:dyDescent="0.3">
      <c r="A3667" t="s">
        <v>228</v>
      </c>
      <c r="B3667" s="1">
        <v>44427</v>
      </c>
      <c r="C3667" s="1" t="str">
        <f t="shared" si="57"/>
        <v>21231</v>
      </c>
      <c r="D3667" t="s">
        <v>109</v>
      </c>
      <c r="E3667" t="s">
        <v>110</v>
      </c>
      <c r="F3667" t="s">
        <v>190</v>
      </c>
      <c r="G3667">
        <v>19.5</v>
      </c>
      <c r="H3667">
        <v>176.35</v>
      </c>
      <c r="I3667" t="s">
        <v>25</v>
      </c>
      <c r="J3667" t="str">
        <f>_xlfn.XLOOKUP(Table1_1[[#This Row],[Analyte]],[1]analyte_order!$B:$B,[1]analyte_order!$C:$C)</f>
        <v>68259-12-1</v>
      </c>
      <c r="K3667">
        <f>_xlfn.XLOOKUP(Table1_1[[#This Row],[CAS_rn]],[1]analyte_order!$C:$C,[1]analyte_order!$E:$E)</f>
        <v>19</v>
      </c>
      <c r="L3667" s="3">
        <v>1.95</v>
      </c>
    </row>
    <row r="3668" spans="1:12" x14ac:dyDescent="0.3">
      <c r="A3668" t="s">
        <v>228</v>
      </c>
      <c r="B3668" s="1">
        <v>44427</v>
      </c>
      <c r="C3668" s="1" t="str">
        <f t="shared" si="57"/>
        <v>21231</v>
      </c>
      <c r="D3668" t="s">
        <v>109</v>
      </c>
      <c r="E3668" t="s">
        <v>110</v>
      </c>
      <c r="F3668" t="s">
        <v>190</v>
      </c>
      <c r="G3668">
        <v>19.5</v>
      </c>
      <c r="H3668">
        <v>176.35</v>
      </c>
      <c r="I3668" t="s">
        <v>26</v>
      </c>
      <c r="J3668" t="str">
        <f>_xlfn.XLOOKUP(Table1_1[[#This Row],[Analyte]],[1]analyte_order!$B:$B,[1]analyte_order!$C:$C)</f>
        <v>335-77-3</v>
      </c>
      <c r="K3668">
        <f>_xlfn.XLOOKUP(Table1_1[[#This Row],[CAS_rn]],[1]analyte_order!$C:$C,[1]analyte_order!$E:$E)</f>
        <v>20</v>
      </c>
      <c r="L3668" s="3">
        <v>2.87</v>
      </c>
    </row>
    <row r="3669" spans="1:12" x14ac:dyDescent="0.3">
      <c r="A3669" t="s">
        <v>228</v>
      </c>
      <c r="B3669" s="1">
        <v>44427</v>
      </c>
      <c r="C3669" s="1" t="str">
        <f t="shared" si="57"/>
        <v>21231</v>
      </c>
      <c r="D3669" t="s">
        <v>109</v>
      </c>
      <c r="E3669" t="s">
        <v>110</v>
      </c>
      <c r="F3669" t="s">
        <v>190</v>
      </c>
      <c r="G3669">
        <v>19.5</v>
      </c>
      <c r="H3669">
        <v>176.35</v>
      </c>
      <c r="I3669" t="s">
        <v>27</v>
      </c>
      <c r="J3669" t="str">
        <f>_xlfn.XLOOKUP(Table1_1[[#This Row],[Analyte]],[1]analyte_order!$B:$B,[1]analyte_order!$C:$C)</f>
        <v>79780-39-5</v>
      </c>
      <c r="K3669">
        <f>_xlfn.XLOOKUP(Table1_1[[#This Row],[CAS_rn]],[1]analyte_order!$C:$C,[1]analyte_order!$E:$E)</f>
        <v>21</v>
      </c>
      <c r="L3669" s="3">
        <v>1.1299999999999999</v>
      </c>
    </row>
    <row r="3670" spans="1:12" x14ac:dyDescent="0.3">
      <c r="A3670" t="s">
        <v>228</v>
      </c>
      <c r="B3670" s="1">
        <v>44427</v>
      </c>
      <c r="C3670" s="1" t="str">
        <f t="shared" si="57"/>
        <v>21231</v>
      </c>
      <c r="D3670" t="s">
        <v>109</v>
      </c>
      <c r="E3670" t="s">
        <v>110</v>
      </c>
      <c r="F3670" t="s">
        <v>190</v>
      </c>
      <c r="G3670">
        <v>19.5</v>
      </c>
      <c r="H3670">
        <v>176.35</v>
      </c>
      <c r="I3670" t="s">
        <v>28</v>
      </c>
      <c r="J3670" t="str">
        <f>_xlfn.XLOOKUP(Table1_1[[#This Row],[Analyte]],[1]analyte_order!$B:$B,[1]analyte_order!$C:$C)</f>
        <v>757124-72-4</v>
      </c>
      <c r="K3670">
        <f>_xlfn.XLOOKUP(Table1_1[[#This Row],[CAS_rn]],[1]analyte_order!$C:$C,[1]analyte_order!$E:$E)</f>
        <v>22</v>
      </c>
      <c r="L3670" s="3">
        <v>0.115</v>
      </c>
    </row>
    <row r="3671" spans="1:12" x14ac:dyDescent="0.3">
      <c r="A3671" t="s">
        <v>228</v>
      </c>
      <c r="B3671" s="1">
        <v>44427</v>
      </c>
      <c r="C3671" s="1" t="str">
        <f t="shared" si="57"/>
        <v>21231</v>
      </c>
      <c r="D3671" t="s">
        <v>109</v>
      </c>
      <c r="E3671" t="s">
        <v>110</v>
      </c>
      <c r="F3671" t="s">
        <v>190</v>
      </c>
      <c r="G3671">
        <v>19.5</v>
      </c>
      <c r="H3671">
        <v>176.35</v>
      </c>
      <c r="I3671" t="s">
        <v>18</v>
      </c>
      <c r="J3671" t="str">
        <f>_xlfn.XLOOKUP(Table1_1[[#This Row],[Analyte]],[1]analyte_order!$B:$B,[1]analyte_order!$C:$C)</f>
        <v>27619-97-2</v>
      </c>
      <c r="K3671">
        <f>_xlfn.XLOOKUP(Table1_1[[#This Row],[CAS_rn]],[1]analyte_order!$C:$C,[1]analyte_order!$E:$E)</f>
        <v>23</v>
      </c>
      <c r="L3671" s="3">
        <v>4.5949999999999998E-2</v>
      </c>
    </row>
    <row r="3672" spans="1:12" x14ac:dyDescent="0.3">
      <c r="A3672" t="s">
        <v>228</v>
      </c>
      <c r="B3672" s="1">
        <v>44427</v>
      </c>
      <c r="C3672" s="1" t="str">
        <f t="shared" si="57"/>
        <v>21231</v>
      </c>
      <c r="D3672" t="s">
        <v>109</v>
      </c>
      <c r="E3672" t="s">
        <v>110</v>
      </c>
      <c r="F3672" t="s">
        <v>190</v>
      </c>
      <c r="G3672">
        <v>19.5</v>
      </c>
      <c r="H3672">
        <v>176.35</v>
      </c>
      <c r="I3672" t="s">
        <v>29</v>
      </c>
      <c r="J3672" t="str">
        <f>_xlfn.XLOOKUP(Table1_1[[#This Row],[Analyte]],[1]analyte_order!$B:$B,[1]analyte_order!$C:$C)</f>
        <v>39108-34-4</v>
      </c>
      <c r="K3672">
        <f>_xlfn.XLOOKUP(Table1_1[[#This Row],[CAS_rn]],[1]analyte_order!$C:$C,[1]analyte_order!$E:$E)</f>
        <v>24</v>
      </c>
      <c r="L3672" s="3">
        <v>2.11</v>
      </c>
    </row>
    <row r="3673" spans="1:12" x14ac:dyDescent="0.3">
      <c r="A3673" t="s">
        <v>228</v>
      </c>
      <c r="B3673" s="1">
        <v>44427</v>
      </c>
      <c r="C3673" s="1" t="str">
        <f t="shared" si="57"/>
        <v>21231</v>
      </c>
      <c r="D3673" t="s">
        <v>109</v>
      </c>
      <c r="E3673" t="s">
        <v>110</v>
      </c>
      <c r="F3673" t="s">
        <v>190</v>
      </c>
      <c r="G3673">
        <v>19.5</v>
      </c>
      <c r="H3673">
        <v>176.35</v>
      </c>
      <c r="I3673" t="s">
        <v>30</v>
      </c>
      <c r="J3673" t="str">
        <f>_xlfn.XLOOKUP(Table1_1[[#This Row],[Analyte]],[1]analyte_order!$B:$B,[1]analyte_order!$C:$C)</f>
        <v>120226-60-0</v>
      </c>
      <c r="K3673">
        <f>_xlfn.XLOOKUP(Table1_1[[#This Row],[CAS_rn]],[1]analyte_order!$C:$C,[1]analyte_order!$E:$E)</f>
        <v>25</v>
      </c>
      <c r="L3673" s="3">
        <v>2.83</v>
      </c>
    </row>
    <row r="3674" spans="1:12" x14ac:dyDescent="0.3">
      <c r="A3674" t="s">
        <v>228</v>
      </c>
      <c r="B3674" s="1">
        <v>44427</v>
      </c>
      <c r="C3674" s="1" t="str">
        <f t="shared" si="57"/>
        <v>21231</v>
      </c>
      <c r="D3674" t="s">
        <v>109</v>
      </c>
      <c r="E3674" t="s">
        <v>110</v>
      </c>
      <c r="F3674" t="s">
        <v>190</v>
      </c>
      <c r="G3674">
        <v>19.5</v>
      </c>
      <c r="H3674">
        <v>176.35</v>
      </c>
      <c r="I3674" t="s">
        <v>31</v>
      </c>
      <c r="J3674" t="str">
        <f>_xlfn.XLOOKUP(Table1_1[[#This Row],[Analyte]],[1]analyte_order!$B:$B,[1]analyte_order!$C:$C)</f>
        <v>2355-31-9</v>
      </c>
      <c r="K3674">
        <f>_xlfn.XLOOKUP(Table1_1[[#This Row],[CAS_rn]],[1]analyte_order!$C:$C,[1]analyte_order!$E:$E)</f>
        <v>26</v>
      </c>
      <c r="L3674" s="3">
        <v>4.5949999999999998E-2</v>
      </c>
    </row>
    <row r="3675" spans="1:12" x14ac:dyDescent="0.3">
      <c r="A3675" t="s">
        <v>228</v>
      </c>
      <c r="B3675" s="1">
        <v>44427</v>
      </c>
      <c r="C3675" s="1" t="str">
        <f t="shared" si="57"/>
        <v>21231</v>
      </c>
      <c r="D3675" t="s">
        <v>109</v>
      </c>
      <c r="E3675" t="s">
        <v>110</v>
      </c>
      <c r="F3675" t="s">
        <v>190</v>
      </c>
      <c r="G3675">
        <v>19.5</v>
      </c>
      <c r="H3675">
        <v>176.35</v>
      </c>
      <c r="I3675" t="s">
        <v>32</v>
      </c>
      <c r="J3675" t="str">
        <f>_xlfn.XLOOKUP(Table1_1[[#This Row],[Analyte]],[1]analyte_order!$B:$B,[1]analyte_order!$C:$C)</f>
        <v>2991-50-6</v>
      </c>
      <c r="K3675">
        <f>_xlfn.XLOOKUP(Table1_1[[#This Row],[CAS_rn]],[1]analyte_order!$C:$C,[1]analyte_order!$E:$E)</f>
        <v>27</v>
      </c>
      <c r="L3675" s="3">
        <v>4.5949999999999998E-2</v>
      </c>
    </row>
    <row r="3676" spans="1:12" x14ac:dyDescent="0.3">
      <c r="A3676" t="s">
        <v>228</v>
      </c>
      <c r="B3676" s="1">
        <v>44427</v>
      </c>
      <c r="C3676" s="1" t="str">
        <f t="shared" si="57"/>
        <v>21231</v>
      </c>
      <c r="D3676" t="s">
        <v>109</v>
      </c>
      <c r="E3676" t="s">
        <v>110</v>
      </c>
      <c r="F3676" t="s">
        <v>190</v>
      </c>
      <c r="G3676">
        <v>19.5</v>
      </c>
      <c r="H3676">
        <v>176.35</v>
      </c>
      <c r="I3676" t="s">
        <v>33</v>
      </c>
      <c r="J3676" t="str">
        <f>_xlfn.XLOOKUP(Table1_1[[#This Row],[Analyte]],[1]analyte_order!$B:$B,[1]analyte_order!$C:$C)</f>
        <v>754-91-6</v>
      </c>
      <c r="K3676">
        <f>_xlfn.XLOOKUP(Table1_1[[#This Row],[CAS_rn]],[1]analyte_order!$C:$C,[1]analyte_order!$E:$E)</f>
        <v>28</v>
      </c>
      <c r="L3676" s="3">
        <v>9.65</v>
      </c>
    </row>
    <row r="3677" spans="1:12" x14ac:dyDescent="0.3">
      <c r="A3677" t="s">
        <v>228</v>
      </c>
      <c r="B3677" s="1">
        <v>44427</v>
      </c>
      <c r="C3677" s="1" t="str">
        <f t="shared" si="57"/>
        <v>21231</v>
      </c>
      <c r="D3677" t="s">
        <v>109</v>
      </c>
      <c r="E3677" t="s">
        <v>110</v>
      </c>
      <c r="F3677" t="s">
        <v>190</v>
      </c>
      <c r="G3677">
        <v>19.5</v>
      </c>
      <c r="H3677">
        <v>176.35</v>
      </c>
      <c r="I3677" t="s">
        <v>34</v>
      </c>
      <c r="J3677" t="str">
        <f>_xlfn.XLOOKUP(Table1_1[[#This Row],[Analyte]],[1]analyte_order!$B:$B,[1]analyte_order!$C:$C)</f>
        <v>2806-24-8</v>
      </c>
      <c r="K3677">
        <f>_xlfn.XLOOKUP(Table1_1[[#This Row],[CAS_rn]],[1]analyte_order!$C:$C,[1]analyte_order!$E:$E)</f>
        <v>29</v>
      </c>
      <c r="L3677" s="3">
        <v>4.5949999999999998E-2</v>
      </c>
    </row>
    <row r="3678" spans="1:12" x14ac:dyDescent="0.3">
      <c r="A3678" t="s">
        <v>228</v>
      </c>
      <c r="B3678" s="1">
        <v>44427</v>
      </c>
      <c r="C3678" s="1" t="str">
        <f t="shared" si="57"/>
        <v>21231</v>
      </c>
      <c r="D3678" t="s">
        <v>109</v>
      </c>
      <c r="E3678" t="s">
        <v>110</v>
      </c>
      <c r="F3678" t="s">
        <v>190</v>
      </c>
      <c r="G3678">
        <v>19.5</v>
      </c>
      <c r="H3678">
        <v>176.35</v>
      </c>
      <c r="I3678" t="s">
        <v>35</v>
      </c>
      <c r="J3678" t="str">
        <f>_xlfn.XLOOKUP(Table1_1[[#This Row],[Analyte]],[1]analyte_order!$B:$B,[1]analyte_order!$C:$C)</f>
        <v>31506-32-8</v>
      </c>
      <c r="K3678">
        <f>_xlfn.XLOOKUP(Table1_1[[#This Row],[CAS_rn]],[1]analyte_order!$C:$C,[1]analyte_order!$E:$E)</f>
        <v>30</v>
      </c>
      <c r="L3678" s="3">
        <v>4.5949999999999998E-2</v>
      </c>
    </row>
    <row r="3679" spans="1:12" x14ac:dyDescent="0.3">
      <c r="A3679" t="s">
        <v>228</v>
      </c>
      <c r="B3679" s="1">
        <v>44427</v>
      </c>
      <c r="C3679" s="1" t="str">
        <f t="shared" si="57"/>
        <v>21231</v>
      </c>
      <c r="D3679" t="s">
        <v>109</v>
      </c>
      <c r="E3679" t="s">
        <v>110</v>
      </c>
      <c r="F3679" t="s">
        <v>190</v>
      </c>
      <c r="G3679">
        <v>19.5</v>
      </c>
      <c r="H3679">
        <v>176.35</v>
      </c>
      <c r="I3679" t="s">
        <v>36</v>
      </c>
      <c r="J3679" t="str">
        <f>_xlfn.XLOOKUP(Table1_1[[#This Row],[Analyte]],[1]analyte_order!$B:$B,[1]analyte_order!$C:$C)</f>
        <v>4151-50-2</v>
      </c>
      <c r="K3679">
        <f>_xlfn.XLOOKUP(Table1_1[[#This Row],[CAS_rn]],[1]analyte_order!$C:$C,[1]analyte_order!$E:$E)</f>
        <v>31</v>
      </c>
      <c r="L3679" s="3">
        <v>4.5949999999999998E-2</v>
      </c>
    </row>
    <row r="3680" spans="1:12" x14ac:dyDescent="0.3">
      <c r="A3680" t="s">
        <v>228</v>
      </c>
      <c r="B3680" s="1">
        <v>44427</v>
      </c>
      <c r="C3680" s="1" t="str">
        <f t="shared" si="57"/>
        <v>21231</v>
      </c>
      <c r="D3680" t="s">
        <v>109</v>
      </c>
      <c r="E3680" t="s">
        <v>110</v>
      </c>
      <c r="F3680" t="s">
        <v>190</v>
      </c>
      <c r="G3680">
        <v>19.5</v>
      </c>
      <c r="H3680">
        <v>176.35</v>
      </c>
      <c r="I3680" t="s">
        <v>37</v>
      </c>
      <c r="J3680" t="str">
        <f>_xlfn.XLOOKUP(Table1_1[[#This Row],[Analyte]],[1]analyte_order!$B:$B,[1]analyte_order!$C:$C)</f>
        <v>13252-13-6</v>
      </c>
      <c r="K3680">
        <f>_xlfn.XLOOKUP(Table1_1[[#This Row],[CAS_rn]],[1]analyte_order!$C:$C,[1]analyte_order!$E:$E)</f>
        <v>34</v>
      </c>
      <c r="L3680" s="3">
        <v>4.5949999999999998E-2</v>
      </c>
    </row>
    <row r="3681" spans="1:12" x14ac:dyDescent="0.3">
      <c r="A3681" t="s">
        <v>228</v>
      </c>
      <c r="B3681" s="1">
        <v>44427</v>
      </c>
      <c r="C3681" s="1" t="str">
        <f t="shared" si="57"/>
        <v>21231</v>
      </c>
      <c r="D3681" t="s">
        <v>109</v>
      </c>
      <c r="E3681" t="s">
        <v>110</v>
      </c>
      <c r="F3681" t="s">
        <v>190</v>
      </c>
      <c r="G3681">
        <v>19.5</v>
      </c>
      <c r="H3681">
        <v>176.35</v>
      </c>
      <c r="I3681" t="s">
        <v>38</v>
      </c>
      <c r="J3681" t="str">
        <f>_xlfn.XLOOKUP(Table1_1[[#This Row],[Analyte]],[1]analyte_order!$B:$B,[1]analyte_order!$C:$C)</f>
        <v>919005-14-4</v>
      </c>
      <c r="K3681">
        <f>_xlfn.XLOOKUP(Table1_1[[#This Row],[CAS_rn]],[1]analyte_order!$C:$C,[1]analyte_order!$E:$E)</f>
        <v>35</v>
      </c>
      <c r="L3681" s="3">
        <v>4.5949999999999998E-2</v>
      </c>
    </row>
    <row r="3682" spans="1:12" x14ac:dyDescent="0.3">
      <c r="A3682" t="s">
        <v>228</v>
      </c>
      <c r="B3682" s="1">
        <v>44427</v>
      </c>
      <c r="C3682" s="1" t="str">
        <f t="shared" si="57"/>
        <v>21231</v>
      </c>
      <c r="D3682" t="s">
        <v>109</v>
      </c>
      <c r="E3682" t="s">
        <v>110</v>
      </c>
      <c r="F3682" t="s">
        <v>190</v>
      </c>
      <c r="G3682">
        <v>19.5</v>
      </c>
      <c r="H3682">
        <v>176.35</v>
      </c>
      <c r="I3682" t="s">
        <v>39</v>
      </c>
      <c r="J3682" t="str">
        <f>_xlfn.XLOOKUP(Table1_1[[#This Row],[Analyte]],[1]analyte_order!$B:$B,[1]analyte_order!$C:$C)</f>
        <v>756426-58-1</v>
      </c>
      <c r="K3682">
        <f>_xlfn.XLOOKUP(Table1_1[[#This Row],[CAS_rn]],[1]analyte_order!$C:$C,[1]analyte_order!$E:$E)</f>
        <v>36</v>
      </c>
      <c r="L3682" s="3">
        <v>4.5949999999999998E-2</v>
      </c>
    </row>
    <row r="3683" spans="1:12" x14ac:dyDescent="0.3">
      <c r="A3683" t="s">
        <v>228</v>
      </c>
      <c r="B3683" s="1">
        <v>44427</v>
      </c>
      <c r="C3683" s="1" t="str">
        <f t="shared" si="57"/>
        <v>21231</v>
      </c>
      <c r="D3683" t="s">
        <v>109</v>
      </c>
      <c r="E3683" t="s">
        <v>110</v>
      </c>
      <c r="F3683" t="s">
        <v>190</v>
      </c>
      <c r="G3683">
        <v>19.5</v>
      </c>
      <c r="H3683">
        <v>176.35</v>
      </c>
      <c r="I3683" t="s">
        <v>40</v>
      </c>
      <c r="J3683" t="str">
        <f>_xlfn.XLOOKUP(Table1_1[[#This Row],[Analyte]],[1]analyte_order!$B:$B,[1]analyte_order!$C:$C)</f>
        <v>763051-92-9</v>
      </c>
      <c r="K3683">
        <f>_xlfn.XLOOKUP(Table1_1[[#This Row],[CAS_rn]],[1]analyte_order!$C:$C,[1]analyte_order!$E:$E)</f>
        <v>37</v>
      </c>
      <c r="L3683" s="3">
        <v>4.5949999999999998E-2</v>
      </c>
    </row>
    <row r="3684" spans="1:12" x14ac:dyDescent="0.3">
      <c r="A3684" t="s">
        <v>228</v>
      </c>
      <c r="B3684" s="1">
        <v>44427</v>
      </c>
      <c r="C3684" s="1" t="str">
        <f t="shared" si="57"/>
        <v>21231</v>
      </c>
      <c r="D3684" t="s">
        <v>109</v>
      </c>
      <c r="E3684" t="s">
        <v>110</v>
      </c>
      <c r="F3684" t="s">
        <v>190</v>
      </c>
      <c r="G3684">
        <v>19.5</v>
      </c>
      <c r="H3684">
        <v>176.35</v>
      </c>
      <c r="I3684" t="s">
        <v>41</v>
      </c>
      <c r="J3684" t="str">
        <f>_xlfn.XLOOKUP(Table1_1[[#This Row],[Analyte]],[1]analyte_order!$B:$B,[1]analyte_order!$C:$C)</f>
        <v>356-02-5</v>
      </c>
      <c r="K3684">
        <f>_xlfn.XLOOKUP(Table1_1[[#This Row],[CAS_rn]],[1]analyte_order!$C:$C,[1]analyte_order!$E:$E)</f>
        <v>38</v>
      </c>
      <c r="L3684" s="3">
        <v>0.45950000000000002</v>
      </c>
    </row>
    <row r="3685" spans="1:12" x14ac:dyDescent="0.3">
      <c r="A3685" t="s">
        <v>228</v>
      </c>
      <c r="B3685" s="1">
        <v>44427</v>
      </c>
      <c r="C3685" s="1" t="str">
        <f t="shared" si="57"/>
        <v>21231</v>
      </c>
      <c r="D3685" t="s">
        <v>109</v>
      </c>
      <c r="E3685" t="s">
        <v>110</v>
      </c>
      <c r="F3685" t="s">
        <v>190</v>
      </c>
      <c r="G3685">
        <v>19.5</v>
      </c>
      <c r="H3685">
        <v>176.35</v>
      </c>
      <c r="I3685" t="s">
        <v>42</v>
      </c>
      <c r="J3685" t="str">
        <f>_xlfn.XLOOKUP(Table1_1[[#This Row],[Analyte]],[1]analyte_order!$B:$B,[1]analyte_order!$C:$C)</f>
        <v>914637-49-3</v>
      </c>
      <c r="K3685">
        <f>_xlfn.XLOOKUP(Table1_1[[#This Row],[CAS_rn]],[1]analyte_order!$C:$C,[1]analyte_order!$E:$E)</f>
        <v>39</v>
      </c>
      <c r="L3685" s="3">
        <v>4.5949999999999998E-2</v>
      </c>
    </row>
    <row r="3686" spans="1:12" x14ac:dyDescent="0.3">
      <c r="A3686" t="s">
        <v>228</v>
      </c>
      <c r="B3686" s="1">
        <v>44427</v>
      </c>
      <c r="C3686" s="1" t="str">
        <f t="shared" si="57"/>
        <v>21231</v>
      </c>
      <c r="D3686" t="s">
        <v>109</v>
      </c>
      <c r="E3686" t="s">
        <v>110</v>
      </c>
      <c r="F3686" t="s">
        <v>190</v>
      </c>
      <c r="G3686">
        <v>19.5</v>
      </c>
      <c r="H3686">
        <v>176.35</v>
      </c>
      <c r="I3686" t="s">
        <v>43</v>
      </c>
      <c r="J3686" t="str">
        <f>_xlfn.XLOOKUP(Table1_1[[#This Row],[Analyte]],[1]analyte_order!$B:$B,[1]analyte_order!$C:$C)</f>
        <v>812-70-4</v>
      </c>
      <c r="K3686">
        <f>_xlfn.XLOOKUP(Table1_1[[#This Row],[CAS_rn]],[1]analyte_order!$C:$C,[1]analyte_order!$E:$E)</f>
        <v>40</v>
      </c>
      <c r="L3686" s="3">
        <v>4.5949999999999998E-2</v>
      </c>
    </row>
    <row r="3687" spans="1:12" x14ac:dyDescent="0.3">
      <c r="A3687" t="s">
        <v>228</v>
      </c>
      <c r="B3687" s="1">
        <v>44427</v>
      </c>
      <c r="C3687" s="1" t="str">
        <f t="shared" si="57"/>
        <v>21231</v>
      </c>
      <c r="D3687" t="s">
        <v>109</v>
      </c>
      <c r="E3687" t="s">
        <v>110</v>
      </c>
      <c r="F3687" t="s">
        <v>190</v>
      </c>
      <c r="G3687">
        <v>19.5</v>
      </c>
      <c r="H3687">
        <v>176.35</v>
      </c>
      <c r="I3687" t="s">
        <v>44</v>
      </c>
      <c r="J3687" t="str">
        <f>_xlfn.XLOOKUP(Table1_1[[#This Row],[Analyte]],[1]analyte_order!$B:$B,[1]analyte_order!$C:$C)</f>
        <v>53826-12-3</v>
      </c>
      <c r="K3687">
        <f>_xlfn.XLOOKUP(Table1_1[[#This Row],[CAS_rn]],[1]analyte_order!$C:$C,[1]analyte_order!$E:$E)</f>
        <v>41</v>
      </c>
      <c r="L3687" s="3">
        <v>0.115</v>
      </c>
    </row>
    <row r="3688" spans="1:12" x14ac:dyDescent="0.3">
      <c r="A3688" t="s">
        <v>228</v>
      </c>
      <c r="B3688" s="1">
        <v>44427</v>
      </c>
      <c r="C3688" s="1" t="str">
        <f t="shared" si="57"/>
        <v>21231</v>
      </c>
      <c r="D3688" t="s">
        <v>109</v>
      </c>
      <c r="E3688" t="s">
        <v>110</v>
      </c>
      <c r="F3688" t="s">
        <v>190</v>
      </c>
      <c r="G3688">
        <v>19.5</v>
      </c>
      <c r="H3688">
        <v>176.35</v>
      </c>
      <c r="I3688" t="s">
        <v>45</v>
      </c>
      <c r="J3688" t="str">
        <f>_xlfn.XLOOKUP(Table1_1[[#This Row],[Analyte]],[1]analyte_order!$B:$B,[1]analyte_order!$C:$C)</f>
        <v>27854-31-5</v>
      </c>
      <c r="K3688">
        <f>_xlfn.XLOOKUP(Table1_1[[#This Row],[CAS_rn]],[1]analyte_order!$C:$C,[1]analyte_order!$E:$E)</f>
        <v>42</v>
      </c>
      <c r="L3688" s="3">
        <v>0.115</v>
      </c>
    </row>
    <row r="3689" spans="1:12" x14ac:dyDescent="0.3">
      <c r="A3689" t="s">
        <v>228</v>
      </c>
      <c r="B3689" s="1">
        <v>44427</v>
      </c>
      <c r="C3689" s="1" t="str">
        <f t="shared" si="57"/>
        <v>21231</v>
      </c>
      <c r="D3689" t="s">
        <v>109</v>
      </c>
      <c r="E3689" t="s">
        <v>110</v>
      </c>
      <c r="F3689" t="s">
        <v>190</v>
      </c>
      <c r="G3689">
        <v>19.5</v>
      </c>
      <c r="H3689">
        <v>176.35</v>
      </c>
      <c r="I3689" t="s">
        <v>46</v>
      </c>
      <c r="J3689" t="str">
        <f>_xlfn.XLOOKUP(Table1_1[[#This Row],[Analyte]],[1]analyte_order!$B:$B,[1]analyte_order!$C:$C)</f>
        <v>53826-13-4</v>
      </c>
      <c r="K3689">
        <f>_xlfn.XLOOKUP(Table1_1[[#This Row],[CAS_rn]],[1]analyte_order!$C:$C,[1]analyte_order!$E:$E)</f>
        <v>43</v>
      </c>
      <c r="L3689" s="3">
        <v>4.5949999999999998E-2</v>
      </c>
    </row>
    <row r="3690" spans="1:12" x14ac:dyDescent="0.3">
      <c r="A3690" t="s">
        <v>228</v>
      </c>
      <c r="B3690" s="1">
        <v>44427</v>
      </c>
      <c r="C3690" s="1" t="str">
        <f t="shared" si="57"/>
        <v>21231</v>
      </c>
      <c r="D3690" t="s">
        <v>109</v>
      </c>
      <c r="E3690" t="s">
        <v>110</v>
      </c>
      <c r="F3690" t="s">
        <v>190</v>
      </c>
      <c r="G3690">
        <v>19.5</v>
      </c>
      <c r="H3690">
        <v>176.35</v>
      </c>
      <c r="I3690" t="s">
        <v>47</v>
      </c>
      <c r="J3690" t="str">
        <f>_xlfn.XLOOKUP(Table1_1[[#This Row],[Analyte]],[1]analyte_order!$B:$B,[1]analyte_order!$C:$C)</f>
        <v>161094-75-3</v>
      </c>
      <c r="K3690">
        <f>_xlfn.XLOOKUP(Table1_1[[#This Row],[CAS_rn]],[1]analyte_order!$C:$C,[1]analyte_order!$E:$E)</f>
        <v>44</v>
      </c>
      <c r="L3690" s="3">
        <v>4.5949999999999998E-2</v>
      </c>
    </row>
    <row r="3691" spans="1:12" x14ac:dyDescent="0.3">
      <c r="A3691" t="s">
        <v>228</v>
      </c>
      <c r="B3691" s="1">
        <v>44427</v>
      </c>
      <c r="C3691" s="1" t="str">
        <f t="shared" si="57"/>
        <v>21231</v>
      </c>
      <c r="D3691" t="s">
        <v>109</v>
      </c>
      <c r="E3691" t="s">
        <v>110</v>
      </c>
      <c r="F3691" t="s">
        <v>190</v>
      </c>
      <c r="G3691">
        <v>19.5</v>
      </c>
      <c r="H3691">
        <v>176.35</v>
      </c>
      <c r="I3691" t="s">
        <v>48</v>
      </c>
      <c r="J3691" t="str">
        <f>_xlfn.XLOOKUP(Table1_1[[#This Row],[Analyte]],[1]analyte_order!$B:$B,[1]analyte_order!$C:$C)</f>
        <v>70887-84-2</v>
      </c>
      <c r="K3691">
        <f>_xlfn.XLOOKUP(Table1_1[[#This Row],[CAS_rn]],[1]analyte_order!$C:$C,[1]analyte_order!$E:$E)</f>
        <v>45</v>
      </c>
      <c r="L3691" s="3">
        <v>4.5949999999999998E-2</v>
      </c>
    </row>
    <row r="3692" spans="1:12" x14ac:dyDescent="0.3">
      <c r="A3692" t="s">
        <v>228</v>
      </c>
      <c r="B3692" s="1">
        <v>44427</v>
      </c>
      <c r="C3692" s="1" t="str">
        <f t="shared" si="57"/>
        <v>21231</v>
      </c>
      <c r="D3692" t="s">
        <v>109</v>
      </c>
      <c r="E3692" t="s">
        <v>110</v>
      </c>
      <c r="F3692" t="s">
        <v>190</v>
      </c>
      <c r="G3692">
        <v>19.5</v>
      </c>
      <c r="H3692">
        <v>176.35</v>
      </c>
      <c r="I3692" t="s">
        <v>49</v>
      </c>
      <c r="J3692" t="str">
        <f>_xlfn.XLOOKUP(Table1_1[[#This Row],[Analyte]],[1]analyte_order!$B:$B,[1]analyte_order!$C:$C)</f>
        <v>57677-95-9</v>
      </c>
      <c r="K3692">
        <f>_xlfn.XLOOKUP(Table1_1[[#This Row],[CAS_rn]],[1]analyte_order!$C:$C,[1]analyte_order!$E:$E)</f>
        <v>46</v>
      </c>
      <c r="L3692" s="3">
        <v>0.115</v>
      </c>
    </row>
    <row r="3693" spans="1:12" x14ac:dyDescent="0.3">
      <c r="A3693" t="s">
        <v>228</v>
      </c>
      <c r="B3693" s="1">
        <v>44427</v>
      </c>
      <c r="C3693" s="1" t="str">
        <f t="shared" si="57"/>
        <v>21231</v>
      </c>
      <c r="D3693" t="s">
        <v>109</v>
      </c>
      <c r="E3693" t="s">
        <v>110</v>
      </c>
      <c r="F3693" t="s">
        <v>190</v>
      </c>
      <c r="G3693">
        <v>19.5</v>
      </c>
      <c r="H3693">
        <v>176.35</v>
      </c>
      <c r="I3693" t="s">
        <v>50</v>
      </c>
      <c r="J3693" t="str">
        <f>_xlfn.XLOOKUP(Table1_1[[#This Row],[Analyte]],[1]analyte_order!$B:$B,[1]analyte_order!$C:$C)</f>
        <v>30334-69-1</v>
      </c>
      <c r="K3693">
        <f>_xlfn.XLOOKUP(Table1_1[[#This Row],[CAS_rn]],[1]analyte_order!$C:$C,[1]analyte_order!$E:$E)</f>
        <v>51</v>
      </c>
      <c r="L3693" s="3">
        <v>0.115</v>
      </c>
    </row>
    <row r="3694" spans="1:12" x14ac:dyDescent="0.3">
      <c r="A3694" t="s">
        <v>228</v>
      </c>
      <c r="B3694" s="1">
        <v>44427</v>
      </c>
      <c r="C3694" s="1" t="str">
        <f t="shared" si="57"/>
        <v>21231</v>
      </c>
      <c r="D3694" t="s">
        <v>109</v>
      </c>
      <c r="E3694" t="s">
        <v>110</v>
      </c>
      <c r="F3694" t="s">
        <v>190</v>
      </c>
      <c r="G3694">
        <v>19.5</v>
      </c>
      <c r="H3694">
        <v>176.35</v>
      </c>
      <c r="I3694" t="s">
        <v>51</v>
      </c>
      <c r="J3694" t="str">
        <f>_xlfn.XLOOKUP(Table1_1[[#This Row],[Analyte]],[1]analyte_order!$B:$B,[1]analyte_order!$C:$C)</f>
        <v>41997-13-1</v>
      </c>
      <c r="K3694">
        <f>_xlfn.XLOOKUP(Table1_1[[#This Row],[CAS_rn]],[1]analyte_order!$C:$C,[1]analyte_order!$E:$E)</f>
        <v>52</v>
      </c>
      <c r="L3694" s="3">
        <v>129</v>
      </c>
    </row>
    <row r="3695" spans="1:12" x14ac:dyDescent="0.3">
      <c r="A3695" t="s">
        <v>228</v>
      </c>
      <c r="B3695" s="1">
        <v>44427</v>
      </c>
      <c r="C3695" s="1" t="str">
        <f t="shared" si="57"/>
        <v>21231</v>
      </c>
      <c r="D3695" t="s">
        <v>109</v>
      </c>
      <c r="E3695" t="s">
        <v>110</v>
      </c>
      <c r="F3695" t="s">
        <v>190</v>
      </c>
      <c r="G3695">
        <v>19.5</v>
      </c>
      <c r="H3695">
        <v>176.35</v>
      </c>
      <c r="I3695" t="s">
        <v>52</v>
      </c>
      <c r="J3695" t="str">
        <f>_xlfn.XLOOKUP(Table1_1[[#This Row],[Analyte]],[1]analyte_order!$B:$B,[1]analyte_order!$C:$C)</f>
        <v>423-41-6</v>
      </c>
      <c r="K3695">
        <f>_xlfn.XLOOKUP(Table1_1[[#This Row],[CAS_rn]],[1]analyte_order!$C:$C,[1]analyte_order!$E:$E)</f>
        <v>53</v>
      </c>
      <c r="L3695" s="3">
        <v>0.115</v>
      </c>
    </row>
    <row r="3696" spans="1:12" x14ac:dyDescent="0.3">
      <c r="A3696" t="s">
        <v>228</v>
      </c>
      <c r="B3696" s="1">
        <v>44427</v>
      </c>
      <c r="C3696" s="1" t="str">
        <f t="shared" si="57"/>
        <v>21231</v>
      </c>
      <c r="D3696" t="s">
        <v>109</v>
      </c>
      <c r="E3696" t="s">
        <v>110</v>
      </c>
      <c r="F3696" t="s">
        <v>190</v>
      </c>
      <c r="G3696">
        <v>19.5</v>
      </c>
      <c r="H3696">
        <v>176.35</v>
      </c>
      <c r="I3696" t="s">
        <v>53</v>
      </c>
      <c r="J3696" t="str">
        <f>_xlfn.XLOOKUP(Table1_1[[#This Row],[Analyte]],[1]analyte_order!$B:$B,[1]analyte_order!$C:$C)</f>
        <v>777011-38-8</v>
      </c>
      <c r="K3696">
        <f>_xlfn.XLOOKUP(Table1_1[[#This Row],[CAS_rn]],[1]analyte_order!$C:$C,[1]analyte_order!$E:$E)</f>
        <v>54</v>
      </c>
      <c r="L3696" s="3">
        <v>4.5949999999999998E-2</v>
      </c>
    </row>
    <row r="3697" spans="1:12" x14ac:dyDescent="0.3">
      <c r="A3697" t="s">
        <v>228</v>
      </c>
      <c r="B3697" s="1">
        <v>44427</v>
      </c>
      <c r="C3697" s="1" t="str">
        <f t="shared" si="57"/>
        <v>21231</v>
      </c>
      <c r="D3697" t="s">
        <v>109</v>
      </c>
      <c r="E3697" t="s">
        <v>110</v>
      </c>
      <c r="F3697" t="s">
        <v>190</v>
      </c>
      <c r="G3697">
        <v>19.5</v>
      </c>
      <c r="H3697">
        <v>176.35</v>
      </c>
      <c r="I3697" t="s">
        <v>54</v>
      </c>
      <c r="J3697" t="str">
        <f>_xlfn.XLOOKUP(Table1_1[[#This Row],[Analyte]],[1]analyte_order!$B:$B,[1]analyte_order!$C:$C)</f>
        <v>646-83-3</v>
      </c>
      <c r="K3697">
        <f>_xlfn.XLOOKUP(Table1_1[[#This Row],[CAS_rn]],[1]analyte_order!$C:$C,[1]analyte_order!$E:$E)</f>
        <v>55</v>
      </c>
      <c r="L3697" s="3">
        <v>0.115</v>
      </c>
    </row>
    <row r="3698" spans="1:12" x14ac:dyDescent="0.3">
      <c r="A3698" t="s">
        <v>228</v>
      </c>
      <c r="B3698" s="1">
        <v>44427</v>
      </c>
      <c r="C3698" s="1" t="str">
        <f t="shared" si="57"/>
        <v>21231</v>
      </c>
      <c r="D3698" t="s">
        <v>109</v>
      </c>
      <c r="E3698" t="s">
        <v>110</v>
      </c>
      <c r="F3698" t="s">
        <v>190</v>
      </c>
      <c r="G3698">
        <v>19.5</v>
      </c>
      <c r="H3698">
        <v>176.35</v>
      </c>
      <c r="I3698" t="s">
        <v>55</v>
      </c>
      <c r="J3698" t="str">
        <f>_xlfn.XLOOKUP(Table1_1[[#This Row],[Analyte]],[1]analyte_order!$B:$B,[1]analyte_order!$C:$C)</f>
        <v>678-41-1</v>
      </c>
      <c r="K3698">
        <f>_xlfn.XLOOKUP(Table1_1[[#This Row],[CAS_rn]],[1]analyte_order!$C:$C,[1]analyte_order!$E:$E)</f>
        <v>56</v>
      </c>
      <c r="L3698" s="3">
        <v>4.5949999999999998E-2</v>
      </c>
    </row>
    <row r="3699" spans="1:12" x14ac:dyDescent="0.3">
      <c r="A3699" t="s">
        <v>228</v>
      </c>
      <c r="B3699" s="1">
        <v>44427</v>
      </c>
      <c r="C3699" s="1" t="str">
        <f t="shared" si="57"/>
        <v>21231</v>
      </c>
      <c r="D3699" t="s">
        <v>109</v>
      </c>
      <c r="E3699" t="s">
        <v>110</v>
      </c>
      <c r="F3699" t="s">
        <v>190</v>
      </c>
      <c r="G3699">
        <v>19.5</v>
      </c>
      <c r="H3699">
        <v>176.35</v>
      </c>
      <c r="I3699" t="s">
        <v>56</v>
      </c>
      <c r="J3699" t="str">
        <f>_xlfn.XLOOKUP(Table1_1[[#This Row],[Analyte]],[1]analyte_order!$B:$B,[1]analyte_order!$C:$C)</f>
        <v>2965-52-8</v>
      </c>
      <c r="K3699">
        <f>_xlfn.XLOOKUP(Table1_1[[#This Row],[CAS_rn]],[1]analyte_order!$C:$C,[1]analyte_order!$E:$E)</f>
        <v>57</v>
      </c>
      <c r="L3699" s="3">
        <v>4.5949999999999998E-2</v>
      </c>
    </row>
    <row r="3700" spans="1:12" x14ac:dyDescent="0.3">
      <c r="A3700" t="s">
        <v>229</v>
      </c>
      <c r="B3700" s="1">
        <v>44427</v>
      </c>
      <c r="C3700" s="1" t="str">
        <f t="shared" si="57"/>
        <v>21231</v>
      </c>
      <c r="D3700" t="s">
        <v>109</v>
      </c>
      <c r="E3700" t="s">
        <v>120</v>
      </c>
      <c r="F3700" t="s">
        <v>111</v>
      </c>
      <c r="G3700">
        <v>19.5</v>
      </c>
      <c r="H3700">
        <v>186.25</v>
      </c>
      <c r="I3700" t="s">
        <v>7</v>
      </c>
      <c r="J3700" t="str">
        <f>_xlfn.XLOOKUP(Table1_1[[#This Row],[Analyte]],[1]analyte_order!$B:$B,[1]analyte_order!$C:$C)</f>
        <v>375-22-4</v>
      </c>
      <c r="K3700">
        <f>_xlfn.XLOOKUP(Table1_1[[#This Row],[CAS_rn]],[1]analyte_order!$C:$C,[1]analyte_order!$E:$E)</f>
        <v>1</v>
      </c>
      <c r="L3700" s="3">
        <v>1.63</v>
      </c>
    </row>
    <row r="3701" spans="1:12" x14ac:dyDescent="0.3">
      <c r="A3701" t="s">
        <v>229</v>
      </c>
      <c r="B3701" s="1">
        <v>44427</v>
      </c>
      <c r="C3701" s="1" t="str">
        <f t="shared" si="57"/>
        <v>21231</v>
      </c>
      <c r="D3701" t="s">
        <v>109</v>
      </c>
      <c r="E3701" t="s">
        <v>120</v>
      </c>
      <c r="F3701" t="s">
        <v>111</v>
      </c>
      <c r="G3701">
        <v>19.5</v>
      </c>
      <c r="H3701">
        <v>186.25</v>
      </c>
      <c r="I3701" t="s">
        <v>8</v>
      </c>
      <c r="J3701" t="str">
        <f>_xlfn.XLOOKUP(Table1_1[[#This Row],[Analyte]],[1]analyte_order!$B:$B,[1]analyte_order!$C:$C)</f>
        <v>2706-90-3</v>
      </c>
      <c r="K3701">
        <f>_xlfn.XLOOKUP(Table1_1[[#This Row],[CAS_rn]],[1]analyte_order!$C:$C,[1]analyte_order!$E:$E)</f>
        <v>2</v>
      </c>
      <c r="L3701" s="3">
        <v>0.40749999999999997</v>
      </c>
    </row>
    <row r="3702" spans="1:12" x14ac:dyDescent="0.3">
      <c r="A3702" t="s">
        <v>229</v>
      </c>
      <c r="B3702" s="1">
        <v>44427</v>
      </c>
      <c r="C3702" s="1" t="str">
        <f t="shared" si="57"/>
        <v>21231</v>
      </c>
      <c r="D3702" t="s">
        <v>109</v>
      </c>
      <c r="E3702" t="s">
        <v>120</v>
      </c>
      <c r="F3702" t="s">
        <v>111</v>
      </c>
      <c r="G3702">
        <v>19.5</v>
      </c>
      <c r="H3702">
        <v>186.25</v>
      </c>
      <c r="I3702" t="s">
        <v>9</v>
      </c>
      <c r="J3702" t="str">
        <f>_xlfn.XLOOKUP(Table1_1[[#This Row],[Analyte]],[1]analyte_order!$B:$B,[1]analyte_order!$C:$C)</f>
        <v>307-24-4</v>
      </c>
      <c r="K3702">
        <f>_xlfn.XLOOKUP(Table1_1[[#This Row],[CAS_rn]],[1]analyte_order!$C:$C,[1]analyte_order!$E:$E)</f>
        <v>3</v>
      </c>
      <c r="L3702" s="3">
        <v>0.16300000000000001</v>
      </c>
    </row>
    <row r="3703" spans="1:12" x14ac:dyDescent="0.3">
      <c r="A3703" t="s">
        <v>229</v>
      </c>
      <c r="B3703" s="1">
        <v>44427</v>
      </c>
      <c r="C3703" s="1" t="str">
        <f t="shared" si="57"/>
        <v>21231</v>
      </c>
      <c r="D3703" t="s">
        <v>109</v>
      </c>
      <c r="E3703" t="s">
        <v>120</v>
      </c>
      <c r="F3703" t="s">
        <v>111</v>
      </c>
      <c r="G3703">
        <v>19.5</v>
      </c>
      <c r="H3703">
        <v>186.25</v>
      </c>
      <c r="I3703" t="s">
        <v>10</v>
      </c>
      <c r="J3703" t="str">
        <f>_xlfn.XLOOKUP(Table1_1[[#This Row],[Analyte]],[1]analyte_order!$B:$B,[1]analyte_order!$C:$C)</f>
        <v>375-85-9</v>
      </c>
      <c r="K3703">
        <f>_xlfn.XLOOKUP(Table1_1[[#This Row],[CAS_rn]],[1]analyte_order!$C:$C,[1]analyte_order!$E:$E)</f>
        <v>4</v>
      </c>
      <c r="L3703" s="3">
        <v>0.16300000000000001</v>
      </c>
    </row>
    <row r="3704" spans="1:12" x14ac:dyDescent="0.3">
      <c r="A3704" t="s">
        <v>229</v>
      </c>
      <c r="B3704" s="1">
        <v>44427</v>
      </c>
      <c r="C3704" s="1" t="str">
        <f t="shared" si="57"/>
        <v>21231</v>
      </c>
      <c r="D3704" t="s">
        <v>109</v>
      </c>
      <c r="E3704" t="s">
        <v>120</v>
      </c>
      <c r="F3704" t="s">
        <v>111</v>
      </c>
      <c r="G3704">
        <v>19.5</v>
      </c>
      <c r="H3704">
        <v>186.25</v>
      </c>
      <c r="I3704" t="s">
        <v>11</v>
      </c>
      <c r="J3704" t="str">
        <f>_xlfn.XLOOKUP(Table1_1[[#This Row],[Analyte]],[1]analyte_order!$B:$B,[1]analyte_order!$C:$C)</f>
        <v>335-67-1</v>
      </c>
      <c r="K3704">
        <f>_xlfn.XLOOKUP(Table1_1[[#This Row],[CAS_rn]],[1]analyte_order!$C:$C,[1]analyte_order!$E:$E)</f>
        <v>5</v>
      </c>
      <c r="L3704" s="3">
        <v>0.16300000000000001</v>
      </c>
    </row>
    <row r="3705" spans="1:12" x14ac:dyDescent="0.3">
      <c r="A3705" t="s">
        <v>229</v>
      </c>
      <c r="B3705" s="1">
        <v>44427</v>
      </c>
      <c r="C3705" s="1" t="str">
        <f t="shared" si="57"/>
        <v>21231</v>
      </c>
      <c r="D3705" t="s">
        <v>109</v>
      </c>
      <c r="E3705" t="s">
        <v>120</v>
      </c>
      <c r="F3705" t="s">
        <v>111</v>
      </c>
      <c r="G3705">
        <v>19.5</v>
      </c>
      <c r="H3705">
        <v>186.25</v>
      </c>
      <c r="I3705" t="s">
        <v>12</v>
      </c>
      <c r="J3705" t="str">
        <f>_xlfn.XLOOKUP(Table1_1[[#This Row],[Analyte]],[1]analyte_order!$B:$B,[1]analyte_order!$C:$C)</f>
        <v>375-95-1</v>
      </c>
      <c r="K3705">
        <f>_xlfn.XLOOKUP(Table1_1[[#This Row],[CAS_rn]],[1]analyte_order!$C:$C,[1]analyte_order!$E:$E)</f>
        <v>6</v>
      </c>
      <c r="L3705" s="3">
        <v>0.16300000000000001</v>
      </c>
    </row>
    <row r="3706" spans="1:12" x14ac:dyDescent="0.3">
      <c r="A3706" t="s">
        <v>229</v>
      </c>
      <c r="B3706" s="1">
        <v>44427</v>
      </c>
      <c r="C3706" s="1" t="str">
        <f t="shared" si="57"/>
        <v>21231</v>
      </c>
      <c r="D3706" t="s">
        <v>109</v>
      </c>
      <c r="E3706" t="s">
        <v>120</v>
      </c>
      <c r="F3706" t="s">
        <v>111</v>
      </c>
      <c r="G3706">
        <v>19.5</v>
      </c>
      <c r="H3706">
        <v>186.25</v>
      </c>
      <c r="I3706" t="s">
        <v>19</v>
      </c>
      <c r="J3706" t="str">
        <f>_xlfn.XLOOKUP(Table1_1[[#This Row],[Analyte]],[1]analyte_order!$B:$B,[1]analyte_order!$C:$C)</f>
        <v>335-76-2</v>
      </c>
      <c r="K3706">
        <f>_xlfn.XLOOKUP(Table1_1[[#This Row],[CAS_rn]],[1]analyte_order!$C:$C,[1]analyte_order!$E:$E)</f>
        <v>7</v>
      </c>
      <c r="L3706" s="3">
        <v>3.48</v>
      </c>
    </row>
    <row r="3707" spans="1:12" x14ac:dyDescent="0.3">
      <c r="A3707" t="s">
        <v>229</v>
      </c>
      <c r="B3707" s="1">
        <v>44427</v>
      </c>
      <c r="C3707" s="1" t="str">
        <f t="shared" si="57"/>
        <v>21231</v>
      </c>
      <c r="D3707" t="s">
        <v>109</v>
      </c>
      <c r="E3707" t="s">
        <v>120</v>
      </c>
      <c r="F3707" t="s">
        <v>111</v>
      </c>
      <c r="G3707">
        <v>19.5</v>
      </c>
      <c r="H3707">
        <v>186.25</v>
      </c>
      <c r="I3707" t="s">
        <v>20</v>
      </c>
      <c r="J3707" t="str">
        <f>_xlfn.XLOOKUP(Table1_1[[#This Row],[Analyte]],[1]analyte_order!$B:$B,[1]analyte_order!$C:$C)</f>
        <v>2058-94-8</v>
      </c>
      <c r="K3707">
        <f>_xlfn.XLOOKUP(Table1_1[[#This Row],[CAS_rn]],[1]analyte_order!$C:$C,[1]analyte_order!$E:$E)</f>
        <v>8</v>
      </c>
      <c r="L3707" s="3">
        <v>14.2</v>
      </c>
    </row>
    <row r="3708" spans="1:12" x14ac:dyDescent="0.3">
      <c r="A3708" t="s">
        <v>229</v>
      </c>
      <c r="B3708" s="1">
        <v>44427</v>
      </c>
      <c r="C3708" s="1" t="str">
        <f t="shared" si="57"/>
        <v>21231</v>
      </c>
      <c r="D3708" t="s">
        <v>109</v>
      </c>
      <c r="E3708" t="s">
        <v>120</v>
      </c>
      <c r="F3708" t="s">
        <v>111</v>
      </c>
      <c r="G3708">
        <v>19.5</v>
      </c>
      <c r="H3708">
        <v>186.25</v>
      </c>
      <c r="I3708" t="s">
        <v>21</v>
      </c>
      <c r="J3708" t="str">
        <f>_xlfn.XLOOKUP(Table1_1[[#This Row],[Analyte]],[1]analyte_order!$B:$B,[1]analyte_order!$C:$C)</f>
        <v>307-55-1</v>
      </c>
      <c r="K3708">
        <f>_xlfn.XLOOKUP(Table1_1[[#This Row],[CAS_rn]],[1]analyte_order!$C:$C,[1]analyte_order!$E:$E)</f>
        <v>9</v>
      </c>
      <c r="L3708" s="3">
        <v>18.899999999999999</v>
      </c>
    </row>
    <row r="3709" spans="1:12" x14ac:dyDescent="0.3">
      <c r="A3709" t="s">
        <v>229</v>
      </c>
      <c r="B3709" s="1">
        <v>44427</v>
      </c>
      <c r="C3709" s="1" t="str">
        <f t="shared" si="57"/>
        <v>21231</v>
      </c>
      <c r="D3709" t="s">
        <v>109</v>
      </c>
      <c r="E3709" t="s">
        <v>120</v>
      </c>
      <c r="F3709" t="s">
        <v>111</v>
      </c>
      <c r="G3709">
        <v>19.5</v>
      </c>
      <c r="H3709">
        <v>186.25</v>
      </c>
      <c r="I3709" t="s">
        <v>22</v>
      </c>
      <c r="J3709" t="str">
        <f>_xlfn.XLOOKUP(Table1_1[[#This Row],[Analyte]],[1]analyte_order!$B:$B,[1]analyte_order!$C:$C)</f>
        <v>72629-94-8</v>
      </c>
      <c r="K3709">
        <f>_xlfn.XLOOKUP(Table1_1[[#This Row],[CAS_rn]],[1]analyte_order!$C:$C,[1]analyte_order!$E:$E)</f>
        <v>10</v>
      </c>
      <c r="L3709" s="3">
        <v>16.3</v>
      </c>
    </row>
    <row r="3710" spans="1:12" x14ac:dyDescent="0.3">
      <c r="A3710" t="s">
        <v>229</v>
      </c>
      <c r="B3710" s="1">
        <v>44427</v>
      </c>
      <c r="C3710" s="1" t="str">
        <f t="shared" si="57"/>
        <v>21231</v>
      </c>
      <c r="D3710" t="s">
        <v>109</v>
      </c>
      <c r="E3710" t="s">
        <v>120</v>
      </c>
      <c r="F3710" t="s">
        <v>111</v>
      </c>
      <c r="G3710">
        <v>19.5</v>
      </c>
      <c r="H3710">
        <v>186.25</v>
      </c>
      <c r="I3710" t="s">
        <v>23</v>
      </c>
      <c r="J3710" t="str">
        <f>_xlfn.XLOOKUP(Table1_1[[#This Row],[Analyte]],[1]analyte_order!$B:$B,[1]analyte_order!$C:$C)</f>
        <v>376-06-7</v>
      </c>
      <c r="K3710">
        <f>_xlfn.XLOOKUP(Table1_1[[#This Row],[CAS_rn]],[1]analyte_order!$C:$C,[1]analyte_order!$E:$E)</f>
        <v>11</v>
      </c>
      <c r="L3710" s="3">
        <v>10.4</v>
      </c>
    </row>
    <row r="3711" spans="1:12" x14ac:dyDescent="0.3">
      <c r="A3711" t="s">
        <v>229</v>
      </c>
      <c r="B3711" s="1">
        <v>44427</v>
      </c>
      <c r="C3711" s="1" t="str">
        <f t="shared" si="57"/>
        <v>21231</v>
      </c>
      <c r="D3711" t="s">
        <v>109</v>
      </c>
      <c r="E3711" t="s">
        <v>120</v>
      </c>
      <c r="F3711" t="s">
        <v>111</v>
      </c>
      <c r="G3711">
        <v>19.5</v>
      </c>
      <c r="H3711">
        <v>186.25</v>
      </c>
      <c r="I3711" t="s">
        <v>24</v>
      </c>
      <c r="J3711" t="str">
        <f>_xlfn.XLOOKUP(Table1_1[[#This Row],[Analyte]],[1]analyte_order!$B:$B,[1]analyte_order!$C:$C)</f>
        <v>67905-19-5</v>
      </c>
      <c r="K3711">
        <f>_xlfn.XLOOKUP(Table1_1[[#This Row],[CAS_rn]],[1]analyte_order!$C:$C,[1]analyte_order!$E:$E)</f>
        <v>12</v>
      </c>
      <c r="L3711" s="3">
        <v>0.16300000000000001</v>
      </c>
    </row>
    <row r="3712" spans="1:12" x14ac:dyDescent="0.3">
      <c r="A3712" t="s">
        <v>229</v>
      </c>
      <c r="B3712" s="1">
        <v>44427</v>
      </c>
      <c r="C3712" s="1" t="str">
        <f t="shared" si="57"/>
        <v>21231</v>
      </c>
      <c r="D3712" t="s">
        <v>109</v>
      </c>
      <c r="E3712" t="s">
        <v>120</v>
      </c>
      <c r="F3712" t="s">
        <v>111</v>
      </c>
      <c r="G3712">
        <v>19.5</v>
      </c>
      <c r="H3712">
        <v>186.25</v>
      </c>
      <c r="I3712" t="s">
        <v>13</v>
      </c>
      <c r="J3712" t="str">
        <f>_xlfn.XLOOKUP(Table1_1[[#This Row],[Analyte]],[1]analyte_order!$B:$B,[1]analyte_order!$C:$C)</f>
        <v>375-73-5</v>
      </c>
      <c r="K3712">
        <f>_xlfn.XLOOKUP(Table1_1[[#This Row],[CAS_rn]],[1]analyte_order!$C:$C,[1]analyte_order!$E:$E)</f>
        <v>14</v>
      </c>
      <c r="L3712" s="3">
        <v>0.16300000000000001</v>
      </c>
    </row>
    <row r="3713" spans="1:12" x14ac:dyDescent="0.3">
      <c r="A3713" t="s">
        <v>229</v>
      </c>
      <c r="B3713" s="1">
        <v>44427</v>
      </c>
      <c r="C3713" s="1" t="str">
        <f t="shared" si="57"/>
        <v>21231</v>
      </c>
      <c r="D3713" t="s">
        <v>109</v>
      </c>
      <c r="E3713" t="s">
        <v>120</v>
      </c>
      <c r="F3713" t="s">
        <v>111</v>
      </c>
      <c r="G3713">
        <v>19.5</v>
      </c>
      <c r="H3713">
        <v>186.25</v>
      </c>
      <c r="I3713" t="s">
        <v>14</v>
      </c>
      <c r="J3713" t="str">
        <f>_xlfn.XLOOKUP(Table1_1[[#This Row],[Analyte]],[1]analyte_order!$B:$B,[1]analyte_order!$C:$C)</f>
        <v>2706-91-4</v>
      </c>
      <c r="K3713">
        <f>_xlfn.XLOOKUP(Table1_1[[#This Row],[CAS_rn]],[1]analyte_order!$C:$C,[1]analyte_order!$E:$E)</f>
        <v>15</v>
      </c>
      <c r="L3713" s="3">
        <v>0.40749999999999997</v>
      </c>
    </row>
    <row r="3714" spans="1:12" x14ac:dyDescent="0.3">
      <c r="A3714" t="s">
        <v>229</v>
      </c>
      <c r="B3714" s="1">
        <v>44427</v>
      </c>
      <c r="C3714" s="1" t="str">
        <f t="shared" ref="C3714:C3777" si="58">TEXT(B3714,"yy")&amp;TEXT((B3714-DATEVALUE("1/1/"&amp;TEXT(B3714,"yy"))+1),"000")</f>
        <v>21231</v>
      </c>
      <c r="D3714" t="s">
        <v>109</v>
      </c>
      <c r="E3714" t="s">
        <v>120</v>
      </c>
      <c r="F3714" t="s">
        <v>111</v>
      </c>
      <c r="G3714">
        <v>19.5</v>
      </c>
      <c r="H3714">
        <v>186.25</v>
      </c>
      <c r="I3714" t="s">
        <v>15</v>
      </c>
      <c r="J3714" t="str">
        <f>_xlfn.XLOOKUP(Table1_1[[#This Row],[Analyte]],[1]analyte_order!$B:$B,[1]analyte_order!$C:$C)</f>
        <v>355-46-4</v>
      </c>
      <c r="K3714">
        <f>_xlfn.XLOOKUP(Table1_1[[#This Row],[CAS_rn]],[1]analyte_order!$C:$C,[1]analyte_order!$E:$E)</f>
        <v>16</v>
      </c>
      <c r="L3714" s="3">
        <v>8.2200000000000006</v>
      </c>
    </row>
    <row r="3715" spans="1:12" x14ac:dyDescent="0.3">
      <c r="A3715" t="s">
        <v>229</v>
      </c>
      <c r="B3715" s="1">
        <v>44427</v>
      </c>
      <c r="C3715" s="1" t="str">
        <f t="shared" si="58"/>
        <v>21231</v>
      </c>
      <c r="D3715" t="s">
        <v>109</v>
      </c>
      <c r="E3715" t="s">
        <v>120</v>
      </c>
      <c r="F3715" t="s">
        <v>111</v>
      </c>
      <c r="G3715">
        <v>19.5</v>
      </c>
      <c r="H3715">
        <v>186.25</v>
      </c>
      <c r="I3715" t="s">
        <v>16</v>
      </c>
      <c r="J3715" t="str">
        <f>_xlfn.XLOOKUP(Table1_1[[#This Row],[Analyte]],[1]analyte_order!$B:$B,[1]analyte_order!$C:$C)</f>
        <v>375-92-8</v>
      </c>
      <c r="K3715">
        <f>_xlfn.XLOOKUP(Table1_1[[#This Row],[CAS_rn]],[1]analyte_order!$C:$C,[1]analyte_order!$E:$E)</f>
        <v>17</v>
      </c>
      <c r="L3715" s="3">
        <v>1.5</v>
      </c>
    </row>
    <row r="3716" spans="1:12" x14ac:dyDescent="0.3">
      <c r="A3716" t="s">
        <v>229</v>
      </c>
      <c r="B3716" s="1">
        <v>44427</v>
      </c>
      <c r="C3716" s="1" t="str">
        <f t="shared" si="58"/>
        <v>21231</v>
      </c>
      <c r="D3716" t="s">
        <v>109</v>
      </c>
      <c r="E3716" t="s">
        <v>120</v>
      </c>
      <c r="F3716" t="s">
        <v>111</v>
      </c>
      <c r="G3716">
        <v>19.5</v>
      </c>
      <c r="H3716">
        <v>186.25</v>
      </c>
      <c r="I3716" t="s">
        <v>17</v>
      </c>
      <c r="J3716" t="str">
        <f>_xlfn.XLOOKUP(Table1_1[[#This Row],[Analyte]],[1]analyte_order!$B:$B,[1]analyte_order!$C:$C)</f>
        <v>1763-23-1</v>
      </c>
      <c r="K3716">
        <f>_xlfn.XLOOKUP(Table1_1[[#This Row],[CAS_rn]],[1]analyte_order!$C:$C,[1]analyte_order!$E:$E)</f>
        <v>18</v>
      </c>
      <c r="L3716" s="3">
        <v>1980</v>
      </c>
    </row>
    <row r="3717" spans="1:12" x14ac:dyDescent="0.3">
      <c r="A3717" t="s">
        <v>229</v>
      </c>
      <c r="B3717" s="1">
        <v>44427</v>
      </c>
      <c r="C3717" s="1" t="str">
        <f t="shared" si="58"/>
        <v>21231</v>
      </c>
      <c r="D3717" t="s">
        <v>109</v>
      </c>
      <c r="E3717" t="s">
        <v>120</v>
      </c>
      <c r="F3717" t="s">
        <v>111</v>
      </c>
      <c r="G3717">
        <v>19.5</v>
      </c>
      <c r="H3717">
        <v>186.25</v>
      </c>
      <c r="I3717" t="s">
        <v>25</v>
      </c>
      <c r="J3717" t="str">
        <f>_xlfn.XLOOKUP(Table1_1[[#This Row],[Analyte]],[1]analyte_order!$B:$B,[1]analyte_order!$C:$C)</f>
        <v>68259-12-1</v>
      </c>
      <c r="K3717">
        <f>_xlfn.XLOOKUP(Table1_1[[#This Row],[CAS_rn]],[1]analyte_order!$C:$C,[1]analyte_order!$E:$E)</f>
        <v>19</v>
      </c>
      <c r="L3717" s="3">
        <v>18.8</v>
      </c>
    </row>
    <row r="3718" spans="1:12" x14ac:dyDescent="0.3">
      <c r="A3718" t="s">
        <v>229</v>
      </c>
      <c r="B3718" s="1">
        <v>44427</v>
      </c>
      <c r="C3718" s="1" t="str">
        <f t="shared" si="58"/>
        <v>21231</v>
      </c>
      <c r="D3718" t="s">
        <v>109</v>
      </c>
      <c r="E3718" t="s">
        <v>120</v>
      </c>
      <c r="F3718" t="s">
        <v>111</v>
      </c>
      <c r="G3718">
        <v>19.5</v>
      </c>
      <c r="H3718">
        <v>186.25</v>
      </c>
      <c r="I3718" t="s">
        <v>26</v>
      </c>
      <c r="J3718" t="str">
        <f>_xlfn.XLOOKUP(Table1_1[[#This Row],[Analyte]],[1]analyte_order!$B:$B,[1]analyte_order!$C:$C)</f>
        <v>335-77-3</v>
      </c>
      <c r="K3718">
        <f>_xlfn.XLOOKUP(Table1_1[[#This Row],[CAS_rn]],[1]analyte_order!$C:$C,[1]analyte_order!$E:$E)</f>
        <v>20</v>
      </c>
      <c r="L3718" s="3">
        <v>26.9</v>
      </c>
    </row>
    <row r="3719" spans="1:12" x14ac:dyDescent="0.3">
      <c r="A3719" t="s">
        <v>229</v>
      </c>
      <c r="B3719" s="1">
        <v>44427</v>
      </c>
      <c r="C3719" s="1" t="str">
        <f t="shared" si="58"/>
        <v>21231</v>
      </c>
      <c r="D3719" t="s">
        <v>109</v>
      </c>
      <c r="E3719" t="s">
        <v>120</v>
      </c>
      <c r="F3719" t="s">
        <v>111</v>
      </c>
      <c r="G3719">
        <v>19.5</v>
      </c>
      <c r="H3719">
        <v>186.25</v>
      </c>
      <c r="I3719" t="s">
        <v>27</v>
      </c>
      <c r="J3719" t="str">
        <f>_xlfn.XLOOKUP(Table1_1[[#This Row],[Analyte]],[1]analyte_order!$B:$B,[1]analyte_order!$C:$C)</f>
        <v>79780-39-5</v>
      </c>
      <c r="K3719">
        <f>_xlfn.XLOOKUP(Table1_1[[#This Row],[CAS_rn]],[1]analyte_order!$C:$C,[1]analyte_order!$E:$E)</f>
        <v>21</v>
      </c>
      <c r="L3719" s="3">
        <v>11</v>
      </c>
    </row>
    <row r="3720" spans="1:12" x14ac:dyDescent="0.3">
      <c r="A3720" t="s">
        <v>229</v>
      </c>
      <c r="B3720" s="1">
        <v>44427</v>
      </c>
      <c r="C3720" s="1" t="str">
        <f t="shared" si="58"/>
        <v>21231</v>
      </c>
      <c r="D3720" t="s">
        <v>109</v>
      </c>
      <c r="E3720" t="s">
        <v>120</v>
      </c>
      <c r="F3720" t="s">
        <v>111</v>
      </c>
      <c r="G3720">
        <v>19.5</v>
      </c>
      <c r="H3720">
        <v>186.25</v>
      </c>
      <c r="I3720" t="s">
        <v>28</v>
      </c>
      <c r="J3720" t="str">
        <f>_xlfn.XLOOKUP(Table1_1[[#This Row],[Analyte]],[1]analyte_order!$B:$B,[1]analyte_order!$C:$C)</f>
        <v>757124-72-4</v>
      </c>
      <c r="K3720">
        <f>_xlfn.XLOOKUP(Table1_1[[#This Row],[CAS_rn]],[1]analyte_order!$C:$C,[1]analyte_order!$E:$E)</f>
        <v>22</v>
      </c>
      <c r="L3720" s="3">
        <v>0.81499999999999995</v>
      </c>
    </row>
    <row r="3721" spans="1:12" x14ac:dyDescent="0.3">
      <c r="A3721" t="s">
        <v>229</v>
      </c>
      <c r="B3721" s="1">
        <v>44427</v>
      </c>
      <c r="C3721" s="1" t="str">
        <f t="shared" si="58"/>
        <v>21231</v>
      </c>
      <c r="D3721" t="s">
        <v>109</v>
      </c>
      <c r="E3721" t="s">
        <v>120</v>
      </c>
      <c r="F3721" t="s">
        <v>111</v>
      </c>
      <c r="G3721">
        <v>19.5</v>
      </c>
      <c r="H3721">
        <v>186.25</v>
      </c>
      <c r="I3721" t="s">
        <v>18</v>
      </c>
      <c r="J3721" t="str">
        <f>_xlfn.XLOOKUP(Table1_1[[#This Row],[Analyte]],[1]analyte_order!$B:$B,[1]analyte_order!$C:$C)</f>
        <v>27619-97-2</v>
      </c>
      <c r="K3721">
        <f>_xlfn.XLOOKUP(Table1_1[[#This Row],[CAS_rn]],[1]analyte_order!$C:$C,[1]analyte_order!$E:$E)</f>
        <v>23</v>
      </c>
      <c r="L3721" s="3">
        <v>0.16300000000000001</v>
      </c>
    </row>
    <row r="3722" spans="1:12" x14ac:dyDescent="0.3">
      <c r="A3722" t="s">
        <v>229</v>
      </c>
      <c r="B3722" s="1">
        <v>44427</v>
      </c>
      <c r="C3722" s="1" t="str">
        <f t="shared" si="58"/>
        <v>21231</v>
      </c>
      <c r="D3722" t="s">
        <v>109</v>
      </c>
      <c r="E3722" t="s">
        <v>120</v>
      </c>
      <c r="F3722" t="s">
        <v>111</v>
      </c>
      <c r="G3722">
        <v>19.5</v>
      </c>
      <c r="H3722">
        <v>186.25</v>
      </c>
      <c r="I3722" t="s">
        <v>29</v>
      </c>
      <c r="J3722" t="str">
        <f>_xlfn.XLOOKUP(Table1_1[[#This Row],[Analyte]],[1]analyte_order!$B:$B,[1]analyte_order!$C:$C)</f>
        <v>39108-34-4</v>
      </c>
      <c r="K3722">
        <f>_xlfn.XLOOKUP(Table1_1[[#This Row],[CAS_rn]],[1]analyte_order!$C:$C,[1]analyte_order!$E:$E)</f>
        <v>24</v>
      </c>
      <c r="L3722" s="3">
        <v>2.62</v>
      </c>
    </row>
    <row r="3723" spans="1:12" x14ac:dyDescent="0.3">
      <c r="A3723" t="s">
        <v>229</v>
      </c>
      <c r="B3723" s="1">
        <v>44427</v>
      </c>
      <c r="C3723" s="1" t="str">
        <f t="shared" si="58"/>
        <v>21231</v>
      </c>
      <c r="D3723" t="s">
        <v>109</v>
      </c>
      <c r="E3723" t="s">
        <v>120</v>
      </c>
      <c r="F3723" t="s">
        <v>111</v>
      </c>
      <c r="G3723">
        <v>19.5</v>
      </c>
      <c r="H3723">
        <v>186.25</v>
      </c>
      <c r="I3723" t="s">
        <v>30</v>
      </c>
      <c r="J3723" t="str">
        <f>_xlfn.XLOOKUP(Table1_1[[#This Row],[Analyte]],[1]analyte_order!$B:$B,[1]analyte_order!$C:$C)</f>
        <v>120226-60-0</v>
      </c>
      <c r="K3723">
        <f>_xlfn.XLOOKUP(Table1_1[[#This Row],[CAS_rn]],[1]analyte_order!$C:$C,[1]analyte_order!$E:$E)</f>
        <v>25</v>
      </c>
      <c r="L3723" s="3">
        <v>8.06</v>
      </c>
    </row>
    <row r="3724" spans="1:12" x14ac:dyDescent="0.3">
      <c r="A3724" t="s">
        <v>229</v>
      </c>
      <c r="B3724" s="1">
        <v>44427</v>
      </c>
      <c r="C3724" s="1" t="str">
        <f t="shared" si="58"/>
        <v>21231</v>
      </c>
      <c r="D3724" t="s">
        <v>109</v>
      </c>
      <c r="E3724" t="s">
        <v>120</v>
      </c>
      <c r="F3724" t="s">
        <v>111</v>
      </c>
      <c r="G3724">
        <v>19.5</v>
      </c>
      <c r="H3724">
        <v>186.25</v>
      </c>
      <c r="I3724" t="s">
        <v>31</v>
      </c>
      <c r="J3724" t="str">
        <f>_xlfn.XLOOKUP(Table1_1[[#This Row],[Analyte]],[1]analyte_order!$B:$B,[1]analyte_order!$C:$C)</f>
        <v>2355-31-9</v>
      </c>
      <c r="K3724">
        <f>_xlfn.XLOOKUP(Table1_1[[#This Row],[CAS_rn]],[1]analyte_order!$C:$C,[1]analyte_order!$E:$E)</f>
        <v>26</v>
      </c>
      <c r="L3724" s="3">
        <v>0.16300000000000001</v>
      </c>
    </row>
    <row r="3725" spans="1:12" x14ac:dyDescent="0.3">
      <c r="A3725" t="s">
        <v>229</v>
      </c>
      <c r="B3725" s="1">
        <v>44427</v>
      </c>
      <c r="C3725" s="1" t="str">
        <f t="shared" si="58"/>
        <v>21231</v>
      </c>
      <c r="D3725" t="s">
        <v>109</v>
      </c>
      <c r="E3725" t="s">
        <v>120</v>
      </c>
      <c r="F3725" t="s">
        <v>111</v>
      </c>
      <c r="G3725">
        <v>19.5</v>
      </c>
      <c r="H3725">
        <v>186.25</v>
      </c>
      <c r="I3725" t="s">
        <v>32</v>
      </c>
      <c r="J3725" t="str">
        <f>_xlfn.XLOOKUP(Table1_1[[#This Row],[Analyte]],[1]analyte_order!$B:$B,[1]analyte_order!$C:$C)</f>
        <v>2991-50-6</v>
      </c>
      <c r="K3725">
        <f>_xlfn.XLOOKUP(Table1_1[[#This Row],[CAS_rn]],[1]analyte_order!$C:$C,[1]analyte_order!$E:$E)</f>
        <v>27</v>
      </c>
      <c r="L3725" s="3">
        <v>0.16300000000000001</v>
      </c>
    </row>
    <row r="3726" spans="1:12" x14ac:dyDescent="0.3">
      <c r="A3726" t="s">
        <v>229</v>
      </c>
      <c r="B3726" s="1">
        <v>44427</v>
      </c>
      <c r="C3726" s="1" t="str">
        <f t="shared" si="58"/>
        <v>21231</v>
      </c>
      <c r="D3726" t="s">
        <v>109</v>
      </c>
      <c r="E3726" t="s">
        <v>120</v>
      </c>
      <c r="F3726" t="s">
        <v>111</v>
      </c>
      <c r="G3726">
        <v>19.5</v>
      </c>
      <c r="H3726">
        <v>186.25</v>
      </c>
      <c r="I3726" t="s">
        <v>33</v>
      </c>
      <c r="J3726" t="str">
        <f>_xlfn.XLOOKUP(Table1_1[[#This Row],[Analyte]],[1]analyte_order!$B:$B,[1]analyte_order!$C:$C)</f>
        <v>754-91-6</v>
      </c>
      <c r="K3726">
        <f>_xlfn.XLOOKUP(Table1_1[[#This Row],[CAS_rn]],[1]analyte_order!$C:$C,[1]analyte_order!$E:$E)</f>
        <v>28</v>
      </c>
      <c r="L3726" s="3">
        <v>4.51</v>
      </c>
    </row>
    <row r="3727" spans="1:12" x14ac:dyDescent="0.3">
      <c r="A3727" t="s">
        <v>229</v>
      </c>
      <c r="B3727" s="1">
        <v>44427</v>
      </c>
      <c r="C3727" s="1" t="str">
        <f t="shared" si="58"/>
        <v>21231</v>
      </c>
      <c r="D3727" t="s">
        <v>109</v>
      </c>
      <c r="E3727" t="s">
        <v>120</v>
      </c>
      <c r="F3727" t="s">
        <v>111</v>
      </c>
      <c r="G3727">
        <v>19.5</v>
      </c>
      <c r="H3727">
        <v>186.25</v>
      </c>
      <c r="I3727" t="s">
        <v>34</v>
      </c>
      <c r="J3727" t="str">
        <f>_xlfn.XLOOKUP(Table1_1[[#This Row],[Analyte]],[1]analyte_order!$B:$B,[1]analyte_order!$C:$C)</f>
        <v>2806-24-8</v>
      </c>
      <c r="K3727">
        <f>_xlfn.XLOOKUP(Table1_1[[#This Row],[CAS_rn]],[1]analyte_order!$C:$C,[1]analyte_order!$E:$E)</f>
        <v>29</v>
      </c>
      <c r="L3727" s="3">
        <v>0.40749999999999997</v>
      </c>
    </row>
    <row r="3728" spans="1:12" x14ac:dyDescent="0.3">
      <c r="A3728" t="s">
        <v>229</v>
      </c>
      <c r="B3728" s="1">
        <v>44427</v>
      </c>
      <c r="C3728" s="1" t="str">
        <f t="shared" si="58"/>
        <v>21231</v>
      </c>
      <c r="D3728" t="s">
        <v>109</v>
      </c>
      <c r="E3728" t="s">
        <v>120</v>
      </c>
      <c r="F3728" t="s">
        <v>111</v>
      </c>
      <c r="G3728">
        <v>19.5</v>
      </c>
      <c r="H3728">
        <v>186.25</v>
      </c>
      <c r="I3728" t="s">
        <v>35</v>
      </c>
      <c r="J3728" t="str">
        <f>_xlfn.XLOOKUP(Table1_1[[#This Row],[Analyte]],[1]analyte_order!$B:$B,[1]analyte_order!$C:$C)</f>
        <v>31506-32-8</v>
      </c>
      <c r="K3728">
        <f>_xlfn.XLOOKUP(Table1_1[[#This Row],[CAS_rn]],[1]analyte_order!$C:$C,[1]analyte_order!$E:$E)</f>
        <v>30</v>
      </c>
      <c r="L3728" s="3">
        <v>0.81499999999999995</v>
      </c>
    </row>
    <row r="3729" spans="1:12" x14ac:dyDescent="0.3">
      <c r="A3729" t="s">
        <v>229</v>
      </c>
      <c r="B3729" s="1">
        <v>44427</v>
      </c>
      <c r="C3729" s="1" t="str">
        <f t="shared" si="58"/>
        <v>21231</v>
      </c>
      <c r="D3729" t="s">
        <v>109</v>
      </c>
      <c r="E3729" t="s">
        <v>120</v>
      </c>
      <c r="F3729" t="s">
        <v>111</v>
      </c>
      <c r="G3729">
        <v>19.5</v>
      </c>
      <c r="H3729">
        <v>186.25</v>
      </c>
      <c r="I3729" t="s">
        <v>36</v>
      </c>
      <c r="J3729" t="str">
        <f>_xlfn.XLOOKUP(Table1_1[[#This Row],[Analyte]],[1]analyte_order!$B:$B,[1]analyte_order!$C:$C)</f>
        <v>4151-50-2</v>
      </c>
      <c r="K3729">
        <f>_xlfn.XLOOKUP(Table1_1[[#This Row],[CAS_rn]],[1]analyte_order!$C:$C,[1]analyte_order!$E:$E)</f>
        <v>31</v>
      </c>
      <c r="L3729" s="3">
        <v>0.16300000000000001</v>
      </c>
    </row>
    <row r="3730" spans="1:12" x14ac:dyDescent="0.3">
      <c r="A3730" t="s">
        <v>229</v>
      </c>
      <c r="B3730" s="1">
        <v>44427</v>
      </c>
      <c r="C3730" s="1" t="str">
        <f t="shared" si="58"/>
        <v>21231</v>
      </c>
      <c r="D3730" t="s">
        <v>109</v>
      </c>
      <c r="E3730" t="s">
        <v>120</v>
      </c>
      <c r="F3730" t="s">
        <v>111</v>
      </c>
      <c r="G3730">
        <v>19.5</v>
      </c>
      <c r="H3730">
        <v>186.25</v>
      </c>
      <c r="I3730" t="s">
        <v>37</v>
      </c>
      <c r="J3730" t="str">
        <f>_xlfn.XLOOKUP(Table1_1[[#This Row],[Analyte]],[1]analyte_order!$B:$B,[1]analyte_order!$C:$C)</f>
        <v>13252-13-6</v>
      </c>
      <c r="K3730">
        <f>_xlfn.XLOOKUP(Table1_1[[#This Row],[CAS_rn]],[1]analyte_order!$C:$C,[1]analyte_order!$E:$E)</f>
        <v>34</v>
      </c>
      <c r="L3730" s="3">
        <v>0.16300000000000001</v>
      </c>
    </row>
    <row r="3731" spans="1:12" x14ac:dyDescent="0.3">
      <c r="A3731" t="s">
        <v>229</v>
      </c>
      <c r="B3731" s="1">
        <v>44427</v>
      </c>
      <c r="C3731" s="1" t="str">
        <f t="shared" si="58"/>
        <v>21231</v>
      </c>
      <c r="D3731" t="s">
        <v>109</v>
      </c>
      <c r="E3731" t="s">
        <v>120</v>
      </c>
      <c r="F3731" t="s">
        <v>111</v>
      </c>
      <c r="G3731">
        <v>19.5</v>
      </c>
      <c r="H3731">
        <v>186.25</v>
      </c>
      <c r="I3731" t="s">
        <v>38</v>
      </c>
      <c r="J3731" t="str">
        <f>_xlfn.XLOOKUP(Table1_1[[#This Row],[Analyte]],[1]analyte_order!$B:$B,[1]analyte_order!$C:$C)</f>
        <v>919005-14-4</v>
      </c>
      <c r="K3731">
        <f>_xlfn.XLOOKUP(Table1_1[[#This Row],[CAS_rn]],[1]analyte_order!$C:$C,[1]analyte_order!$E:$E)</f>
        <v>35</v>
      </c>
      <c r="L3731" s="3">
        <v>0.16300000000000001</v>
      </c>
    </row>
    <row r="3732" spans="1:12" x14ac:dyDescent="0.3">
      <c r="A3732" t="s">
        <v>229</v>
      </c>
      <c r="B3732" s="1">
        <v>44427</v>
      </c>
      <c r="C3732" s="1" t="str">
        <f t="shared" si="58"/>
        <v>21231</v>
      </c>
      <c r="D3732" t="s">
        <v>109</v>
      </c>
      <c r="E3732" t="s">
        <v>120</v>
      </c>
      <c r="F3732" t="s">
        <v>111</v>
      </c>
      <c r="G3732">
        <v>19.5</v>
      </c>
      <c r="H3732">
        <v>186.25</v>
      </c>
      <c r="I3732" t="s">
        <v>39</v>
      </c>
      <c r="J3732" t="str">
        <f>_xlfn.XLOOKUP(Table1_1[[#This Row],[Analyte]],[1]analyte_order!$B:$B,[1]analyte_order!$C:$C)</f>
        <v>756426-58-1</v>
      </c>
      <c r="K3732">
        <f>_xlfn.XLOOKUP(Table1_1[[#This Row],[CAS_rn]],[1]analyte_order!$C:$C,[1]analyte_order!$E:$E)</f>
        <v>36</v>
      </c>
      <c r="L3732" s="3">
        <v>0.81499999999999995</v>
      </c>
    </row>
    <row r="3733" spans="1:12" x14ac:dyDescent="0.3">
      <c r="A3733" t="s">
        <v>229</v>
      </c>
      <c r="B3733" s="1">
        <v>44427</v>
      </c>
      <c r="C3733" s="1" t="str">
        <f t="shared" si="58"/>
        <v>21231</v>
      </c>
      <c r="D3733" t="s">
        <v>109</v>
      </c>
      <c r="E3733" t="s">
        <v>120</v>
      </c>
      <c r="F3733" t="s">
        <v>111</v>
      </c>
      <c r="G3733">
        <v>19.5</v>
      </c>
      <c r="H3733">
        <v>186.25</v>
      </c>
      <c r="I3733" t="s">
        <v>40</v>
      </c>
      <c r="J3733" t="str">
        <f>_xlfn.XLOOKUP(Table1_1[[#This Row],[Analyte]],[1]analyte_order!$B:$B,[1]analyte_order!$C:$C)</f>
        <v>763051-92-9</v>
      </c>
      <c r="K3733">
        <f>_xlfn.XLOOKUP(Table1_1[[#This Row],[CAS_rn]],[1]analyte_order!$C:$C,[1]analyte_order!$E:$E)</f>
        <v>37</v>
      </c>
      <c r="L3733" s="3">
        <v>0.81499999999999995</v>
      </c>
    </row>
    <row r="3734" spans="1:12" x14ac:dyDescent="0.3">
      <c r="A3734" t="s">
        <v>229</v>
      </c>
      <c r="B3734" s="1">
        <v>44427</v>
      </c>
      <c r="C3734" s="1" t="str">
        <f t="shared" si="58"/>
        <v>21231</v>
      </c>
      <c r="D3734" t="s">
        <v>109</v>
      </c>
      <c r="E3734" t="s">
        <v>120</v>
      </c>
      <c r="F3734" t="s">
        <v>111</v>
      </c>
      <c r="G3734">
        <v>19.5</v>
      </c>
      <c r="H3734">
        <v>186.25</v>
      </c>
      <c r="I3734" t="s">
        <v>41</v>
      </c>
      <c r="J3734" t="str">
        <f>_xlfn.XLOOKUP(Table1_1[[#This Row],[Analyte]],[1]analyte_order!$B:$B,[1]analyte_order!$C:$C)</f>
        <v>356-02-5</v>
      </c>
      <c r="K3734">
        <f>_xlfn.XLOOKUP(Table1_1[[#This Row],[CAS_rn]],[1]analyte_order!$C:$C,[1]analyte_order!$E:$E)</f>
        <v>38</v>
      </c>
      <c r="L3734" s="3">
        <v>1.63</v>
      </c>
    </row>
    <row r="3735" spans="1:12" x14ac:dyDescent="0.3">
      <c r="A3735" t="s">
        <v>229</v>
      </c>
      <c r="B3735" s="1">
        <v>44427</v>
      </c>
      <c r="C3735" s="1" t="str">
        <f t="shared" si="58"/>
        <v>21231</v>
      </c>
      <c r="D3735" t="s">
        <v>109</v>
      </c>
      <c r="E3735" t="s">
        <v>120</v>
      </c>
      <c r="F3735" t="s">
        <v>111</v>
      </c>
      <c r="G3735">
        <v>19.5</v>
      </c>
      <c r="H3735">
        <v>186.25</v>
      </c>
      <c r="I3735" t="s">
        <v>42</v>
      </c>
      <c r="J3735" t="str">
        <f>_xlfn.XLOOKUP(Table1_1[[#This Row],[Analyte]],[1]analyte_order!$B:$B,[1]analyte_order!$C:$C)</f>
        <v>914637-49-3</v>
      </c>
      <c r="K3735">
        <f>_xlfn.XLOOKUP(Table1_1[[#This Row],[CAS_rn]],[1]analyte_order!$C:$C,[1]analyte_order!$E:$E)</f>
        <v>39</v>
      </c>
      <c r="L3735" s="3">
        <v>0.81499999999999995</v>
      </c>
    </row>
    <row r="3736" spans="1:12" x14ac:dyDescent="0.3">
      <c r="A3736" t="s">
        <v>229</v>
      </c>
      <c r="B3736" s="1">
        <v>44427</v>
      </c>
      <c r="C3736" s="1" t="str">
        <f t="shared" si="58"/>
        <v>21231</v>
      </c>
      <c r="D3736" t="s">
        <v>109</v>
      </c>
      <c r="E3736" t="s">
        <v>120</v>
      </c>
      <c r="F3736" t="s">
        <v>111</v>
      </c>
      <c r="G3736">
        <v>19.5</v>
      </c>
      <c r="H3736">
        <v>186.25</v>
      </c>
      <c r="I3736" t="s">
        <v>43</v>
      </c>
      <c r="J3736" t="str">
        <f>_xlfn.XLOOKUP(Table1_1[[#This Row],[Analyte]],[1]analyte_order!$B:$B,[1]analyte_order!$C:$C)</f>
        <v>812-70-4</v>
      </c>
      <c r="K3736">
        <f>_xlfn.XLOOKUP(Table1_1[[#This Row],[CAS_rn]],[1]analyte_order!$C:$C,[1]analyte_order!$E:$E)</f>
        <v>40</v>
      </c>
      <c r="L3736" s="3">
        <v>0.40749999999999997</v>
      </c>
    </row>
    <row r="3737" spans="1:12" x14ac:dyDescent="0.3">
      <c r="A3737" t="s">
        <v>229</v>
      </c>
      <c r="B3737" s="1">
        <v>44427</v>
      </c>
      <c r="C3737" s="1" t="str">
        <f t="shared" si="58"/>
        <v>21231</v>
      </c>
      <c r="D3737" t="s">
        <v>109</v>
      </c>
      <c r="E3737" t="s">
        <v>120</v>
      </c>
      <c r="F3737" t="s">
        <v>111</v>
      </c>
      <c r="G3737">
        <v>19.5</v>
      </c>
      <c r="H3737">
        <v>186.25</v>
      </c>
      <c r="I3737" t="s">
        <v>44</v>
      </c>
      <c r="J3737" t="str">
        <f>_xlfn.XLOOKUP(Table1_1[[#This Row],[Analyte]],[1]analyte_order!$B:$B,[1]analyte_order!$C:$C)</f>
        <v>53826-12-3</v>
      </c>
      <c r="K3737">
        <f>_xlfn.XLOOKUP(Table1_1[[#This Row],[CAS_rn]],[1]analyte_order!$C:$C,[1]analyte_order!$E:$E)</f>
        <v>41</v>
      </c>
      <c r="L3737" s="3">
        <v>0.40749999999999997</v>
      </c>
    </row>
    <row r="3738" spans="1:12" x14ac:dyDescent="0.3">
      <c r="A3738" t="s">
        <v>229</v>
      </c>
      <c r="B3738" s="1">
        <v>44427</v>
      </c>
      <c r="C3738" s="1" t="str">
        <f t="shared" si="58"/>
        <v>21231</v>
      </c>
      <c r="D3738" t="s">
        <v>109</v>
      </c>
      <c r="E3738" t="s">
        <v>120</v>
      </c>
      <c r="F3738" t="s">
        <v>111</v>
      </c>
      <c r="G3738">
        <v>19.5</v>
      </c>
      <c r="H3738">
        <v>186.25</v>
      </c>
      <c r="I3738" t="s">
        <v>45</v>
      </c>
      <c r="J3738" t="str">
        <f>_xlfn.XLOOKUP(Table1_1[[#This Row],[Analyte]],[1]analyte_order!$B:$B,[1]analyte_order!$C:$C)</f>
        <v>27854-31-5</v>
      </c>
      <c r="K3738">
        <f>_xlfn.XLOOKUP(Table1_1[[#This Row],[CAS_rn]],[1]analyte_order!$C:$C,[1]analyte_order!$E:$E)</f>
        <v>42</v>
      </c>
      <c r="L3738" s="3">
        <v>1.63</v>
      </c>
    </row>
    <row r="3739" spans="1:12" x14ac:dyDescent="0.3">
      <c r="A3739" t="s">
        <v>229</v>
      </c>
      <c r="B3739" s="1">
        <v>44427</v>
      </c>
      <c r="C3739" s="1" t="str">
        <f t="shared" si="58"/>
        <v>21231</v>
      </c>
      <c r="D3739" t="s">
        <v>109</v>
      </c>
      <c r="E3739" t="s">
        <v>120</v>
      </c>
      <c r="F3739" t="s">
        <v>111</v>
      </c>
      <c r="G3739">
        <v>19.5</v>
      </c>
      <c r="H3739">
        <v>186.25</v>
      </c>
      <c r="I3739" t="s">
        <v>46</v>
      </c>
      <c r="J3739" t="str">
        <f>_xlfn.XLOOKUP(Table1_1[[#This Row],[Analyte]],[1]analyte_order!$B:$B,[1]analyte_order!$C:$C)</f>
        <v>53826-13-4</v>
      </c>
      <c r="K3739">
        <f>_xlfn.XLOOKUP(Table1_1[[#This Row],[CAS_rn]],[1]analyte_order!$C:$C,[1]analyte_order!$E:$E)</f>
        <v>43</v>
      </c>
      <c r="L3739" s="3">
        <v>1.63</v>
      </c>
    </row>
    <row r="3740" spans="1:12" x14ac:dyDescent="0.3">
      <c r="A3740" t="s">
        <v>229</v>
      </c>
      <c r="B3740" s="1">
        <v>44427</v>
      </c>
      <c r="C3740" s="1" t="str">
        <f t="shared" si="58"/>
        <v>21231</v>
      </c>
      <c r="D3740" t="s">
        <v>109</v>
      </c>
      <c r="E3740" t="s">
        <v>120</v>
      </c>
      <c r="F3740" t="s">
        <v>111</v>
      </c>
      <c r="G3740">
        <v>19.5</v>
      </c>
      <c r="H3740">
        <v>186.25</v>
      </c>
      <c r="I3740" t="s">
        <v>47</v>
      </c>
      <c r="J3740" t="str">
        <f>_xlfn.XLOOKUP(Table1_1[[#This Row],[Analyte]],[1]analyte_order!$B:$B,[1]analyte_order!$C:$C)</f>
        <v>161094-75-3</v>
      </c>
      <c r="K3740">
        <f>_xlfn.XLOOKUP(Table1_1[[#This Row],[CAS_rn]],[1]analyte_order!$C:$C,[1]analyte_order!$E:$E)</f>
        <v>44</v>
      </c>
      <c r="L3740" s="3">
        <v>0.16300000000000001</v>
      </c>
    </row>
    <row r="3741" spans="1:12" x14ac:dyDescent="0.3">
      <c r="A3741" t="s">
        <v>229</v>
      </c>
      <c r="B3741" s="1">
        <v>44427</v>
      </c>
      <c r="C3741" s="1" t="str">
        <f t="shared" si="58"/>
        <v>21231</v>
      </c>
      <c r="D3741" t="s">
        <v>109</v>
      </c>
      <c r="E3741" t="s">
        <v>120</v>
      </c>
      <c r="F3741" t="s">
        <v>111</v>
      </c>
      <c r="G3741">
        <v>19.5</v>
      </c>
      <c r="H3741">
        <v>186.25</v>
      </c>
      <c r="I3741" t="s">
        <v>48</v>
      </c>
      <c r="J3741" t="str">
        <f>_xlfn.XLOOKUP(Table1_1[[#This Row],[Analyte]],[1]analyte_order!$B:$B,[1]analyte_order!$C:$C)</f>
        <v>70887-84-2</v>
      </c>
      <c r="K3741">
        <f>_xlfn.XLOOKUP(Table1_1[[#This Row],[CAS_rn]],[1]analyte_order!$C:$C,[1]analyte_order!$E:$E)</f>
        <v>45</v>
      </c>
      <c r="L3741" s="3">
        <v>0.16300000000000001</v>
      </c>
    </row>
    <row r="3742" spans="1:12" x14ac:dyDescent="0.3">
      <c r="A3742" t="s">
        <v>229</v>
      </c>
      <c r="B3742" s="1">
        <v>44427</v>
      </c>
      <c r="C3742" s="1" t="str">
        <f t="shared" si="58"/>
        <v>21231</v>
      </c>
      <c r="D3742" t="s">
        <v>109</v>
      </c>
      <c r="E3742" t="s">
        <v>120</v>
      </c>
      <c r="F3742" t="s">
        <v>111</v>
      </c>
      <c r="G3742">
        <v>19.5</v>
      </c>
      <c r="H3742">
        <v>186.25</v>
      </c>
      <c r="I3742" t="s">
        <v>49</v>
      </c>
      <c r="J3742" t="str">
        <f>_xlfn.XLOOKUP(Table1_1[[#This Row],[Analyte]],[1]analyte_order!$B:$B,[1]analyte_order!$C:$C)</f>
        <v>57677-95-9</v>
      </c>
      <c r="K3742">
        <f>_xlfn.XLOOKUP(Table1_1[[#This Row],[CAS_rn]],[1]analyte_order!$C:$C,[1]analyte_order!$E:$E)</f>
        <v>46</v>
      </c>
      <c r="L3742" s="3">
        <v>0.16300000000000001</v>
      </c>
    </row>
    <row r="3743" spans="1:12" x14ac:dyDescent="0.3">
      <c r="A3743" t="s">
        <v>229</v>
      </c>
      <c r="B3743" s="1">
        <v>44427</v>
      </c>
      <c r="C3743" s="1" t="str">
        <f t="shared" si="58"/>
        <v>21231</v>
      </c>
      <c r="D3743" t="s">
        <v>109</v>
      </c>
      <c r="E3743" t="s">
        <v>120</v>
      </c>
      <c r="F3743" t="s">
        <v>111</v>
      </c>
      <c r="G3743">
        <v>19.5</v>
      </c>
      <c r="H3743">
        <v>186.25</v>
      </c>
      <c r="I3743" t="s">
        <v>50</v>
      </c>
      <c r="J3743" t="str">
        <f>_xlfn.XLOOKUP(Table1_1[[#This Row],[Analyte]],[1]analyte_order!$B:$B,[1]analyte_order!$C:$C)</f>
        <v>30334-69-1</v>
      </c>
      <c r="K3743">
        <f>_xlfn.XLOOKUP(Table1_1[[#This Row],[CAS_rn]],[1]analyte_order!$C:$C,[1]analyte_order!$E:$E)</f>
        <v>51</v>
      </c>
      <c r="L3743" s="3">
        <v>3.56</v>
      </c>
    </row>
    <row r="3744" spans="1:12" x14ac:dyDescent="0.3">
      <c r="A3744" t="s">
        <v>229</v>
      </c>
      <c r="B3744" s="1">
        <v>44427</v>
      </c>
      <c r="C3744" s="1" t="str">
        <f t="shared" si="58"/>
        <v>21231</v>
      </c>
      <c r="D3744" t="s">
        <v>109</v>
      </c>
      <c r="E3744" t="s">
        <v>120</v>
      </c>
      <c r="F3744" t="s">
        <v>111</v>
      </c>
      <c r="G3744">
        <v>19.5</v>
      </c>
      <c r="H3744">
        <v>186.25</v>
      </c>
      <c r="I3744" t="s">
        <v>51</v>
      </c>
      <c r="J3744" t="str">
        <f>_xlfn.XLOOKUP(Table1_1[[#This Row],[Analyte]],[1]analyte_order!$B:$B,[1]analyte_order!$C:$C)</f>
        <v>41997-13-1</v>
      </c>
      <c r="K3744">
        <f>_xlfn.XLOOKUP(Table1_1[[#This Row],[CAS_rn]],[1]analyte_order!$C:$C,[1]analyte_order!$E:$E)</f>
        <v>52</v>
      </c>
      <c r="L3744" s="3">
        <v>8.6300000000000008</v>
      </c>
    </row>
    <row r="3745" spans="1:12" x14ac:dyDescent="0.3">
      <c r="A3745" t="s">
        <v>229</v>
      </c>
      <c r="B3745" s="1">
        <v>44427</v>
      </c>
      <c r="C3745" s="1" t="str">
        <f t="shared" si="58"/>
        <v>21231</v>
      </c>
      <c r="D3745" t="s">
        <v>109</v>
      </c>
      <c r="E3745" t="s">
        <v>120</v>
      </c>
      <c r="F3745" t="s">
        <v>111</v>
      </c>
      <c r="G3745">
        <v>19.5</v>
      </c>
      <c r="H3745">
        <v>186.25</v>
      </c>
      <c r="I3745" t="s">
        <v>52</v>
      </c>
      <c r="J3745" t="str">
        <f>_xlfn.XLOOKUP(Table1_1[[#This Row],[Analyte]],[1]analyte_order!$B:$B,[1]analyte_order!$C:$C)</f>
        <v>423-41-6</v>
      </c>
      <c r="K3745">
        <f>_xlfn.XLOOKUP(Table1_1[[#This Row],[CAS_rn]],[1]analyte_order!$C:$C,[1]analyte_order!$E:$E)</f>
        <v>53</v>
      </c>
      <c r="L3745" s="3">
        <v>0.81499999999999995</v>
      </c>
    </row>
    <row r="3746" spans="1:12" x14ac:dyDescent="0.3">
      <c r="A3746" t="s">
        <v>229</v>
      </c>
      <c r="B3746" s="1">
        <v>44427</v>
      </c>
      <c r="C3746" s="1" t="str">
        <f t="shared" si="58"/>
        <v>21231</v>
      </c>
      <c r="D3746" t="s">
        <v>109</v>
      </c>
      <c r="E3746" t="s">
        <v>120</v>
      </c>
      <c r="F3746" t="s">
        <v>111</v>
      </c>
      <c r="G3746">
        <v>19.5</v>
      </c>
      <c r="H3746">
        <v>186.25</v>
      </c>
      <c r="I3746" t="s">
        <v>53</v>
      </c>
      <c r="J3746" t="str">
        <f>_xlfn.XLOOKUP(Table1_1[[#This Row],[Analyte]],[1]analyte_order!$B:$B,[1]analyte_order!$C:$C)</f>
        <v>777011-38-8</v>
      </c>
      <c r="K3746">
        <f>_xlfn.XLOOKUP(Table1_1[[#This Row],[CAS_rn]],[1]analyte_order!$C:$C,[1]analyte_order!$E:$E)</f>
        <v>54</v>
      </c>
      <c r="L3746" s="3">
        <v>3.55</v>
      </c>
    </row>
    <row r="3747" spans="1:12" x14ac:dyDescent="0.3">
      <c r="A3747" t="s">
        <v>229</v>
      </c>
      <c r="B3747" s="1">
        <v>44427</v>
      </c>
      <c r="C3747" s="1" t="str">
        <f t="shared" si="58"/>
        <v>21231</v>
      </c>
      <c r="D3747" t="s">
        <v>109</v>
      </c>
      <c r="E3747" t="s">
        <v>120</v>
      </c>
      <c r="F3747" t="s">
        <v>111</v>
      </c>
      <c r="G3747">
        <v>19.5</v>
      </c>
      <c r="H3747">
        <v>186.25</v>
      </c>
      <c r="I3747" t="s">
        <v>54</v>
      </c>
      <c r="J3747" t="str">
        <f>_xlfn.XLOOKUP(Table1_1[[#This Row],[Analyte]],[1]analyte_order!$B:$B,[1]analyte_order!$C:$C)</f>
        <v>646-83-3</v>
      </c>
      <c r="K3747">
        <f>_xlfn.XLOOKUP(Table1_1[[#This Row],[CAS_rn]],[1]analyte_order!$C:$C,[1]analyte_order!$E:$E)</f>
        <v>55</v>
      </c>
      <c r="L3747" s="3">
        <v>0.16300000000000001</v>
      </c>
    </row>
    <row r="3748" spans="1:12" x14ac:dyDescent="0.3">
      <c r="A3748" t="s">
        <v>229</v>
      </c>
      <c r="B3748" s="1">
        <v>44427</v>
      </c>
      <c r="C3748" s="1" t="str">
        <f t="shared" si="58"/>
        <v>21231</v>
      </c>
      <c r="D3748" t="s">
        <v>109</v>
      </c>
      <c r="E3748" t="s">
        <v>120</v>
      </c>
      <c r="F3748" t="s">
        <v>111</v>
      </c>
      <c r="G3748">
        <v>19.5</v>
      </c>
      <c r="H3748">
        <v>186.25</v>
      </c>
      <c r="I3748" t="s">
        <v>55</v>
      </c>
      <c r="J3748" t="str">
        <f>_xlfn.XLOOKUP(Table1_1[[#This Row],[Analyte]],[1]analyte_order!$B:$B,[1]analyte_order!$C:$C)</f>
        <v>678-41-1</v>
      </c>
      <c r="K3748">
        <f>_xlfn.XLOOKUP(Table1_1[[#This Row],[CAS_rn]],[1]analyte_order!$C:$C,[1]analyte_order!$E:$E)</f>
        <v>56</v>
      </c>
      <c r="L3748" s="3">
        <v>0.16300000000000001</v>
      </c>
    </row>
    <row r="3749" spans="1:12" x14ac:dyDescent="0.3">
      <c r="A3749" t="s">
        <v>229</v>
      </c>
      <c r="B3749" s="1">
        <v>44427</v>
      </c>
      <c r="C3749" s="1" t="str">
        <f t="shared" si="58"/>
        <v>21231</v>
      </c>
      <c r="D3749" t="s">
        <v>109</v>
      </c>
      <c r="E3749" t="s">
        <v>120</v>
      </c>
      <c r="F3749" t="s">
        <v>111</v>
      </c>
      <c r="G3749">
        <v>19.5</v>
      </c>
      <c r="H3749">
        <v>186.25</v>
      </c>
      <c r="I3749" t="s">
        <v>56</v>
      </c>
      <c r="J3749" t="str">
        <f>_xlfn.XLOOKUP(Table1_1[[#This Row],[Analyte]],[1]analyte_order!$B:$B,[1]analyte_order!$C:$C)</f>
        <v>2965-52-8</v>
      </c>
      <c r="K3749">
        <f>_xlfn.XLOOKUP(Table1_1[[#This Row],[CAS_rn]],[1]analyte_order!$C:$C,[1]analyte_order!$E:$E)</f>
        <v>57</v>
      </c>
      <c r="L3749" s="3">
        <v>0.16300000000000001</v>
      </c>
    </row>
    <row r="3750" spans="1:12" x14ac:dyDescent="0.3">
      <c r="A3750" t="s">
        <v>230</v>
      </c>
      <c r="B3750" s="1">
        <v>44427</v>
      </c>
      <c r="C3750" s="1" t="str">
        <f t="shared" si="58"/>
        <v>21231</v>
      </c>
      <c r="D3750" t="s">
        <v>109</v>
      </c>
      <c r="E3750" t="s">
        <v>120</v>
      </c>
      <c r="F3750" t="s">
        <v>113</v>
      </c>
      <c r="G3750">
        <v>19.5</v>
      </c>
      <c r="H3750">
        <v>186.25</v>
      </c>
      <c r="I3750" t="s">
        <v>7</v>
      </c>
      <c r="J3750" t="str">
        <f>_xlfn.XLOOKUP(Table1_1[[#This Row],[Analyte]],[1]analyte_order!$B:$B,[1]analyte_order!$C:$C)</f>
        <v>375-22-4</v>
      </c>
      <c r="K3750">
        <f>_xlfn.XLOOKUP(Table1_1[[#This Row],[CAS_rn]],[1]analyte_order!$C:$C,[1]analyte_order!$E:$E)</f>
        <v>1</v>
      </c>
      <c r="L3750" s="3">
        <v>0.82499999999999996</v>
      </c>
    </row>
    <row r="3751" spans="1:12" x14ac:dyDescent="0.3">
      <c r="A3751" t="s">
        <v>230</v>
      </c>
      <c r="B3751" s="1">
        <v>44427</v>
      </c>
      <c r="C3751" s="1" t="str">
        <f t="shared" si="58"/>
        <v>21231</v>
      </c>
      <c r="D3751" t="s">
        <v>109</v>
      </c>
      <c r="E3751" t="s">
        <v>120</v>
      </c>
      <c r="F3751" t="s">
        <v>113</v>
      </c>
      <c r="G3751">
        <v>19.5</v>
      </c>
      <c r="H3751">
        <v>186.25</v>
      </c>
      <c r="I3751" t="s">
        <v>8</v>
      </c>
      <c r="J3751" t="str">
        <f>_xlfn.XLOOKUP(Table1_1[[#This Row],[Analyte]],[1]analyte_order!$B:$B,[1]analyte_order!$C:$C)</f>
        <v>2706-90-3</v>
      </c>
      <c r="K3751">
        <f>_xlfn.XLOOKUP(Table1_1[[#This Row],[CAS_rn]],[1]analyte_order!$C:$C,[1]analyte_order!$E:$E)</f>
        <v>2</v>
      </c>
      <c r="L3751" s="3">
        <v>0.20649999999999999</v>
      </c>
    </row>
    <row r="3752" spans="1:12" x14ac:dyDescent="0.3">
      <c r="A3752" t="s">
        <v>230</v>
      </c>
      <c r="B3752" s="1">
        <v>44427</v>
      </c>
      <c r="C3752" s="1" t="str">
        <f t="shared" si="58"/>
        <v>21231</v>
      </c>
      <c r="D3752" t="s">
        <v>109</v>
      </c>
      <c r="E3752" t="s">
        <v>120</v>
      </c>
      <c r="F3752" t="s">
        <v>113</v>
      </c>
      <c r="G3752">
        <v>19.5</v>
      </c>
      <c r="H3752">
        <v>186.25</v>
      </c>
      <c r="I3752" t="s">
        <v>9</v>
      </c>
      <c r="J3752" t="str">
        <f>_xlfn.XLOOKUP(Table1_1[[#This Row],[Analyte]],[1]analyte_order!$B:$B,[1]analyte_order!$C:$C)</f>
        <v>307-24-4</v>
      </c>
      <c r="K3752">
        <f>_xlfn.XLOOKUP(Table1_1[[#This Row],[CAS_rn]],[1]analyte_order!$C:$C,[1]analyte_order!$E:$E)</f>
        <v>3</v>
      </c>
      <c r="L3752" s="3">
        <v>8.2500000000000004E-2</v>
      </c>
    </row>
    <row r="3753" spans="1:12" x14ac:dyDescent="0.3">
      <c r="A3753" t="s">
        <v>230</v>
      </c>
      <c r="B3753" s="1">
        <v>44427</v>
      </c>
      <c r="C3753" s="1" t="str">
        <f t="shared" si="58"/>
        <v>21231</v>
      </c>
      <c r="D3753" t="s">
        <v>109</v>
      </c>
      <c r="E3753" t="s">
        <v>120</v>
      </c>
      <c r="F3753" t="s">
        <v>113</v>
      </c>
      <c r="G3753">
        <v>19.5</v>
      </c>
      <c r="H3753">
        <v>186.25</v>
      </c>
      <c r="I3753" t="s">
        <v>10</v>
      </c>
      <c r="J3753" t="str">
        <f>_xlfn.XLOOKUP(Table1_1[[#This Row],[Analyte]],[1]analyte_order!$B:$B,[1]analyte_order!$C:$C)</f>
        <v>375-85-9</v>
      </c>
      <c r="K3753">
        <f>_xlfn.XLOOKUP(Table1_1[[#This Row],[CAS_rn]],[1]analyte_order!$C:$C,[1]analyte_order!$E:$E)</f>
        <v>4</v>
      </c>
      <c r="L3753" s="3">
        <v>8.2500000000000004E-2</v>
      </c>
    </row>
    <row r="3754" spans="1:12" x14ac:dyDescent="0.3">
      <c r="A3754" t="s">
        <v>230</v>
      </c>
      <c r="B3754" s="1">
        <v>44427</v>
      </c>
      <c r="C3754" s="1" t="str">
        <f t="shared" si="58"/>
        <v>21231</v>
      </c>
      <c r="D3754" t="s">
        <v>109</v>
      </c>
      <c r="E3754" t="s">
        <v>120</v>
      </c>
      <c r="F3754" t="s">
        <v>113</v>
      </c>
      <c r="G3754">
        <v>19.5</v>
      </c>
      <c r="H3754">
        <v>186.25</v>
      </c>
      <c r="I3754" t="s">
        <v>11</v>
      </c>
      <c r="J3754" t="str">
        <f>_xlfn.XLOOKUP(Table1_1[[#This Row],[Analyte]],[1]analyte_order!$B:$B,[1]analyte_order!$C:$C)</f>
        <v>335-67-1</v>
      </c>
      <c r="K3754">
        <f>_xlfn.XLOOKUP(Table1_1[[#This Row],[CAS_rn]],[1]analyte_order!$C:$C,[1]analyte_order!$E:$E)</f>
        <v>5</v>
      </c>
      <c r="L3754" s="3">
        <v>8.2500000000000004E-2</v>
      </c>
    </row>
    <row r="3755" spans="1:12" x14ac:dyDescent="0.3">
      <c r="A3755" t="s">
        <v>230</v>
      </c>
      <c r="B3755" s="1">
        <v>44427</v>
      </c>
      <c r="C3755" s="1" t="str">
        <f t="shared" si="58"/>
        <v>21231</v>
      </c>
      <c r="D3755" t="s">
        <v>109</v>
      </c>
      <c r="E3755" t="s">
        <v>120</v>
      </c>
      <c r="F3755" t="s">
        <v>113</v>
      </c>
      <c r="G3755">
        <v>19.5</v>
      </c>
      <c r="H3755">
        <v>186.25</v>
      </c>
      <c r="I3755" t="s">
        <v>12</v>
      </c>
      <c r="J3755" t="str">
        <f>_xlfn.XLOOKUP(Table1_1[[#This Row],[Analyte]],[1]analyte_order!$B:$B,[1]analyte_order!$C:$C)</f>
        <v>375-95-1</v>
      </c>
      <c r="K3755">
        <f>_xlfn.XLOOKUP(Table1_1[[#This Row],[CAS_rn]],[1]analyte_order!$C:$C,[1]analyte_order!$E:$E)</f>
        <v>6</v>
      </c>
      <c r="L3755" s="3">
        <v>8.2500000000000004E-2</v>
      </c>
    </row>
    <row r="3756" spans="1:12" x14ac:dyDescent="0.3">
      <c r="A3756" t="s">
        <v>230</v>
      </c>
      <c r="B3756" s="1">
        <v>44427</v>
      </c>
      <c r="C3756" s="1" t="str">
        <f t="shared" si="58"/>
        <v>21231</v>
      </c>
      <c r="D3756" t="s">
        <v>109</v>
      </c>
      <c r="E3756" t="s">
        <v>120</v>
      </c>
      <c r="F3756" t="s">
        <v>113</v>
      </c>
      <c r="G3756">
        <v>19.5</v>
      </c>
      <c r="H3756">
        <v>186.25</v>
      </c>
      <c r="I3756" t="s">
        <v>19</v>
      </c>
      <c r="J3756" t="str">
        <f>_xlfn.XLOOKUP(Table1_1[[#This Row],[Analyte]],[1]analyte_order!$B:$B,[1]analyte_order!$C:$C)</f>
        <v>335-76-2</v>
      </c>
      <c r="K3756">
        <f>_xlfn.XLOOKUP(Table1_1[[#This Row],[CAS_rn]],[1]analyte_order!$C:$C,[1]analyte_order!$E:$E)</f>
        <v>7</v>
      </c>
      <c r="L3756" s="3">
        <v>6.14</v>
      </c>
    </row>
    <row r="3757" spans="1:12" x14ac:dyDescent="0.3">
      <c r="A3757" t="s">
        <v>230</v>
      </c>
      <c r="B3757" s="1">
        <v>44427</v>
      </c>
      <c r="C3757" s="1" t="str">
        <f t="shared" si="58"/>
        <v>21231</v>
      </c>
      <c r="D3757" t="s">
        <v>109</v>
      </c>
      <c r="E3757" t="s">
        <v>120</v>
      </c>
      <c r="F3757" t="s">
        <v>113</v>
      </c>
      <c r="G3757">
        <v>19.5</v>
      </c>
      <c r="H3757">
        <v>186.25</v>
      </c>
      <c r="I3757" t="s">
        <v>20</v>
      </c>
      <c r="J3757" t="str">
        <f>_xlfn.XLOOKUP(Table1_1[[#This Row],[Analyte]],[1]analyte_order!$B:$B,[1]analyte_order!$C:$C)</f>
        <v>2058-94-8</v>
      </c>
      <c r="K3757">
        <f>_xlfn.XLOOKUP(Table1_1[[#This Row],[CAS_rn]],[1]analyte_order!$C:$C,[1]analyte_order!$E:$E)</f>
        <v>8</v>
      </c>
      <c r="L3757" s="3">
        <v>24.2</v>
      </c>
    </row>
    <row r="3758" spans="1:12" x14ac:dyDescent="0.3">
      <c r="A3758" t="s">
        <v>230</v>
      </c>
      <c r="B3758" s="1">
        <v>44427</v>
      </c>
      <c r="C3758" s="1" t="str">
        <f t="shared" si="58"/>
        <v>21231</v>
      </c>
      <c r="D3758" t="s">
        <v>109</v>
      </c>
      <c r="E3758" t="s">
        <v>120</v>
      </c>
      <c r="F3758" t="s">
        <v>113</v>
      </c>
      <c r="G3758">
        <v>19.5</v>
      </c>
      <c r="H3758">
        <v>186.25</v>
      </c>
      <c r="I3758" t="s">
        <v>21</v>
      </c>
      <c r="J3758" t="str">
        <f>_xlfn.XLOOKUP(Table1_1[[#This Row],[Analyte]],[1]analyte_order!$B:$B,[1]analyte_order!$C:$C)</f>
        <v>307-55-1</v>
      </c>
      <c r="K3758">
        <f>_xlfn.XLOOKUP(Table1_1[[#This Row],[CAS_rn]],[1]analyte_order!$C:$C,[1]analyte_order!$E:$E)</f>
        <v>9</v>
      </c>
      <c r="L3758" s="3">
        <v>35.700000000000003</v>
      </c>
    </row>
    <row r="3759" spans="1:12" x14ac:dyDescent="0.3">
      <c r="A3759" t="s">
        <v>230</v>
      </c>
      <c r="B3759" s="1">
        <v>44427</v>
      </c>
      <c r="C3759" s="1" t="str">
        <f t="shared" si="58"/>
        <v>21231</v>
      </c>
      <c r="D3759" t="s">
        <v>109</v>
      </c>
      <c r="E3759" t="s">
        <v>120</v>
      </c>
      <c r="F3759" t="s">
        <v>113</v>
      </c>
      <c r="G3759">
        <v>19.5</v>
      </c>
      <c r="H3759">
        <v>186.25</v>
      </c>
      <c r="I3759" t="s">
        <v>22</v>
      </c>
      <c r="J3759" t="str">
        <f>_xlfn.XLOOKUP(Table1_1[[#This Row],[Analyte]],[1]analyte_order!$B:$B,[1]analyte_order!$C:$C)</f>
        <v>72629-94-8</v>
      </c>
      <c r="K3759">
        <f>_xlfn.XLOOKUP(Table1_1[[#This Row],[CAS_rn]],[1]analyte_order!$C:$C,[1]analyte_order!$E:$E)</f>
        <v>10</v>
      </c>
      <c r="L3759" s="3">
        <v>31.2</v>
      </c>
    </row>
    <row r="3760" spans="1:12" x14ac:dyDescent="0.3">
      <c r="A3760" t="s">
        <v>230</v>
      </c>
      <c r="B3760" s="1">
        <v>44427</v>
      </c>
      <c r="C3760" s="1" t="str">
        <f t="shared" si="58"/>
        <v>21231</v>
      </c>
      <c r="D3760" t="s">
        <v>109</v>
      </c>
      <c r="E3760" t="s">
        <v>120</v>
      </c>
      <c r="F3760" t="s">
        <v>113</v>
      </c>
      <c r="G3760">
        <v>19.5</v>
      </c>
      <c r="H3760">
        <v>186.25</v>
      </c>
      <c r="I3760" t="s">
        <v>23</v>
      </c>
      <c r="J3760" t="str">
        <f>_xlfn.XLOOKUP(Table1_1[[#This Row],[Analyte]],[1]analyte_order!$B:$B,[1]analyte_order!$C:$C)</f>
        <v>376-06-7</v>
      </c>
      <c r="K3760">
        <f>_xlfn.XLOOKUP(Table1_1[[#This Row],[CAS_rn]],[1]analyte_order!$C:$C,[1]analyte_order!$E:$E)</f>
        <v>11</v>
      </c>
      <c r="L3760" s="3">
        <v>26.6</v>
      </c>
    </row>
    <row r="3761" spans="1:12" x14ac:dyDescent="0.3">
      <c r="A3761" t="s">
        <v>230</v>
      </c>
      <c r="B3761" s="1">
        <v>44427</v>
      </c>
      <c r="C3761" s="1" t="str">
        <f t="shared" si="58"/>
        <v>21231</v>
      </c>
      <c r="D3761" t="s">
        <v>109</v>
      </c>
      <c r="E3761" t="s">
        <v>120</v>
      </c>
      <c r="F3761" t="s">
        <v>113</v>
      </c>
      <c r="G3761">
        <v>19.5</v>
      </c>
      <c r="H3761">
        <v>186.25</v>
      </c>
      <c r="I3761" t="s">
        <v>24</v>
      </c>
      <c r="J3761" t="str">
        <f>_xlfn.XLOOKUP(Table1_1[[#This Row],[Analyte]],[1]analyte_order!$B:$B,[1]analyte_order!$C:$C)</f>
        <v>67905-19-5</v>
      </c>
      <c r="K3761">
        <f>_xlfn.XLOOKUP(Table1_1[[#This Row],[CAS_rn]],[1]analyte_order!$C:$C,[1]analyte_order!$E:$E)</f>
        <v>12</v>
      </c>
      <c r="L3761" s="3">
        <v>0.86199999999999999</v>
      </c>
    </row>
    <row r="3762" spans="1:12" x14ac:dyDescent="0.3">
      <c r="A3762" t="s">
        <v>230</v>
      </c>
      <c r="B3762" s="1">
        <v>44427</v>
      </c>
      <c r="C3762" s="1" t="str">
        <f t="shared" si="58"/>
        <v>21231</v>
      </c>
      <c r="D3762" t="s">
        <v>109</v>
      </c>
      <c r="E3762" t="s">
        <v>120</v>
      </c>
      <c r="F3762" t="s">
        <v>113</v>
      </c>
      <c r="G3762">
        <v>19.5</v>
      </c>
      <c r="H3762">
        <v>186.25</v>
      </c>
      <c r="I3762" t="s">
        <v>13</v>
      </c>
      <c r="J3762" t="str">
        <f>_xlfn.XLOOKUP(Table1_1[[#This Row],[Analyte]],[1]analyte_order!$B:$B,[1]analyte_order!$C:$C)</f>
        <v>375-73-5</v>
      </c>
      <c r="K3762">
        <f>_xlfn.XLOOKUP(Table1_1[[#This Row],[CAS_rn]],[1]analyte_order!$C:$C,[1]analyte_order!$E:$E)</f>
        <v>14</v>
      </c>
      <c r="L3762" s="3">
        <v>8.2500000000000004E-2</v>
      </c>
    </row>
    <row r="3763" spans="1:12" x14ac:dyDescent="0.3">
      <c r="A3763" t="s">
        <v>230</v>
      </c>
      <c r="B3763" s="1">
        <v>44427</v>
      </c>
      <c r="C3763" s="1" t="str">
        <f t="shared" si="58"/>
        <v>21231</v>
      </c>
      <c r="D3763" t="s">
        <v>109</v>
      </c>
      <c r="E3763" t="s">
        <v>120</v>
      </c>
      <c r="F3763" t="s">
        <v>113</v>
      </c>
      <c r="G3763">
        <v>19.5</v>
      </c>
      <c r="H3763">
        <v>186.25</v>
      </c>
      <c r="I3763" t="s">
        <v>14</v>
      </c>
      <c r="J3763" t="str">
        <f>_xlfn.XLOOKUP(Table1_1[[#This Row],[Analyte]],[1]analyte_order!$B:$B,[1]analyte_order!$C:$C)</f>
        <v>2706-91-4</v>
      </c>
      <c r="K3763">
        <f>_xlfn.XLOOKUP(Table1_1[[#This Row],[CAS_rn]],[1]analyte_order!$C:$C,[1]analyte_order!$E:$E)</f>
        <v>15</v>
      </c>
      <c r="L3763" s="3">
        <v>0.20649999999999999</v>
      </c>
    </row>
    <row r="3764" spans="1:12" x14ac:dyDescent="0.3">
      <c r="A3764" t="s">
        <v>230</v>
      </c>
      <c r="B3764" s="1">
        <v>44427</v>
      </c>
      <c r="C3764" s="1" t="str">
        <f t="shared" si="58"/>
        <v>21231</v>
      </c>
      <c r="D3764" t="s">
        <v>109</v>
      </c>
      <c r="E3764" t="s">
        <v>120</v>
      </c>
      <c r="F3764" t="s">
        <v>113</v>
      </c>
      <c r="G3764">
        <v>19.5</v>
      </c>
      <c r="H3764">
        <v>186.25</v>
      </c>
      <c r="I3764" t="s">
        <v>15</v>
      </c>
      <c r="J3764" t="str">
        <f>_xlfn.XLOOKUP(Table1_1[[#This Row],[Analyte]],[1]analyte_order!$B:$B,[1]analyte_order!$C:$C)</f>
        <v>355-46-4</v>
      </c>
      <c r="K3764">
        <f>_xlfn.XLOOKUP(Table1_1[[#This Row],[CAS_rn]],[1]analyte_order!$C:$C,[1]analyte_order!$E:$E)</f>
        <v>16</v>
      </c>
      <c r="L3764" s="3">
        <v>15.4</v>
      </c>
    </row>
    <row r="3765" spans="1:12" x14ac:dyDescent="0.3">
      <c r="A3765" t="s">
        <v>230</v>
      </c>
      <c r="B3765" s="1">
        <v>44427</v>
      </c>
      <c r="C3765" s="1" t="str">
        <f t="shared" si="58"/>
        <v>21231</v>
      </c>
      <c r="D3765" t="s">
        <v>109</v>
      </c>
      <c r="E3765" t="s">
        <v>120</v>
      </c>
      <c r="F3765" t="s">
        <v>113</v>
      </c>
      <c r="G3765">
        <v>19.5</v>
      </c>
      <c r="H3765">
        <v>186.25</v>
      </c>
      <c r="I3765" t="s">
        <v>16</v>
      </c>
      <c r="J3765" t="str">
        <f>_xlfn.XLOOKUP(Table1_1[[#This Row],[Analyte]],[1]analyte_order!$B:$B,[1]analyte_order!$C:$C)</f>
        <v>375-92-8</v>
      </c>
      <c r="K3765">
        <f>_xlfn.XLOOKUP(Table1_1[[#This Row],[CAS_rn]],[1]analyte_order!$C:$C,[1]analyte_order!$E:$E)</f>
        <v>17</v>
      </c>
      <c r="L3765" s="3">
        <v>4.6399999999999997</v>
      </c>
    </row>
    <row r="3766" spans="1:12" x14ac:dyDescent="0.3">
      <c r="A3766" t="s">
        <v>230</v>
      </c>
      <c r="B3766" s="1">
        <v>44427</v>
      </c>
      <c r="C3766" s="1" t="str">
        <f t="shared" si="58"/>
        <v>21231</v>
      </c>
      <c r="D3766" t="s">
        <v>109</v>
      </c>
      <c r="E3766" t="s">
        <v>120</v>
      </c>
      <c r="F3766" t="s">
        <v>113</v>
      </c>
      <c r="G3766">
        <v>19.5</v>
      </c>
      <c r="H3766">
        <v>186.25</v>
      </c>
      <c r="I3766" t="s">
        <v>17</v>
      </c>
      <c r="J3766" t="str">
        <f>_xlfn.XLOOKUP(Table1_1[[#This Row],[Analyte]],[1]analyte_order!$B:$B,[1]analyte_order!$C:$C)</f>
        <v>1763-23-1</v>
      </c>
      <c r="K3766">
        <f>_xlfn.XLOOKUP(Table1_1[[#This Row],[CAS_rn]],[1]analyte_order!$C:$C,[1]analyte_order!$E:$E)</f>
        <v>18</v>
      </c>
      <c r="L3766" s="3">
        <v>3320</v>
      </c>
    </row>
    <row r="3767" spans="1:12" x14ac:dyDescent="0.3">
      <c r="A3767" t="s">
        <v>230</v>
      </c>
      <c r="B3767" s="1">
        <v>44427</v>
      </c>
      <c r="C3767" s="1" t="str">
        <f t="shared" si="58"/>
        <v>21231</v>
      </c>
      <c r="D3767" t="s">
        <v>109</v>
      </c>
      <c r="E3767" t="s">
        <v>120</v>
      </c>
      <c r="F3767" t="s">
        <v>113</v>
      </c>
      <c r="G3767">
        <v>19.5</v>
      </c>
      <c r="H3767">
        <v>186.25</v>
      </c>
      <c r="I3767" t="s">
        <v>25</v>
      </c>
      <c r="J3767" t="str">
        <f>_xlfn.XLOOKUP(Table1_1[[#This Row],[Analyte]],[1]analyte_order!$B:$B,[1]analyte_order!$C:$C)</f>
        <v>68259-12-1</v>
      </c>
      <c r="K3767">
        <f>_xlfn.XLOOKUP(Table1_1[[#This Row],[CAS_rn]],[1]analyte_order!$C:$C,[1]analyte_order!$E:$E)</f>
        <v>19</v>
      </c>
      <c r="L3767" s="3">
        <v>63.2</v>
      </c>
    </row>
    <row r="3768" spans="1:12" x14ac:dyDescent="0.3">
      <c r="A3768" t="s">
        <v>230</v>
      </c>
      <c r="B3768" s="1">
        <v>44427</v>
      </c>
      <c r="C3768" s="1" t="str">
        <f t="shared" si="58"/>
        <v>21231</v>
      </c>
      <c r="D3768" t="s">
        <v>109</v>
      </c>
      <c r="E3768" t="s">
        <v>120</v>
      </c>
      <c r="F3768" t="s">
        <v>113</v>
      </c>
      <c r="G3768">
        <v>19.5</v>
      </c>
      <c r="H3768">
        <v>186.25</v>
      </c>
      <c r="I3768" t="s">
        <v>26</v>
      </c>
      <c r="J3768" t="str">
        <f>_xlfn.XLOOKUP(Table1_1[[#This Row],[Analyte]],[1]analyte_order!$B:$B,[1]analyte_order!$C:$C)</f>
        <v>335-77-3</v>
      </c>
      <c r="K3768">
        <f>_xlfn.XLOOKUP(Table1_1[[#This Row],[CAS_rn]],[1]analyte_order!$C:$C,[1]analyte_order!$E:$E)</f>
        <v>20</v>
      </c>
      <c r="L3768" s="3">
        <v>74.400000000000006</v>
      </c>
    </row>
    <row r="3769" spans="1:12" x14ac:dyDescent="0.3">
      <c r="A3769" t="s">
        <v>230</v>
      </c>
      <c r="B3769" s="1">
        <v>44427</v>
      </c>
      <c r="C3769" s="1" t="str">
        <f t="shared" si="58"/>
        <v>21231</v>
      </c>
      <c r="D3769" t="s">
        <v>109</v>
      </c>
      <c r="E3769" t="s">
        <v>120</v>
      </c>
      <c r="F3769" t="s">
        <v>113</v>
      </c>
      <c r="G3769">
        <v>19.5</v>
      </c>
      <c r="H3769">
        <v>186.25</v>
      </c>
      <c r="I3769" t="s">
        <v>27</v>
      </c>
      <c r="J3769" t="str">
        <f>_xlfn.XLOOKUP(Table1_1[[#This Row],[Analyte]],[1]analyte_order!$B:$B,[1]analyte_order!$C:$C)</f>
        <v>79780-39-5</v>
      </c>
      <c r="K3769">
        <f>_xlfn.XLOOKUP(Table1_1[[#This Row],[CAS_rn]],[1]analyte_order!$C:$C,[1]analyte_order!$E:$E)</f>
        <v>21</v>
      </c>
      <c r="L3769" s="3">
        <v>28.7</v>
      </c>
    </row>
    <row r="3770" spans="1:12" x14ac:dyDescent="0.3">
      <c r="A3770" t="s">
        <v>230</v>
      </c>
      <c r="B3770" s="1">
        <v>44427</v>
      </c>
      <c r="C3770" s="1" t="str">
        <f t="shared" si="58"/>
        <v>21231</v>
      </c>
      <c r="D3770" t="s">
        <v>109</v>
      </c>
      <c r="E3770" t="s">
        <v>120</v>
      </c>
      <c r="F3770" t="s">
        <v>113</v>
      </c>
      <c r="G3770">
        <v>19.5</v>
      </c>
      <c r="H3770">
        <v>186.25</v>
      </c>
      <c r="I3770" t="s">
        <v>28</v>
      </c>
      <c r="J3770" t="str">
        <f>_xlfn.XLOOKUP(Table1_1[[#This Row],[Analyte]],[1]analyte_order!$B:$B,[1]analyte_order!$C:$C)</f>
        <v>757124-72-4</v>
      </c>
      <c r="K3770">
        <f>_xlfn.XLOOKUP(Table1_1[[#This Row],[CAS_rn]],[1]analyte_order!$C:$C,[1]analyte_order!$E:$E)</f>
        <v>22</v>
      </c>
      <c r="L3770" s="3">
        <v>0.41299999999999998</v>
      </c>
    </row>
    <row r="3771" spans="1:12" x14ac:dyDescent="0.3">
      <c r="A3771" t="s">
        <v>230</v>
      </c>
      <c r="B3771" s="1">
        <v>44427</v>
      </c>
      <c r="C3771" s="1" t="str">
        <f t="shared" si="58"/>
        <v>21231</v>
      </c>
      <c r="D3771" t="s">
        <v>109</v>
      </c>
      <c r="E3771" t="s">
        <v>120</v>
      </c>
      <c r="F3771" t="s">
        <v>113</v>
      </c>
      <c r="G3771">
        <v>19.5</v>
      </c>
      <c r="H3771">
        <v>186.25</v>
      </c>
      <c r="I3771" t="s">
        <v>18</v>
      </c>
      <c r="J3771" t="str">
        <f>_xlfn.XLOOKUP(Table1_1[[#This Row],[Analyte]],[1]analyte_order!$B:$B,[1]analyte_order!$C:$C)</f>
        <v>27619-97-2</v>
      </c>
      <c r="K3771">
        <f>_xlfn.XLOOKUP(Table1_1[[#This Row],[CAS_rn]],[1]analyte_order!$C:$C,[1]analyte_order!$E:$E)</f>
        <v>23</v>
      </c>
      <c r="L3771" s="3">
        <v>8.2500000000000004E-2</v>
      </c>
    </row>
    <row r="3772" spans="1:12" x14ac:dyDescent="0.3">
      <c r="A3772" t="s">
        <v>230</v>
      </c>
      <c r="B3772" s="1">
        <v>44427</v>
      </c>
      <c r="C3772" s="1" t="str">
        <f t="shared" si="58"/>
        <v>21231</v>
      </c>
      <c r="D3772" t="s">
        <v>109</v>
      </c>
      <c r="E3772" t="s">
        <v>120</v>
      </c>
      <c r="F3772" t="s">
        <v>113</v>
      </c>
      <c r="G3772">
        <v>19.5</v>
      </c>
      <c r="H3772">
        <v>186.25</v>
      </c>
      <c r="I3772" t="s">
        <v>29</v>
      </c>
      <c r="J3772" t="str">
        <f>_xlfn.XLOOKUP(Table1_1[[#This Row],[Analyte]],[1]analyte_order!$B:$B,[1]analyte_order!$C:$C)</f>
        <v>39108-34-4</v>
      </c>
      <c r="K3772">
        <f>_xlfn.XLOOKUP(Table1_1[[#This Row],[CAS_rn]],[1]analyte_order!$C:$C,[1]analyte_order!$E:$E)</f>
        <v>24</v>
      </c>
      <c r="L3772" s="3">
        <v>5.51</v>
      </c>
    </row>
    <row r="3773" spans="1:12" x14ac:dyDescent="0.3">
      <c r="A3773" t="s">
        <v>230</v>
      </c>
      <c r="B3773" s="1">
        <v>44427</v>
      </c>
      <c r="C3773" s="1" t="str">
        <f t="shared" si="58"/>
        <v>21231</v>
      </c>
      <c r="D3773" t="s">
        <v>109</v>
      </c>
      <c r="E3773" t="s">
        <v>120</v>
      </c>
      <c r="F3773" t="s">
        <v>113</v>
      </c>
      <c r="G3773">
        <v>19.5</v>
      </c>
      <c r="H3773">
        <v>186.25</v>
      </c>
      <c r="I3773" t="s">
        <v>30</v>
      </c>
      <c r="J3773" t="str">
        <f>_xlfn.XLOOKUP(Table1_1[[#This Row],[Analyte]],[1]analyte_order!$B:$B,[1]analyte_order!$C:$C)</f>
        <v>120226-60-0</v>
      </c>
      <c r="K3773">
        <f>_xlfn.XLOOKUP(Table1_1[[#This Row],[CAS_rn]],[1]analyte_order!$C:$C,[1]analyte_order!$E:$E)</f>
        <v>25</v>
      </c>
      <c r="L3773" s="3">
        <v>9.5500000000000007</v>
      </c>
    </row>
    <row r="3774" spans="1:12" x14ac:dyDescent="0.3">
      <c r="A3774" t="s">
        <v>230</v>
      </c>
      <c r="B3774" s="1">
        <v>44427</v>
      </c>
      <c r="C3774" s="1" t="str">
        <f t="shared" si="58"/>
        <v>21231</v>
      </c>
      <c r="D3774" t="s">
        <v>109</v>
      </c>
      <c r="E3774" t="s">
        <v>120</v>
      </c>
      <c r="F3774" t="s">
        <v>113</v>
      </c>
      <c r="G3774">
        <v>19.5</v>
      </c>
      <c r="H3774">
        <v>186.25</v>
      </c>
      <c r="I3774" t="s">
        <v>31</v>
      </c>
      <c r="J3774" t="str">
        <f>_xlfn.XLOOKUP(Table1_1[[#This Row],[Analyte]],[1]analyte_order!$B:$B,[1]analyte_order!$C:$C)</f>
        <v>2355-31-9</v>
      </c>
      <c r="K3774">
        <f>_xlfn.XLOOKUP(Table1_1[[#This Row],[CAS_rn]],[1]analyte_order!$C:$C,[1]analyte_order!$E:$E)</f>
        <v>26</v>
      </c>
      <c r="L3774" s="3">
        <v>8.2500000000000004E-2</v>
      </c>
    </row>
    <row r="3775" spans="1:12" x14ac:dyDescent="0.3">
      <c r="A3775" t="s">
        <v>230</v>
      </c>
      <c r="B3775" s="1">
        <v>44427</v>
      </c>
      <c r="C3775" s="1" t="str">
        <f t="shared" si="58"/>
        <v>21231</v>
      </c>
      <c r="D3775" t="s">
        <v>109</v>
      </c>
      <c r="E3775" t="s">
        <v>120</v>
      </c>
      <c r="F3775" t="s">
        <v>113</v>
      </c>
      <c r="G3775">
        <v>19.5</v>
      </c>
      <c r="H3775">
        <v>186.25</v>
      </c>
      <c r="I3775" t="s">
        <v>32</v>
      </c>
      <c r="J3775" t="str">
        <f>_xlfn.XLOOKUP(Table1_1[[#This Row],[Analyte]],[1]analyte_order!$B:$B,[1]analyte_order!$C:$C)</f>
        <v>2991-50-6</v>
      </c>
      <c r="K3775">
        <f>_xlfn.XLOOKUP(Table1_1[[#This Row],[CAS_rn]],[1]analyte_order!$C:$C,[1]analyte_order!$E:$E)</f>
        <v>27</v>
      </c>
      <c r="L3775" s="3">
        <v>8.2500000000000004E-2</v>
      </c>
    </row>
    <row r="3776" spans="1:12" x14ac:dyDescent="0.3">
      <c r="A3776" t="s">
        <v>230</v>
      </c>
      <c r="B3776" s="1">
        <v>44427</v>
      </c>
      <c r="C3776" s="1" t="str">
        <f t="shared" si="58"/>
        <v>21231</v>
      </c>
      <c r="D3776" t="s">
        <v>109</v>
      </c>
      <c r="E3776" t="s">
        <v>120</v>
      </c>
      <c r="F3776" t="s">
        <v>113</v>
      </c>
      <c r="G3776">
        <v>19.5</v>
      </c>
      <c r="H3776">
        <v>186.25</v>
      </c>
      <c r="I3776" t="s">
        <v>33</v>
      </c>
      <c r="J3776" t="str">
        <f>_xlfn.XLOOKUP(Table1_1[[#This Row],[Analyte]],[1]analyte_order!$B:$B,[1]analyte_order!$C:$C)</f>
        <v>754-91-6</v>
      </c>
      <c r="K3776">
        <f>_xlfn.XLOOKUP(Table1_1[[#This Row],[CAS_rn]],[1]analyte_order!$C:$C,[1]analyte_order!$E:$E)</f>
        <v>28</v>
      </c>
      <c r="L3776" s="3">
        <v>13.9</v>
      </c>
    </row>
    <row r="3777" spans="1:12" x14ac:dyDescent="0.3">
      <c r="A3777" t="s">
        <v>230</v>
      </c>
      <c r="B3777" s="1">
        <v>44427</v>
      </c>
      <c r="C3777" s="1" t="str">
        <f t="shared" si="58"/>
        <v>21231</v>
      </c>
      <c r="D3777" t="s">
        <v>109</v>
      </c>
      <c r="E3777" t="s">
        <v>120</v>
      </c>
      <c r="F3777" t="s">
        <v>113</v>
      </c>
      <c r="G3777">
        <v>19.5</v>
      </c>
      <c r="H3777">
        <v>186.25</v>
      </c>
      <c r="I3777" t="s">
        <v>34</v>
      </c>
      <c r="J3777" t="str">
        <f>_xlfn.XLOOKUP(Table1_1[[#This Row],[Analyte]],[1]analyte_order!$B:$B,[1]analyte_order!$C:$C)</f>
        <v>2806-24-8</v>
      </c>
      <c r="K3777">
        <f>_xlfn.XLOOKUP(Table1_1[[#This Row],[CAS_rn]],[1]analyte_order!$C:$C,[1]analyte_order!$E:$E)</f>
        <v>29</v>
      </c>
      <c r="L3777" s="3">
        <v>0.20649999999999999</v>
      </c>
    </row>
    <row r="3778" spans="1:12" x14ac:dyDescent="0.3">
      <c r="A3778" t="s">
        <v>230</v>
      </c>
      <c r="B3778" s="1">
        <v>44427</v>
      </c>
      <c r="C3778" s="1" t="str">
        <f t="shared" ref="C3778:C3841" si="59">TEXT(B3778,"yy")&amp;TEXT((B3778-DATEVALUE("1/1/"&amp;TEXT(B3778,"yy"))+1),"000")</f>
        <v>21231</v>
      </c>
      <c r="D3778" t="s">
        <v>109</v>
      </c>
      <c r="E3778" t="s">
        <v>120</v>
      </c>
      <c r="F3778" t="s">
        <v>113</v>
      </c>
      <c r="G3778">
        <v>19.5</v>
      </c>
      <c r="H3778">
        <v>186.25</v>
      </c>
      <c r="I3778" t="s">
        <v>35</v>
      </c>
      <c r="J3778" t="str">
        <f>_xlfn.XLOOKUP(Table1_1[[#This Row],[Analyte]],[1]analyte_order!$B:$B,[1]analyte_order!$C:$C)</f>
        <v>31506-32-8</v>
      </c>
      <c r="K3778">
        <f>_xlfn.XLOOKUP(Table1_1[[#This Row],[CAS_rn]],[1]analyte_order!$C:$C,[1]analyte_order!$E:$E)</f>
        <v>30</v>
      </c>
      <c r="L3778" s="3">
        <v>0.41299999999999998</v>
      </c>
    </row>
    <row r="3779" spans="1:12" x14ac:dyDescent="0.3">
      <c r="A3779" t="s">
        <v>230</v>
      </c>
      <c r="B3779" s="1">
        <v>44427</v>
      </c>
      <c r="C3779" s="1" t="str">
        <f t="shared" si="59"/>
        <v>21231</v>
      </c>
      <c r="D3779" t="s">
        <v>109</v>
      </c>
      <c r="E3779" t="s">
        <v>120</v>
      </c>
      <c r="F3779" t="s">
        <v>113</v>
      </c>
      <c r="G3779">
        <v>19.5</v>
      </c>
      <c r="H3779">
        <v>186.25</v>
      </c>
      <c r="I3779" t="s">
        <v>36</v>
      </c>
      <c r="J3779" t="str">
        <f>_xlfn.XLOOKUP(Table1_1[[#This Row],[Analyte]],[1]analyte_order!$B:$B,[1]analyte_order!$C:$C)</f>
        <v>4151-50-2</v>
      </c>
      <c r="K3779">
        <f>_xlfn.XLOOKUP(Table1_1[[#This Row],[CAS_rn]],[1]analyte_order!$C:$C,[1]analyte_order!$E:$E)</f>
        <v>31</v>
      </c>
      <c r="L3779" s="3">
        <v>8.2500000000000004E-2</v>
      </c>
    </row>
    <row r="3780" spans="1:12" x14ac:dyDescent="0.3">
      <c r="A3780" t="s">
        <v>230</v>
      </c>
      <c r="B3780" s="1">
        <v>44427</v>
      </c>
      <c r="C3780" s="1" t="str">
        <f t="shared" si="59"/>
        <v>21231</v>
      </c>
      <c r="D3780" t="s">
        <v>109</v>
      </c>
      <c r="E3780" t="s">
        <v>120</v>
      </c>
      <c r="F3780" t="s">
        <v>113</v>
      </c>
      <c r="G3780">
        <v>19.5</v>
      </c>
      <c r="H3780">
        <v>186.25</v>
      </c>
      <c r="I3780" t="s">
        <v>37</v>
      </c>
      <c r="J3780" t="str">
        <f>_xlfn.XLOOKUP(Table1_1[[#This Row],[Analyte]],[1]analyte_order!$B:$B,[1]analyte_order!$C:$C)</f>
        <v>13252-13-6</v>
      </c>
      <c r="K3780">
        <f>_xlfn.XLOOKUP(Table1_1[[#This Row],[CAS_rn]],[1]analyte_order!$C:$C,[1]analyte_order!$E:$E)</f>
        <v>34</v>
      </c>
      <c r="L3780" s="3">
        <v>8.2500000000000004E-2</v>
      </c>
    </row>
    <row r="3781" spans="1:12" x14ac:dyDescent="0.3">
      <c r="A3781" t="s">
        <v>230</v>
      </c>
      <c r="B3781" s="1">
        <v>44427</v>
      </c>
      <c r="C3781" s="1" t="str">
        <f t="shared" si="59"/>
        <v>21231</v>
      </c>
      <c r="D3781" t="s">
        <v>109</v>
      </c>
      <c r="E3781" t="s">
        <v>120</v>
      </c>
      <c r="F3781" t="s">
        <v>113</v>
      </c>
      <c r="G3781">
        <v>19.5</v>
      </c>
      <c r="H3781">
        <v>186.25</v>
      </c>
      <c r="I3781" t="s">
        <v>38</v>
      </c>
      <c r="J3781" t="str">
        <f>_xlfn.XLOOKUP(Table1_1[[#This Row],[Analyte]],[1]analyte_order!$B:$B,[1]analyte_order!$C:$C)</f>
        <v>919005-14-4</v>
      </c>
      <c r="K3781">
        <f>_xlfn.XLOOKUP(Table1_1[[#This Row],[CAS_rn]],[1]analyte_order!$C:$C,[1]analyte_order!$E:$E)</f>
        <v>35</v>
      </c>
      <c r="L3781" s="3">
        <v>8.2500000000000004E-2</v>
      </c>
    </row>
    <row r="3782" spans="1:12" x14ac:dyDescent="0.3">
      <c r="A3782" t="s">
        <v>230</v>
      </c>
      <c r="B3782" s="1">
        <v>44427</v>
      </c>
      <c r="C3782" s="1" t="str">
        <f t="shared" si="59"/>
        <v>21231</v>
      </c>
      <c r="D3782" t="s">
        <v>109</v>
      </c>
      <c r="E3782" t="s">
        <v>120</v>
      </c>
      <c r="F3782" t="s">
        <v>113</v>
      </c>
      <c r="G3782">
        <v>19.5</v>
      </c>
      <c r="H3782">
        <v>186.25</v>
      </c>
      <c r="I3782" t="s">
        <v>39</v>
      </c>
      <c r="J3782" t="str">
        <f>_xlfn.XLOOKUP(Table1_1[[#This Row],[Analyte]],[1]analyte_order!$B:$B,[1]analyte_order!$C:$C)</f>
        <v>756426-58-1</v>
      </c>
      <c r="K3782">
        <f>_xlfn.XLOOKUP(Table1_1[[#This Row],[CAS_rn]],[1]analyte_order!$C:$C,[1]analyte_order!$E:$E)</f>
        <v>36</v>
      </c>
      <c r="L3782" s="3">
        <v>0.41299999999999998</v>
      </c>
    </row>
    <row r="3783" spans="1:12" x14ac:dyDescent="0.3">
      <c r="A3783" t="s">
        <v>230</v>
      </c>
      <c r="B3783" s="1">
        <v>44427</v>
      </c>
      <c r="C3783" s="1" t="str">
        <f t="shared" si="59"/>
        <v>21231</v>
      </c>
      <c r="D3783" t="s">
        <v>109</v>
      </c>
      <c r="E3783" t="s">
        <v>120</v>
      </c>
      <c r="F3783" t="s">
        <v>113</v>
      </c>
      <c r="G3783">
        <v>19.5</v>
      </c>
      <c r="H3783">
        <v>186.25</v>
      </c>
      <c r="I3783" t="s">
        <v>40</v>
      </c>
      <c r="J3783" t="str">
        <f>_xlfn.XLOOKUP(Table1_1[[#This Row],[Analyte]],[1]analyte_order!$B:$B,[1]analyte_order!$C:$C)</f>
        <v>763051-92-9</v>
      </c>
      <c r="K3783">
        <f>_xlfn.XLOOKUP(Table1_1[[#This Row],[CAS_rn]],[1]analyte_order!$C:$C,[1]analyte_order!$E:$E)</f>
        <v>37</v>
      </c>
      <c r="L3783" s="3">
        <v>0.41299999999999998</v>
      </c>
    </row>
    <row r="3784" spans="1:12" x14ac:dyDescent="0.3">
      <c r="A3784" t="s">
        <v>230</v>
      </c>
      <c r="B3784" s="1">
        <v>44427</v>
      </c>
      <c r="C3784" s="1" t="str">
        <f t="shared" si="59"/>
        <v>21231</v>
      </c>
      <c r="D3784" t="s">
        <v>109</v>
      </c>
      <c r="E3784" t="s">
        <v>120</v>
      </c>
      <c r="F3784" t="s">
        <v>113</v>
      </c>
      <c r="G3784">
        <v>19.5</v>
      </c>
      <c r="H3784">
        <v>186.25</v>
      </c>
      <c r="I3784" t="s">
        <v>41</v>
      </c>
      <c r="J3784" t="str">
        <f>_xlfn.XLOOKUP(Table1_1[[#This Row],[Analyte]],[1]analyte_order!$B:$B,[1]analyte_order!$C:$C)</f>
        <v>356-02-5</v>
      </c>
      <c r="K3784">
        <f>_xlfn.XLOOKUP(Table1_1[[#This Row],[CAS_rn]],[1]analyte_order!$C:$C,[1]analyte_order!$E:$E)</f>
        <v>38</v>
      </c>
      <c r="L3784" s="3">
        <v>0.82499999999999996</v>
      </c>
    </row>
    <row r="3785" spans="1:12" x14ac:dyDescent="0.3">
      <c r="A3785" t="s">
        <v>230</v>
      </c>
      <c r="B3785" s="1">
        <v>44427</v>
      </c>
      <c r="C3785" s="1" t="str">
        <f t="shared" si="59"/>
        <v>21231</v>
      </c>
      <c r="D3785" t="s">
        <v>109</v>
      </c>
      <c r="E3785" t="s">
        <v>120</v>
      </c>
      <c r="F3785" t="s">
        <v>113</v>
      </c>
      <c r="G3785">
        <v>19.5</v>
      </c>
      <c r="H3785">
        <v>186.25</v>
      </c>
      <c r="I3785" t="s">
        <v>42</v>
      </c>
      <c r="J3785" t="str">
        <f>_xlfn.XLOOKUP(Table1_1[[#This Row],[Analyte]],[1]analyte_order!$B:$B,[1]analyte_order!$C:$C)</f>
        <v>914637-49-3</v>
      </c>
      <c r="K3785">
        <f>_xlfn.XLOOKUP(Table1_1[[#This Row],[CAS_rn]],[1]analyte_order!$C:$C,[1]analyte_order!$E:$E)</f>
        <v>39</v>
      </c>
      <c r="L3785" s="3">
        <v>0.41299999999999998</v>
      </c>
    </row>
    <row r="3786" spans="1:12" x14ac:dyDescent="0.3">
      <c r="A3786" t="s">
        <v>230</v>
      </c>
      <c r="B3786" s="1">
        <v>44427</v>
      </c>
      <c r="C3786" s="1" t="str">
        <f t="shared" si="59"/>
        <v>21231</v>
      </c>
      <c r="D3786" t="s">
        <v>109</v>
      </c>
      <c r="E3786" t="s">
        <v>120</v>
      </c>
      <c r="F3786" t="s">
        <v>113</v>
      </c>
      <c r="G3786">
        <v>19.5</v>
      </c>
      <c r="H3786">
        <v>186.25</v>
      </c>
      <c r="I3786" t="s">
        <v>43</v>
      </c>
      <c r="J3786" t="str">
        <f>_xlfn.XLOOKUP(Table1_1[[#This Row],[Analyte]],[1]analyte_order!$B:$B,[1]analyte_order!$C:$C)</f>
        <v>812-70-4</v>
      </c>
      <c r="K3786">
        <f>_xlfn.XLOOKUP(Table1_1[[#This Row],[CAS_rn]],[1]analyte_order!$C:$C,[1]analyte_order!$E:$E)</f>
        <v>40</v>
      </c>
      <c r="L3786" s="3">
        <v>4.07</v>
      </c>
    </row>
    <row r="3787" spans="1:12" x14ac:dyDescent="0.3">
      <c r="A3787" t="s">
        <v>230</v>
      </c>
      <c r="B3787" s="1">
        <v>44427</v>
      </c>
      <c r="C3787" s="1" t="str">
        <f t="shared" si="59"/>
        <v>21231</v>
      </c>
      <c r="D3787" t="s">
        <v>109</v>
      </c>
      <c r="E3787" t="s">
        <v>120</v>
      </c>
      <c r="F3787" t="s">
        <v>113</v>
      </c>
      <c r="G3787">
        <v>19.5</v>
      </c>
      <c r="H3787">
        <v>186.25</v>
      </c>
      <c r="I3787" t="s">
        <v>44</v>
      </c>
      <c r="J3787" t="str">
        <f>_xlfn.XLOOKUP(Table1_1[[#This Row],[Analyte]],[1]analyte_order!$B:$B,[1]analyte_order!$C:$C)</f>
        <v>53826-12-3</v>
      </c>
      <c r="K3787">
        <f>_xlfn.XLOOKUP(Table1_1[[#This Row],[CAS_rn]],[1]analyte_order!$C:$C,[1]analyte_order!$E:$E)</f>
        <v>41</v>
      </c>
      <c r="L3787" s="3">
        <v>0.20649999999999999</v>
      </c>
    </row>
    <row r="3788" spans="1:12" x14ac:dyDescent="0.3">
      <c r="A3788" t="s">
        <v>230</v>
      </c>
      <c r="B3788" s="1">
        <v>44427</v>
      </c>
      <c r="C3788" s="1" t="str">
        <f t="shared" si="59"/>
        <v>21231</v>
      </c>
      <c r="D3788" t="s">
        <v>109</v>
      </c>
      <c r="E3788" t="s">
        <v>120</v>
      </c>
      <c r="F3788" t="s">
        <v>113</v>
      </c>
      <c r="G3788">
        <v>19.5</v>
      </c>
      <c r="H3788">
        <v>186.25</v>
      </c>
      <c r="I3788" t="s">
        <v>45</v>
      </c>
      <c r="J3788" t="str">
        <f>_xlfn.XLOOKUP(Table1_1[[#This Row],[Analyte]],[1]analyte_order!$B:$B,[1]analyte_order!$C:$C)</f>
        <v>27854-31-5</v>
      </c>
      <c r="K3788">
        <f>_xlfn.XLOOKUP(Table1_1[[#This Row],[CAS_rn]],[1]analyte_order!$C:$C,[1]analyte_order!$E:$E)</f>
        <v>42</v>
      </c>
      <c r="L3788" s="3">
        <v>0.82499999999999996</v>
      </c>
    </row>
    <row r="3789" spans="1:12" x14ac:dyDescent="0.3">
      <c r="A3789" t="s">
        <v>230</v>
      </c>
      <c r="B3789" s="1">
        <v>44427</v>
      </c>
      <c r="C3789" s="1" t="str">
        <f t="shared" si="59"/>
        <v>21231</v>
      </c>
      <c r="D3789" t="s">
        <v>109</v>
      </c>
      <c r="E3789" t="s">
        <v>120</v>
      </c>
      <c r="F3789" t="s">
        <v>113</v>
      </c>
      <c r="G3789">
        <v>19.5</v>
      </c>
      <c r="H3789">
        <v>186.25</v>
      </c>
      <c r="I3789" t="s">
        <v>46</v>
      </c>
      <c r="J3789" t="str">
        <f>_xlfn.XLOOKUP(Table1_1[[#This Row],[Analyte]],[1]analyte_order!$B:$B,[1]analyte_order!$C:$C)</f>
        <v>53826-13-4</v>
      </c>
      <c r="K3789">
        <f>_xlfn.XLOOKUP(Table1_1[[#This Row],[CAS_rn]],[1]analyte_order!$C:$C,[1]analyte_order!$E:$E)</f>
        <v>43</v>
      </c>
      <c r="L3789" s="3">
        <v>0.82499999999999996</v>
      </c>
    </row>
    <row r="3790" spans="1:12" x14ac:dyDescent="0.3">
      <c r="A3790" t="s">
        <v>230</v>
      </c>
      <c r="B3790" s="1">
        <v>44427</v>
      </c>
      <c r="C3790" s="1" t="str">
        <f t="shared" si="59"/>
        <v>21231</v>
      </c>
      <c r="D3790" t="s">
        <v>109</v>
      </c>
      <c r="E3790" t="s">
        <v>120</v>
      </c>
      <c r="F3790" t="s">
        <v>113</v>
      </c>
      <c r="G3790">
        <v>19.5</v>
      </c>
      <c r="H3790">
        <v>186.25</v>
      </c>
      <c r="I3790" t="s">
        <v>47</v>
      </c>
      <c r="J3790" t="str">
        <f>_xlfn.XLOOKUP(Table1_1[[#This Row],[Analyte]],[1]analyte_order!$B:$B,[1]analyte_order!$C:$C)</f>
        <v>161094-75-3</v>
      </c>
      <c r="K3790">
        <f>_xlfn.XLOOKUP(Table1_1[[#This Row],[CAS_rn]],[1]analyte_order!$C:$C,[1]analyte_order!$E:$E)</f>
        <v>44</v>
      </c>
      <c r="L3790" s="3">
        <v>8.2500000000000004E-2</v>
      </c>
    </row>
    <row r="3791" spans="1:12" x14ac:dyDescent="0.3">
      <c r="A3791" t="s">
        <v>230</v>
      </c>
      <c r="B3791" s="1">
        <v>44427</v>
      </c>
      <c r="C3791" s="1" t="str">
        <f t="shared" si="59"/>
        <v>21231</v>
      </c>
      <c r="D3791" t="s">
        <v>109</v>
      </c>
      <c r="E3791" t="s">
        <v>120</v>
      </c>
      <c r="F3791" t="s">
        <v>113</v>
      </c>
      <c r="G3791">
        <v>19.5</v>
      </c>
      <c r="H3791">
        <v>186.25</v>
      </c>
      <c r="I3791" t="s">
        <v>48</v>
      </c>
      <c r="J3791" t="str">
        <f>_xlfn.XLOOKUP(Table1_1[[#This Row],[Analyte]],[1]analyte_order!$B:$B,[1]analyte_order!$C:$C)</f>
        <v>70887-84-2</v>
      </c>
      <c r="K3791">
        <f>_xlfn.XLOOKUP(Table1_1[[#This Row],[CAS_rn]],[1]analyte_order!$C:$C,[1]analyte_order!$E:$E)</f>
        <v>45</v>
      </c>
      <c r="L3791" s="3">
        <v>8.2500000000000004E-2</v>
      </c>
    </row>
    <row r="3792" spans="1:12" x14ac:dyDescent="0.3">
      <c r="A3792" t="s">
        <v>230</v>
      </c>
      <c r="B3792" s="1">
        <v>44427</v>
      </c>
      <c r="C3792" s="1" t="str">
        <f t="shared" si="59"/>
        <v>21231</v>
      </c>
      <c r="D3792" t="s">
        <v>109</v>
      </c>
      <c r="E3792" t="s">
        <v>120</v>
      </c>
      <c r="F3792" t="s">
        <v>113</v>
      </c>
      <c r="G3792">
        <v>19.5</v>
      </c>
      <c r="H3792">
        <v>186.25</v>
      </c>
      <c r="I3792" t="s">
        <v>49</v>
      </c>
      <c r="J3792" t="str">
        <f>_xlfn.XLOOKUP(Table1_1[[#This Row],[Analyte]],[1]analyte_order!$B:$B,[1]analyte_order!$C:$C)</f>
        <v>57677-95-9</v>
      </c>
      <c r="K3792">
        <f>_xlfn.XLOOKUP(Table1_1[[#This Row],[CAS_rn]],[1]analyte_order!$C:$C,[1]analyte_order!$E:$E)</f>
        <v>46</v>
      </c>
      <c r="L3792" s="3">
        <v>8.2500000000000004E-2</v>
      </c>
    </row>
    <row r="3793" spans="1:12" x14ac:dyDescent="0.3">
      <c r="A3793" t="s">
        <v>230</v>
      </c>
      <c r="B3793" s="1">
        <v>44427</v>
      </c>
      <c r="C3793" s="1" t="str">
        <f t="shared" si="59"/>
        <v>21231</v>
      </c>
      <c r="D3793" t="s">
        <v>109</v>
      </c>
      <c r="E3793" t="s">
        <v>120</v>
      </c>
      <c r="F3793" t="s">
        <v>113</v>
      </c>
      <c r="G3793">
        <v>19.5</v>
      </c>
      <c r="H3793">
        <v>186.25</v>
      </c>
      <c r="I3793" t="s">
        <v>50</v>
      </c>
      <c r="J3793" t="str">
        <f>_xlfn.XLOOKUP(Table1_1[[#This Row],[Analyte]],[1]analyte_order!$B:$B,[1]analyte_order!$C:$C)</f>
        <v>30334-69-1</v>
      </c>
      <c r="K3793">
        <f>_xlfn.XLOOKUP(Table1_1[[#This Row],[CAS_rn]],[1]analyte_order!$C:$C,[1]analyte_order!$E:$E)</f>
        <v>51</v>
      </c>
      <c r="L3793" s="3">
        <v>13.3</v>
      </c>
    </row>
    <row r="3794" spans="1:12" x14ac:dyDescent="0.3">
      <c r="A3794" t="s">
        <v>230</v>
      </c>
      <c r="B3794" s="1">
        <v>44427</v>
      </c>
      <c r="C3794" s="1" t="str">
        <f t="shared" si="59"/>
        <v>21231</v>
      </c>
      <c r="D3794" t="s">
        <v>109</v>
      </c>
      <c r="E3794" t="s">
        <v>120</v>
      </c>
      <c r="F3794" t="s">
        <v>113</v>
      </c>
      <c r="G3794">
        <v>19.5</v>
      </c>
      <c r="H3794">
        <v>186.25</v>
      </c>
      <c r="I3794" t="s">
        <v>51</v>
      </c>
      <c r="J3794" t="str">
        <f>_xlfn.XLOOKUP(Table1_1[[#This Row],[Analyte]],[1]analyte_order!$B:$B,[1]analyte_order!$C:$C)</f>
        <v>41997-13-1</v>
      </c>
      <c r="K3794">
        <f>_xlfn.XLOOKUP(Table1_1[[#This Row],[CAS_rn]],[1]analyte_order!$C:$C,[1]analyte_order!$E:$E)</f>
        <v>52</v>
      </c>
      <c r="L3794" s="3">
        <v>43.3</v>
      </c>
    </row>
    <row r="3795" spans="1:12" x14ac:dyDescent="0.3">
      <c r="A3795" t="s">
        <v>230</v>
      </c>
      <c r="B3795" s="1">
        <v>44427</v>
      </c>
      <c r="C3795" s="1" t="str">
        <f t="shared" si="59"/>
        <v>21231</v>
      </c>
      <c r="D3795" t="s">
        <v>109</v>
      </c>
      <c r="E3795" t="s">
        <v>120</v>
      </c>
      <c r="F3795" t="s">
        <v>113</v>
      </c>
      <c r="G3795">
        <v>19.5</v>
      </c>
      <c r="H3795">
        <v>186.25</v>
      </c>
      <c r="I3795" t="s">
        <v>52</v>
      </c>
      <c r="J3795" t="str">
        <f>_xlfn.XLOOKUP(Table1_1[[#This Row],[Analyte]],[1]analyte_order!$B:$B,[1]analyte_order!$C:$C)</f>
        <v>423-41-6</v>
      </c>
      <c r="K3795">
        <f>_xlfn.XLOOKUP(Table1_1[[#This Row],[CAS_rn]],[1]analyte_order!$C:$C,[1]analyte_order!$E:$E)</f>
        <v>53</v>
      </c>
      <c r="L3795" s="3">
        <v>0.41299999999999998</v>
      </c>
    </row>
    <row r="3796" spans="1:12" x14ac:dyDescent="0.3">
      <c r="A3796" t="s">
        <v>230</v>
      </c>
      <c r="B3796" s="1">
        <v>44427</v>
      </c>
      <c r="C3796" s="1" t="str">
        <f t="shared" si="59"/>
        <v>21231</v>
      </c>
      <c r="D3796" t="s">
        <v>109</v>
      </c>
      <c r="E3796" t="s">
        <v>120</v>
      </c>
      <c r="F3796" t="s">
        <v>113</v>
      </c>
      <c r="G3796">
        <v>19.5</v>
      </c>
      <c r="H3796">
        <v>186.25</v>
      </c>
      <c r="I3796" t="s">
        <v>53</v>
      </c>
      <c r="J3796" t="str">
        <f>_xlfn.XLOOKUP(Table1_1[[#This Row],[Analyte]],[1]analyte_order!$B:$B,[1]analyte_order!$C:$C)</f>
        <v>777011-38-8</v>
      </c>
      <c r="K3796">
        <f>_xlfn.XLOOKUP(Table1_1[[#This Row],[CAS_rn]],[1]analyte_order!$C:$C,[1]analyte_order!$E:$E)</f>
        <v>54</v>
      </c>
      <c r="L3796" s="3">
        <v>10.4</v>
      </c>
    </row>
    <row r="3797" spans="1:12" x14ac:dyDescent="0.3">
      <c r="A3797" t="s">
        <v>230</v>
      </c>
      <c r="B3797" s="1">
        <v>44427</v>
      </c>
      <c r="C3797" s="1" t="str">
        <f t="shared" si="59"/>
        <v>21231</v>
      </c>
      <c r="D3797" t="s">
        <v>109</v>
      </c>
      <c r="E3797" t="s">
        <v>120</v>
      </c>
      <c r="F3797" t="s">
        <v>113</v>
      </c>
      <c r="G3797">
        <v>19.5</v>
      </c>
      <c r="H3797">
        <v>186.25</v>
      </c>
      <c r="I3797" t="s">
        <v>54</v>
      </c>
      <c r="J3797" t="str">
        <f>_xlfn.XLOOKUP(Table1_1[[#This Row],[Analyte]],[1]analyte_order!$B:$B,[1]analyte_order!$C:$C)</f>
        <v>646-83-3</v>
      </c>
      <c r="K3797">
        <f>_xlfn.XLOOKUP(Table1_1[[#This Row],[CAS_rn]],[1]analyte_order!$C:$C,[1]analyte_order!$E:$E)</f>
        <v>55</v>
      </c>
      <c r="L3797" s="3">
        <v>8.2500000000000004E-2</v>
      </c>
    </row>
    <row r="3798" spans="1:12" x14ac:dyDescent="0.3">
      <c r="A3798" t="s">
        <v>230</v>
      </c>
      <c r="B3798" s="1">
        <v>44427</v>
      </c>
      <c r="C3798" s="1" t="str">
        <f t="shared" si="59"/>
        <v>21231</v>
      </c>
      <c r="D3798" t="s">
        <v>109</v>
      </c>
      <c r="E3798" t="s">
        <v>120</v>
      </c>
      <c r="F3798" t="s">
        <v>113</v>
      </c>
      <c r="G3798">
        <v>19.5</v>
      </c>
      <c r="H3798">
        <v>186.25</v>
      </c>
      <c r="I3798" t="s">
        <v>55</v>
      </c>
      <c r="J3798" t="str">
        <f>_xlfn.XLOOKUP(Table1_1[[#This Row],[Analyte]],[1]analyte_order!$B:$B,[1]analyte_order!$C:$C)</f>
        <v>678-41-1</v>
      </c>
      <c r="K3798">
        <f>_xlfn.XLOOKUP(Table1_1[[#This Row],[CAS_rn]],[1]analyte_order!$C:$C,[1]analyte_order!$E:$E)</f>
        <v>56</v>
      </c>
      <c r="L3798" s="3">
        <v>8.2500000000000004E-2</v>
      </c>
    </row>
    <row r="3799" spans="1:12" x14ac:dyDescent="0.3">
      <c r="A3799" t="s">
        <v>230</v>
      </c>
      <c r="B3799" s="1">
        <v>44427</v>
      </c>
      <c r="C3799" s="1" t="str">
        <f t="shared" si="59"/>
        <v>21231</v>
      </c>
      <c r="D3799" t="s">
        <v>109</v>
      </c>
      <c r="E3799" t="s">
        <v>120</v>
      </c>
      <c r="F3799" t="s">
        <v>113</v>
      </c>
      <c r="G3799">
        <v>19.5</v>
      </c>
      <c r="H3799">
        <v>186.25</v>
      </c>
      <c r="I3799" t="s">
        <v>56</v>
      </c>
      <c r="J3799" t="str">
        <f>_xlfn.XLOOKUP(Table1_1[[#This Row],[Analyte]],[1]analyte_order!$B:$B,[1]analyte_order!$C:$C)</f>
        <v>2965-52-8</v>
      </c>
      <c r="K3799">
        <f>_xlfn.XLOOKUP(Table1_1[[#This Row],[CAS_rn]],[1]analyte_order!$C:$C,[1]analyte_order!$E:$E)</f>
        <v>57</v>
      </c>
      <c r="L3799" s="3">
        <v>8.2500000000000004E-2</v>
      </c>
    </row>
    <row r="3800" spans="1:12" x14ac:dyDescent="0.3">
      <c r="A3800" t="s">
        <v>231</v>
      </c>
      <c r="B3800" s="1">
        <v>44427</v>
      </c>
      <c r="C3800" s="1" t="str">
        <f t="shared" si="59"/>
        <v>21231</v>
      </c>
      <c r="D3800" t="s">
        <v>109</v>
      </c>
      <c r="E3800" t="s">
        <v>120</v>
      </c>
      <c r="F3800" t="s">
        <v>115</v>
      </c>
      <c r="G3800">
        <v>19.5</v>
      </c>
      <c r="H3800">
        <v>186.25</v>
      </c>
      <c r="I3800" t="s">
        <v>7</v>
      </c>
      <c r="J3800" t="str">
        <f>_xlfn.XLOOKUP(Table1_1[[#This Row],[Analyte]],[1]analyte_order!$B:$B,[1]analyte_order!$C:$C)</f>
        <v>375-22-4</v>
      </c>
      <c r="K3800">
        <f>_xlfn.XLOOKUP(Table1_1[[#This Row],[CAS_rn]],[1]analyte_order!$C:$C,[1]analyte_order!$E:$E)</f>
        <v>1</v>
      </c>
      <c r="L3800" s="3">
        <v>0.42449999999999999</v>
      </c>
    </row>
    <row r="3801" spans="1:12" x14ac:dyDescent="0.3">
      <c r="A3801" t="s">
        <v>231</v>
      </c>
      <c r="B3801" s="1">
        <v>44427</v>
      </c>
      <c r="C3801" s="1" t="str">
        <f t="shared" si="59"/>
        <v>21231</v>
      </c>
      <c r="D3801" t="s">
        <v>109</v>
      </c>
      <c r="E3801" t="s">
        <v>120</v>
      </c>
      <c r="F3801" t="s">
        <v>115</v>
      </c>
      <c r="G3801">
        <v>19.5</v>
      </c>
      <c r="H3801">
        <v>186.25</v>
      </c>
      <c r="I3801" t="s">
        <v>8</v>
      </c>
      <c r="J3801" t="str">
        <f>_xlfn.XLOOKUP(Table1_1[[#This Row],[Analyte]],[1]analyte_order!$B:$B,[1]analyte_order!$C:$C)</f>
        <v>2706-90-3</v>
      </c>
      <c r="K3801">
        <f>_xlfn.XLOOKUP(Table1_1[[#This Row],[CAS_rn]],[1]analyte_order!$C:$C,[1]analyte_order!$E:$E)</f>
        <v>2</v>
      </c>
      <c r="L3801" s="3">
        <v>0.106</v>
      </c>
    </row>
    <row r="3802" spans="1:12" x14ac:dyDescent="0.3">
      <c r="A3802" t="s">
        <v>231</v>
      </c>
      <c r="B3802" s="1">
        <v>44427</v>
      </c>
      <c r="C3802" s="1" t="str">
        <f t="shared" si="59"/>
        <v>21231</v>
      </c>
      <c r="D3802" t="s">
        <v>109</v>
      </c>
      <c r="E3802" t="s">
        <v>120</v>
      </c>
      <c r="F3802" t="s">
        <v>115</v>
      </c>
      <c r="G3802">
        <v>19.5</v>
      </c>
      <c r="H3802">
        <v>186.25</v>
      </c>
      <c r="I3802" t="s">
        <v>9</v>
      </c>
      <c r="J3802" t="str">
        <f>_xlfn.XLOOKUP(Table1_1[[#This Row],[Analyte]],[1]analyte_order!$B:$B,[1]analyte_order!$C:$C)</f>
        <v>307-24-4</v>
      </c>
      <c r="K3802">
        <f>_xlfn.XLOOKUP(Table1_1[[#This Row],[CAS_rn]],[1]analyte_order!$C:$C,[1]analyte_order!$E:$E)</f>
        <v>3</v>
      </c>
      <c r="L3802" s="3">
        <v>4.2450000000000002E-2</v>
      </c>
    </row>
    <row r="3803" spans="1:12" x14ac:dyDescent="0.3">
      <c r="A3803" t="s">
        <v>231</v>
      </c>
      <c r="B3803" s="1">
        <v>44427</v>
      </c>
      <c r="C3803" s="1" t="str">
        <f t="shared" si="59"/>
        <v>21231</v>
      </c>
      <c r="D3803" t="s">
        <v>109</v>
      </c>
      <c r="E3803" t="s">
        <v>120</v>
      </c>
      <c r="F3803" t="s">
        <v>115</v>
      </c>
      <c r="G3803">
        <v>19.5</v>
      </c>
      <c r="H3803">
        <v>186.25</v>
      </c>
      <c r="I3803" t="s">
        <v>10</v>
      </c>
      <c r="J3803" t="str">
        <f>_xlfn.XLOOKUP(Table1_1[[#This Row],[Analyte]],[1]analyte_order!$B:$B,[1]analyte_order!$C:$C)</f>
        <v>375-85-9</v>
      </c>
      <c r="K3803">
        <f>_xlfn.XLOOKUP(Table1_1[[#This Row],[CAS_rn]],[1]analyte_order!$C:$C,[1]analyte_order!$E:$E)</f>
        <v>4</v>
      </c>
      <c r="L3803" s="3">
        <v>4.2450000000000002E-2</v>
      </c>
    </row>
    <row r="3804" spans="1:12" x14ac:dyDescent="0.3">
      <c r="A3804" t="s">
        <v>231</v>
      </c>
      <c r="B3804" s="1">
        <v>44427</v>
      </c>
      <c r="C3804" s="1" t="str">
        <f t="shared" si="59"/>
        <v>21231</v>
      </c>
      <c r="D3804" t="s">
        <v>109</v>
      </c>
      <c r="E3804" t="s">
        <v>120</v>
      </c>
      <c r="F3804" t="s">
        <v>115</v>
      </c>
      <c r="G3804">
        <v>19.5</v>
      </c>
      <c r="H3804">
        <v>186.25</v>
      </c>
      <c r="I3804" t="s">
        <v>11</v>
      </c>
      <c r="J3804" t="str">
        <f>_xlfn.XLOOKUP(Table1_1[[#This Row],[Analyte]],[1]analyte_order!$B:$B,[1]analyte_order!$C:$C)</f>
        <v>335-67-1</v>
      </c>
      <c r="K3804">
        <f>_xlfn.XLOOKUP(Table1_1[[#This Row],[CAS_rn]],[1]analyte_order!$C:$C,[1]analyte_order!$E:$E)</f>
        <v>5</v>
      </c>
      <c r="L3804" s="3">
        <v>4.2450000000000002E-2</v>
      </c>
    </row>
    <row r="3805" spans="1:12" x14ac:dyDescent="0.3">
      <c r="A3805" t="s">
        <v>231</v>
      </c>
      <c r="B3805" s="1">
        <v>44427</v>
      </c>
      <c r="C3805" s="1" t="str">
        <f t="shared" si="59"/>
        <v>21231</v>
      </c>
      <c r="D3805" t="s">
        <v>109</v>
      </c>
      <c r="E3805" t="s">
        <v>120</v>
      </c>
      <c r="F3805" t="s">
        <v>115</v>
      </c>
      <c r="G3805">
        <v>19.5</v>
      </c>
      <c r="H3805">
        <v>186.25</v>
      </c>
      <c r="I3805" t="s">
        <v>12</v>
      </c>
      <c r="J3805" t="str">
        <f>_xlfn.XLOOKUP(Table1_1[[#This Row],[Analyte]],[1]analyte_order!$B:$B,[1]analyte_order!$C:$C)</f>
        <v>375-95-1</v>
      </c>
      <c r="K3805">
        <f>_xlfn.XLOOKUP(Table1_1[[#This Row],[CAS_rn]],[1]analyte_order!$C:$C,[1]analyte_order!$E:$E)</f>
        <v>6</v>
      </c>
      <c r="L3805" s="3">
        <v>4.2450000000000002E-2</v>
      </c>
    </row>
    <row r="3806" spans="1:12" x14ac:dyDescent="0.3">
      <c r="A3806" t="s">
        <v>231</v>
      </c>
      <c r="B3806" s="1">
        <v>44427</v>
      </c>
      <c r="C3806" s="1" t="str">
        <f t="shared" si="59"/>
        <v>21231</v>
      </c>
      <c r="D3806" t="s">
        <v>109</v>
      </c>
      <c r="E3806" t="s">
        <v>120</v>
      </c>
      <c r="F3806" t="s">
        <v>115</v>
      </c>
      <c r="G3806">
        <v>19.5</v>
      </c>
      <c r="H3806">
        <v>186.25</v>
      </c>
      <c r="I3806" t="s">
        <v>19</v>
      </c>
      <c r="J3806" t="str">
        <f>_xlfn.XLOOKUP(Table1_1[[#This Row],[Analyte]],[1]analyte_order!$B:$B,[1]analyte_order!$C:$C)</f>
        <v>335-76-2</v>
      </c>
      <c r="K3806">
        <f>_xlfn.XLOOKUP(Table1_1[[#This Row],[CAS_rn]],[1]analyte_order!$C:$C,[1]analyte_order!$E:$E)</f>
        <v>7</v>
      </c>
      <c r="L3806" s="3">
        <v>0.61</v>
      </c>
    </row>
    <row r="3807" spans="1:12" x14ac:dyDescent="0.3">
      <c r="A3807" t="s">
        <v>231</v>
      </c>
      <c r="B3807" s="1">
        <v>44427</v>
      </c>
      <c r="C3807" s="1" t="str">
        <f t="shared" si="59"/>
        <v>21231</v>
      </c>
      <c r="D3807" t="s">
        <v>109</v>
      </c>
      <c r="E3807" t="s">
        <v>120</v>
      </c>
      <c r="F3807" t="s">
        <v>115</v>
      </c>
      <c r="G3807">
        <v>19.5</v>
      </c>
      <c r="H3807">
        <v>186.25</v>
      </c>
      <c r="I3807" t="s">
        <v>20</v>
      </c>
      <c r="J3807" t="str">
        <f>_xlfn.XLOOKUP(Table1_1[[#This Row],[Analyte]],[1]analyte_order!$B:$B,[1]analyte_order!$C:$C)</f>
        <v>2058-94-8</v>
      </c>
      <c r="K3807">
        <f>_xlfn.XLOOKUP(Table1_1[[#This Row],[CAS_rn]],[1]analyte_order!$C:$C,[1]analyte_order!$E:$E)</f>
        <v>8</v>
      </c>
      <c r="L3807" s="3">
        <v>2.15</v>
      </c>
    </row>
    <row r="3808" spans="1:12" x14ac:dyDescent="0.3">
      <c r="A3808" t="s">
        <v>231</v>
      </c>
      <c r="B3808" s="1">
        <v>44427</v>
      </c>
      <c r="C3808" s="1" t="str">
        <f t="shared" si="59"/>
        <v>21231</v>
      </c>
      <c r="D3808" t="s">
        <v>109</v>
      </c>
      <c r="E3808" t="s">
        <v>120</v>
      </c>
      <c r="F3808" t="s">
        <v>115</v>
      </c>
      <c r="G3808">
        <v>19.5</v>
      </c>
      <c r="H3808">
        <v>186.25</v>
      </c>
      <c r="I3808" t="s">
        <v>21</v>
      </c>
      <c r="J3808" t="str">
        <f>_xlfn.XLOOKUP(Table1_1[[#This Row],[Analyte]],[1]analyte_order!$B:$B,[1]analyte_order!$C:$C)</f>
        <v>307-55-1</v>
      </c>
      <c r="K3808">
        <f>_xlfn.XLOOKUP(Table1_1[[#This Row],[CAS_rn]],[1]analyte_order!$C:$C,[1]analyte_order!$E:$E)</f>
        <v>9</v>
      </c>
      <c r="L3808" s="3">
        <v>2.71</v>
      </c>
    </row>
    <row r="3809" spans="1:12" x14ac:dyDescent="0.3">
      <c r="A3809" t="s">
        <v>231</v>
      </c>
      <c r="B3809" s="1">
        <v>44427</v>
      </c>
      <c r="C3809" s="1" t="str">
        <f t="shared" si="59"/>
        <v>21231</v>
      </c>
      <c r="D3809" t="s">
        <v>109</v>
      </c>
      <c r="E3809" t="s">
        <v>120</v>
      </c>
      <c r="F3809" t="s">
        <v>115</v>
      </c>
      <c r="G3809">
        <v>19.5</v>
      </c>
      <c r="H3809">
        <v>186.25</v>
      </c>
      <c r="I3809" t="s">
        <v>22</v>
      </c>
      <c r="J3809" t="str">
        <f>_xlfn.XLOOKUP(Table1_1[[#This Row],[Analyte]],[1]analyte_order!$B:$B,[1]analyte_order!$C:$C)</f>
        <v>72629-94-8</v>
      </c>
      <c r="K3809">
        <f>_xlfn.XLOOKUP(Table1_1[[#This Row],[CAS_rn]],[1]analyte_order!$C:$C,[1]analyte_order!$E:$E)</f>
        <v>10</v>
      </c>
      <c r="L3809" s="3">
        <v>1.86</v>
      </c>
    </row>
    <row r="3810" spans="1:12" x14ac:dyDescent="0.3">
      <c r="A3810" t="s">
        <v>231</v>
      </c>
      <c r="B3810" s="1">
        <v>44427</v>
      </c>
      <c r="C3810" s="1" t="str">
        <f t="shared" si="59"/>
        <v>21231</v>
      </c>
      <c r="D3810" t="s">
        <v>109</v>
      </c>
      <c r="E3810" t="s">
        <v>120</v>
      </c>
      <c r="F3810" t="s">
        <v>115</v>
      </c>
      <c r="G3810">
        <v>19.5</v>
      </c>
      <c r="H3810">
        <v>186.25</v>
      </c>
      <c r="I3810" t="s">
        <v>23</v>
      </c>
      <c r="J3810" t="str">
        <f>_xlfn.XLOOKUP(Table1_1[[#This Row],[Analyte]],[1]analyte_order!$B:$B,[1]analyte_order!$C:$C)</f>
        <v>376-06-7</v>
      </c>
      <c r="K3810">
        <f>_xlfn.XLOOKUP(Table1_1[[#This Row],[CAS_rn]],[1]analyte_order!$C:$C,[1]analyte_order!$E:$E)</f>
        <v>11</v>
      </c>
      <c r="L3810" s="3">
        <v>1.62</v>
      </c>
    </row>
    <row r="3811" spans="1:12" x14ac:dyDescent="0.3">
      <c r="A3811" t="s">
        <v>231</v>
      </c>
      <c r="B3811" s="1">
        <v>44427</v>
      </c>
      <c r="C3811" s="1" t="str">
        <f t="shared" si="59"/>
        <v>21231</v>
      </c>
      <c r="D3811" t="s">
        <v>109</v>
      </c>
      <c r="E3811" t="s">
        <v>120</v>
      </c>
      <c r="F3811" t="s">
        <v>115</v>
      </c>
      <c r="G3811">
        <v>19.5</v>
      </c>
      <c r="H3811">
        <v>186.25</v>
      </c>
      <c r="I3811" t="s">
        <v>24</v>
      </c>
      <c r="J3811" t="str">
        <f>_xlfn.XLOOKUP(Table1_1[[#This Row],[Analyte]],[1]analyte_order!$B:$B,[1]analyte_order!$C:$C)</f>
        <v>67905-19-5</v>
      </c>
      <c r="K3811">
        <f>_xlfn.XLOOKUP(Table1_1[[#This Row],[CAS_rn]],[1]analyte_order!$C:$C,[1]analyte_order!$E:$E)</f>
        <v>12</v>
      </c>
      <c r="L3811" s="3">
        <v>4.2450000000000002E-2</v>
      </c>
    </row>
    <row r="3812" spans="1:12" x14ac:dyDescent="0.3">
      <c r="A3812" t="s">
        <v>231</v>
      </c>
      <c r="B3812" s="1">
        <v>44427</v>
      </c>
      <c r="C3812" s="1" t="str">
        <f t="shared" si="59"/>
        <v>21231</v>
      </c>
      <c r="D3812" t="s">
        <v>109</v>
      </c>
      <c r="E3812" t="s">
        <v>120</v>
      </c>
      <c r="F3812" t="s">
        <v>115</v>
      </c>
      <c r="G3812">
        <v>19.5</v>
      </c>
      <c r="H3812">
        <v>186.25</v>
      </c>
      <c r="I3812" t="s">
        <v>13</v>
      </c>
      <c r="J3812" t="str">
        <f>_xlfn.XLOOKUP(Table1_1[[#This Row],[Analyte]],[1]analyte_order!$B:$B,[1]analyte_order!$C:$C)</f>
        <v>375-73-5</v>
      </c>
      <c r="K3812">
        <f>_xlfn.XLOOKUP(Table1_1[[#This Row],[CAS_rn]],[1]analyte_order!$C:$C,[1]analyte_order!$E:$E)</f>
        <v>14</v>
      </c>
      <c r="L3812" s="3">
        <v>4.2450000000000002E-2</v>
      </c>
    </row>
    <row r="3813" spans="1:12" x14ac:dyDescent="0.3">
      <c r="A3813" t="s">
        <v>231</v>
      </c>
      <c r="B3813" s="1">
        <v>44427</v>
      </c>
      <c r="C3813" s="1" t="str">
        <f t="shared" si="59"/>
        <v>21231</v>
      </c>
      <c r="D3813" t="s">
        <v>109</v>
      </c>
      <c r="E3813" t="s">
        <v>120</v>
      </c>
      <c r="F3813" t="s">
        <v>115</v>
      </c>
      <c r="G3813">
        <v>19.5</v>
      </c>
      <c r="H3813">
        <v>186.25</v>
      </c>
      <c r="I3813" t="s">
        <v>14</v>
      </c>
      <c r="J3813" t="str">
        <f>_xlfn.XLOOKUP(Table1_1[[#This Row],[Analyte]],[1]analyte_order!$B:$B,[1]analyte_order!$C:$C)</f>
        <v>2706-91-4</v>
      </c>
      <c r="K3813">
        <f>_xlfn.XLOOKUP(Table1_1[[#This Row],[CAS_rn]],[1]analyte_order!$C:$C,[1]analyte_order!$E:$E)</f>
        <v>15</v>
      </c>
      <c r="L3813" s="3">
        <v>0.106</v>
      </c>
    </row>
    <row r="3814" spans="1:12" x14ac:dyDescent="0.3">
      <c r="A3814" t="s">
        <v>231</v>
      </c>
      <c r="B3814" s="1">
        <v>44427</v>
      </c>
      <c r="C3814" s="1" t="str">
        <f t="shared" si="59"/>
        <v>21231</v>
      </c>
      <c r="D3814" t="s">
        <v>109</v>
      </c>
      <c r="E3814" t="s">
        <v>120</v>
      </c>
      <c r="F3814" t="s">
        <v>115</v>
      </c>
      <c r="G3814">
        <v>19.5</v>
      </c>
      <c r="H3814">
        <v>186.25</v>
      </c>
      <c r="I3814" t="s">
        <v>15</v>
      </c>
      <c r="J3814" t="str">
        <f>_xlfn.XLOOKUP(Table1_1[[#This Row],[Analyte]],[1]analyte_order!$B:$B,[1]analyte_order!$C:$C)</f>
        <v>355-46-4</v>
      </c>
      <c r="K3814">
        <f>_xlfn.XLOOKUP(Table1_1[[#This Row],[CAS_rn]],[1]analyte_order!$C:$C,[1]analyte_order!$E:$E)</f>
        <v>16</v>
      </c>
      <c r="L3814" s="3">
        <v>1.34</v>
      </c>
    </row>
    <row r="3815" spans="1:12" x14ac:dyDescent="0.3">
      <c r="A3815" t="s">
        <v>231</v>
      </c>
      <c r="B3815" s="1">
        <v>44427</v>
      </c>
      <c r="C3815" s="1" t="str">
        <f t="shared" si="59"/>
        <v>21231</v>
      </c>
      <c r="D3815" t="s">
        <v>109</v>
      </c>
      <c r="E3815" t="s">
        <v>120</v>
      </c>
      <c r="F3815" t="s">
        <v>115</v>
      </c>
      <c r="G3815">
        <v>19.5</v>
      </c>
      <c r="H3815">
        <v>186.25</v>
      </c>
      <c r="I3815" t="s">
        <v>16</v>
      </c>
      <c r="J3815" t="str">
        <f>_xlfn.XLOOKUP(Table1_1[[#This Row],[Analyte]],[1]analyte_order!$B:$B,[1]analyte_order!$C:$C)</f>
        <v>375-92-8</v>
      </c>
      <c r="K3815">
        <f>_xlfn.XLOOKUP(Table1_1[[#This Row],[CAS_rn]],[1]analyte_order!$C:$C,[1]analyte_order!$E:$E)</f>
        <v>17</v>
      </c>
      <c r="L3815" s="3">
        <v>0.23200000000000001</v>
      </c>
    </row>
    <row r="3816" spans="1:12" x14ac:dyDescent="0.3">
      <c r="A3816" t="s">
        <v>231</v>
      </c>
      <c r="B3816" s="1">
        <v>44427</v>
      </c>
      <c r="C3816" s="1" t="str">
        <f t="shared" si="59"/>
        <v>21231</v>
      </c>
      <c r="D3816" t="s">
        <v>109</v>
      </c>
      <c r="E3816" t="s">
        <v>120</v>
      </c>
      <c r="F3816" t="s">
        <v>115</v>
      </c>
      <c r="G3816">
        <v>19.5</v>
      </c>
      <c r="H3816">
        <v>186.25</v>
      </c>
      <c r="I3816" t="s">
        <v>17</v>
      </c>
      <c r="J3816" t="str">
        <f>_xlfn.XLOOKUP(Table1_1[[#This Row],[Analyte]],[1]analyte_order!$B:$B,[1]analyte_order!$C:$C)</f>
        <v>1763-23-1</v>
      </c>
      <c r="K3816">
        <f>_xlfn.XLOOKUP(Table1_1[[#This Row],[CAS_rn]],[1]analyte_order!$C:$C,[1]analyte_order!$E:$E)</f>
        <v>18</v>
      </c>
      <c r="L3816" s="3">
        <v>294</v>
      </c>
    </row>
    <row r="3817" spans="1:12" x14ac:dyDescent="0.3">
      <c r="A3817" t="s">
        <v>231</v>
      </c>
      <c r="B3817" s="1">
        <v>44427</v>
      </c>
      <c r="C3817" s="1" t="str">
        <f t="shared" si="59"/>
        <v>21231</v>
      </c>
      <c r="D3817" t="s">
        <v>109</v>
      </c>
      <c r="E3817" t="s">
        <v>120</v>
      </c>
      <c r="F3817" t="s">
        <v>115</v>
      </c>
      <c r="G3817">
        <v>19.5</v>
      </c>
      <c r="H3817">
        <v>186.25</v>
      </c>
      <c r="I3817" t="s">
        <v>25</v>
      </c>
      <c r="J3817" t="str">
        <f>_xlfn.XLOOKUP(Table1_1[[#This Row],[Analyte]],[1]analyte_order!$B:$B,[1]analyte_order!$C:$C)</f>
        <v>68259-12-1</v>
      </c>
      <c r="K3817">
        <f>_xlfn.XLOOKUP(Table1_1[[#This Row],[CAS_rn]],[1]analyte_order!$C:$C,[1]analyte_order!$E:$E)</f>
        <v>19</v>
      </c>
      <c r="L3817" s="3">
        <v>2.95</v>
      </c>
    </row>
    <row r="3818" spans="1:12" x14ac:dyDescent="0.3">
      <c r="A3818" t="s">
        <v>231</v>
      </c>
      <c r="B3818" s="1">
        <v>44427</v>
      </c>
      <c r="C3818" s="1" t="str">
        <f t="shared" si="59"/>
        <v>21231</v>
      </c>
      <c r="D3818" t="s">
        <v>109</v>
      </c>
      <c r="E3818" t="s">
        <v>120</v>
      </c>
      <c r="F3818" t="s">
        <v>115</v>
      </c>
      <c r="G3818">
        <v>19.5</v>
      </c>
      <c r="H3818">
        <v>186.25</v>
      </c>
      <c r="I3818" t="s">
        <v>26</v>
      </c>
      <c r="J3818" t="str">
        <f>_xlfn.XLOOKUP(Table1_1[[#This Row],[Analyte]],[1]analyte_order!$B:$B,[1]analyte_order!$C:$C)</f>
        <v>335-77-3</v>
      </c>
      <c r="K3818">
        <f>_xlfn.XLOOKUP(Table1_1[[#This Row],[CAS_rn]],[1]analyte_order!$C:$C,[1]analyte_order!$E:$E)</f>
        <v>20</v>
      </c>
      <c r="L3818" s="3">
        <v>4.29</v>
      </c>
    </row>
    <row r="3819" spans="1:12" x14ac:dyDescent="0.3">
      <c r="A3819" t="s">
        <v>231</v>
      </c>
      <c r="B3819" s="1">
        <v>44427</v>
      </c>
      <c r="C3819" s="1" t="str">
        <f t="shared" si="59"/>
        <v>21231</v>
      </c>
      <c r="D3819" t="s">
        <v>109</v>
      </c>
      <c r="E3819" t="s">
        <v>120</v>
      </c>
      <c r="F3819" t="s">
        <v>115</v>
      </c>
      <c r="G3819">
        <v>19.5</v>
      </c>
      <c r="H3819">
        <v>186.25</v>
      </c>
      <c r="I3819" t="s">
        <v>27</v>
      </c>
      <c r="J3819" t="str">
        <f>_xlfn.XLOOKUP(Table1_1[[#This Row],[Analyte]],[1]analyte_order!$B:$B,[1]analyte_order!$C:$C)</f>
        <v>79780-39-5</v>
      </c>
      <c r="K3819">
        <f>_xlfn.XLOOKUP(Table1_1[[#This Row],[CAS_rn]],[1]analyte_order!$C:$C,[1]analyte_order!$E:$E)</f>
        <v>21</v>
      </c>
      <c r="L3819" s="3">
        <v>1.74</v>
      </c>
    </row>
    <row r="3820" spans="1:12" x14ac:dyDescent="0.3">
      <c r="A3820" t="s">
        <v>231</v>
      </c>
      <c r="B3820" s="1">
        <v>44427</v>
      </c>
      <c r="C3820" s="1" t="str">
        <f t="shared" si="59"/>
        <v>21231</v>
      </c>
      <c r="D3820" t="s">
        <v>109</v>
      </c>
      <c r="E3820" t="s">
        <v>120</v>
      </c>
      <c r="F3820" t="s">
        <v>115</v>
      </c>
      <c r="G3820">
        <v>19.5</v>
      </c>
      <c r="H3820">
        <v>186.25</v>
      </c>
      <c r="I3820" t="s">
        <v>28</v>
      </c>
      <c r="J3820" t="str">
        <f>_xlfn.XLOOKUP(Table1_1[[#This Row],[Analyte]],[1]analyte_order!$B:$B,[1]analyte_order!$C:$C)</f>
        <v>757124-72-4</v>
      </c>
      <c r="K3820">
        <f>_xlfn.XLOOKUP(Table1_1[[#This Row],[CAS_rn]],[1]analyte_order!$C:$C,[1]analyte_order!$E:$E)</f>
        <v>22</v>
      </c>
      <c r="L3820" s="3">
        <v>0.21249999999999999</v>
      </c>
    </row>
    <row r="3821" spans="1:12" x14ac:dyDescent="0.3">
      <c r="A3821" t="s">
        <v>231</v>
      </c>
      <c r="B3821" s="1">
        <v>44427</v>
      </c>
      <c r="C3821" s="1" t="str">
        <f t="shared" si="59"/>
        <v>21231</v>
      </c>
      <c r="D3821" t="s">
        <v>109</v>
      </c>
      <c r="E3821" t="s">
        <v>120</v>
      </c>
      <c r="F3821" t="s">
        <v>115</v>
      </c>
      <c r="G3821">
        <v>19.5</v>
      </c>
      <c r="H3821">
        <v>186.25</v>
      </c>
      <c r="I3821" t="s">
        <v>18</v>
      </c>
      <c r="J3821" t="str">
        <f>_xlfn.XLOOKUP(Table1_1[[#This Row],[Analyte]],[1]analyte_order!$B:$B,[1]analyte_order!$C:$C)</f>
        <v>27619-97-2</v>
      </c>
      <c r="K3821">
        <f>_xlfn.XLOOKUP(Table1_1[[#This Row],[CAS_rn]],[1]analyte_order!$C:$C,[1]analyte_order!$E:$E)</f>
        <v>23</v>
      </c>
      <c r="L3821" s="3">
        <v>4.2450000000000002E-2</v>
      </c>
    </row>
    <row r="3822" spans="1:12" x14ac:dyDescent="0.3">
      <c r="A3822" t="s">
        <v>231</v>
      </c>
      <c r="B3822" s="1">
        <v>44427</v>
      </c>
      <c r="C3822" s="1" t="str">
        <f t="shared" si="59"/>
        <v>21231</v>
      </c>
      <c r="D3822" t="s">
        <v>109</v>
      </c>
      <c r="E3822" t="s">
        <v>120</v>
      </c>
      <c r="F3822" t="s">
        <v>115</v>
      </c>
      <c r="G3822">
        <v>19.5</v>
      </c>
      <c r="H3822">
        <v>186.25</v>
      </c>
      <c r="I3822" t="s">
        <v>29</v>
      </c>
      <c r="J3822" t="str">
        <f>_xlfn.XLOOKUP(Table1_1[[#This Row],[Analyte]],[1]analyte_order!$B:$B,[1]analyte_order!$C:$C)</f>
        <v>39108-34-4</v>
      </c>
      <c r="K3822">
        <f>_xlfn.XLOOKUP(Table1_1[[#This Row],[CAS_rn]],[1]analyte_order!$C:$C,[1]analyte_order!$E:$E)</f>
        <v>24</v>
      </c>
      <c r="L3822" s="3">
        <v>0.42699999999999999</v>
      </c>
    </row>
    <row r="3823" spans="1:12" x14ac:dyDescent="0.3">
      <c r="A3823" t="s">
        <v>231</v>
      </c>
      <c r="B3823" s="1">
        <v>44427</v>
      </c>
      <c r="C3823" s="1" t="str">
        <f t="shared" si="59"/>
        <v>21231</v>
      </c>
      <c r="D3823" t="s">
        <v>109</v>
      </c>
      <c r="E3823" t="s">
        <v>120</v>
      </c>
      <c r="F3823" t="s">
        <v>115</v>
      </c>
      <c r="G3823">
        <v>19.5</v>
      </c>
      <c r="H3823">
        <v>186.25</v>
      </c>
      <c r="I3823" t="s">
        <v>30</v>
      </c>
      <c r="J3823" t="str">
        <f>_xlfn.XLOOKUP(Table1_1[[#This Row],[Analyte]],[1]analyte_order!$B:$B,[1]analyte_order!$C:$C)</f>
        <v>120226-60-0</v>
      </c>
      <c r="K3823">
        <f>_xlfn.XLOOKUP(Table1_1[[#This Row],[CAS_rn]],[1]analyte_order!$C:$C,[1]analyte_order!$E:$E)</f>
        <v>25</v>
      </c>
      <c r="L3823" s="3">
        <v>1.35</v>
      </c>
    </row>
    <row r="3824" spans="1:12" x14ac:dyDescent="0.3">
      <c r="A3824" t="s">
        <v>231</v>
      </c>
      <c r="B3824" s="1">
        <v>44427</v>
      </c>
      <c r="C3824" s="1" t="str">
        <f t="shared" si="59"/>
        <v>21231</v>
      </c>
      <c r="D3824" t="s">
        <v>109</v>
      </c>
      <c r="E3824" t="s">
        <v>120</v>
      </c>
      <c r="F3824" t="s">
        <v>115</v>
      </c>
      <c r="G3824">
        <v>19.5</v>
      </c>
      <c r="H3824">
        <v>186.25</v>
      </c>
      <c r="I3824" t="s">
        <v>31</v>
      </c>
      <c r="J3824" t="str">
        <f>_xlfn.XLOOKUP(Table1_1[[#This Row],[Analyte]],[1]analyte_order!$B:$B,[1]analyte_order!$C:$C)</f>
        <v>2355-31-9</v>
      </c>
      <c r="K3824">
        <f>_xlfn.XLOOKUP(Table1_1[[#This Row],[CAS_rn]],[1]analyte_order!$C:$C,[1]analyte_order!$E:$E)</f>
        <v>26</v>
      </c>
      <c r="L3824" s="3">
        <v>4.2450000000000002E-2</v>
      </c>
    </row>
    <row r="3825" spans="1:12" x14ac:dyDescent="0.3">
      <c r="A3825" t="s">
        <v>231</v>
      </c>
      <c r="B3825" s="1">
        <v>44427</v>
      </c>
      <c r="C3825" s="1" t="str">
        <f t="shared" si="59"/>
        <v>21231</v>
      </c>
      <c r="D3825" t="s">
        <v>109</v>
      </c>
      <c r="E3825" t="s">
        <v>120</v>
      </c>
      <c r="F3825" t="s">
        <v>115</v>
      </c>
      <c r="G3825">
        <v>19.5</v>
      </c>
      <c r="H3825">
        <v>186.25</v>
      </c>
      <c r="I3825" t="s">
        <v>32</v>
      </c>
      <c r="J3825" t="str">
        <f>_xlfn.XLOOKUP(Table1_1[[#This Row],[Analyte]],[1]analyte_order!$B:$B,[1]analyte_order!$C:$C)</f>
        <v>2991-50-6</v>
      </c>
      <c r="K3825">
        <f>_xlfn.XLOOKUP(Table1_1[[#This Row],[CAS_rn]],[1]analyte_order!$C:$C,[1]analyte_order!$E:$E)</f>
        <v>27</v>
      </c>
      <c r="L3825" s="3">
        <v>4.2450000000000002E-2</v>
      </c>
    </row>
    <row r="3826" spans="1:12" x14ac:dyDescent="0.3">
      <c r="A3826" t="s">
        <v>231</v>
      </c>
      <c r="B3826" s="1">
        <v>44427</v>
      </c>
      <c r="C3826" s="1" t="str">
        <f t="shared" si="59"/>
        <v>21231</v>
      </c>
      <c r="D3826" t="s">
        <v>109</v>
      </c>
      <c r="E3826" t="s">
        <v>120</v>
      </c>
      <c r="F3826" t="s">
        <v>115</v>
      </c>
      <c r="G3826">
        <v>19.5</v>
      </c>
      <c r="H3826">
        <v>186.25</v>
      </c>
      <c r="I3826" t="s">
        <v>33</v>
      </c>
      <c r="J3826" t="str">
        <f>_xlfn.XLOOKUP(Table1_1[[#This Row],[Analyte]],[1]analyte_order!$B:$B,[1]analyte_order!$C:$C)</f>
        <v>754-91-6</v>
      </c>
      <c r="K3826">
        <f>_xlfn.XLOOKUP(Table1_1[[#This Row],[CAS_rn]],[1]analyte_order!$C:$C,[1]analyte_order!$E:$E)</f>
        <v>28</v>
      </c>
      <c r="L3826" s="3">
        <v>0.629</v>
      </c>
    </row>
    <row r="3827" spans="1:12" x14ac:dyDescent="0.3">
      <c r="A3827" t="s">
        <v>231</v>
      </c>
      <c r="B3827" s="1">
        <v>44427</v>
      </c>
      <c r="C3827" s="1" t="str">
        <f t="shared" si="59"/>
        <v>21231</v>
      </c>
      <c r="D3827" t="s">
        <v>109</v>
      </c>
      <c r="E3827" t="s">
        <v>120</v>
      </c>
      <c r="F3827" t="s">
        <v>115</v>
      </c>
      <c r="G3827">
        <v>19.5</v>
      </c>
      <c r="H3827">
        <v>186.25</v>
      </c>
      <c r="I3827" t="s">
        <v>34</v>
      </c>
      <c r="J3827" t="str">
        <f>_xlfn.XLOOKUP(Table1_1[[#This Row],[Analyte]],[1]analyte_order!$B:$B,[1]analyte_order!$C:$C)</f>
        <v>2806-24-8</v>
      </c>
      <c r="K3827">
        <f>_xlfn.XLOOKUP(Table1_1[[#This Row],[CAS_rn]],[1]analyte_order!$C:$C,[1]analyte_order!$E:$E)</f>
        <v>29</v>
      </c>
      <c r="L3827" s="3">
        <v>0.106</v>
      </c>
    </row>
    <row r="3828" spans="1:12" x14ac:dyDescent="0.3">
      <c r="A3828" t="s">
        <v>231</v>
      </c>
      <c r="B3828" s="1">
        <v>44427</v>
      </c>
      <c r="C3828" s="1" t="str">
        <f t="shared" si="59"/>
        <v>21231</v>
      </c>
      <c r="D3828" t="s">
        <v>109</v>
      </c>
      <c r="E3828" t="s">
        <v>120</v>
      </c>
      <c r="F3828" t="s">
        <v>115</v>
      </c>
      <c r="G3828">
        <v>19.5</v>
      </c>
      <c r="H3828">
        <v>186.25</v>
      </c>
      <c r="I3828" t="s">
        <v>35</v>
      </c>
      <c r="J3828" t="str">
        <f>_xlfn.XLOOKUP(Table1_1[[#This Row],[Analyte]],[1]analyte_order!$B:$B,[1]analyte_order!$C:$C)</f>
        <v>31506-32-8</v>
      </c>
      <c r="K3828">
        <f>_xlfn.XLOOKUP(Table1_1[[#This Row],[CAS_rn]],[1]analyte_order!$C:$C,[1]analyte_order!$E:$E)</f>
        <v>30</v>
      </c>
      <c r="L3828" s="3">
        <v>0.21249999999999999</v>
      </c>
    </row>
    <row r="3829" spans="1:12" x14ac:dyDescent="0.3">
      <c r="A3829" t="s">
        <v>231</v>
      </c>
      <c r="B3829" s="1">
        <v>44427</v>
      </c>
      <c r="C3829" s="1" t="str">
        <f t="shared" si="59"/>
        <v>21231</v>
      </c>
      <c r="D3829" t="s">
        <v>109</v>
      </c>
      <c r="E3829" t="s">
        <v>120</v>
      </c>
      <c r="F3829" t="s">
        <v>115</v>
      </c>
      <c r="G3829">
        <v>19.5</v>
      </c>
      <c r="H3829">
        <v>186.25</v>
      </c>
      <c r="I3829" t="s">
        <v>36</v>
      </c>
      <c r="J3829" t="str">
        <f>_xlfn.XLOOKUP(Table1_1[[#This Row],[Analyte]],[1]analyte_order!$B:$B,[1]analyte_order!$C:$C)</f>
        <v>4151-50-2</v>
      </c>
      <c r="K3829">
        <f>_xlfn.XLOOKUP(Table1_1[[#This Row],[CAS_rn]],[1]analyte_order!$C:$C,[1]analyte_order!$E:$E)</f>
        <v>31</v>
      </c>
      <c r="L3829" s="3">
        <v>4.2450000000000002E-2</v>
      </c>
    </row>
    <row r="3830" spans="1:12" x14ac:dyDescent="0.3">
      <c r="A3830" t="s">
        <v>231</v>
      </c>
      <c r="B3830" s="1">
        <v>44427</v>
      </c>
      <c r="C3830" s="1" t="str">
        <f t="shared" si="59"/>
        <v>21231</v>
      </c>
      <c r="D3830" t="s">
        <v>109</v>
      </c>
      <c r="E3830" t="s">
        <v>120</v>
      </c>
      <c r="F3830" t="s">
        <v>115</v>
      </c>
      <c r="G3830">
        <v>19.5</v>
      </c>
      <c r="H3830">
        <v>186.25</v>
      </c>
      <c r="I3830" t="s">
        <v>37</v>
      </c>
      <c r="J3830" t="str">
        <f>_xlfn.XLOOKUP(Table1_1[[#This Row],[Analyte]],[1]analyte_order!$B:$B,[1]analyte_order!$C:$C)</f>
        <v>13252-13-6</v>
      </c>
      <c r="K3830">
        <f>_xlfn.XLOOKUP(Table1_1[[#This Row],[CAS_rn]],[1]analyte_order!$C:$C,[1]analyte_order!$E:$E)</f>
        <v>34</v>
      </c>
      <c r="L3830" s="3">
        <v>4.2450000000000002E-2</v>
      </c>
    </row>
    <row r="3831" spans="1:12" x14ac:dyDescent="0.3">
      <c r="A3831" t="s">
        <v>231</v>
      </c>
      <c r="B3831" s="1">
        <v>44427</v>
      </c>
      <c r="C3831" s="1" t="str">
        <f t="shared" si="59"/>
        <v>21231</v>
      </c>
      <c r="D3831" t="s">
        <v>109</v>
      </c>
      <c r="E3831" t="s">
        <v>120</v>
      </c>
      <c r="F3831" t="s">
        <v>115</v>
      </c>
      <c r="G3831">
        <v>19.5</v>
      </c>
      <c r="H3831">
        <v>186.25</v>
      </c>
      <c r="I3831" t="s">
        <v>38</v>
      </c>
      <c r="J3831" t="str">
        <f>_xlfn.XLOOKUP(Table1_1[[#This Row],[Analyte]],[1]analyte_order!$B:$B,[1]analyte_order!$C:$C)</f>
        <v>919005-14-4</v>
      </c>
      <c r="K3831">
        <f>_xlfn.XLOOKUP(Table1_1[[#This Row],[CAS_rn]],[1]analyte_order!$C:$C,[1]analyte_order!$E:$E)</f>
        <v>35</v>
      </c>
      <c r="L3831" s="3">
        <v>4.2450000000000002E-2</v>
      </c>
    </row>
    <row r="3832" spans="1:12" x14ac:dyDescent="0.3">
      <c r="A3832" t="s">
        <v>231</v>
      </c>
      <c r="B3832" s="1">
        <v>44427</v>
      </c>
      <c r="C3832" s="1" t="str">
        <f t="shared" si="59"/>
        <v>21231</v>
      </c>
      <c r="D3832" t="s">
        <v>109</v>
      </c>
      <c r="E3832" t="s">
        <v>120</v>
      </c>
      <c r="F3832" t="s">
        <v>115</v>
      </c>
      <c r="G3832">
        <v>19.5</v>
      </c>
      <c r="H3832">
        <v>186.25</v>
      </c>
      <c r="I3832" t="s">
        <v>39</v>
      </c>
      <c r="J3832" t="str">
        <f>_xlfn.XLOOKUP(Table1_1[[#This Row],[Analyte]],[1]analyte_order!$B:$B,[1]analyte_order!$C:$C)</f>
        <v>756426-58-1</v>
      </c>
      <c r="K3832">
        <f>_xlfn.XLOOKUP(Table1_1[[#This Row],[CAS_rn]],[1]analyte_order!$C:$C,[1]analyte_order!$E:$E)</f>
        <v>36</v>
      </c>
      <c r="L3832" s="3">
        <v>0.21249999999999999</v>
      </c>
    </row>
    <row r="3833" spans="1:12" x14ac:dyDescent="0.3">
      <c r="A3833" t="s">
        <v>231</v>
      </c>
      <c r="B3833" s="1">
        <v>44427</v>
      </c>
      <c r="C3833" s="1" t="str">
        <f t="shared" si="59"/>
        <v>21231</v>
      </c>
      <c r="D3833" t="s">
        <v>109</v>
      </c>
      <c r="E3833" t="s">
        <v>120</v>
      </c>
      <c r="F3833" t="s">
        <v>115</v>
      </c>
      <c r="G3833">
        <v>19.5</v>
      </c>
      <c r="H3833">
        <v>186.25</v>
      </c>
      <c r="I3833" t="s">
        <v>40</v>
      </c>
      <c r="J3833" t="str">
        <f>_xlfn.XLOOKUP(Table1_1[[#This Row],[Analyte]],[1]analyte_order!$B:$B,[1]analyte_order!$C:$C)</f>
        <v>763051-92-9</v>
      </c>
      <c r="K3833">
        <f>_xlfn.XLOOKUP(Table1_1[[#This Row],[CAS_rn]],[1]analyte_order!$C:$C,[1]analyte_order!$E:$E)</f>
        <v>37</v>
      </c>
      <c r="L3833" s="3">
        <v>0.21249999999999999</v>
      </c>
    </row>
    <row r="3834" spans="1:12" x14ac:dyDescent="0.3">
      <c r="A3834" t="s">
        <v>231</v>
      </c>
      <c r="B3834" s="1">
        <v>44427</v>
      </c>
      <c r="C3834" s="1" t="str">
        <f t="shared" si="59"/>
        <v>21231</v>
      </c>
      <c r="D3834" t="s">
        <v>109</v>
      </c>
      <c r="E3834" t="s">
        <v>120</v>
      </c>
      <c r="F3834" t="s">
        <v>115</v>
      </c>
      <c r="G3834">
        <v>19.5</v>
      </c>
      <c r="H3834">
        <v>186.25</v>
      </c>
      <c r="I3834" t="s">
        <v>41</v>
      </c>
      <c r="J3834" t="str">
        <f>_xlfn.XLOOKUP(Table1_1[[#This Row],[Analyte]],[1]analyte_order!$B:$B,[1]analyte_order!$C:$C)</f>
        <v>356-02-5</v>
      </c>
      <c r="K3834">
        <f>_xlfn.XLOOKUP(Table1_1[[#This Row],[CAS_rn]],[1]analyte_order!$C:$C,[1]analyte_order!$E:$E)</f>
        <v>38</v>
      </c>
      <c r="L3834" s="3">
        <v>0.42449999999999999</v>
      </c>
    </row>
    <row r="3835" spans="1:12" x14ac:dyDescent="0.3">
      <c r="A3835" t="s">
        <v>231</v>
      </c>
      <c r="B3835" s="1">
        <v>44427</v>
      </c>
      <c r="C3835" s="1" t="str">
        <f t="shared" si="59"/>
        <v>21231</v>
      </c>
      <c r="D3835" t="s">
        <v>109</v>
      </c>
      <c r="E3835" t="s">
        <v>120</v>
      </c>
      <c r="F3835" t="s">
        <v>115</v>
      </c>
      <c r="G3835">
        <v>19.5</v>
      </c>
      <c r="H3835">
        <v>186.25</v>
      </c>
      <c r="I3835" t="s">
        <v>42</v>
      </c>
      <c r="J3835" t="str">
        <f>_xlfn.XLOOKUP(Table1_1[[#This Row],[Analyte]],[1]analyte_order!$B:$B,[1]analyte_order!$C:$C)</f>
        <v>914637-49-3</v>
      </c>
      <c r="K3835">
        <f>_xlfn.XLOOKUP(Table1_1[[#This Row],[CAS_rn]],[1]analyte_order!$C:$C,[1]analyte_order!$E:$E)</f>
        <v>39</v>
      </c>
      <c r="L3835" s="3">
        <v>0.21249999999999999</v>
      </c>
    </row>
    <row r="3836" spans="1:12" x14ac:dyDescent="0.3">
      <c r="A3836" t="s">
        <v>231</v>
      </c>
      <c r="B3836" s="1">
        <v>44427</v>
      </c>
      <c r="C3836" s="1" t="str">
        <f t="shared" si="59"/>
        <v>21231</v>
      </c>
      <c r="D3836" t="s">
        <v>109</v>
      </c>
      <c r="E3836" t="s">
        <v>120</v>
      </c>
      <c r="F3836" t="s">
        <v>115</v>
      </c>
      <c r="G3836">
        <v>19.5</v>
      </c>
      <c r="H3836">
        <v>186.25</v>
      </c>
      <c r="I3836" t="s">
        <v>43</v>
      </c>
      <c r="J3836" t="str">
        <f>_xlfn.XLOOKUP(Table1_1[[#This Row],[Analyte]],[1]analyte_order!$B:$B,[1]analyte_order!$C:$C)</f>
        <v>812-70-4</v>
      </c>
      <c r="K3836">
        <f>_xlfn.XLOOKUP(Table1_1[[#This Row],[CAS_rn]],[1]analyte_order!$C:$C,[1]analyte_order!$E:$E)</f>
        <v>40</v>
      </c>
      <c r="L3836" s="3">
        <v>0.106</v>
      </c>
    </row>
    <row r="3837" spans="1:12" x14ac:dyDescent="0.3">
      <c r="A3837" t="s">
        <v>231</v>
      </c>
      <c r="B3837" s="1">
        <v>44427</v>
      </c>
      <c r="C3837" s="1" t="str">
        <f t="shared" si="59"/>
        <v>21231</v>
      </c>
      <c r="D3837" t="s">
        <v>109</v>
      </c>
      <c r="E3837" t="s">
        <v>120</v>
      </c>
      <c r="F3837" t="s">
        <v>115</v>
      </c>
      <c r="G3837">
        <v>19.5</v>
      </c>
      <c r="H3837">
        <v>186.25</v>
      </c>
      <c r="I3837" t="s">
        <v>44</v>
      </c>
      <c r="J3837" t="str">
        <f>_xlfn.XLOOKUP(Table1_1[[#This Row],[Analyte]],[1]analyte_order!$B:$B,[1]analyte_order!$C:$C)</f>
        <v>53826-12-3</v>
      </c>
      <c r="K3837">
        <f>_xlfn.XLOOKUP(Table1_1[[#This Row],[CAS_rn]],[1]analyte_order!$C:$C,[1]analyte_order!$E:$E)</f>
        <v>41</v>
      </c>
      <c r="L3837" s="3">
        <v>0.106</v>
      </c>
    </row>
    <row r="3838" spans="1:12" x14ac:dyDescent="0.3">
      <c r="A3838" t="s">
        <v>231</v>
      </c>
      <c r="B3838" s="1">
        <v>44427</v>
      </c>
      <c r="C3838" s="1" t="str">
        <f t="shared" si="59"/>
        <v>21231</v>
      </c>
      <c r="D3838" t="s">
        <v>109</v>
      </c>
      <c r="E3838" t="s">
        <v>120</v>
      </c>
      <c r="F3838" t="s">
        <v>115</v>
      </c>
      <c r="G3838">
        <v>19.5</v>
      </c>
      <c r="H3838">
        <v>186.25</v>
      </c>
      <c r="I3838" t="s">
        <v>45</v>
      </c>
      <c r="J3838" t="str">
        <f>_xlfn.XLOOKUP(Table1_1[[#This Row],[Analyte]],[1]analyte_order!$B:$B,[1]analyte_order!$C:$C)</f>
        <v>27854-31-5</v>
      </c>
      <c r="K3838">
        <f>_xlfn.XLOOKUP(Table1_1[[#This Row],[CAS_rn]],[1]analyte_order!$C:$C,[1]analyte_order!$E:$E)</f>
        <v>42</v>
      </c>
      <c r="L3838" s="3">
        <v>0.42449999999999999</v>
      </c>
    </row>
    <row r="3839" spans="1:12" x14ac:dyDescent="0.3">
      <c r="A3839" t="s">
        <v>231</v>
      </c>
      <c r="B3839" s="1">
        <v>44427</v>
      </c>
      <c r="C3839" s="1" t="str">
        <f t="shared" si="59"/>
        <v>21231</v>
      </c>
      <c r="D3839" t="s">
        <v>109</v>
      </c>
      <c r="E3839" t="s">
        <v>120</v>
      </c>
      <c r="F3839" t="s">
        <v>115</v>
      </c>
      <c r="G3839">
        <v>19.5</v>
      </c>
      <c r="H3839">
        <v>186.25</v>
      </c>
      <c r="I3839" t="s">
        <v>46</v>
      </c>
      <c r="J3839" t="str">
        <f>_xlfn.XLOOKUP(Table1_1[[#This Row],[Analyte]],[1]analyte_order!$B:$B,[1]analyte_order!$C:$C)</f>
        <v>53826-13-4</v>
      </c>
      <c r="K3839">
        <f>_xlfn.XLOOKUP(Table1_1[[#This Row],[CAS_rn]],[1]analyte_order!$C:$C,[1]analyte_order!$E:$E)</f>
        <v>43</v>
      </c>
      <c r="L3839" s="3">
        <v>0.42449999999999999</v>
      </c>
    </row>
    <row r="3840" spans="1:12" x14ac:dyDescent="0.3">
      <c r="A3840" t="s">
        <v>231</v>
      </c>
      <c r="B3840" s="1">
        <v>44427</v>
      </c>
      <c r="C3840" s="1" t="str">
        <f t="shared" si="59"/>
        <v>21231</v>
      </c>
      <c r="D3840" t="s">
        <v>109</v>
      </c>
      <c r="E3840" t="s">
        <v>120</v>
      </c>
      <c r="F3840" t="s">
        <v>115</v>
      </c>
      <c r="G3840">
        <v>19.5</v>
      </c>
      <c r="H3840">
        <v>186.25</v>
      </c>
      <c r="I3840" t="s">
        <v>47</v>
      </c>
      <c r="J3840" t="str">
        <f>_xlfn.XLOOKUP(Table1_1[[#This Row],[Analyte]],[1]analyte_order!$B:$B,[1]analyte_order!$C:$C)</f>
        <v>161094-75-3</v>
      </c>
      <c r="K3840">
        <f>_xlfn.XLOOKUP(Table1_1[[#This Row],[CAS_rn]],[1]analyte_order!$C:$C,[1]analyte_order!$E:$E)</f>
        <v>44</v>
      </c>
      <c r="L3840" s="3">
        <v>4.2450000000000002E-2</v>
      </c>
    </row>
    <row r="3841" spans="1:12" x14ac:dyDescent="0.3">
      <c r="A3841" t="s">
        <v>231</v>
      </c>
      <c r="B3841" s="1">
        <v>44427</v>
      </c>
      <c r="C3841" s="1" t="str">
        <f t="shared" si="59"/>
        <v>21231</v>
      </c>
      <c r="D3841" t="s">
        <v>109</v>
      </c>
      <c r="E3841" t="s">
        <v>120</v>
      </c>
      <c r="F3841" t="s">
        <v>115</v>
      </c>
      <c r="G3841">
        <v>19.5</v>
      </c>
      <c r="H3841">
        <v>186.25</v>
      </c>
      <c r="I3841" t="s">
        <v>48</v>
      </c>
      <c r="J3841" t="str">
        <f>_xlfn.XLOOKUP(Table1_1[[#This Row],[Analyte]],[1]analyte_order!$B:$B,[1]analyte_order!$C:$C)</f>
        <v>70887-84-2</v>
      </c>
      <c r="K3841">
        <f>_xlfn.XLOOKUP(Table1_1[[#This Row],[CAS_rn]],[1]analyte_order!$C:$C,[1]analyte_order!$E:$E)</f>
        <v>45</v>
      </c>
      <c r="L3841" s="3">
        <v>4.2450000000000002E-2</v>
      </c>
    </row>
    <row r="3842" spans="1:12" x14ac:dyDescent="0.3">
      <c r="A3842" t="s">
        <v>231</v>
      </c>
      <c r="B3842" s="1">
        <v>44427</v>
      </c>
      <c r="C3842" s="1" t="str">
        <f t="shared" ref="C3842:C3905" si="60">TEXT(B3842,"yy")&amp;TEXT((B3842-DATEVALUE("1/1/"&amp;TEXT(B3842,"yy"))+1),"000")</f>
        <v>21231</v>
      </c>
      <c r="D3842" t="s">
        <v>109</v>
      </c>
      <c r="E3842" t="s">
        <v>120</v>
      </c>
      <c r="F3842" t="s">
        <v>115</v>
      </c>
      <c r="G3842">
        <v>19.5</v>
      </c>
      <c r="H3842">
        <v>186.25</v>
      </c>
      <c r="I3842" t="s">
        <v>49</v>
      </c>
      <c r="J3842" t="str">
        <f>_xlfn.XLOOKUP(Table1_1[[#This Row],[Analyte]],[1]analyte_order!$B:$B,[1]analyte_order!$C:$C)</f>
        <v>57677-95-9</v>
      </c>
      <c r="K3842">
        <f>_xlfn.XLOOKUP(Table1_1[[#This Row],[CAS_rn]],[1]analyte_order!$C:$C,[1]analyte_order!$E:$E)</f>
        <v>46</v>
      </c>
      <c r="L3842" s="3">
        <v>4.2450000000000002E-2</v>
      </c>
    </row>
    <row r="3843" spans="1:12" x14ac:dyDescent="0.3">
      <c r="A3843" t="s">
        <v>231</v>
      </c>
      <c r="B3843" s="1">
        <v>44427</v>
      </c>
      <c r="C3843" s="1" t="str">
        <f t="shared" si="60"/>
        <v>21231</v>
      </c>
      <c r="D3843" t="s">
        <v>109</v>
      </c>
      <c r="E3843" t="s">
        <v>120</v>
      </c>
      <c r="F3843" t="s">
        <v>115</v>
      </c>
      <c r="G3843">
        <v>19.5</v>
      </c>
      <c r="H3843">
        <v>186.25</v>
      </c>
      <c r="I3843" t="s">
        <v>50</v>
      </c>
      <c r="J3843" t="str">
        <f>_xlfn.XLOOKUP(Table1_1[[#This Row],[Analyte]],[1]analyte_order!$B:$B,[1]analyte_order!$C:$C)</f>
        <v>30334-69-1</v>
      </c>
      <c r="K3843">
        <f>_xlfn.XLOOKUP(Table1_1[[#This Row],[CAS_rn]],[1]analyte_order!$C:$C,[1]analyte_order!$E:$E)</f>
        <v>51</v>
      </c>
      <c r="L3843" s="3">
        <v>0.67100000000000004</v>
      </c>
    </row>
    <row r="3844" spans="1:12" x14ac:dyDescent="0.3">
      <c r="A3844" t="s">
        <v>231</v>
      </c>
      <c r="B3844" s="1">
        <v>44427</v>
      </c>
      <c r="C3844" s="1" t="str">
        <f t="shared" si="60"/>
        <v>21231</v>
      </c>
      <c r="D3844" t="s">
        <v>109</v>
      </c>
      <c r="E3844" t="s">
        <v>120</v>
      </c>
      <c r="F3844" t="s">
        <v>115</v>
      </c>
      <c r="G3844">
        <v>19.5</v>
      </c>
      <c r="H3844">
        <v>186.25</v>
      </c>
      <c r="I3844" t="s">
        <v>51</v>
      </c>
      <c r="J3844" t="str">
        <f>_xlfn.XLOOKUP(Table1_1[[#This Row],[Analyte]],[1]analyte_order!$B:$B,[1]analyte_order!$C:$C)</f>
        <v>41997-13-1</v>
      </c>
      <c r="K3844">
        <f>_xlfn.XLOOKUP(Table1_1[[#This Row],[CAS_rn]],[1]analyte_order!$C:$C,[1]analyte_order!$E:$E)</f>
        <v>52</v>
      </c>
      <c r="L3844" s="3">
        <v>1.2</v>
      </c>
    </row>
    <row r="3845" spans="1:12" x14ac:dyDescent="0.3">
      <c r="A3845" t="s">
        <v>231</v>
      </c>
      <c r="B3845" s="1">
        <v>44427</v>
      </c>
      <c r="C3845" s="1" t="str">
        <f t="shared" si="60"/>
        <v>21231</v>
      </c>
      <c r="D3845" t="s">
        <v>109</v>
      </c>
      <c r="E3845" t="s">
        <v>120</v>
      </c>
      <c r="F3845" t="s">
        <v>115</v>
      </c>
      <c r="G3845">
        <v>19.5</v>
      </c>
      <c r="H3845">
        <v>186.25</v>
      </c>
      <c r="I3845" t="s">
        <v>52</v>
      </c>
      <c r="J3845" t="str">
        <f>_xlfn.XLOOKUP(Table1_1[[#This Row],[Analyte]],[1]analyte_order!$B:$B,[1]analyte_order!$C:$C)</f>
        <v>423-41-6</v>
      </c>
      <c r="K3845">
        <f>_xlfn.XLOOKUP(Table1_1[[#This Row],[CAS_rn]],[1]analyte_order!$C:$C,[1]analyte_order!$E:$E)</f>
        <v>53</v>
      </c>
      <c r="L3845" s="3">
        <v>0.21249999999999999</v>
      </c>
    </row>
    <row r="3846" spans="1:12" x14ac:dyDescent="0.3">
      <c r="A3846" t="s">
        <v>231</v>
      </c>
      <c r="B3846" s="1">
        <v>44427</v>
      </c>
      <c r="C3846" s="1" t="str">
        <f t="shared" si="60"/>
        <v>21231</v>
      </c>
      <c r="D3846" t="s">
        <v>109</v>
      </c>
      <c r="E3846" t="s">
        <v>120</v>
      </c>
      <c r="F3846" t="s">
        <v>115</v>
      </c>
      <c r="G3846">
        <v>19.5</v>
      </c>
      <c r="H3846">
        <v>186.25</v>
      </c>
      <c r="I3846" t="s">
        <v>53</v>
      </c>
      <c r="J3846" t="str">
        <f>_xlfn.XLOOKUP(Table1_1[[#This Row],[Analyte]],[1]analyte_order!$B:$B,[1]analyte_order!$C:$C)</f>
        <v>777011-38-8</v>
      </c>
      <c r="K3846">
        <f>_xlfn.XLOOKUP(Table1_1[[#This Row],[CAS_rn]],[1]analyte_order!$C:$C,[1]analyte_order!$E:$E)</f>
        <v>54</v>
      </c>
      <c r="L3846" s="3">
        <v>0.58899999999999997</v>
      </c>
    </row>
    <row r="3847" spans="1:12" x14ac:dyDescent="0.3">
      <c r="A3847" t="s">
        <v>231</v>
      </c>
      <c r="B3847" s="1">
        <v>44427</v>
      </c>
      <c r="C3847" s="1" t="str">
        <f t="shared" si="60"/>
        <v>21231</v>
      </c>
      <c r="D3847" t="s">
        <v>109</v>
      </c>
      <c r="E3847" t="s">
        <v>120</v>
      </c>
      <c r="F3847" t="s">
        <v>115</v>
      </c>
      <c r="G3847">
        <v>19.5</v>
      </c>
      <c r="H3847">
        <v>186.25</v>
      </c>
      <c r="I3847" t="s">
        <v>54</v>
      </c>
      <c r="J3847" t="str">
        <f>_xlfn.XLOOKUP(Table1_1[[#This Row],[Analyte]],[1]analyte_order!$B:$B,[1]analyte_order!$C:$C)</f>
        <v>646-83-3</v>
      </c>
      <c r="K3847">
        <f>_xlfn.XLOOKUP(Table1_1[[#This Row],[CAS_rn]],[1]analyte_order!$C:$C,[1]analyte_order!$E:$E)</f>
        <v>55</v>
      </c>
      <c r="L3847" s="3">
        <v>4.2450000000000002E-2</v>
      </c>
    </row>
    <row r="3848" spans="1:12" x14ac:dyDescent="0.3">
      <c r="A3848" t="s">
        <v>231</v>
      </c>
      <c r="B3848" s="1">
        <v>44427</v>
      </c>
      <c r="C3848" s="1" t="str">
        <f t="shared" si="60"/>
        <v>21231</v>
      </c>
      <c r="D3848" t="s">
        <v>109</v>
      </c>
      <c r="E3848" t="s">
        <v>120</v>
      </c>
      <c r="F3848" t="s">
        <v>115</v>
      </c>
      <c r="G3848">
        <v>19.5</v>
      </c>
      <c r="H3848">
        <v>186.25</v>
      </c>
      <c r="I3848" t="s">
        <v>55</v>
      </c>
      <c r="J3848" t="str">
        <f>_xlfn.XLOOKUP(Table1_1[[#This Row],[Analyte]],[1]analyte_order!$B:$B,[1]analyte_order!$C:$C)</f>
        <v>678-41-1</v>
      </c>
      <c r="K3848">
        <f>_xlfn.XLOOKUP(Table1_1[[#This Row],[CAS_rn]],[1]analyte_order!$C:$C,[1]analyte_order!$E:$E)</f>
        <v>56</v>
      </c>
      <c r="L3848" s="3">
        <v>4.2450000000000002E-2</v>
      </c>
    </row>
    <row r="3849" spans="1:12" x14ac:dyDescent="0.3">
      <c r="A3849" t="s">
        <v>231</v>
      </c>
      <c r="B3849" s="1">
        <v>44427</v>
      </c>
      <c r="C3849" s="1" t="str">
        <f t="shared" si="60"/>
        <v>21231</v>
      </c>
      <c r="D3849" t="s">
        <v>109</v>
      </c>
      <c r="E3849" t="s">
        <v>120</v>
      </c>
      <c r="F3849" t="s">
        <v>115</v>
      </c>
      <c r="G3849">
        <v>19.5</v>
      </c>
      <c r="H3849">
        <v>186.25</v>
      </c>
      <c r="I3849" t="s">
        <v>56</v>
      </c>
      <c r="J3849" t="str">
        <f>_xlfn.XLOOKUP(Table1_1[[#This Row],[Analyte]],[1]analyte_order!$B:$B,[1]analyte_order!$C:$C)</f>
        <v>2965-52-8</v>
      </c>
      <c r="K3849">
        <f>_xlfn.XLOOKUP(Table1_1[[#This Row],[CAS_rn]],[1]analyte_order!$C:$C,[1]analyte_order!$E:$E)</f>
        <v>57</v>
      </c>
      <c r="L3849" s="3">
        <v>4.2450000000000002E-2</v>
      </c>
    </row>
    <row r="3850" spans="1:12" x14ac:dyDescent="0.3">
      <c r="A3850" t="s">
        <v>232</v>
      </c>
      <c r="B3850" s="1">
        <v>44427</v>
      </c>
      <c r="C3850" s="1" t="str">
        <f t="shared" si="60"/>
        <v>21231</v>
      </c>
      <c r="D3850" t="s">
        <v>109</v>
      </c>
      <c r="E3850" t="s">
        <v>120</v>
      </c>
      <c r="F3850" t="s">
        <v>190</v>
      </c>
      <c r="G3850">
        <v>19.5</v>
      </c>
      <c r="H3850">
        <v>186.25</v>
      </c>
      <c r="I3850" t="s">
        <v>7</v>
      </c>
      <c r="J3850" t="str">
        <f>_xlfn.XLOOKUP(Table1_1[[#This Row],[Analyte]],[1]analyte_order!$B:$B,[1]analyte_order!$C:$C)</f>
        <v>375-22-4</v>
      </c>
      <c r="K3850">
        <f>_xlfn.XLOOKUP(Table1_1[[#This Row],[CAS_rn]],[1]analyte_order!$C:$C,[1]analyte_order!$E:$E)</f>
        <v>1</v>
      </c>
      <c r="L3850" s="3">
        <v>1.1100000000000001</v>
      </c>
    </row>
    <row r="3851" spans="1:12" x14ac:dyDescent="0.3">
      <c r="A3851" t="s">
        <v>232</v>
      </c>
      <c r="B3851" s="1">
        <v>44427</v>
      </c>
      <c r="C3851" s="1" t="str">
        <f t="shared" si="60"/>
        <v>21231</v>
      </c>
      <c r="D3851" t="s">
        <v>109</v>
      </c>
      <c r="E3851" t="s">
        <v>120</v>
      </c>
      <c r="F3851" t="s">
        <v>190</v>
      </c>
      <c r="G3851">
        <v>19.5</v>
      </c>
      <c r="H3851">
        <v>186.25</v>
      </c>
      <c r="I3851" t="s">
        <v>8</v>
      </c>
      <c r="J3851" t="str">
        <f>_xlfn.XLOOKUP(Table1_1[[#This Row],[Analyte]],[1]analyte_order!$B:$B,[1]analyte_order!$C:$C)</f>
        <v>2706-90-3</v>
      </c>
      <c r="K3851">
        <f>_xlfn.XLOOKUP(Table1_1[[#This Row],[CAS_rn]],[1]analyte_order!$C:$C,[1]analyte_order!$E:$E)</f>
        <v>2</v>
      </c>
      <c r="L3851" s="3">
        <v>0.27700000000000002</v>
      </c>
    </row>
    <row r="3852" spans="1:12" x14ac:dyDescent="0.3">
      <c r="A3852" t="s">
        <v>232</v>
      </c>
      <c r="B3852" s="1">
        <v>44427</v>
      </c>
      <c r="C3852" s="1" t="str">
        <f t="shared" si="60"/>
        <v>21231</v>
      </c>
      <c r="D3852" t="s">
        <v>109</v>
      </c>
      <c r="E3852" t="s">
        <v>120</v>
      </c>
      <c r="F3852" t="s">
        <v>190</v>
      </c>
      <c r="G3852">
        <v>19.5</v>
      </c>
      <c r="H3852">
        <v>186.25</v>
      </c>
      <c r="I3852" t="s">
        <v>9</v>
      </c>
      <c r="J3852" t="str">
        <f>_xlfn.XLOOKUP(Table1_1[[#This Row],[Analyte]],[1]analyte_order!$B:$B,[1]analyte_order!$C:$C)</f>
        <v>307-24-4</v>
      </c>
      <c r="K3852">
        <f>_xlfn.XLOOKUP(Table1_1[[#This Row],[CAS_rn]],[1]analyte_order!$C:$C,[1]analyte_order!$E:$E)</f>
        <v>3</v>
      </c>
      <c r="L3852" s="3">
        <v>1.53</v>
      </c>
    </row>
    <row r="3853" spans="1:12" x14ac:dyDescent="0.3">
      <c r="A3853" t="s">
        <v>232</v>
      </c>
      <c r="B3853" s="1">
        <v>44427</v>
      </c>
      <c r="C3853" s="1" t="str">
        <f t="shared" si="60"/>
        <v>21231</v>
      </c>
      <c r="D3853" t="s">
        <v>109</v>
      </c>
      <c r="E3853" t="s">
        <v>120</v>
      </c>
      <c r="F3853" t="s">
        <v>190</v>
      </c>
      <c r="G3853">
        <v>19.5</v>
      </c>
      <c r="H3853">
        <v>186.25</v>
      </c>
      <c r="I3853" t="s">
        <v>10</v>
      </c>
      <c r="J3853" t="str">
        <f>_xlfn.XLOOKUP(Table1_1[[#This Row],[Analyte]],[1]analyte_order!$B:$B,[1]analyte_order!$C:$C)</f>
        <v>375-85-9</v>
      </c>
      <c r="K3853">
        <f>_xlfn.XLOOKUP(Table1_1[[#This Row],[CAS_rn]],[1]analyte_order!$C:$C,[1]analyte_order!$E:$E)</f>
        <v>4</v>
      </c>
      <c r="L3853" s="3">
        <v>0.111</v>
      </c>
    </row>
    <row r="3854" spans="1:12" x14ac:dyDescent="0.3">
      <c r="A3854" t="s">
        <v>232</v>
      </c>
      <c r="B3854" s="1">
        <v>44427</v>
      </c>
      <c r="C3854" s="1" t="str">
        <f t="shared" si="60"/>
        <v>21231</v>
      </c>
      <c r="D3854" t="s">
        <v>109</v>
      </c>
      <c r="E3854" t="s">
        <v>120</v>
      </c>
      <c r="F3854" t="s">
        <v>190</v>
      </c>
      <c r="G3854">
        <v>19.5</v>
      </c>
      <c r="H3854">
        <v>186.25</v>
      </c>
      <c r="I3854" t="s">
        <v>11</v>
      </c>
      <c r="J3854" t="str">
        <f>_xlfn.XLOOKUP(Table1_1[[#This Row],[Analyte]],[1]analyte_order!$B:$B,[1]analyte_order!$C:$C)</f>
        <v>335-67-1</v>
      </c>
      <c r="K3854">
        <f>_xlfn.XLOOKUP(Table1_1[[#This Row],[CAS_rn]],[1]analyte_order!$C:$C,[1]analyte_order!$E:$E)</f>
        <v>5</v>
      </c>
      <c r="L3854" s="3">
        <v>0.67100000000000004</v>
      </c>
    </row>
    <row r="3855" spans="1:12" x14ac:dyDescent="0.3">
      <c r="A3855" t="s">
        <v>232</v>
      </c>
      <c r="B3855" s="1">
        <v>44427</v>
      </c>
      <c r="C3855" s="1" t="str">
        <f t="shared" si="60"/>
        <v>21231</v>
      </c>
      <c r="D3855" t="s">
        <v>109</v>
      </c>
      <c r="E3855" t="s">
        <v>120</v>
      </c>
      <c r="F3855" t="s">
        <v>190</v>
      </c>
      <c r="G3855">
        <v>19.5</v>
      </c>
      <c r="H3855">
        <v>186.25</v>
      </c>
      <c r="I3855" t="s">
        <v>12</v>
      </c>
      <c r="J3855" t="str">
        <f>_xlfn.XLOOKUP(Table1_1[[#This Row],[Analyte]],[1]analyte_order!$B:$B,[1]analyte_order!$C:$C)</f>
        <v>375-95-1</v>
      </c>
      <c r="K3855">
        <f>_xlfn.XLOOKUP(Table1_1[[#This Row],[CAS_rn]],[1]analyte_order!$C:$C,[1]analyte_order!$E:$E)</f>
        <v>6</v>
      </c>
      <c r="L3855" s="3">
        <v>0.111</v>
      </c>
    </row>
    <row r="3856" spans="1:12" x14ac:dyDescent="0.3">
      <c r="A3856" t="s">
        <v>232</v>
      </c>
      <c r="B3856" s="1">
        <v>44427</v>
      </c>
      <c r="C3856" s="1" t="str">
        <f t="shared" si="60"/>
        <v>21231</v>
      </c>
      <c r="D3856" t="s">
        <v>109</v>
      </c>
      <c r="E3856" t="s">
        <v>120</v>
      </c>
      <c r="F3856" t="s">
        <v>190</v>
      </c>
      <c r="G3856">
        <v>19.5</v>
      </c>
      <c r="H3856">
        <v>186.25</v>
      </c>
      <c r="I3856" t="s">
        <v>19</v>
      </c>
      <c r="J3856" t="str">
        <f>_xlfn.XLOOKUP(Table1_1[[#This Row],[Analyte]],[1]analyte_order!$B:$B,[1]analyte_order!$C:$C)</f>
        <v>335-76-2</v>
      </c>
      <c r="K3856">
        <f>_xlfn.XLOOKUP(Table1_1[[#This Row],[CAS_rn]],[1]analyte_order!$C:$C,[1]analyte_order!$E:$E)</f>
        <v>7</v>
      </c>
      <c r="L3856" s="3">
        <v>1.1299999999999999</v>
      </c>
    </row>
    <row r="3857" spans="1:12" x14ac:dyDescent="0.3">
      <c r="A3857" t="s">
        <v>232</v>
      </c>
      <c r="B3857" s="1">
        <v>44427</v>
      </c>
      <c r="C3857" s="1" t="str">
        <f t="shared" si="60"/>
        <v>21231</v>
      </c>
      <c r="D3857" t="s">
        <v>109</v>
      </c>
      <c r="E3857" t="s">
        <v>120</v>
      </c>
      <c r="F3857" t="s">
        <v>190</v>
      </c>
      <c r="G3857">
        <v>19.5</v>
      </c>
      <c r="H3857">
        <v>186.25</v>
      </c>
      <c r="I3857" t="s">
        <v>20</v>
      </c>
      <c r="J3857" t="str">
        <f>_xlfn.XLOOKUP(Table1_1[[#This Row],[Analyte]],[1]analyte_order!$B:$B,[1]analyte_order!$C:$C)</f>
        <v>2058-94-8</v>
      </c>
      <c r="K3857">
        <f>_xlfn.XLOOKUP(Table1_1[[#This Row],[CAS_rn]],[1]analyte_order!$C:$C,[1]analyte_order!$E:$E)</f>
        <v>8</v>
      </c>
      <c r="L3857" s="3">
        <v>3.6</v>
      </c>
    </row>
    <row r="3858" spans="1:12" x14ac:dyDescent="0.3">
      <c r="A3858" t="s">
        <v>232</v>
      </c>
      <c r="B3858" s="1">
        <v>44427</v>
      </c>
      <c r="C3858" s="1" t="str">
        <f t="shared" si="60"/>
        <v>21231</v>
      </c>
      <c r="D3858" t="s">
        <v>109</v>
      </c>
      <c r="E3858" t="s">
        <v>120</v>
      </c>
      <c r="F3858" t="s">
        <v>190</v>
      </c>
      <c r="G3858">
        <v>19.5</v>
      </c>
      <c r="H3858">
        <v>186.25</v>
      </c>
      <c r="I3858" t="s">
        <v>21</v>
      </c>
      <c r="J3858" t="str">
        <f>_xlfn.XLOOKUP(Table1_1[[#This Row],[Analyte]],[1]analyte_order!$B:$B,[1]analyte_order!$C:$C)</f>
        <v>307-55-1</v>
      </c>
      <c r="K3858">
        <f>_xlfn.XLOOKUP(Table1_1[[#This Row],[CAS_rn]],[1]analyte_order!$C:$C,[1]analyte_order!$E:$E)</f>
        <v>9</v>
      </c>
      <c r="L3858" s="3">
        <v>3.34</v>
      </c>
    </row>
    <row r="3859" spans="1:12" x14ac:dyDescent="0.3">
      <c r="A3859" t="s">
        <v>232</v>
      </c>
      <c r="B3859" s="1">
        <v>44427</v>
      </c>
      <c r="C3859" s="1" t="str">
        <f t="shared" si="60"/>
        <v>21231</v>
      </c>
      <c r="D3859" t="s">
        <v>109</v>
      </c>
      <c r="E3859" t="s">
        <v>120</v>
      </c>
      <c r="F3859" t="s">
        <v>190</v>
      </c>
      <c r="G3859">
        <v>19.5</v>
      </c>
      <c r="H3859">
        <v>186.25</v>
      </c>
      <c r="I3859" t="s">
        <v>22</v>
      </c>
      <c r="J3859" t="str">
        <f>_xlfn.XLOOKUP(Table1_1[[#This Row],[Analyte]],[1]analyte_order!$B:$B,[1]analyte_order!$C:$C)</f>
        <v>72629-94-8</v>
      </c>
      <c r="K3859">
        <f>_xlfn.XLOOKUP(Table1_1[[#This Row],[CAS_rn]],[1]analyte_order!$C:$C,[1]analyte_order!$E:$E)</f>
        <v>10</v>
      </c>
      <c r="L3859" s="3">
        <v>2.85</v>
      </c>
    </row>
    <row r="3860" spans="1:12" x14ac:dyDescent="0.3">
      <c r="A3860" t="s">
        <v>232</v>
      </c>
      <c r="B3860" s="1">
        <v>44427</v>
      </c>
      <c r="C3860" s="1" t="str">
        <f t="shared" si="60"/>
        <v>21231</v>
      </c>
      <c r="D3860" t="s">
        <v>109</v>
      </c>
      <c r="E3860" t="s">
        <v>120</v>
      </c>
      <c r="F3860" t="s">
        <v>190</v>
      </c>
      <c r="G3860">
        <v>19.5</v>
      </c>
      <c r="H3860">
        <v>186.25</v>
      </c>
      <c r="I3860" t="s">
        <v>23</v>
      </c>
      <c r="J3860" t="str">
        <f>_xlfn.XLOOKUP(Table1_1[[#This Row],[Analyte]],[1]analyte_order!$B:$B,[1]analyte_order!$C:$C)</f>
        <v>376-06-7</v>
      </c>
      <c r="K3860">
        <f>_xlfn.XLOOKUP(Table1_1[[#This Row],[CAS_rn]],[1]analyte_order!$C:$C,[1]analyte_order!$E:$E)</f>
        <v>11</v>
      </c>
      <c r="L3860" s="3">
        <v>3.54</v>
      </c>
    </row>
    <row r="3861" spans="1:12" x14ac:dyDescent="0.3">
      <c r="A3861" t="s">
        <v>232</v>
      </c>
      <c r="B3861" s="1">
        <v>44427</v>
      </c>
      <c r="C3861" s="1" t="str">
        <f t="shared" si="60"/>
        <v>21231</v>
      </c>
      <c r="D3861" t="s">
        <v>109</v>
      </c>
      <c r="E3861" t="s">
        <v>120</v>
      </c>
      <c r="F3861" t="s">
        <v>190</v>
      </c>
      <c r="G3861">
        <v>19.5</v>
      </c>
      <c r="H3861">
        <v>186.25</v>
      </c>
      <c r="I3861" t="s">
        <v>24</v>
      </c>
      <c r="J3861" t="str">
        <f>_xlfn.XLOOKUP(Table1_1[[#This Row],[Analyte]],[1]analyte_order!$B:$B,[1]analyte_order!$C:$C)</f>
        <v>67905-19-5</v>
      </c>
      <c r="K3861">
        <f>_xlfn.XLOOKUP(Table1_1[[#This Row],[CAS_rn]],[1]analyte_order!$C:$C,[1]analyte_order!$E:$E)</f>
        <v>12</v>
      </c>
      <c r="L3861" s="3">
        <v>0.111</v>
      </c>
    </row>
    <row r="3862" spans="1:12" x14ac:dyDescent="0.3">
      <c r="A3862" t="s">
        <v>232</v>
      </c>
      <c r="B3862" s="1">
        <v>44427</v>
      </c>
      <c r="C3862" s="1" t="str">
        <f t="shared" si="60"/>
        <v>21231</v>
      </c>
      <c r="D3862" t="s">
        <v>109</v>
      </c>
      <c r="E3862" t="s">
        <v>120</v>
      </c>
      <c r="F3862" t="s">
        <v>190</v>
      </c>
      <c r="G3862">
        <v>19.5</v>
      </c>
      <c r="H3862">
        <v>186.25</v>
      </c>
      <c r="I3862" t="s">
        <v>13</v>
      </c>
      <c r="J3862" t="str">
        <f>_xlfn.XLOOKUP(Table1_1[[#This Row],[Analyte]],[1]analyte_order!$B:$B,[1]analyte_order!$C:$C)</f>
        <v>375-73-5</v>
      </c>
      <c r="K3862">
        <f>_xlfn.XLOOKUP(Table1_1[[#This Row],[CAS_rn]],[1]analyte_order!$C:$C,[1]analyte_order!$E:$E)</f>
        <v>14</v>
      </c>
      <c r="L3862" s="3">
        <v>1</v>
      </c>
    </row>
    <row r="3863" spans="1:12" x14ac:dyDescent="0.3">
      <c r="A3863" t="s">
        <v>232</v>
      </c>
      <c r="B3863" s="1">
        <v>44427</v>
      </c>
      <c r="C3863" s="1" t="str">
        <f t="shared" si="60"/>
        <v>21231</v>
      </c>
      <c r="D3863" t="s">
        <v>109</v>
      </c>
      <c r="E3863" t="s">
        <v>120</v>
      </c>
      <c r="F3863" t="s">
        <v>190</v>
      </c>
      <c r="G3863">
        <v>19.5</v>
      </c>
      <c r="H3863">
        <v>186.25</v>
      </c>
      <c r="I3863" t="s">
        <v>14</v>
      </c>
      <c r="J3863" t="str">
        <f>_xlfn.XLOOKUP(Table1_1[[#This Row],[Analyte]],[1]analyte_order!$B:$B,[1]analyte_order!$C:$C)</f>
        <v>2706-91-4</v>
      </c>
      <c r="K3863">
        <f>_xlfn.XLOOKUP(Table1_1[[#This Row],[CAS_rn]],[1]analyte_order!$C:$C,[1]analyte_order!$E:$E)</f>
        <v>15</v>
      </c>
      <c r="L3863" s="3">
        <v>2.2799999999999998</v>
      </c>
    </row>
    <row r="3864" spans="1:12" x14ac:dyDescent="0.3">
      <c r="A3864" t="s">
        <v>232</v>
      </c>
      <c r="B3864" s="1">
        <v>44427</v>
      </c>
      <c r="C3864" s="1" t="str">
        <f t="shared" si="60"/>
        <v>21231</v>
      </c>
      <c r="D3864" t="s">
        <v>109</v>
      </c>
      <c r="E3864" t="s">
        <v>120</v>
      </c>
      <c r="F3864" t="s">
        <v>190</v>
      </c>
      <c r="G3864">
        <v>19.5</v>
      </c>
      <c r="H3864">
        <v>186.25</v>
      </c>
      <c r="I3864" t="s">
        <v>15</v>
      </c>
      <c r="J3864" t="str">
        <f>_xlfn.XLOOKUP(Table1_1[[#This Row],[Analyte]],[1]analyte_order!$B:$B,[1]analyte_order!$C:$C)</f>
        <v>355-46-4</v>
      </c>
      <c r="K3864">
        <f>_xlfn.XLOOKUP(Table1_1[[#This Row],[CAS_rn]],[1]analyte_order!$C:$C,[1]analyte_order!$E:$E)</f>
        <v>16</v>
      </c>
      <c r="L3864" s="3">
        <v>54</v>
      </c>
    </row>
    <row r="3865" spans="1:12" x14ac:dyDescent="0.3">
      <c r="A3865" t="s">
        <v>232</v>
      </c>
      <c r="B3865" s="1">
        <v>44427</v>
      </c>
      <c r="C3865" s="1" t="str">
        <f t="shared" si="60"/>
        <v>21231</v>
      </c>
      <c r="D3865" t="s">
        <v>109</v>
      </c>
      <c r="E3865" t="s">
        <v>120</v>
      </c>
      <c r="F3865" t="s">
        <v>190</v>
      </c>
      <c r="G3865">
        <v>19.5</v>
      </c>
      <c r="H3865">
        <v>186.25</v>
      </c>
      <c r="I3865" t="s">
        <v>16</v>
      </c>
      <c r="J3865" t="str">
        <f>_xlfn.XLOOKUP(Table1_1[[#This Row],[Analyte]],[1]analyte_order!$B:$B,[1]analyte_order!$C:$C)</f>
        <v>375-92-8</v>
      </c>
      <c r="K3865">
        <f>_xlfn.XLOOKUP(Table1_1[[#This Row],[CAS_rn]],[1]analyte_order!$C:$C,[1]analyte_order!$E:$E)</f>
        <v>17</v>
      </c>
      <c r="L3865" s="3">
        <v>3.98</v>
      </c>
    </row>
    <row r="3866" spans="1:12" x14ac:dyDescent="0.3">
      <c r="A3866" t="s">
        <v>232</v>
      </c>
      <c r="B3866" s="1">
        <v>44427</v>
      </c>
      <c r="C3866" s="1" t="str">
        <f t="shared" si="60"/>
        <v>21231</v>
      </c>
      <c r="D3866" t="s">
        <v>109</v>
      </c>
      <c r="E3866" t="s">
        <v>120</v>
      </c>
      <c r="F3866" t="s">
        <v>190</v>
      </c>
      <c r="G3866">
        <v>19.5</v>
      </c>
      <c r="H3866">
        <v>186.25</v>
      </c>
      <c r="I3866" t="s">
        <v>17</v>
      </c>
      <c r="J3866" t="str">
        <f>_xlfn.XLOOKUP(Table1_1[[#This Row],[Analyte]],[1]analyte_order!$B:$B,[1]analyte_order!$C:$C)</f>
        <v>1763-23-1</v>
      </c>
      <c r="K3866">
        <f>_xlfn.XLOOKUP(Table1_1[[#This Row],[CAS_rn]],[1]analyte_order!$C:$C,[1]analyte_order!$E:$E)</f>
        <v>18</v>
      </c>
      <c r="L3866" s="3">
        <v>508</v>
      </c>
    </row>
    <row r="3867" spans="1:12" x14ac:dyDescent="0.3">
      <c r="A3867" t="s">
        <v>232</v>
      </c>
      <c r="B3867" s="1">
        <v>44427</v>
      </c>
      <c r="C3867" s="1" t="str">
        <f t="shared" si="60"/>
        <v>21231</v>
      </c>
      <c r="D3867" t="s">
        <v>109</v>
      </c>
      <c r="E3867" t="s">
        <v>120</v>
      </c>
      <c r="F3867" t="s">
        <v>190</v>
      </c>
      <c r="G3867">
        <v>19.5</v>
      </c>
      <c r="H3867">
        <v>186.25</v>
      </c>
      <c r="I3867" t="s">
        <v>25</v>
      </c>
      <c r="J3867" t="str">
        <f>_xlfn.XLOOKUP(Table1_1[[#This Row],[Analyte]],[1]analyte_order!$B:$B,[1]analyte_order!$C:$C)</f>
        <v>68259-12-1</v>
      </c>
      <c r="K3867">
        <f>_xlfn.XLOOKUP(Table1_1[[#This Row],[CAS_rn]],[1]analyte_order!$C:$C,[1]analyte_order!$E:$E)</f>
        <v>19</v>
      </c>
      <c r="L3867" s="3">
        <v>5.77</v>
      </c>
    </row>
    <row r="3868" spans="1:12" x14ac:dyDescent="0.3">
      <c r="A3868" t="s">
        <v>232</v>
      </c>
      <c r="B3868" s="1">
        <v>44427</v>
      </c>
      <c r="C3868" s="1" t="str">
        <f t="shared" si="60"/>
        <v>21231</v>
      </c>
      <c r="D3868" t="s">
        <v>109</v>
      </c>
      <c r="E3868" t="s">
        <v>120</v>
      </c>
      <c r="F3868" t="s">
        <v>190</v>
      </c>
      <c r="G3868">
        <v>19.5</v>
      </c>
      <c r="H3868">
        <v>186.25</v>
      </c>
      <c r="I3868" t="s">
        <v>26</v>
      </c>
      <c r="J3868" t="str">
        <f>_xlfn.XLOOKUP(Table1_1[[#This Row],[Analyte]],[1]analyte_order!$B:$B,[1]analyte_order!$C:$C)</f>
        <v>335-77-3</v>
      </c>
      <c r="K3868">
        <f>_xlfn.XLOOKUP(Table1_1[[#This Row],[CAS_rn]],[1]analyte_order!$C:$C,[1]analyte_order!$E:$E)</f>
        <v>20</v>
      </c>
      <c r="L3868" s="3">
        <v>15.2</v>
      </c>
    </row>
    <row r="3869" spans="1:12" x14ac:dyDescent="0.3">
      <c r="A3869" t="s">
        <v>232</v>
      </c>
      <c r="B3869" s="1">
        <v>44427</v>
      </c>
      <c r="C3869" s="1" t="str">
        <f t="shared" si="60"/>
        <v>21231</v>
      </c>
      <c r="D3869" t="s">
        <v>109</v>
      </c>
      <c r="E3869" t="s">
        <v>120</v>
      </c>
      <c r="F3869" t="s">
        <v>190</v>
      </c>
      <c r="G3869">
        <v>19.5</v>
      </c>
      <c r="H3869">
        <v>186.25</v>
      </c>
      <c r="I3869" t="s">
        <v>27</v>
      </c>
      <c r="J3869" t="str">
        <f>_xlfn.XLOOKUP(Table1_1[[#This Row],[Analyte]],[1]analyte_order!$B:$B,[1]analyte_order!$C:$C)</f>
        <v>79780-39-5</v>
      </c>
      <c r="K3869">
        <f>_xlfn.XLOOKUP(Table1_1[[#This Row],[CAS_rn]],[1]analyte_order!$C:$C,[1]analyte_order!$E:$E)</f>
        <v>21</v>
      </c>
      <c r="L3869" s="3">
        <v>1.8</v>
      </c>
    </row>
    <row r="3870" spans="1:12" x14ac:dyDescent="0.3">
      <c r="A3870" t="s">
        <v>232</v>
      </c>
      <c r="B3870" s="1">
        <v>44427</v>
      </c>
      <c r="C3870" s="1" t="str">
        <f t="shared" si="60"/>
        <v>21231</v>
      </c>
      <c r="D3870" t="s">
        <v>109</v>
      </c>
      <c r="E3870" t="s">
        <v>120</v>
      </c>
      <c r="F3870" t="s">
        <v>190</v>
      </c>
      <c r="G3870">
        <v>19.5</v>
      </c>
      <c r="H3870">
        <v>186.25</v>
      </c>
      <c r="I3870" t="s">
        <v>28</v>
      </c>
      <c r="J3870" t="str">
        <f>_xlfn.XLOOKUP(Table1_1[[#This Row],[Analyte]],[1]analyte_order!$B:$B,[1]analyte_order!$C:$C)</f>
        <v>757124-72-4</v>
      </c>
      <c r="K3870">
        <f>_xlfn.XLOOKUP(Table1_1[[#This Row],[CAS_rn]],[1]analyte_order!$C:$C,[1]analyte_order!$E:$E)</f>
        <v>22</v>
      </c>
      <c r="L3870" s="3">
        <v>0.55500000000000005</v>
      </c>
    </row>
    <row r="3871" spans="1:12" x14ac:dyDescent="0.3">
      <c r="A3871" t="s">
        <v>232</v>
      </c>
      <c r="B3871" s="1">
        <v>44427</v>
      </c>
      <c r="C3871" s="1" t="str">
        <f t="shared" si="60"/>
        <v>21231</v>
      </c>
      <c r="D3871" t="s">
        <v>109</v>
      </c>
      <c r="E3871" t="s">
        <v>120</v>
      </c>
      <c r="F3871" t="s">
        <v>190</v>
      </c>
      <c r="G3871">
        <v>19.5</v>
      </c>
      <c r="H3871">
        <v>186.25</v>
      </c>
      <c r="I3871" t="s">
        <v>18</v>
      </c>
      <c r="J3871" t="str">
        <f>_xlfn.XLOOKUP(Table1_1[[#This Row],[Analyte]],[1]analyte_order!$B:$B,[1]analyte_order!$C:$C)</f>
        <v>27619-97-2</v>
      </c>
      <c r="K3871">
        <f>_xlfn.XLOOKUP(Table1_1[[#This Row],[CAS_rn]],[1]analyte_order!$C:$C,[1]analyte_order!$E:$E)</f>
        <v>23</v>
      </c>
      <c r="L3871" s="3">
        <v>0.111</v>
      </c>
    </row>
    <row r="3872" spans="1:12" x14ac:dyDescent="0.3">
      <c r="A3872" t="s">
        <v>232</v>
      </c>
      <c r="B3872" s="1">
        <v>44427</v>
      </c>
      <c r="C3872" s="1" t="str">
        <f t="shared" si="60"/>
        <v>21231</v>
      </c>
      <c r="D3872" t="s">
        <v>109</v>
      </c>
      <c r="E3872" t="s">
        <v>120</v>
      </c>
      <c r="F3872" t="s">
        <v>190</v>
      </c>
      <c r="G3872">
        <v>19.5</v>
      </c>
      <c r="H3872">
        <v>186.25</v>
      </c>
      <c r="I3872" t="s">
        <v>29</v>
      </c>
      <c r="J3872" t="str">
        <f>_xlfn.XLOOKUP(Table1_1[[#This Row],[Analyte]],[1]analyte_order!$B:$B,[1]analyte_order!$C:$C)</f>
        <v>39108-34-4</v>
      </c>
      <c r="K3872">
        <f>_xlfn.XLOOKUP(Table1_1[[#This Row],[CAS_rn]],[1]analyte_order!$C:$C,[1]analyte_order!$E:$E)</f>
        <v>24</v>
      </c>
      <c r="L3872" s="3">
        <v>5.31</v>
      </c>
    </row>
    <row r="3873" spans="1:12" x14ac:dyDescent="0.3">
      <c r="A3873" t="s">
        <v>232</v>
      </c>
      <c r="B3873" s="1">
        <v>44427</v>
      </c>
      <c r="C3873" s="1" t="str">
        <f t="shared" si="60"/>
        <v>21231</v>
      </c>
      <c r="D3873" t="s">
        <v>109</v>
      </c>
      <c r="E3873" t="s">
        <v>120</v>
      </c>
      <c r="F3873" t="s">
        <v>190</v>
      </c>
      <c r="G3873">
        <v>19.5</v>
      </c>
      <c r="H3873">
        <v>186.25</v>
      </c>
      <c r="I3873" t="s">
        <v>30</v>
      </c>
      <c r="J3873" t="str">
        <f>_xlfn.XLOOKUP(Table1_1[[#This Row],[Analyte]],[1]analyte_order!$B:$B,[1]analyte_order!$C:$C)</f>
        <v>120226-60-0</v>
      </c>
      <c r="K3873">
        <f>_xlfn.XLOOKUP(Table1_1[[#This Row],[CAS_rn]],[1]analyte_order!$C:$C,[1]analyte_order!$E:$E)</f>
        <v>25</v>
      </c>
      <c r="L3873" s="3">
        <v>9.01</v>
      </c>
    </row>
    <row r="3874" spans="1:12" x14ac:dyDescent="0.3">
      <c r="A3874" t="s">
        <v>232</v>
      </c>
      <c r="B3874" s="1">
        <v>44427</v>
      </c>
      <c r="C3874" s="1" t="str">
        <f t="shared" si="60"/>
        <v>21231</v>
      </c>
      <c r="D3874" t="s">
        <v>109</v>
      </c>
      <c r="E3874" t="s">
        <v>120</v>
      </c>
      <c r="F3874" t="s">
        <v>190</v>
      </c>
      <c r="G3874">
        <v>19.5</v>
      </c>
      <c r="H3874">
        <v>186.25</v>
      </c>
      <c r="I3874" t="s">
        <v>31</v>
      </c>
      <c r="J3874" t="str">
        <f>_xlfn.XLOOKUP(Table1_1[[#This Row],[Analyte]],[1]analyte_order!$B:$B,[1]analyte_order!$C:$C)</f>
        <v>2355-31-9</v>
      </c>
      <c r="K3874">
        <f>_xlfn.XLOOKUP(Table1_1[[#This Row],[CAS_rn]],[1]analyte_order!$C:$C,[1]analyte_order!$E:$E)</f>
        <v>26</v>
      </c>
      <c r="L3874" s="3">
        <v>0.111</v>
      </c>
    </row>
    <row r="3875" spans="1:12" x14ac:dyDescent="0.3">
      <c r="A3875" t="s">
        <v>232</v>
      </c>
      <c r="B3875" s="1">
        <v>44427</v>
      </c>
      <c r="C3875" s="1" t="str">
        <f t="shared" si="60"/>
        <v>21231</v>
      </c>
      <c r="D3875" t="s">
        <v>109</v>
      </c>
      <c r="E3875" t="s">
        <v>120</v>
      </c>
      <c r="F3875" t="s">
        <v>190</v>
      </c>
      <c r="G3875">
        <v>19.5</v>
      </c>
      <c r="H3875">
        <v>186.25</v>
      </c>
      <c r="I3875" t="s">
        <v>32</v>
      </c>
      <c r="J3875" t="str">
        <f>_xlfn.XLOOKUP(Table1_1[[#This Row],[Analyte]],[1]analyte_order!$B:$B,[1]analyte_order!$C:$C)</f>
        <v>2991-50-6</v>
      </c>
      <c r="K3875">
        <f>_xlfn.XLOOKUP(Table1_1[[#This Row],[CAS_rn]],[1]analyte_order!$C:$C,[1]analyte_order!$E:$E)</f>
        <v>27</v>
      </c>
      <c r="L3875" s="3">
        <v>0.111</v>
      </c>
    </row>
    <row r="3876" spans="1:12" x14ac:dyDescent="0.3">
      <c r="A3876" t="s">
        <v>232</v>
      </c>
      <c r="B3876" s="1">
        <v>44427</v>
      </c>
      <c r="C3876" s="1" t="str">
        <f t="shared" si="60"/>
        <v>21231</v>
      </c>
      <c r="D3876" t="s">
        <v>109</v>
      </c>
      <c r="E3876" t="s">
        <v>120</v>
      </c>
      <c r="F3876" t="s">
        <v>190</v>
      </c>
      <c r="G3876">
        <v>19.5</v>
      </c>
      <c r="H3876">
        <v>186.25</v>
      </c>
      <c r="I3876" t="s">
        <v>33</v>
      </c>
      <c r="J3876" t="str">
        <f>_xlfn.XLOOKUP(Table1_1[[#This Row],[Analyte]],[1]analyte_order!$B:$B,[1]analyte_order!$C:$C)</f>
        <v>754-91-6</v>
      </c>
      <c r="K3876">
        <f>_xlfn.XLOOKUP(Table1_1[[#This Row],[CAS_rn]],[1]analyte_order!$C:$C,[1]analyte_order!$E:$E)</f>
        <v>28</v>
      </c>
      <c r="L3876" s="3">
        <v>3.93</v>
      </c>
    </row>
    <row r="3877" spans="1:12" x14ac:dyDescent="0.3">
      <c r="A3877" t="s">
        <v>232</v>
      </c>
      <c r="B3877" s="1">
        <v>44427</v>
      </c>
      <c r="C3877" s="1" t="str">
        <f t="shared" si="60"/>
        <v>21231</v>
      </c>
      <c r="D3877" t="s">
        <v>109</v>
      </c>
      <c r="E3877" t="s">
        <v>120</v>
      </c>
      <c r="F3877" t="s">
        <v>190</v>
      </c>
      <c r="G3877">
        <v>19.5</v>
      </c>
      <c r="H3877">
        <v>186.25</v>
      </c>
      <c r="I3877" t="s">
        <v>34</v>
      </c>
      <c r="J3877" t="str">
        <f>_xlfn.XLOOKUP(Table1_1[[#This Row],[Analyte]],[1]analyte_order!$B:$B,[1]analyte_order!$C:$C)</f>
        <v>2806-24-8</v>
      </c>
      <c r="K3877">
        <f>_xlfn.XLOOKUP(Table1_1[[#This Row],[CAS_rn]],[1]analyte_order!$C:$C,[1]analyte_order!$E:$E)</f>
        <v>29</v>
      </c>
      <c r="L3877" s="3">
        <v>0.27700000000000002</v>
      </c>
    </row>
    <row r="3878" spans="1:12" x14ac:dyDescent="0.3">
      <c r="A3878" t="s">
        <v>232</v>
      </c>
      <c r="B3878" s="1">
        <v>44427</v>
      </c>
      <c r="C3878" s="1" t="str">
        <f t="shared" si="60"/>
        <v>21231</v>
      </c>
      <c r="D3878" t="s">
        <v>109</v>
      </c>
      <c r="E3878" t="s">
        <v>120</v>
      </c>
      <c r="F3878" t="s">
        <v>190</v>
      </c>
      <c r="G3878">
        <v>19.5</v>
      </c>
      <c r="H3878">
        <v>186.25</v>
      </c>
      <c r="I3878" t="s">
        <v>35</v>
      </c>
      <c r="J3878" t="str">
        <f>_xlfn.XLOOKUP(Table1_1[[#This Row],[Analyte]],[1]analyte_order!$B:$B,[1]analyte_order!$C:$C)</f>
        <v>31506-32-8</v>
      </c>
      <c r="K3878">
        <f>_xlfn.XLOOKUP(Table1_1[[#This Row],[CAS_rn]],[1]analyte_order!$C:$C,[1]analyte_order!$E:$E)</f>
        <v>30</v>
      </c>
      <c r="L3878" s="3">
        <v>0.55500000000000005</v>
      </c>
    </row>
    <row r="3879" spans="1:12" x14ac:dyDescent="0.3">
      <c r="A3879" t="s">
        <v>232</v>
      </c>
      <c r="B3879" s="1">
        <v>44427</v>
      </c>
      <c r="C3879" s="1" t="str">
        <f t="shared" si="60"/>
        <v>21231</v>
      </c>
      <c r="D3879" t="s">
        <v>109</v>
      </c>
      <c r="E3879" t="s">
        <v>120</v>
      </c>
      <c r="F3879" t="s">
        <v>190</v>
      </c>
      <c r="G3879">
        <v>19.5</v>
      </c>
      <c r="H3879">
        <v>186.25</v>
      </c>
      <c r="I3879" t="s">
        <v>36</v>
      </c>
      <c r="J3879" t="str">
        <f>_xlfn.XLOOKUP(Table1_1[[#This Row],[Analyte]],[1]analyte_order!$B:$B,[1]analyte_order!$C:$C)</f>
        <v>4151-50-2</v>
      </c>
      <c r="K3879">
        <f>_xlfn.XLOOKUP(Table1_1[[#This Row],[CAS_rn]],[1]analyte_order!$C:$C,[1]analyte_order!$E:$E)</f>
        <v>31</v>
      </c>
      <c r="L3879" s="3">
        <v>4.4000000000000004</v>
      </c>
    </row>
    <row r="3880" spans="1:12" x14ac:dyDescent="0.3">
      <c r="A3880" t="s">
        <v>232</v>
      </c>
      <c r="B3880" s="1">
        <v>44427</v>
      </c>
      <c r="C3880" s="1" t="str">
        <f t="shared" si="60"/>
        <v>21231</v>
      </c>
      <c r="D3880" t="s">
        <v>109</v>
      </c>
      <c r="E3880" t="s">
        <v>120</v>
      </c>
      <c r="F3880" t="s">
        <v>190</v>
      </c>
      <c r="G3880">
        <v>19.5</v>
      </c>
      <c r="H3880">
        <v>186.25</v>
      </c>
      <c r="I3880" t="s">
        <v>37</v>
      </c>
      <c r="J3880" t="str">
        <f>_xlfn.XLOOKUP(Table1_1[[#This Row],[Analyte]],[1]analyte_order!$B:$B,[1]analyte_order!$C:$C)</f>
        <v>13252-13-6</v>
      </c>
      <c r="K3880">
        <f>_xlfn.XLOOKUP(Table1_1[[#This Row],[CAS_rn]],[1]analyte_order!$C:$C,[1]analyte_order!$E:$E)</f>
        <v>34</v>
      </c>
      <c r="L3880" s="3">
        <v>0.111</v>
      </c>
    </row>
    <row r="3881" spans="1:12" x14ac:dyDescent="0.3">
      <c r="A3881" t="s">
        <v>232</v>
      </c>
      <c r="B3881" s="1">
        <v>44427</v>
      </c>
      <c r="C3881" s="1" t="str">
        <f t="shared" si="60"/>
        <v>21231</v>
      </c>
      <c r="D3881" t="s">
        <v>109</v>
      </c>
      <c r="E3881" t="s">
        <v>120</v>
      </c>
      <c r="F3881" t="s">
        <v>190</v>
      </c>
      <c r="G3881">
        <v>19.5</v>
      </c>
      <c r="H3881">
        <v>186.25</v>
      </c>
      <c r="I3881" t="s">
        <v>38</v>
      </c>
      <c r="J3881" t="str">
        <f>_xlfn.XLOOKUP(Table1_1[[#This Row],[Analyte]],[1]analyte_order!$B:$B,[1]analyte_order!$C:$C)</f>
        <v>919005-14-4</v>
      </c>
      <c r="K3881">
        <f>_xlfn.XLOOKUP(Table1_1[[#This Row],[CAS_rn]],[1]analyte_order!$C:$C,[1]analyte_order!$E:$E)</f>
        <v>35</v>
      </c>
      <c r="L3881" s="3">
        <v>0.111</v>
      </c>
    </row>
    <row r="3882" spans="1:12" x14ac:dyDescent="0.3">
      <c r="A3882" t="s">
        <v>232</v>
      </c>
      <c r="B3882" s="1">
        <v>44427</v>
      </c>
      <c r="C3882" s="1" t="str">
        <f t="shared" si="60"/>
        <v>21231</v>
      </c>
      <c r="D3882" t="s">
        <v>109</v>
      </c>
      <c r="E3882" t="s">
        <v>120</v>
      </c>
      <c r="F3882" t="s">
        <v>190</v>
      </c>
      <c r="G3882">
        <v>19.5</v>
      </c>
      <c r="H3882">
        <v>186.25</v>
      </c>
      <c r="I3882" t="s">
        <v>39</v>
      </c>
      <c r="J3882" t="str">
        <f>_xlfn.XLOOKUP(Table1_1[[#This Row],[Analyte]],[1]analyte_order!$B:$B,[1]analyte_order!$C:$C)</f>
        <v>756426-58-1</v>
      </c>
      <c r="K3882">
        <f>_xlfn.XLOOKUP(Table1_1[[#This Row],[CAS_rn]],[1]analyte_order!$C:$C,[1]analyte_order!$E:$E)</f>
        <v>36</v>
      </c>
      <c r="L3882" s="3">
        <v>0.55500000000000005</v>
      </c>
    </row>
    <row r="3883" spans="1:12" x14ac:dyDescent="0.3">
      <c r="A3883" t="s">
        <v>232</v>
      </c>
      <c r="B3883" s="1">
        <v>44427</v>
      </c>
      <c r="C3883" s="1" t="str">
        <f t="shared" si="60"/>
        <v>21231</v>
      </c>
      <c r="D3883" t="s">
        <v>109</v>
      </c>
      <c r="E3883" t="s">
        <v>120</v>
      </c>
      <c r="F3883" t="s">
        <v>190</v>
      </c>
      <c r="G3883">
        <v>19.5</v>
      </c>
      <c r="H3883">
        <v>186.25</v>
      </c>
      <c r="I3883" t="s">
        <v>40</v>
      </c>
      <c r="J3883" t="str">
        <f>_xlfn.XLOOKUP(Table1_1[[#This Row],[Analyte]],[1]analyte_order!$B:$B,[1]analyte_order!$C:$C)</f>
        <v>763051-92-9</v>
      </c>
      <c r="K3883">
        <f>_xlfn.XLOOKUP(Table1_1[[#This Row],[CAS_rn]],[1]analyte_order!$C:$C,[1]analyte_order!$E:$E)</f>
        <v>37</v>
      </c>
      <c r="L3883" s="3">
        <v>0.55500000000000005</v>
      </c>
    </row>
    <row r="3884" spans="1:12" x14ac:dyDescent="0.3">
      <c r="A3884" t="s">
        <v>232</v>
      </c>
      <c r="B3884" s="1">
        <v>44427</v>
      </c>
      <c r="C3884" s="1" t="str">
        <f t="shared" si="60"/>
        <v>21231</v>
      </c>
      <c r="D3884" t="s">
        <v>109</v>
      </c>
      <c r="E3884" t="s">
        <v>120</v>
      </c>
      <c r="F3884" t="s">
        <v>190</v>
      </c>
      <c r="G3884">
        <v>19.5</v>
      </c>
      <c r="H3884">
        <v>186.25</v>
      </c>
      <c r="I3884" t="s">
        <v>41</v>
      </c>
      <c r="J3884" t="str">
        <f>_xlfn.XLOOKUP(Table1_1[[#This Row],[Analyte]],[1]analyte_order!$B:$B,[1]analyte_order!$C:$C)</f>
        <v>356-02-5</v>
      </c>
      <c r="K3884">
        <f>_xlfn.XLOOKUP(Table1_1[[#This Row],[CAS_rn]],[1]analyte_order!$C:$C,[1]analyte_order!$E:$E)</f>
        <v>38</v>
      </c>
      <c r="L3884" s="3">
        <v>1.1100000000000001</v>
      </c>
    </row>
    <row r="3885" spans="1:12" x14ac:dyDescent="0.3">
      <c r="A3885" t="s">
        <v>232</v>
      </c>
      <c r="B3885" s="1">
        <v>44427</v>
      </c>
      <c r="C3885" s="1" t="str">
        <f t="shared" si="60"/>
        <v>21231</v>
      </c>
      <c r="D3885" t="s">
        <v>109</v>
      </c>
      <c r="E3885" t="s">
        <v>120</v>
      </c>
      <c r="F3885" t="s">
        <v>190</v>
      </c>
      <c r="G3885">
        <v>19.5</v>
      </c>
      <c r="H3885">
        <v>186.25</v>
      </c>
      <c r="I3885" t="s">
        <v>42</v>
      </c>
      <c r="J3885" t="str">
        <f>_xlfn.XLOOKUP(Table1_1[[#This Row],[Analyte]],[1]analyte_order!$B:$B,[1]analyte_order!$C:$C)</f>
        <v>914637-49-3</v>
      </c>
      <c r="K3885">
        <f>_xlfn.XLOOKUP(Table1_1[[#This Row],[CAS_rn]],[1]analyte_order!$C:$C,[1]analyte_order!$E:$E)</f>
        <v>39</v>
      </c>
      <c r="L3885" s="3">
        <v>0.55500000000000005</v>
      </c>
    </row>
    <row r="3886" spans="1:12" x14ac:dyDescent="0.3">
      <c r="A3886" t="s">
        <v>232</v>
      </c>
      <c r="B3886" s="1">
        <v>44427</v>
      </c>
      <c r="C3886" s="1" t="str">
        <f t="shared" si="60"/>
        <v>21231</v>
      </c>
      <c r="D3886" t="s">
        <v>109</v>
      </c>
      <c r="E3886" t="s">
        <v>120</v>
      </c>
      <c r="F3886" t="s">
        <v>190</v>
      </c>
      <c r="G3886">
        <v>19.5</v>
      </c>
      <c r="H3886">
        <v>186.25</v>
      </c>
      <c r="I3886" t="s">
        <v>43</v>
      </c>
      <c r="J3886" t="str">
        <f>_xlfn.XLOOKUP(Table1_1[[#This Row],[Analyte]],[1]analyte_order!$B:$B,[1]analyte_order!$C:$C)</f>
        <v>812-70-4</v>
      </c>
      <c r="K3886">
        <f>_xlfn.XLOOKUP(Table1_1[[#This Row],[CAS_rn]],[1]analyte_order!$C:$C,[1]analyte_order!$E:$E)</f>
        <v>40</v>
      </c>
      <c r="L3886" s="3">
        <v>3.34</v>
      </c>
    </row>
    <row r="3887" spans="1:12" x14ac:dyDescent="0.3">
      <c r="A3887" t="s">
        <v>232</v>
      </c>
      <c r="B3887" s="1">
        <v>44427</v>
      </c>
      <c r="C3887" s="1" t="str">
        <f t="shared" si="60"/>
        <v>21231</v>
      </c>
      <c r="D3887" t="s">
        <v>109</v>
      </c>
      <c r="E3887" t="s">
        <v>120</v>
      </c>
      <c r="F3887" t="s">
        <v>190</v>
      </c>
      <c r="G3887">
        <v>19.5</v>
      </c>
      <c r="H3887">
        <v>186.25</v>
      </c>
      <c r="I3887" t="s">
        <v>44</v>
      </c>
      <c r="J3887" t="str">
        <f>_xlfn.XLOOKUP(Table1_1[[#This Row],[Analyte]],[1]analyte_order!$B:$B,[1]analyte_order!$C:$C)</f>
        <v>53826-12-3</v>
      </c>
      <c r="K3887">
        <f>_xlfn.XLOOKUP(Table1_1[[#This Row],[CAS_rn]],[1]analyte_order!$C:$C,[1]analyte_order!$E:$E)</f>
        <v>41</v>
      </c>
      <c r="L3887" s="3">
        <v>0.27700000000000002</v>
      </c>
    </row>
    <row r="3888" spans="1:12" x14ac:dyDescent="0.3">
      <c r="A3888" t="s">
        <v>232</v>
      </c>
      <c r="B3888" s="1">
        <v>44427</v>
      </c>
      <c r="C3888" s="1" t="str">
        <f t="shared" si="60"/>
        <v>21231</v>
      </c>
      <c r="D3888" t="s">
        <v>109</v>
      </c>
      <c r="E3888" t="s">
        <v>120</v>
      </c>
      <c r="F3888" t="s">
        <v>190</v>
      </c>
      <c r="G3888">
        <v>19.5</v>
      </c>
      <c r="H3888">
        <v>186.25</v>
      </c>
      <c r="I3888" t="s">
        <v>45</v>
      </c>
      <c r="J3888" t="str">
        <f>_xlfn.XLOOKUP(Table1_1[[#This Row],[Analyte]],[1]analyte_order!$B:$B,[1]analyte_order!$C:$C)</f>
        <v>27854-31-5</v>
      </c>
      <c r="K3888">
        <f>_xlfn.XLOOKUP(Table1_1[[#This Row],[CAS_rn]],[1]analyte_order!$C:$C,[1]analyte_order!$E:$E)</f>
        <v>42</v>
      </c>
      <c r="L3888" s="3">
        <v>1.1100000000000001</v>
      </c>
    </row>
    <row r="3889" spans="1:12" x14ac:dyDescent="0.3">
      <c r="A3889" t="s">
        <v>232</v>
      </c>
      <c r="B3889" s="1">
        <v>44427</v>
      </c>
      <c r="C3889" s="1" t="str">
        <f t="shared" si="60"/>
        <v>21231</v>
      </c>
      <c r="D3889" t="s">
        <v>109</v>
      </c>
      <c r="E3889" t="s">
        <v>120</v>
      </c>
      <c r="F3889" t="s">
        <v>190</v>
      </c>
      <c r="G3889">
        <v>19.5</v>
      </c>
      <c r="H3889">
        <v>186.25</v>
      </c>
      <c r="I3889" t="s">
        <v>46</v>
      </c>
      <c r="J3889" t="str">
        <f>_xlfn.XLOOKUP(Table1_1[[#This Row],[Analyte]],[1]analyte_order!$B:$B,[1]analyte_order!$C:$C)</f>
        <v>53826-13-4</v>
      </c>
      <c r="K3889">
        <f>_xlfn.XLOOKUP(Table1_1[[#This Row],[CAS_rn]],[1]analyte_order!$C:$C,[1]analyte_order!$E:$E)</f>
        <v>43</v>
      </c>
      <c r="L3889" s="3">
        <v>1.1100000000000001</v>
      </c>
    </row>
    <row r="3890" spans="1:12" x14ac:dyDescent="0.3">
      <c r="A3890" t="s">
        <v>232</v>
      </c>
      <c r="B3890" s="1">
        <v>44427</v>
      </c>
      <c r="C3890" s="1" t="str">
        <f t="shared" si="60"/>
        <v>21231</v>
      </c>
      <c r="D3890" t="s">
        <v>109</v>
      </c>
      <c r="E3890" t="s">
        <v>120</v>
      </c>
      <c r="F3890" t="s">
        <v>190</v>
      </c>
      <c r="G3890">
        <v>19.5</v>
      </c>
      <c r="H3890">
        <v>186.25</v>
      </c>
      <c r="I3890" t="s">
        <v>47</v>
      </c>
      <c r="J3890" t="str">
        <f>_xlfn.XLOOKUP(Table1_1[[#This Row],[Analyte]],[1]analyte_order!$B:$B,[1]analyte_order!$C:$C)</f>
        <v>161094-75-3</v>
      </c>
      <c r="K3890">
        <f>_xlfn.XLOOKUP(Table1_1[[#This Row],[CAS_rn]],[1]analyte_order!$C:$C,[1]analyte_order!$E:$E)</f>
        <v>44</v>
      </c>
      <c r="L3890" s="3">
        <v>0.111</v>
      </c>
    </row>
    <row r="3891" spans="1:12" x14ac:dyDescent="0.3">
      <c r="A3891" t="s">
        <v>232</v>
      </c>
      <c r="B3891" s="1">
        <v>44427</v>
      </c>
      <c r="C3891" s="1" t="str">
        <f t="shared" si="60"/>
        <v>21231</v>
      </c>
      <c r="D3891" t="s">
        <v>109</v>
      </c>
      <c r="E3891" t="s">
        <v>120</v>
      </c>
      <c r="F3891" t="s">
        <v>190</v>
      </c>
      <c r="G3891">
        <v>19.5</v>
      </c>
      <c r="H3891">
        <v>186.25</v>
      </c>
      <c r="I3891" t="s">
        <v>48</v>
      </c>
      <c r="J3891" t="str">
        <f>_xlfn.XLOOKUP(Table1_1[[#This Row],[Analyte]],[1]analyte_order!$B:$B,[1]analyte_order!$C:$C)</f>
        <v>70887-84-2</v>
      </c>
      <c r="K3891">
        <f>_xlfn.XLOOKUP(Table1_1[[#This Row],[CAS_rn]],[1]analyte_order!$C:$C,[1]analyte_order!$E:$E)</f>
        <v>45</v>
      </c>
      <c r="L3891" s="3">
        <v>0.111</v>
      </c>
    </row>
    <row r="3892" spans="1:12" x14ac:dyDescent="0.3">
      <c r="A3892" t="s">
        <v>232</v>
      </c>
      <c r="B3892" s="1">
        <v>44427</v>
      </c>
      <c r="C3892" s="1" t="str">
        <f t="shared" si="60"/>
        <v>21231</v>
      </c>
      <c r="D3892" t="s">
        <v>109</v>
      </c>
      <c r="E3892" t="s">
        <v>120</v>
      </c>
      <c r="F3892" t="s">
        <v>190</v>
      </c>
      <c r="G3892">
        <v>19.5</v>
      </c>
      <c r="H3892">
        <v>186.25</v>
      </c>
      <c r="I3892" t="s">
        <v>49</v>
      </c>
      <c r="J3892" t="str">
        <f>_xlfn.XLOOKUP(Table1_1[[#This Row],[Analyte]],[1]analyte_order!$B:$B,[1]analyte_order!$C:$C)</f>
        <v>57677-95-9</v>
      </c>
      <c r="K3892">
        <f>_xlfn.XLOOKUP(Table1_1[[#This Row],[CAS_rn]],[1]analyte_order!$C:$C,[1]analyte_order!$E:$E)</f>
        <v>46</v>
      </c>
      <c r="L3892" s="3">
        <v>0.111</v>
      </c>
    </row>
    <row r="3893" spans="1:12" x14ac:dyDescent="0.3">
      <c r="A3893" t="s">
        <v>232</v>
      </c>
      <c r="B3893" s="1">
        <v>44427</v>
      </c>
      <c r="C3893" s="1" t="str">
        <f t="shared" si="60"/>
        <v>21231</v>
      </c>
      <c r="D3893" t="s">
        <v>109</v>
      </c>
      <c r="E3893" t="s">
        <v>120</v>
      </c>
      <c r="F3893" t="s">
        <v>190</v>
      </c>
      <c r="G3893">
        <v>19.5</v>
      </c>
      <c r="H3893">
        <v>186.25</v>
      </c>
      <c r="I3893" t="s">
        <v>50</v>
      </c>
      <c r="J3893" t="str">
        <f>_xlfn.XLOOKUP(Table1_1[[#This Row],[Analyte]],[1]analyte_order!$B:$B,[1]analyte_order!$C:$C)</f>
        <v>30334-69-1</v>
      </c>
      <c r="K3893">
        <f>_xlfn.XLOOKUP(Table1_1[[#This Row],[CAS_rn]],[1]analyte_order!$C:$C,[1]analyte_order!$E:$E)</f>
        <v>51</v>
      </c>
      <c r="L3893" s="3">
        <v>2.1800000000000002</v>
      </c>
    </row>
    <row r="3894" spans="1:12" x14ac:dyDescent="0.3">
      <c r="A3894" t="s">
        <v>232</v>
      </c>
      <c r="B3894" s="1">
        <v>44427</v>
      </c>
      <c r="C3894" s="1" t="str">
        <f t="shared" si="60"/>
        <v>21231</v>
      </c>
      <c r="D3894" t="s">
        <v>109</v>
      </c>
      <c r="E3894" t="s">
        <v>120</v>
      </c>
      <c r="F3894" t="s">
        <v>190</v>
      </c>
      <c r="G3894">
        <v>19.5</v>
      </c>
      <c r="H3894">
        <v>186.25</v>
      </c>
      <c r="I3894" t="s">
        <v>51</v>
      </c>
      <c r="J3894" t="str">
        <f>_xlfn.XLOOKUP(Table1_1[[#This Row],[Analyte]],[1]analyte_order!$B:$B,[1]analyte_order!$C:$C)</f>
        <v>41997-13-1</v>
      </c>
      <c r="K3894">
        <f>_xlfn.XLOOKUP(Table1_1[[#This Row],[CAS_rn]],[1]analyte_order!$C:$C,[1]analyte_order!$E:$E)</f>
        <v>52</v>
      </c>
      <c r="L3894" s="3">
        <v>4.28</v>
      </c>
    </row>
    <row r="3895" spans="1:12" x14ac:dyDescent="0.3">
      <c r="A3895" t="s">
        <v>232</v>
      </c>
      <c r="B3895" s="1">
        <v>44427</v>
      </c>
      <c r="C3895" s="1" t="str">
        <f t="shared" si="60"/>
        <v>21231</v>
      </c>
      <c r="D3895" t="s">
        <v>109</v>
      </c>
      <c r="E3895" t="s">
        <v>120</v>
      </c>
      <c r="F3895" t="s">
        <v>190</v>
      </c>
      <c r="G3895">
        <v>19.5</v>
      </c>
      <c r="H3895">
        <v>186.25</v>
      </c>
      <c r="I3895" t="s">
        <v>52</v>
      </c>
      <c r="J3895" t="str">
        <f>_xlfn.XLOOKUP(Table1_1[[#This Row],[Analyte]],[1]analyte_order!$B:$B,[1]analyte_order!$C:$C)</f>
        <v>423-41-6</v>
      </c>
      <c r="K3895">
        <f>_xlfn.XLOOKUP(Table1_1[[#This Row],[CAS_rn]],[1]analyte_order!$C:$C,[1]analyte_order!$E:$E)</f>
        <v>53</v>
      </c>
      <c r="L3895" s="3">
        <v>0.55500000000000005</v>
      </c>
    </row>
    <row r="3896" spans="1:12" x14ac:dyDescent="0.3">
      <c r="A3896" t="s">
        <v>232</v>
      </c>
      <c r="B3896" s="1">
        <v>44427</v>
      </c>
      <c r="C3896" s="1" t="str">
        <f t="shared" si="60"/>
        <v>21231</v>
      </c>
      <c r="D3896" t="s">
        <v>109</v>
      </c>
      <c r="E3896" t="s">
        <v>120</v>
      </c>
      <c r="F3896" t="s">
        <v>190</v>
      </c>
      <c r="G3896">
        <v>19.5</v>
      </c>
      <c r="H3896">
        <v>186.25</v>
      </c>
      <c r="I3896" t="s">
        <v>53</v>
      </c>
      <c r="J3896" t="str">
        <f>_xlfn.XLOOKUP(Table1_1[[#This Row],[Analyte]],[1]analyte_order!$B:$B,[1]analyte_order!$C:$C)</f>
        <v>777011-38-8</v>
      </c>
      <c r="K3896">
        <f>_xlfn.XLOOKUP(Table1_1[[#This Row],[CAS_rn]],[1]analyte_order!$C:$C,[1]analyte_order!$E:$E)</f>
        <v>54</v>
      </c>
      <c r="L3896" s="3">
        <v>0.63500000000000001</v>
      </c>
    </row>
    <row r="3897" spans="1:12" x14ac:dyDescent="0.3">
      <c r="A3897" t="s">
        <v>232</v>
      </c>
      <c r="B3897" s="1">
        <v>44427</v>
      </c>
      <c r="C3897" s="1" t="str">
        <f t="shared" si="60"/>
        <v>21231</v>
      </c>
      <c r="D3897" t="s">
        <v>109</v>
      </c>
      <c r="E3897" t="s">
        <v>120</v>
      </c>
      <c r="F3897" t="s">
        <v>190</v>
      </c>
      <c r="G3897">
        <v>19.5</v>
      </c>
      <c r="H3897">
        <v>186.25</v>
      </c>
      <c r="I3897" t="s">
        <v>54</v>
      </c>
      <c r="J3897" t="str">
        <f>_xlfn.XLOOKUP(Table1_1[[#This Row],[Analyte]],[1]analyte_order!$B:$B,[1]analyte_order!$C:$C)</f>
        <v>646-83-3</v>
      </c>
      <c r="K3897">
        <f>_xlfn.XLOOKUP(Table1_1[[#This Row],[CAS_rn]],[1]analyte_order!$C:$C,[1]analyte_order!$E:$E)</f>
        <v>55</v>
      </c>
      <c r="L3897" s="3">
        <v>0.111</v>
      </c>
    </row>
    <row r="3898" spans="1:12" x14ac:dyDescent="0.3">
      <c r="A3898" t="s">
        <v>232</v>
      </c>
      <c r="B3898" s="1">
        <v>44427</v>
      </c>
      <c r="C3898" s="1" t="str">
        <f t="shared" si="60"/>
        <v>21231</v>
      </c>
      <c r="D3898" t="s">
        <v>109</v>
      </c>
      <c r="E3898" t="s">
        <v>120</v>
      </c>
      <c r="F3898" t="s">
        <v>190</v>
      </c>
      <c r="G3898">
        <v>19.5</v>
      </c>
      <c r="H3898">
        <v>186.25</v>
      </c>
      <c r="I3898" t="s">
        <v>55</v>
      </c>
      <c r="J3898" t="str">
        <f>_xlfn.XLOOKUP(Table1_1[[#This Row],[Analyte]],[1]analyte_order!$B:$B,[1]analyte_order!$C:$C)</f>
        <v>678-41-1</v>
      </c>
      <c r="K3898">
        <f>_xlfn.XLOOKUP(Table1_1[[#This Row],[CAS_rn]],[1]analyte_order!$C:$C,[1]analyte_order!$E:$E)</f>
        <v>56</v>
      </c>
      <c r="L3898" s="3">
        <v>0.111</v>
      </c>
    </row>
    <row r="3899" spans="1:12" x14ac:dyDescent="0.3">
      <c r="A3899" t="s">
        <v>232</v>
      </c>
      <c r="B3899" s="1">
        <v>44427</v>
      </c>
      <c r="C3899" s="1" t="str">
        <f t="shared" si="60"/>
        <v>21231</v>
      </c>
      <c r="D3899" t="s">
        <v>109</v>
      </c>
      <c r="E3899" t="s">
        <v>120</v>
      </c>
      <c r="F3899" t="s">
        <v>190</v>
      </c>
      <c r="G3899">
        <v>19.5</v>
      </c>
      <c r="H3899">
        <v>186.25</v>
      </c>
      <c r="I3899" t="s">
        <v>56</v>
      </c>
      <c r="J3899" t="str">
        <f>_xlfn.XLOOKUP(Table1_1[[#This Row],[Analyte]],[1]analyte_order!$B:$B,[1]analyte_order!$C:$C)</f>
        <v>2965-52-8</v>
      </c>
      <c r="K3899">
        <f>_xlfn.XLOOKUP(Table1_1[[#This Row],[CAS_rn]],[1]analyte_order!$C:$C,[1]analyte_order!$E:$E)</f>
        <v>57</v>
      </c>
      <c r="L3899" s="3">
        <v>0.111</v>
      </c>
    </row>
    <row r="3900" spans="1:12" x14ac:dyDescent="0.3">
      <c r="A3900" t="s">
        <v>233</v>
      </c>
      <c r="B3900" s="1">
        <v>44427</v>
      </c>
      <c r="C3900" s="1" t="str">
        <f t="shared" si="60"/>
        <v>21231</v>
      </c>
      <c r="D3900" t="s">
        <v>109</v>
      </c>
      <c r="E3900" t="s">
        <v>120</v>
      </c>
      <c r="F3900" t="s">
        <v>111</v>
      </c>
      <c r="G3900">
        <v>19</v>
      </c>
      <c r="H3900">
        <v>158.94999999999999</v>
      </c>
      <c r="I3900" t="s">
        <v>7</v>
      </c>
      <c r="J3900" t="str">
        <f>_xlfn.XLOOKUP(Table1_1[[#This Row],[Analyte]],[1]analyte_order!$B:$B,[1]analyte_order!$C:$C)</f>
        <v>375-22-4</v>
      </c>
      <c r="K3900">
        <f>_xlfn.XLOOKUP(Table1_1[[#This Row],[CAS_rn]],[1]analyte_order!$C:$C,[1]analyte_order!$E:$E)</f>
        <v>1</v>
      </c>
      <c r="L3900" s="3">
        <v>0.86499999999999999</v>
      </c>
    </row>
    <row r="3901" spans="1:12" x14ac:dyDescent="0.3">
      <c r="A3901" t="s">
        <v>233</v>
      </c>
      <c r="B3901" s="1">
        <v>44427</v>
      </c>
      <c r="C3901" s="1" t="str">
        <f t="shared" si="60"/>
        <v>21231</v>
      </c>
      <c r="D3901" t="s">
        <v>109</v>
      </c>
      <c r="E3901" t="s">
        <v>120</v>
      </c>
      <c r="F3901" t="s">
        <v>111</v>
      </c>
      <c r="G3901">
        <v>19</v>
      </c>
      <c r="H3901">
        <v>158.94999999999999</v>
      </c>
      <c r="I3901" t="s">
        <v>8</v>
      </c>
      <c r="J3901" t="str">
        <f>_xlfn.XLOOKUP(Table1_1[[#This Row],[Analyte]],[1]analyte_order!$B:$B,[1]analyte_order!$C:$C)</f>
        <v>2706-90-3</v>
      </c>
      <c r="K3901">
        <f>_xlfn.XLOOKUP(Table1_1[[#This Row],[CAS_rn]],[1]analyte_order!$C:$C,[1]analyte_order!$E:$E)</f>
        <v>2</v>
      </c>
      <c r="L3901" s="3">
        <v>0.2165</v>
      </c>
    </row>
    <row r="3902" spans="1:12" x14ac:dyDescent="0.3">
      <c r="A3902" t="s">
        <v>233</v>
      </c>
      <c r="B3902" s="1">
        <v>44427</v>
      </c>
      <c r="C3902" s="1" t="str">
        <f t="shared" si="60"/>
        <v>21231</v>
      </c>
      <c r="D3902" t="s">
        <v>109</v>
      </c>
      <c r="E3902" t="s">
        <v>120</v>
      </c>
      <c r="F3902" t="s">
        <v>111</v>
      </c>
      <c r="G3902">
        <v>19</v>
      </c>
      <c r="H3902">
        <v>158.94999999999999</v>
      </c>
      <c r="I3902" t="s">
        <v>9</v>
      </c>
      <c r="J3902" t="str">
        <f>_xlfn.XLOOKUP(Table1_1[[#This Row],[Analyte]],[1]analyte_order!$B:$B,[1]analyte_order!$C:$C)</f>
        <v>307-24-4</v>
      </c>
      <c r="K3902">
        <f>_xlfn.XLOOKUP(Table1_1[[#This Row],[CAS_rn]],[1]analyte_order!$C:$C,[1]analyte_order!$E:$E)</f>
        <v>3</v>
      </c>
      <c r="L3902" s="3">
        <v>8.6499999999999994E-2</v>
      </c>
    </row>
    <row r="3903" spans="1:12" x14ac:dyDescent="0.3">
      <c r="A3903" t="s">
        <v>233</v>
      </c>
      <c r="B3903" s="1">
        <v>44427</v>
      </c>
      <c r="C3903" s="1" t="str">
        <f t="shared" si="60"/>
        <v>21231</v>
      </c>
      <c r="D3903" t="s">
        <v>109</v>
      </c>
      <c r="E3903" t="s">
        <v>120</v>
      </c>
      <c r="F3903" t="s">
        <v>111</v>
      </c>
      <c r="G3903">
        <v>19</v>
      </c>
      <c r="H3903">
        <v>158.94999999999999</v>
      </c>
      <c r="I3903" t="s">
        <v>10</v>
      </c>
      <c r="J3903" t="str">
        <f>_xlfn.XLOOKUP(Table1_1[[#This Row],[Analyte]],[1]analyte_order!$B:$B,[1]analyte_order!$C:$C)</f>
        <v>375-85-9</v>
      </c>
      <c r="K3903">
        <f>_xlfn.XLOOKUP(Table1_1[[#This Row],[CAS_rn]],[1]analyte_order!$C:$C,[1]analyte_order!$E:$E)</f>
        <v>4</v>
      </c>
      <c r="L3903" s="3">
        <v>8.6499999999999994E-2</v>
      </c>
    </row>
    <row r="3904" spans="1:12" x14ac:dyDescent="0.3">
      <c r="A3904" t="s">
        <v>233</v>
      </c>
      <c r="B3904" s="1">
        <v>44427</v>
      </c>
      <c r="C3904" s="1" t="str">
        <f t="shared" si="60"/>
        <v>21231</v>
      </c>
      <c r="D3904" t="s">
        <v>109</v>
      </c>
      <c r="E3904" t="s">
        <v>120</v>
      </c>
      <c r="F3904" t="s">
        <v>111</v>
      </c>
      <c r="G3904">
        <v>19</v>
      </c>
      <c r="H3904">
        <v>158.94999999999999</v>
      </c>
      <c r="I3904" t="s">
        <v>11</v>
      </c>
      <c r="J3904" t="str">
        <f>_xlfn.XLOOKUP(Table1_1[[#This Row],[Analyte]],[1]analyte_order!$B:$B,[1]analyte_order!$C:$C)</f>
        <v>335-67-1</v>
      </c>
      <c r="K3904">
        <f>_xlfn.XLOOKUP(Table1_1[[#This Row],[CAS_rn]],[1]analyte_order!$C:$C,[1]analyte_order!$E:$E)</f>
        <v>5</v>
      </c>
      <c r="L3904" s="3">
        <v>8.6499999999999994E-2</v>
      </c>
    </row>
    <row r="3905" spans="1:12" x14ac:dyDescent="0.3">
      <c r="A3905" t="s">
        <v>233</v>
      </c>
      <c r="B3905" s="1">
        <v>44427</v>
      </c>
      <c r="C3905" s="1" t="str">
        <f t="shared" si="60"/>
        <v>21231</v>
      </c>
      <c r="D3905" t="s">
        <v>109</v>
      </c>
      <c r="E3905" t="s">
        <v>120</v>
      </c>
      <c r="F3905" t="s">
        <v>111</v>
      </c>
      <c r="G3905">
        <v>19</v>
      </c>
      <c r="H3905">
        <v>158.94999999999999</v>
      </c>
      <c r="I3905" t="s">
        <v>12</v>
      </c>
      <c r="J3905" t="str">
        <f>_xlfn.XLOOKUP(Table1_1[[#This Row],[Analyte]],[1]analyte_order!$B:$B,[1]analyte_order!$C:$C)</f>
        <v>375-95-1</v>
      </c>
      <c r="K3905">
        <f>_xlfn.XLOOKUP(Table1_1[[#This Row],[CAS_rn]],[1]analyte_order!$C:$C,[1]analyte_order!$E:$E)</f>
        <v>6</v>
      </c>
      <c r="L3905" s="3">
        <v>8.6499999999999994E-2</v>
      </c>
    </row>
    <row r="3906" spans="1:12" x14ac:dyDescent="0.3">
      <c r="A3906" t="s">
        <v>233</v>
      </c>
      <c r="B3906" s="1">
        <v>44427</v>
      </c>
      <c r="C3906" s="1" t="str">
        <f t="shared" ref="C3906:C3969" si="61">TEXT(B3906,"yy")&amp;TEXT((B3906-DATEVALUE("1/1/"&amp;TEXT(B3906,"yy"))+1),"000")</f>
        <v>21231</v>
      </c>
      <c r="D3906" t="s">
        <v>109</v>
      </c>
      <c r="E3906" t="s">
        <v>120</v>
      </c>
      <c r="F3906" t="s">
        <v>111</v>
      </c>
      <c r="G3906">
        <v>19</v>
      </c>
      <c r="H3906">
        <v>158.94999999999999</v>
      </c>
      <c r="I3906" t="s">
        <v>19</v>
      </c>
      <c r="J3906" t="str">
        <f>_xlfn.XLOOKUP(Table1_1[[#This Row],[Analyte]],[1]analyte_order!$B:$B,[1]analyte_order!$C:$C)</f>
        <v>335-76-2</v>
      </c>
      <c r="K3906">
        <f>_xlfn.XLOOKUP(Table1_1[[#This Row],[CAS_rn]],[1]analyte_order!$C:$C,[1]analyte_order!$E:$E)</f>
        <v>7</v>
      </c>
      <c r="L3906" s="3">
        <v>5.91</v>
      </c>
    </row>
    <row r="3907" spans="1:12" x14ac:dyDescent="0.3">
      <c r="A3907" t="s">
        <v>233</v>
      </c>
      <c r="B3907" s="1">
        <v>44427</v>
      </c>
      <c r="C3907" s="1" t="str">
        <f t="shared" si="61"/>
        <v>21231</v>
      </c>
      <c r="D3907" t="s">
        <v>109</v>
      </c>
      <c r="E3907" t="s">
        <v>120</v>
      </c>
      <c r="F3907" t="s">
        <v>111</v>
      </c>
      <c r="G3907">
        <v>19</v>
      </c>
      <c r="H3907">
        <v>158.94999999999999</v>
      </c>
      <c r="I3907" t="s">
        <v>20</v>
      </c>
      <c r="J3907" t="str">
        <f>_xlfn.XLOOKUP(Table1_1[[#This Row],[Analyte]],[1]analyte_order!$B:$B,[1]analyte_order!$C:$C)</f>
        <v>2058-94-8</v>
      </c>
      <c r="K3907">
        <f>_xlfn.XLOOKUP(Table1_1[[#This Row],[CAS_rn]],[1]analyte_order!$C:$C,[1]analyte_order!$E:$E)</f>
        <v>8</v>
      </c>
      <c r="L3907" s="3">
        <v>20.399999999999999</v>
      </c>
    </row>
    <row r="3908" spans="1:12" x14ac:dyDescent="0.3">
      <c r="A3908" t="s">
        <v>233</v>
      </c>
      <c r="B3908" s="1">
        <v>44427</v>
      </c>
      <c r="C3908" s="1" t="str">
        <f t="shared" si="61"/>
        <v>21231</v>
      </c>
      <c r="D3908" t="s">
        <v>109</v>
      </c>
      <c r="E3908" t="s">
        <v>120</v>
      </c>
      <c r="F3908" t="s">
        <v>111</v>
      </c>
      <c r="G3908">
        <v>19</v>
      </c>
      <c r="H3908">
        <v>158.94999999999999</v>
      </c>
      <c r="I3908" t="s">
        <v>21</v>
      </c>
      <c r="J3908" t="str">
        <f>_xlfn.XLOOKUP(Table1_1[[#This Row],[Analyte]],[1]analyte_order!$B:$B,[1]analyte_order!$C:$C)</f>
        <v>307-55-1</v>
      </c>
      <c r="K3908">
        <f>_xlfn.XLOOKUP(Table1_1[[#This Row],[CAS_rn]],[1]analyte_order!$C:$C,[1]analyte_order!$E:$E)</f>
        <v>9</v>
      </c>
      <c r="L3908" s="3">
        <v>26.3</v>
      </c>
    </row>
    <row r="3909" spans="1:12" x14ac:dyDescent="0.3">
      <c r="A3909" t="s">
        <v>233</v>
      </c>
      <c r="B3909" s="1">
        <v>44427</v>
      </c>
      <c r="C3909" s="1" t="str">
        <f t="shared" si="61"/>
        <v>21231</v>
      </c>
      <c r="D3909" t="s">
        <v>109</v>
      </c>
      <c r="E3909" t="s">
        <v>120</v>
      </c>
      <c r="F3909" t="s">
        <v>111</v>
      </c>
      <c r="G3909">
        <v>19</v>
      </c>
      <c r="H3909">
        <v>158.94999999999999</v>
      </c>
      <c r="I3909" t="s">
        <v>22</v>
      </c>
      <c r="J3909" t="str">
        <f>_xlfn.XLOOKUP(Table1_1[[#This Row],[Analyte]],[1]analyte_order!$B:$B,[1]analyte_order!$C:$C)</f>
        <v>72629-94-8</v>
      </c>
      <c r="K3909">
        <f>_xlfn.XLOOKUP(Table1_1[[#This Row],[CAS_rn]],[1]analyte_order!$C:$C,[1]analyte_order!$E:$E)</f>
        <v>10</v>
      </c>
      <c r="L3909" s="3">
        <v>20.9</v>
      </c>
    </row>
    <row r="3910" spans="1:12" x14ac:dyDescent="0.3">
      <c r="A3910" t="s">
        <v>233</v>
      </c>
      <c r="B3910" s="1">
        <v>44427</v>
      </c>
      <c r="C3910" s="1" t="str">
        <f t="shared" si="61"/>
        <v>21231</v>
      </c>
      <c r="D3910" t="s">
        <v>109</v>
      </c>
      <c r="E3910" t="s">
        <v>120</v>
      </c>
      <c r="F3910" t="s">
        <v>111</v>
      </c>
      <c r="G3910">
        <v>19</v>
      </c>
      <c r="H3910">
        <v>158.94999999999999</v>
      </c>
      <c r="I3910" t="s">
        <v>23</v>
      </c>
      <c r="J3910" t="str">
        <f>_xlfn.XLOOKUP(Table1_1[[#This Row],[Analyte]],[1]analyte_order!$B:$B,[1]analyte_order!$C:$C)</f>
        <v>376-06-7</v>
      </c>
      <c r="K3910">
        <f>_xlfn.XLOOKUP(Table1_1[[#This Row],[CAS_rn]],[1]analyte_order!$C:$C,[1]analyte_order!$E:$E)</f>
        <v>11</v>
      </c>
      <c r="L3910" s="3">
        <v>22.2</v>
      </c>
    </row>
    <row r="3911" spans="1:12" x14ac:dyDescent="0.3">
      <c r="A3911" t="s">
        <v>233</v>
      </c>
      <c r="B3911" s="1">
        <v>44427</v>
      </c>
      <c r="C3911" s="1" t="str">
        <f t="shared" si="61"/>
        <v>21231</v>
      </c>
      <c r="D3911" t="s">
        <v>109</v>
      </c>
      <c r="E3911" t="s">
        <v>120</v>
      </c>
      <c r="F3911" t="s">
        <v>111</v>
      </c>
      <c r="G3911">
        <v>19</v>
      </c>
      <c r="H3911">
        <v>158.94999999999999</v>
      </c>
      <c r="I3911" t="s">
        <v>24</v>
      </c>
      <c r="J3911" t="str">
        <f>_xlfn.XLOOKUP(Table1_1[[#This Row],[Analyte]],[1]analyte_order!$B:$B,[1]analyte_order!$C:$C)</f>
        <v>67905-19-5</v>
      </c>
      <c r="K3911">
        <f>_xlfn.XLOOKUP(Table1_1[[#This Row],[CAS_rn]],[1]analyte_order!$C:$C,[1]analyte_order!$E:$E)</f>
        <v>12</v>
      </c>
      <c r="L3911" s="3">
        <v>1.28</v>
      </c>
    </row>
    <row r="3912" spans="1:12" x14ac:dyDescent="0.3">
      <c r="A3912" t="s">
        <v>233</v>
      </c>
      <c r="B3912" s="1">
        <v>44427</v>
      </c>
      <c r="C3912" s="1" t="str">
        <f t="shared" si="61"/>
        <v>21231</v>
      </c>
      <c r="D3912" t="s">
        <v>109</v>
      </c>
      <c r="E3912" t="s">
        <v>120</v>
      </c>
      <c r="F3912" t="s">
        <v>111</v>
      </c>
      <c r="G3912">
        <v>19</v>
      </c>
      <c r="H3912">
        <v>158.94999999999999</v>
      </c>
      <c r="I3912" t="s">
        <v>13</v>
      </c>
      <c r="J3912" t="str">
        <f>_xlfn.XLOOKUP(Table1_1[[#This Row],[Analyte]],[1]analyte_order!$B:$B,[1]analyte_order!$C:$C)</f>
        <v>375-73-5</v>
      </c>
      <c r="K3912">
        <f>_xlfn.XLOOKUP(Table1_1[[#This Row],[CAS_rn]],[1]analyte_order!$C:$C,[1]analyte_order!$E:$E)</f>
        <v>14</v>
      </c>
      <c r="L3912" s="3">
        <v>8.6499999999999994E-2</v>
      </c>
    </row>
    <row r="3913" spans="1:12" x14ac:dyDescent="0.3">
      <c r="A3913" t="s">
        <v>233</v>
      </c>
      <c r="B3913" s="1">
        <v>44427</v>
      </c>
      <c r="C3913" s="1" t="str">
        <f t="shared" si="61"/>
        <v>21231</v>
      </c>
      <c r="D3913" t="s">
        <v>109</v>
      </c>
      <c r="E3913" t="s">
        <v>120</v>
      </c>
      <c r="F3913" t="s">
        <v>111</v>
      </c>
      <c r="G3913">
        <v>19</v>
      </c>
      <c r="H3913">
        <v>158.94999999999999</v>
      </c>
      <c r="I3913" t="s">
        <v>14</v>
      </c>
      <c r="J3913" t="str">
        <f>_xlfn.XLOOKUP(Table1_1[[#This Row],[Analyte]],[1]analyte_order!$B:$B,[1]analyte_order!$C:$C)</f>
        <v>2706-91-4</v>
      </c>
      <c r="K3913">
        <f>_xlfn.XLOOKUP(Table1_1[[#This Row],[CAS_rn]],[1]analyte_order!$C:$C,[1]analyte_order!$E:$E)</f>
        <v>15</v>
      </c>
      <c r="L3913" s="3">
        <v>0.2165</v>
      </c>
    </row>
    <row r="3914" spans="1:12" x14ac:dyDescent="0.3">
      <c r="A3914" t="s">
        <v>233</v>
      </c>
      <c r="B3914" s="1">
        <v>44427</v>
      </c>
      <c r="C3914" s="1" t="str">
        <f t="shared" si="61"/>
        <v>21231</v>
      </c>
      <c r="D3914" t="s">
        <v>109</v>
      </c>
      <c r="E3914" t="s">
        <v>120</v>
      </c>
      <c r="F3914" t="s">
        <v>111</v>
      </c>
      <c r="G3914">
        <v>19</v>
      </c>
      <c r="H3914">
        <v>158.94999999999999</v>
      </c>
      <c r="I3914" t="s">
        <v>15</v>
      </c>
      <c r="J3914" t="str">
        <f>_xlfn.XLOOKUP(Table1_1[[#This Row],[Analyte]],[1]analyte_order!$B:$B,[1]analyte_order!$C:$C)</f>
        <v>355-46-4</v>
      </c>
      <c r="K3914">
        <f>_xlfn.XLOOKUP(Table1_1[[#This Row],[CAS_rn]],[1]analyte_order!$C:$C,[1]analyte_order!$E:$E)</f>
        <v>16</v>
      </c>
      <c r="L3914" s="3">
        <v>12.5</v>
      </c>
    </row>
    <row r="3915" spans="1:12" x14ac:dyDescent="0.3">
      <c r="A3915" t="s">
        <v>233</v>
      </c>
      <c r="B3915" s="1">
        <v>44427</v>
      </c>
      <c r="C3915" s="1" t="str">
        <f t="shared" si="61"/>
        <v>21231</v>
      </c>
      <c r="D3915" t="s">
        <v>109</v>
      </c>
      <c r="E3915" t="s">
        <v>120</v>
      </c>
      <c r="F3915" t="s">
        <v>111</v>
      </c>
      <c r="G3915">
        <v>19</v>
      </c>
      <c r="H3915">
        <v>158.94999999999999</v>
      </c>
      <c r="I3915" t="s">
        <v>16</v>
      </c>
      <c r="J3915" t="str">
        <f>_xlfn.XLOOKUP(Table1_1[[#This Row],[Analyte]],[1]analyte_order!$B:$B,[1]analyte_order!$C:$C)</f>
        <v>375-92-8</v>
      </c>
      <c r="K3915">
        <f>_xlfn.XLOOKUP(Table1_1[[#This Row],[CAS_rn]],[1]analyte_order!$C:$C,[1]analyte_order!$E:$E)</f>
        <v>17</v>
      </c>
      <c r="L3915" s="3">
        <v>2.89</v>
      </c>
    </row>
    <row r="3916" spans="1:12" x14ac:dyDescent="0.3">
      <c r="A3916" t="s">
        <v>233</v>
      </c>
      <c r="B3916" s="1">
        <v>44427</v>
      </c>
      <c r="C3916" s="1" t="str">
        <f t="shared" si="61"/>
        <v>21231</v>
      </c>
      <c r="D3916" t="s">
        <v>109</v>
      </c>
      <c r="E3916" t="s">
        <v>120</v>
      </c>
      <c r="F3916" t="s">
        <v>111</v>
      </c>
      <c r="G3916">
        <v>19</v>
      </c>
      <c r="H3916">
        <v>158.94999999999999</v>
      </c>
      <c r="I3916" t="s">
        <v>17</v>
      </c>
      <c r="J3916" t="str">
        <f>_xlfn.XLOOKUP(Table1_1[[#This Row],[Analyte]],[1]analyte_order!$B:$B,[1]analyte_order!$C:$C)</f>
        <v>1763-23-1</v>
      </c>
      <c r="K3916">
        <f>_xlfn.XLOOKUP(Table1_1[[#This Row],[CAS_rn]],[1]analyte_order!$C:$C,[1]analyte_order!$E:$E)</f>
        <v>18</v>
      </c>
      <c r="L3916" s="3">
        <v>2450</v>
      </c>
    </row>
    <row r="3917" spans="1:12" x14ac:dyDescent="0.3">
      <c r="A3917" t="s">
        <v>233</v>
      </c>
      <c r="B3917" s="1">
        <v>44427</v>
      </c>
      <c r="C3917" s="1" t="str">
        <f t="shared" si="61"/>
        <v>21231</v>
      </c>
      <c r="D3917" t="s">
        <v>109</v>
      </c>
      <c r="E3917" t="s">
        <v>120</v>
      </c>
      <c r="F3917" t="s">
        <v>111</v>
      </c>
      <c r="G3917">
        <v>19</v>
      </c>
      <c r="H3917">
        <v>158.94999999999999</v>
      </c>
      <c r="I3917" t="s">
        <v>25</v>
      </c>
      <c r="J3917" t="str">
        <f>_xlfn.XLOOKUP(Table1_1[[#This Row],[Analyte]],[1]analyte_order!$B:$B,[1]analyte_order!$C:$C)</f>
        <v>68259-12-1</v>
      </c>
      <c r="K3917">
        <f>_xlfn.XLOOKUP(Table1_1[[#This Row],[CAS_rn]],[1]analyte_order!$C:$C,[1]analyte_order!$E:$E)</f>
        <v>19</v>
      </c>
      <c r="L3917" s="3">
        <v>24.2</v>
      </c>
    </row>
    <row r="3918" spans="1:12" x14ac:dyDescent="0.3">
      <c r="A3918" t="s">
        <v>233</v>
      </c>
      <c r="B3918" s="1">
        <v>44427</v>
      </c>
      <c r="C3918" s="1" t="str">
        <f t="shared" si="61"/>
        <v>21231</v>
      </c>
      <c r="D3918" t="s">
        <v>109</v>
      </c>
      <c r="E3918" t="s">
        <v>120</v>
      </c>
      <c r="F3918" t="s">
        <v>111</v>
      </c>
      <c r="G3918">
        <v>19</v>
      </c>
      <c r="H3918">
        <v>158.94999999999999</v>
      </c>
      <c r="I3918" t="s">
        <v>26</v>
      </c>
      <c r="J3918" t="str">
        <f>_xlfn.XLOOKUP(Table1_1[[#This Row],[Analyte]],[1]analyte_order!$B:$B,[1]analyte_order!$C:$C)</f>
        <v>335-77-3</v>
      </c>
      <c r="K3918">
        <f>_xlfn.XLOOKUP(Table1_1[[#This Row],[CAS_rn]],[1]analyte_order!$C:$C,[1]analyte_order!$E:$E)</f>
        <v>20</v>
      </c>
      <c r="L3918" s="3">
        <v>38</v>
      </c>
    </row>
    <row r="3919" spans="1:12" x14ac:dyDescent="0.3">
      <c r="A3919" t="s">
        <v>233</v>
      </c>
      <c r="B3919" s="1">
        <v>44427</v>
      </c>
      <c r="C3919" s="1" t="str">
        <f t="shared" si="61"/>
        <v>21231</v>
      </c>
      <c r="D3919" t="s">
        <v>109</v>
      </c>
      <c r="E3919" t="s">
        <v>120</v>
      </c>
      <c r="F3919" t="s">
        <v>111</v>
      </c>
      <c r="G3919">
        <v>19</v>
      </c>
      <c r="H3919">
        <v>158.94999999999999</v>
      </c>
      <c r="I3919" t="s">
        <v>27</v>
      </c>
      <c r="J3919" t="str">
        <f>_xlfn.XLOOKUP(Table1_1[[#This Row],[Analyte]],[1]analyte_order!$B:$B,[1]analyte_order!$C:$C)</f>
        <v>79780-39-5</v>
      </c>
      <c r="K3919">
        <f>_xlfn.XLOOKUP(Table1_1[[#This Row],[CAS_rn]],[1]analyte_order!$C:$C,[1]analyte_order!$E:$E)</f>
        <v>21</v>
      </c>
      <c r="L3919" s="3">
        <v>13.1</v>
      </c>
    </row>
    <row r="3920" spans="1:12" x14ac:dyDescent="0.3">
      <c r="A3920" t="s">
        <v>233</v>
      </c>
      <c r="B3920" s="1">
        <v>44427</v>
      </c>
      <c r="C3920" s="1" t="str">
        <f t="shared" si="61"/>
        <v>21231</v>
      </c>
      <c r="D3920" t="s">
        <v>109</v>
      </c>
      <c r="E3920" t="s">
        <v>120</v>
      </c>
      <c r="F3920" t="s">
        <v>111</v>
      </c>
      <c r="G3920">
        <v>19</v>
      </c>
      <c r="H3920">
        <v>158.94999999999999</v>
      </c>
      <c r="I3920" t="s">
        <v>28</v>
      </c>
      <c r="J3920" t="str">
        <f>_xlfn.XLOOKUP(Table1_1[[#This Row],[Analyte]],[1]analyte_order!$B:$B,[1]analyte_order!$C:$C)</f>
        <v>757124-72-4</v>
      </c>
      <c r="K3920">
        <f>_xlfn.XLOOKUP(Table1_1[[#This Row],[CAS_rn]],[1]analyte_order!$C:$C,[1]analyte_order!$E:$E)</f>
        <v>22</v>
      </c>
      <c r="L3920" s="3">
        <v>0.433</v>
      </c>
    </row>
    <row r="3921" spans="1:12" x14ac:dyDescent="0.3">
      <c r="A3921" t="s">
        <v>233</v>
      </c>
      <c r="B3921" s="1">
        <v>44427</v>
      </c>
      <c r="C3921" s="1" t="str">
        <f t="shared" si="61"/>
        <v>21231</v>
      </c>
      <c r="D3921" t="s">
        <v>109</v>
      </c>
      <c r="E3921" t="s">
        <v>120</v>
      </c>
      <c r="F3921" t="s">
        <v>111</v>
      </c>
      <c r="G3921">
        <v>19</v>
      </c>
      <c r="H3921">
        <v>158.94999999999999</v>
      </c>
      <c r="I3921" t="s">
        <v>18</v>
      </c>
      <c r="J3921" t="str">
        <f>_xlfn.XLOOKUP(Table1_1[[#This Row],[Analyte]],[1]analyte_order!$B:$B,[1]analyte_order!$C:$C)</f>
        <v>27619-97-2</v>
      </c>
      <c r="K3921">
        <f>_xlfn.XLOOKUP(Table1_1[[#This Row],[CAS_rn]],[1]analyte_order!$C:$C,[1]analyte_order!$E:$E)</f>
        <v>23</v>
      </c>
      <c r="L3921" s="3">
        <v>8.6499999999999994E-2</v>
      </c>
    </row>
    <row r="3922" spans="1:12" x14ac:dyDescent="0.3">
      <c r="A3922" t="s">
        <v>233</v>
      </c>
      <c r="B3922" s="1">
        <v>44427</v>
      </c>
      <c r="C3922" s="1" t="str">
        <f t="shared" si="61"/>
        <v>21231</v>
      </c>
      <c r="D3922" t="s">
        <v>109</v>
      </c>
      <c r="E3922" t="s">
        <v>120</v>
      </c>
      <c r="F3922" t="s">
        <v>111</v>
      </c>
      <c r="G3922">
        <v>19</v>
      </c>
      <c r="H3922">
        <v>158.94999999999999</v>
      </c>
      <c r="I3922" t="s">
        <v>29</v>
      </c>
      <c r="J3922" t="str">
        <f>_xlfn.XLOOKUP(Table1_1[[#This Row],[Analyte]],[1]analyte_order!$B:$B,[1]analyte_order!$C:$C)</f>
        <v>39108-34-4</v>
      </c>
      <c r="K3922">
        <f>_xlfn.XLOOKUP(Table1_1[[#This Row],[CAS_rn]],[1]analyte_order!$C:$C,[1]analyte_order!$E:$E)</f>
        <v>24</v>
      </c>
      <c r="L3922" s="3">
        <v>5.24</v>
      </c>
    </row>
    <row r="3923" spans="1:12" x14ac:dyDescent="0.3">
      <c r="A3923" t="s">
        <v>233</v>
      </c>
      <c r="B3923" s="1">
        <v>44427</v>
      </c>
      <c r="C3923" s="1" t="str">
        <f t="shared" si="61"/>
        <v>21231</v>
      </c>
      <c r="D3923" t="s">
        <v>109</v>
      </c>
      <c r="E3923" t="s">
        <v>120</v>
      </c>
      <c r="F3923" t="s">
        <v>111</v>
      </c>
      <c r="G3923">
        <v>19</v>
      </c>
      <c r="H3923">
        <v>158.94999999999999</v>
      </c>
      <c r="I3923" t="s">
        <v>30</v>
      </c>
      <c r="J3923" t="str">
        <f>_xlfn.XLOOKUP(Table1_1[[#This Row],[Analyte]],[1]analyte_order!$B:$B,[1]analyte_order!$C:$C)</f>
        <v>120226-60-0</v>
      </c>
      <c r="K3923">
        <f>_xlfn.XLOOKUP(Table1_1[[#This Row],[CAS_rn]],[1]analyte_order!$C:$C,[1]analyte_order!$E:$E)</f>
        <v>25</v>
      </c>
      <c r="L3923" s="3">
        <v>5.83</v>
      </c>
    </row>
    <row r="3924" spans="1:12" x14ac:dyDescent="0.3">
      <c r="A3924" t="s">
        <v>233</v>
      </c>
      <c r="B3924" s="1">
        <v>44427</v>
      </c>
      <c r="C3924" s="1" t="str">
        <f t="shared" si="61"/>
        <v>21231</v>
      </c>
      <c r="D3924" t="s">
        <v>109</v>
      </c>
      <c r="E3924" t="s">
        <v>120</v>
      </c>
      <c r="F3924" t="s">
        <v>111</v>
      </c>
      <c r="G3924">
        <v>19</v>
      </c>
      <c r="H3924">
        <v>158.94999999999999</v>
      </c>
      <c r="I3924" t="s">
        <v>31</v>
      </c>
      <c r="J3924" t="str">
        <f>_xlfn.XLOOKUP(Table1_1[[#This Row],[Analyte]],[1]analyte_order!$B:$B,[1]analyte_order!$C:$C)</f>
        <v>2355-31-9</v>
      </c>
      <c r="K3924">
        <f>_xlfn.XLOOKUP(Table1_1[[#This Row],[CAS_rn]],[1]analyte_order!$C:$C,[1]analyte_order!$E:$E)</f>
        <v>26</v>
      </c>
      <c r="L3924" s="3">
        <v>8.6499999999999994E-2</v>
      </c>
    </row>
    <row r="3925" spans="1:12" x14ac:dyDescent="0.3">
      <c r="A3925" t="s">
        <v>233</v>
      </c>
      <c r="B3925" s="1">
        <v>44427</v>
      </c>
      <c r="C3925" s="1" t="str">
        <f t="shared" si="61"/>
        <v>21231</v>
      </c>
      <c r="D3925" t="s">
        <v>109</v>
      </c>
      <c r="E3925" t="s">
        <v>120</v>
      </c>
      <c r="F3925" t="s">
        <v>111</v>
      </c>
      <c r="G3925">
        <v>19</v>
      </c>
      <c r="H3925">
        <v>158.94999999999999</v>
      </c>
      <c r="I3925" t="s">
        <v>32</v>
      </c>
      <c r="J3925" t="str">
        <f>_xlfn.XLOOKUP(Table1_1[[#This Row],[Analyte]],[1]analyte_order!$B:$B,[1]analyte_order!$C:$C)</f>
        <v>2991-50-6</v>
      </c>
      <c r="K3925">
        <f>_xlfn.XLOOKUP(Table1_1[[#This Row],[CAS_rn]],[1]analyte_order!$C:$C,[1]analyte_order!$E:$E)</f>
        <v>27</v>
      </c>
      <c r="L3925" s="3">
        <v>8.6499999999999994E-2</v>
      </c>
    </row>
    <row r="3926" spans="1:12" x14ac:dyDescent="0.3">
      <c r="A3926" t="s">
        <v>233</v>
      </c>
      <c r="B3926" s="1">
        <v>44427</v>
      </c>
      <c r="C3926" s="1" t="str">
        <f t="shared" si="61"/>
        <v>21231</v>
      </c>
      <c r="D3926" t="s">
        <v>109</v>
      </c>
      <c r="E3926" t="s">
        <v>120</v>
      </c>
      <c r="F3926" t="s">
        <v>111</v>
      </c>
      <c r="G3926">
        <v>19</v>
      </c>
      <c r="H3926">
        <v>158.94999999999999</v>
      </c>
      <c r="I3926" t="s">
        <v>33</v>
      </c>
      <c r="J3926" t="str">
        <f>_xlfn.XLOOKUP(Table1_1[[#This Row],[Analyte]],[1]analyte_order!$B:$B,[1]analyte_order!$C:$C)</f>
        <v>754-91-6</v>
      </c>
      <c r="K3926">
        <f>_xlfn.XLOOKUP(Table1_1[[#This Row],[CAS_rn]],[1]analyte_order!$C:$C,[1]analyte_order!$E:$E)</f>
        <v>28</v>
      </c>
      <c r="L3926" s="3">
        <v>4.68</v>
      </c>
    </row>
    <row r="3927" spans="1:12" x14ac:dyDescent="0.3">
      <c r="A3927" t="s">
        <v>233</v>
      </c>
      <c r="B3927" s="1">
        <v>44427</v>
      </c>
      <c r="C3927" s="1" t="str">
        <f t="shared" si="61"/>
        <v>21231</v>
      </c>
      <c r="D3927" t="s">
        <v>109</v>
      </c>
      <c r="E3927" t="s">
        <v>120</v>
      </c>
      <c r="F3927" t="s">
        <v>111</v>
      </c>
      <c r="G3927">
        <v>19</v>
      </c>
      <c r="H3927">
        <v>158.94999999999999</v>
      </c>
      <c r="I3927" t="s">
        <v>34</v>
      </c>
      <c r="J3927" t="str">
        <f>_xlfn.XLOOKUP(Table1_1[[#This Row],[Analyte]],[1]analyte_order!$B:$B,[1]analyte_order!$C:$C)</f>
        <v>2806-24-8</v>
      </c>
      <c r="K3927">
        <f>_xlfn.XLOOKUP(Table1_1[[#This Row],[CAS_rn]],[1]analyte_order!$C:$C,[1]analyte_order!$E:$E)</f>
        <v>29</v>
      </c>
      <c r="L3927" s="3">
        <v>0.2165</v>
      </c>
    </row>
    <row r="3928" spans="1:12" x14ac:dyDescent="0.3">
      <c r="A3928" t="s">
        <v>233</v>
      </c>
      <c r="B3928" s="1">
        <v>44427</v>
      </c>
      <c r="C3928" s="1" t="str">
        <f t="shared" si="61"/>
        <v>21231</v>
      </c>
      <c r="D3928" t="s">
        <v>109</v>
      </c>
      <c r="E3928" t="s">
        <v>120</v>
      </c>
      <c r="F3928" t="s">
        <v>111</v>
      </c>
      <c r="G3928">
        <v>19</v>
      </c>
      <c r="H3928">
        <v>158.94999999999999</v>
      </c>
      <c r="I3928" t="s">
        <v>35</v>
      </c>
      <c r="J3928" t="str">
        <f>_xlfn.XLOOKUP(Table1_1[[#This Row],[Analyte]],[1]analyte_order!$B:$B,[1]analyte_order!$C:$C)</f>
        <v>31506-32-8</v>
      </c>
      <c r="K3928">
        <f>_xlfn.XLOOKUP(Table1_1[[#This Row],[CAS_rn]],[1]analyte_order!$C:$C,[1]analyte_order!$E:$E)</f>
        <v>30</v>
      </c>
      <c r="L3928" s="3">
        <v>0.433</v>
      </c>
    </row>
    <row r="3929" spans="1:12" x14ac:dyDescent="0.3">
      <c r="A3929" t="s">
        <v>233</v>
      </c>
      <c r="B3929" s="1">
        <v>44427</v>
      </c>
      <c r="C3929" s="1" t="str">
        <f t="shared" si="61"/>
        <v>21231</v>
      </c>
      <c r="D3929" t="s">
        <v>109</v>
      </c>
      <c r="E3929" t="s">
        <v>120</v>
      </c>
      <c r="F3929" t="s">
        <v>111</v>
      </c>
      <c r="G3929">
        <v>19</v>
      </c>
      <c r="H3929">
        <v>158.94999999999999</v>
      </c>
      <c r="I3929" t="s">
        <v>36</v>
      </c>
      <c r="J3929" t="str">
        <f>_xlfn.XLOOKUP(Table1_1[[#This Row],[Analyte]],[1]analyte_order!$B:$B,[1]analyte_order!$C:$C)</f>
        <v>4151-50-2</v>
      </c>
      <c r="K3929">
        <f>_xlfn.XLOOKUP(Table1_1[[#This Row],[CAS_rn]],[1]analyte_order!$C:$C,[1]analyte_order!$E:$E)</f>
        <v>31</v>
      </c>
      <c r="L3929" s="3">
        <v>8.6499999999999994E-2</v>
      </c>
    </row>
    <row r="3930" spans="1:12" x14ac:dyDescent="0.3">
      <c r="A3930" t="s">
        <v>233</v>
      </c>
      <c r="B3930" s="1">
        <v>44427</v>
      </c>
      <c r="C3930" s="1" t="str">
        <f t="shared" si="61"/>
        <v>21231</v>
      </c>
      <c r="D3930" t="s">
        <v>109</v>
      </c>
      <c r="E3930" t="s">
        <v>120</v>
      </c>
      <c r="F3930" t="s">
        <v>111</v>
      </c>
      <c r="G3930">
        <v>19</v>
      </c>
      <c r="H3930">
        <v>158.94999999999999</v>
      </c>
      <c r="I3930" t="s">
        <v>37</v>
      </c>
      <c r="J3930" t="str">
        <f>_xlfn.XLOOKUP(Table1_1[[#This Row],[Analyte]],[1]analyte_order!$B:$B,[1]analyte_order!$C:$C)</f>
        <v>13252-13-6</v>
      </c>
      <c r="K3930">
        <f>_xlfn.XLOOKUP(Table1_1[[#This Row],[CAS_rn]],[1]analyte_order!$C:$C,[1]analyte_order!$E:$E)</f>
        <v>34</v>
      </c>
      <c r="L3930" s="3">
        <v>8.6499999999999994E-2</v>
      </c>
    </row>
    <row r="3931" spans="1:12" x14ac:dyDescent="0.3">
      <c r="A3931" t="s">
        <v>233</v>
      </c>
      <c r="B3931" s="1">
        <v>44427</v>
      </c>
      <c r="C3931" s="1" t="str">
        <f t="shared" si="61"/>
        <v>21231</v>
      </c>
      <c r="D3931" t="s">
        <v>109</v>
      </c>
      <c r="E3931" t="s">
        <v>120</v>
      </c>
      <c r="F3931" t="s">
        <v>111</v>
      </c>
      <c r="G3931">
        <v>19</v>
      </c>
      <c r="H3931">
        <v>158.94999999999999</v>
      </c>
      <c r="I3931" t="s">
        <v>38</v>
      </c>
      <c r="J3931" t="str">
        <f>_xlfn.XLOOKUP(Table1_1[[#This Row],[Analyte]],[1]analyte_order!$B:$B,[1]analyte_order!$C:$C)</f>
        <v>919005-14-4</v>
      </c>
      <c r="K3931">
        <f>_xlfn.XLOOKUP(Table1_1[[#This Row],[CAS_rn]],[1]analyte_order!$C:$C,[1]analyte_order!$E:$E)</f>
        <v>35</v>
      </c>
      <c r="L3931" s="3">
        <v>8.6499999999999994E-2</v>
      </c>
    </row>
    <row r="3932" spans="1:12" x14ac:dyDescent="0.3">
      <c r="A3932" t="s">
        <v>233</v>
      </c>
      <c r="B3932" s="1">
        <v>44427</v>
      </c>
      <c r="C3932" s="1" t="str">
        <f t="shared" si="61"/>
        <v>21231</v>
      </c>
      <c r="D3932" t="s">
        <v>109</v>
      </c>
      <c r="E3932" t="s">
        <v>120</v>
      </c>
      <c r="F3932" t="s">
        <v>111</v>
      </c>
      <c r="G3932">
        <v>19</v>
      </c>
      <c r="H3932">
        <v>158.94999999999999</v>
      </c>
      <c r="I3932" t="s">
        <v>39</v>
      </c>
      <c r="J3932" t="str">
        <f>_xlfn.XLOOKUP(Table1_1[[#This Row],[Analyte]],[1]analyte_order!$B:$B,[1]analyte_order!$C:$C)</f>
        <v>756426-58-1</v>
      </c>
      <c r="K3932">
        <f>_xlfn.XLOOKUP(Table1_1[[#This Row],[CAS_rn]],[1]analyte_order!$C:$C,[1]analyte_order!$E:$E)</f>
        <v>36</v>
      </c>
      <c r="L3932" s="3">
        <v>0.433</v>
      </c>
    </row>
    <row r="3933" spans="1:12" x14ac:dyDescent="0.3">
      <c r="A3933" t="s">
        <v>233</v>
      </c>
      <c r="B3933" s="1">
        <v>44427</v>
      </c>
      <c r="C3933" s="1" t="str">
        <f t="shared" si="61"/>
        <v>21231</v>
      </c>
      <c r="D3933" t="s">
        <v>109</v>
      </c>
      <c r="E3933" t="s">
        <v>120</v>
      </c>
      <c r="F3933" t="s">
        <v>111</v>
      </c>
      <c r="G3933">
        <v>19</v>
      </c>
      <c r="H3933">
        <v>158.94999999999999</v>
      </c>
      <c r="I3933" t="s">
        <v>40</v>
      </c>
      <c r="J3933" t="str">
        <f>_xlfn.XLOOKUP(Table1_1[[#This Row],[Analyte]],[1]analyte_order!$B:$B,[1]analyte_order!$C:$C)</f>
        <v>763051-92-9</v>
      </c>
      <c r="K3933">
        <f>_xlfn.XLOOKUP(Table1_1[[#This Row],[CAS_rn]],[1]analyte_order!$C:$C,[1]analyte_order!$E:$E)</f>
        <v>37</v>
      </c>
      <c r="L3933" s="3">
        <v>0.433</v>
      </c>
    </row>
    <row r="3934" spans="1:12" x14ac:dyDescent="0.3">
      <c r="A3934" t="s">
        <v>233</v>
      </c>
      <c r="B3934" s="1">
        <v>44427</v>
      </c>
      <c r="C3934" s="1" t="str">
        <f t="shared" si="61"/>
        <v>21231</v>
      </c>
      <c r="D3934" t="s">
        <v>109</v>
      </c>
      <c r="E3934" t="s">
        <v>120</v>
      </c>
      <c r="F3934" t="s">
        <v>111</v>
      </c>
      <c r="G3934">
        <v>19</v>
      </c>
      <c r="H3934">
        <v>158.94999999999999</v>
      </c>
      <c r="I3934" t="s">
        <v>41</v>
      </c>
      <c r="J3934" t="str">
        <f>_xlfn.XLOOKUP(Table1_1[[#This Row],[Analyte]],[1]analyte_order!$B:$B,[1]analyte_order!$C:$C)</f>
        <v>356-02-5</v>
      </c>
      <c r="K3934">
        <f>_xlfn.XLOOKUP(Table1_1[[#This Row],[CAS_rn]],[1]analyte_order!$C:$C,[1]analyte_order!$E:$E)</f>
        <v>38</v>
      </c>
      <c r="L3934" s="3">
        <v>0.86499999999999999</v>
      </c>
    </row>
    <row r="3935" spans="1:12" x14ac:dyDescent="0.3">
      <c r="A3935" t="s">
        <v>233</v>
      </c>
      <c r="B3935" s="1">
        <v>44427</v>
      </c>
      <c r="C3935" s="1" t="str">
        <f t="shared" si="61"/>
        <v>21231</v>
      </c>
      <c r="D3935" t="s">
        <v>109</v>
      </c>
      <c r="E3935" t="s">
        <v>120</v>
      </c>
      <c r="F3935" t="s">
        <v>111</v>
      </c>
      <c r="G3935">
        <v>19</v>
      </c>
      <c r="H3935">
        <v>158.94999999999999</v>
      </c>
      <c r="I3935" t="s">
        <v>42</v>
      </c>
      <c r="J3935" t="str">
        <f>_xlfn.XLOOKUP(Table1_1[[#This Row],[Analyte]],[1]analyte_order!$B:$B,[1]analyte_order!$C:$C)</f>
        <v>914637-49-3</v>
      </c>
      <c r="K3935">
        <f>_xlfn.XLOOKUP(Table1_1[[#This Row],[CAS_rn]],[1]analyte_order!$C:$C,[1]analyte_order!$E:$E)</f>
        <v>39</v>
      </c>
      <c r="L3935" s="3">
        <v>0.433</v>
      </c>
    </row>
    <row r="3936" spans="1:12" x14ac:dyDescent="0.3">
      <c r="A3936" t="s">
        <v>233</v>
      </c>
      <c r="B3936" s="1">
        <v>44427</v>
      </c>
      <c r="C3936" s="1" t="str">
        <f t="shared" si="61"/>
        <v>21231</v>
      </c>
      <c r="D3936" t="s">
        <v>109</v>
      </c>
      <c r="E3936" t="s">
        <v>120</v>
      </c>
      <c r="F3936" t="s">
        <v>111</v>
      </c>
      <c r="G3936">
        <v>19</v>
      </c>
      <c r="H3936">
        <v>158.94999999999999</v>
      </c>
      <c r="I3936" t="s">
        <v>43</v>
      </c>
      <c r="J3936" t="str">
        <f>_xlfn.XLOOKUP(Table1_1[[#This Row],[Analyte]],[1]analyte_order!$B:$B,[1]analyte_order!$C:$C)</f>
        <v>812-70-4</v>
      </c>
      <c r="K3936">
        <f>_xlfn.XLOOKUP(Table1_1[[#This Row],[CAS_rn]],[1]analyte_order!$C:$C,[1]analyte_order!$E:$E)</f>
        <v>40</v>
      </c>
      <c r="L3936" s="3">
        <v>3</v>
      </c>
    </row>
    <row r="3937" spans="1:12" x14ac:dyDescent="0.3">
      <c r="A3937" t="s">
        <v>233</v>
      </c>
      <c r="B3937" s="1">
        <v>44427</v>
      </c>
      <c r="C3937" s="1" t="str">
        <f t="shared" si="61"/>
        <v>21231</v>
      </c>
      <c r="D3937" t="s">
        <v>109</v>
      </c>
      <c r="E3937" t="s">
        <v>120</v>
      </c>
      <c r="F3937" t="s">
        <v>111</v>
      </c>
      <c r="G3937">
        <v>19</v>
      </c>
      <c r="H3937">
        <v>158.94999999999999</v>
      </c>
      <c r="I3937" t="s">
        <v>44</v>
      </c>
      <c r="J3937" t="str">
        <f>_xlfn.XLOOKUP(Table1_1[[#This Row],[Analyte]],[1]analyte_order!$B:$B,[1]analyte_order!$C:$C)</f>
        <v>53826-12-3</v>
      </c>
      <c r="K3937">
        <f>_xlfn.XLOOKUP(Table1_1[[#This Row],[CAS_rn]],[1]analyte_order!$C:$C,[1]analyte_order!$E:$E)</f>
        <v>41</v>
      </c>
      <c r="L3937" s="3">
        <v>0.2165</v>
      </c>
    </row>
    <row r="3938" spans="1:12" x14ac:dyDescent="0.3">
      <c r="A3938" t="s">
        <v>233</v>
      </c>
      <c r="B3938" s="1">
        <v>44427</v>
      </c>
      <c r="C3938" s="1" t="str">
        <f t="shared" si="61"/>
        <v>21231</v>
      </c>
      <c r="D3938" t="s">
        <v>109</v>
      </c>
      <c r="E3938" t="s">
        <v>120</v>
      </c>
      <c r="F3938" t="s">
        <v>111</v>
      </c>
      <c r="G3938">
        <v>19</v>
      </c>
      <c r="H3938">
        <v>158.94999999999999</v>
      </c>
      <c r="I3938" t="s">
        <v>45</v>
      </c>
      <c r="J3938" t="str">
        <f>_xlfn.XLOOKUP(Table1_1[[#This Row],[Analyte]],[1]analyte_order!$B:$B,[1]analyte_order!$C:$C)</f>
        <v>27854-31-5</v>
      </c>
      <c r="K3938">
        <f>_xlfn.XLOOKUP(Table1_1[[#This Row],[CAS_rn]],[1]analyte_order!$C:$C,[1]analyte_order!$E:$E)</f>
        <v>42</v>
      </c>
      <c r="L3938" s="3">
        <v>0.86499999999999999</v>
      </c>
    </row>
    <row r="3939" spans="1:12" x14ac:dyDescent="0.3">
      <c r="A3939" t="s">
        <v>233</v>
      </c>
      <c r="B3939" s="1">
        <v>44427</v>
      </c>
      <c r="C3939" s="1" t="str">
        <f t="shared" si="61"/>
        <v>21231</v>
      </c>
      <c r="D3939" t="s">
        <v>109</v>
      </c>
      <c r="E3939" t="s">
        <v>120</v>
      </c>
      <c r="F3939" t="s">
        <v>111</v>
      </c>
      <c r="G3939">
        <v>19</v>
      </c>
      <c r="H3939">
        <v>158.94999999999999</v>
      </c>
      <c r="I3939" t="s">
        <v>46</v>
      </c>
      <c r="J3939" t="str">
        <f>_xlfn.XLOOKUP(Table1_1[[#This Row],[Analyte]],[1]analyte_order!$B:$B,[1]analyte_order!$C:$C)</f>
        <v>53826-13-4</v>
      </c>
      <c r="K3939">
        <f>_xlfn.XLOOKUP(Table1_1[[#This Row],[CAS_rn]],[1]analyte_order!$C:$C,[1]analyte_order!$E:$E)</f>
        <v>43</v>
      </c>
      <c r="L3939" s="3">
        <v>0.86499999999999999</v>
      </c>
    </row>
    <row r="3940" spans="1:12" x14ac:dyDescent="0.3">
      <c r="A3940" t="s">
        <v>233</v>
      </c>
      <c r="B3940" s="1">
        <v>44427</v>
      </c>
      <c r="C3940" s="1" t="str">
        <f t="shared" si="61"/>
        <v>21231</v>
      </c>
      <c r="D3940" t="s">
        <v>109</v>
      </c>
      <c r="E3940" t="s">
        <v>120</v>
      </c>
      <c r="F3940" t="s">
        <v>111</v>
      </c>
      <c r="G3940">
        <v>19</v>
      </c>
      <c r="H3940">
        <v>158.94999999999999</v>
      </c>
      <c r="I3940" t="s">
        <v>47</v>
      </c>
      <c r="J3940" t="str">
        <f>_xlfn.XLOOKUP(Table1_1[[#This Row],[Analyte]],[1]analyte_order!$B:$B,[1]analyte_order!$C:$C)</f>
        <v>161094-75-3</v>
      </c>
      <c r="K3940">
        <f>_xlfn.XLOOKUP(Table1_1[[#This Row],[CAS_rn]],[1]analyte_order!$C:$C,[1]analyte_order!$E:$E)</f>
        <v>44</v>
      </c>
      <c r="L3940" s="3">
        <v>8.6499999999999994E-2</v>
      </c>
    </row>
    <row r="3941" spans="1:12" x14ac:dyDescent="0.3">
      <c r="A3941" t="s">
        <v>233</v>
      </c>
      <c r="B3941" s="1">
        <v>44427</v>
      </c>
      <c r="C3941" s="1" t="str">
        <f t="shared" si="61"/>
        <v>21231</v>
      </c>
      <c r="D3941" t="s">
        <v>109</v>
      </c>
      <c r="E3941" t="s">
        <v>120</v>
      </c>
      <c r="F3941" t="s">
        <v>111</v>
      </c>
      <c r="G3941">
        <v>19</v>
      </c>
      <c r="H3941">
        <v>158.94999999999999</v>
      </c>
      <c r="I3941" t="s">
        <v>48</v>
      </c>
      <c r="J3941" t="str">
        <f>_xlfn.XLOOKUP(Table1_1[[#This Row],[Analyte]],[1]analyte_order!$B:$B,[1]analyte_order!$C:$C)</f>
        <v>70887-84-2</v>
      </c>
      <c r="K3941">
        <f>_xlfn.XLOOKUP(Table1_1[[#This Row],[CAS_rn]],[1]analyte_order!$C:$C,[1]analyte_order!$E:$E)</f>
        <v>45</v>
      </c>
      <c r="L3941" s="3">
        <v>8.6499999999999994E-2</v>
      </c>
    </row>
    <row r="3942" spans="1:12" x14ac:dyDescent="0.3">
      <c r="A3942" t="s">
        <v>233</v>
      </c>
      <c r="B3942" s="1">
        <v>44427</v>
      </c>
      <c r="C3942" s="1" t="str">
        <f t="shared" si="61"/>
        <v>21231</v>
      </c>
      <c r="D3942" t="s">
        <v>109</v>
      </c>
      <c r="E3942" t="s">
        <v>120</v>
      </c>
      <c r="F3942" t="s">
        <v>111</v>
      </c>
      <c r="G3942">
        <v>19</v>
      </c>
      <c r="H3942">
        <v>158.94999999999999</v>
      </c>
      <c r="I3942" t="s">
        <v>49</v>
      </c>
      <c r="J3942" t="str">
        <f>_xlfn.XLOOKUP(Table1_1[[#This Row],[Analyte]],[1]analyte_order!$B:$B,[1]analyte_order!$C:$C)</f>
        <v>57677-95-9</v>
      </c>
      <c r="K3942">
        <f>_xlfn.XLOOKUP(Table1_1[[#This Row],[CAS_rn]],[1]analyte_order!$C:$C,[1]analyte_order!$E:$E)</f>
        <v>46</v>
      </c>
      <c r="L3942" s="3">
        <v>8.6499999999999994E-2</v>
      </c>
    </row>
    <row r="3943" spans="1:12" x14ac:dyDescent="0.3">
      <c r="A3943" t="s">
        <v>233</v>
      </c>
      <c r="B3943" s="1">
        <v>44427</v>
      </c>
      <c r="C3943" s="1" t="str">
        <f t="shared" si="61"/>
        <v>21231</v>
      </c>
      <c r="D3943" t="s">
        <v>109</v>
      </c>
      <c r="E3943" t="s">
        <v>120</v>
      </c>
      <c r="F3943" t="s">
        <v>111</v>
      </c>
      <c r="G3943">
        <v>19</v>
      </c>
      <c r="H3943">
        <v>158.94999999999999</v>
      </c>
      <c r="I3943" t="s">
        <v>50</v>
      </c>
      <c r="J3943" t="str">
        <f>_xlfn.XLOOKUP(Table1_1[[#This Row],[Analyte]],[1]analyte_order!$B:$B,[1]analyte_order!$C:$C)</f>
        <v>30334-69-1</v>
      </c>
      <c r="K3943">
        <f>_xlfn.XLOOKUP(Table1_1[[#This Row],[CAS_rn]],[1]analyte_order!$C:$C,[1]analyte_order!$E:$E)</f>
        <v>51</v>
      </c>
      <c r="L3943" s="3">
        <v>2.2200000000000002</v>
      </c>
    </row>
    <row r="3944" spans="1:12" x14ac:dyDescent="0.3">
      <c r="A3944" t="s">
        <v>233</v>
      </c>
      <c r="B3944" s="1">
        <v>44427</v>
      </c>
      <c r="C3944" s="1" t="str">
        <f t="shared" si="61"/>
        <v>21231</v>
      </c>
      <c r="D3944" t="s">
        <v>109</v>
      </c>
      <c r="E3944" t="s">
        <v>120</v>
      </c>
      <c r="F3944" t="s">
        <v>111</v>
      </c>
      <c r="G3944">
        <v>19</v>
      </c>
      <c r="H3944">
        <v>158.94999999999999</v>
      </c>
      <c r="I3944" t="s">
        <v>51</v>
      </c>
      <c r="J3944" t="str">
        <f>_xlfn.XLOOKUP(Table1_1[[#This Row],[Analyte]],[1]analyte_order!$B:$B,[1]analyte_order!$C:$C)</f>
        <v>41997-13-1</v>
      </c>
      <c r="K3944">
        <f>_xlfn.XLOOKUP(Table1_1[[#This Row],[CAS_rn]],[1]analyte_order!$C:$C,[1]analyte_order!$E:$E)</f>
        <v>52</v>
      </c>
      <c r="L3944" s="3">
        <v>8.61</v>
      </c>
    </row>
    <row r="3945" spans="1:12" x14ac:dyDescent="0.3">
      <c r="A3945" t="s">
        <v>233</v>
      </c>
      <c r="B3945" s="1">
        <v>44427</v>
      </c>
      <c r="C3945" s="1" t="str">
        <f t="shared" si="61"/>
        <v>21231</v>
      </c>
      <c r="D3945" t="s">
        <v>109</v>
      </c>
      <c r="E3945" t="s">
        <v>120</v>
      </c>
      <c r="F3945" t="s">
        <v>111</v>
      </c>
      <c r="G3945">
        <v>19</v>
      </c>
      <c r="H3945">
        <v>158.94999999999999</v>
      </c>
      <c r="I3945" t="s">
        <v>52</v>
      </c>
      <c r="J3945" t="str">
        <f>_xlfn.XLOOKUP(Table1_1[[#This Row],[Analyte]],[1]analyte_order!$B:$B,[1]analyte_order!$C:$C)</f>
        <v>423-41-6</v>
      </c>
      <c r="K3945">
        <f>_xlfn.XLOOKUP(Table1_1[[#This Row],[CAS_rn]],[1]analyte_order!$C:$C,[1]analyte_order!$E:$E)</f>
        <v>53</v>
      </c>
      <c r="L3945" s="3">
        <v>0.433</v>
      </c>
    </row>
    <row r="3946" spans="1:12" x14ac:dyDescent="0.3">
      <c r="A3946" t="s">
        <v>233</v>
      </c>
      <c r="B3946" s="1">
        <v>44427</v>
      </c>
      <c r="C3946" s="1" t="str">
        <f t="shared" si="61"/>
        <v>21231</v>
      </c>
      <c r="D3946" t="s">
        <v>109</v>
      </c>
      <c r="E3946" t="s">
        <v>120</v>
      </c>
      <c r="F3946" t="s">
        <v>111</v>
      </c>
      <c r="G3946">
        <v>19</v>
      </c>
      <c r="H3946">
        <v>158.94999999999999</v>
      </c>
      <c r="I3946" t="s">
        <v>53</v>
      </c>
      <c r="J3946" t="str">
        <f>_xlfn.XLOOKUP(Table1_1[[#This Row],[Analyte]],[1]analyte_order!$B:$B,[1]analyte_order!$C:$C)</f>
        <v>777011-38-8</v>
      </c>
      <c r="K3946">
        <f>_xlfn.XLOOKUP(Table1_1[[#This Row],[CAS_rn]],[1]analyte_order!$C:$C,[1]analyte_order!$E:$E)</f>
        <v>54</v>
      </c>
      <c r="L3946" s="3">
        <v>4.93</v>
      </c>
    </row>
    <row r="3947" spans="1:12" x14ac:dyDescent="0.3">
      <c r="A3947" t="s">
        <v>233</v>
      </c>
      <c r="B3947" s="1">
        <v>44427</v>
      </c>
      <c r="C3947" s="1" t="str">
        <f t="shared" si="61"/>
        <v>21231</v>
      </c>
      <c r="D3947" t="s">
        <v>109</v>
      </c>
      <c r="E3947" t="s">
        <v>120</v>
      </c>
      <c r="F3947" t="s">
        <v>111</v>
      </c>
      <c r="G3947">
        <v>19</v>
      </c>
      <c r="H3947">
        <v>158.94999999999999</v>
      </c>
      <c r="I3947" t="s">
        <v>54</v>
      </c>
      <c r="J3947" t="str">
        <f>_xlfn.XLOOKUP(Table1_1[[#This Row],[Analyte]],[1]analyte_order!$B:$B,[1]analyte_order!$C:$C)</f>
        <v>646-83-3</v>
      </c>
      <c r="K3947">
        <f>_xlfn.XLOOKUP(Table1_1[[#This Row],[CAS_rn]],[1]analyte_order!$C:$C,[1]analyte_order!$E:$E)</f>
        <v>55</v>
      </c>
      <c r="L3947" s="3">
        <v>8.6499999999999994E-2</v>
      </c>
    </row>
    <row r="3948" spans="1:12" x14ac:dyDescent="0.3">
      <c r="A3948" t="s">
        <v>233</v>
      </c>
      <c r="B3948" s="1">
        <v>44427</v>
      </c>
      <c r="C3948" s="1" t="str">
        <f t="shared" si="61"/>
        <v>21231</v>
      </c>
      <c r="D3948" t="s">
        <v>109</v>
      </c>
      <c r="E3948" t="s">
        <v>120</v>
      </c>
      <c r="F3948" t="s">
        <v>111</v>
      </c>
      <c r="G3948">
        <v>19</v>
      </c>
      <c r="H3948">
        <v>158.94999999999999</v>
      </c>
      <c r="I3948" t="s">
        <v>55</v>
      </c>
      <c r="J3948" t="str">
        <f>_xlfn.XLOOKUP(Table1_1[[#This Row],[Analyte]],[1]analyte_order!$B:$B,[1]analyte_order!$C:$C)</f>
        <v>678-41-1</v>
      </c>
      <c r="K3948">
        <f>_xlfn.XLOOKUP(Table1_1[[#This Row],[CAS_rn]],[1]analyte_order!$C:$C,[1]analyte_order!$E:$E)</f>
        <v>56</v>
      </c>
      <c r="L3948" s="3">
        <v>8.6499999999999994E-2</v>
      </c>
    </row>
    <row r="3949" spans="1:12" x14ac:dyDescent="0.3">
      <c r="A3949" t="s">
        <v>233</v>
      </c>
      <c r="B3949" s="1">
        <v>44427</v>
      </c>
      <c r="C3949" s="1" t="str">
        <f t="shared" si="61"/>
        <v>21231</v>
      </c>
      <c r="D3949" t="s">
        <v>109</v>
      </c>
      <c r="E3949" t="s">
        <v>120</v>
      </c>
      <c r="F3949" t="s">
        <v>111</v>
      </c>
      <c r="G3949">
        <v>19</v>
      </c>
      <c r="H3949">
        <v>158.94999999999999</v>
      </c>
      <c r="I3949" t="s">
        <v>56</v>
      </c>
      <c r="J3949" t="str">
        <f>_xlfn.XLOOKUP(Table1_1[[#This Row],[Analyte]],[1]analyte_order!$B:$B,[1]analyte_order!$C:$C)</f>
        <v>2965-52-8</v>
      </c>
      <c r="K3949">
        <f>_xlfn.XLOOKUP(Table1_1[[#This Row],[CAS_rn]],[1]analyte_order!$C:$C,[1]analyte_order!$E:$E)</f>
        <v>57</v>
      </c>
      <c r="L3949" s="3">
        <v>8.6499999999999994E-2</v>
      </c>
    </row>
    <row r="3950" spans="1:12" x14ac:dyDescent="0.3">
      <c r="A3950" t="s">
        <v>234</v>
      </c>
      <c r="B3950" s="1">
        <v>44427</v>
      </c>
      <c r="C3950" s="1" t="str">
        <f t="shared" si="61"/>
        <v>21231</v>
      </c>
      <c r="D3950" t="s">
        <v>109</v>
      </c>
      <c r="E3950" t="s">
        <v>120</v>
      </c>
      <c r="F3950" t="s">
        <v>113</v>
      </c>
      <c r="G3950">
        <v>19</v>
      </c>
      <c r="H3950">
        <v>158.94999999999999</v>
      </c>
      <c r="I3950" t="s">
        <v>7</v>
      </c>
      <c r="J3950" t="str">
        <f>_xlfn.XLOOKUP(Table1_1[[#This Row],[Analyte]],[1]analyte_order!$B:$B,[1]analyte_order!$C:$C)</f>
        <v>375-22-4</v>
      </c>
      <c r="K3950">
        <f>_xlfn.XLOOKUP(Table1_1[[#This Row],[CAS_rn]],[1]analyte_order!$C:$C,[1]analyte_order!$E:$E)</f>
        <v>1</v>
      </c>
      <c r="L3950" s="3">
        <v>0.4415</v>
      </c>
    </row>
    <row r="3951" spans="1:12" x14ac:dyDescent="0.3">
      <c r="A3951" t="s">
        <v>234</v>
      </c>
      <c r="B3951" s="1">
        <v>44427</v>
      </c>
      <c r="C3951" s="1" t="str">
        <f t="shared" si="61"/>
        <v>21231</v>
      </c>
      <c r="D3951" t="s">
        <v>109</v>
      </c>
      <c r="E3951" t="s">
        <v>120</v>
      </c>
      <c r="F3951" t="s">
        <v>113</v>
      </c>
      <c r="G3951">
        <v>19</v>
      </c>
      <c r="H3951">
        <v>158.94999999999999</v>
      </c>
      <c r="I3951" t="s">
        <v>8</v>
      </c>
      <c r="J3951" t="str">
        <f>_xlfn.XLOOKUP(Table1_1[[#This Row],[Analyte]],[1]analyte_order!$B:$B,[1]analyte_order!$C:$C)</f>
        <v>2706-90-3</v>
      </c>
      <c r="K3951">
        <f>_xlfn.XLOOKUP(Table1_1[[#This Row],[CAS_rn]],[1]analyte_order!$C:$C,[1]analyte_order!$E:$E)</f>
        <v>2</v>
      </c>
      <c r="L3951" s="3">
        <v>0.1105</v>
      </c>
    </row>
    <row r="3952" spans="1:12" x14ac:dyDescent="0.3">
      <c r="A3952" t="s">
        <v>234</v>
      </c>
      <c r="B3952" s="1">
        <v>44427</v>
      </c>
      <c r="C3952" s="1" t="str">
        <f t="shared" si="61"/>
        <v>21231</v>
      </c>
      <c r="D3952" t="s">
        <v>109</v>
      </c>
      <c r="E3952" t="s">
        <v>120</v>
      </c>
      <c r="F3952" t="s">
        <v>113</v>
      </c>
      <c r="G3952">
        <v>19</v>
      </c>
      <c r="H3952">
        <v>158.94999999999999</v>
      </c>
      <c r="I3952" t="s">
        <v>9</v>
      </c>
      <c r="J3952" t="str">
        <f>_xlfn.XLOOKUP(Table1_1[[#This Row],[Analyte]],[1]analyte_order!$B:$B,[1]analyte_order!$C:$C)</f>
        <v>307-24-4</v>
      </c>
      <c r="K3952">
        <f>_xlfn.XLOOKUP(Table1_1[[#This Row],[CAS_rn]],[1]analyte_order!$C:$C,[1]analyte_order!$E:$E)</f>
        <v>3</v>
      </c>
      <c r="L3952" s="3">
        <v>4.4150000000000002E-2</v>
      </c>
    </row>
    <row r="3953" spans="1:12" x14ac:dyDescent="0.3">
      <c r="A3953" t="s">
        <v>234</v>
      </c>
      <c r="B3953" s="1">
        <v>44427</v>
      </c>
      <c r="C3953" s="1" t="str">
        <f t="shared" si="61"/>
        <v>21231</v>
      </c>
      <c r="D3953" t="s">
        <v>109</v>
      </c>
      <c r="E3953" t="s">
        <v>120</v>
      </c>
      <c r="F3953" t="s">
        <v>113</v>
      </c>
      <c r="G3953">
        <v>19</v>
      </c>
      <c r="H3953">
        <v>158.94999999999999</v>
      </c>
      <c r="I3953" t="s">
        <v>10</v>
      </c>
      <c r="J3953" t="str">
        <f>_xlfn.XLOOKUP(Table1_1[[#This Row],[Analyte]],[1]analyte_order!$B:$B,[1]analyte_order!$C:$C)</f>
        <v>375-85-9</v>
      </c>
      <c r="K3953">
        <f>_xlfn.XLOOKUP(Table1_1[[#This Row],[CAS_rn]],[1]analyte_order!$C:$C,[1]analyte_order!$E:$E)</f>
        <v>4</v>
      </c>
      <c r="L3953" s="3">
        <v>4.4150000000000002E-2</v>
      </c>
    </row>
    <row r="3954" spans="1:12" x14ac:dyDescent="0.3">
      <c r="A3954" t="s">
        <v>234</v>
      </c>
      <c r="B3954" s="1">
        <v>44427</v>
      </c>
      <c r="C3954" s="1" t="str">
        <f t="shared" si="61"/>
        <v>21231</v>
      </c>
      <c r="D3954" t="s">
        <v>109</v>
      </c>
      <c r="E3954" t="s">
        <v>120</v>
      </c>
      <c r="F3954" t="s">
        <v>113</v>
      </c>
      <c r="G3954">
        <v>19</v>
      </c>
      <c r="H3954">
        <v>158.94999999999999</v>
      </c>
      <c r="I3954" t="s">
        <v>11</v>
      </c>
      <c r="J3954" t="str">
        <f>_xlfn.XLOOKUP(Table1_1[[#This Row],[Analyte]],[1]analyte_order!$B:$B,[1]analyte_order!$C:$C)</f>
        <v>335-67-1</v>
      </c>
      <c r="K3954">
        <f>_xlfn.XLOOKUP(Table1_1[[#This Row],[CAS_rn]],[1]analyte_order!$C:$C,[1]analyte_order!$E:$E)</f>
        <v>5</v>
      </c>
      <c r="L3954" s="3">
        <v>4.4150000000000002E-2</v>
      </c>
    </row>
    <row r="3955" spans="1:12" x14ac:dyDescent="0.3">
      <c r="A3955" t="s">
        <v>234</v>
      </c>
      <c r="B3955" s="1">
        <v>44427</v>
      </c>
      <c r="C3955" s="1" t="str">
        <f t="shared" si="61"/>
        <v>21231</v>
      </c>
      <c r="D3955" t="s">
        <v>109</v>
      </c>
      <c r="E3955" t="s">
        <v>120</v>
      </c>
      <c r="F3955" t="s">
        <v>113</v>
      </c>
      <c r="G3955">
        <v>19</v>
      </c>
      <c r="H3955">
        <v>158.94999999999999</v>
      </c>
      <c r="I3955" t="s">
        <v>12</v>
      </c>
      <c r="J3955" t="str">
        <f>_xlfn.XLOOKUP(Table1_1[[#This Row],[Analyte]],[1]analyte_order!$B:$B,[1]analyte_order!$C:$C)</f>
        <v>375-95-1</v>
      </c>
      <c r="K3955">
        <f>_xlfn.XLOOKUP(Table1_1[[#This Row],[CAS_rn]],[1]analyte_order!$C:$C,[1]analyte_order!$E:$E)</f>
        <v>6</v>
      </c>
      <c r="L3955" s="3">
        <v>0.312</v>
      </c>
    </row>
    <row r="3956" spans="1:12" x14ac:dyDescent="0.3">
      <c r="A3956" t="s">
        <v>234</v>
      </c>
      <c r="B3956" s="1">
        <v>44427</v>
      </c>
      <c r="C3956" s="1" t="str">
        <f t="shared" si="61"/>
        <v>21231</v>
      </c>
      <c r="D3956" t="s">
        <v>109</v>
      </c>
      <c r="E3956" t="s">
        <v>120</v>
      </c>
      <c r="F3956" t="s">
        <v>113</v>
      </c>
      <c r="G3956">
        <v>19</v>
      </c>
      <c r="H3956">
        <v>158.94999999999999</v>
      </c>
      <c r="I3956" t="s">
        <v>19</v>
      </c>
      <c r="J3956" t="str">
        <f>_xlfn.XLOOKUP(Table1_1[[#This Row],[Analyte]],[1]analyte_order!$B:$B,[1]analyte_order!$C:$C)</f>
        <v>335-76-2</v>
      </c>
      <c r="K3956">
        <f>_xlfn.XLOOKUP(Table1_1[[#This Row],[CAS_rn]],[1]analyte_order!$C:$C,[1]analyte_order!$E:$E)</f>
        <v>7</v>
      </c>
      <c r="L3956" s="3">
        <v>6.67</v>
      </c>
    </row>
    <row r="3957" spans="1:12" x14ac:dyDescent="0.3">
      <c r="A3957" t="s">
        <v>234</v>
      </c>
      <c r="B3957" s="1">
        <v>44427</v>
      </c>
      <c r="C3957" s="1" t="str">
        <f t="shared" si="61"/>
        <v>21231</v>
      </c>
      <c r="D3957" t="s">
        <v>109</v>
      </c>
      <c r="E3957" t="s">
        <v>120</v>
      </c>
      <c r="F3957" t="s">
        <v>113</v>
      </c>
      <c r="G3957">
        <v>19</v>
      </c>
      <c r="H3957">
        <v>158.94999999999999</v>
      </c>
      <c r="I3957" t="s">
        <v>20</v>
      </c>
      <c r="J3957" t="str">
        <f>_xlfn.XLOOKUP(Table1_1[[#This Row],[Analyte]],[1]analyte_order!$B:$B,[1]analyte_order!$C:$C)</f>
        <v>2058-94-8</v>
      </c>
      <c r="K3957">
        <f>_xlfn.XLOOKUP(Table1_1[[#This Row],[CAS_rn]],[1]analyte_order!$C:$C,[1]analyte_order!$E:$E)</f>
        <v>8</v>
      </c>
      <c r="L3957" s="3">
        <v>19</v>
      </c>
    </row>
    <row r="3958" spans="1:12" x14ac:dyDescent="0.3">
      <c r="A3958" t="s">
        <v>234</v>
      </c>
      <c r="B3958" s="1">
        <v>44427</v>
      </c>
      <c r="C3958" s="1" t="str">
        <f t="shared" si="61"/>
        <v>21231</v>
      </c>
      <c r="D3958" t="s">
        <v>109</v>
      </c>
      <c r="E3958" t="s">
        <v>120</v>
      </c>
      <c r="F3958" t="s">
        <v>113</v>
      </c>
      <c r="G3958">
        <v>19</v>
      </c>
      <c r="H3958">
        <v>158.94999999999999</v>
      </c>
      <c r="I3958" t="s">
        <v>21</v>
      </c>
      <c r="J3958" t="str">
        <f>_xlfn.XLOOKUP(Table1_1[[#This Row],[Analyte]],[1]analyte_order!$B:$B,[1]analyte_order!$C:$C)</f>
        <v>307-55-1</v>
      </c>
      <c r="K3958">
        <f>_xlfn.XLOOKUP(Table1_1[[#This Row],[CAS_rn]],[1]analyte_order!$C:$C,[1]analyte_order!$E:$E)</f>
        <v>9</v>
      </c>
      <c r="L3958" s="3">
        <v>24.6</v>
      </c>
    </row>
    <row r="3959" spans="1:12" x14ac:dyDescent="0.3">
      <c r="A3959" t="s">
        <v>234</v>
      </c>
      <c r="B3959" s="1">
        <v>44427</v>
      </c>
      <c r="C3959" s="1" t="str">
        <f t="shared" si="61"/>
        <v>21231</v>
      </c>
      <c r="D3959" t="s">
        <v>109</v>
      </c>
      <c r="E3959" t="s">
        <v>120</v>
      </c>
      <c r="F3959" t="s">
        <v>113</v>
      </c>
      <c r="G3959">
        <v>19</v>
      </c>
      <c r="H3959">
        <v>158.94999999999999</v>
      </c>
      <c r="I3959" t="s">
        <v>22</v>
      </c>
      <c r="J3959" t="str">
        <f>_xlfn.XLOOKUP(Table1_1[[#This Row],[Analyte]],[1]analyte_order!$B:$B,[1]analyte_order!$C:$C)</f>
        <v>72629-94-8</v>
      </c>
      <c r="K3959">
        <f>_xlfn.XLOOKUP(Table1_1[[#This Row],[CAS_rn]],[1]analyte_order!$C:$C,[1]analyte_order!$E:$E)</f>
        <v>10</v>
      </c>
      <c r="L3959" s="3">
        <v>18.899999999999999</v>
      </c>
    </row>
    <row r="3960" spans="1:12" x14ac:dyDescent="0.3">
      <c r="A3960" t="s">
        <v>234</v>
      </c>
      <c r="B3960" s="1">
        <v>44427</v>
      </c>
      <c r="C3960" s="1" t="str">
        <f t="shared" si="61"/>
        <v>21231</v>
      </c>
      <c r="D3960" t="s">
        <v>109</v>
      </c>
      <c r="E3960" t="s">
        <v>120</v>
      </c>
      <c r="F3960" t="s">
        <v>113</v>
      </c>
      <c r="G3960">
        <v>19</v>
      </c>
      <c r="H3960">
        <v>158.94999999999999</v>
      </c>
      <c r="I3960" t="s">
        <v>23</v>
      </c>
      <c r="J3960" t="str">
        <f>_xlfn.XLOOKUP(Table1_1[[#This Row],[Analyte]],[1]analyte_order!$B:$B,[1]analyte_order!$C:$C)</f>
        <v>376-06-7</v>
      </c>
      <c r="K3960">
        <f>_xlfn.XLOOKUP(Table1_1[[#This Row],[CAS_rn]],[1]analyte_order!$C:$C,[1]analyte_order!$E:$E)</f>
        <v>11</v>
      </c>
      <c r="L3960" s="3">
        <v>24.2</v>
      </c>
    </row>
    <row r="3961" spans="1:12" x14ac:dyDescent="0.3">
      <c r="A3961" t="s">
        <v>234</v>
      </c>
      <c r="B3961" s="1">
        <v>44427</v>
      </c>
      <c r="C3961" s="1" t="str">
        <f t="shared" si="61"/>
        <v>21231</v>
      </c>
      <c r="D3961" t="s">
        <v>109</v>
      </c>
      <c r="E3961" t="s">
        <v>120</v>
      </c>
      <c r="F3961" t="s">
        <v>113</v>
      </c>
      <c r="G3961">
        <v>19</v>
      </c>
      <c r="H3961">
        <v>158.94999999999999</v>
      </c>
      <c r="I3961" t="s">
        <v>24</v>
      </c>
      <c r="J3961" t="str">
        <f>_xlfn.XLOOKUP(Table1_1[[#This Row],[Analyte]],[1]analyte_order!$B:$B,[1]analyte_order!$C:$C)</f>
        <v>67905-19-5</v>
      </c>
      <c r="K3961">
        <f>_xlfn.XLOOKUP(Table1_1[[#This Row],[CAS_rn]],[1]analyte_order!$C:$C,[1]analyte_order!$E:$E)</f>
        <v>12</v>
      </c>
      <c r="L3961" s="3">
        <v>0.92300000000000004</v>
      </c>
    </row>
    <row r="3962" spans="1:12" x14ac:dyDescent="0.3">
      <c r="A3962" t="s">
        <v>234</v>
      </c>
      <c r="B3962" s="1">
        <v>44427</v>
      </c>
      <c r="C3962" s="1" t="str">
        <f t="shared" si="61"/>
        <v>21231</v>
      </c>
      <c r="D3962" t="s">
        <v>109</v>
      </c>
      <c r="E3962" t="s">
        <v>120</v>
      </c>
      <c r="F3962" t="s">
        <v>113</v>
      </c>
      <c r="G3962">
        <v>19</v>
      </c>
      <c r="H3962">
        <v>158.94999999999999</v>
      </c>
      <c r="I3962" t="s">
        <v>13</v>
      </c>
      <c r="J3962" t="str">
        <f>_xlfn.XLOOKUP(Table1_1[[#This Row],[Analyte]],[1]analyte_order!$B:$B,[1]analyte_order!$C:$C)</f>
        <v>375-73-5</v>
      </c>
      <c r="K3962">
        <f>_xlfn.XLOOKUP(Table1_1[[#This Row],[CAS_rn]],[1]analyte_order!$C:$C,[1]analyte_order!$E:$E)</f>
        <v>14</v>
      </c>
      <c r="L3962" s="3">
        <v>4.4150000000000002E-2</v>
      </c>
    </row>
    <row r="3963" spans="1:12" x14ac:dyDescent="0.3">
      <c r="A3963" t="s">
        <v>234</v>
      </c>
      <c r="B3963" s="1">
        <v>44427</v>
      </c>
      <c r="C3963" s="1" t="str">
        <f t="shared" si="61"/>
        <v>21231</v>
      </c>
      <c r="D3963" t="s">
        <v>109</v>
      </c>
      <c r="E3963" t="s">
        <v>120</v>
      </c>
      <c r="F3963" t="s">
        <v>113</v>
      </c>
      <c r="G3963">
        <v>19</v>
      </c>
      <c r="H3963">
        <v>158.94999999999999</v>
      </c>
      <c r="I3963" t="s">
        <v>14</v>
      </c>
      <c r="J3963" t="str">
        <f>_xlfn.XLOOKUP(Table1_1[[#This Row],[Analyte]],[1]analyte_order!$B:$B,[1]analyte_order!$C:$C)</f>
        <v>2706-91-4</v>
      </c>
      <c r="K3963">
        <f>_xlfn.XLOOKUP(Table1_1[[#This Row],[CAS_rn]],[1]analyte_order!$C:$C,[1]analyte_order!$E:$E)</f>
        <v>15</v>
      </c>
      <c r="L3963" s="3">
        <v>0.1105</v>
      </c>
    </row>
    <row r="3964" spans="1:12" x14ac:dyDescent="0.3">
      <c r="A3964" t="s">
        <v>234</v>
      </c>
      <c r="B3964" s="1">
        <v>44427</v>
      </c>
      <c r="C3964" s="1" t="str">
        <f t="shared" si="61"/>
        <v>21231</v>
      </c>
      <c r="D3964" t="s">
        <v>109</v>
      </c>
      <c r="E3964" t="s">
        <v>120</v>
      </c>
      <c r="F3964" t="s">
        <v>113</v>
      </c>
      <c r="G3964">
        <v>19</v>
      </c>
      <c r="H3964">
        <v>158.94999999999999</v>
      </c>
      <c r="I3964" t="s">
        <v>15</v>
      </c>
      <c r="J3964" t="str">
        <f>_xlfn.XLOOKUP(Table1_1[[#This Row],[Analyte]],[1]analyte_order!$B:$B,[1]analyte_order!$C:$C)</f>
        <v>355-46-4</v>
      </c>
      <c r="K3964">
        <f>_xlfn.XLOOKUP(Table1_1[[#This Row],[CAS_rn]],[1]analyte_order!$C:$C,[1]analyte_order!$E:$E)</f>
        <v>16</v>
      </c>
      <c r="L3964" s="3">
        <v>14.6</v>
      </c>
    </row>
    <row r="3965" spans="1:12" x14ac:dyDescent="0.3">
      <c r="A3965" t="s">
        <v>234</v>
      </c>
      <c r="B3965" s="1">
        <v>44427</v>
      </c>
      <c r="C3965" s="1" t="str">
        <f t="shared" si="61"/>
        <v>21231</v>
      </c>
      <c r="D3965" t="s">
        <v>109</v>
      </c>
      <c r="E3965" t="s">
        <v>120</v>
      </c>
      <c r="F3965" t="s">
        <v>113</v>
      </c>
      <c r="G3965">
        <v>19</v>
      </c>
      <c r="H3965">
        <v>158.94999999999999</v>
      </c>
      <c r="I3965" t="s">
        <v>16</v>
      </c>
      <c r="J3965" t="str">
        <f>_xlfn.XLOOKUP(Table1_1[[#This Row],[Analyte]],[1]analyte_order!$B:$B,[1]analyte_order!$C:$C)</f>
        <v>375-92-8</v>
      </c>
      <c r="K3965">
        <f>_xlfn.XLOOKUP(Table1_1[[#This Row],[CAS_rn]],[1]analyte_order!$C:$C,[1]analyte_order!$E:$E)</f>
        <v>17</v>
      </c>
      <c r="L3965" s="3">
        <v>4.96</v>
      </c>
    </row>
    <row r="3966" spans="1:12" x14ac:dyDescent="0.3">
      <c r="A3966" t="s">
        <v>234</v>
      </c>
      <c r="B3966" s="1">
        <v>44427</v>
      </c>
      <c r="C3966" s="1" t="str">
        <f t="shared" si="61"/>
        <v>21231</v>
      </c>
      <c r="D3966" t="s">
        <v>109</v>
      </c>
      <c r="E3966" t="s">
        <v>120</v>
      </c>
      <c r="F3966" t="s">
        <v>113</v>
      </c>
      <c r="G3966">
        <v>19</v>
      </c>
      <c r="H3966">
        <v>158.94999999999999</v>
      </c>
      <c r="I3966" t="s">
        <v>17</v>
      </c>
      <c r="J3966" t="str">
        <f>_xlfn.XLOOKUP(Table1_1[[#This Row],[Analyte]],[1]analyte_order!$B:$B,[1]analyte_order!$C:$C)</f>
        <v>1763-23-1</v>
      </c>
      <c r="K3966">
        <f>_xlfn.XLOOKUP(Table1_1[[#This Row],[CAS_rn]],[1]analyte_order!$C:$C,[1]analyte_order!$E:$E)</f>
        <v>18</v>
      </c>
      <c r="L3966" s="3">
        <v>2830</v>
      </c>
    </row>
    <row r="3967" spans="1:12" x14ac:dyDescent="0.3">
      <c r="A3967" t="s">
        <v>234</v>
      </c>
      <c r="B3967" s="1">
        <v>44427</v>
      </c>
      <c r="C3967" s="1" t="str">
        <f t="shared" si="61"/>
        <v>21231</v>
      </c>
      <c r="D3967" t="s">
        <v>109</v>
      </c>
      <c r="E3967" t="s">
        <v>120</v>
      </c>
      <c r="F3967" t="s">
        <v>113</v>
      </c>
      <c r="G3967">
        <v>19</v>
      </c>
      <c r="H3967">
        <v>158.94999999999999</v>
      </c>
      <c r="I3967" t="s">
        <v>25</v>
      </c>
      <c r="J3967" t="str">
        <f>_xlfn.XLOOKUP(Table1_1[[#This Row],[Analyte]],[1]analyte_order!$B:$B,[1]analyte_order!$C:$C)</f>
        <v>68259-12-1</v>
      </c>
      <c r="K3967">
        <f>_xlfn.XLOOKUP(Table1_1[[#This Row],[CAS_rn]],[1]analyte_order!$C:$C,[1]analyte_order!$E:$E)</f>
        <v>19</v>
      </c>
      <c r="L3967" s="3">
        <v>40.5</v>
      </c>
    </row>
    <row r="3968" spans="1:12" x14ac:dyDescent="0.3">
      <c r="A3968" t="s">
        <v>234</v>
      </c>
      <c r="B3968" s="1">
        <v>44427</v>
      </c>
      <c r="C3968" s="1" t="str">
        <f t="shared" si="61"/>
        <v>21231</v>
      </c>
      <c r="D3968" t="s">
        <v>109</v>
      </c>
      <c r="E3968" t="s">
        <v>120</v>
      </c>
      <c r="F3968" t="s">
        <v>113</v>
      </c>
      <c r="G3968">
        <v>19</v>
      </c>
      <c r="H3968">
        <v>158.94999999999999</v>
      </c>
      <c r="I3968" t="s">
        <v>26</v>
      </c>
      <c r="J3968" t="str">
        <f>_xlfn.XLOOKUP(Table1_1[[#This Row],[Analyte]],[1]analyte_order!$B:$B,[1]analyte_order!$C:$C)</f>
        <v>335-77-3</v>
      </c>
      <c r="K3968">
        <f>_xlfn.XLOOKUP(Table1_1[[#This Row],[CAS_rn]],[1]analyte_order!$C:$C,[1]analyte_order!$E:$E)</f>
        <v>20</v>
      </c>
      <c r="L3968" s="3">
        <v>52.4</v>
      </c>
    </row>
    <row r="3969" spans="1:12" x14ac:dyDescent="0.3">
      <c r="A3969" t="s">
        <v>234</v>
      </c>
      <c r="B3969" s="1">
        <v>44427</v>
      </c>
      <c r="C3969" s="1" t="str">
        <f t="shared" si="61"/>
        <v>21231</v>
      </c>
      <c r="D3969" t="s">
        <v>109</v>
      </c>
      <c r="E3969" t="s">
        <v>120</v>
      </c>
      <c r="F3969" t="s">
        <v>113</v>
      </c>
      <c r="G3969">
        <v>19</v>
      </c>
      <c r="H3969">
        <v>158.94999999999999</v>
      </c>
      <c r="I3969" t="s">
        <v>27</v>
      </c>
      <c r="J3969" t="str">
        <f>_xlfn.XLOOKUP(Table1_1[[#This Row],[Analyte]],[1]analyte_order!$B:$B,[1]analyte_order!$C:$C)</f>
        <v>79780-39-5</v>
      </c>
      <c r="K3969">
        <f>_xlfn.XLOOKUP(Table1_1[[#This Row],[CAS_rn]],[1]analyte_order!$C:$C,[1]analyte_order!$E:$E)</f>
        <v>21</v>
      </c>
      <c r="L3969" s="3">
        <v>16</v>
      </c>
    </row>
    <row r="3970" spans="1:12" x14ac:dyDescent="0.3">
      <c r="A3970" t="s">
        <v>234</v>
      </c>
      <c r="B3970" s="1">
        <v>44427</v>
      </c>
      <c r="C3970" s="1" t="str">
        <f t="shared" ref="C3970:C4033" si="62">TEXT(B3970,"yy")&amp;TEXT((B3970-DATEVALUE("1/1/"&amp;TEXT(B3970,"yy"))+1),"000")</f>
        <v>21231</v>
      </c>
      <c r="D3970" t="s">
        <v>109</v>
      </c>
      <c r="E3970" t="s">
        <v>120</v>
      </c>
      <c r="F3970" t="s">
        <v>113</v>
      </c>
      <c r="G3970">
        <v>19</v>
      </c>
      <c r="H3970">
        <v>158.94999999999999</v>
      </c>
      <c r="I3970" t="s">
        <v>28</v>
      </c>
      <c r="J3970" t="str">
        <f>_xlfn.XLOOKUP(Table1_1[[#This Row],[Analyte]],[1]analyte_order!$B:$B,[1]analyte_order!$C:$C)</f>
        <v>757124-72-4</v>
      </c>
      <c r="K3970">
        <f>_xlfn.XLOOKUP(Table1_1[[#This Row],[CAS_rn]],[1]analyte_order!$C:$C,[1]analyte_order!$E:$E)</f>
        <v>22</v>
      </c>
      <c r="L3970" s="3">
        <v>0.2205</v>
      </c>
    </row>
    <row r="3971" spans="1:12" x14ac:dyDescent="0.3">
      <c r="A3971" t="s">
        <v>234</v>
      </c>
      <c r="B3971" s="1">
        <v>44427</v>
      </c>
      <c r="C3971" s="1" t="str">
        <f t="shared" si="62"/>
        <v>21231</v>
      </c>
      <c r="D3971" t="s">
        <v>109</v>
      </c>
      <c r="E3971" t="s">
        <v>120</v>
      </c>
      <c r="F3971" t="s">
        <v>113</v>
      </c>
      <c r="G3971">
        <v>19</v>
      </c>
      <c r="H3971">
        <v>158.94999999999999</v>
      </c>
      <c r="I3971" t="s">
        <v>18</v>
      </c>
      <c r="J3971" t="str">
        <f>_xlfn.XLOOKUP(Table1_1[[#This Row],[Analyte]],[1]analyte_order!$B:$B,[1]analyte_order!$C:$C)</f>
        <v>27619-97-2</v>
      </c>
      <c r="K3971">
        <f>_xlfn.XLOOKUP(Table1_1[[#This Row],[CAS_rn]],[1]analyte_order!$C:$C,[1]analyte_order!$E:$E)</f>
        <v>23</v>
      </c>
      <c r="L3971" s="3">
        <v>4.4150000000000002E-2</v>
      </c>
    </row>
    <row r="3972" spans="1:12" x14ac:dyDescent="0.3">
      <c r="A3972" t="s">
        <v>234</v>
      </c>
      <c r="B3972" s="1">
        <v>44427</v>
      </c>
      <c r="C3972" s="1" t="str">
        <f t="shared" si="62"/>
        <v>21231</v>
      </c>
      <c r="D3972" t="s">
        <v>109</v>
      </c>
      <c r="E3972" t="s">
        <v>120</v>
      </c>
      <c r="F3972" t="s">
        <v>113</v>
      </c>
      <c r="G3972">
        <v>19</v>
      </c>
      <c r="H3972">
        <v>158.94999999999999</v>
      </c>
      <c r="I3972" t="s">
        <v>29</v>
      </c>
      <c r="J3972" t="str">
        <f>_xlfn.XLOOKUP(Table1_1[[#This Row],[Analyte]],[1]analyte_order!$B:$B,[1]analyte_order!$C:$C)</f>
        <v>39108-34-4</v>
      </c>
      <c r="K3972">
        <f>_xlfn.XLOOKUP(Table1_1[[#This Row],[CAS_rn]],[1]analyte_order!$C:$C,[1]analyte_order!$E:$E)</f>
        <v>24</v>
      </c>
      <c r="L3972" s="3">
        <v>5.46</v>
      </c>
    </row>
    <row r="3973" spans="1:12" x14ac:dyDescent="0.3">
      <c r="A3973" t="s">
        <v>234</v>
      </c>
      <c r="B3973" s="1">
        <v>44427</v>
      </c>
      <c r="C3973" s="1" t="str">
        <f t="shared" si="62"/>
        <v>21231</v>
      </c>
      <c r="D3973" t="s">
        <v>109</v>
      </c>
      <c r="E3973" t="s">
        <v>120</v>
      </c>
      <c r="F3973" t="s">
        <v>113</v>
      </c>
      <c r="G3973">
        <v>19</v>
      </c>
      <c r="H3973">
        <v>158.94999999999999</v>
      </c>
      <c r="I3973" t="s">
        <v>30</v>
      </c>
      <c r="J3973" t="str">
        <f>_xlfn.XLOOKUP(Table1_1[[#This Row],[Analyte]],[1]analyte_order!$B:$B,[1]analyte_order!$C:$C)</f>
        <v>120226-60-0</v>
      </c>
      <c r="K3973">
        <f>_xlfn.XLOOKUP(Table1_1[[#This Row],[CAS_rn]],[1]analyte_order!$C:$C,[1]analyte_order!$E:$E)</f>
        <v>25</v>
      </c>
      <c r="L3973" s="3">
        <v>4.12</v>
      </c>
    </row>
    <row r="3974" spans="1:12" x14ac:dyDescent="0.3">
      <c r="A3974" t="s">
        <v>234</v>
      </c>
      <c r="B3974" s="1">
        <v>44427</v>
      </c>
      <c r="C3974" s="1" t="str">
        <f t="shared" si="62"/>
        <v>21231</v>
      </c>
      <c r="D3974" t="s">
        <v>109</v>
      </c>
      <c r="E3974" t="s">
        <v>120</v>
      </c>
      <c r="F3974" t="s">
        <v>113</v>
      </c>
      <c r="G3974">
        <v>19</v>
      </c>
      <c r="H3974">
        <v>158.94999999999999</v>
      </c>
      <c r="I3974" t="s">
        <v>31</v>
      </c>
      <c r="J3974" t="str">
        <f>_xlfn.XLOOKUP(Table1_1[[#This Row],[Analyte]],[1]analyte_order!$B:$B,[1]analyte_order!$C:$C)</f>
        <v>2355-31-9</v>
      </c>
      <c r="K3974">
        <f>_xlfn.XLOOKUP(Table1_1[[#This Row],[CAS_rn]],[1]analyte_order!$C:$C,[1]analyte_order!$E:$E)</f>
        <v>26</v>
      </c>
      <c r="L3974" s="3">
        <v>4.4150000000000002E-2</v>
      </c>
    </row>
    <row r="3975" spans="1:12" x14ac:dyDescent="0.3">
      <c r="A3975" t="s">
        <v>234</v>
      </c>
      <c r="B3975" s="1">
        <v>44427</v>
      </c>
      <c r="C3975" s="1" t="str">
        <f t="shared" si="62"/>
        <v>21231</v>
      </c>
      <c r="D3975" t="s">
        <v>109</v>
      </c>
      <c r="E3975" t="s">
        <v>120</v>
      </c>
      <c r="F3975" t="s">
        <v>113</v>
      </c>
      <c r="G3975">
        <v>19</v>
      </c>
      <c r="H3975">
        <v>158.94999999999999</v>
      </c>
      <c r="I3975" t="s">
        <v>32</v>
      </c>
      <c r="J3975" t="str">
        <f>_xlfn.XLOOKUP(Table1_1[[#This Row],[Analyte]],[1]analyte_order!$B:$B,[1]analyte_order!$C:$C)</f>
        <v>2991-50-6</v>
      </c>
      <c r="K3975">
        <f>_xlfn.XLOOKUP(Table1_1[[#This Row],[CAS_rn]],[1]analyte_order!$C:$C,[1]analyte_order!$E:$E)</f>
        <v>27</v>
      </c>
      <c r="L3975" s="3">
        <v>4.4150000000000002E-2</v>
      </c>
    </row>
    <row r="3976" spans="1:12" x14ac:dyDescent="0.3">
      <c r="A3976" t="s">
        <v>234</v>
      </c>
      <c r="B3976" s="1">
        <v>44427</v>
      </c>
      <c r="C3976" s="1" t="str">
        <f t="shared" si="62"/>
        <v>21231</v>
      </c>
      <c r="D3976" t="s">
        <v>109</v>
      </c>
      <c r="E3976" t="s">
        <v>120</v>
      </c>
      <c r="F3976" t="s">
        <v>113</v>
      </c>
      <c r="G3976">
        <v>19</v>
      </c>
      <c r="H3976">
        <v>158.94999999999999</v>
      </c>
      <c r="I3976" t="s">
        <v>33</v>
      </c>
      <c r="J3976" t="str">
        <f>_xlfn.XLOOKUP(Table1_1[[#This Row],[Analyte]],[1]analyte_order!$B:$B,[1]analyte_order!$C:$C)</f>
        <v>754-91-6</v>
      </c>
      <c r="K3976">
        <f>_xlfn.XLOOKUP(Table1_1[[#This Row],[CAS_rn]],[1]analyte_order!$C:$C,[1]analyte_order!$E:$E)</f>
        <v>28</v>
      </c>
      <c r="L3976" s="3">
        <v>6.44</v>
      </c>
    </row>
    <row r="3977" spans="1:12" x14ac:dyDescent="0.3">
      <c r="A3977" t="s">
        <v>234</v>
      </c>
      <c r="B3977" s="1">
        <v>44427</v>
      </c>
      <c r="C3977" s="1" t="str">
        <f t="shared" si="62"/>
        <v>21231</v>
      </c>
      <c r="D3977" t="s">
        <v>109</v>
      </c>
      <c r="E3977" t="s">
        <v>120</v>
      </c>
      <c r="F3977" t="s">
        <v>113</v>
      </c>
      <c r="G3977">
        <v>19</v>
      </c>
      <c r="H3977">
        <v>158.94999999999999</v>
      </c>
      <c r="I3977" t="s">
        <v>34</v>
      </c>
      <c r="J3977" t="str">
        <f>_xlfn.XLOOKUP(Table1_1[[#This Row],[Analyte]],[1]analyte_order!$B:$B,[1]analyte_order!$C:$C)</f>
        <v>2806-24-8</v>
      </c>
      <c r="K3977">
        <f>_xlfn.XLOOKUP(Table1_1[[#This Row],[CAS_rn]],[1]analyte_order!$C:$C,[1]analyte_order!$E:$E)</f>
        <v>29</v>
      </c>
      <c r="L3977" s="3">
        <v>0.1105</v>
      </c>
    </row>
    <row r="3978" spans="1:12" x14ac:dyDescent="0.3">
      <c r="A3978" t="s">
        <v>234</v>
      </c>
      <c r="B3978" s="1">
        <v>44427</v>
      </c>
      <c r="C3978" s="1" t="str">
        <f t="shared" si="62"/>
        <v>21231</v>
      </c>
      <c r="D3978" t="s">
        <v>109</v>
      </c>
      <c r="E3978" t="s">
        <v>120</v>
      </c>
      <c r="F3978" t="s">
        <v>113</v>
      </c>
      <c r="G3978">
        <v>19</v>
      </c>
      <c r="H3978">
        <v>158.94999999999999</v>
      </c>
      <c r="I3978" t="s">
        <v>35</v>
      </c>
      <c r="J3978" t="str">
        <f>_xlfn.XLOOKUP(Table1_1[[#This Row],[Analyte]],[1]analyte_order!$B:$B,[1]analyte_order!$C:$C)</f>
        <v>31506-32-8</v>
      </c>
      <c r="K3978">
        <f>_xlfn.XLOOKUP(Table1_1[[#This Row],[CAS_rn]],[1]analyte_order!$C:$C,[1]analyte_order!$E:$E)</f>
        <v>30</v>
      </c>
      <c r="L3978" s="3">
        <v>0.2205</v>
      </c>
    </row>
    <row r="3979" spans="1:12" x14ac:dyDescent="0.3">
      <c r="A3979" t="s">
        <v>234</v>
      </c>
      <c r="B3979" s="1">
        <v>44427</v>
      </c>
      <c r="C3979" s="1" t="str">
        <f t="shared" si="62"/>
        <v>21231</v>
      </c>
      <c r="D3979" t="s">
        <v>109</v>
      </c>
      <c r="E3979" t="s">
        <v>120</v>
      </c>
      <c r="F3979" t="s">
        <v>113</v>
      </c>
      <c r="G3979">
        <v>19</v>
      </c>
      <c r="H3979">
        <v>158.94999999999999</v>
      </c>
      <c r="I3979" t="s">
        <v>36</v>
      </c>
      <c r="J3979" t="str">
        <f>_xlfn.XLOOKUP(Table1_1[[#This Row],[Analyte]],[1]analyte_order!$B:$B,[1]analyte_order!$C:$C)</f>
        <v>4151-50-2</v>
      </c>
      <c r="K3979">
        <f>_xlfn.XLOOKUP(Table1_1[[#This Row],[CAS_rn]],[1]analyte_order!$C:$C,[1]analyte_order!$E:$E)</f>
        <v>31</v>
      </c>
      <c r="L3979" s="3">
        <v>4.4150000000000002E-2</v>
      </c>
    </row>
    <row r="3980" spans="1:12" x14ac:dyDescent="0.3">
      <c r="A3980" t="s">
        <v>234</v>
      </c>
      <c r="B3980" s="1">
        <v>44427</v>
      </c>
      <c r="C3980" s="1" t="str">
        <f t="shared" si="62"/>
        <v>21231</v>
      </c>
      <c r="D3980" t="s">
        <v>109</v>
      </c>
      <c r="E3980" t="s">
        <v>120</v>
      </c>
      <c r="F3980" t="s">
        <v>113</v>
      </c>
      <c r="G3980">
        <v>19</v>
      </c>
      <c r="H3980">
        <v>158.94999999999999</v>
      </c>
      <c r="I3980" t="s">
        <v>37</v>
      </c>
      <c r="J3980" t="str">
        <f>_xlfn.XLOOKUP(Table1_1[[#This Row],[Analyte]],[1]analyte_order!$B:$B,[1]analyte_order!$C:$C)</f>
        <v>13252-13-6</v>
      </c>
      <c r="K3980">
        <f>_xlfn.XLOOKUP(Table1_1[[#This Row],[CAS_rn]],[1]analyte_order!$C:$C,[1]analyte_order!$E:$E)</f>
        <v>34</v>
      </c>
      <c r="L3980" s="3">
        <v>4.4150000000000002E-2</v>
      </c>
    </row>
    <row r="3981" spans="1:12" x14ac:dyDescent="0.3">
      <c r="A3981" t="s">
        <v>234</v>
      </c>
      <c r="B3981" s="1">
        <v>44427</v>
      </c>
      <c r="C3981" s="1" t="str">
        <f t="shared" si="62"/>
        <v>21231</v>
      </c>
      <c r="D3981" t="s">
        <v>109</v>
      </c>
      <c r="E3981" t="s">
        <v>120</v>
      </c>
      <c r="F3981" t="s">
        <v>113</v>
      </c>
      <c r="G3981">
        <v>19</v>
      </c>
      <c r="H3981">
        <v>158.94999999999999</v>
      </c>
      <c r="I3981" t="s">
        <v>38</v>
      </c>
      <c r="J3981" t="str">
        <f>_xlfn.XLOOKUP(Table1_1[[#This Row],[Analyte]],[1]analyte_order!$B:$B,[1]analyte_order!$C:$C)</f>
        <v>919005-14-4</v>
      </c>
      <c r="K3981">
        <f>_xlfn.XLOOKUP(Table1_1[[#This Row],[CAS_rn]],[1]analyte_order!$C:$C,[1]analyte_order!$E:$E)</f>
        <v>35</v>
      </c>
      <c r="L3981" s="3">
        <v>4.4150000000000002E-2</v>
      </c>
    </row>
    <row r="3982" spans="1:12" x14ac:dyDescent="0.3">
      <c r="A3982" t="s">
        <v>234</v>
      </c>
      <c r="B3982" s="1">
        <v>44427</v>
      </c>
      <c r="C3982" s="1" t="str">
        <f t="shared" si="62"/>
        <v>21231</v>
      </c>
      <c r="D3982" t="s">
        <v>109</v>
      </c>
      <c r="E3982" t="s">
        <v>120</v>
      </c>
      <c r="F3982" t="s">
        <v>113</v>
      </c>
      <c r="G3982">
        <v>19</v>
      </c>
      <c r="H3982">
        <v>158.94999999999999</v>
      </c>
      <c r="I3982" t="s">
        <v>39</v>
      </c>
      <c r="J3982" t="str">
        <f>_xlfn.XLOOKUP(Table1_1[[#This Row],[Analyte]],[1]analyte_order!$B:$B,[1]analyte_order!$C:$C)</f>
        <v>756426-58-1</v>
      </c>
      <c r="K3982">
        <f>_xlfn.XLOOKUP(Table1_1[[#This Row],[CAS_rn]],[1]analyte_order!$C:$C,[1]analyte_order!$E:$E)</f>
        <v>36</v>
      </c>
      <c r="L3982" s="3">
        <v>0.2205</v>
      </c>
    </row>
    <row r="3983" spans="1:12" x14ac:dyDescent="0.3">
      <c r="A3983" t="s">
        <v>234</v>
      </c>
      <c r="B3983" s="1">
        <v>44427</v>
      </c>
      <c r="C3983" s="1" t="str">
        <f t="shared" si="62"/>
        <v>21231</v>
      </c>
      <c r="D3983" t="s">
        <v>109</v>
      </c>
      <c r="E3983" t="s">
        <v>120</v>
      </c>
      <c r="F3983" t="s">
        <v>113</v>
      </c>
      <c r="G3983">
        <v>19</v>
      </c>
      <c r="H3983">
        <v>158.94999999999999</v>
      </c>
      <c r="I3983" t="s">
        <v>40</v>
      </c>
      <c r="J3983" t="str">
        <f>_xlfn.XLOOKUP(Table1_1[[#This Row],[Analyte]],[1]analyte_order!$B:$B,[1]analyte_order!$C:$C)</f>
        <v>763051-92-9</v>
      </c>
      <c r="K3983">
        <f>_xlfn.XLOOKUP(Table1_1[[#This Row],[CAS_rn]],[1]analyte_order!$C:$C,[1]analyte_order!$E:$E)</f>
        <v>37</v>
      </c>
      <c r="L3983" s="3">
        <v>0.2205</v>
      </c>
    </row>
    <row r="3984" spans="1:12" x14ac:dyDescent="0.3">
      <c r="A3984" t="s">
        <v>234</v>
      </c>
      <c r="B3984" s="1">
        <v>44427</v>
      </c>
      <c r="C3984" s="1" t="str">
        <f t="shared" si="62"/>
        <v>21231</v>
      </c>
      <c r="D3984" t="s">
        <v>109</v>
      </c>
      <c r="E3984" t="s">
        <v>120</v>
      </c>
      <c r="F3984" t="s">
        <v>113</v>
      </c>
      <c r="G3984">
        <v>19</v>
      </c>
      <c r="H3984">
        <v>158.94999999999999</v>
      </c>
      <c r="I3984" t="s">
        <v>41</v>
      </c>
      <c r="J3984" t="str">
        <f>_xlfn.XLOOKUP(Table1_1[[#This Row],[Analyte]],[1]analyte_order!$B:$B,[1]analyte_order!$C:$C)</f>
        <v>356-02-5</v>
      </c>
      <c r="K3984">
        <f>_xlfn.XLOOKUP(Table1_1[[#This Row],[CAS_rn]],[1]analyte_order!$C:$C,[1]analyte_order!$E:$E)</f>
        <v>38</v>
      </c>
      <c r="L3984" s="3">
        <v>0.4415</v>
      </c>
    </row>
    <row r="3985" spans="1:12" x14ac:dyDescent="0.3">
      <c r="A3985" t="s">
        <v>234</v>
      </c>
      <c r="B3985" s="1">
        <v>44427</v>
      </c>
      <c r="C3985" s="1" t="str">
        <f t="shared" si="62"/>
        <v>21231</v>
      </c>
      <c r="D3985" t="s">
        <v>109</v>
      </c>
      <c r="E3985" t="s">
        <v>120</v>
      </c>
      <c r="F3985" t="s">
        <v>113</v>
      </c>
      <c r="G3985">
        <v>19</v>
      </c>
      <c r="H3985">
        <v>158.94999999999999</v>
      </c>
      <c r="I3985" t="s">
        <v>42</v>
      </c>
      <c r="J3985" t="str">
        <f>_xlfn.XLOOKUP(Table1_1[[#This Row],[Analyte]],[1]analyte_order!$B:$B,[1]analyte_order!$C:$C)</f>
        <v>914637-49-3</v>
      </c>
      <c r="K3985">
        <f>_xlfn.XLOOKUP(Table1_1[[#This Row],[CAS_rn]],[1]analyte_order!$C:$C,[1]analyte_order!$E:$E)</f>
        <v>39</v>
      </c>
      <c r="L3985" s="3">
        <v>0.2205</v>
      </c>
    </row>
    <row r="3986" spans="1:12" x14ac:dyDescent="0.3">
      <c r="A3986" t="s">
        <v>234</v>
      </c>
      <c r="B3986" s="1">
        <v>44427</v>
      </c>
      <c r="C3986" s="1" t="str">
        <f t="shared" si="62"/>
        <v>21231</v>
      </c>
      <c r="D3986" t="s">
        <v>109</v>
      </c>
      <c r="E3986" t="s">
        <v>120</v>
      </c>
      <c r="F3986" t="s">
        <v>113</v>
      </c>
      <c r="G3986">
        <v>19</v>
      </c>
      <c r="H3986">
        <v>158.94999999999999</v>
      </c>
      <c r="I3986" t="s">
        <v>43</v>
      </c>
      <c r="J3986" t="str">
        <f>_xlfn.XLOOKUP(Table1_1[[#This Row],[Analyte]],[1]analyte_order!$B:$B,[1]analyte_order!$C:$C)</f>
        <v>812-70-4</v>
      </c>
      <c r="K3986">
        <f>_xlfn.XLOOKUP(Table1_1[[#This Row],[CAS_rn]],[1]analyte_order!$C:$C,[1]analyte_order!$E:$E)</f>
        <v>40</v>
      </c>
      <c r="L3986" s="3">
        <v>5.79</v>
      </c>
    </row>
    <row r="3987" spans="1:12" x14ac:dyDescent="0.3">
      <c r="A3987" t="s">
        <v>234</v>
      </c>
      <c r="B3987" s="1">
        <v>44427</v>
      </c>
      <c r="C3987" s="1" t="str">
        <f t="shared" si="62"/>
        <v>21231</v>
      </c>
      <c r="D3987" t="s">
        <v>109</v>
      </c>
      <c r="E3987" t="s">
        <v>120</v>
      </c>
      <c r="F3987" t="s">
        <v>113</v>
      </c>
      <c r="G3987">
        <v>19</v>
      </c>
      <c r="H3987">
        <v>158.94999999999999</v>
      </c>
      <c r="I3987" t="s">
        <v>44</v>
      </c>
      <c r="J3987" t="str">
        <f>_xlfn.XLOOKUP(Table1_1[[#This Row],[Analyte]],[1]analyte_order!$B:$B,[1]analyte_order!$C:$C)</f>
        <v>53826-12-3</v>
      </c>
      <c r="K3987">
        <f>_xlfn.XLOOKUP(Table1_1[[#This Row],[CAS_rn]],[1]analyte_order!$C:$C,[1]analyte_order!$E:$E)</f>
        <v>41</v>
      </c>
      <c r="L3987" s="3">
        <v>0.1105</v>
      </c>
    </row>
    <row r="3988" spans="1:12" x14ac:dyDescent="0.3">
      <c r="A3988" t="s">
        <v>234</v>
      </c>
      <c r="B3988" s="1">
        <v>44427</v>
      </c>
      <c r="C3988" s="1" t="str">
        <f t="shared" si="62"/>
        <v>21231</v>
      </c>
      <c r="D3988" t="s">
        <v>109</v>
      </c>
      <c r="E3988" t="s">
        <v>120</v>
      </c>
      <c r="F3988" t="s">
        <v>113</v>
      </c>
      <c r="G3988">
        <v>19</v>
      </c>
      <c r="H3988">
        <v>158.94999999999999</v>
      </c>
      <c r="I3988" t="s">
        <v>45</v>
      </c>
      <c r="J3988" t="str">
        <f>_xlfn.XLOOKUP(Table1_1[[#This Row],[Analyte]],[1]analyte_order!$B:$B,[1]analyte_order!$C:$C)</f>
        <v>27854-31-5</v>
      </c>
      <c r="K3988">
        <f>_xlfn.XLOOKUP(Table1_1[[#This Row],[CAS_rn]],[1]analyte_order!$C:$C,[1]analyte_order!$E:$E)</f>
        <v>42</v>
      </c>
      <c r="L3988" s="3">
        <v>0.4415</v>
      </c>
    </row>
    <row r="3989" spans="1:12" x14ac:dyDescent="0.3">
      <c r="A3989" t="s">
        <v>234</v>
      </c>
      <c r="B3989" s="1">
        <v>44427</v>
      </c>
      <c r="C3989" s="1" t="str">
        <f t="shared" si="62"/>
        <v>21231</v>
      </c>
      <c r="D3989" t="s">
        <v>109</v>
      </c>
      <c r="E3989" t="s">
        <v>120</v>
      </c>
      <c r="F3989" t="s">
        <v>113</v>
      </c>
      <c r="G3989">
        <v>19</v>
      </c>
      <c r="H3989">
        <v>158.94999999999999</v>
      </c>
      <c r="I3989" t="s">
        <v>46</v>
      </c>
      <c r="J3989" t="str">
        <f>_xlfn.XLOOKUP(Table1_1[[#This Row],[Analyte]],[1]analyte_order!$B:$B,[1]analyte_order!$C:$C)</f>
        <v>53826-13-4</v>
      </c>
      <c r="K3989">
        <f>_xlfn.XLOOKUP(Table1_1[[#This Row],[CAS_rn]],[1]analyte_order!$C:$C,[1]analyte_order!$E:$E)</f>
        <v>43</v>
      </c>
      <c r="L3989" s="3">
        <v>0.4415</v>
      </c>
    </row>
    <row r="3990" spans="1:12" x14ac:dyDescent="0.3">
      <c r="A3990" t="s">
        <v>234</v>
      </c>
      <c r="B3990" s="1">
        <v>44427</v>
      </c>
      <c r="C3990" s="1" t="str">
        <f t="shared" si="62"/>
        <v>21231</v>
      </c>
      <c r="D3990" t="s">
        <v>109</v>
      </c>
      <c r="E3990" t="s">
        <v>120</v>
      </c>
      <c r="F3990" t="s">
        <v>113</v>
      </c>
      <c r="G3990">
        <v>19</v>
      </c>
      <c r="H3990">
        <v>158.94999999999999</v>
      </c>
      <c r="I3990" t="s">
        <v>47</v>
      </c>
      <c r="J3990" t="str">
        <f>_xlfn.XLOOKUP(Table1_1[[#This Row],[Analyte]],[1]analyte_order!$B:$B,[1]analyte_order!$C:$C)</f>
        <v>161094-75-3</v>
      </c>
      <c r="K3990">
        <f>_xlfn.XLOOKUP(Table1_1[[#This Row],[CAS_rn]],[1]analyte_order!$C:$C,[1]analyte_order!$E:$E)</f>
        <v>44</v>
      </c>
      <c r="L3990" s="3">
        <v>4.4150000000000002E-2</v>
      </c>
    </row>
    <row r="3991" spans="1:12" x14ac:dyDescent="0.3">
      <c r="A3991" t="s">
        <v>234</v>
      </c>
      <c r="B3991" s="1">
        <v>44427</v>
      </c>
      <c r="C3991" s="1" t="str">
        <f t="shared" si="62"/>
        <v>21231</v>
      </c>
      <c r="D3991" t="s">
        <v>109</v>
      </c>
      <c r="E3991" t="s">
        <v>120</v>
      </c>
      <c r="F3991" t="s">
        <v>113</v>
      </c>
      <c r="G3991">
        <v>19</v>
      </c>
      <c r="H3991">
        <v>158.94999999999999</v>
      </c>
      <c r="I3991" t="s">
        <v>48</v>
      </c>
      <c r="J3991" t="str">
        <f>_xlfn.XLOOKUP(Table1_1[[#This Row],[Analyte]],[1]analyte_order!$B:$B,[1]analyte_order!$C:$C)</f>
        <v>70887-84-2</v>
      </c>
      <c r="K3991">
        <f>_xlfn.XLOOKUP(Table1_1[[#This Row],[CAS_rn]],[1]analyte_order!$C:$C,[1]analyte_order!$E:$E)</f>
        <v>45</v>
      </c>
      <c r="L3991" s="3">
        <v>4.4150000000000002E-2</v>
      </c>
    </row>
    <row r="3992" spans="1:12" x14ac:dyDescent="0.3">
      <c r="A3992" t="s">
        <v>234</v>
      </c>
      <c r="B3992" s="1">
        <v>44427</v>
      </c>
      <c r="C3992" s="1" t="str">
        <f t="shared" si="62"/>
        <v>21231</v>
      </c>
      <c r="D3992" t="s">
        <v>109</v>
      </c>
      <c r="E3992" t="s">
        <v>120</v>
      </c>
      <c r="F3992" t="s">
        <v>113</v>
      </c>
      <c r="G3992">
        <v>19</v>
      </c>
      <c r="H3992">
        <v>158.94999999999999</v>
      </c>
      <c r="I3992" t="s">
        <v>49</v>
      </c>
      <c r="J3992" t="str">
        <f>_xlfn.XLOOKUP(Table1_1[[#This Row],[Analyte]],[1]analyte_order!$B:$B,[1]analyte_order!$C:$C)</f>
        <v>57677-95-9</v>
      </c>
      <c r="K3992">
        <f>_xlfn.XLOOKUP(Table1_1[[#This Row],[CAS_rn]],[1]analyte_order!$C:$C,[1]analyte_order!$E:$E)</f>
        <v>46</v>
      </c>
      <c r="L3992" s="3">
        <v>4.4150000000000002E-2</v>
      </c>
    </row>
    <row r="3993" spans="1:12" x14ac:dyDescent="0.3">
      <c r="A3993" t="s">
        <v>234</v>
      </c>
      <c r="B3993" s="1">
        <v>44427</v>
      </c>
      <c r="C3993" s="1" t="str">
        <f t="shared" si="62"/>
        <v>21231</v>
      </c>
      <c r="D3993" t="s">
        <v>109</v>
      </c>
      <c r="E3993" t="s">
        <v>120</v>
      </c>
      <c r="F3993" t="s">
        <v>113</v>
      </c>
      <c r="G3993">
        <v>19</v>
      </c>
      <c r="H3993">
        <v>158.94999999999999</v>
      </c>
      <c r="I3993" t="s">
        <v>50</v>
      </c>
      <c r="J3993" t="str">
        <f>_xlfn.XLOOKUP(Table1_1[[#This Row],[Analyte]],[1]analyte_order!$B:$B,[1]analyte_order!$C:$C)</f>
        <v>30334-69-1</v>
      </c>
      <c r="K3993">
        <f>_xlfn.XLOOKUP(Table1_1[[#This Row],[CAS_rn]],[1]analyte_order!$C:$C,[1]analyte_order!$E:$E)</f>
        <v>51</v>
      </c>
      <c r="L3993" s="3">
        <v>4.2300000000000004</v>
      </c>
    </row>
    <row r="3994" spans="1:12" x14ac:dyDescent="0.3">
      <c r="A3994" t="s">
        <v>234</v>
      </c>
      <c r="B3994" s="1">
        <v>44427</v>
      </c>
      <c r="C3994" s="1" t="str">
        <f t="shared" si="62"/>
        <v>21231</v>
      </c>
      <c r="D3994" t="s">
        <v>109</v>
      </c>
      <c r="E3994" t="s">
        <v>120</v>
      </c>
      <c r="F3994" t="s">
        <v>113</v>
      </c>
      <c r="G3994">
        <v>19</v>
      </c>
      <c r="H3994">
        <v>158.94999999999999</v>
      </c>
      <c r="I3994" t="s">
        <v>51</v>
      </c>
      <c r="J3994" t="str">
        <f>_xlfn.XLOOKUP(Table1_1[[#This Row],[Analyte]],[1]analyte_order!$B:$B,[1]analyte_order!$C:$C)</f>
        <v>41997-13-1</v>
      </c>
      <c r="K3994">
        <f>_xlfn.XLOOKUP(Table1_1[[#This Row],[CAS_rn]],[1]analyte_order!$C:$C,[1]analyte_order!$E:$E)</f>
        <v>52</v>
      </c>
      <c r="L3994" s="3">
        <v>21.2</v>
      </c>
    </row>
    <row r="3995" spans="1:12" x14ac:dyDescent="0.3">
      <c r="A3995" t="s">
        <v>234</v>
      </c>
      <c r="B3995" s="1">
        <v>44427</v>
      </c>
      <c r="C3995" s="1" t="str">
        <f t="shared" si="62"/>
        <v>21231</v>
      </c>
      <c r="D3995" t="s">
        <v>109</v>
      </c>
      <c r="E3995" t="s">
        <v>120</v>
      </c>
      <c r="F3995" t="s">
        <v>113</v>
      </c>
      <c r="G3995">
        <v>19</v>
      </c>
      <c r="H3995">
        <v>158.94999999999999</v>
      </c>
      <c r="I3995" t="s">
        <v>52</v>
      </c>
      <c r="J3995" t="str">
        <f>_xlfn.XLOOKUP(Table1_1[[#This Row],[Analyte]],[1]analyte_order!$B:$B,[1]analyte_order!$C:$C)</f>
        <v>423-41-6</v>
      </c>
      <c r="K3995">
        <f>_xlfn.XLOOKUP(Table1_1[[#This Row],[CAS_rn]],[1]analyte_order!$C:$C,[1]analyte_order!$E:$E)</f>
        <v>53</v>
      </c>
      <c r="L3995" s="3">
        <v>0.2205</v>
      </c>
    </row>
    <row r="3996" spans="1:12" x14ac:dyDescent="0.3">
      <c r="A3996" t="s">
        <v>234</v>
      </c>
      <c r="B3996" s="1">
        <v>44427</v>
      </c>
      <c r="C3996" s="1" t="str">
        <f t="shared" si="62"/>
        <v>21231</v>
      </c>
      <c r="D3996" t="s">
        <v>109</v>
      </c>
      <c r="E3996" t="s">
        <v>120</v>
      </c>
      <c r="F3996" t="s">
        <v>113</v>
      </c>
      <c r="G3996">
        <v>19</v>
      </c>
      <c r="H3996">
        <v>158.94999999999999</v>
      </c>
      <c r="I3996" t="s">
        <v>53</v>
      </c>
      <c r="J3996" t="str">
        <f>_xlfn.XLOOKUP(Table1_1[[#This Row],[Analyte]],[1]analyte_order!$B:$B,[1]analyte_order!$C:$C)</f>
        <v>777011-38-8</v>
      </c>
      <c r="K3996">
        <f>_xlfn.XLOOKUP(Table1_1[[#This Row],[CAS_rn]],[1]analyte_order!$C:$C,[1]analyte_order!$E:$E)</f>
        <v>54</v>
      </c>
      <c r="L3996" s="3">
        <v>7.48</v>
      </c>
    </row>
    <row r="3997" spans="1:12" x14ac:dyDescent="0.3">
      <c r="A3997" t="s">
        <v>234</v>
      </c>
      <c r="B3997" s="1">
        <v>44427</v>
      </c>
      <c r="C3997" s="1" t="str">
        <f t="shared" si="62"/>
        <v>21231</v>
      </c>
      <c r="D3997" t="s">
        <v>109</v>
      </c>
      <c r="E3997" t="s">
        <v>120</v>
      </c>
      <c r="F3997" t="s">
        <v>113</v>
      </c>
      <c r="G3997">
        <v>19</v>
      </c>
      <c r="H3997">
        <v>158.94999999999999</v>
      </c>
      <c r="I3997" t="s">
        <v>54</v>
      </c>
      <c r="J3997" t="str">
        <f>_xlfn.XLOOKUP(Table1_1[[#This Row],[Analyte]],[1]analyte_order!$B:$B,[1]analyte_order!$C:$C)</f>
        <v>646-83-3</v>
      </c>
      <c r="K3997">
        <f>_xlfn.XLOOKUP(Table1_1[[#This Row],[CAS_rn]],[1]analyte_order!$C:$C,[1]analyte_order!$E:$E)</f>
        <v>55</v>
      </c>
      <c r="L3997" s="3">
        <v>0.193</v>
      </c>
    </row>
    <row r="3998" spans="1:12" x14ac:dyDescent="0.3">
      <c r="A3998" t="s">
        <v>234</v>
      </c>
      <c r="B3998" s="1">
        <v>44427</v>
      </c>
      <c r="C3998" s="1" t="str">
        <f t="shared" si="62"/>
        <v>21231</v>
      </c>
      <c r="D3998" t="s">
        <v>109</v>
      </c>
      <c r="E3998" t="s">
        <v>120</v>
      </c>
      <c r="F3998" t="s">
        <v>113</v>
      </c>
      <c r="G3998">
        <v>19</v>
      </c>
      <c r="H3998">
        <v>158.94999999999999</v>
      </c>
      <c r="I3998" t="s">
        <v>55</v>
      </c>
      <c r="J3998" t="str">
        <f>_xlfn.XLOOKUP(Table1_1[[#This Row],[Analyte]],[1]analyte_order!$B:$B,[1]analyte_order!$C:$C)</f>
        <v>678-41-1</v>
      </c>
      <c r="K3998">
        <f>_xlfn.XLOOKUP(Table1_1[[#This Row],[CAS_rn]],[1]analyte_order!$C:$C,[1]analyte_order!$E:$E)</f>
        <v>56</v>
      </c>
      <c r="L3998" s="3">
        <v>4.4150000000000002E-2</v>
      </c>
    </row>
    <row r="3999" spans="1:12" x14ac:dyDescent="0.3">
      <c r="A3999" t="s">
        <v>234</v>
      </c>
      <c r="B3999" s="1">
        <v>44427</v>
      </c>
      <c r="C3999" s="1" t="str">
        <f t="shared" si="62"/>
        <v>21231</v>
      </c>
      <c r="D3999" t="s">
        <v>109</v>
      </c>
      <c r="E3999" t="s">
        <v>120</v>
      </c>
      <c r="F3999" t="s">
        <v>113</v>
      </c>
      <c r="G3999">
        <v>19</v>
      </c>
      <c r="H3999">
        <v>158.94999999999999</v>
      </c>
      <c r="I3999" t="s">
        <v>56</v>
      </c>
      <c r="J3999" t="str">
        <f>_xlfn.XLOOKUP(Table1_1[[#This Row],[Analyte]],[1]analyte_order!$B:$B,[1]analyte_order!$C:$C)</f>
        <v>2965-52-8</v>
      </c>
      <c r="K3999">
        <f>_xlfn.XLOOKUP(Table1_1[[#This Row],[CAS_rn]],[1]analyte_order!$C:$C,[1]analyte_order!$E:$E)</f>
        <v>57</v>
      </c>
      <c r="L3999" s="3">
        <v>4.4150000000000002E-2</v>
      </c>
    </row>
    <row r="4000" spans="1:12" x14ac:dyDescent="0.3">
      <c r="A4000" t="s">
        <v>235</v>
      </c>
      <c r="B4000" s="1">
        <v>44427</v>
      </c>
      <c r="C4000" s="1" t="str">
        <f t="shared" si="62"/>
        <v>21231</v>
      </c>
      <c r="D4000" t="s">
        <v>109</v>
      </c>
      <c r="E4000" t="s">
        <v>120</v>
      </c>
      <c r="F4000" t="s">
        <v>115</v>
      </c>
      <c r="G4000">
        <v>19</v>
      </c>
      <c r="H4000">
        <v>158.94999999999999</v>
      </c>
      <c r="I4000" t="s">
        <v>7</v>
      </c>
      <c r="J4000" t="str">
        <f>_xlfn.XLOOKUP(Table1_1[[#This Row],[Analyte]],[1]analyte_order!$B:$B,[1]analyte_order!$C:$C)</f>
        <v>375-22-4</v>
      </c>
      <c r="K4000">
        <f>_xlfn.XLOOKUP(Table1_1[[#This Row],[CAS_rn]],[1]analyte_order!$C:$C,[1]analyte_order!$E:$E)</f>
        <v>1</v>
      </c>
      <c r="L4000" s="3">
        <v>0.443</v>
      </c>
    </row>
    <row r="4001" spans="1:12" x14ac:dyDescent="0.3">
      <c r="A4001" t="s">
        <v>235</v>
      </c>
      <c r="B4001" s="1">
        <v>44427</v>
      </c>
      <c r="C4001" s="1" t="str">
        <f t="shared" si="62"/>
        <v>21231</v>
      </c>
      <c r="D4001" t="s">
        <v>109</v>
      </c>
      <c r="E4001" t="s">
        <v>120</v>
      </c>
      <c r="F4001" t="s">
        <v>115</v>
      </c>
      <c r="G4001">
        <v>19</v>
      </c>
      <c r="H4001">
        <v>158.94999999999999</v>
      </c>
      <c r="I4001" t="s">
        <v>8</v>
      </c>
      <c r="J4001" t="str">
        <f>_xlfn.XLOOKUP(Table1_1[[#This Row],[Analyte]],[1]analyte_order!$B:$B,[1]analyte_order!$C:$C)</f>
        <v>2706-90-3</v>
      </c>
      <c r="K4001">
        <f>_xlfn.XLOOKUP(Table1_1[[#This Row],[CAS_rn]],[1]analyte_order!$C:$C,[1]analyte_order!$E:$E)</f>
        <v>2</v>
      </c>
      <c r="L4001" s="3">
        <v>0.111</v>
      </c>
    </row>
    <row r="4002" spans="1:12" x14ac:dyDescent="0.3">
      <c r="A4002" t="s">
        <v>235</v>
      </c>
      <c r="B4002" s="1">
        <v>44427</v>
      </c>
      <c r="C4002" s="1" t="str">
        <f t="shared" si="62"/>
        <v>21231</v>
      </c>
      <c r="D4002" t="s">
        <v>109</v>
      </c>
      <c r="E4002" t="s">
        <v>120</v>
      </c>
      <c r="F4002" t="s">
        <v>115</v>
      </c>
      <c r="G4002">
        <v>19</v>
      </c>
      <c r="H4002">
        <v>158.94999999999999</v>
      </c>
      <c r="I4002" t="s">
        <v>9</v>
      </c>
      <c r="J4002" t="str">
        <f>_xlfn.XLOOKUP(Table1_1[[#This Row],[Analyte]],[1]analyte_order!$B:$B,[1]analyte_order!$C:$C)</f>
        <v>307-24-4</v>
      </c>
      <c r="K4002">
        <f>_xlfn.XLOOKUP(Table1_1[[#This Row],[CAS_rn]],[1]analyte_order!$C:$C,[1]analyte_order!$E:$E)</f>
        <v>3</v>
      </c>
      <c r="L4002" s="3">
        <v>4.4299999999999999E-2</v>
      </c>
    </row>
    <row r="4003" spans="1:12" x14ac:dyDescent="0.3">
      <c r="A4003" t="s">
        <v>235</v>
      </c>
      <c r="B4003" s="1">
        <v>44427</v>
      </c>
      <c r="C4003" s="1" t="str">
        <f t="shared" si="62"/>
        <v>21231</v>
      </c>
      <c r="D4003" t="s">
        <v>109</v>
      </c>
      <c r="E4003" t="s">
        <v>120</v>
      </c>
      <c r="F4003" t="s">
        <v>115</v>
      </c>
      <c r="G4003">
        <v>19</v>
      </c>
      <c r="H4003">
        <v>158.94999999999999</v>
      </c>
      <c r="I4003" t="s">
        <v>10</v>
      </c>
      <c r="J4003" t="str">
        <f>_xlfn.XLOOKUP(Table1_1[[#This Row],[Analyte]],[1]analyte_order!$B:$B,[1]analyte_order!$C:$C)</f>
        <v>375-85-9</v>
      </c>
      <c r="K4003">
        <f>_xlfn.XLOOKUP(Table1_1[[#This Row],[CAS_rn]],[1]analyte_order!$C:$C,[1]analyte_order!$E:$E)</f>
        <v>4</v>
      </c>
      <c r="L4003" s="3">
        <v>4.4299999999999999E-2</v>
      </c>
    </row>
    <row r="4004" spans="1:12" x14ac:dyDescent="0.3">
      <c r="A4004" t="s">
        <v>235</v>
      </c>
      <c r="B4004" s="1">
        <v>44427</v>
      </c>
      <c r="C4004" s="1" t="str">
        <f t="shared" si="62"/>
        <v>21231</v>
      </c>
      <c r="D4004" t="s">
        <v>109</v>
      </c>
      <c r="E4004" t="s">
        <v>120</v>
      </c>
      <c r="F4004" t="s">
        <v>115</v>
      </c>
      <c r="G4004">
        <v>19</v>
      </c>
      <c r="H4004">
        <v>158.94999999999999</v>
      </c>
      <c r="I4004" t="s">
        <v>11</v>
      </c>
      <c r="J4004" t="str">
        <f>_xlfn.XLOOKUP(Table1_1[[#This Row],[Analyte]],[1]analyte_order!$B:$B,[1]analyte_order!$C:$C)</f>
        <v>335-67-1</v>
      </c>
      <c r="K4004">
        <f>_xlfn.XLOOKUP(Table1_1[[#This Row],[CAS_rn]],[1]analyte_order!$C:$C,[1]analyte_order!$E:$E)</f>
        <v>5</v>
      </c>
      <c r="L4004" s="3">
        <v>4.4299999999999999E-2</v>
      </c>
    </row>
    <row r="4005" spans="1:12" x14ac:dyDescent="0.3">
      <c r="A4005" t="s">
        <v>235</v>
      </c>
      <c r="B4005" s="1">
        <v>44427</v>
      </c>
      <c r="C4005" s="1" t="str">
        <f t="shared" si="62"/>
        <v>21231</v>
      </c>
      <c r="D4005" t="s">
        <v>109</v>
      </c>
      <c r="E4005" t="s">
        <v>120</v>
      </c>
      <c r="F4005" t="s">
        <v>115</v>
      </c>
      <c r="G4005">
        <v>19</v>
      </c>
      <c r="H4005">
        <v>158.94999999999999</v>
      </c>
      <c r="I4005" t="s">
        <v>12</v>
      </c>
      <c r="J4005" t="str">
        <f>_xlfn.XLOOKUP(Table1_1[[#This Row],[Analyte]],[1]analyte_order!$B:$B,[1]analyte_order!$C:$C)</f>
        <v>375-95-1</v>
      </c>
      <c r="K4005">
        <f>_xlfn.XLOOKUP(Table1_1[[#This Row],[CAS_rn]],[1]analyte_order!$C:$C,[1]analyte_order!$E:$E)</f>
        <v>6</v>
      </c>
      <c r="L4005" s="3">
        <v>4.4299999999999999E-2</v>
      </c>
    </row>
    <row r="4006" spans="1:12" x14ac:dyDescent="0.3">
      <c r="A4006" t="s">
        <v>235</v>
      </c>
      <c r="B4006" s="1">
        <v>44427</v>
      </c>
      <c r="C4006" s="1" t="str">
        <f t="shared" si="62"/>
        <v>21231</v>
      </c>
      <c r="D4006" t="s">
        <v>109</v>
      </c>
      <c r="E4006" t="s">
        <v>120</v>
      </c>
      <c r="F4006" t="s">
        <v>115</v>
      </c>
      <c r="G4006">
        <v>19</v>
      </c>
      <c r="H4006">
        <v>158.94999999999999</v>
      </c>
      <c r="I4006" t="s">
        <v>19</v>
      </c>
      <c r="J4006" t="str">
        <f>_xlfn.XLOOKUP(Table1_1[[#This Row],[Analyte]],[1]analyte_order!$B:$B,[1]analyte_order!$C:$C)</f>
        <v>335-76-2</v>
      </c>
      <c r="K4006">
        <f>_xlfn.XLOOKUP(Table1_1[[#This Row],[CAS_rn]],[1]analyte_order!$C:$C,[1]analyte_order!$E:$E)</f>
        <v>7</v>
      </c>
      <c r="L4006" s="3">
        <v>0.40899999999999997</v>
      </c>
    </row>
    <row r="4007" spans="1:12" x14ac:dyDescent="0.3">
      <c r="A4007" t="s">
        <v>235</v>
      </c>
      <c r="B4007" s="1">
        <v>44427</v>
      </c>
      <c r="C4007" s="1" t="str">
        <f t="shared" si="62"/>
        <v>21231</v>
      </c>
      <c r="D4007" t="s">
        <v>109</v>
      </c>
      <c r="E4007" t="s">
        <v>120</v>
      </c>
      <c r="F4007" t="s">
        <v>115</v>
      </c>
      <c r="G4007">
        <v>19</v>
      </c>
      <c r="H4007">
        <v>158.94999999999999</v>
      </c>
      <c r="I4007" t="s">
        <v>20</v>
      </c>
      <c r="J4007" t="str">
        <f>_xlfn.XLOOKUP(Table1_1[[#This Row],[Analyte]],[1]analyte_order!$B:$B,[1]analyte_order!$C:$C)</f>
        <v>2058-94-8</v>
      </c>
      <c r="K4007">
        <f>_xlfn.XLOOKUP(Table1_1[[#This Row],[CAS_rn]],[1]analyte_order!$C:$C,[1]analyte_order!$E:$E)</f>
        <v>8</v>
      </c>
      <c r="L4007" s="3">
        <v>1.1200000000000001</v>
      </c>
    </row>
    <row r="4008" spans="1:12" x14ac:dyDescent="0.3">
      <c r="A4008" t="s">
        <v>235</v>
      </c>
      <c r="B4008" s="1">
        <v>44427</v>
      </c>
      <c r="C4008" s="1" t="str">
        <f t="shared" si="62"/>
        <v>21231</v>
      </c>
      <c r="D4008" t="s">
        <v>109</v>
      </c>
      <c r="E4008" t="s">
        <v>120</v>
      </c>
      <c r="F4008" t="s">
        <v>115</v>
      </c>
      <c r="G4008">
        <v>19</v>
      </c>
      <c r="H4008">
        <v>158.94999999999999</v>
      </c>
      <c r="I4008" t="s">
        <v>21</v>
      </c>
      <c r="J4008" t="str">
        <f>_xlfn.XLOOKUP(Table1_1[[#This Row],[Analyte]],[1]analyte_order!$B:$B,[1]analyte_order!$C:$C)</f>
        <v>307-55-1</v>
      </c>
      <c r="K4008">
        <f>_xlfn.XLOOKUP(Table1_1[[#This Row],[CAS_rn]],[1]analyte_order!$C:$C,[1]analyte_order!$E:$E)</f>
        <v>9</v>
      </c>
      <c r="L4008" s="3">
        <v>1.55</v>
      </c>
    </row>
    <row r="4009" spans="1:12" x14ac:dyDescent="0.3">
      <c r="A4009" t="s">
        <v>235</v>
      </c>
      <c r="B4009" s="1">
        <v>44427</v>
      </c>
      <c r="C4009" s="1" t="str">
        <f t="shared" si="62"/>
        <v>21231</v>
      </c>
      <c r="D4009" t="s">
        <v>109</v>
      </c>
      <c r="E4009" t="s">
        <v>120</v>
      </c>
      <c r="F4009" t="s">
        <v>115</v>
      </c>
      <c r="G4009">
        <v>19</v>
      </c>
      <c r="H4009">
        <v>158.94999999999999</v>
      </c>
      <c r="I4009" t="s">
        <v>22</v>
      </c>
      <c r="J4009" t="str">
        <f>_xlfn.XLOOKUP(Table1_1[[#This Row],[Analyte]],[1]analyte_order!$B:$B,[1]analyte_order!$C:$C)</f>
        <v>72629-94-8</v>
      </c>
      <c r="K4009">
        <f>_xlfn.XLOOKUP(Table1_1[[#This Row],[CAS_rn]],[1]analyte_order!$C:$C,[1]analyte_order!$E:$E)</f>
        <v>10</v>
      </c>
      <c r="L4009" s="3">
        <v>1.57</v>
      </c>
    </row>
    <row r="4010" spans="1:12" x14ac:dyDescent="0.3">
      <c r="A4010" t="s">
        <v>235</v>
      </c>
      <c r="B4010" s="1">
        <v>44427</v>
      </c>
      <c r="C4010" s="1" t="str">
        <f t="shared" si="62"/>
        <v>21231</v>
      </c>
      <c r="D4010" t="s">
        <v>109</v>
      </c>
      <c r="E4010" t="s">
        <v>120</v>
      </c>
      <c r="F4010" t="s">
        <v>115</v>
      </c>
      <c r="G4010">
        <v>19</v>
      </c>
      <c r="H4010">
        <v>158.94999999999999</v>
      </c>
      <c r="I4010" t="s">
        <v>23</v>
      </c>
      <c r="J4010" t="str">
        <f>_xlfn.XLOOKUP(Table1_1[[#This Row],[Analyte]],[1]analyte_order!$B:$B,[1]analyte_order!$C:$C)</f>
        <v>376-06-7</v>
      </c>
      <c r="K4010">
        <f>_xlfn.XLOOKUP(Table1_1[[#This Row],[CAS_rn]],[1]analyte_order!$C:$C,[1]analyte_order!$E:$E)</f>
        <v>11</v>
      </c>
      <c r="L4010" s="3">
        <v>1.75</v>
      </c>
    </row>
    <row r="4011" spans="1:12" x14ac:dyDescent="0.3">
      <c r="A4011" t="s">
        <v>235</v>
      </c>
      <c r="B4011" s="1">
        <v>44427</v>
      </c>
      <c r="C4011" s="1" t="str">
        <f t="shared" si="62"/>
        <v>21231</v>
      </c>
      <c r="D4011" t="s">
        <v>109</v>
      </c>
      <c r="E4011" t="s">
        <v>120</v>
      </c>
      <c r="F4011" t="s">
        <v>115</v>
      </c>
      <c r="G4011">
        <v>19</v>
      </c>
      <c r="H4011">
        <v>158.94999999999999</v>
      </c>
      <c r="I4011" t="s">
        <v>24</v>
      </c>
      <c r="J4011" t="str">
        <f>_xlfn.XLOOKUP(Table1_1[[#This Row],[Analyte]],[1]analyte_order!$B:$B,[1]analyte_order!$C:$C)</f>
        <v>67905-19-5</v>
      </c>
      <c r="K4011">
        <f>_xlfn.XLOOKUP(Table1_1[[#This Row],[CAS_rn]],[1]analyte_order!$C:$C,[1]analyte_order!$E:$E)</f>
        <v>12</v>
      </c>
      <c r="L4011" s="3">
        <v>4.4299999999999999E-2</v>
      </c>
    </row>
    <row r="4012" spans="1:12" x14ac:dyDescent="0.3">
      <c r="A4012" t="s">
        <v>235</v>
      </c>
      <c r="B4012" s="1">
        <v>44427</v>
      </c>
      <c r="C4012" s="1" t="str">
        <f t="shared" si="62"/>
        <v>21231</v>
      </c>
      <c r="D4012" t="s">
        <v>109</v>
      </c>
      <c r="E4012" t="s">
        <v>120</v>
      </c>
      <c r="F4012" t="s">
        <v>115</v>
      </c>
      <c r="G4012">
        <v>19</v>
      </c>
      <c r="H4012">
        <v>158.94999999999999</v>
      </c>
      <c r="I4012" t="s">
        <v>13</v>
      </c>
      <c r="J4012" t="str">
        <f>_xlfn.XLOOKUP(Table1_1[[#This Row],[Analyte]],[1]analyte_order!$B:$B,[1]analyte_order!$C:$C)</f>
        <v>375-73-5</v>
      </c>
      <c r="K4012">
        <f>_xlfn.XLOOKUP(Table1_1[[#This Row],[CAS_rn]],[1]analyte_order!$C:$C,[1]analyte_order!$E:$E)</f>
        <v>14</v>
      </c>
      <c r="L4012" s="3">
        <v>4.4299999999999999E-2</v>
      </c>
    </row>
    <row r="4013" spans="1:12" x14ac:dyDescent="0.3">
      <c r="A4013" t="s">
        <v>235</v>
      </c>
      <c r="B4013" s="1">
        <v>44427</v>
      </c>
      <c r="C4013" s="1" t="str">
        <f t="shared" si="62"/>
        <v>21231</v>
      </c>
      <c r="D4013" t="s">
        <v>109</v>
      </c>
      <c r="E4013" t="s">
        <v>120</v>
      </c>
      <c r="F4013" t="s">
        <v>115</v>
      </c>
      <c r="G4013">
        <v>19</v>
      </c>
      <c r="H4013">
        <v>158.94999999999999</v>
      </c>
      <c r="I4013" t="s">
        <v>14</v>
      </c>
      <c r="J4013" t="str">
        <f>_xlfn.XLOOKUP(Table1_1[[#This Row],[Analyte]],[1]analyte_order!$B:$B,[1]analyte_order!$C:$C)</f>
        <v>2706-91-4</v>
      </c>
      <c r="K4013">
        <f>_xlfn.XLOOKUP(Table1_1[[#This Row],[CAS_rn]],[1]analyte_order!$C:$C,[1]analyte_order!$E:$E)</f>
        <v>15</v>
      </c>
      <c r="L4013" s="3">
        <v>0.111</v>
      </c>
    </row>
    <row r="4014" spans="1:12" x14ac:dyDescent="0.3">
      <c r="A4014" t="s">
        <v>235</v>
      </c>
      <c r="B4014" s="1">
        <v>44427</v>
      </c>
      <c r="C4014" s="1" t="str">
        <f t="shared" si="62"/>
        <v>21231</v>
      </c>
      <c r="D4014" t="s">
        <v>109</v>
      </c>
      <c r="E4014" t="s">
        <v>120</v>
      </c>
      <c r="F4014" t="s">
        <v>115</v>
      </c>
      <c r="G4014">
        <v>19</v>
      </c>
      <c r="H4014">
        <v>158.94999999999999</v>
      </c>
      <c r="I4014" t="s">
        <v>15</v>
      </c>
      <c r="J4014" t="str">
        <f>_xlfn.XLOOKUP(Table1_1[[#This Row],[Analyte]],[1]analyte_order!$B:$B,[1]analyte_order!$C:$C)</f>
        <v>355-46-4</v>
      </c>
      <c r="K4014">
        <f>_xlfn.XLOOKUP(Table1_1[[#This Row],[CAS_rn]],[1]analyte_order!$C:$C,[1]analyte_order!$E:$E)</f>
        <v>16</v>
      </c>
      <c r="L4014" s="3">
        <v>0.94899999999999995</v>
      </c>
    </row>
    <row r="4015" spans="1:12" x14ac:dyDescent="0.3">
      <c r="A4015" t="s">
        <v>235</v>
      </c>
      <c r="B4015" s="1">
        <v>44427</v>
      </c>
      <c r="C4015" s="1" t="str">
        <f t="shared" si="62"/>
        <v>21231</v>
      </c>
      <c r="D4015" t="s">
        <v>109</v>
      </c>
      <c r="E4015" t="s">
        <v>120</v>
      </c>
      <c r="F4015" t="s">
        <v>115</v>
      </c>
      <c r="G4015">
        <v>19</v>
      </c>
      <c r="H4015">
        <v>158.94999999999999</v>
      </c>
      <c r="I4015" t="s">
        <v>16</v>
      </c>
      <c r="J4015" t="str">
        <f>_xlfn.XLOOKUP(Table1_1[[#This Row],[Analyte]],[1]analyte_order!$B:$B,[1]analyte_order!$C:$C)</f>
        <v>375-92-8</v>
      </c>
      <c r="K4015">
        <f>_xlfn.XLOOKUP(Table1_1[[#This Row],[CAS_rn]],[1]analyte_order!$C:$C,[1]analyte_order!$E:$E)</f>
        <v>17</v>
      </c>
      <c r="L4015" s="3">
        <v>0.24099999999999999</v>
      </c>
    </row>
    <row r="4016" spans="1:12" x14ac:dyDescent="0.3">
      <c r="A4016" t="s">
        <v>235</v>
      </c>
      <c r="B4016" s="1">
        <v>44427</v>
      </c>
      <c r="C4016" s="1" t="str">
        <f t="shared" si="62"/>
        <v>21231</v>
      </c>
      <c r="D4016" t="s">
        <v>109</v>
      </c>
      <c r="E4016" t="s">
        <v>120</v>
      </c>
      <c r="F4016" t="s">
        <v>115</v>
      </c>
      <c r="G4016">
        <v>19</v>
      </c>
      <c r="H4016">
        <v>158.94999999999999</v>
      </c>
      <c r="I4016" t="s">
        <v>17</v>
      </c>
      <c r="J4016" t="str">
        <f>_xlfn.XLOOKUP(Table1_1[[#This Row],[Analyte]],[1]analyte_order!$B:$B,[1]analyte_order!$C:$C)</f>
        <v>1763-23-1</v>
      </c>
      <c r="K4016">
        <f>_xlfn.XLOOKUP(Table1_1[[#This Row],[CAS_rn]],[1]analyte_order!$C:$C,[1]analyte_order!$E:$E)</f>
        <v>18</v>
      </c>
      <c r="L4016" s="3">
        <v>194</v>
      </c>
    </row>
    <row r="4017" spans="1:12" x14ac:dyDescent="0.3">
      <c r="A4017" t="s">
        <v>235</v>
      </c>
      <c r="B4017" s="1">
        <v>44427</v>
      </c>
      <c r="C4017" s="1" t="str">
        <f t="shared" si="62"/>
        <v>21231</v>
      </c>
      <c r="D4017" t="s">
        <v>109</v>
      </c>
      <c r="E4017" t="s">
        <v>120</v>
      </c>
      <c r="F4017" t="s">
        <v>115</v>
      </c>
      <c r="G4017">
        <v>19</v>
      </c>
      <c r="H4017">
        <v>158.94999999999999</v>
      </c>
      <c r="I4017" t="s">
        <v>25</v>
      </c>
      <c r="J4017" t="str">
        <f>_xlfn.XLOOKUP(Table1_1[[#This Row],[Analyte]],[1]analyte_order!$B:$B,[1]analyte_order!$C:$C)</f>
        <v>68259-12-1</v>
      </c>
      <c r="K4017">
        <f>_xlfn.XLOOKUP(Table1_1[[#This Row],[CAS_rn]],[1]analyte_order!$C:$C,[1]analyte_order!$E:$E)</f>
        <v>19</v>
      </c>
      <c r="L4017" s="3">
        <v>1.89</v>
      </c>
    </row>
    <row r="4018" spans="1:12" x14ac:dyDescent="0.3">
      <c r="A4018" t="s">
        <v>235</v>
      </c>
      <c r="B4018" s="1">
        <v>44427</v>
      </c>
      <c r="C4018" s="1" t="str">
        <f t="shared" si="62"/>
        <v>21231</v>
      </c>
      <c r="D4018" t="s">
        <v>109</v>
      </c>
      <c r="E4018" t="s">
        <v>120</v>
      </c>
      <c r="F4018" t="s">
        <v>115</v>
      </c>
      <c r="G4018">
        <v>19</v>
      </c>
      <c r="H4018">
        <v>158.94999999999999</v>
      </c>
      <c r="I4018" t="s">
        <v>26</v>
      </c>
      <c r="J4018" t="str">
        <f>_xlfn.XLOOKUP(Table1_1[[#This Row],[Analyte]],[1]analyte_order!$B:$B,[1]analyte_order!$C:$C)</f>
        <v>335-77-3</v>
      </c>
      <c r="K4018">
        <f>_xlfn.XLOOKUP(Table1_1[[#This Row],[CAS_rn]],[1]analyte_order!$C:$C,[1]analyte_order!$E:$E)</f>
        <v>20</v>
      </c>
      <c r="L4018" s="3">
        <v>3.66</v>
      </c>
    </row>
    <row r="4019" spans="1:12" x14ac:dyDescent="0.3">
      <c r="A4019" t="s">
        <v>235</v>
      </c>
      <c r="B4019" s="1">
        <v>44427</v>
      </c>
      <c r="C4019" s="1" t="str">
        <f t="shared" si="62"/>
        <v>21231</v>
      </c>
      <c r="D4019" t="s">
        <v>109</v>
      </c>
      <c r="E4019" t="s">
        <v>120</v>
      </c>
      <c r="F4019" t="s">
        <v>115</v>
      </c>
      <c r="G4019">
        <v>19</v>
      </c>
      <c r="H4019">
        <v>158.94999999999999</v>
      </c>
      <c r="I4019" t="s">
        <v>27</v>
      </c>
      <c r="J4019" t="str">
        <f>_xlfn.XLOOKUP(Table1_1[[#This Row],[Analyte]],[1]analyte_order!$B:$B,[1]analyte_order!$C:$C)</f>
        <v>79780-39-5</v>
      </c>
      <c r="K4019">
        <f>_xlfn.XLOOKUP(Table1_1[[#This Row],[CAS_rn]],[1]analyte_order!$C:$C,[1]analyte_order!$E:$E)</f>
        <v>21</v>
      </c>
      <c r="L4019" s="3">
        <v>1.59</v>
      </c>
    </row>
    <row r="4020" spans="1:12" x14ac:dyDescent="0.3">
      <c r="A4020" t="s">
        <v>235</v>
      </c>
      <c r="B4020" s="1">
        <v>44427</v>
      </c>
      <c r="C4020" s="1" t="str">
        <f t="shared" si="62"/>
        <v>21231</v>
      </c>
      <c r="D4020" t="s">
        <v>109</v>
      </c>
      <c r="E4020" t="s">
        <v>120</v>
      </c>
      <c r="F4020" t="s">
        <v>115</v>
      </c>
      <c r="G4020">
        <v>19</v>
      </c>
      <c r="H4020">
        <v>158.94999999999999</v>
      </c>
      <c r="I4020" t="s">
        <v>28</v>
      </c>
      <c r="J4020" t="str">
        <f>_xlfn.XLOOKUP(Table1_1[[#This Row],[Analyte]],[1]analyte_order!$B:$B,[1]analyte_order!$C:$C)</f>
        <v>757124-72-4</v>
      </c>
      <c r="K4020">
        <f>_xlfn.XLOOKUP(Table1_1[[#This Row],[CAS_rn]],[1]analyte_order!$C:$C,[1]analyte_order!$E:$E)</f>
        <v>22</v>
      </c>
      <c r="L4020" s="3">
        <v>0.2215</v>
      </c>
    </row>
    <row r="4021" spans="1:12" x14ac:dyDescent="0.3">
      <c r="A4021" t="s">
        <v>235</v>
      </c>
      <c r="B4021" s="1">
        <v>44427</v>
      </c>
      <c r="C4021" s="1" t="str">
        <f t="shared" si="62"/>
        <v>21231</v>
      </c>
      <c r="D4021" t="s">
        <v>109</v>
      </c>
      <c r="E4021" t="s">
        <v>120</v>
      </c>
      <c r="F4021" t="s">
        <v>115</v>
      </c>
      <c r="G4021">
        <v>19</v>
      </c>
      <c r="H4021">
        <v>158.94999999999999</v>
      </c>
      <c r="I4021" t="s">
        <v>18</v>
      </c>
      <c r="J4021" t="str">
        <f>_xlfn.XLOOKUP(Table1_1[[#This Row],[Analyte]],[1]analyte_order!$B:$B,[1]analyte_order!$C:$C)</f>
        <v>27619-97-2</v>
      </c>
      <c r="K4021">
        <f>_xlfn.XLOOKUP(Table1_1[[#This Row],[CAS_rn]],[1]analyte_order!$C:$C,[1]analyte_order!$E:$E)</f>
        <v>23</v>
      </c>
      <c r="L4021" s="3">
        <v>4.4299999999999999E-2</v>
      </c>
    </row>
    <row r="4022" spans="1:12" x14ac:dyDescent="0.3">
      <c r="A4022" t="s">
        <v>235</v>
      </c>
      <c r="B4022" s="1">
        <v>44427</v>
      </c>
      <c r="C4022" s="1" t="str">
        <f t="shared" si="62"/>
        <v>21231</v>
      </c>
      <c r="D4022" t="s">
        <v>109</v>
      </c>
      <c r="E4022" t="s">
        <v>120</v>
      </c>
      <c r="F4022" t="s">
        <v>115</v>
      </c>
      <c r="G4022">
        <v>19</v>
      </c>
      <c r="H4022">
        <v>158.94999999999999</v>
      </c>
      <c r="I4022" t="s">
        <v>29</v>
      </c>
      <c r="J4022" t="str">
        <f>_xlfn.XLOOKUP(Table1_1[[#This Row],[Analyte]],[1]analyte_order!$B:$B,[1]analyte_order!$C:$C)</f>
        <v>39108-34-4</v>
      </c>
      <c r="K4022">
        <f>_xlfn.XLOOKUP(Table1_1[[#This Row],[CAS_rn]],[1]analyte_order!$C:$C,[1]analyte_order!$E:$E)</f>
        <v>24</v>
      </c>
      <c r="L4022" s="3">
        <v>0.437</v>
      </c>
    </row>
    <row r="4023" spans="1:12" x14ac:dyDescent="0.3">
      <c r="A4023" t="s">
        <v>235</v>
      </c>
      <c r="B4023" s="1">
        <v>44427</v>
      </c>
      <c r="C4023" s="1" t="str">
        <f t="shared" si="62"/>
        <v>21231</v>
      </c>
      <c r="D4023" t="s">
        <v>109</v>
      </c>
      <c r="E4023" t="s">
        <v>120</v>
      </c>
      <c r="F4023" t="s">
        <v>115</v>
      </c>
      <c r="G4023">
        <v>19</v>
      </c>
      <c r="H4023">
        <v>158.94999999999999</v>
      </c>
      <c r="I4023" t="s">
        <v>30</v>
      </c>
      <c r="J4023" t="str">
        <f>_xlfn.XLOOKUP(Table1_1[[#This Row],[Analyte]],[1]analyte_order!$B:$B,[1]analyte_order!$C:$C)</f>
        <v>120226-60-0</v>
      </c>
      <c r="K4023">
        <f>_xlfn.XLOOKUP(Table1_1[[#This Row],[CAS_rn]],[1]analyte_order!$C:$C,[1]analyte_order!$E:$E)</f>
        <v>25</v>
      </c>
      <c r="L4023" s="3">
        <v>0.75900000000000001</v>
      </c>
    </row>
    <row r="4024" spans="1:12" x14ac:dyDescent="0.3">
      <c r="A4024" t="s">
        <v>235</v>
      </c>
      <c r="B4024" s="1">
        <v>44427</v>
      </c>
      <c r="C4024" s="1" t="str">
        <f t="shared" si="62"/>
        <v>21231</v>
      </c>
      <c r="D4024" t="s">
        <v>109</v>
      </c>
      <c r="E4024" t="s">
        <v>120</v>
      </c>
      <c r="F4024" t="s">
        <v>115</v>
      </c>
      <c r="G4024">
        <v>19</v>
      </c>
      <c r="H4024">
        <v>158.94999999999999</v>
      </c>
      <c r="I4024" t="s">
        <v>31</v>
      </c>
      <c r="J4024" t="str">
        <f>_xlfn.XLOOKUP(Table1_1[[#This Row],[Analyte]],[1]analyte_order!$B:$B,[1]analyte_order!$C:$C)</f>
        <v>2355-31-9</v>
      </c>
      <c r="K4024">
        <f>_xlfn.XLOOKUP(Table1_1[[#This Row],[CAS_rn]],[1]analyte_order!$C:$C,[1]analyte_order!$E:$E)</f>
        <v>26</v>
      </c>
      <c r="L4024" s="3">
        <v>4.4299999999999999E-2</v>
      </c>
    </row>
    <row r="4025" spans="1:12" x14ac:dyDescent="0.3">
      <c r="A4025" t="s">
        <v>235</v>
      </c>
      <c r="B4025" s="1">
        <v>44427</v>
      </c>
      <c r="C4025" s="1" t="str">
        <f t="shared" si="62"/>
        <v>21231</v>
      </c>
      <c r="D4025" t="s">
        <v>109</v>
      </c>
      <c r="E4025" t="s">
        <v>120</v>
      </c>
      <c r="F4025" t="s">
        <v>115</v>
      </c>
      <c r="G4025">
        <v>19</v>
      </c>
      <c r="H4025">
        <v>158.94999999999999</v>
      </c>
      <c r="I4025" t="s">
        <v>32</v>
      </c>
      <c r="J4025" t="str">
        <f>_xlfn.XLOOKUP(Table1_1[[#This Row],[Analyte]],[1]analyte_order!$B:$B,[1]analyte_order!$C:$C)</f>
        <v>2991-50-6</v>
      </c>
      <c r="K4025">
        <f>_xlfn.XLOOKUP(Table1_1[[#This Row],[CAS_rn]],[1]analyte_order!$C:$C,[1]analyte_order!$E:$E)</f>
        <v>27</v>
      </c>
      <c r="L4025" s="3">
        <v>4.4299999999999999E-2</v>
      </c>
    </row>
    <row r="4026" spans="1:12" x14ac:dyDescent="0.3">
      <c r="A4026" t="s">
        <v>235</v>
      </c>
      <c r="B4026" s="1">
        <v>44427</v>
      </c>
      <c r="C4026" s="1" t="str">
        <f t="shared" si="62"/>
        <v>21231</v>
      </c>
      <c r="D4026" t="s">
        <v>109</v>
      </c>
      <c r="E4026" t="s">
        <v>120</v>
      </c>
      <c r="F4026" t="s">
        <v>115</v>
      </c>
      <c r="G4026">
        <v>19</v>
      </c>
      <c r="H4026">
        <v>158.94999999999999</v>
      </c>
      <c r="I4026" t="s">
        <v>33</v>
      </c>
      <c r="J4026" t="str">
        <f>_xlfn.XLOOKUP(Table1_1[[#This Row],[Analyte]],[1]analyte_order!$B:$B,[1]analyte_order!$C:$C)</f>
        <v>754-91-6</v>
      </c>
      <c r="K4026">
        <f>_xlfn.XLOOKUP(Table1_1[[#This Row],[CAS_rn]],[1]analyte_order!$C:$C,[1]analyte_order!$E:$E)</f>
        <v>28</v>
      </c>
      <c r="L4026" s="3">
        <v>0.316</v>
      </c>
    </row>
    <row r="4027" spans="1:12" x14ac:dyDescent="0.3">
      <c r="A4027" t="s">
        <v>235</v>
      </c>
      <c r="B4027" s="1">
        <v>44427</v>
      </c>
      <c r="C4027" s="1" t="str">
        <f t="shared" si="62"/>
        <v>21231</v>
      </c>
      <c r="D4027" t="s">
        <v>109</v>
      </c>
      <c r="E4027" t="s">
        <v>120</v>
      </c>
      <c r="F4027" t="s">
        <v>115</v>
      </c>
      <c r="G4027">
        <v>19</v>
      </c>
      <c r="H4027">
        <v>158.94999999999999</v>
      </c>
      <c r="I4027" t="s">
        <v>34</v>
      </c>
      <c r="J4027" t="str">
        <f>_xlfn.XLOOKUP(Table1_1[[#This Row],[Analyte]],[1]analyte_order!$B:$B,[1]analyte_order!$C:$C)</f>
        <v>2806-24-8</v>
      </c>
      <c r="K4027">
        <f>_xlfn.XLOOKUP(Table1_1[[#This Row],[CAS_rn]],[1]analyte_order!$C:$C,[1]analyte_order!$E:$E)</f>
        <v>29</v>
      </c>
      <c r="L4027" s="3">
        <v>0.111</v>
      </c>
    </row>
    <row r="4028" spans="1:12" x14ac:dyDescent="0.3">
      <c r="A4028" t="s">
        <v>235</v>
      </c>
      <c r="B4028" s="1">
        <v>44427</v>
      </c>
      <c r="C4028" s="1" t="str">
        <f t="shared" si="62"/>
        <v>21231</v>
      </c>
      <c r="D4028" t="s">
        <v>109</v>
      </c>
      <c r="E4028" t="s">
        <v>120</v>
      </c>
      <c r="F4028" t="s">
        <v>115</v>
      </c>
      <c r="G4028">
        <v>19</v>
      </c>
      <c r="H4028">
        <v>158.94999999999999</v>
      </c>
      <c r="I4028" t="s">
        <v>35</v>
      </c>
      <c r="J4028" t="str">
        <f>_xlfn.XLOOKUP(Table1_1[[#This Row],[Analyte]],[1]analyte_order!$B:$B,[1]analyte_order!$C:$C)</f>
        <v>31506-32-8</v>
      </c>
      <c r="K4028">
        <f>_xlfn.XLOOKUP(Table1_1[[#This Row],[CAS_rn]],[1]analyte_order!$C:$C,[1]analyte_order!$E:$E)</f>
        <v>30</v>
      </c>
      <c r="L4028" s="3">
        <v>0.2215</v>
      </c>
    </row>
    <row r="4029" spans="1:12" x14ac:dyDescent="0.3">
      <c r="A4029" t="s">
        <v>235</v>
      </c>
      <c r="B4029" s="1">
        <v>44427</v>
      </c>
      <c r="C4029" s="1" t="str">
        <f t="shared" si="62"/>
        <v>21231</v>
      </c>
      <c r="D4029" t="s">
        <v>109</v>
      </c>
      <c r="E4029" t="s">
        <v>120</v>
      </c>
      <c r="F4029" t="s">
        <v>115</v>
      </c>
      <c r="G4029">
        <v>19</v>
      </c>
      <c r="H4029">
        <v>158.94999999999999</v>
      </c>
      <c r="I4029" t="s">
        <v>36</v>
      </c>
      <c r="J4029" t="str">
        <f>_xlfn.XLOOKUP(Table1_1[[#This Row],[Analyte]],[1]analyte_order!$B:$B,[1]analyte_order!$C:$C)</f>
        <v>4151-50-2</v>
      </c>
      <c r="K4029">
        <f>_xlfn.XLOOKUP(Table1_1[[#This Row],[CAS_rn]],[1]analyte_order!$C:$C,[1]analyte_order!$E:$E)</f>
        <v>31</v>
      </c>
      <c r="L4029" s="3">
        <v>4.4299999999999999E-2</v>
      </c>
    </row>
    <row r="4030" spans="1:12" x14ac:dyDescent="0.3">
      <c r="A4030" t="s">
        <v>235</v>
      </c>
      <c r="B4030" s="1">
        <v>44427</v>
      </c>
      <c r="C4030" s="1" t="str">
        <f t="shared" si="62"/>
        <v>21231</v>
      </c>
      <c r="D4030" t="s">
        <v>109</v>
      </c>
      <c r="E4030" t="s">
        <v>120</v>
      </c>
      <c r="F4030" t="s">
        <v>115</v>
      </c>
      <c r="G4030">
        <v>19</v>
      </c>
      <c r="H4030">
        <v>158.94999999999999</v>
      </c>
      <c r="I4030" t="s">
        <v>37</v>
      </c>
      <c r="J4030" t="str">
        <f>_xlfn.XLOOKUP(Table1_1[[#This Row],[Analyte]],[1]analyte_order!$B:$B,[1]analyte_order!$C:$C)</f>
        <v>13252-13-6</v>
      </c>
      <c r="K4030">
        <f>_xlfn.XLOOKUP(Table1_1[[#This Row],[CAS_rn]],[1]analyte_order!$C:$C,[1]analyte_order!$E:$E)</f>
        <v>34</v>
      </c>
      <c r="L4030" s="3">
        <v>4.4299999999999999E-2</v>
      </c>
    </row>
    <row r="4031" spans="1:12" x14ac:dyDescent="0.3">
      <c r="A4031" t="s">
        <v>235</v>
      </c>
      <c r="B4031" s="1">
        <v>44427</v>
      </c>
      <c r="C4031" s="1" t="str">
        <f t="shared" si="62"/>
        <v>21231</v>
      </c>
      <c r="D4031" t="s">
        <v>109</v>
      </c>
      <c r="E4031" t="s">
        <v>120</v>
      </c>
      <c r="F4031" t="s">
        <v>115</v>
      </c>
      <c r="G4031">
        <v>19</v>
      </c>
      <c r="H4031">
        <v>158.94999999999999</v>
      </c>
      <c r="I4031" t="s">
        <v>38</v>
      </c>
      <c r="J4031" t="str">
        <f>_xlfn.XLOOKUP(Table1_1[[#This Row],[Analyte]],[1]analyte_order!$B:$B,[1]analyte_order!$C:$C)</f>
        <v>919005-14-4</v>
      </c>
      <c r="K4031">
        <f>_xlfn.XLOOKUP(Table1_1[[#This Row],[CAS_rn]],[1]analyte_order!$C:$C,[1]analyte_order!$E:$E)</f>
        <v>35</v>
      </c>
      <c r="L4031" s="3">
        <v>4.4299999999999999E-2</v>
      </c>
    </row>
    <row r="4032" spans="1:12" x14ac:dyDescent="0.3">
      <c r="A4032" t="s">
        <v>235</v>
      </c>
      <c r="B4032" s="1">
        <v>44427</v>
      </c>
      <c r="C4032" s="1" t="str">
        <f t="shared" si="62"/>
        <v>21231</v>
      </c>
      <c r="D4032" t="s">
        <v>109</v>
      </c>
      <c r="E4032" t="s">
        <v>120</v>
      </c>
      <c r="F4032" t="s">
        <v>115</v>
      </c>
      <c r="G4032">
        <v>19</v>
      </c>
      <c r="H4032">
        <v>158.94999999999999</v>
      </c>
      <c r="I4032" t="s">
        <v>39</v>
      </c>
      <c r="J4032" t="str">
        <f>_xlfn.XLOOKUP(Table1_1[[#This Row],[Analyte]],[1]analyte_order!$B:$B,[1]analyte_order!$C:$C)</f>
        <v>756426-58-1</v>
      </c>
      <c r="K4032">
        <f>_xlfn.XLOOKUP(Table1_1[[#This Row],[CAS_rn]],[1]analyte_order!$C:$C,[1]analyte_order!$E:$E)</f>
        <v>36</v>
      </c>
      <c r="L4032" s="3">
        <v>0.2215</v>
      </c>
    </row>
    <row r="4033" spans="1:12" x14ac:dyDescent="0.3">
      <c r="A4033" t="s">
        <v>235</v>
      </c>
      <c r="B4033" s="1">
        <v>44427</v>
      </c>
      <c r="C4033" s="1" t="str">
        <f t="shared" si="62"/>
        <v>21231</v>
      </c>
      <c r="D4033" t="s">
        <v>109</v>
      </c>
      <c r="E4033" t="s">
        <v>120</v>
      </c>
      <c r="F4033" t="s">
        <v>115</v>
      </c>
      <c r="G4033">
        <v>19</v>
      </c>
      <c r="H4033">
        <v>158.94999999999999</v>
      </c>
      <c r="I4033" t="s">
        <v>40</v>
      </c>
      <c r="J4033" t="str">
        <f>_xlfn.XLOOKUP(Table1_1[[#This Row],[Analyte]],[1]analyte_order!$B:$B,[1]analyte_order!$C:$C)</f>
        <v>763051-92-9</v>
      </c>
      <c r="K4033">
        <f>_xlfn.XLOOKUP(Table1_1[[#This Row],[CAS_rn]],[1]analyte_order!$C:$C,[1]analyte_order!$E:$E)</f>
        <v>37</v>
      </c>
      <c r="L4033" s="3">
        <v>0.2215</v>
      </c>
    </row>
    <row r="4034" spans="1:12" x14ac:dyDescent="0.3">
      <c r="A4034" t="s">
        <v>235</v>
      </c>
      <c r="B4034" s="1">
        <v>44427</v>
      </c>
      <c r="C4034" s="1" t="str">
        <f t="shared" ref="C4034:C4097" si="63">TEXT(B4034,"yy")&amp;TEXT((B4034-DATEVALUE("1/1/"&amp;TEXT(B4034,"yy"))+1),"000")</f>
        <v>21231</v>
      </c>
      <c r="D4034" t="s">
        <v>109</v>
      </c>
      <c r="E4034" t="s">
        <v>120</v>
      </c>
      <c r="F4034" t="s">
        <v>115</v>
      </c>
      <c r="G4034">
        <v>19</v>
      </c>
      <c r="H4034">
        <v>158.94999999999999</v>
      </c>
      <c r="I4034" t="s">
        <v>41</v>
      </c>
      <c r="J4034" t="str">
        <f>_xlfn.XLOOKUP(Table1_1[[#This Row],[Analyte]],[1]analyte_order!$B:$B,[1]analyte_order!$C:$C)</f>
        <v>356-02-5</v>
      </c>
      <c r="K4034">
        <f>_xlfn.XLOOKUP(Table1_1[[#This Row],[CAS_rn]],[1]analyte_order!$C:$C,[1]analyte_order!$E:$E)</f>
        <v>38</v>
      </c>
      <c r="L4034" s="3">
        <v>0.443</v>
      </c>
    </row>
    <row r="4035" spans="1:12" x14ac:dyDescent="0.3">
      <c r="A4035" t="s">
        <v>235</v>
      </c>
      <c r="B4035" s="1">
        <v>44427</v>
      </c>
      <c r="C4035" s="1" t="str">
        <f t="shared" si="63"/>
        <v>21231</v>
      </c>
      <c r="D4035" t="s">
        <v>109</v>
      </c>
      <c r="E4035" t="s">
        <v>120</v>
      </c>
      <c r="F4035" t="s">
        <v>115</v>
      </c>
      <c r="G4035">
        <v>19</v>
      </c>
      <c r="H4035">
        <v>158.94999999999999</v>
      </c>
      <c r="I4035" t="s">
        <v>42</v>
      </c>
      <c r="J4035" t="str">
        <f>_xlfn.XLOOKUP(Table1_1[[#This Row],[Analyte]],[1]analyte_order!$B:$B,[1]analyte_order!$C:$C)</f>
        <v>914637-49-3</v>
      </c>
      <c r="K4035">
        <f>_xlfn.XLOOKUP(Table1_1[[#This Row],[CAS_rn]],[1]analyte_order!$C:$C,[1]analyte_order!$E:$E)</f>
        <v>39</v>
      </c>
      <c r="L4035" s="3">
        <v>0.2215</v>
      </c>
    </row>
    <row r="4036" spans="1:12" x14ac:dyDescent="0.3">
      <c r="A4036" t="s">
        <v>235</v>
      </c>
      <c r="B4036" s="1">
        <v>44427</v>
      </c>
      <c r="C4036" s="1" t="str">
        <f t="shared" si="63"/>
        <v>21231</v>
      </c>
      <c r="D4036" t="s">
        <v>109</v>
      </c>
      <c r="E4036" t="s">
        <v>120</v>
      </c>
      <c r="F4036" t="s">
        <v>115</v>
      </c>
      <c r="G4036">
        <v>19</v>
      </c>
      <c r="H4036">
        <v>158.94999999999999</v>
      </c>
      <c r="I4036" t="s">
        <v>43</v>
      </c>
      <c r="J4036" t="str">
        <f>_xlfn.XLOOKUP(Table1_1[[#This Row],[Analyte]],[1]analyte_order!$B:$B,[1]analyte_order!$C:$C)</f>
        <v>812-70-4</v>
      </c>
      <c r="K4036">
        <f>_xlfn.XLOOKUP(Table1_1[[#This Row],[CAS_rn]],[1]analyte_order!$C:$C,[1]analyte_order!$E:$E)</f>
        <v>40</v>
      </c>
      <c r="L4036" s="3">
        <v>0.111</v>
      </c>
    </row>
    <row r="4037" spans="1:12" x14ac:dyDescent="0.3">
      <c r="A4037" t="s">
        <v>235</v>
      </c>
      <c r="B4037" s="1">
        <v>44427</v>
      </c>
      <c r="C4037" s="1" t="str">
        <f t="shared" si="63"/>
        <v>21231</v>
      </c>
      <c r="D4037" t="s">
        <v>109</v>
      </c>
      <c r="E4037" t="s">
        <v>120</v>
      </c>
      <c r="F4037" t="s">
        <v>115</v>
      </c>
      <c r="G4037">
        <v>19</v>
      </c>
      <c r="H4037">
        <v>158.94999999999999</v>
      </c>
      <c r="I4037" t="s">
        <v>44</v>
      </c>
      <c r="J4037" t="str">
        <f>_xlfn.XLOOKUP(Table1_1[[#This Row],[Analyte]],[1]analyte_order!$B:$B,[1]analyte_order!$C:$C)</f>
        <v>53826-12-3</v>
      </c>
      <c r="K4037">
        <f>_xlfn.XLOOKUP(Table1_1[[#This Row],[CAS_rn]],[1]analyte_order!$C:$C,[1]analyte_order!$E:$E)</f>
        <v>41</v>
      </c>
      <c r="L4037" s="3">
        <v>0.111</v>
      </c>
    </row>
    <row r="4038" spans="1:12" x14ac:dyDescent="0.3">
      <c r="A4038" t="s">
        <v>235</v>
      </c>
      <c r="B4038" s="1">
        <v>44427</v>
      </c>
      <c r="C4038" s="1" t="str">
        <f t="shared" si="63"/>
        <v>21231</v>
      </c>
      <c r="D4038" t="s">
        <v>109</v>
      </c>
      <c r="E4038" t="s">
        <v>120</v>
      </c>
      <c r="F4038" t="s">
        <v>115</v>
      </c>
      <c r="G4038">
        <v>19</v>
      </c>
      <c r="H4038">
        <v>158.94999999999999</v>
      </c>
      <c r="I4038" t="s">
        <v>45</v>
      </c>
      <c r="J4038" t="str">
        <f>_xlfn.XLOOKUP(Table1_1[[#This Row],[Analyte]],[1]analyte_order!$B:$B,[1]analyte_order!$C:$C)</f>
        <v>27854-31-5</v>
      </c>
      <c r="K4038">
        <f>_xlfn.XLOOKUP(Table1_1[[#This Row],[CAS_rn]],[1]analyte_order!$C:$C,[1]analyte_order!$E:$E)</f>
        <v>42</v>
      </c>
      <c r="L4038" s="3">
        <v>0.443</v>
      </c>
    </row>
    <row r="4039" spans="1:12" x14ac:dyDescent="0.3">
      <c r="A4039" t="s">
        <v>235</v>
      </c>
      <c r="B4039" s="1">
        <v>44427</v>
      </c>
      <c r="C4039" s="1" t="str">
        <f t="shared" si="63"/>
        <v>21231</v>
      </c>
      <c r="D4039" t="s">
        <v>109</v>
      </c>
      <c r="E4039" t="s">
        <v>120</v>
      </c>
      <c r="F4039" t="s">
        <v>115</v>
      </c>
      <c r="G4039">
        <v>19</v>
      </c>
      <c r="H4039">
        <v>158.94999999999999</v>
      </c>
      <c r="I4039" t="s">
        <v>46</v>
      </c>
      <c r="J4039" t="str">
        <f>_xlfn.XLOOKUP(Table1_1[[#This Row],[Analyte]],[1]analyte_order!$B:$B,[1]analyte_order!$C:$C)</f>
        <v>53826-13-4</v>
      </c>
      <c r="K4039">
        <f>_xlfn.XLOOKUP(Table1_1[[#This Row],[CAS_rn]],[1]analyte_order!$C:$C,[1]analyte_order!$E:$E)</f>
        <v>43</v>
      </c>
      <c r="L4039" s="3">
        <v>0.443</v>
      </c>
    </row>
    <row r="4040" spans="1:12" x14ac:dyDescent="0.3">
      <c r="A4040" t="s">
        <v>235</v>
      </c>
      <c r="B4040" s="1">
        <v>44427</v>
      </c>
      <c r="C4040" s="1" t="str">
        <f t="shared" si="63"/>
        <v>21231</v>
      </c>
      <c r="D4040" t="s">
        <v>109</v>
      </c>
      <c r="E4040" t="s">
        <v>120</v>
      </c>
      <c r="F4040" t="s">
        <v>115</v>
      </c>
      <c r="G4040">
        <v>19</v>
      </c>
      <c r="H4040">
        <v>158.94999999999999</v>
      </c>
      <c r="I4040" t="s">
        <v>47</v>
      </c>
      <c r="J4040" t="str">
        <f>_xlfn.XLOOKUP(Table1_1[[#This Row],[Analyte]],[1]analyte_order!$B:$B,[1]analyte_order!$C:$C)</f>
        <v>161094-75-3</v>
      </c>
      <c r="K4040">
        <f>_xlfn.XLOOKUP(Table1_1[[#This Row],[CAS_rn]],[1]analyte_order!$C:$C,[1]analyte_order!$E:$E)</f>
        <v>44</v>
      </c>
      <c r="L4040" s="3">
        <v>4.4299999999999999E-2</v>
      </c>
    </row>
    <row r="4041" spans="1:12" x14ac:dyDescent="0.3">
      <c r="A4041" t="s">
        <v>235</v>
      </c>
      <c r="B4041" s="1">
        <v>44427</v>
      </c>
      <c r="C4041" s="1" t="str">
        <f t="shared" si="63"/>
        <v>21231</v>
      </c>
      <c r="D4041" t="s">
        <v>109</v>
      </c>
      <c r="E4041" t="s">
        <v>120</v>
      </c>
      <c r="F4041" t="s">
        <v>115</v>
      </c>
      <c r="G4041">
        <v>19</v>
      </c>
      <c r="H4041">
        <v>158.94999999999999</v>
      </c>
      <c r="I4041" t="s">
        <v>48</v>
      </c>
      <c r="J4041" t="str">
        <f>_xlfn.XLOOKUP(Table1_1[[#This Row],[Analyte]],[1]analyte_order!$B:$B,[1]analyte_order!$C:$C)</f>
        <v>70887-84-2</v>
      </c>
      <c r="K4041">
        <f>_xlfn.XLOOKUP(Table1_1[[#This Row],[CAS_rn]],[1]analyte_order!$C:$C,[1]analyte_order!$E:$E)</f>
        <v>45</v>
      </c>
      <c r="L4041" s="3">
        <v>4.4299999999999999E-2</v>
      </c>
    </row>
    <row r="4042" spans="1:12" x14ac:dyDescent="0.3">
      <c r="A4042" t="s">
        <v>235</v>
      </c>
      <c r="B4042" s="1">
        <v>44427</v>
      </c>
      <c r="C4042" s="1" t="str">
        <f t="shared" si="63"/>
        <v>21231</v>
      </c>
      <c r="D4042" t="s">
        <v>109</v>
      </c>
      <c r="E4042" t="s">
        <v>120</v>
      </c>
      <c r="F4042" t="s">
        <v>115</v>
      </c>
      <c r="G4042">
        <v>19</v>
      </c>
      <c r="H4042">
        <v>158.94999999999999</v>
      </c>
      <c r="I4042" t="s">
        <v>49</v>
      </c>
      <c r="J4042" t="str">
        <f>_xlfn.XLOOKUP(Table1_1[[#This Row],[Analyte]],[1]analyte_order!$B:$B,[1]analyte_order!$C:$C)</f>
        <v>57677-95-9</v>
      </c>
      <c r="K4042">
        <f>_xlfn.XLOOKUP(Table1_1[[#This Row],[CAS_rn]],[1]analyte_order!$C:$C,[1]analyte_order!$E:$E)</f>
        <v>46</v>
      </c>
      <c r="L4042" s="3">
        <v>4.4299999999999999E-2</v>
      </c>
    </row>
    <row r="4043" spans="1:12" x14ac:dyDescent="0.3">
      <c r="A4043" t="s">
        <v>235</v>
      </c>
      <c r="B4043" s="1">
        <v>44427</v>
      </c>
      <c r="C4043" s="1" t="str">
        <f t="shared" si="63"/>
        <v>21231</v>
      </c>
      <c r="D4043" t="s">
        <v>109</v>
      </c>
      <c r="E4043" t="s">
        <v>120</v>
      </c>
      <c r="F4043" t="s">
        <v>115</v>
      </c>
      <c r="G4043">
        <v>19</v>
      </c>
      <c r="H4043">
        <v>158.94999999999999</v>
      </c>
      <c r="I4043" t="s">
        <v>50</v>
      </c>
      <c r="J4043" t="str">
        <f>_xlfn.XLOOKUP(Table1_1[[#This Row],[Analyte]],[1]analyte_order!$B:$B,[1]analyte_order!$C:$C)</f>
        <v>30334-69-1</v>
      </c>
      <c r="K4043">
        <f>_xlfn.XLOOKUP(Table1_1[[#This Row],[CAS_rn]],[1]analyte_order!$C:$C,[1]analyte_order!$E:$E)</f>
        <v>51</v>
      </c>
      <c r="L4043" s="3">
        <v>0.23</v>
      </c>
    </row>
    <row r="4044" spans="1:12" x14ac:dyDescent="0.3">
      <c r="A4044" t="s">
        <v>235</v>
      </c>
      <c r="B4044" s="1">
        <v>44427</v>
      </c>
      <c r="C4044" s="1" t="str">
        <f t="shared" si="63"/>
        <v>21231</v>
      </c>
      <c r="D4044" t="s">
        <v>109</v>
      </c>
      <c r="E4044" t="s">
        <v>120</v>
      </c>
      <c r="F4044" t="s">
        <v>115</v>
      </c>
      <c r="G4044">
        <v>19</v>
      </c>
      <c r="H4044">
        <v>158.94999999999999</v>
      </c>
      <c r="I4044" t="s">
        <v>51</v>
      </c>
      <c r="J4044" t="str">
        <f>_xlfn.XLOOKUP(Table1_1[[#This Row],[Analyte]],[1]analyte_order!$B:$B,[1]analyte_order!$C:$C)</f>
        <v>41997-13-1</v>
      </c>
      <c r="K4044">
        <f>_xlfn.XLOOKUP(Table1_1[[#This Row],[CAS_rn]],[1]analyte_order!$C:$C,[1]analyte_order!$E:$E)</f>
        <v>52</v>
      </c>
      <c r="L4044" s="3">
        <v>0.2215</v>
      </c>
    </row>
    <row r="4045" spans="1:12" x14ac:dyDescent="0.3">
      <c r="A4045" t="s">
        <v>235</v>
      </c>
      <c r="B4045" s="1">
        <v>44427</v>
      </c>
      <c r="C4045" s="1" t="str">
        <f t="shared" si="63"/>
        <v>21231</v>
      </c>
      <c r="D4045" t="s">
        <v>109</v>
      </c>
      <c r="E4045" t="s">
        <v>120</v>
      </c>
      <c r="F4045" t="s">
        <v>115</v>
      </c>
      <c r="G4045">
        <v>19</v>
      </c>
      <c r="H4045">
        <v>158.94999999999999</v>
      </c>
      <c r="I4045" t="s">
        <v>52</v>
      </c>
      <c r="J4045" t="str">
        <f>_xlfn.XLOOKUP(Table1_1[[#This Row],[Analyte]],[1]analyte_order!$B:$B,[1]analyte_order!$C:$C)</f>
        <v>423-41-6</v>
      </c>
      <c r="K4045">
        <f>_xlfn.XLOOKUP(Table1_1[[#This Row],[CAS_rn]],[1]analyte_order!$C:$C,[1]analyte_order!$E:$E)</f>
        <v>53</v>
      </c>
      <c r="L4045" s="3">
        <v>0.2215</v>
      </c>
    </row>
    <row r="4046" spans="1:12" x14ac:dyDescent="0.3">
      <c r="A4046" t="s">
        <v>235</v>
      </c>
      <c r="B4046" s="1">
        <v>44427</v>
      </c>
      <c r="C4046" s="1" t="str">
        <f t="shared" si="63"/>
        <v>21231</v>
      </c>
      <c r="D4046" t="s">
        <v>109</v>
      </c>
      <c r="E4046" t="s">
        <v>120</v>
      </c>
      <c r="F4046" t="s">
        <v>115</v>
      </c>
      <c r="G4046">
        <v>19</v>
      </c>
      <c r="H4046">
        <v>158.94999999999999</v>
      </c>
      <c r="I4046" t="s">
        <v>53</v>
      </c>
      <c r="J4046" t="str">
        <f>_xlfn.XLOOKUP(Table1_1[[#This Row],[Analyte]],[1]analyte_order!$B:$B,[1]analyte_order!$C:$C)</f>
        <v>777011-38-8</v>
      </c>
      <c r="K4046">
        <f>_xlfn.XLOOKUP(Table1_1[[#This Row],[CAS_rn]],[1]analyte_order!$C:$C,[1]analyte_order!$E:$E)</f>
        <v>54</v>
      </c>
      <c r="L4046" s="3">
        <v>0.41499999999999998</v>
      </c>
    </row>
    <row r="4047" spans="1:12" x14ac:dyDescent="0.3">
      <c r="A4047" t="s">
        <v>235</v>
      </c>
      <c r="B4047" s="1">
        <v>44427</v>
      </c>
      <c r="C4047" s="1" t="str">
        <f t="shared" si="63"/>
        <v>21231</v>
      </c>
      <c r="D4047" t="s">
        <v>109</v>
      </c>
      <c r="E4047" t="s">
        <v>120</v>
      </c>
      <c r="F4047" t="s">
        <v>115</v>
      </c>
      <c r="G4047">
        <v>19</v>
      </c>
      <c r="H4047">
        <v>158.94999999999999</v>
      </c>
      <c r="I4047" t="s">
        <v>54</v>
      </c>
      <c r="J4047" t="str">
        <f>_xlfn.XLOOKUP(Table1_1[[#This Row],[Analyte]],[1]analyte_order!$B:$B,[1]analyte_order!$C:$C)</f>
        <v>646-83-3</v>
      </c>
      <c r="K4047">
        <f>_xlfn.XLOOKUP(Table1_1[[#This Row],[CAS_rn]],[1]analyte_order!$C:$C,[1]analyte_order!$E:$E)</f>
        <v>55</v>
      </c>
      <c r="L4047" s="3">
        <v>4.4299999999999999E-2</v>
      </c>
    </row>
    <row r="4048" spans="1:12" x14ac:dyDescent="0.3">
      <c r="A4048" t="s">
        <v>235</v>
      </c>
      <c r="B4048" s="1">
        <v>44427</v>
      </c>
      <c r="C4048" s="1" t="str">
        <f t="shared" si="63"/>
        <v>21231</v>
      </c>
      <c r="D4048" t="s">
        <v>109</v>
      </c>
      <c r="E4048" t="s">
        <v>120</v>
      </c>
      <c r="F4048" t="s">
        <v>115</v>
      </c>
      <c r="G4048">
        <v>19</v>
      </c>
      <c r="H4048">
        <v>158.94999999999999</v>
      </c>
      <c r="I4048" t="s">
        <v>55</v>
      </c>
      <c r="J4048" t="str">
        <f>_xlfn.XLOOKUP(Table1_1[[#This Row],[Analyte]],[1]analyte_order!$B:$B,[1]analyte_order!$C:$C)</f>
        <v>678-41-1</v>
      </c>
      <c r="K4048">
        <f>_xlfn.XLOOKUP(Table1_1[[#This Row],[CAS_rn]],[1]analyte_order!$C:$C,[1]analyte_order!$E:$E)</f>
        <v>56</v>
      </c>
      <c r="L4048" s="3">
        <v>4.4299999999999999E-2</v>
      </c>
    </row>
    <row r="4049" spans="1:12" x14ac:dyDescent="0.3">
      <c r="A4049" t="s">
        <v>235</v>
      </c>
      <c r="B4049" s="1">
        <v>44427</v>
      </c>
      <c r="C4049" s="1" t="str">
        <f t="shared" si="63"/>
        <v>21231</v>
      </c>
      <c r="D4049" t="s">
        <v>109</v>
      </c>
      <c r="E4049" t="s">
        <v>120</v>
      </c>
      <c r="F4049" t="s">
        <v>115</v>
      </c>
      <c r="G4049">
        <v>19</v>
      </c>
      <c r="H4049">
        <v>158.94999999999999</v>
      </c>
      <c r="I4049" t="s">
        <v>56</v>
      </c>
      <c r="J4049" t="str">
        <f>_xlfn.XLOOKUP(Table1_1[[#This Row],[Analyte]],[1]analyte_order!$B:$B,[1]analyte_order!$C:$C)</f>
        <v>2965-52-8</v>
      </c>
      <c r="K4049">
        <f>_xlfn.XLOOKUP(Table1_1[[#This Row],[CAS_rn]],[1]analyte_order!$C:$C,[1]analyte_order!$E:$E)</f>
        <v>57</v>
      </c>
      <c r="L4049" s="3">
        <v>4.4299999999999999E-2</v>
      </c>
    </row>
    <row r="4050" spans="1:12" x14ac:dyDescent="0.3">
      <c r="A4050" t="s">
        <v>236</v>
      </c>
      <c r="B4050" s="1">
        <v>44427</v>
      </c>
      <c r="C4050" s="1" t="str">
        <f t="shared" si="63"/>
        <v>21231</v>
      </c>
      <c r="D4050" t="s">
        <v>109</v>
      </c>
      <c r="E4050" t="s">
        <v>120</v>
      </c>
      <c r="F4050" t="s">
        <v>190</v>
      </c>
      <c r="G4050">
        <v>19</v>
      </c>
      <c r="H4050">
        <v>158.94999999999999</v>
      </c>
      <c r="I4050" t="s">
        <v>7</v>
      </c>
      <c r="J4050" t="str">
        <f>_xlfn.XLOOKUP(Table1_1[[#This Row],[Analyte]],[1]analyte_order!$B:$B,[1]analyte_order!$C:$C)</f>
        <v>375-22-4</v>
      </c>
      <c r="K4050">
        <f>_xlfn.XLOOKUP(Table1_1[[#This Row],[CAS_rn]],[1]analyte_order!$C:$C,[1]analyte_order!$E:$E)</f>
        <v>1</v>
      </c>
      <c r="L4050" s="3">
        <v>0.81499999999999995</v>
      </c>
    </row>
    <row r="4051" spans="1:12" x14ac:dyDescent="0.3">
      <c r="A4051" t="s">
        <v>236</v>
      </c>
      <c r="B4051" s="1">
        <v>44427</v>
      </c>
      <c r="C4051" s="1" t="str">
        <f t="shared" si="63"/>
        <v>21231</v>
      </c>
      <c r="D4051" t="s">
        <v>109</v>
      </c>
      <c r="E4051" t="s">
        <v>120</v>
      </c>
      <c r="F4051" t="s">
        <v>190</v>
      </c>
      <c r="G4051">
        <v>19</v>
      </c>
      <c r="H4051">
        <v>158.94999999999999</v>
      </c>
      <c r="I4051" t="s">
        <v>8</v>
      </c>
      <c r="J4051" t="str">
        <f>_xlfn.XLOOKUP(Table1_1[[#This Row],[Analyte]],[1]analyte_order!$B:$B,[1]analyte_order!$C:$C)</f>
        <v>2706-90-3</v>
      </c>
      <c r="K4051">
        <f>_xlfn.XLOOKUP(Table1_1[[#This Row],[CAS_rn]],[1]analyte_order!$C:$C,[1]analyte_order!$E:$E)</f>
        <v>2</v>
      </c>
      <c r="L4051" s="3">
        <v>0.20349999999999999</v>
      </c>
    </row>
    <row r="4052" spans="1:12" x14ac:dyDescent="0.3">
      <c r="A4052" t="s">
        <v>236</v>
      </c>
      <c r="B4052" s="1">
        <v>44427</v>
      </c>
      <c r="C4052" s="1" t="str">
        <f t="shared" si="63"/>
        <v>21231</v>
      </c>
      <c r="D4052" t="s">
        <v>109</v>
      </c>
      <c r="E4052" t="s">
        <v>120</v>
      </c>
      <c r="F4052" t="s">
        <v>190</v>
      </c>
      <c r="G4052">
        <v>19</v>
      </c>
      <c r="H4052">
        <v>158.94999999999999</v>
      </c>
      <c r="I4052" t="s">
        <v>9</v>
      </c>
      <c r="J4052" t="str">
        <f>_xlfn.XLOOKUP(Table1_1[[#This Row],[Analyte]],[1]analyte_order!$B:$B,[1]analyte_order!$C:$C)</f>
        <v>307-24-4</v>
      </c>
      <c r="K4052">
        <f>_xlfn.XLOOKUP(Table1_1[[#This Row],[CAS_rn]],[1]analyte_order!$C:$C,[1]analyte_order!$E:$E)</f>
        <v>3</v>
      </c>
      <c r="L4052" s="3">
        <v>8.1500000000000003E-2</v>
      </c>
    </row>
    <row r="4053" spans="1:12" x14ac:dyDescent="0.3">
      <c r="A4053" t="s">
        <v>236</v>
      </c>
      <c r="B4053" s="1">
        <v>44427</v>
      </c>
      <c r="C4053" s="1" t="str">
        <f t="shared" si="63"/>
        <v>21231</v>
      </c>
      <c r="D4053" t="s">
        <v>109</v>
      </c>
      <c r="E4053" t="s">
        <v>120</v>
      </c>
      <c r="F4053" t="s">
        <v>190</v>
      </c>
      <c r="G4053">
        <v>19</v>
      </c>
      <c r="H4053">
        <v>158.94999999999999</v>
      </c>
      <c r="I4053" t="s">
        <v>10</v>
      </c>
      <c r="J4053" t="str">
        <f>_xlfn.XLOOKUP(Table1_1[[#This Row],[Analyte]],[1]analyte_order!$B:$B,[1]analyte_order!$C:$C)</f>
        <v>375-85-9</v>
      </c>
      <c r="K4053">
        <f>_xlfn.XLOOKUP(Table1_1[[#This Row],[CAS_rn]],[1]analyte_order!$C:$C,[1]analyte_order!$E:$E)</f>
        <v>4</v>
      </c>
      <c r="L4053" s="3">
        <v>8.1500000000000003E-2</v>
      </c>
    </row>
    <row r="4054" spans="1:12" x14ac:dyDescent="0.3">
      <c r="A4054" t="s">
        <v>236</v>
      </c>
      <c r="B4054" s="1">
        <v>44427</v>
      </c>
      <c r="C4054" s="1" t="str">
        <f t="shared" si="63"/>
        <v>21231</v>
      </c>
      <c r="D4054" t="s">
        <v>109</v>
      </c>
      <c r="E4054" t="s">
        <v>120</v>
      </c>
      <c r="F4054" t="s">
        <v>190</v>
      </c>
      <c r="G4054">
        <v>19</v>
      </c>
      <c r="H4054">
        <v>158.94999999999999</v>
      </c>
      <c r="I4054" t="s">
        <v>11</v>
      </c>
      <c r="J4054" t="str">
        <f>_xlfn.XLOOKUP(Table1_1[[#This Row],[Analyte]],[1]analyte_order!$B:$B,[1]analyte_order!$C:$C)</f>
        <v>335-67-1</v>
      </c>
      <c r="K4054">
        <f>_xlfn.XLOOKUP(Table1_1[[#This Row],[CAS_rn]],[1]analyte_order!$C:$C,[1]analyte_order!$E:$E)</f>
        <v>5</v>
      </c>
      <c r="L4054" s="3">
        <v>8.1500000000000003E-2</v>
      </c>
    </row>
    <row r="4055" spans="1:12" x14ac:dyDescent="0.3">
      <c r="A4055" t="s">
        <v>236</v>
      </c>
      <c r="B4055" s="1">
        <v>44427</v>
      </c>
      <c r="C4055" s="1" t="str">
        <f t="shared" si="63"/>
        <v>21231</v>
      </c>
      <c r="D4055" t="s">
        <v>109</v>
      </c>
      <c r="E4055" t="s">
        <v>120</v>
      </c>
      <c r="F4055" t="s">
        <v>190</v>
      </c>
      <c r="G4055">
        <v>19</v>
      </c>
      <c r="H4055">
        <v>158.94999999999999</v>
      </c>
      <c r="I4055" t="s">
        <v>12</v>
      </c>
      <c r="J4055" t="str">
        <f>_xlfn.XLOOKUP(Table1_1[[#This Row],[Analyte]],[1]analyte_order!$B:$B,[1]analyte_order!$C:$C)</f>
        <v>375-95-1</v>
      </c>
      <c r="K4055">
        <f>_xlfn.XLOOKUP(Table1_1[[#This Row],[CAS_rn]],[1]analyte_order!$C:$C,[1]analyte_order!$E:$E)</f>
        <v>6</v>
      </c>
      <c r="L4055" s="3">
        <v>8.1500000000000003E-2</v>
      </c>
    </row>
    <row r="4056" spans="1:12" x14ac:dyDescent="0.3">
      <c r="A4056" t="s">
        <v>236</v>
      </c>
      <c r="B4056" s="1">
        <v>44427</v>
      </c>
      <c r="C4056" s="1" t="str">
        <f t="shared" si="63"/>
        <v>21231</v>
      </c>
      <c r="D4056" t="s">
        <v>109</v>
      </c>
      <c r="E4056" t="s">
        <v>120</v>
      </c>
      <c r="F4056" t="s">
        <v>190</v>
      </c>
      <c r="G4056">
        <v>19</v>
      </c>
      <c r="H4056">
        <v>158.94999999999999</v>
      </c>
      <c r="I4056" t="s">
        <v>19</v>
      </c>
      <c r="J4056" t="str">
        <f>_xlfn.XLOOKUP(Table1_1[[#This Row],[Analyte]],[1]analyte_order!$B:$B,[1]analyte_order!$C:$C)</f>
        <v>335-76-2</v>
      </c>
      <c r="K4056">
        <f>_xlfn.XLOOKUP(Table1_1[[#This Row],[CAS_rn]],[1]analyte_order!$C:$C,[1]analyte_order!$E:$E)</f>
        <v>7</v>
      </c>
      <c r="L4056" s="3">
        <v>0.97699999999999998</v>
      </c>
    </row>
    <row r="4057" spans="1:12" x14ac:dyDescent="0.3">
      <c r="A4057" t="s">
        <v>236</v>
      </c>
      <c r="B4057" s="1">
        <v>44427</v>
      </c>
      <c r="C4057" s="1" t="str">
        <f t="shared" si="63"/>
        <v>21231</v>
      </c>
      <c r="D4057" t="s">
        <v>109</v>
      </c>
      <c r="E4057" t="s">
        <v>120</v>
      </c>
      <c r="F4057" t="s">
        <v>190</v>
      </c>
      <c r="G4057">
        <v>19</v>
      </c>
      <c r="H4057">
        <v>158.94999999999999</v>
      </c>
      <c r="I4057" t="s">
        <v>20</v>
      </c>
      <c r="J4057" t="str">
        <f>_xlfn.XLOOKUP(Table1_1[[#This Row],[Analyte]],[1]analyte_order!$B:$B,[1]analyte_order!$C:$C)</f>
        <v>2058-94-8</v>
      </c>
      <c r="K4057">
        <f>_xlfn.XLOOKUP(Table1_1[[#This Row],[CAS_rn]],[1]analyte_order!$C:$C,[1]analyte_order!$E:$E)</f>
        <v>8</v>
      </c>
      <c r="L4057" s="3">
        <v>2.63</v>
      </c>
    </row>
    <row r="4058" spans="1:12" x14ac:dyDescent="0.3">
      <c r="A4058" t="s">
        <v>236</v>
      </c>
      <c r="B4058" s="1">
        <v>44427</v>
      </c>
      <c r="C4058" s="1" t="str">
        <f t="shared" si="63"/>
        <v>21231</v>
      </c>
      <c r="D4058" t="s">
        <v>109</v>
      </c>
      <c r="E4058" t="s">
        <v>120</v>
      </c>
      <c r="F4058" t="s">
        <v>190</v>
      </c>
      <c r="G4058">
        <v>19</v>
      </c>
      <c r="H4058">
        <v>158.94999999999999</v>
      </c>
      <c r="I4058" t="s">
        <v>21</v>
      </c>
      <c r="J4058" t="str">
        <f>_xlfn.XLOOKUP(Table1_1[[#This Row],[Analyte]],[1]analyte_order!$B:$B,[1]analyte_order!$C:$C)</f>
        <v>307-55-1</v>
      </c>
      <c r="K4058">
        <f>_xlfn.XLOOKUP(Table1_1[[#This Row],[CAS_rn]],[1]analyte_order!$C:$C,[1]analyte_order!$E:$E)</f>
        <v>9</v>
      </c>
      <c r="L4058" s="3">
        <v>3.49</v>
      </c>
    </row>
    <row r="4059" spans="1:12" x14ac:dyDescent="0.3">
      <c r="A4059" t="s">
        <v>236</v>
      </c>
      <c r="B4059" s="1">
        <v>44427</v>
      </c>
      <c r="C4059" s="1" t="str">
        <f t="shared" si="63"/>
        <v>21231</v>
      </c>
      <c r="D4059" t="s">
        <v>109</v>
      </c>
      <c r="E4059" t="s">
        <v>120</v>
      </c>
      <c r="F4059" t="s">
        <v>190</v>
      </c>
      <c r="G4059">
        <v>19</v>
      </c>
      <c r="H4059">
        <v>158.94999999999999</v>
      </c>
      <c r="I4059" t="s">
        <v>22</v>
      </c>
      <c r="J4059" t="str">
        <f>_xlfn.XLOOKUP(Table1_1[[#This Row],[Analyte]],[1]analyte_order!$B:$B,[1]analyte_order!$C:$C)</f>
        <v>72629-94-8</v>
      </c>
      <c r="K4059">
        <f>_xlfn.XLOOKUP(Table1_1[[#This Row],[CAS_rn]],[1]analyte_order!$C:$C,[1]analyte_order!$E:$E)</f>
        <v>10</v>
      </c>
      <c r="L4059" s="3">
        <v>3.93</v>
      </c>
    </row>
    <row r="4060" spans="1:12" x14ac:dyDescent="0.3">
      <c r="A4060" t="s">
        <v>236</v>
      </c>
      <c r="B4060" s="1">
        <v>44427</v>
      </c>
      <c r="C4060" s="1" t="str">
        <f t="shared" si="63"/>
        <v>21231</v>
      </c>
      <c r="D4060" t="s">
        <v>109</v>
      </c>
      <c r="E4060" t="s">
        <v>120</v>
      </c>
      <c r="F4060" t="s">
        <v>190</v>
      </c>
      <c r="G4060">
        <v>19</v>
      </c>
      <c r="H4060">
        <v>158.94999999999999</v>
      </c>
      <c r="I4060" t="s">
        <v>23</v>
      </c>
      <c r="J4060" t="str">
        <f>_xlfn.XLOOKUP(Table1_1[[#This Row],[Analyte]],[1]analyte_order!$B:$B,[1]analyte_order!$C:$C)</f>
        <v>376-06-7</v>
      </c>
      <c r="K4060">
        <f>_xlfn.XLOOKUP(Table1_1[[#This Row],[CAS_rn]],[1]analyte_order!$C:$C,[1]analyte_order!$E:$E)</f>
        <v>11</v>
      </c>
      <c r="L4060" s="3">
        <v>3.71</v>
      </c>
    </row>
    <row r="4061" spans="1:12" x14ac:dyDescent="0.3">
      <c r="A4061" t="s">
        <v>236</v>
      </c>
      <c r="B4061" s="1">
        <v>44427</v>
      </c>
      <c r="C4061" s="1" t="str">
        <f t="shared" si="63"/>
        <v>21231</v>
      </c>
      <c r="D4061" t="s">
        <v>109</v>
      </c>
      <c r="E4061" t="s">
        <v>120</v>
      </c>
      <c r="F4061" t="s">
        <v>190</v>
      </c>
      <c r="G4061">
        <v>19</v>
      </c>
      <c r="H4061">
        <v>158.94999999999999</v>
      </c>
      <c r="I4061" t="s">
        <v>24</v>
      </c>
      <c r="J4061" t="str">
        <f>_xlfn.XLOOKUP(Table1_1[[#This Row],[Analyte]],[1]analyte_order!$B:$B,[1]analyte_order!$C:$C)</f>
        <v>67905-19-5</v>
      </c>
      <c r="K4061">
        <f>_xlfn.XLOOKUP(Table1_1[[#This Row],[CAS_rn]],[1]analyte_order!$C:$C,[1]analyte_order!$E:$E)</f>
        <v>12</v>
      </c>
      <c r="L4061" s="3">
        <v>8.1500000000000003E-2</v>
      </c>
    </row>
    <row r="4062" spans="1:12" x14ac:dyDescent="0.3">
      <c r="A4062" t="s">
        <v>236</v>
      </c>
      <c r="B4062" s="1">
        <v>44427</v>
      </c>
      <c r="C4062" s="1" t="str">
        <f t="shared" si="63"/>
        <v>21231</v>
      </c>
      <c r="D4062" t="s">
        <v>109</v>
      </c>
      <c r="E4062" t="s">
        <v>120</v>
      </c>
      <c r="F4062" t="s">
        <v>190</v>
      </c>
      <c r="G4062">
        <v>19</v>
      </c>
      <c r="H4062">
        <v>158.94999999999999</v>
      </c>
      <c r="I4062" t="s">
        <v>13</v>
      </c>
      <c r="J4062" t="str">
        <f>_xlfn.XLOOKUP(Table1_1[[#This Row],[Analyte]],[1]analyte_order!$B:$B,[1]analyte_order!$C:$C)</f>
        <v>375-73-5</v>
      </c>
      <c r="K4062">
        <f>_xlfn.XLOOKUP(Table1_1[[#This Row],[CAS_rn]],[1]analyte_order!$C:$C,[1]analyte_order!$E:$E)</f>
        <v>14</v>
      </c>
      <c r="L4062" s="3">
        <v>8.1500000000000003E-2</v>
      </c>
    </row>
    <row r="4063" spans="1:12" x14ac:dyDescent="0.3">
      <c r="A4063" t="s">
        <v>236</v>
      </c>
      <c r="B4063" s="1">
        <v>44427</v>
      </c>
      <c r="C4063" s="1" t="str">
        <f t="shared" si="63"/>
        <v>21231</v>
      </c>
      <c r="D4063" t="s">
        <v>109</v>
      </c>
      <c r="E4063" t="s">
        <v>120</v>
      </c>
      <c r="F4063" t="s">
        <v>190</v>
      </c>
      <c r="G4063">
        <v>19</v>
      </c>
      <c r="H4063">
        <v>158.94999999999999</v>
      </c>
      <c r="I4063" t="s">
        <v>14</v>
      </c>
      <c r="J4063" t="str">
        <f>_xlfn.XLOOKUP(Table1_1[[#This Row],[Analyte]],[1]analyte_order!$B:$B,[1]analyte_order!$C:$C)</f>
        <v>2706-91-4</v>
      </c>
      <c r="K4063">
        <f>_xlfn.XLOOKUP(Table1_1[[#This Row],[CAS_rn]],[1]analyte_order!$C:$C,[1]analyte_order!$E:$E)</f>
        <v>15</v>
      </c>
      <c r="L4063" s="3">
        <v>0.20349999999999999</v>
      </c>
    </row>
    <row r="4064" spans="1:12" x14ac:dyDescent="0.3">
      <c r="A4064" t="s">
        <v>236</v>
      </c>
      <c r="B4064" s="1">
        <v>44427</v>
      </c>
      <c r="C4064" s="1" t="str">
        <f t="shared" si="63"/>
        <v>21231</v>
      </c>
      <c r="D4064" t="s">
        <v>109</v>
      </c>
      <c r="E4064" t="s">
        <v>120</v>
      </c>
      <c r="F4064" t="s">
        <v>190</v>
      </c>
      <c r="G4064">
        <v>19</v>
      </c>
      <c r="H4064">
        <v>158.94999999999999</v>
      </c>
      <c r="I4064" t="s">
        <v>15</v>
      </c>
      <c r="J4064" t="str">
        <f>_xlfn.XLOOKUP(Table1_1[[#This Row],[Analyte]],[1]analyte_order!$B:$B,[1]analyte_order!$C:$C)</f>
        <v>355-46-4</v>
      </c>
      <c r="K4064">
        <f>_xlfn.XLOOKUP(Table1_1[[#This Row],[CAS_rn]],[1]analyte_order!$C:$C,[1]analyte_order!$E:$E)</f>
        <v>16</v>
      </c>
      <c r="L4064" s="3">
        <v>2.59</v>
      </c>
    </row>
    <row r="4065" spans="1:12" x14ac:dyDescent="0.3">
      <c r="A4065" t="s">
        <v>236</v>
      </c>
      <c r="B4065" s="1">
        <v>44427</v>
      </c>
      <c r="C4065" s="1" t="str">
        <f t="shared" si="63"/>
        <v>21231</v>
      </c>
      <c r="D4065" t="s">
        <v>109</v>
      </c>
      <c r="E4065" t="s">
        <v>120</v>
      </c>
      <c r="F4065" t="s">
        <v>190</v>
      </c>
      <c r="G4065">
        <v>19</v>
      </c>
      <c r="H4065">
        <v>158.94999999999999</v>
      </c>
      <c r="I4065" t="s">
        <v>16</v>
      </c>
      <c r="J4065" t="str">
        <f>_xlfn.XLOOKUP(Table1_1[[#This Row],[Analyte]],[1]analyte_order!$B:$B,[1]analyte_order!$C:$C)</f>
        <v>375-92-8</v>
      </c>
      <c r="K4065">
        <f>_xlfn.XLOOKUP(Table1_1[[#This Row],[CAS_rn]],[1]analyte_order!$C:$C,[1]analyte_order!$E:$E)</f>
        <v>17</v>
      </c>
      <c r="L4065" s="3">
        <v>0.76600000000000001</v>
      </c>
    </row>
    <row r="4066" spans="1:12" x14ac:dyDescent="0.3">
      <c r="A4066" t="s">
        <v>236</v>
      </c>
      <c r="B4066" s="1">
        <v>44427</v>
      </c>
      <c r="C4066" s="1" t="str">
        <f t="shared" si="63"/>
        <v>21231</v>
      </c>
      <c r="D4066" t="s">
        <v>109</v>
      </c>
      <c r="E4066" t="s">
        <v>120</v>
      </c>
      <c r="F4066" t="s">
        <v>190</v>
      </c>
      <c r="G4066">
        <v>19</v>
      </c>
      <c r="H4066">
        <v>158.94999999999999</v>
      </c>
      <c r="I4066" t="s">
        <v>17</v>
      </c>
      <c r="J4066" t="str">
        <f>_xlfn.XLOOKUP(Table1_1[[#This Row],[Analyte]],[1]analyte_order!$B:$B,[1]analyte_order!$C:$C)</f>
        <v>1763-23-1</v>
      </c>
      <c r="K4066">
        <f>_xlfn.XLOOKUP(Table1_1[[#This Row],[CAS_rn]],[1]analyte_order!$C:$C,[1]analyte_order!$E:$E)</f>
        <v>18</v>
      </c>
      <c r="L4066" s="3">
        <v>487</v>
      </c>
    </row>
    <row r="4067" spans="1:12" x14ac:dyDescent="0.3">
      <c r="A4067" t="s">
        <v>236</v>
      </c>
      <c r="B4067" s="1">
        <v>44427</v>
      </c>
      <c r="C4067" s="1" t="str">
        <f t="shared" si="63"/>
        <v>21231</v>
      </c>
      <c r="D4067" t="s">
        <v>109</v>
      </c>
      <c r="E4067" t="s">
        <v>120</v>
      </c>
      <c r="F4067" t="s">
        <v>190</v>
      </c>
      <c r="G4067">
        <v>19</v>
      </c>
      <c r="H4067">
        <v>158.94999999999999</v>
      </c>
      <c r="I4067" t="s">
        <v>25</v>
      </c>
      <c r="J4067" t="str">
        <f>_xlfn.XLOOKUP(Table1_1[[#This Row],[Analyte]],[1]analyte_order!$B:$B,[1]analyte_order!$C:$C)</f>
        <v>68259-12-1</v>
      </c>
      <c r="K4067">
        <f>_xlfn.XLOOKUP(Table1_1[[#This Row],[CAS_rn]],[1]analyte_order!$C:$C,[1]analyte_order!$E:$E)</f>
        <v>19</v>
      </c>
      <c r="L4067" s="3">
        <v>6.96</v>
      </c>
    </row>
    <row r="4068" spans="1:12" x14ac:dyDescent="0.3">
      <c r="A4068" t="s">
        <v>236</v>
      </c>
      <c r="B4068" s="1">
        <v>44427</v>
      </c>
      <c r="C4068" s="1" t="str">
        <f t="shared" si="63"/>
        <v>21231</v>
      </c>
      <c r="D4068" t="s">
        <v>109</v>
      </c>
      <c r="E4068" t="s">
        <v>120</v>
      </c>
      <c r="F4068" t="s">
        <v>190</v>
      </c>
      <c r="G4068">
        <v>19</v>
      </c>
      <c r="H4068">
        <v>158.94999999999999</v>
      </c>
      <c r="I4068" t="s">
        <v>26</v>
      </c>
      <c r="J4068" t="str">
        <f>_xlfn.XLOOKUP(Table1_1[[#This Row],[Analyte]],[1]analyte_order!$B:$B,[1]analyte_order!$C:$C)</f>
        <v>335-77-3</v>
      </c>
      <c r="K4068">
        <f>_xlfn.XLOOKUP(Table1_1[[#This Row],[CAS_rn]],[1]analyte_order!$C:$C,[1]analyte_order!$E:$E)</f>
        <v>20</v>
      </c>
      <c r="L4068" s="3">
        <v>12.9</v>
      </c>
    </row>
    <row r="4069" spans="1:12" x14ac:dyDescent="0.3">
      <c r="A4069" t="s">
        <v>236</v>
      </c>
      <c r="B4069" s="1">
        <v>44427</v>
      </c>
      <c r="C4069" s="1" t="str">
        <f t="shared" si="63"/>
        <v>21231</v>
      </c>
      <c r="D4069" t="s">
        <v>109</v>
      </c>
      <c r="E4069" t="s">
        <v>120</v>
      </c>
      <c r="F4069" t="s">
        <v>190</v>
      </c>
      <c r="G4069">
        <v>19</v>
      </c>
      <c r="H4069">
        <v>158.94999999999999</v>
      </c>
      <c r="I4069" t="s">
        <v>27</v>
      </c>
      <c r="J4069" t="str">
        <f>_xlfn.XLOOKUP(Table1_1[[#This Row],[Analyte]],[1]analyte_order!$B:$B,[1]analyte_order!$C:$C)</f>
        <v>79780-39-5</v>
      </c>
      <c r="K4069">
        <f>_xlfn.XLOOKUP(Table1_1[[#This Row],[CAS_rn]],[1]analyte_order!$C:$C,[1]analyte_order!$E:$E)</f>
        <v>21</v>
      </c>
      <c r="L4069" s="3">
        <v>5.96</v>
      </c>
    </row>
    <row r="4070" spans="1:12" x14ac:dyDescent="0.3">
      <c r="A4070" t="s">
        <v>236</v>
      </c>
      <c r="B4070" s="1">
        <v>44427</v>
      </c>
      <c r="C4070" s="1" t="str">
        <f t="shared" si="63"/>
        <v>21231</v>
      </c>
      <c r="D4070" t="s">
        <v>109</v>
      </c>
      <c r="E4070" t="s">
        <v>120</v>
      </c>
      <c r="F4070" t="s">
        <v>190</v>
      </c>
      <c r="G4070">
        <v>19</v>
      </c>
      <c r="H4070">
        <v>158.94999999999999</v>
      </c>
      <c r="I4070" t="s">
        <v>28</v>
      </c>
      <c r="J4070" t="str">
        <f>_xlfn.XLOOKUP(Table1_1[[#This Row],[Analyte]],[1]analyte_order!$B:$B,[1]analyte_order!$C:$C)</f>
        <v>757124-72-4</v>
      </c>
      <c r="K4070">
        <f>_xlfn.XLOOKUP(Table1_1[[#This Row],[CAS_rn]],[1]analyte_order!$C:$C,[1]analyte_order!$E:$E)</f>
        <v>22</v>
      </c>
      <c r="L4070" s="3">
        <v>0.40699999999999997</v>
      </c>
    </row>
    <row r="4071" spans="1:12" x14ac:dyDescent="0.3">
      <c r="A4071" t="s">
        <v>236</v>
      </c>
      <c r="B4071" s="1">
        <v>44427</v>
      </c>
      <c r="C4071" s="1" t="str">
        <f t="shared" si="63"/>
        <v>21231</v>
      </c>
      <c r="D4071" t="s">
        <v>109</v>
      </c>
      <c r="E4071" t="s">
        <v>120</v>
      </c>
      <c r="F4071" t="s">
        <v>190</v>
      </c>
      <c r="G4071">
        <v>19</v>
      </c>
      <c r="H4071">
        <v>158.94999999999999</v>
      </c>
      <c r="I4071" t="s">
        <v>18</v>
      </c>
      <c r="J4071" t="str">
        <f>_xlfn.XLOOKUP(Table1_1[[#This Row],[Analyte]],[1]analyte_order!$B:$B,[1]analyte_order!$C:$C)</f>
        <v>27619-97-2</v>
      </c>
      <c r="K4071">
        <f>_xlfn.XLOOKUP(Table1_1[[#This Row],[CAS_rn]],[1]analyte_order!$C:$C,[1]analyte_order!$E:$E)</f>
        <v>23</v>
      </c>
      <c r="L4071" s="3">
        <v>8.1500000000000003E-2</v>
      </c>
    </row>
    <row r="4072" spans="1:12" x14ac:dyDescent="0.3">
      <c r="A4072" t="s">
        <v>236</v>
      </c>
      <c r="B4072" s="1">
        <v>44427</v>
      </c>
      <c r="C4072" s="1" t="str">
        <f t="shared" si="63"/>
        <v>21231</v>
      </c>
      <c r="D4072" t="s">
        <v>109</v>
      </c>
      <c r="E4072" t="s">
        <v>120</v>
      </c>
      <c r="F4072" t="s">
        <v>190</v>
      </c>
      <c r="G4072">
        <v>19</v>
      </c>
      <c r="H4072">
        <v>158.94999999999999</v>
      </c>
      <c r="I4072" t="s">
        <v>29</v>
      </c>
      <c r="J4072" t="str">
        <f>_xlfn.XLOOKUP(Table1_1[[#This Row],[Analyte]],[1]analyte_order!$B:$B,[1]analyte_order!$C:$C)</f>
        <v>39108-34-4</v>
      </c>
      <c r="K4072">
        <f>_xlfn.XLOOKUP(Table1_1[[#This Row],[CAS_rn]],[1]analyte_order!$C:$C,[1]analyte_order!$E:$E)</f>
        <v>24</v>
      </c>
      <c r="L4072" s="3">
        <v>2.7</v>
      </c>
    </row>
    <row r="4073" spans="1:12" x14ac:dyDescent="0.3">
      <c r="A4073" t="s">
        <v>236</v>
      </c>
      <c r="B4073" s="1">
        <v>44427</v>
      </c>
      <c r="C4073" s="1" t="str">
        <f t="shared" si="63"/>
        <v>21231</v>
      </c>
      <c r="D4073" t="s">
        <v>109</v>
      </c>
      <c r="E4073" t="s">
        <v>120</v>
      </c>
      <c r="F4073" t="s">
        <v>190</v>
      </c>
      <c r="G4073">
        <v>19</v>
      </c>
      <c r="H4073">
        <v>158.94999999999999</v>
      </c>
      <c r="I4073" t="s">
        <v>30</v>
      </c>
      <c r="J4073" t="str">
        <f>_xlfn.XLOOKUP(Table1_1[[#This Row],[Analyte]],[1]analyte_order!$B:$B,[1]analyte_order!$C:$C)</f>
        <v>120226-60-0</v>
      </c>
      <c r="K4073">
        <f>_xlfn.XLOOKUP(Table1_1[[#This Row],[CAS_rn]],[1]analyte_order!$C:$C,[1]analyte_order!$E:$E)</f>
        <v>25</v>
      </c>
      <c r="L4073" s="3">
        <v>1.82</v>
      </c>
    </row>
    <row r="4074" spans="1:12" x14ac:dyDescent="0.3">
      <c r="A4074" t="s">
        <v>236</v>
      </c>
      <c r="B4074" s="1">
        <v>44427</v>
      </c>
      <c r="C4074" s="1" t="str">
        <f t="shared" si="63"/>
        <v>21231</v>
      </c>
      <c r="D4074" t="s">
        <v>109</v>
      </c>
      <c r="E4074" t="s">
        <v>120</v>
      </c>
      <c r="F4074" t="s">
        <v>190</v>
      </c>
      <c r="G4074">
        <v>19</v>
      </c>
      <c r="H4074">
        <v>158.94999999999999</v>
      </c>
      <c r="I4074" t="s">
        <v>31</v>
      </c>
      <c r="J4074" t="str">
        <f>_xlfn.XLOOKUP(Table1_1[[#This Row],[Analyte]],[1]analyte_order!$B:$B,[1]analyte_order!$C:$C)</f>
        <v>2355-31-9</v>
      </c>
      <c r="K4074">
        <f>_xlfn.XLOOKUP(Table1_1[[#This Row],[CAS_rn]],[1]analyte_order!$C:$C,[1]analyte_order!$E:$E)</f>
        <v>26</v>
      </c>
      <c r="L4074" s="3">
        <v>8.1500000000000003E-2</v>
      </c>
    </row>
    <row r="4075" spans="1:12" x14ac:dyDescent="0.3">
      <c r="A4075" t="s">
        <v>236</v>
      </c>
      <c r="B4075" s="1">
        <v>44427</v>
      </c>
      <c r="C4075" s="1" t="str">
        <f t="shared" si="63"/>
        <v>21231</v>
      </c>
      <c r="D4075" t="s">
        <v>109</v>
      </c>
      <c r="E4075" t="s">
        <v>120</v>
      </c>
      <c r="F4075" t="s">
        <v>190</v>
      </c>
      <c r="G4075">
        <v>19</v>
      </c>
      <c r="H4075">
        <v>158.94999999999999</v>
      </c>
      <c r="I4075" t="s">
        <v>32</v>
      </c>
      <c r="J4075" t="str">
        <f>_xlfn.XLOOKUP(Table1_1[[#This Row],[Analyte]],[1]analyte_order!$B:$B,[1]analyte_order!$C:$C)</f>
        <v>2991-50-6</v>
      </c>
      <c r="K4075">
        <f>_xlfn.XLOOKUP(Table1_1[[#This Row],[CAS_rn]],[1]analyte_order!$C:$C,[1]analyte_order!$E:$E)</f>
        <v>27</v>
      </c>
      <c r="L4075" s="3">
        <v>8.1500000000000003E-2</v>
      </c>
    </row>
    <row r="4076" spans="1:12" x14ac:dyDescent="0.3">
      <c r="A4076" t="s">
        <v>236</v>
      </c>
      <c r="B4076" s="1">
        <v>44427</v>
      </c>
      <c r="C4076" s="1" t="str">
        <f t="shared" si="63"/>
        <v>21231</v>
      </c>
      <c r="D4076" t="s">
        <v>109</v>
      </c>
      <c r="E4076" t="s">
        <v>120</v>
      </c>
      <c r="F4076" t="s">
        <v>190</v>
      </c>
      <c r="G4076">
        <v>19</v>
      </c>
      <c r="H4076">
        <v>158.94999999999999</v>
      </c>
      <c r="I4076" t="s">
        <v>33</v>
      </c>
      <c r="J4076" t="str">
        <f>_xlfn.XLOOKUP(Table1_1[[#This Row],[Analyte]],[1]analyte_order!$B:$B,[1]analyte_order!$C:$C)</f>
        <v>754-91-6</v>
      </c>
      <c r="K4076">
        <f>_xlfn.XLOOKUP(Table1_1[[#This Row],[CAS_rn]],[1]analyte_order!$C:$C,[1]analyte_order!$E:$E)</f>
        <v>28</v>
      </c>
      <c r="L4076" s="3">
        <v>11.2</v>
      </c>
    </row>
    <row r="4077" spans="1:12" x14ac:dyDescent="0.3">
      <c r="A4077" t="s">
        <v>236</v>
      </c>
      <c r="B4077" s="1">
        <v>44427</v>
      </c>
      <c r="C4077" s="1" t="str">
        <f t="shared" si="63"/>
        <v>21231</v>
      </c>
      <c r="D4077" t="s">
        <v>109</v>
      </c>
      <c r="E4077" t="s">
        <v>120</v>
      </c>
      <c r="F4077" t="s">
        <v>190</v>
      </c>
      <c r="G4077">
        <v>19</v>
      </c>
      <c r="H4077">
        <v>158.94999999999999</v>
      </c>
      <c r="I4077" t="s">
        <v>34</v>
      </c>
      <c r="J4077" t="str">
        <f>_xlfn.XLOOKUP(Table1_1[[#This Row],[Analyte]],[1]analyte_order!$B:$B,[1]analyte_order!$C:$C)</f>
        <v>2806-24-8</v>
      </c>
      <c r="K4077">
        <f>_xlfn.XLOOKUP(Table1_1[[#This Row],[CAS_rn]],[1]analyte_order!$C:$C,[1]analyte_order!$E:$E)</f>
        <v>29</v>
      </c>
      <c r="L4077" s="3">
        <v>0.20349999999999999</v>
      </c>
    </row>
    <row r="4078" spans="1:12" x14ac:dyDescent="0.3">
      <c r="A4078" t="s">
        <v>236</v>
      </c>
      <c r="B4078" s="1">
        <v>44427</v>
      </c>
      <c r="C4078" s="1" t="str">
        <f t="shared" si="63"/>
        <v>21231</v>
      </c>
      <c r="D4078" t="s">
        <v>109</v>
      </c>
      <c r="E4078" t="s">
        <v>120</v>
      </c>
      <c r="F4078" t="s">
        <v>190</v>
      </c>
      <c r="G4078">
        <v>19</v>
      </c>
      <c r="H4078">
        <v>158.94999999999999</v>
      </c>
      <c r="I4078" t="s">
        <v>35</v>
      </c>
      <c r="J4078" t="str">
        <f>_xlfn.XLOOKUP(Table1_1[[#This Row],[Analyte]],[1]analyte_order!$B:$B,[1]analyte_order!$C:$C)</f>
        <v>31506-32-8</v>
      </c>
      <c r="K4078">
        <f>_xlfn.XLOOKUP(Table1_1[[#This Row],[CAS_rn]],[1]analyte_order!$C:$C,[1]analyte_order!$E:$E)</f>
        <v>30</v>
      </c>
      <c r="L4078" s="3">
        <v>0.40699999999999997</v>
      </c>
    </row>
    <row r="4079" spans="1:12" x14ac:dyDescent="0.3">
      <c r="A4079" t="s">
        <v>236</v>
      </c>
      <c r="B4079" s="1">
        <v>44427</v>
      </c>
      <c r="C4079" s="1" t="str">
        <f t="shared" si="63"/>
        <v>21231</v>
      </c>
      <c r="D4079" t="s">
        <v>109</v>
      </c>
      <c r="E4079" t="s">
        <v>120</v>
      </c>
      <c r="F4079" t="s">
        <v>190</v>
      </c>
      <c r="G4079">
        <v>19</v>
      </c>
      <c r="H4079">
        <v>158.94999999999999</v>
      </c>
      <c r="I4079" t="s">
        <v>36</v>
      </c>
      <c r="J4079" t="str">
        <f>_xlfn.XLOOKUP(Table1_1[[#This Row],[Analyte]],[1]analyte_order!$B:$B,[1]analyte_order!$C:$C)</f>
        <v>4151-50-2</v>
      </c>
      <c r="K4079">
        <f>_xlfn.XLOOKUP(Table1_1[[#This Row],[CAS_rn]],[1]analyte_order!$C:$C,[1]analyte_order!$E:$E)</f>
        <v>31</v>
      </c>
      <c r="L4079" s="3">
        <v>8.1500000000000003E-2</v>
      </c>
    </row>
    <row r="4080" spans="1:12" x14ac:dyDescent="0.3">
      <c r="A4080" t="s">
        <v>236</v>
      </c>
      <c r="B4080" s="1">
        <v>44427</v>
      </c>
      <c r="C4080" s="1" t="str">
        <f t="shared" si="63"/>
        <v>21231</v>
      </c>
      <c r="D4080" t="s">
        <v>109</v>
      </c>
      <c r="E4080" t="s">
        <v>120</v>
      </c>
      <c r="F4080" t="s">
        <v>190</v>
      </c>
      <c r="G4080">
        <v>19</v>
      </c>
      <c r="H4080">
        <v>158.94999999999999</v>
      </c>
      <c r="I4080" t="s">
        <v>37</v>
      </c>
      <c r="J4080" t="str">
        <f>_xlfn.XLOOKUP(Table1_1[[#This Row],[Analyte]],[1]analyte_order!$B:$B,[1]analyte_order!$C:$C)</f>
        <v>13252-13-6</v>
      </c>
      <c r="K4080">
        <f>_xlfn.XLOOKUP(Table1_1[[#This Row],[CAS_rn]],[1]analyte_order!$C:$C,[1]analyte_order!$E:$E)</f>
        <v>34</v>
      </c>
      <c r="L4080" s="3">
        <v>8.1500000000000003E-2</v>
      </c>
    </row>
    <row r="4081" spans="1:12" x14ac:dyDescent="0.3">
      <c r="A4081" t="s">
        <v>236</v>
      </c>
      <c r="B4081" s="1">
        <v>44427</v>
      </c>
      <c r="C4081" s="1" t="str">
        <f t="shared" si="63"/>
        <v>21231</v>
      </c>
      <c r="D4081" t="s">
        <v>109</v>
      </c>
      <c r="E4081" t="s">
        <v>120</v>
      </c>
      <c r="F4081" t="s">
        <v>190</v>
      </c>
      <c r="G4081">
        <v>19</v>
      </c>
      <c r="H4081">
        <v>158.94999999999999</v>
      </c>
      <c r="I4081" t="s">
        <v>38</v>
      </c>
      <c r="J4081" t="str">
        <f>_xlfn.XLOOKUP(Table1_1[[#This Row],[Analyte]],[1]analyte_order!$B:$B,[1]analyte_order!$C:$C)</f>
        <v>919005-14-4</v>
      </c>
      <c r="K4081">
        <f>_xlfn.XLOOKUP(Table1_1[[#This Row],[CAS_rn]],[1]analyte_order!$C:$C,[1]analyte_order!$E:$E)</f>
        <v>35</v>
      </c>
      <c r="L4081" s="3">
        <v>8.1500000000000003E-2</v>
      </c>
    </row>
    <row r="4082" spans="1:12" x14ac:dyDescent="0.3">
      <c r="A4082" t="s">
        <v>236</v>
      </c>
      <c r="B4082" s="1">
        <v>44427</v>
      </c>
      <c r="C4082" s="1" t="str">
        <f t="shared" si="63"/>
        <v>21231</v>
      </c>
      <c r="D4082" t="s">
        <v>109</v>
      </c>
      <c r="E4082" t="s">
        <v>120</v>
      </c>
      <c r="F4082" t="s">
        <v>190</v>
      </c>
      <c r="G4082">
        <v>19</v>
      </c>
      <c r="H4082">
        <v>158.94999999999999</v>
      </c>
      <c r="I4082" t="s">
        <v>39</v>
      </c>
      <c r="J4082" t="str">
        <f>_xlfn.XLOOKUP(Table1_1[[#This Row],[Analyte]],[1]analyte_order!$B:$B,[1]analyte_order!$C:$C)</f>
        <v>756426-58-1</v>
      </c>
      <c r="K4082">
        <f>_xlfn.XLOOKUP(Table1_1[[#This Row],[CAS_rn]],[1]analyte_order!$C:$C,[1]analyte_order!$E:$E)</f>
        <v>36</v>
      </c>
      <c r="L4082" s="3">
        <v>0.40699999999999997</v>
      </c>
    </row>
    <row r="4083" spans="1:12" x14ac:dyDescent="0.3">
      <c r="A4083" t="s">
        <v>236</v>
      </c>
      <c r="B4083" s="1">
        <v>44427</v>
      </c>
      <c r="C4083" s="1" t="str">
        <f t="shared" si="63"/>
        <v>21231</v>
      </c>
      <c r="D4083" t="s">
        <v>109</v>
      </c>
      <c r="E4083" t="s">
        <v>120</v>
      </c>
      <c r="F4083" t="s">
        <v>190</v>
      </c>
      <c r="G4083">
        <v>19</v>
      </c>
      <c r="H4083">
        <v>158.94999999999999</v>
      </c>
      <c r="I4083" t="s">
        <v>40</v>
      </c>
      <c r="J4083" t="str">
        <f>_xlfn.XLOOKUP(Table1_1[[#This Row],[Analyte]],[1]analyte_order!$B:$B,[1]analyte_order!$C:$C)</f>
        <v>763051-92-9</v>
      </c>
      <c r="K4083">
        <f>_xlfn.XLOOKUP(Table1_1[[#This Row],[CAS_rn]],[1]analyte_order!$C:$C,[1]analyte_order!$E:$E)</f>
        <v>37</v>
      </c>
      <c r="L4083" s="3">
        <v>0.40699999999999997</v>
      </c>
    </row>
    <row r="4084" spans="1:12" x14ac:dyDescent="0.3">
      <c r="A4084" t="s">
        <v>236</v>
      </c>
      <c r="B4084" s="1">
        <v>44427</v>
      </c>
      <c r="C4084" s="1" t="str">
        <f t="shared" si="63"/>
        <v>21231</v>
      </c>
      <c r="D4084" t="s">
        <v>109</v>
      </c>
      <c r="E4084" t="s">
        <v>120</v>
      </c>
      <c r="F4084" t="s">
        <v>190</v>
      </c>
      <c r="G4084">
        <v>19</v>
      </c>
      <c r="H4084">
        <v>158.94999999999999</v>
      </c>
      <c r="I4084" t="s">
        <v>41</v>
      </c>
      <c r="J4084" t="str">
        <f>_xlfn.XLOOKUP(Table1_1[[#This Row],[Analyte]],[1]analyte_order!$B:$B,[1]analyte_order!$C:$C)</f>
        <v>356-02-5</v>
      </c>
      <c r="K4084">
        <f>_xlfn.XLOOKUP(Table1_1[[#This Row],[CAS_rn]],[1]analyte_order!$C:$C,[1]analyte_order!$E:$E)</f>
        <v>38</v>
      </c>
      <c r="L4084" s="3">
        <v>0.81499999999999995</v>
      </c>
    </row>
    <row r="4085" spans="1:12" x14ac:dyDescent="0.3">
      <c r="A4085" t="s">
        <v>236</v>
      </c>
      <c r="B4085" s="1">
        <v>44427</v>
      </c>
      <c r="C4085" s="1" t="str">
        <f t="shared" si="63"/>
        <v>21231</v>
      </c>
      <c r="D4085" t="s">
        <v>109</v>
      </c>
      <c r="E4085" t="s">
        <v>120</v>
      </c>
      <c r="F4085" t="s">
        <v>190</v>
      </c>
      <c r="G4085">
        <v>19</v>
      </c>
      <c r="H4085">
        <v>158.94999999999999</v>
      </c>
      <c r="I4085" t="s">
        <v>42</v>
      </c>
      <c r="J4085" t="str">
        <f>_xlfn.XLOOKUP(Table1_1[[#This Row],[Analyte]],[1]analyte_order!$B:$B,[1]analyte_order!$C:$C)</f>
        <v>914637-49-3</v>
      </c>
      <c r="K4085">
        <f>_xlfn.XLOOKUP(Table1_1[[#This Row],[CAS_rn]],[1]analyte_order!$C:$C,[1]analyte_order!$E:$E)</f>
        <v>39</v>
      </c>
      <c r="L4085" s="3">
        <v>0.40699999999999997</v>
      </c>
    </row>
    <row r="4086" spans="1:12" x14ac:dyDescent="0.3">
      <c r="A4086" t="s">
        <v>236</v>
      </c>
      <c r="B4086" s="1">
        <v>44427</v>
      </c>
      <c r="C4086" s="1" t="str">
        <f t="shared" si="63"/>
        <v>21231</v>
      </c>
      <c r="D4086" t="s">
        <v>109</v>
      </c>
      <c r="E4086" t="s">
        <v>120</v>
      </c>
      <c r="F4086" t="s">
        <v>190</v>
      </c>
      <c r="G4086">
        <v>19</v>
      </c>
      <c r="H4086">
        <v>158.94999999999999</v>
      </c>
      <c r="I4086" t="s">
        <v>43</v>
      </c>
      <c r="J4086" t="str">
        <f>_xlfn.XLOOKUP(Table1_1[[#This Row],[Analyte]],[1]analyte_order!$B:$B,[1]analyte_order!$C:$C)</f>
        <v>812-70-4</v>
      </c>
      <c r="K4086">
        <f>_xlfn.XLOOKUP(Table1_1[[#This Row],[CAS_rn]],[1]analyte_order!$C:$C,[1]analyte_order!$E:$E)</f>
        <v>40</v>
      </c>
      <c r="L4086" s="3">
        <v>0.20349999999999999</v>
      </c>
    </row>
    <row r="4087" spans="1:12" x14ac:dyDescent="0.3">
      <c r="A4087" t="s">
        <v>236</v>
      </c>
      <c r="B4087" s="1">
        <v>44427</v>
      </c>
      <c r="C4087" s="1" t="str">
        <f t="shared" si="63"/>
        <v>21231</v>
      </c>
      <c r="D4087" t="s">
        <v>109</v>
      </c>
      <c r="E4087" t="s">
        <v>120</v>
      </c>
      <c r="F4087" t="s">
        <v>190</v>
      </c>
      <c r="G4087">
        <v>19</v>
      </c>
      <c r="H4087">
        <v>158.94999999999999</v>
      </c>
      <c r="I4087" t="s">
        <v>44</v>
      </c>
      <c r="J4087" t="str">
        <f>_xlfn.XLOOKUP(Table1_1[[#This Row],[Analyte]],[1]analyte_order!$B:$B,[1]analyte_order!$C:$C)</f>
        <v>53826-12-3</v>
      </c>
      <c r="K4087">
        <f>_xlfn.XLOOKUP(Table1_1[[#This Row],[CAS_rn]],[1]analyte_order!$C:$C,[1]analyte_order!$E:$E)</f>
        <v>41</v>
      </c>
      <c r="L4087" s="3">
        <v>0.20349999999999999</v>
      </c>
    </row>
    <row r="4088" spans="1:12" x14ac:dyDescent="0.3">
      <c r="A4088" t="s">
        <v>236</v>
      </c>
      <c r="B4088" s="1">
        <v>44427</v>
      </c>
      <c r="C4088" s="1" t="str">
        <f t="shared" si="63"/>
        <v>21231</v>
      </c>
      <c r="D4088" t="s">
        <v>109</v>
      </c>
      <c r="E4088" t="s">
        <v>120</v>
      </c>
      <c r="F4088" t="s">
        <v>190</v>
      </c>
      <c r="G4088">
        <v>19</v>
      </c>
      <c r="H4088">
        <v>158.94999999999999</v>
      </c>
      <c r="I4088" t="s">
        <v>45</v>
      </c>
      <c r="J4088" t="str">
        <f>_xlfn.XLOOKUP(Table1_1[[#This Row],[Analyte]],[1]analyte_order!$B:$B,[1]analyte_order!$C:$C)</f>
        <v>27854-31-5</v>
      </c>
      <c r="K4088">
        <f>_xlfn.XLOOKUP(Table1_1[[#This Row],[CAS_rn]],[1]analyte_order!$C:$C,[1]analyte_order!$E:$E)</f>
        <v>42</v>
      </c>
      <c r="L4088" s="3">
        <v>0.81499999999999995</v>
      </c>
    </row>
    <row r="4089" spans="1:12" x14ac:dyDescent="0.3">
      <c r="A4089" t="s">
        <v>236</v>
      </c>
      <c r="B4089" s="1">
        <v>44427</v>
      </c>
      <c r="C4089" s="1" t="str">
        <f t="shared" si="63"/>
        <v>21231</v>
      </c>
      <c r="D4089" t="s">
        <v>109</v>
      </c>
      <c r="E4089" t="s">
        <v>120</v>
      </c>
      <c r="F4089" t="s">
        <v>190</v>
      </c>
      <c r="G4089">
        <v>19</v>
      </c>
      <c r="H4089">
        <v>158.94999999999999</v>
      </c>
      <c r="I4089" t="s">
        <v>46</v>
      </c>
      <c r="J4089" t="str">
        <f>_xlfn.XLOOKUP(Table1_1[[#This Row],[Analyte]],[1]analyte_order!$B:$B,[1]analyte_order!$C:$C)</f>
        <v>53826-13-4</v>
      </c>
      <c r="K4089">
        <f>_xlfn.XLOOKUP(Table1_1[[#This Row],[CAS_rn]],[1]analyte_order!$C:$C,[1]analyte_order!$E:$E)</f>
        <v>43</v>
      </c>
      <c r="L4089" s="3">
        <v>0.81499999999999995</v>
      </c>
    </row>
    <row r="4090" spans="1:12" x14ac:dyDescent="0.3">
      <c r="A4090" t="s">
        <v>236</v>
      </c>
      <c r="B4090" s="1">
        <v>44427</v>
      </c>
      <c r="C4090" s="1" t="str">
        <f t="shared" si="63"/>
        <v>21231</v>
      </c>
      <c r="D4090" t="s">
        <v>109</v>
      </c>
      <c r="E4090" t="s">
        <v>120</v>
      </c>
      <c r="F4090" t="s">
        <v>190</v>
      </c>
      <c r="G4090">
        <v>19</v>
      </c>
      <c r="H4090">
        <v>158.94999999999999</v>
      </c>
      <c r="I4090" t="s">
        <v>47</v>
      </c>
      <c r="J4090" t="str">
        <f>_xlfn.XLOOKUP(Table1_1[[#This Row],[Analyte]],[1]analyte_order!$B:$B,[1]analyte_order!$C:$C)</f>
        <v>161094-75-3</v>
      </c>
      <c r="K4090">
        <f>_xlfn.XLOOKUP(Table1_1[[#This Row],[CAS_rn]],[1]analyte_order!$C:$C,[1]analyte_order!$E:$E)</f>
        <v>44</v>
      </c>
      <c r="L4090" s="3">
        <v>8.1500000000000003E-2</v>
      </c>
    </row>
    <row r="4091" spans="1:12" x14ac:dyDescent="0.3">
      <c r="A4091" t="s">
        <v>236</v>
      </c>
      <c r="B4091" s="1">
        <v>44427</v>
      </c>
      <c r="C4091" s="1" t="str">
        <f t="shared" si="63"/>
        <v>21231</v>
      </c>
      <c r="D4091" t="s">
        <v>109</v>
      </c>
      <c r="E4091" t="s">
        <v>120</v>
      </c>
      <c r="F4091" t="s">
        <v>190</v>
      </c>
      <c r="G4091">
        <v>19</v>
      </c>
      <c r="H4091">
        <v>158.94999999999999</v>
      </c>
      <c r="I4091" t="s">
        <v>48</v>
      </c>
      <c r="J4091" t="str">
        <f>_xlfn.XLOOKUP(Table1_1[[#This Row],[Analyte]],[1]analyte_order!$B:$B,[1]analyte_order!$C:$C)</f>
        <v>70887-84-2</v>
      </c>
      <c r="K4091">
        <f>_xlfn.XLOOKUP(Table1_1[[#This Row],[CAS_rn]],[1]analyte_order!$C:$C,[1]analyte_order!$E:$E)</f>
        <v>45</v>
      </c>
      <c r="L4091" s="3">
        <v>8.1500000000000003E-2</v>
      </c>
    </row>
    <row r="4092" spans="1:12" x14ac:dyDescent="0.3">
      <c r="A4092" t="s">
        <v>236</v>
      </c>
      <c r="B4092" s="1">
        <v>44427</v>
      </c>
      <c r="C4092" s="1" t="str">
        <f t="shared" si="63"/>
        <v>21231</v>
      </c>
      <c r="D4092" t="s">
        <v>109</v>
      </c>
      <c r="E4092" t="s">
        <v>120</v>
      </c>
      <c r="F4092" t="s">
        <v>190</v>
      </c>
      <c r="G4092">
        <v>19</v>
      </c>
      <c r="H4092">
        <v>158.94999999999999</v>
      </c>
      <c r="I4092" t="s">
        <v>49</v>
      </c>
      <c r="J4092" t="str">
        <f>_xlfn.XLOOKUP(Table1_1[[#This Row],[Analyte]],[1]analyte_order!$B:$B,[1]analyte_order!$C:$C)</f>
        <v>57677-95-9</v>
      </c>
      <c r="K4092">
        <f>_xlfn.XLOOKUP(Table1_1[[#This Row],[CAS_rn]],[1]analyte_order!$C:$C,[1]analyte_order!$E:$E)</f>
        <v>46</v>
      </c>
      <c r="L4092" s="3">
        <v>8.1500000000000003E-2</v>
      </c>
    </row>
    <row r="4093" spans="1:12" x14ac:dyDescent="0.3">
      <c r="A4093" t="s">
        <v>236</v>
      </c>
      <c r="B4093" s="1">
        <v>44427</v>
      </c>
      <c r="C4093" s="1" t="str">
        <f t="shared" si="63"/>
        <v>21231</v>
      </c>
      <c r="D4093" t="s">
        <v>109</v>
      </c>
      <c r="E4093" t="s">
        <v>120</v>
      </c>
      <c r="F4093" t="s">
        <v>190</v>
      </c>
      <c r="G4093">
        <v>19</v>
      </c>
      <c r="H4093">
        <v>158.94999999999999</v>
      </c>
      <c r="I4093" t="s">
        <v>52</v>
      </c>
      <c r="J4093" t="str">
        <f>_xlfn.XLOOKUP(Table1_1[[#This Row],[Analyte]],[1]analyte_order!$B:$B,[1]analyte_order!$C:$C)</f>
        <v>423-41-6</v>
      </c>
      <c r="K4093">
        <f>_xlfn.XLOOKUP(Table1_1[[#This Row],[CAS_rn]],[1]analyte_order!$C:$C,[1]analyte_order!$E:$E)</f>
        <v>53</v>
      </c>
      <c r="L4093" s="3">
        <v>0.40699999999999997</v>
      </c>
    </row>
    <row r="4094" spans="1:12" x14ac:dyDescent="0.3">
      <c r="A4094" t="s">
        <v>236</v>
      </c>
      <c r="B4094" s="1">
        <v>44427</v>
      </c>
      <c r="C4094" s="1" t="str">
        <f t="shared" si="63"/>
        <v>21231</v>
      </c>
      <c r="D4094" t="s">
        <v>109</v>
      </c>
      <c r="E4094" t="s">
        <v>120</v>
      </c>
      <c r="F4094" t="s">
        <v>190</v>
      </c>
      <c r="G4094">
        <v>19</v>
      </c>
      <c r="H4094">
        <v>158.94999999999999</v>
      </c>
      <c r="I4094" t="s">
        <v>53</v>
      </c>
      <c r="J4094" t="str">
        <f>_xlfn.XLOOKUP(Table1_1[[#This Row],[Analyte]],[1]analyte_order!$B:$B,[1]analyte_order!$C:$C)</f>
        <v>777011-38-8</v>
      </c>
      <c r="K4094">
        <f>_xlfn.XLOOKUP(Table1_1[[#This Row],[CAS_rn]],[1]analyte_order!$C:$C,[1]analyte_order!$E:$E)</f>
        <v>54</v>
      </c>
      <c r="L4094" s="3">
        <v>0.38600000000000001</v>
      </c>
    </row>
    <row r="4095" spans="1:12" x14ac:dyDescent="0.3">
      <c r="A4095" t="s">
        <v>236</v>
      </c>
      <c r="B4095" s="1">
        <v>44427</v>
      </c>
      <c r="C4095" s="1" t="str">
        <f t="shared" si="63"/>
        <v>21231</v>
      </c>
      <c r="D4095" t="s">
        <v>109</v>
      </c>
      <c r="E4095" t="s">
        <v>120</v>
      </c>
      <c r="F4095" t="s">
        <v>190</v>
      </c>
      <c r="G4095">
        <v>19</v>
      </c>
      <c r="H4095">
        <v>158.94999999999999</v>
      </c>
      <c r="I4095" t="s">
        <v>54</v>
      </c>
      <c r="J4095" t="str">
        <f>_xlfn.XLOOKUP(Table1_1[[#This Row],[Analyte]],[1]analyte_order!$B:$B,[1]analyte_order!$C:$C)</f>
        <v>646-83-3</v>
      </c>
      <c r="K4095">
        <f>_xlfn.XLOOKUP(Table1_1[[#This Row],[CAS_rn]],[1]analyte_order!$C:$C,[1]analyte_order!$E:$E)</f>
        <v>55</v>
      </c>
      <c r="L4095" s="3">
        <v>8.1500000000000003E-2</v>
      </c>
    </row>
    <row r="4096" spans="1:12" x14ac:dyDescent="0.3">
      <c r="A4096" t="s">
        <v>236</v>
      </c>
      <c r="B4096" s="1">
        <v>44427</v>
      </c>
      <c r="C4096" s="1" t="str">
        <f t="shared" si="63"/>
        <v>21231</v>
      </c>
      <c r="D4096" t="s">
        <v>109</v>
      </c>
      <c r="E4096" t="s">
        <v>120</v>
      </c>
      <c r="F4096" t="s">
        <v>190</v>
      </c>
      <c r="G4096">
        <v>19</v>
      </c>
      <c r="H4096">
        <v>158.94999999999999</v>
      </c>
      <c r="I4096" t="s">
        <v>55</v>
      </c>
      <c r="J4096" t="str">
        <f>_xlfn.XLOOKUP(Table1_1[[#This Row],[Analyte]],[1]analyte_order!$B:$B,[1]analyte_order!$C:$C)</f>
        <v>678-41-1</v>
      </c>
      <c r="K4096">
        <f>_xlfn.XLOOKUP(Table1_1[[#This Row],[CAS_rn]],[1]analyte_order!$C:$C,[1]analyte_order!$E:$E)</f>
        <v>56</v>
      </c>
      <c r="L4096" s="3">
        <v>8.1500000000000003E-2</v>
      </c>
    </row>
    <row r="4097" spans="1:12" x14ac:dyDescent="0.3">
      <c r="A4097" t="s">
        <v>236</v>
      </c>
      <c r="B4097" s="1">
        <v>44427</v>
      </c>
      <c r="C4097" s="1" t="str">
        <f t="shared" si="63"/>
        <v>21231</v>
      </c>
      <c r="D4097" t="s">
        <v>109</v>
      </c>
      <c r="E4097" t="s">
        <v>120</v>
      </c>
      <c r="F4097" t="s">
        <v>190</v>
      </c>
      <c r="G4097">
        <v>19</v>
      </c>
      <c r="H4097">
        <v>158.94999999999999</v>
      </c>
      <c r="I4097" t="s">
        <v>56</v>
      </c>
      <c r="J4097" t="str">
        <f>_xlfn.XLOOKUP(Table1_1[[#This Row],[Analyte]],[1]analyte_order!$B:$B,[1]analyte_order!$C:$C)</f>
        <v>2965-52-8</v>
      </c>
      <c r="K4097">
        <f>_xlfn.XLOOKUP(Table1_1[[#This Row],[CAS_rn]],[1]analyte_order!$C:$C,[1]analyte_order!$E:$E)</f>
        <v>57</v>
      </c>
      <c r="L4097" s="3">
        <v>8.1500000000000003E-2</v>
      </c>
    </row>
    <row r="4098" spans="1:12" x14ac:dyDescent="0.3">
      <c r="A4098" t="s">
        <v>237</v>
      </c>
      <c r="B4098" s="1">
        <v>44427</v>
      </c>
      <c r="C4098" s="1" t="str">
        <f t="shared" ref="C4098:C4161" si="64">TEXT(B4098,"yy")&amp;TEXT((B4098-DATEVALUE("1/1/"&amp;TEXT(B4098,"yy"))+1),"000")</f>
        <v>21231</v>
      </c>
      <c r="D4098" t="s">
        <v>109</v>
      </c>
      <c r="E4098" t="s">
        <v>120</v>
      </c>
      <c r="F4098" t="s">
        <v>111</v>
      </c>
      <c r="G4098">
        <v>19.5</v>
      </c>
      <c r="H4098">
        <v>173.55</v>
      </c>
      <c r="I4098" t="s">
        <v>7</v>
      </c>
      <c r="J4098" t="str">
        <f>_xlfn.XLOOKUP(Table1_1[[#This Row],[Analyte]],[1]analyte_order!$B:$B,[1]analyte_order!$C:$C)</f>
        <v>375-22-4</v>
      </c>
      <c r="K4098">
        <f>_xlfn.XLOOKUP(Table1_1[[#This Row],[CAS_rn]],[1]analyte_order!$C:$C,[1]analyte_order!$E:$E)</f>
        <v>1</v>
      </c>
      <c r="L4098" s="3">
        <v>0.68</v>
      </c>
    </row>
    <row r="4099" spans="1:12" x14ac:dyDescent="0.3">
      <c r="A4099" t="s">
        <v>237</v>
      </c>
      <c r="B4099" s="1">
        <v>44427</v>
      </c>
      <c r="C4099" s="1" t="str">
        <f t="shared" si="64"/>
        <v>21231</v>
      </c>
      <c r="D4099" t="s">
        <v>109</v>
      </c>
      <c r="E4099" t="s">
        <v>120</v>
      </c>
      <c r="F4099" t="s">
        <v>111</v>
      </c>
      <c r="G4099">
        <v>19.5</v>
      </c>
      <c r="H4099">
        <v>173.55</v>
      </c>
      <c r="I4099" t="s">
        <v>8</v>
      </c>
      <c r="J4099" t="str">
        <f>_xlfn.XLOOKUP(Table1_1[[#This Row],[Analyte]],[1]analyte_order!$B:$B,[1]analyte_order!$C:$C)</f>
        <v>2706-90-3</v>
      </c>
      <c r="K4099">
        <f>_xlfn.XLOOKUP(Table1_1[[#This Row],[CAS_rn]],[1]analyte_order!$C:$C,[1]analyte_order!$E:$E)</f>
        <v>2</v>
      </c>
      <c r="L4099" s="3">
        <v>0.17050000000000001</v>
      </c>
    </row>
    <row r="4100" spans="1:12" x14ac:dyDescent="0.3">
      <c r="A4100" t="s">
        <v>237</v>
      </c>
      <c r="B4100" s="1">
        <v>44427</v>
      </c>
      <c r="C4100" s="1" t="str">
        <f t="shared" si="64"/>
        <v>21231</v>
      </c>
      <c r="D4100" t="s">
        <v>109</v>
      </c>
      <c r="E4100" t="s">
        <v>120</v>
      </c>
      <c r="F4100" t="s">
        <v>111</v>
      </c>
      <c r="G4100">
        <v>19.5</v>
      </c>
      <c r="H4100">
        <v>173.55</v>
      </c>
      <c r="I4100" t="s">
        <v>9</v>
      </c>
      <c r="J4100" t="str">
        <f>_xlfn.XLOOKUP(Table1_1[[#This Row],[Analyte]],[1]analyte_order!$B:$B,[1]analyte_order!$C:$C)</f>
        <v>307-24-4</v>
      </c>
      <c r="K4100">
        <f>_xlfn.XLOOKUP(Table1_1[[#This Row],[CAS_rn]],[1]analyte_order!$C:$C,[1]analyte_order!$E:$E)</f>
        <v>3</v>
      </c>
      <c r="L4100" s="3">
        <v>0.33300000000000002</v>
      </c>
    </row>
    <row r="4101" spans="1:12" x14ac:dyDescent="0.3">
      <c r="A4101" t="s">
        <v>237</v>
      </c>
      <c r="B4101" s="1">
        <v>44427</v>
      </c>
      <c r="C4101" s="1" t="str">
        <f t="shared" si="64"/>
        <v>21231</v>
      </c>
      <c r="D4101" t="s">
        <v>109</v>
      </c>
      <c r="E4101" t="s">
        <v>120</v>
      </c>
      <c r="F4101" t="s">
        <v>111</v>
      </c>
      <c r="G4101">
        <v>19.5</v>
      </c>
      <c r="H4101">
        <v>173.55</v>
      </c>
      <c r="I4101" t="s">
        <v>10</v>
      </c>
      <c r="J4101" t="str">
        <f>_xlfn.XLOOKUP(Table1_1[[#This Row],[Analyte]],[1]analyte_order!$B:$B,[1]analyte_order!$C:$C)</f>
        <v>375-85-9</v>
      </c>
      <c r="K4101">
        <f>_xlfn.XLOOKUP(Table1_1[[#This Row],[CAS_rn]],[1]analyte_order!$C:$C,[1]analyte_order!$E:$E)</f>
        <v>4</v>
      </c>
      <c r="L4101" s="3">
        <v>6.8000000000000005E-2</v>
      </c>
    </row>
    <row r="4102" spans="1:12" x14ac:dyDescent="0.3">
      <c r="A4102" t="s">
        <v>237</v>
      </c>
      <c r="B4102" s="1">
        <v>44427</v>
      </c>
      <c r="C4102" s="1" t="str">
        <f t="shared" si="64"/>
        <v>21231</v>
      </c>
      <c r="D4102" t="s">
        <v>109</v>
      </c>
      <c r="E4102" t="s">
        <v>120</v>
      </c>
      <c r="F4102" t="s">
        <v>111</v>
      </c>
      <c r="G4102">
        <v>19.5</v>
      </c>
      <c r="H4102">
        <v>173.55</v>
      </c>
      <c r="I4102" t="s">
        <v>11</v>
      </c>
      <c r="J4102" t="str">
        <f>_xlfn.XLOOKUP(Table1_1[[#This Row],[Analyte]],[1]analyte_order!$B:$B,[1]analyte_order!$C:$C)</f>
        <v>335-67-1</v>
      </c>
      <c r="K4102">
        <f>_xlfn.XLOOKUP(Table1_1[[#This Row],[CAS_rn]],[1]analyte_order!$C:$C,[1]analyte_order!$E:$E)</f>
        <v>5</v>
      </c>
      <c r="L4102" s="3">
        <v>6.8000000000000005E-2</v>
      </c>
    </row>
    <row r="4103" spans="1:12" x14ac:dyDescent="0.3">
      <c r="A4103" t="s">
        <v>237</v>
      </c>
      <c r="B4103" s="1">
        <v>44427</v>
      </c>
      <c r="C4103" s="1" t="str">
        <f t="shared" si="64"/>
        <v>21231</v>
      </c>
      <c r="D4103" t="s">
        <v>109</v>
      </c>
      <c r="E4103" t="s">
        <v>120</v>
      </c>
      <c r="F4103" t="s">
        <v>111</v>
      </c>
      <c r="G4103">
        <v>19.5</v>
      </c>
      <c r="H4103">
        <v>173.55</v>
      </c>
      <c r="I4103" t="s">
        <v>12</v>
      </c>
      <c r="J4103" t="str">
        <f>_xlfn.XLOOKUP(Table1_1[[#This Row],[Analyte]],[1]analyte_order!$B:$B,[1]analyte_order!$C:$C)</f>
        <v>375-95-1</v>
      </c>
      <c r="K4103">
        <f>_xlfn.XLOOKUP(Table1_1[[#This Row],[CAS_rn]],[1]analyte_order!$C:$C,[1]analyte_order!$E:$E)</f>
        <v>6</v>
      </c>
      <c r="L4103" s="3">
        <v>6.8000000000000005E-2</v>
      </c>
    </row>
    <row r="4104" spans="1:12" x14ac:dyDescent="0.3">
      <c r="A4104" t="s">
        <v>237</v>
      </c>
      <c r="B4104" s="1">
        <v>44427</v>
      </c>
      <c r="C4104" s="1" t="str">
        <f t="shared" si="64"/>
        <v>21231</v>
      </c>
      <c r="D4104" t="s">
        <v>109</v>
      </c>
      <c r="E4104" t="s">
        <v>120</v>
      </c>
      <c r="F4104" t="s">
        <v>111</v>
      </c>
      <c r="G4104">
        <v>19.5</v>
      </c>
      <c r="H4104">
        <v>173.55</v>
      </c>
      <c r="I4104" t="s">
        <v>19</v>
      </c>
      <c r="J4104" t="str">
        <f>_xlfn.XLOOKUP(Table1_1[[#This Row],[Analyte]],[1]analyte_order!$B:$B,[1]analyte_order!$C:$C)</f>
        <v>335-76-2</v>
      </c>
      <c r="K4104">
        <f>_xlfn.XLOOKUP(Table1_1[[#This Row],[CAS_rn]],[1]analyte_order!$C:$C,[1]analyte_order!$E:$E)</f>
        <v>7</v>
      </c>
      <c r="L4104" s="3">
        <v>2.04</v>
      </c>
    </row>
    <row r="4105" spans="1:12" x14ac:dyDescent="0.3">
      <c r="A4105" t="s">
        <v>237</v>
      </c>
      <c r="B4105" s="1">
        <v>44427</v>
      </c>
      <c r="C4105" s="1" t="str">
        <f t="shared" si="64"/>
        <v>21231</v>
      </c>
      <c r="D4105" t="s">
        <v>109</v>
      </c>
      <c r="E4105" t="s">
        <v>120</v>
      </c>
      <c r="F4105" t="s">
        <v>111</v>
      </c>
      <c r="G4105">
        <v>19.5</v>
      </c>
      <c r="H4105">
        <v>173.55</v>
      </c>
      <c r="I4105" t="s">
        <v>20</v>
      </c>
      <c r="J4105" t="str">
        <f>_xlfn.XLOOKUP(Table1_1[[#This Row],[Analyte]],[1]analyte_order!$B:$B,[1]analyte_order!$C:$C)</f>
        <v>2058-94-8</v>
      </c>
      <c r="K4105">
        <f>_xlfn.XLOOKUP(Table1_1[[#This Row],[CAS_rn]],[1]analyte_order!$C:$C,[1]analyte_order!$E:$E)</f>
        <v>8</v>
      </c>
      <c r="L4105" s="3">
        <v>6.01</v>
      </c>
    </row>
    <row r="4106" spans="1:12" x14ac:dyDescent="0.3">
      <c r="A4106" t="s">
        <v>237</v>
      </c>
      <c r="B4106" s="1">
        <v>44427</v>
      </c>
      <c r="C4106" s="1" t="str">
        <f t="shared" si="64"/>
        <v>21231</v>
      </c>
      <c r="D4106" t="s">
        <v>109</v>
      </c>
      <c r="E4106" t="s">
        <v>120</v>
      </c>
      <c r="F4106" t="s">
        <v>111</v>
      </c>
      <c r="G4106">
        <v>19.5</v>
      </c>
      <c r="H4106">
        <v>173.55</v>
      </c>
      <c r="I4106" t="s">
        <v>21</v>
      </c>
      <c r="J4106" t="str">
        <f>_xlfn.XLOOKUP(Table1_1[[#This Row],[Analyte]],[1]analyte_order!$B:$B,[1]analyte_order!$C:$C)</f>
        <v>307-55-1</v>
      </c>
      <c r="K4106">
        <f>_xlfn.XLOOKUP(Table1_1[[#This Row],[CAS_rn]],[1]analyte_order!$C:$C,[1]analyte_order!$E:$E)</f>
        <v>9</v>
      </c>
      <c r="L4106" s="3">
        <v>9.3800000000000008</v>
      </c>
    </row>
    <row r="4107" spans="1:12" x14ac:dyDescent="0.3">
      <c r="A4107" t="s">
        <v>237</v>
      </c>
      <c r="B4107" s="1">
        <v>44427</v>
      </c>
      <c r="C4107" s="1" t="str">
        <f t="shared" si="64"/>
        <v>21231</v>
      </c>
      <c r="D4107" t="s">
        <v>109</v>
      </c>
      <c r="E4107" t="s">
        <v>120</v>
      </c>
      <c r="F4107" t="s">
        <v>111</v>
      </c>
      <c r="G4107">
        <v>19.5</v>
      </c>
      <c r="H4107">
        <v>173.55</v>
      </c>
      <c r="I4107" t="s">
        <v>22</v>
      </c>
      <c r="J4107" t="str">
        <f>_xlfn.XLOOKUP(Table1_1[[#This Row],[Analyte]],[1]analyte_order!$B:$B,[1]analyte_order!$C:$C)</f>
        <v>72629-94-8</v>
      </c>
      <c r="K4107">
        <f>_xlfn.XLOOKUP(Table1_1[[#This Row],[CAS_rn]],[1]analyte_order!$C:$C,[1]analyte_order!$E:$E)</f>
        <v>10</v>
      </c>
      <c r="L4107" s="3">
        <v>7.83</v>
      </c>
    </row>
    <row r="4108" spans="1:12" x14ac:dyDescent="0.3">
      <c r="A4108" t="s">
        <v>237</v>
      </c>
      <c r="B4108" s="1">
        <v>44427</v>
      </c>
      <c r="C4108" s="1" t="str">
        <f t="shared" si="64"/>
        <v>21231</v>
      </c>
      <c r="D4108" t="s">
        <v>109</v>
      </c>
      <c r="E4108" t="s">
        <v>120</v>
      </c>
      <c r="F4108" t="s">
        <v>111</v>
      </c>
      <c r="G4108">
        <v>19.5</v>
      </c>
      <c r="H4108">
        <v>173.55</v>
      </c>
      <c r="I4108" t="s">
        <v>23</v>
      </c>
      <c r="J4108" t="str">
        <f>_xlfn.XLOOKUP(Table1_1[[#This Row],[Analyte]],[1]analyte_order!$B:$B,[1]analyte_order!$C:$C)</f>
        <v>376-06-7</v>
      </c>
      <c r="K4108">
        <f>_xlfn.XLOOKUP(Table1_1[[#This Row],[CAS_rn]],[1]analyte_order!$C:$C,[1]analyte_order!$E:$E)</f>
        <v>11</v>
      </c>
      <c r="L4108" s="3">
        <v>10.7</v>
      </c>
    </row>
    <row r="4109" spans="1:12" x14ac:dyDescent="0.3">
      <c r="A4109" t="s">
        <v>237</v>
      </c>
      <c r="B4109" s="1">
        <v>44427</v>
      </c>
      <c r="C4109" s="1" t="str">
        <f t="shared" si="64"/>
        <v>21231</v>
      </c>
      <c r="D4109" t="s">
        <v>109</v>
      </c>
      <c r="E4109" t="s">
        <v>120</v>
      </c>
      <c r="F4109" t="s">
        <v>111</v>
      </c>
      <c r="G4109">
        <v>19.5</v>
      </c>
      <c r="H4109">
        <v>173.55</v>
      </c>
      <c r="I4109" t="s">
        <v>24</v>
      </c>
      <c r="J4109" t="str">
        <f>_xlfn.XLOOKUP(Table1_1[[#This Row],[Analyte]],[1]analyte_order!$B:$B,[1]analyte_order!$C:$C)</f>
        <v>67905-19-5</v>
      </c>
      <c r="K4109">
        <f>_xlfn.XLOOKUP(Table1_1[[#This Row],[CAS_rn]],[1]analyte_order!$C:$C,[1]analyte_order!$E:$E)</f>
        <v>12</v>
      </c>
      <c r="L4109" s="3">
        <v>0.32700000000000001</v>
      </c>
    </row>
    <row r="4110" spans="1:12" x14ac:dyDescent="0.3">
      <c r="A4110" t="s">
        <v>237</v>
      </c>
      <c r="B4110" s="1">
        <v>44427</v>
      </c>
      <c r="C4110" s="1" t="str">
        <f t="shared" si="64"/>
        <v>21231</v>
      </c>
      <c r="D4110" t="s">
        <v>109</v>
      </c>
      <c r="E4110" t="s">
        <v>120</v>
      </c>
      <c r="F4110" t="s">
        <v>111</v>
      </c>
      <c r="G4110">
        <v>19.5</v>
      </c>
      <c r="H4110">
        <v>173.55</v>
      </c>
      <c r="I4110" t="s">
        <v>13</v>
      </c>
      <c r="J4110" t="str">
        <f>_xlfn.XLOOKUP(Table1_1[[#This Row],[Analyte]],[1]analyte_order!$B:$B,[1]analyte_order!$C:$C)</f>
        <v>375-73-5</v>
      </c>
      <c r="K4110">
        <f>_xlfn.XLOOKUP(Table1_1[[#This Row],[CAS_rn]],[1]analyte_order!$C:$C,[1]analyte_order!$E:$E)</f>
        <v>14</v>
      </c>
      <c r="L4110" s="3">
        <v>6.8000000000000005E-2</v>
      </c>
    </row>
    <row r="4111" spans="1:12" x14ac:dyDescent="0.3">
      <c r="A4111" t="s">
        <v>237</v>
      </c>
      <c r="B4111" s="1">
        <v>44427</v>
      </c>
      <c r="C4111" s="1" t="str">
        <f t="shared" si="64"/>
        <v>21231</v>
      </c>
      <c r="D4111" t="s">
        <v>109</v>
      </c>
      <c r="E4111" t="s">
        <v>120</v>
      </c>
      <c r="F4111" t="s">
        <v>111</v>
      </c>
      <c r="G4111">
        <v>19.5</v>
      </c>
      <c r="H4111">
        <v>173.55</v>
      </c>
      <c r="I4111" t="s">
        <v>14</v>
      </c>
      <c r="J4111" t="str">
        <f>_xlfn.XLOOKUP(Table1_1[[#This Row],[Analyte]],[1]analyte_order!$B:$B,[1]analyte_order!$C:$C)</f>
        <v>2706-91-4</v>
      </c>
      <c r="K4111">
        <f>_xlfn.XLOOKUP(Table1_1[[#This Row],[CAS_rn]],[1]analyte_order!$C:$C,[1]analyte_order!$E:$E)</f>
        <v>15</v>
      </c>
      <c r="L4111" s="3">
        <v>0.17050000000000001</v>
      </c>
    </row>
    <row r="4112" spans="1:12" x14ac:dyDescent="0.3">
      <c r="A4112" t="s">
        <v>237</v>
      </c>
      <c r="B4112" s="1">
        <v>44427</v>
      </c>
      <c r="C4112" s="1" t="str">
        <f t="shared" si="64"/>
        <v>21231</v>
      </c>
      <c r="D4112" t="s">
        <v>109</v>
      </c>
      <c r="E4112" t="s">
        <v>120</v>
      </c>
      <c r="F4112" t="s">
        <v>111</v>
      </c>
      <c r="G4112">
        <v>19.5</v>
      </c>
      <c r="H4112">
        <v>173.55</v>
      </c>
      <c r="I4112" t="s">
        <v>15</v>
      </c>
      <c r="J4112" t="str">
        <f>_xlfn.XLOOKUP(Table1_1[[#This Row],[Analyte]],[1]analyte_order!$B:$B,[1]analyte_order!$C:$C)</f>
        <v>355-46-4</v>
      </c>
      <c r="K4112">
        <f>_xlfn.XLOOKUP(Table1_1[[#This Row],[CAS_rn]],[1]analyte_order!$C:$C,[1]analyte_order!$E:$E)</f>
        <v>16</v>
      </c>
      <c r="L4112" s="3">
        <v>5.69</v>
      </c>
    </row>
    <row r="4113" spans="1:12" x14ac:dyDescent="0.3">
      <c r="A4113" t="s">
        <v>237</v>
      </c>
      <c r="B4113" s="1">
        <v>44427</v>
      </c>
      <c r="C4113" s="1" t="str">
        <f t="shared" si="64"/>
        <v>21231</v>
      </c>
      <c r="D4113" t="s">
        <v>109</v>
      </c>
      <c r="E4113" t="s">
        <v>120</v>
      </c>
      <c r="F4113" t="s">
        <v>111</v>
      </c>
      <c r="G4113">
        <v>19.5</v>
      </c>
      <c r="H4113">
        <v>173.55</v>
      </c>
      <c r="I4113" t="s">
        <v>16</v>
      </c>
      <c r="J4113" t="str">
        <f>_xlfn.XLOOKUP(Table1_1[[#This Row],[Analyte]],[1]analyte_order!$B:$B,[1]analyte_order!$C:$C)</f>
        <v>375-92-8</v>
      </c>
      <c r="K4113">
        <f>_xlfn.XLOOKUP(Table1_1[[#This Row],[CAS_rn]],[1]analyte_order!$C:$C,[1]analyte_order!$E:$E)</f>
        <v>17</v>
      </c>
      <c r="L4113" s="3">
        <v>1.55</v>
      </c>
    </row>
    <row r="4114" spans="1:12" x14ac:dyDescent="0.3">
      <c r="A4114" t="s">
        <v>237</v>
      </c>
      <c r="B4114" s="1">
        <v>44427</v>
      </c>
      <c r="C4114" s="1" t="str">
        <f t="shared" si="64"/>
        <v>21231</v>
      </c>
      <c r="D4114" t="s">
        <v>109</v>
      </c>
      <c r="E4114" t="s">
        <v>120</v>
      </c>
      <c r="F4114" t="s">
        <v>111</v>
      </c>
      <c r="G4114">
        <v>19.5</v>
      </c>
      <c r="H4114">
        <v>173.55</v>
      </c>
      <c r="I4114" t="s">
        <v>17</v>
      </c>
      <c r="J4114" t="str">
        <f>_xlfn.XLOOKUP(Table1_1[[#This Row],[Analyte]],[1]analyte_order!$B:$B,[1]analyte_order!$C:$C)</f>
        <v>1763-23-1</v>
      </c>
      <c r="K4114">
        <f>_xlfn.XLOOKUP(Table1_1[[#This Row],[CAS_rn]],[1]analyte_order!$C:$C,[1]analyte_order!$E:$E)</f>
        <v>18</v>
      </c>
      <c r="L4114" s="3">
        <v>938</v>
      </c>
    </row>
    <row r="4115" spans="1:12" x14ac:dyDescent="0.3">
      <c r="A4115" t="s">
        <v>237</v>
      </c>
      <c r="B4115" s="1">
        <v>44427</v>
      </c>
      <c r="C4115" s="1" t="str">
        <f t="shared" si="64"/>
        <v>21231</v>
      </c>
      <c r="D4115" t="s">
        <v>109</v>
      </c>
      <c r="E4115" t="s">
        <v>120</v>
      </c>
      <c r="F4115" t="s">
        <v>111</v>
      </c>
      <c r="G4115">
        <v>19.5</v>
      </c>
      <c r="H4115">
        <v>173.55</v>
      </c>
      <c r="I4115" t="s">
        <v>25</v>
      </c>
      <c r="J4115" t="str">
        <f>_xlfn.XLOOKUP(Table1_1[[#This Row],[Analyte]],[1]analyte_order!$B:$B,[1]analyte_order!$C:$C)</f>
        <v>68259-12-1</v>
      </c>
      <c r="K4115">
        <f>_xlfn.XLOOKUP(Table1_1[[#This Row],[CAS_rn]],[1]analyte_order!$C:$C,[1]analyte_order!$E:$E)</f>
        <v>19</v>
      </c>
      <c r="L4115" s="3">
        <v>9.1300000000000008</v>
      </c>
    </row>
    <row r="4116" spans="1:12" x14ac:dyDescent="0.3">
      <c r="A4116" t="s">
        <v>237</v>
      </c>
      <c r="B4116" s="1">
        <v>44427</v>
      </c>
      <c r="C4116" s="1" t="str">
        <f t="shared" si="64"/>
        <v>21231</v>
      </c>
      <c r="D4116" t="s">
        <v>109</v>
      </c>
      <c r="E4116" t="s">
        <v>120</v>
      </c>
      <c r="F4116" t="s">
        <v>111</v>
      </c>
      <c r="G4116">
        <v>19.5</v>
      </c>
      <c r="H4116">
        <v>173.55</v>
      </c>
      <c r="I4116" t="s">
        <v>26</v>
      </c>
      <c r="J4116" t="str">
        <f>_xlfn.XLOOKUP(Table1_1[[#This Row],[Analyte]],[1]analyte_order!$B:$B,[1]analyte_order!$C:$C)</f>
        <v>335-77-3</v>
      </c>
      <c r="K4116">
        <f>_xlfn.XLOOKUP(Table1_1[[#This Row],[CAS_rn]],[1]analyte_order!$C:$C,[1]analyte_order!$E:$E)</f>
        <v>20</v>
      </c>
      <c r="L4116" s="3">
        <v>18.100000000000001</v>
      </c>
    </row>
    <row r="4117" spans="1:12" x14ac:dyDescent="0.3">
      <c r="A4117" t="s">
        <v>237</v>
      </c>
      <c r="B4117" s="1">
        <v>44427</v>
      </c>
      <c r="C4117" s="1" t="str">
        <f t="shared" si="64"/>
        <v>21231</v>
      </c>
      <c r="D4117" t="s">
        <v>109</v>
      </c>
      <c r="E4117" t="s">
        <v>120</v>
      </c>
      <c r="F4117" t="s">
        <v>111</v>
      </c>
      <c r="G4117">
        <v>19.5</v>
      </c>
      <c r="H4117">
        <v>173.55</v>
      </c>
      <c r="I4117" t="s">
        <v>27</v>
      </c>
      <c r="J4117" t="str">
        <f>_xlfn.XLOOKUP(Table1_1[[#This Row],[Analyte]],[1]analyte_order!$B:$B,[1]analyte_order!$C:$C)</f>
        <v>79780-39-5</v>
      </c>
      <c r="K4117">
        <f>_xlfn.XLOOKUP(Table1_1[[#This Row],[CAS_rn]],[1]analyte_order!$C:$C,[1]analyte_order!$E:$E)</f>
        <v>21</v>
      </c>
      <c r="L4117" s="3">
        <v>6.83</v>
      </c>
    </row>
    <row r="4118" spans="1:12" x14ac:dyDescent="0.3">
      <c r="A4118" t="s">
        <v>237</v>
      </c>
      <c r="B4118" s="1">
        <v>44427</v>
      </c>
      <c r="C4118" s="1" t="str">
        <f t="shared" si="64"/>
        <v>21231</v>
      </c>
      <c r="D4118" t="s">
        <v>109</v>
      </c>
      <c r="E4118" t="s">
        <v>120</v>
      </c>
      <c r="F4118" t="s">
        <v>111</v>
      </c>
      <c r="G4118">
        <v>19.5</v>
      </c>
      <c r="H4118">
        <v>173.55</v>
      </c>
      <c r="I4118" t="s">
        <v>28</v>
      </c>
      <c r="J4118" t="str">
        <f>_xlfn.XLOOKUP(Table1_1[[#This Row],[Analyte]],[1]analyte_order!$B:$B,[1]analyte_order!$C:$C)</f>
        <v>757124-72-4</v>
      </c>
      <c r="K4118">
        <f>_xlfn.XLOOKUP(Table1_1[[#This Row],[CAS_rn]],[1]analyte_order!$C:$C,[1]analyte_order!$E:$E)</f>
        <v>22</v>
      </c>
      <c r="L4118" s="3">
        <v>0.34050000000000002</v>
      </c>
    </row>
    <row r="4119" spans="1:12" x14ac:dyDescent="0.3">
      <c r="A4119" t="s">
        <v>237</v>
      </c>
      <c r="B4119" s="1">
        <v>44427</v>
      </c>
      <c r="C4119" s="1" t="str">
        <f t="shared" si="64"/>
        <v>21231</v>
      </c>
      <c r="D4119" t="s">
        <v>109</v>
      </c>
      <c r="E4119" t="s">
        <v>120</v>
      </c>
      <c r="F4119" t="s">
        <v>111</v>
      </c>
      <c r="G4119">
        <v>19.5</v>
      </c>
      <c r="H4119">
        <v>173.55</v>
      </c>
      <c r="I4119" t="s">
        <v>18</v>
      </c>
      <c r="J4119" t="str">
        <f>_xlfn.XLOOKUP(Table1_1[[#This Row],[Analyte]],[1]analyte_order!$B:$B,[1]analyte_order!$C:$C)</f>
        <v>27619-97-2</v>
      </c>
      <c r="K4119">
        <f>_xlfn.XLOOKUP(Table1_1[[#This Row],[CAS_rn]],[1]analyte_order!$C:$C,[1]analyte_order!$E:$E)</f>
        <v>23</v>
      </c>
      <c r="L4119" s="3">
        <v>6.8000000000000005E-2</v>
      </c>
    </row>
    <row r="4120" spans="1:12" x14ac:dyDescent="0.3">
      <c r="A4120" t="s">
        <v>237</v>
      </c>
      <c r="B4120" s="1">
        <v>44427</v>
      </c>
      <c r="C4120" s="1" t="str">
        <f t="shared" si="64"/>
        <v>21231</v>
      </c>
      <c r="D4120" t="s">
        <v>109</v>
      </c>
      <c r="E4120" t="s">
        <v>120</v>
      </c>
      <c r="F4120" t="s">
        <v>111</v>
      </c>
      <c r="G4120">
        <v>19.5</v>
      </c>
      <c r="H4120">
        <v>173.55</v>
      </c>
      <c r="I4120" t="s">
        <v>29</v>
      </c>
      <c r="J4120" t="str">
        <f>_xlfn.XLOOKUP(Table1_1[[#This Row],[Analyte]],[1]analyte_order!$B:$B,[1]analyte_order!$C:$C)</f>
        <v>39108-34-4</v>
      </c>
      <c r="K4120">
        <f>_xlfn.XLOOKUP(Table1_1[[#This Row],[CAS_rn]],[1]analyte_order!$C:$C,[1]analyte_order!$E:$E)</f>
        <v>24</v>
      </c>
      <c r="L4120" s="3">
        <v>5.39</v>
      </c>
    </row>
    <row r="4121" spans="1:12" x14ac:dyDescent="0.3">
      <c r="A4121" t="s">
        <v>237</v>
      </c>
      <c r="B4121" s="1">
        <v>44427</v>
      </c>
      <c r="C4121" s="1" t="str">
        <f t="shared" si="64"/>
        <v>21231</v>
      </c>
      <c r="D4121" t="s">
        <v>109</v>
      </c>
      <c r="E4121" t="s">
        <v>120</v>
      </c>
      <c r="F4121" t="s">
        <v>111</v>
      </c>
      <c r="G4121">
        <v>19.5</v>
      </c>
      <c r="H4121">
        <v>173.55</v>
      </c>
      <c r="I4121" t="s">
        <v>30</v>
      </c>
      <c r="J4121" t="str">
        <f>_xlfn.XLOOKUP(Table1_1[[#This Row],[Analyte]],[1]analyte_order!$B:$B,[1]analyte_order!$C:$C)</f>
        <v>120226-60-0</v>
      </c>
      <c r="K4121">
        <f>_xlfn.XLOOKUP(Table1_1[[#This Row],[CAS_rn]],[1]analyte_order!$C:$C,[1]analyte_order!$E:$E)</f>
        <v>25</v>
      </c>
      <c r="L4121" s="3">
        <v>4.09</v>
      </c>
    </row>
    <row r="4122" spans="1:12" x14ac:dyDescent="0.3">
      <c r="A4122" t="s">
        <v>237</v>
      </c>
      <c r="B4122" s="1">
        <v>44427</v>
      </c>
      <c r="C4122" s="1" t="str">
        <f t="shared" si="64"/>
        <v>21231</v>
      </c>
      <c r="D4122" t="s">
        <v>109</v>
      </c>
      <c r="E4122" t="s">
        <v>120</v>
      </c>
      <c r="F4122" t="s">
        <v>111</v>
      </c>
      <c r="G4122">
        <v>19.5</v>
      </c>
      <c r="H4122">
        <v>173.55</v>
      </c>
      <c r="I4122" t="s">
        <v>31</v>
      </c>
      <c r="J4122" t="str">
        <f>_xlfn.XLOOKUP(Table1_1[[#This Row],[Analyte]],[1]analyte_order!$B:$B,[1]analyte_order!$C:$C)</f>
        <v>2355-31-9</v>
      </c>
      <c r="K4122">
        <f>_xlfn.XLOOKUP(Table1_1[[#This Row],[CAS_rn]],[1]analyte_order!$C:$C,[1]analyte_order!$E:$E)</f>
        <v>26</v>
      </c>
      <c r="L4122" s="3">
        <v>6.8000000000000005E-2</v>
      </c>
    </row>
    <row r="4123" spans="1:12" x14ac:dyDescent="0.3">
      <c r="A4123" t="s">
        <v>237</v>
      </c>
      <c r="B4123" s="1">
        <v>44427</v>
      </c>
      <c r="C4123" s="1" t="str">
        <f t="shared" si="64"/>
        <v>21231</v>
      </c>
      <c r="D4123" t="s">
        <v>109</v>
      </c>
      <c r="E4123" t="s">
        <v>120</v>
      </c>
      <c r="F4123" t="s">
        <v>111</v>
      </c>
      <c r="G4123">
        <v>19.5</v>
      </c>
      <c r="H4123">
        <v>173.55</v>
      </c>
      <c r="I4123" t="s">
        <v>32</v>
      </c>
      <c r="J4123" t="str">
        <f>_xlfn.XLOOKUP(Table1_1[[#This Row],[Analyte]],[1]analyte_order!$B:$B,[1]analyte_order!$C:$C)</f>
        <v>2991-50-6</v>
      </c>
      <c r="K4123">
        <f>_xlfn.XLOOKUP(Table1_1[[#This Row],[CAS_rn]],[1]analyte_order!$C:$C,[1]analyte_order!$E:$E)</f>
        <v>27</v>
      </c>
      <c r="L4123" s="3">
        <v>6.8000000000000005E-2</v>
      </c>
    </row>
    <row r="4124" spans="1:12" x14ac:dyDescent="0.3">
      <c r="A4124" t="s">
        <v>237</v>
      </c>
      <c r="B4124" s="1">
        <v>44427</v>
      </c>
      <c r="C4124" s="1" t="str">
        <f t="shared" si="64"/>
        <v>21231</v>
      </c>
      <c r="D4124" t="s">
        <v>109</v>
      </c>
      <c r="E4124" t="s">
        <v>120</v>
      </c>
      <c r="F4124" t="s">
        <v>111</v>
      </c>
      <c r="G4124">
        <v>19.5</v>
      </c>
      <c r="H4124">
        <v>173.55</v>
      </c>
      <c r="I4124" t="s">
        <v>33</v>
      </c>
      <c r="J4124" t="str">
        <f>_xlfn.XLOOKUP(Table1_1[[#This Row],[Analyte]],[1]analyte_order!$B:$B,[1]analyte_order!$C:$C)</f>
        <v>754-91-6</v>
      </c>
      <c r="K4124">
        <f>_xlfn.XLOOKUP(Table1_1[[#This Row],[CAS_rn]],[1]analyte_order!$C:$C,[1]analyte_order!$E:$E)</f>
        <v>28</v>
      </c>
      <c r="L4124" s="3">
        <v>2.2999999999999998</v>
      </c>
    </row>
    <row r="4125" spans="1:12" x14ac:dyDescent="0.3">
      <c r="A4125" t="s">
        <v>237</v>
      </c>
      <c r="B4125" s="1">
        <v>44427</v>
      </c>
      <c r="C4125" s="1" t="str">
        <f t="shared" si="64"/>
        <v>21231</v>
      </c>
      <c r="D4125" t="s">
        <v>109</v>
      </c>
      <c r="E4125" t="s">
        <v>120</v>
      </c>
      <c r="F4125" t="s">
        <v>111</v>
      </c>
      <c r="G4125">
        <v>19.5</v>
      </c>
      <c r="H4125">
        <v>173.55</v>
      </c>
      <c r="I4125" t="s">
        <v>34</v>
      </c>
      <c r="J4125" t="str">
        <f>_xlfn.XLOOKUP(Table1_1[[#This Row],[Analyte]],[1]analyte_order!$B:$B,[1]analyte_order!$C:$C)</f>
        <v>2806-24-8</v>
      </c>
      <c r="K4125">
        <f>_xlfn.XLOOKUP(Table1_1[[#This Row],[CAS_rn]],[1]analyte_order!$C:$C,[1]analyte_order!$E:$E)</f>
        <v>29</v>
      </c>
      <c r="L4125" s="3">
        <v>0.17050000000000001</v>
      </c>
    </row>
    <row r="4126" spans="1:12" x14ac:dyDescent="0.3">
      <c r="A4126" t="s">
        <v>237</v>
      </c>
      <c r="B4126" s="1">
        <v>44427</v>
      </c>
      <c r="C4126" s="1" t="str">
        <f t="shared" si="64"/>
        <v>21231</v>
      </c>
      <c r="D4126" t="s">
        <v>109</v>
      </c>
      <c r="E4126" t="s">
        <v>120</v>
      </c>
      <c r="F4126" t="s">
        <v>111</v>
      </c>
      <c r="G4126">
        <v>19.5</v>
      </c>
      <c r="H4126">
        <v>173.55</v>
      </c>
      <c r="I4126" t="s">
        <v>35</v>
      </c>
      <c r="J4126" t="str">
        <f>_xlfn.XLOOKUP(Table1_1[[#This Row],[Analyte]],[1]analyte_order!$B:$B,[1]analyte_order!$C:$C)</f>
        <v>31506-32-8</v>
      </c>
      <c r="K4126">
        <f>_xlfn.XLOOKUP(Table1_1[[#This Row],[CAS_rn]],[1]analyte_order!$C:$C,[1]analyte_order!$E:$E)</f>
        <v>30</v>
      </c>
      <c r="L4126" s="3">
        <v>0.34050000000000002</v>
      </c>
    </row>
    <row r="4127" spans="1:12" x14ac:dyDescent="0.3">
      <c r="A4127" t="s">
        <v>237</v>
      </c>
      <c r="B4127" s="1">
        <v>44427</v>
      </c>
      <c r="C4127" s="1" t="str">
        <f t="shared" si="64"/>
        <v>21231</v>
      </c>
      <c r="D4127" t="s">
        <v>109</v>
      </c>
      <c r="E4127" t="s">
        <v>120</v>
      </c>
      <c r="F4127" t="s">
        <v>111</v>
      </c>
      <c r="G4127">
        <v>19.5</v>
      </c>
      <c r="H4127">
        <v>173.55</v>
      </c>
      <c r="I4127" t="s">
        <v>36</v>
      </c>
      <c r="J4127" t="str">
        <f>_xlfn.XLOOKUP(Table1_1[[#This Row],[Analyte]],[1]analyte_order!$B:$B,[1]analyte_order!$C:$C)</f>
        <v>4151-50-2</v>
      </c>
      <c r="K4127">
        <f>_xlfn.XLOOKUP(Table1_1[[#This Row],[CAS_rn]],[1]analyte_order!$C:$C,[1]analyte_order!$E:$E)</f>
        <v>31</v>
      </c>
      <c r="L4127" s="3">
        <v>6.8000000000000005E-2</v>
      </c>
    </row>
    <row r="4128" spans="1:12" x14ac:dyDescent="0.3">
      <c r="A4128" t="s">
        <v>237</v>
      </c>
      <c r="B4128" s="1">
        <v>44427</v>
      </c>
      <c r="C4128" s="1" t="str">
        <f t="shared" si="64"/>
        <v>21231</v>
      </c>
      <c r="D4128" t="s">
        <v>109</v>
      </c>
      <c r="E4128" t="s">
        <v>120</v>
      </c>
      <c r="F4128" t="s">
        <v>111</v>
      </c>
      <c r="G4128">
        <v>19.5</v>
      </c>
      <c r="H4128">
        <v>173.55</v>
      </c>
      <c r="I4128" t="s">
        <v>37</v>
      </c>
      <c r="J4128" t="str">
        <f>_xlfn.XLOOKUP(Table1_1[[#This Row],[Analyte]],[1]analyte_order!$B:$B,[1]analyte_order!$C:$C)</f>
        <v>13252-13-6</v>
      </c>
      <c r="K4128">
        <f>_xlfn.XLOOKUP(Table1_1[[#This Row],[CAS_rn]],[1]analyte_order!$C:$C,[1]analyte_order!$E:$E)</f>
        <v>34</v>
      </c>
      <c r="L4128" s="3">
        <v>6.8000000000000005E-2</v>
      </c>
    </row>
    <row r="4129" spans="1:12" x14ac:dyDescent="0.3">
      <c r="A4129" t="s">
        <v>237</v>
      </c>
      <c r="B4129" s="1">
        <v>44427</v>
      </c>
      <c r="C4129" s="1" t="str">
        <f t="shared" si="64"/>
        <v>21231</v>
      </c>
      <c r="D4129" t="s">
        <v>109</v>
      </c>
      <c r="E4129" t="s">
        <v>120</v>
      </c>
      <c r="F4129" t="s">
        <v>111</v>
      </c>
      <c r="G4129">
        <v>19.5</v>
      </c>
      <c r="H4129">
        <v>173.55</v>
      </c>
      <c r="I4129" t="s">
        <v>38</v>
      </c>
      <c r="J4129" t="str">
        <f>_xlfn.XLOOKUP(Table1_1[[#This Row],[Analyte]],[1]analyte_order!$B:$B,[1]analyte_order!$C:$C)</f>
        <v>919005-14-4</v>
      </c>
      <c r="K4129">
        <f>_xlfn.XLOOKUP(Table1_1[[#This Row],[CAS_rn]],[1]analyte_order!$C:$C,[1]analyte_order!$E:$E)</f>
        <v>35</v>
      </c>
      <c r="L4129" s="3">
        <v>6.8000000000000005E-2</v>
      </c>
    </row>
    <row r="4130" spans="1:12" x14ac:dyDescent="0.3">
      <c r="A4130" t="s">
        <v>237</v>
      </c>
      <c r="B4130" s="1">
        <v>44427</v>
      </c>
      <c r="C4130" s="1" t="str">
        <f t="shared" si="64"/>
        <v>21231</v>
      </c>
      <c r="D4130" t="s">
        <v>109</v>
      </c>
      <c r="E4130" t="s">
        <v>120</v>
      </c>
      <c r="F4130" t="s">
        <v>111</v>
      </c>
      <c r="G4130">
        <v>19.5</v>
      </c>
      <c r="H4130">
        <v>173.55</v>
      </c>
      <c r="I4130" t="s">
        <v>39</v>
      </c>
      <c r="J4130" t="str">
        <f>_xlfn.XLOOKUP(Table1_1[[#This Row],[Analyte]],[1]analyte_order!$B:$B,[1]analyte_order!$C:$C)</f>
        <v>756426-58-1</v>
      </c>
      <c r="K4130">
        <f>_xlfn.XLOOKUP(Table1_1[[#This Row],[CAS_rn]],[1]analyte_order!$C:$C,[1]analyte_order!$E:$E)</f>
        <v>36</v>
      </c>
      <c r="L4130" s="3">
        <v>0.34050000000000002</v>
      </c>
    </row>
    <row r="4131" spans="1:12" x14ac:dyDescent="0.3">
      <c r="A4131" t="s">
        <v>237</v>
      </c>
      <c r="B4131" s="1">
        <v>44427</v>
      </c>
      <c r="C4131" s="1" t="str">
        <f t="shared" si="64"/>
        <v>21231</v>
      </c>
      <c r="D4131" t="s">
        <v>109</v>
      </c>
      <c r="E4131" t="s">
        <v>120</v>
      </c>
      <c r="F4131" t="s">
        <v>111</v>
      </c>
      <c r="G4131">
        <v>19.5</v>
      </c>
      <c r="H4131">
        <v>173.55</v>
      </c>
      <c r="I4131" t="s">
        <v>40</v>
      </c>
      <c r="J4131" t="str">
        <f>_xlfn.XLOOKUP(Table1_1[[#This Row],[Analyte]],[1]analyte_order!$B:$B,[1]analyte_order!$C:$C)</f>
        <v>763051-92-9</v>
      </c>
      <c r="K4131">
        <f>_xlfn.XLOOKUP(Table1_1[[#This Row],[CAS_rn]],[1]analyte_order!$C:$C,[1]analyte_order!$E:$E)</f>
        <v>37</v>
      </c>
      <c r="L4131" s="3">
        <v>0.34050000000000002</v>
      </c>
    </row>
    <row r="4132" spans="1:12" x14ac:dyDescent="0.3">
      <c r="A4132" t="s">
        <v>237</v>
      </c>
      <c r="B4132" s="1">
        <v>44427</v>
      </c>
      <c r="C4132" s="1" t="str">
        <f t="shared" si="64"/>
        <v>21231</v>
      </c>
      <c r="D4132" t="s">
        <v>109</v>
      </c>
      <c r="E4132" t="s">
        <v>120</v>
      </c>
      <c r="F4132" t="s">
        <v>111</v>
      </c>
      <c r="G4132">
        <v>19.5</v>
      </c>
      <c r="H4132">
        <v>173.55</v>
      </c>
      <c r="I4132" t="s">
        <v>41</v>
      </c>
      <c r="J4132" t="str">
        <f>_xlfn.XLOOKUP(Table1_1[[#This Row],[Analyte]],[1]analyte_order!$B:$B,[1]analyte_order!$C:$C)</f>
        <v>356-02-5</v>
      </c>
      <c r="K4132">
        <f>_xlfn.XLOOKUP(Table1_1[[#This Row],[CAS_rn]],[1]analyte_order!$C:$C,[1]analyte_order!$E:$E)</f>
        <v>38</v>
      </c>
      <c r="L4132" s="3">
        <v>0.68</v>
      </c>
    </row>
    <row r="4133" spans="1:12" x14ac:dyDescent="0.3">
      <c r="A4133" t="s">
        <v>237</v>
      </c>
      <c r="B4133" s="1">
        <v>44427</v>
      </c>
      <c r="C4133" s="1" t="str">
        <f t="shared" si="64"/>
        <v>21231</v>
      </c>
      <c r="D4133" t="s">
        <v>109</v>
      </c>
      <c r="E4133" t="s">
        <v>120</v>
      </c>
      <c r="F4133" t="s">
        <v>111</v>
      </c>
      <c r="G4133">
        <v>19.5</v>
      </c>
      <c r="H4133">
        <v>173.55</v>
      </c>
      <c r="I4133" t="s">
        <v>42</v>
      </c>
      <c r="J4133" t="str">
        <f>_xlfn.XLOOKUP(Table1_1[[#This Row],[Analyte]],[1]analyte_order!$B:$B,[1]analyte_order!$C:$C)</f>
        <v>914637-49-3</v>
      </c>
      <c r="K4133">
        <f>_xlfn.XLOOKUP(Table1_1[[#This Row],[CAS_rn]],[1]analyte_order!$C:$C,[1]analyte_order!$E:$E)</f>
        <v>39</v>
      </c>
      <c r="L4133" s="3">
        <v>0.34050000000000002</v>
      </c>
    </row>
    <row r="4134" spans="1:12" x14ac:dyDescent="0.3">
      <c r="A4134" t="s">
        <v>237</v>
      </c>
      <c r="B4134" s="1">
        <v>44427</v>
      </c>
      <c r="C4134" s="1" t="str">
        <f t="shared" si="64"/>
        <v>21231</v>
      </c>
      <c r="D4134" t="s">
        <v>109</v>
      </c>
      <c r="E4134" t="s">
        <v>120</v>
      </c>
      <c r="F4134" t="s">
        <v>111</v>
      </c>
      <c r="G4134">
        <v>19.5</v>
      </c>
      <c r="H4134">
        <v>173.55</v>
      </c>
      <c r="I4134" t="s">
        <v>43</v>
      </c>
      <c r="J4134" t="str">
        <f>_xlfn.XLOOKUP(Table1_1[[#This Row],[Analyte]],[1]analyte_order!$B:$B,[1]analyte_order!$C:$C)</f>
        <v>812-70-4</v>
      </c>
      <c r="K4134">
        <f>_xlfn.XLOOKUP(Table1_1[[#This Row],[CAS_rn]],[1]analyte_order!$C:$C,[1]analyte_order!$E:$E)</f>
        <v>40</v>
      </c>
      <c r="L4134" s="3">
        <v>1.1200000000000001</v>
      </c>
    </row>
    <row r="4135" spans="1:12" x14ac:dyDescent="0.3">
      <c r="A4135" t="s">
        <v>237</v>
      </c>
      <c r="B4135" s="1">
        <v>44427</v>
      </c>
      <c r="C4135" s="1" t="str">
        <f t="shared" si="64"/>
        <v>21231</v>
      </c>
      <c r="D4135" t="s">
        <v>109</v>
      </c>
      <c r="E4135" t="s">
        <v>120</v>
      </c>
      <c r="F4135" t="s">
        <v>111</v>
      </c>
      <c r="G4135">
        <v>19.5</v>
      </c>
      <c r="H4135">
        <v>173.55</v>
      </c>
      <c r="I4135" t="s">
        <v>44</v>
      </c>
      <c r="J4135" t="str">
        <f>_xlfn.XLOOKUP(Table1_1[[#This Row],[Analyte]],[1]analyte_order!$B:$B,[1]analyte_order!$C:$C)</f>
        <v>53826-12-3</v>
      </c>
      <c r="K4135">
        <f>_xlfn.XLOOKUP(Table1_1[[#This Row],[CAS_rn]],[1]analyte_order!$C:$C,[1]analyte_order!$E:$E)</f>
        <v>41</v>
      </c>
      <c r="L4135" s="3">
        <v>0.17050000000000001</v>
      </c>
    </row>
    <row r="4136" spans="1:12" x14ac:dyDescent="0.3">
      <c r="A4136" t="s">
        <v>237</v>
      </c>
      <c r="B4136" s="1">
        <v>44427</v>
      </c>
      <c r="C4136" s="1" t="str">
        <f t="shared" si="64"/>
        <v>21231</v>
      </c>
      <c r="D4136" t="s">
        <v>109</v>
      </c>
      <c r="E4136" t="s">
        <v>120</v>
      </c>
      <c r="F4136" t="s">
        <v>111</v>
      </c>
      <c r="G4136">
        <v>19.5</v>
      </c>
      <c r="H4136">
        <v>173.55</v>
      </c>
      <c r="I4136" t="s">
        <v>45</v>
      </c>
      <c r="J4136" t="str">
        <f>_xlfn.XLOOKUP(Table1_1[[#This Row],[Analyte]],[1]analyte_order!$B:$B,[1]analyte_order!$C:$C)</f>
        <v>27854-31-5</v>
      </c>
      <c r="K4136">
        <f>_xlfn.XLOOKUP(Table1_1[[#This Row],[CAS_rn]],[1]analyte_order!$C:$C,[1]analyte_order!$E:$E)</f>
        <v>42</v>
      </c>
      <c r="L4136" s="3">
        <v>0.68</v>
      </c>
    </row>
    <row r="4137" spans="1:12" x14ac:dyDescent="0.3">
      <c r="A4137" t="s">
        <v>237</v>
      </c>
      <c r="B4137" s="1">
        <v>44427</v>
      </c>
      <c r="C4137" s="1" t="str">
        <f t="shared" si="64"/>
        <v>21231</v>
      </c>
      <c r="D4137" t="s">
        <v>109</v>
      </c>
      <c r="E4137" t="s">
        <v>120</v>
      </c>
      <c r="F4137" t="s">
        <v>111</v>
      </c>
      <c r="G4137">
        <v>19.5</v>
      </c>
      <c r="H4137">
        <v>173.55</v>
      </c>
      <c r="I4137" t="s">
        <v>46</v>
      </c>
      <c r="J4137" t="str">
        <f>_xlfn.XLOOKUP(Table1_1[[#This Row],[Analyte]],[1]analyte_order!$B:$B,[1]analyte_order!$C:$C)</f>
        <v>53826-13-4</v>
      </c>
      <c r="K4137">
        <f>_xlfn.XLOOKUP(Table1_1[[#This Row],[CAS_rn]],[1]analyte_order!$C:$C,[1]analyte_order!$E:$E)</f>
        <v>43</v>
      </c>
      <c r="L4137" s="3">
        <v>0.68</v>
      </c>
    </row>
    <row r="4138" spans="1:12" x14ac:dyDescent="0.3">
      <c r="A4138" t="s">
        <v>237</v>
      </c>
      <c r="B4138" s="1">
        <v>44427</v>
      </c>
      <c r="C4138" s="1" t="str">
        <f t="shared" si="64"/>
        <v>21231</v>
      </c>
      <c r="D4138" t="s">
        <v>109</v>
      </c>
      <c r="E4138" t="s">
        <v>120</v>
      </c>
      <c r="F4138" t="s">
        <v>111</v>
      </c>
      <c r="G4138">
        <v>19.5</v>
      </c>
      <c r="H4138">
        <v>173.55</v>
      </c>
      <c r="I4138" t="s">
        <v>47</v>
      </c>
      <c r="J4138" t="str">
        <f>_xlfn.XLOOKUP(Table1_1[[#This Row],[Analyte]],[1]analyte_order!$B:$B,[1]analyte_order!$C:$C)</f>
        <v>161094-75-3</v>
      </c>
      <c r="K4138">
        <f>_xlfn.XLOOKUP(Table1_1[[#This Row],[CAS_rn]],[1]analyte_order!$C:$C,[1]analyte_order!$E:$E)</f>
        <v>44</v>
      </c>
      <c r="L4138" s="3">
        <v>6.8000000000000005E-2</v>
      </c>
    </row>
    <row r="4139" spans="1:12" x14ac:dyDescent="0.3">
      <c r="A4139" t="s">
        <v>237</v>
      </c>
      <c r="B4139" s="1">
        <v>44427</v>
      </c>
      <c r="C4139" s="1" t="str">
        <f t="shared" si="64"/>
        <v>21231</v>
      </c>
      <c r="D4139" t="s">
        <v>109</v>
      </c>
      <c r="E4139" t="s">
        <v>120</v>
      </c>
      <c r="F4139" t="s">
        <v>111</v>
      </c>
      <c r="G4139">
        <v>19.5</v>
      </c>
      <c r="H4139">
        <v>173.55</v>
      </c>
      <c r="I4139" t="s">
        <v>48</v>
      </c>
      <c r="J4139" t="str">
        <f>_xlfn.XLOOKUP(Table1_1[[#This Row],[Analyte]],[1]analyte_order!$B:$B,[1]analyte_order!$C:$C)</f>
        <v>70887-84-2</v>
      </c>
      <c r="K4139">
        <f>_xlfn.XLOOKUP(Table1_1[[#This Row],[CAS_rn]],[1]analyte_order!$C:$C,[1]analyte_order!$E:$E)</f>
        <v>45</v>
      </c>
      <c r="L4139" s="3">
        <v>6.8000000000000005E-2</v>
      </c>
    </row>
    <row r="4140" spans="1:12" x14ac:dyDescent="0.3">
      <c r="A4140" t="s">
        <v>237</v>
      </c>
      <c r="B4140" s="1">
        <v>44427</v>
      </c>
      <c r="C4140" s="1" t="str">
        <f t="shared" si="64"/>
        <v>21231</v>
      </c>
      <c r="D4140" t="s">
        <v>109</v>
      </c>
      <c r="E4140" t="s">
        <v>120</v>
      </c>
      <c r="F4140" t="s">
        <v>111</v>
      </c>
      <c r="G4140">
        <v>19.5</v>
      </c>
      <c r="H4140">
        <v>173.55</v>
      </c>
      <c r="I4140" t="s">
        <v>49</v>
      </c>
      <c r="J4140" t="str">
        <f>_xlfn.XLOOKUP(Table1_1[[#This Row],[Analyte]],[1]analyte_order!$B:$B,[1]analyte_order!$C:$C)</f>
        <v>57677-95-9</v>
      </c>
      <c r="K4140">
        <f>_xlfn.XLOOKUP(Table1_1[[#This Row],[CAS_rn]],[1]analyte_order!$C:$C,[1]analyte_order!$E:$E)</f>
        <v>46</v>
      </c>
      <c r="L4140" s="3">
        <v>6.8000000000000005E-2</v>
      </c>
    </row>
    <row r="4141" spans="1:12" x14ac:dyDescent="0.3">
      <c r="A4141" t="s">
        <v>237</v>
      </c>
      <c r="B4141" s="1">
        <v>44427</v>
      </c>
      <c r="C4141" s="1" t="str">
        <f t="shared" si="64"/>
        <v>21231</v>
      </c>
      <c r="D4141" t="s">
        <v>109</v>
      </c>
      <c r="E4141" t="s">
        <v>120</v>
      </c>
      <c r="F4141" t="s">
        <v>111</v>
      </c>
      <c r="G4141">
        <v>19.5</v>
      </c>
      <c r="H4141">
        <v>173.55</v>
      </c>
      <c r="I4141" t="s">
        <v>50</v>
      </c>
      <c r="J4141" t="str">
        <f>_xlfn.XLOOKUP(Table1_1[[#This Row],[Analyte]],[1]analyte_order!$B:$B,[1]analyte_order!$C:$C)</f>
        <v>30334-69-1</v>
      </c>
      <c r="K4141">
        <f>_xlfn.XLOOKUP(Table1_1[[#This Row],[CAS_rn]],[1]analyte_order!$C:$C,[1]analyte_order!$E:$E)</f>
        <v>51</v>
      </c>
      <c r="L4141" s="3">
        <v>1.96</v>
      </c>
    </row>
    <row r="4142" spans="1:12" x14ac:dyDescent="0.3">
      <c r="A4142" t="s">
        <v>237</v>
      </c>
      <c r="B4142" s="1">
        <v>44427</v>
      </c>
      <c r="C4142" s="1" t="str">
        <f t="shared" si="64"/>
        <v>21231</v>
      </c>
      <c r="D4142" t="s">
        <v>109</v>
      </c>
      <c r="E4142" t="s">
        <v>120</v>
      </c>
      <c r="F4142" t="s">
        <v>111</v>
      </c>
      <c r="G4142">
        <v>19.5</v>
      </c>
      <c r="H4142">
        <v>173.55</v>
      </c>
      <c r="I4142" t="s">
        <v>51</v>
      </c>
      <c r="J4142" t="str">
        <f>_xlfn.XLOOKUP(Table1_1[[#This Row],[Analyte]],[1]analyte_order!$B:$B,[1]analyte_order!$C:$C)</f>
        <v>41997-13-1</v>
      </c>
      <c r="K4142">
        <f>_xlfn.XLOOKUP(Table1_1[[#This Row],[CAS_rn]],[1]analyte_order!$C:$C,[1]analyte_order!$E:$E)</f>
        <v>52</v>
      </c>
      <c r="L4142" s="3">
        <v>4.83</v>
      </c>
    </row>
    <row r="4143" spans="1:12" x14ac:dyDescent="0.3">
      <c r="A4143" t="s">
        <v>237</v>
      </c>
      <c r="B4143" s="1">
        <v>44427</v>
      </c>
      <c r="C4143" s="1" t="str">
        <f t="shared" si="64"/>
        <v>21231</v>
      </c>
      <c r="D4143" t="s">
        <v>109</v>
      </c>
      <c r="E4143" t="s">
        <v>120</v>
      </c>
      <c r="F4143" t="s">
        <v>111</v>
      </c>
      <c r="G4143">
        <v>19.5</v>
      </c>
      <c r="H4143">
        <v>173.55</v>
      </c>
      <c r="I4143" t="s">
        <v>52</v>
      </c>
      <c r="J4143" t="str">
        <f>_xlfn.XLOOKUP(Table1_1[[#This Row],[Analyte]],[1]analyte_order!$B:$B,[1]analyte_order!$C:$C)</f>
        <v>423-41-6</v>
      </c>
      <c r="K4143">
        <f>_xlfn.XLOOKUP(Table1_1[[#This Row],[CAS_rn]],[1]analyte_order!$C:$C,[1]analyte_order!$E:$E)</f>
        <v>53</v>
      </c>
      <c r="L4143" s="3">
        <v>0.34050000000000002</v>
      </c>
    </row>
    <row r="4144" spans="1:12" x14ac:dyDescent="0.3">
      <c r="A4144" t="s">
        <v>237</v>
      </c>
      <c r="B4144" s="1">
        <v>44427</v>
      </c>
      <c r="C4144" s="1" t="str">
        <f t="shared" si="64"/>
        <v>21231</v>
      </c>
      <c r="D4144" t="s">
        <v>109</v>
      </c>
      <c r="E4144" t="s">
        <v>120</v>
      </c>
      <c r="F4144" t="s">
        <v>111</v>
      </c>
      <c r="G4144">
        <v>19.5</v>
      </c>
      <c r="H4144">
        <v>173.55</v>
      </c>
      <c r="I4144" t="s">
        <v>53</v>
      </c>
      <c r="J4144" t="str">
        <f>_xlfn.XLOOKUP(Table1_1[[#This Row],[Analyte]],[1]analyte_order!$B:$B,[1]analyte_order!$C:$C)</f>
        <v>777011-38-8</v>
      </c>
      <c r="K4144">
        <f>_xlfn.XLOOKUP(Table1_1[[#This Row],[CAS_rn]],[1]analyte_order!$C:$C,[1]analyte_order!$E:$E)</f>
        <v>54</v>
      </c>
      <c r="L4144" s="3">
        <v>1.75</v>
      </c>
    </row>
    <row r="4145" spans="1:12" x14ac:dyDescent="0.3">
      <c r="A4145" t="s">
        <v>237</v>
      </c>
      <c r="B4145" s="1">
        <v>44427</v>
      </c>
      <c r="C4145" s="1" t="str">
        <f t="shared" si="64"/>
        <v>21231</v>
      </c>
      <c r="D4145" t="s">
        <v>109</v>
      </c>
      <c r="E4145" t="s">
        <v>120</v>
      </c>
      <c r="F4145" t="s">
        <v>111</v>
      </c>
      <c r="G4145">
        <v>19.5</v>
      </c>
      <c r="H4145">
        <v>173.55</v>
      </c>
      <c r="I4145" t="s">
        <v>54</v>
      </c>
      <c r="J4145" t="str">
        <f>_xlfn.XLOOKUP(Table1_1[[#This Row],[Analyte]],[1]analyte_order!$B:$B,[1]analyte_order!$C:$C)</f>
        <v>646-83-3</v>
      </c>
      <c r="K4145">
        <f>_xlfn.XLOOKUP(Table1_1[[#This Row],[CAS_rn]],[1]analyte_order!$C:$C,[1]analyte_order!$E:$E)</f>
        <v>55</v>
      </c>
      <c r="L4145" s="3">
        <v>6.8000000000000005E-2</v>
      </c>
    </row>
    <row r="4146" spans="1:12" x14ac:dyDescent="0.3">
      <c r="A4146" t="s">
        <v>237</v>
      </c>
      <c r="B4146" s="1">
        <v>44427</v>
      </c>
      <c r="C4146" s="1" t="str">
        <f t="shared" si="64"/>
        <v>21231</v>
      </c>
      <c r="D4146" t="s">
        <v>109</v>
      </c>
      <c r="E4146" t="s">
        <v>120</v>
      </c>
      <c r="F4146" t="s">
        <v>111</v>
      </c>
      <c r="G4146">
        <v>19.5</v>
      </c>
      <c r="H4146">
        <v>173.55</v>
      </c>
      <c r="I4146" t="s">
        <v>55</v>
      </c>
      <c r="J4146" t="str">
        <f>_xlfn.XLOOKUP(Table1_1[[#This Row],[Analyte]],[1]analyte_order!$B:$B,[1]analyte_order!$C:$C)</f>
        <v>678-41-1</v>
      </c>
      <c r="K4146">
        <f>_xlfn.XLOOKUP(Table1_1[[#This Row],[CAS_rn]],[1]analyte_order!$C:$C,[1]analyte_order!$E:$E)</f>
        <v>56</v>
      </c>
      <c r="L4146" s="3">
        <v>6.8000000000000005E-2</v>
      </c>
    </row>
    <row r="4147" spans="1:12" x14ac:dyDescent="0.3">
      <c r="A4147" t="s">
        <v>237</v>
      </c>
      <c r="B4147" s="1">
        <v>44427</v>
      </c>
      <c r="C4147" s="1" t="str">
        <f t="shared" si="64"/>
        <v>21231</v>
      </c>
      <c r="D4147" t="s">
        <v>109</v>
      </c>
      <c r="E4147" t="s">
        <v>120</v>
      </c>
      <c r="F4147" t="s">
        <v>111</v>
      </c>
      <c r="G4147">
        <v>19.5</v>
      </c>
      <c r="H4147">
        <v>173.55</v>
      </c>
      <c r="I4147" t="s">
        <v>56</v>
      </c>
      <c r="J4147" t="str">
        <f>_xlfn.XLOOKUP(Table1_1[[#This Row],[Analyte]],[1]analyte_order!$B:$B,[1]analyte_order!$C:$C)</f>
        <v>2965-52-8</v>
      </c>
      <c r="K4147">
        <f>_xlfn.XLOOKUP(Table1_1[[#This Row],[CAS_rn]],[1]analyte_order!$C:$C,[1]analyte_order!$E:$E)</f>
        <v>57</v>
      </c>
      <c r="L4147" s="3">
        <v>6.8000000000000005E-2</v>
      </c>
    </row>
    <row r="4148" spans="1:12" x14ac:dyDescent="0.3">
      <c r="A4148" t="s">
        <v>238</v>
      </c>
      <c r="B4148" s="1">
        <v>44427</v>
      </c>
      <c r="C4148" s="1" t="str">
        <f t="shared" si="64"/>
        <v>21231</v>
      </c>
      <c r="D4148" t="s">
        <v>109</v>
      </c>
      <c r="E4148" t="s">
        <v>120</v>
      </c>
      <c r="F4148" t="s">
        <v>113</v>
      </c>
      <c r="G4148">
        <v>19.5</v>
      </c>
      <c r="H4148">
        <v>173.55</v>
      </c>
      <c r="I4148" t="s">
        <v>7</v>
      </c>
      <c r="J4148" t="str">
        <f>_xlfn.XLOOKUP(Table1_1[[#This Row],[Analyte]],[1]analyte_order!$B:$B,[1]analyte_order!$C:$C)</f>
        <v>375-22-4</v>
      </c>
      <c r="K4148">
        <f>_xlfn.XLOOKUP(Table1_1[[#This Row],[CAS_rn]],[1]analyte_order!$C:$C,[1]analyte_order!$E:$E)</f>
        <v>1</v>
      </c>
      <c r="L4148" s="3">
        <v>0.436</v>
      </c>
    </row>
    <row r="4149" spans="1:12" x14ac:dyDescent="0.3">
      <c r="A4149" t="s">
        <v>238</v>
      </c>
      <c r="B4149" s="1">
        <v>44427</v>
      </c>
      <c r="C4149" s="1" t="str">
        <f t="shared" si="64"/>
        <v>21231</v>
      </c>
      <c r="D4149" t="s">
        <v>109</v>
      </c>
      <c r="E4149" t="s">
        <v>120</v>
      </c>
      <c r="F4149" t="s">
        <v>113</v>
      </c>
      <c r="G4149">
        <v>19.5</v>
      </c>
      <c r="H4149">
        <v>173.55</v>
      </c>
      <c r="I4149" t="s">
        <v>8</v>
      </c>
      <c r="J4149" t="str">
        <f>_xlfn.XLOOKUP(Table1_1[[#This Row],[Analyte]],[1]analyte_order!$B:$B,[1]analyte_order!$C:$C)</f>
        <v>2706-90-3</v>
      </c>
      <c r="K4149">
        <f>_xlfn.XLOOKUP(Table1_1[[#This Row],[CAS_rn]],[1]analyte_order!$C:$C,[1]analyte_order!$E:$E)</f>
        <v>2</v>
      </c>
      <c r="L4149" s="3">
        <v>0.109</v>
      </c>
    </row>
    <row r="4150" spans="1:12" x14ac:dyDescent="0.3">
      <c r="A4150" t="s">
        <v>238</v>
      </c>
      <c r="B4150" s="1">
        <v>44427</v>
      </c>
      <c r="C4150" s="1" t="str">
        <f t="shared" si="64"/>
        <v>21231</v>
      </c>
      <c r="D4150" t="s">
        <v>109</v>
      </c>
      <c r="E4150" t="s">
        <v>120</v>
      </c>
      <c r="F4150" t="s">
        <v>113</v>
      </c>
      <c r="G4150">
        <v>19.5</v>
      </c>
      <c r="H4150">
        <v>173.55</v>
      </c>
      <c r="I4150" t="s">
        <v>9</v>
      </c>
      <c r="J4150" t="str">
        <f>_xlfn.XLOOKUP(Table1_1[[#This Row],[Analyte]],[1]analyte_order!$B:$B,[1]analyte_order!$C:$C)</f>
        <v>307-24-4</v>
      </c>
      <c r="K4150">
        <f>_xlfn.XLOOKUP(Table1_1[[#This Row],[CAS_rn]],[1]analyte_order!$C:$C,[1]analyte_order!$E:$E)</f>
        <v>3</v>
      </c>
      <c r="L4150" s="3">
        <v>0.379</v>
      </c>
    </row>
    <row r="4151" spans="1:12" x14ac:dyDescent="0.3">
      <c r="A4151" t="s">
        <v>238</v>
      </c>
      <c r="B4151" s="1">
        <v>44427</v>
      </c>
      <c r="C4151" s="1" t="str">
        <f t="shared" si="64"/>
        <v>21231</v>
      </c>
      <c r="D4151" t="s">
        <v>109</v>
      </c>
      <c r="E4151" t="s">
        <v>120</v>
      </c>
      <c r="F4151" t="s">
        <v>113</v>
      </c>
      <c r="G4151">
        <v>19.5</v>
      </c>
      <c r="H4151">
        <v>173.55</v>
      </c>
      <c r="I4151" t="s">
        <v>10</v>
      </c>
      <c r="J4151" t="str">
        <f>_xlfn.XLOOKUP(Table1_1[[#This Row],[Analyte]],[1]analyte_order!$B:$B,[1]analyte_order!$C:$C)</f>
        <v>375-85-9</v>
      </c>
      <c r="K4151">
        <f>_xlfn.XLOOKUP(Table1_1[[#This Row],[CAS_rn]],[1]analyte_order!$C:$C,[1]analyte_order!$E:$E)</f>
        <v>4</v>
      </c>
      <c r="L4151" s="3">
        <v>4.36E-2</v>
      </c>
    </row>
    <row r="4152" spans="1:12" x14ac:dyDescent="0.3">
      <c r="A4152" t="s">
        <v>238</v>
      </c>
      <c r="B4152" s="1">
        <v>44427</v>
      </c>
      <c r="C4152" s="1" t="str">
        <f t="shared" si="64"/>
        <v>21231</v>
      </c>
      <c r="D4152" t="s">
        <v>109</v>
      </c>
      <c r="E4152" t="s">
        <v>120</v>
      </c>
      <c r="F4152" t="s">
        <v>113</v>
      </c>
      <c r="G4152">
        <v>19.5</v>
      </c>
      <c r="H4152">
        <v>173.55</v>
      </c>
      <c r="I4152" t="s">
        <v>11</v>
      </c>
      <c r="J4152" t="str">
        <f>_xlfn.XLOOKUP(Table1_1[[#This Row],[Analyte]],[1]analyte_order!$B:$B,[1]analyte_order!$C:$C)</f>
        <v>335-67-1</v>
      </c>
      <c r="K4152">
        <f>_xlfn.XLOOKUP(Table1_1[[#This Row],[CAS_rn]],[1]analyte_order!$C:$C,[1]analyte_order!$E:$E)</f>
        <v>5</v>
      </c>
      <c r="L4152" s="3">
        <v>4.36E-2</v>
      </c>
    </row>
    <row r="4153" spans="1:12" x14ac:dyDescent="0.3">
      <c r="A4153" t="s">
        <v>238</v>
      </c>
      <c r="B4153" s="1">
        <v>44427</v>
      </c>
      <c r="C4153" s="1" t="str">
        <f t="shared" si="64"/>
        <v>21231</v>
      </c>
      <c r="D4153" t="s">
        <v>109</v>
      </c>
      <c r="E4153" t="s">
        <v>120</v>
      </c>
      <c r="F4153" t="s">
        <v>113</v>
      </c>
      <c r="G4153">
        <v>19.5</v>
      </c>
      <c r="H4153">
        <v>173.55</v>
      </c>
      <c r="I4153" t="s">
        <v>12</v>
      </c>
      <c r="J4153" t="str">
        <f>_xlfn.XLOOKUP(Table1_1[[#This Row],[Analyte]],[1]analyte_order!$B:$B,[1]analyte_order!$C:$C)</f>
        <v>375-95-1</v>
      </c>
      <c r="K4153">
        <f>_xlfn.XLOOKUP(Table1_1[[#This Row],[CAS_rn]],[1]analyte_order!$C:$C,[1]analyte_order!$E:$E)</f>
        <v>6</v>
      </c>
      <c r="L4153" s="3">
        <v>0.23599999999999999</v>
      </c>
    </row>
    <row r="4154" spans="1:12" x14ac:dyDescent="0.3">
      <c r="A4154" t="s">
        <v>238</v>
      </c>
      <c r="B4154" s="1">
        <v>44427</v>
      </c>
      <c r="C4154" s="1" t="str">
        <f t="shared" si="64"/>
        <v>21231</v>
      </c>
      <c r="D4154" t="s">
        <v>109</v>
      </c>
      <c r="E4154" t="s">
        <v>120</v>
      </c>
      <c r="F4154" t="s">
        <v>113</v>
      </c>
      <c r="G4154">
        <v>19.5</v>
      </c>
      <c r="H4154">
        <v>173.55</v>
      </c>
      <c r="I4154" t="s">
        <v>19</v>
      </c>
      <c r="J4154" t="str">
        <f>_xlfn.XLOOKUP(Table1_1[[#This Row],[Analyte]],[1]analyte_order!$B:$B,[1]analyte_order!$C:$C)</f>
        <v>335-76-2</v>
      </c>
      <c r="K4154">
        <f>_xlfn.XLOOKUP(Table1_1[[#This Row],[CAS_rn]],[1]analyte_order!$C:$C,[1]analyte_order!$E:$E)</f>
        <v>7</v>
      </c>
      <c r="L4154" s="3">
        <v>4.4000000000000004</v>
      </c>
    </row>
    <row r="4155" spans="1:12" x14ac:dyDescent="0.3">
      <c r="A4155" t="s">
        <v>238</v>
      </c>
      <c r="B4155" s="1">
        <v>44427</v>
      </c>
      <c r="C4155" s="1" t="str">
        <f t="shared" si="64"/>
        <v>21231</v>
      </c>
      <c r="D4155" t="s">
        <v>109</v>
      </c>
      <c r="E4155" t="s">
        <v>120</v>
      </c>
      <c r="F4155" t="s">
        <v>113</v>
      </c>
      <c r="G4155">
        <v>19.5</v>
      </c>
      <c r="H4155">
        <v>173.55</v>
      </c>
      <c r="I4155" t="s">
        <v>20</v>
      </c>
      <c r="J4155" t="str">
        <f>_xlfn.XLOOKUP(Table1_1[[#This Row],[Analyte]],[1]analyte_order!$B:$B,[1]analyte_order!$C:$C)</f>
        <v>2058-94-8</v>
      </c>
      <c r="K4155">
        <f>_xlfn.XLOOKUP(Table1_1[[#This Row],[CAS_rn]],[1]analyte_order!$C:$C,[1]analyte_order!$E:$E)</f>
        <v>8</v>
      </c>
      <c r="L4155" s="3">
        <v>12.6</v>
      </c>
    </row>
    <row r="4156" spans="1:12" x14ac:dyDescent="0.3">
      <c r="A4156" t="s">
        <v>238</v>
      </c>
      <c r="B4156" s="1">
        <v>44427</v>
      </c>
      <c r="C4156" s="1" t="str">
        <f t="shared" si="64"/>
        <v>21231</v>
      </c>
      <c r="D4156" t="s">
        <v>109</v>
      </c>
      <c r="E4156" t="s">
        <v>120</v>
      </c>
      <c r="F4156" t="s">
        <v>113</v>
      </c>
      <c r="G4156">
        <v>19.5</v>
      </c>
      <c r="H4156">
        <v>173.55</v>
      </c>
      <c r="I4156" t="s">
        <v>21</v>
      </c>
      <c r="J4156" t="str">
        <f>_xlfn.XLOOKUP(Table1_1[[#This Row],[Analyte]],[1]analyte_order!$B:$B,[1]analyte_order!$C:$C)</f>
        <v>307-55-1</v>
      </c>
      <c r="K4156">
        <f>_xlfn.XLOOKUP(Table1_1[[#This Row],[CAS_rn]],[1]analyte_order!$C:$C,[1]analyte_order!$E:$E)</f>
        <v>9</v>
      </c>
      <c r="L4156" s="3">
        <v>15.2</v>
      </c>
    </row>
    <row r="4157" spans="1:12" x14ac:dyDescent="0.3">
      <c r="A4157" t="s">
        <v>238</v>
      </c>
      <c r="B4157" s="1">
        <v>44427</v>
      </c>
      <c r="C4157" s="1" t="str">
        <f t="shared" si="64"/>
        <v>21231</v>
      </c>
      <c r="D4157" t="s">
        <v>109</v>
      </c>
      <c r="E4157" t="s">
        <v>120</v>
      </c>
      <c r="F4157" t="s">
        <v>113</v>
      </c>
      <c r="G4157">
        <v>19.5</v>
      </c>
      <c r="H4157">
        <v>173.55</v>
      </c>
      <c r="I4157" t="s">
        <v>22</v>
      </c>
      <c r="J4157" t="str">
        <f>_xlfn.XLOOKUP(Table1_1[[#This Row],[Analyte]],[1]analyte_order!$B:$B,[1]analyte_order!$C:$C)</f>
        <v>72629-94-8</v>
      </c>
      <c r="K4157">
        <f>_xlfn.XLOOKUP(Table1_1[[#This Row],[CAS_rn]],[1]analyte_order!$C:$C,[1]analyte_order!$E:$E)</f>
        <v>10</v>
      </c>
      <c r="L4157" s="3">
        <v>11.9</v>
      </c>
    </row>
    <row r="4158" spans="1:12" x14ac:dyDescent="0.3">
      <c r="A4158" t="s">
        <v>238</v>
      </c>
      <c r="B4158" s="1">
        <v>44427</v>
      </c>
      <c r="C4158" s="1" t="str">
        <f t="shared" si="64"/>
        <v>21231</v>
      </c>
      <c r="D4158" t="s">
        <v>109</v>
      </c>
      <c r="E4158" t="s">
        <v>120</v>
      </c>
      <c r="F4158" t="s">
        <v>113</v>
      </c>
      <c r="G4158">
        <v>19.5</v>
      </c>
      <c r="H4158">
        <v>173.55</v>
      </c>
      <c r="I4158" t="s">
        <v>23</v>
      </c>
      <c r="J4158" t="str">
        <f>_xlfn.XLOOKUP(Table1_1[[#This Row],[Analyte]],[1]analyte_order!$B:$B,[1]analyte_order!$C:$C)</f>
        <v>376-06-7</v>
      </c>
      <c r="K4158">
        <f>_xlfn.XLOOKUP(Table1_1[[#This Row],[CAS_rn]],[1]analyte_order!$C:$C,[1]analyte_order!$E:$E)</f>
        <v>11</v>
      </c>
      <c r="L4158" s="3">
        <v>19.100000000000001</v>
      </c>
    </row>
    <row r="4159" spans="1:12" x14ac:dyDescent="0.3">
      <c r="A4159" t="s">
        <v>238</v>
      </c>
      <c r="B4159" s="1">
        <v>44427</v>
      </c>
      <c r="C4159" s="1" t="str">
        <f t="shared" si="64"/>
        <v>21231</v>
      </c>
      <c r="D4159" t="s">
        <v>109</v>
      </c>
      <c r="E4159" t="s">
        <v>120</v>
      </c>
      <c r="F4159" t="s">
        <v>113</v>
      </c>
      <c r="G4159">
        <v>19.5</v>
      </c>
      <c r="H4159">
        <v>173.55</v>
      </c>
      <c r="I4159" t="s">
        <v>24</v>
      </c>
      <c r="J4159" t="str">
        <f>_xlfn.XLOOKUP(Table1_1[[#This Row],[Analyte]],[1]analyte_order!$B:$B,[1]analyte_order!$C:$C)</f>
        <v>67905-19-5</v>
      </c>
      <c r="K4159">
        <f>_xlfn.XLOOKUP(Table1_1[[#This Row],[CAS_rn]],[1]analyte_order!$C:$C,[1]analyte_order!$E:$E)</f>
        <v>12</v>
      </c>
      <c r="L4159" s="3">
        <v>4.36E-2</v>
      </c>
    </row>
    <row r="4160" spans="1:12" x14ac:dyDescent="0.3">
      <c r="A4160" t="s">
        <v>238</v>
      </c>
      <c r="B4160" s="1">
        <v>44427</v>
      </c>
      <c r="C4160" s="1" t="str">
        <f t="shared" si="64"/>
        <v>21231</v>
      </c>
      <c r="D4160" t="s">
        <v>109</v>
      </c>
      <c r="E4160" t="s">
        <v>120</v>
      </c>
      <c r="F4160" t="s">
        <v>113</v>
      </c>
      <c r="G4160">
        <v>19.5</v>
      </c>
      <c r="H4160">
        <v>173.55</v>
      </c>
      <c r="I4160" t="s">
        <v>13</v>
      </c>
      <c r="J4160" t="str">
        <f>_xlfn.XLOOKUP(Table1_1[[#This Row],[Analyte]],[1]analyte_order!$B:$B,[1]analyte_order!$C:$C)</f>
        <v>375-73-5</v>
      </c>
      <c r="K4160">
        <f>_xlfn.XLOOKUP(Table1_1[[#This Row],[CAS_rn]],[1]analyte_order!$C:$C,[1]analyte_order!$E:$E)</f>
        <v>14</v>
      </c>
      <c r="L4160" s="3">
        <v>0.28599999999999998</v>
      </c>
    </row>
    <row r="4161" spans="1:12" x14ac:dyDescent="0.3">
      <c r="A4161" t="s">
        <v>238</v>
      </c>
      <c r="B4161" s="1">
        <v>44427</v>
      </c>
      <c r="C4161" s="1" t="str">
        <f t="shared" si="64"/>
        <v>21231</v>
      </c>
      <c r="D4161" t="s">
        <v>109</v>
      </c>
      <c r="E4161" t="s">
        <v>120</v>
      </c>
      <c r="F4161" t="s">
        <v>113</v>
      </c>
      <c r="G4161">
        <v>19.5</v>
      </c>
      <c r="H4161">
        <v>173.55</v>
      </c>
      <c r="I4161" t="s">
        <v>14</v>
      </c>
      <c r="J4161" t="str">
        <f>_xlfn.XLOOKUP(Table1_1[[#This Row],[Analyte]],[1]analyte_order!$B:$B,[1]analyte_order!$C:$C)</f>
        <v>2706-91-4</v>
      </c>
      <c r="K4161">
        <f>_xlfn.XLOOKUP(Table1_1[[#This Row],[CAS_rn]],[1]analyte_order!$C:$C,[1]analyte_order!$E:$E)</f>
        <v>15</v>
      </c>
      <c r="L4161" s="3">
        <v>0.89800000000000002</v>
      </c>
    </row>
    <row r="4162" spans="1:12" x14ac:dyDescent="0.3">
      <c r="A4162" t="s">
        <v>238</v>
      </c>
      <c r="B4162" s="1">
        <v>44427</v>
      </c>
      <c r="C4162" s="1" t="str">
        <f t="shared" ref="C4162:C4225" si="65">TEXT(B4162,"yy")&amp;TEXT((B4162-DATEVALUE("1/1/"&amp;TEXT(B4162,"yy"))+1),"000")</f>
        <v>21231</v>
      </c>
      <c r="D4162" t="s">
        <v>109</v>
      </c>
      <c r="E4162" t="s">
        <v>120</v>
      </c>
      <c r="F4162" t="s">
        <v>113</v>
      </c>
      <c r="G4162">
        <v>19.5</v>
      </c>
      <c r="H4162">
        <v>173.55</v>
      </c>
      <c r="I4162" t="s">
        <v>15</v>
      </c>
      <c r="J4162" t="str">
        <f>_xlfn.XLOOKUP(Table1_1[[#This Row],[Analyte]],[1]analyte_order!$B:$B,[1]analyte_order!$C:$C)</f>
        <v>355-46-4</v>
      </c>
      <c r="K4162">
        <f>_xlfn.XLOOKUP(Table1_1[[#This Row],[CAS_rn]],[1]analyte_order!$C:$C,[1]analyte_order!$E:$E)</f>
        <v>16</v>
      </c>
      <c r="L4162" s="3">
        <v>13.4</v>
      </c>
    </row>
    <row r="4163" spans="1:12" x14ac:dyDescent="0.3">
      <c r="A4163" t="s">
        <v>238</v>
      </c>
      <c r="B4163" s="1">
        <v>44427</v>
      </c>
      <c r="C4163" s="1" t="str">
        <f t="shared" si="65"/>
        <v>21231</v>
      </c>
      <c r="D4163" t="s">
        <v>109</v>
      </c>
      <c r="E4163" t="s">
        <v>120</v>
      </c>
      <c r="F4163" t="s">
        <v>113</v>
      </c>
      <c r="G4163">
        <v>19.5</v>
      </c>
      <c r="H4163">
        <v>173.55</v>
      </c>
      <c r="I4163" t="s">
        <v>16</v>
      </c>
      <c r="J4163" t="str">
        <f>_xlfn.XLOOKUP(Table1_1[[#This Row],[Analyte]],[1]analyte_order!$B:$B,[1]analyte_order!$C:$C)</f>
        <v>375-92-8</v>
      </c>
      <c r="K4163">
        <f>_xlfn.XLOOKUP(Table1_1[[#This Row],[CAS_rn]],[1]analyte_order!$C:$C,[1]analyte_order!$E:$E)</f>
        <v>17</v>
      </c>
      <c r="L4163" s="3">
        <v>5</v>
      </c>
    </row>
    <row r="4164" spans="1:12" x14ac:dyDescent="0.3">
      <c r="A4164" t="s">
        <v>238</v>
      </c>
      <c r="B4164" s="1">
        <v>44427</v>
      </c>
      <c r="C4164" s="1" t="str">
        <f t="shared" si="65"/>
        <v>21231</v>
      </c>
      <c r="D4164" t="s">
        <v>109</v>
      </c>
      <c r="E4164" t="s">
        <v>120</v>
      </c>
      <c r="F4164" t="s">
        <v>113</v>
      </c>
      <c r="G4164">
        <v>19.5</v>
      </c>
      <c r="H4164">
        <v>173.55</v>
      </c>
      <c r="I4164" t="s">
        <v>17</v>
      </c>
      <c r="J4164" t="str">
        <f>_xlfn.XLOOKUP(Table1_1[[#This Row],[Analyte]],[1]analyte_order!$B:$B,[1]analyte_order!$C:$C)</f>
        <v>1763-23-1</v>
      </c>
      <c r="K4164">
        <f>_xlfn.XLOOKUP(Table1_1[[#This Row],[CAS_rn]],[1]analyte_order!$C:$C,[1]analyte_order!$E:$E)</f>
        <v>18</v>
      </c>
      <c r="L4164" s="3">
        <v>1880</v>
      </c>
    </row>
    <row r="4165" spans="1:12" x14ac:dyDescent="0.3">
      <c r="A4165" t="s">
        <v>238</v>
      </c>
      <c r="B4165" s="1">
        <v>44427</v>
      </c>
      <c r="C4165" s="1" t="str">
        <f t="shared" si="65"/>
        <v>21231</v>
      </c>
      <c r="D4165" t="s">
        <v>109</v>
      </c>
      <c r="E4165" t="s">
        <v>120</v>
      </c>
      <c r="F4165" t="s">
        <v>113</v>
      </c>
      <c r="G4165">
        <v>19.5</v>
      </c>
      <c r="H4165">
        <v>173.55</v>
      </c>
      <c r="I4165" t="s">
        <v>25</v>
      </c>
      <c r="J4165" t="str">
        <f>_xlfn.XLOOKUP(Table1_1[[#This Row],[Analyte]],[1]analyte_order!$B:$B,[1]analyte_order!$C:$C)</f>
        <v>68259-12-1</v>
      </c>
      <c r="K4165">
        <f>_xlfn.XLOOKUP(Table1_1[[#This Row],[CAS_rn]],[1]analyte_order!$C:$C,[1]analyte_order!$E:$E)</f>
        <v>19</v>
      </c>
      <c r="L4165" s="3">
        <v>31.6</v>
      </c>
    </row>
    <row r="4166" spans="1:12" x14ac:dyDescent="0.3">
      <c r="A4166" t="s">
        <v>238</v>
      </c>
      <c r="B4166" s="1">
        <v>44427</v>
      </c>
      <c r="C4166" s="1" t="str">
        <f t="shared" si="65"/>
        <v>21231</v>
      </c>
      <c r="D4166" t="s">
        <v>109</v>
      </c>
      <c r="E4166" t="s">
        <v>120</v>
      </c>
      <c r="F4166" t="s">
        <v>113</v>
      </c>
      <c r="G4166">
        <v>19.5</v>
      </c>
      <c r="H4166">
        <v>173.55</v>
      </c>
      <c r="I4166" t="s">
        <v>26</v>
      </c>
      <c r="J4166" t="str">
        <f>_xlfn.XLOOKUP(Table1_1[[#This Row],[Analyte]],[1]analyte_order!$B:$B,[1]analyte_order!$C:$C)</f>
        <v>335-77-3</v>
      </c>
      <c r="K4166">
        <f>_xlfn.XLOOKUP(Table1_1[[#This Row],[CAS_rn]],[1]analyte_order!$C:$C,[1]analyte_order!$E:$E)</f>
        <v>20</v>
      </c>
      <c r="L4166" s="3">
        <v>46.7</v>
      </c>
    </row>
    <row r="4167" spans="1:12" x14ac:dyDescent="0.3">
      <c r="A4167" t="s">
        <v>238</v>
      </c>
      <c r="B4167" s="1">
        <v>44427</v>
      </c>
      <c r="C4167" s="1" t="str">
        <f t="shared" si="65"/>
        <v>21231</v>
      </c>
      <c r="D4167" t="s">
        <v>109</v>
      </c>
      <c r="E4167" t="s">
        <v>120</v>
      </c>
      <c r="F4167" t="s">
        <v>113</v>
      </c>
      <c r="G4167">
        <v>19.5</v>
      </c>
      <c r="H4167">
        <v>173.55</v>
      </c>
      <c r="I4167" t="s">
        <v>27</v>
      </c>
      <c r="J4167" t="str">
        <f>_xlfn.XLOOKUP(Table1_1[[#This Row],[Analyte]],[1]analyte_order!$B:$B,[1]analyte_order!$C:$C)</f>
        <v>79780-39-5</v>
      </c>
      <c r="K4167">
        <f>_xlfn.XLOOKUP(Table1_1[[#This Row],[CAS_rn]],[1]analyte_order!$C:$C,[1]analyte_order!$E:$E)</f>
        <v>21</v>
      </c>
      <c r="L4167" s="3">
        <v>18.7</v>
      </c>
    </row>
    <row r="4168" spans="1:12" x14ac:dyDescent="0.3">
      <c r="A4168" t="s">
        <v>238</v>
      </c>
      <c r="B4168" s="1">
        <v>44427</v>
      </c>
      <c r="C4168" s="1" t="str">
        <f t="shared" si="65"/>
        <v>21231</v>
      </c>
      <c r="D4168" t="s">
        <v>109</v>
      </c>
      <c r="E4168" t="s">
        <v>120</v>
      </c>
      <c r="F4168" t="s">
        <v>113</v>
      </c>
      <c r="G4168">
        <v>19.5</v>
      </c>
      <c r="H4168">
        <v>173.55</v>
      </c>
      <c r="I4168" t="s">
        <v>28</v>
      </c>
      <c r="J4168" t="str">
        <f>_xlfn.XLOOKUP(Table1_1[[#This Row],[Analyte]],[1]analyte_order!$B:$B,[1]analyte_order!$C:$C)</f>
        <v>757124-72-4</v>
      </c>
      <c r="K4168">
        <f>_xlfn.XLOOKUP(Table1_1[[#This Row],[CAS_rn]],[1]analyte_order!$C:$C,[1]analyte_order!$E:$E)</f>
        <v>22</v>
      </c>
      <c r="L4168" s="3">
        <v>0.218</v>
      </c>
    </row>
    <row r="4169" spans="1:12" x14ac:dyDescent="0.3">
      <c r="A4169" t="s">
        <v>238</v>
      </c>
      <c r="B4169" s="1">
        <v>44427</v>
      </c>
      <c r="C4169" s="1" t="str">
        <f t="shared" si="65"/>
        <v>21231</v>
      </c>
      <c r="D4169" t="s">
        <v>109</v>
      </c>
      <c r="E4169" t="s">
        <v>120</v>
      </c>
      <c r="F4169" t="s">
        <v>113</v>
      </c>
      <c r="G4169">
        <v>19.5</v>
      </c>
      <c r="H4169">
        <v>173.55</v>
      </c>
      <c r="I4169" t="s">
        <v>18</v>
      </c>
      <c r="J4169" t="str">
        <f>_xlfn.XLOOKUP(Table1_1[[#This Row],[Analyte]],[1]analyte_order!$B:$B,[1]analyte_order!$C:$C)</f>
        <v>27619-97-2</v>
      </c>
      <c r="K4169">
        <f>_xlfn.XLOOKUP(Table1_1[[#This Row],[CAS_rn]],[1]analyte_order!$C:$C,[1]analyte_order!$E:$E)</f>
        <v>23</v>
      </c>
      <c r="L4169" s="3">
        <v>4.36E-2</v>
      </c>
    </row>
    <row r="4170" spans="1:12" x14ac:dyDescent="0.3">
      <c r="A4170" t="s">
        <v>238</v>
      </c>
      <c r="B4170" s="1">
        <v>44427</v>
      </c>
      <c r="C4170" s="1" t="str">
        <f t="shared" si="65"/>
        <v>21231</v>
      </c>
      <c r="D4170" t="s">
        <v>109</v>
      </c>
      <c r="E4170" t="s">
        <v>120</v>
      </c>
      <c r="F4170" t="s">
        <v>113</v>
      </c>
      <c r="G4170">
        <v>19.5</v>
      </c>
      <c r="H4170">
        <v>173.55</v>
      </c>
      <c r="I4170" t="s">
        <v>29</v>
      </c>
      <c r="J4170" t="str">
        <f>_xlfn.XLOOKUP(Table1_1[[#This Row],[Analyte]],[1]analyte_order!$B:$B,[1]analyte_order!$C:$C)</f>
        <v>39108-34-4</v>
      </c>
      <c r="K4170">
        <f>_xlfn.XLOOKUP(Table1_1[[#This Row],[CAS_rn]],[1]analyte_order!$C:$C,[1]analyte_order!$E:$E)</f>
        <v>24</v>
      </c>
      <c r="L4170" s="3">
        <v>7.82</v>
      </c>
    </row>
    <row r="4171" spans="1:12" x14ac:dyDescent="0.3">
      <c r="A4171" t="s">
        <v>238</v>
      </c>
      <c r="B4171" s="1">
        <v>44427</v>
      </c>
      <c r="C4171" s="1" t="str">
        <f t="shared" si="65"/>
        <v>21231</v>
      </c>
      <c r="D4171" t="s">
        <v>109</v>
      </c>
      <c r="E4171" t="s">
        <v>120</v>
      </c>
      <c r="F4171" t="s">
        <v>113</v>
      </c>
      <c r="G4171">
        <v>19.5</v>
      </c>
      <c r="H4171">
        <v>173.55</v>
      </c>
      <c r="I4171" t="s">
        <v>30</v>
      </c>
      <c r="J4171" t="str">
        <f>_xlfn.XLOOKUP(Table1_1[[#This Row],[Analyte]],[1]analyte_order!$B:$B,[1]analyte_order!$C:$C)</f>
        <v>120226-60-0</v>
      </c>
      <c r="K4171">
        <f>_xlfn.XLOOKUP(Table1_1[[#This Row],[CAS_rn]],[1]analyte_order!$C:$C,[1]analyte_order!$E:$E)</f>
        <v>25</v>
      </c>
      <c r="L4171" s="3">
        <v>4.24</v>
      </c>
    </row>
    <row r="4172" spans="1:12" x14ac:dyDescent="0.3">
      <c r="A4172" t="s">
        <v>238</v>
      </c>
      <c r="B4172" s="1">
        <v>44427</v>
      </c>
      <c r="C4172" s="1" t="str">
        <f t="shared" si="65"/>
        <v>21231</v>
      </c>
      <c r="D4172" t="s">
        <v>109</v>
      </c>
      <c r="E4172" t="s">
        <v>120</v>
      </c>
      <c r="F4172" t="s">
        <v>113</v>
      </c>
      <c r="G4172">
        <v>19.5</v>
      </c>
      <c r="H4172">
        <v>173.55</v>
      </c>
      <c r="I4172" t="s">
        <v>31</v>
      </c>
      <c r="J4172" t="str">
        <f>_xlfn.XLOOKUP(Table1_1[[#This Row],[Analyte]],[1]analyte_order!$B:$B,[1]analyte_order!$C:$C)</f>
        <v>2355-31-9</v>
      </c>
      <c r="K4172">
        <f>_xlfn.XLOOKUP(Table1_1[[#This Row],[CAS_rn]],[1]analyte_order!$C:$C,[1]analyte_order!$E:$E)</f>
        <v>26</v>
      </c>
      <c r="L4172" s="3">
        <v>4.36E-2</v>
      </c>
    </row>
    <row r="4173" spans="1:12" x14ac:dyDescent="0.3">
      <c r="A4173" t="s">
        <v>238</v>
      </c>
      <c r="B4173" s="1">
        <v>44427</v>
      </c>
      <c r="C4173" s="1" t="str">
        <f t="shared" si="65"/>
        <v>21231</v>
      </c>
      <c r="D4173" t="s">
        <v>109</v>
      </c>
      <c r="E4173" t="s">
        <v>120</v>
      </c>
      <c r="F4173" t="s">
        <v>113</v>
      </c>
      <c r="G4173">
        <v>19.5</v>
      </c>
      <c r="H4173">
        <v>173.55</v>
      </c>
      <c r="I4173" t="s">
        <v>32</v>
      </c>
      <c r="J4173" t="str">
        <f>_xlfn.XLOOKUP(Table1_1[[#This Row],[Analyte]],[1]analyte_order!$B:$B,[1]analyte_order!$C:$C)</f>
        <v>2991-50-6</v>
      </c>
      <c r="K4173">
        <f>_xlfn.XLOOKUP(Table1_1[[#This Row],[CAS_rn]],[1]analyte_order!$C:$C,[1]analyte_order!$E:$E)</f>
        <v>27</v>
      </c>
      <c r="L4173" s="3">
        <v>4.36E-2</v>
      </c>
    </row>
    <row r="4174" spans="1:12" x14ac:dyDescent="0.3">
      <c r="A4174" t="s">
        <v>238</v>
      </c>
      <c r="B4174" s="1">
        <v>44427</v>
      </c>
      <c r="C4174" s="1" t="str">
        <f t="shared" si="65"/>
        <v>21231</v>
      </c>
      <c r="D4174" t="s">
        <v>109</v>
      </c>
      <c r="E4174" t="s">
        <v>120</v>
      </c>
      <c r="F4174" t="s">
        <v>113</v>
      </c>
      <c r="G4174">
        <v>19.5</v>
      </c>
      <c r="H4174">
        <v>173.55</v>
      </c>
      <c r="I4174" t="s">
        <v>33</v>
      </c>
      <c r="J4174" t="str">
        <f>_xlfn.XLOOKUP(Table1_1[[#This Row],[Analyte]],[1]analyte_order!$B:$B,[1]analyte_order!$C:$C)</f>
        <v>754-91-6</v>
      </c>
      <c r="K4174">
        <f>_xlfn.XLOOKUP(Table1_1[[#This Row],[CAS_rn]],[1]analyte_order!$C:$C,[1]analyte_order!$E:$E)</f>
        <v>28</v>
      </c>
      <c r="L4174" s="3">
        <v>5.88</v>
      </c>
    </row>
    <row r="4175" spans="1:12" x14ac:dyDescent="0.3">
      <c r="A4175" t="s">
        <v>238</v>
      </c>
      <c r="B4175" s="1">
        <v>44427</v>
      </c>
      <c r="C4175" s="1" t="str">
        <f t="shared" si="65"/>
        <v>21231</v>
      </c>
      <c r="D4175" t="s">
        <v>109</v>
      </c>
      <c r="E4175" t="s">
        <v>120</v>
      </c>
      <c r="F4175" t="s">
        <v>113</v>
      </c>
      <c r="G4175">
        <v>19.5</v>
      </c>
      <c r="H4175">
        <v>173.55</v>
      </c>
      <c r="I4175" t="s">
        <v>34</v>
      </c>
      <c r="J4175" t="str">
        <f>_xlfn.XLOOKUP(Table1_1[[#This Row],[Analyte]],[1]analyte_order!$B:$B,[1]analyte_order!$C:$C)</f>
        <v>2806-24-8</v>
      </c>
      <c r="K4175">
        <f>_xlfn.XLOOKUP(Table1_1[[#This Row],[CAS_rn]],[1]analyte_order!$C:$C,[1]analyte_order!$E:$E)</f>
        <v>29</v>
      </c>
      <c r="L4175" s="3">
        <v>0.109</v>
      </c>
    </row>
    <row r="4176" spans="1:12" x14ac:dyDescent="0.3">
      <c r="A4176" t="s">
        <v>238</v>
      </c>
      <c r="B4176" s="1">
        <v>44427</v>
      </c>
      <c r="C4176" s="1" t="str">
        <f t="shared" si="65"/>
        <v>21231</v>
      </c>
      <c r="D4176" t="s">
        <v>109</v>
      </c>
      <c r="E4176" t="s">
        <v>120</v>
      </c>
      <c r="F4176" t="s">
        <v>113</v>
      </c>
      <c r="G4176">
        <v>19.5</v>
      </c>
      <c r="H4176">
        <v>173.55</v>
      </c>
      <c r="I4176" t="s">
        <v>35</v>
      </c>
      <c r="J4176" t="str">
        <f>_xlfn.XLOOKUP(Table1_1[[#This Row],[Analyte]],[1]analyte_order!$B:$B,[1]analyte_order!$C:$C)</f>
        <v>31506-32-8</v>
      </c>
      <c r="K4176">
        <f>_xlfn.XLOOKUP(Table1_1[[#This Row],[CAS_rn]],[1]analyte_order!$C:$C,[1]analyte_order!$E:$E)</f>
        <v>30</v>
      </c>
      <c r="L4176" s="3">
        <v>0.218</v>
      </c>
    </row>
    <row r="4177" spans="1:12" x14ac:dyDescent="0.3">
      <c r="A4177" t="s">
        <v>238</v>
      </c>
      <c r="B4177" s="1">
        <v>44427</v>
      </c>
      <c r="C4177" s="1" t="str">
        <f t="shared" si="65"/>
        <v>21231</v>
      </c>
      <c r="D4177" t="s">
        <v>109</v>
      </c>
      <c r="E4177" t="s">
        <v>120</v>
      </c>
      <c r="F4177" t="s">
        <v>113</v>
      </c>
      <c r="G4177">
        <v>19.5</v>
      </c>
      <c r="H4177">
        <v>173.55</v>
      </c>
      <c r="I4177" t="s">
        <v>36</v>
      </c>
      <c r="J4177" t="str">
        <f>_xlfn.XLOOKUP(Table1_1[[#This Row],[Analyte]],[1]analyte_order!$B:$B,[1]analyte_order!$C:$C)</f>
        <v>4151-50-2</v>
      </c>
      <c r="K4177">
        <f>_xlfn.XLOOKUP(Table1_1[[#This Row],[CAS_rn]],[1]analyte_order!$C:$C,[1]analyte_order!$E:$E)</f>
        <v>31</v>
      </c>
      <c r="L4177" s="3">
        <v>4.36E-2</v>
      </c>
    </row>
    <row r="4178" spans="1:12" x14ac:dyDescent="0.3">
      <c r="A4178" t="s">
        <v>238</v>
      </c>
      <c r="B4178" s="1">
        <v>44427</v>
      </c>
      <c r="C4178" s="1" t="str">
        <f t="shared" si="65"/>
        <v>21231</v>
      </c>
      <c r="D4178" t="s">
        <v>109</v>
      </c>
      <c r="E4178" t="s">
        <v>120</v>
      </c>
      <c r="F4178" t="s">
        <v>113</v>
      </c>
      <c r="G4178">
        <v>19.5</v>
      </c>
      <c r="H4178">
        <v>173.55</v>
      </c>
      <c r="I4178" t="s">
        <v>37</v>
      </c>
      <c r="J4178" t="str">
        <f>_xlfn.XLOOKUP(Table1_1[[#This Row],[Analyte]],[1]analyte_order!$B:$B,[1]analyte_order!$C:$C)</f>
        <v>13252-13-6</v>
      </c>
      <c r="K4178">
        <f>_xlfn.XLOOKUP(Table1_1[[#This Row],[CAS_rn]],[1]analyte_order!$C:$C,[1]analyte_order!$E:$E)</f>
        <v>34</v>
      </c>
      <c r="L4178" s="3">
        <v>4.36E-2</v>
      </c>
    </row>
    <row r="4179" spans="1:12" x14ac:dyDescent="0.3">
      <c r="A4179" t="s">
        <v>238</v>
      </c>
      <c r="B4179" s="1">
        <v>44427</v>
      </c>
      <c r="C4179" s="1" t="str">
        <f t="shared" si="65"/>
        <v>21231</v>
      </c>
      <c r="D4179" t="s">
        <v>109</v>
      </c>
      <c r="E4179" t="s">
        <v>120</v>
      </c>
      <c r="F4179" t="s">
        <v>113</v>
      </c>
      <c r="G4179">
        <v>19.5</v>
      </c>
      <c r="H4179">
        <v>173.55</v>
      </c>
      <c r="I4179" t="s">
        <v>38</v>
      </c>
      <c r="J4179" t="str">
        <f>_xlfn.XLOOKUP(Table1_1[[#This Row],[Analyte]],[1]analyte_order!$B:$B,[1]analyte_order!$C:$C)</f>
        <v>919005-14-4</v>
      </c>
      <c r="K4179">
        <f>_xlfn.XLOOKUP(Table1_1[[#This Row],[CAS_rn]],[1]analyte_order!$C:$C,[1]analyte_order!$E:$E)</f>
        <v>35</v>
      </c>
      <c r="L4179" s="3">
        <v>4.36E-2</v>
      </c>
    </row>
    <row r="4180" spans="1:12" x14ac:dyDescent="0.3">
      <c r="A4180" t="s">
        <v>238</v>
      </c>
      <c r="B4180" s="1">
        <v>44427</v>
      </c>
      <c r="C4180" s="1" t="str">
        <f t="shared" si="65"/>
        <v>21231</v>
      </c>
      <c r="D4180" t="s">
        <v>109</v>
      </c>
      <c r="E4180" t="s">
        <v>120</v>
      </c>
      <c r="F4180" t="s">
        <v>113</v>
      </c>
      <c r="G4180">
        <v>19.5</v>
      </c>
      <c r="H4180">
        <v>173.55</v>
      </c>
      <c r="I4180" t="s">
        <v>39</v>
      </c>
      <c r="J4180" t="str">
        <f>_xlfn.XLOOKUP(Table1_1[[#This Row],[Analyte]],[1]analyte_order!$B:$B,[1]analyte_order!$C:$C)</f>
        <v>756426-58-1</v>
      </c>
      <c r="K4180">
        <f>_xlfn.XLOOKUP(Table1_1[[#This Row],[CAS_rn]],[1]analyte_order!$C:$C,[1]analyte_order!$E:$E)</f>
        <v>36</v>
      </c>
      <c r="L4180" s="3">
        <v>0.218</v>
      </c>
    </row>
    <row r="4181" spans="1:12" x14ac:dyDescent="0.3">
      <c r="A4181" t="s">
        <v>238</v>
      </c>
      <c r="B4181" s="1">
        <v>44427</v>
      </c>
      <c r="C4181" s="1" t="str">
        <f t="shared" si="65"/>
        <v>21231</v>
      </c>
      <c r="D4181" t="s">
        <v>109</v>
      </c>
      <c r="E4181" t="s">
        <v>120</v>
      </c>
      <c r="F4181" t="s">
        <v>113</v>
      </c>
      <c r="G4181">
        <v>19.5</v>
      </c>
      <c r="H4181">
        <v>173.55</v>
      </c>
      <c r="I4181" t="s">
        <v>40</v>
      </c>
      <c r="J4181" t="str">
        <f>_xlfn.XLOOKUP(Table1_1[[#This Row],[Analyte]],[1]analyte_order!$B:$B,[1]analyte_order!$C:$C)</f>
        <v>763051-92-9</v>
      </c>
      <c r="K4181">
        <f>_xlfn.XLOOKUP(Table1_1[[#This Row],[CAS_rn]],[1]analyte_order!$C:$C,[1]analyte_order!$E:$E)</f>
        <v>37</v>
      </c>
      <c r="L4181" s="3">
        <v>0.218</v>
      </c>
    </row>
    <row r="4182" spans="1:12" x14ac:dyDescent="0.3">
      <c r="A4182" t="s">
        <v>238</v>
      </c>
      <c r="B4182" s="1">
        <v>44427</v>
      </c>
      <c r="C4182" s="1" t="str">
        <f t="shared" si="65"/>
        <v>21231</v>
      </c>
      <c r="D4182" t="s">
        <v>109</v>
      </c>
      <c r="E4182" t="s">
        <v>120</v>
      </c>
      <c r="F4182" t="s">
        <v>113</v>
      </c>
      <c r="G4182">
        <v>19.5</v>
      </c>
      <c r="H4182">
        <v>173.55</v>
      </c>
      <c r="I4182" t="s">
        <v>41</v>
      </c>
      <c r="J4182" t="str">
        <f>_xlfn.XLOOKUP(Table1_1[[#This Row],[Analyte]],[1]analyte_order!$B:$B,[1]analyte_order!$C:$C)</f>
        <v>356-02-5</v>
      </c>
      <c r="K4182">
        <f>_xlfn.XLOOKUP(Table1_1[[#This Row],[CAS_rn]],[1]analyte_order!$C:$C,[1]analyte_order!$E:$E)</f>
        <v>38</v>
      </c>
      <c r="L4182" s="3">
        <v>0.436</v>
      </c>
    </row>
    <row r="4183" spans="1:12" x14ac:dyDescent="0.3">
      <c r="A4183" t="s">
        <v>238</v>
      </c>
      <c r="B4183" s="1">
        <v>44427</v>
      </c>
      <c r="C4183" s="1" t="str">
        <f t="shared" si="65"/>
        <v>21231</v>
      </c>
      <c r="D4183" t="s">
        <v>109</v>
      </c>
      <c r="E4183" t="s">
        <v>120</v>
      </c>
      <c r="F4183" t="s">
        <v>113</v>
      </c>
      <c r="G4183">
        <v>19.5</v>
      </c>
      <c r="H4183">
        <v>173.55</v>
      </c>
      <c r="I4183" t="s">
        <v>42</v>
      </c>
      <c r="J4183" t="str">
        <f>_xlfn.XLOOKUP(Table1_1[[#This Row],[Analyte]],[1]analyte_order!$B:$B,[1]analyte_order!$C:$C)</f>
        <v>914637-49-3</v>
      </c>
      <c r="K4183">
        <f>_xlfn.XLOOKUP(Table1_1[[#This Row],[CAS_rn]],[1]analyte_order!$C:$C,[1]analyte_order!$E:$E)</f>
        <v>39</v>
      </c>
      <c r="L4183" s="3">
        <v>0.218</v>
      </c>
    </row>
    <row r="4184" spans="1:12" x14ac:dyDescent="0.3">
      <c r="A4184" t="s">
        <v>238</v>
      </c>
      <c r="B4184" s="1">
        <v>44427</v>
      </c>
      <c r="C4184" s="1" t="str">
        <f t="shared" si="65"/>
        <v>21231</v>
      </c>
      <c r="D4184" t="s">
        <v>109</v>
      </c>
      <c r="E4184" t="s">
        <v>120</v>
      </c>
      <c r="F4184" t="s">
        <v>113</v>
      </c>
      <c r="G4184">
        <v>19.5</v>
      </c>
      <c r="H4184">
        <v>173.55</v>
      </c>
      <c r="I4184" t="s">
        <v>43</v>
      </c>
      <c r="J4184" t="str">
        <f>_xlfn.XLOOKUP(Table1_1[[#This Row],[Analyte]],[1]analyte_order!$B:$B,[1]analyte_order!$C:$C)</f>
        <v>812-70-4</v>
      </c>
      <c r="K4184">
        <f>_xlfn.XLOOKUP(Table1_1[[#This Row],[CAS_rn]],[1]analyte_order!$C:$C,[1]analyte_order!$E:$E)</f>
        <v>40</v>
      </c>
      <c r="L4184" s="3">
        <v>5.25</v>
      </c>
    </row>
    <row r="4185" spans="1:12" x14ac:dyDescent="0.3">
      <c r="A4185" t="s">
        <v>238</v>
      </c>
      <c r="B4185" s="1">
        <v>44427</v>
      </c>
      <c r="C4185" s="1" t="str">
        <f t="shared" si="65"/>
        <v>21231</v>
      </c>
      <c r="D4185" t="s">
        <v>109</v>
      </c>
      <c r="E4185" t="s">
        <v>120</v>
      </c>
      <c r="F4185" t="s">
        <v>113</v>
      </c>
      <c r="G4185">
        <v>19.5</v>
      </c>
      <c r="H4185">
        <v>173.55</v>
      </c>
      <c r="I4185" t="s">
        <v>44</v>
      </c>
      <c r="J4185" t="str">
        <f>_xlfn.XLOOKUP(Table1_1[[#This Row],[Analyte]],[1]analyte_order!$B:$B,[1]analyte_order!$C:$C)</f>
        <v>53826-12-3</v>
      </c>
      <c r="K4185">
        <f>_xlfn.XLOOKUP(Table1_1[[#This Row],[CAS_rn]],[1]analyte_order!$C:$C,[1]analyte_order!$E:$E)</f>
        <v>41</v>
      </c>
      <c r="L4185" s="3">
        <v>0.109</v>
      </c>
    </row>
    <row r="4186" spans="1:12" x14ac:dyDescent="0.3">
      <c r="A4186" t="s">
        <v>238</v>
      </c>
      <c r="B4186" s="1">
        <v>44427</v>
      </c>
      <c r="C4186" s="1" t="str">
        <f t="shared" si="65"/>
        <v>21231</v>
      </c>
      <c r="D4186" t="s">
        <v>109</v>
      </c>
      <c r="E4186" t="s">
        <v>120</v>
      </c>
      <c r="F4186" t="s">
        <v>113</v>
      </c>
      <c r="G4186">
        <v>19.5</v>
      </c>
      <c r="H4186">
        <v>173.55</v>
      </c>
      <c r="I4186" t="s">
        <v>45</v>
      </c>
      <c r="J4186" t="str">
        <f>_xlfn.XLOOKUP(Table1_1[[#This Row],[Analyte]],[1]analyte_order!$B:$B,[1]analyte_order!$C:$C)</f>
        <v>27854-31-5</v>
      </c>
      <c r="K4186">
        <f>_xlfn.XLOOKUP(Table1_1[[#This Row],[CAS_rn]],[1]analyte_order!$C:$C,[1]analyte_order!$E:$E)</f>
        <v>42</v>
      </c>
      <c r="L4186" s="3">
        <v>0.436</v>
      </c>
    </row>
    <row r="4187" spans="1:12" x14ac:dyDescent="0.3">
      <c r="A4187" t="s">
        <v>238</v>
      </c>
      <c r="B4187" s="1">
        <v>44427</v>
      </c>
      <c r="C4187" s="1" t="str">
        <f t="shared" si="65"/>
        <v>21231</v>
      </c>
      <c r="D4187" t="s">
        <v>109</v>
      </c>
      <c r="E4187" t="s">
        <v>120</v>
      </c>
      <c r="F4187" t="s">
        <v>113</v>
      </c>
      <c r="G4187">
        <v>19.5</v>
      </c>
      <c r="H4187">
        <v>173.55</v>
      </c>
      <c r="I4187" t="s">
        <v>46</v>
      </c>
      <c r="J4187" t="str">
        <f>_xlfn.XLOOKUP(Table1_1[[#This Row],[Analyte]],[1]analyte_order!$B:$B,[1]analyte_order!$C:$C)</f>
        <v>53826-13-4</v>
      </c>
      <c r="K4187">
        <f>_xlfn.XLOOKUP(Table1_1[[#This Row],[CAS_rn]],[1]analyte_order!$C:$C,[1]analyte_order!$E:$E)</f>
        <v>43</v>
      </c>
      <c r="L4187" s="3">
        <v>0.436</v>
      </c>
    </row>
    <row r="4188" spans="1:12" x14ac:dyDescent="0.3">
      <c r="A4188" t="s">
        <v>238</v>
      </c>
      <c r="B4188" s="1">
        <v>44427</v>
      </c>
      <c r="C4188" s="1" t="str">
        <f t="shared" si="65"/>
        <v>21231</v>
      </c>
      <c r="D4188" t="s">
        <v>109</v>
      </c>
      <c r="E4188" t="s">
        <v>120</v>
      </c>
      <c r="F4188" t="s">
        <v>113</v>
      </c>
      <c r="G4188">
        <v>19.5</v>
      </c>
      <c r="H4188">
        <v>173.55</v>
      </c>
      <c r="I4188" t="s">
        <v>47</v>
      </c>
      <c r="J4188" t="str">
        <f>_xlfn.XLOOKUP(Table1_1[[#This Row],[Analyte]],[1]analyte_order!$B:$B,[1]analyte_order!$C:$C)</f>
        <v>161094-75-3</v>
      </c>
      <c r="K4188">
        <f>_xlfn.XLOOKUP(Table1_1[[#This Row],[CAS_rn]],[1]analyte_order!$C:$C,[1]analyte_order!$E:$E)</f>
        <v>44</v>
      </c>
      <c r="L4188" s="3">
        <v>4.36E-2</v>
      </c>
    </row>
    <row r="4189" spans="1:12" x14ac:dyDescent="0.3">
      <c r="A4189" t="s">
        <v>238</v>
      </c>
      <c r="B4189" s="1">
        <v>44427</v>
      </c>
      <c r="C4189" s="1" t="str">
        <f t="shared" si="65"/>
        <v>21231</v>
      </c>
      <c r="D4189" t="s">
        <v>109</v>
      </c>
      <c r="E4189" t="s">
        <v>120</v>
      </c>
      <c r="F4189" t="s">
        <v>113</v>
      </c>
      <c r="G4189">
        <v>19.5</v>
      </c>
      <c r="H4189">
        <v>173.55</v>
      </c>
      <c r="I4189" t="s">
        <v>48</v>
      </c>
      <c r="J4189" t="str">
        <f>_xlfn.XLOOKUP(Table1_1[[#This Row],[Analyte]],[1]analyte_order!$B:$B,[1]analyte_order!$C:$C)</f>
        <v>70887-84-2</v>
      </c>
      <c r="K4189">
        <f>_xlfn.XLOOKUP(Table1_1[[#This Row],[CAS_rn]],[1]analyte_order!$C:$C,[1]analyte_order!$E:$E)</f>
        <v>45</v>
      </c>
      <c r="L4189" s="3">
        <v>4.36E-2</v>
      </c>
    </row>
    <row r="4190" spans="1:12" x14ac:dyDescent="0.3">
      <c r="A4190" t="s">
        <v>238</v>
      </c>
      <c r="B4190" s="1">
        <v>44427</v>
      </c>
      <c r="C4190" s="1" t="str">
        <f t="shared" si="65"/>
        <v>21231</v>
      </c>
      <c r="D4190" t="s">
        <v>109</v>
      </c>
      <c r="E4190" t="s">
        <v>120</v>
      </c>
      <c r="F4190" t="s">
        <v>113</v>
      </c>
      <c r="G4190">
        <v>19.5</v>
      </c>
      <c r="H4190">
        <v>173.55</v>
      </c>
      <c r="I4190" t="s">
        <v>49</v>
      </c>
      <c r="J4190" t="str">
        <f>_xlfn.XLOOKUP(Table1_1[[#This Row],[Analyte]],[1]analyte_order!$B:$B,[1]analyte_order!$C:$C)</f>
        <v>57677-95-9</v>
      </c>
      <c r="K4190">
        <f>_xlfn.XLOOKUP(Table1_1[[#This Row],[CAS_rn]],[1]analyte_order!$C:$C,[1]analyte_order!$E:$E)</f>
        <v>46</v>
      </c>
      <c r="L4190" s="3">
        <v>4.36E-2</v>
      </c>
    </row>
    <row r="4191" spans="1:12" x14ac:dyDescent="0.3">
      <c r="A4191" t="s">
        <v>238</v>
      </c>
      <c r="B4191" s="1">
        <v>44427</v>
      </c>
      <c r="C4191" s="1" t="str">
        <f t="shared" si="65"/>
        <v>21231</v>
      </c>
      <c r="D4191" t="s">
        <v>109</v>
      </c>
      <c r="E4191" t="s">
        <v>120</v>
      </c>
      <c r="F4191" t="s">
        <v>113</v>
      </c>
      <c r="G4191">
        <v>19.5</v>
      </c>
      <c r="H4191">
        <v>173.55</v>
      </c>
      <c r="I4191" t="s">
        <v>50</v>
      </c>
      <c r="J4191" t="str">
        <f>_xlfn.XLOOKUP(Table1_1[[#This Row],[Analyte]],[1]analyte_order!$B:$B,[1]analyte_order!$C:$C)</f>
        <v>30334-69-1</v>
      </c>
      <c r="K4191">
        <f>_xlfn.XLOOKUP(Table1_1[[#This Row],[CAS_rn]],[1]analyte_order!$C:$C,[1]analyte_order!$E:$E)</f>
        <v>51</v>
      </c>
      <c r="L4191" s="3">
        <v>7.36</v>
      </c>
    </row>
    <row r="4192" spans="1:12" x14ac:dyDescent="0.3">
      <c r="A4192" t="s">
        <v>238</v>
      </c>
      <c r="B4192" s="1">
        <v>44427</v>
      </c>
      <c r="C4192" s="1" t="str">
        <f t="shared" si="65"/>
        <v>21231</v>
      </c>
      <c r="D4192" t="s">
        <v>109</v>
      </c>
      <c r="E4192" t="s">
        <v>120</v>
      </c>
      <c r="F4192" t="s">
        <v>113</v>
      </c>
      <c r="G4192">
        <v>19.5</v>
      </c>
      <c r="H4192">
        <v>173.55</v>
      </c>
      <c r="I4192" t="s">
        <v>51</v>
      </c>
      <c r="J4192" t="str">
        <f>_xlfn.XLOOKUP(Table1_1[[#This Row],[Analyte]],[1]analyte_order!$B:$B,[1]analyte_order!$C:$C)</f>
        <v>41997-13-1</v>
      </c>
      <c r="K4192">
        <f>_xlfn.XLOOKUP(Table1_1[[#This Row],[CAS_rn]],[1]analyte_order!$C:$C,[1]analyte_order!$E:$E)</f>
        <v>52</v>
      </c>
      <c r="L4192" s="3">
        <v>19.3</v>
      </c>
    </row>
    <row r="4193" spans="1:12" x14ac:dyDescent="0.3">
      <c r="A4193" t="s">
        <v>238</v>
      </c>
      <c r="B4193" s="1">
        <v>44427</v>
      </c>
      <c r="C4193" s="1" t="str">
        <f t="shared" si="65"/>
        <v>21231</v>
      </c>
      <c r="D4193" t="s">
        <v>109</v>
      </c>
      <c r="E4193" t="s">
        <v>120</v>
      </c>
      <c r="F4193" t="s">
        <v>113</v>
      </c>
      <c r="G4193">
        <v>19.5</v>
      </c>
      <c r="H4193">
        <v>173.55</v>
      </c>
      <c r="I4193" t="s">
        <v>52</v>
      </c>
      <c r="J4193" t="str">
        <f>_xlfn.XLOOKUP(Table1_1[[#This Row],[Analyte]],[1]analyte_order!$B:$B,[1]analyte_order!$C:$C)</f>
        <v>423-41-6</v>
      </c>
      <c r="K4193">
        <f>_xlfn.XLOOKUP(Table1_1[[#This Row],[CAS_rn]],[1]analyte_order!$C:$C,[1]analyte_order!$E:$E)</f>
        <v>53</v>
      </c>
      <c r="L4193" s="3">
        <v>0.218</v>
      </c>
    </row>
    <row r="4194" spans="1:12" x14ac:dyDescent="0.3">
      <c r="A4194" t="s">
        <v>238</v>
      </c>
      <c r="B4194" s="1">
        <v>44427</v>
      </c>
      <c r="C4194" s="1" t="str">
        <f t="shared" si="65"/>
        <v>21231</v>
      </c>
      <c r="D4194" t="s">
        <v>109</v>
      </c>
      <c r="E4194" t="s">
        <v>120</v>
      </c>
      <c r="F4194" t="s">
        <v>113</v>
      </c>
      <c r="G4194">
        <v>19.5</v>
      </c>
      <c r="H4194">
        <v>173.55</v>
      </c>
      <c r="I4194" t="s">
        <v>53</v>
      </c>
      <c r="J4194" t="str">
        <f>_xlfn.XLOOKUP(Table1_1[[#This Row],[Analyte]],[1]analyte_order!$B:$B,[1]analyte_order!$C:$C)</f>
        <v>777011-38-8</v>
      </c>
      <c r="K4194">
        <f>_xlfn.XLOOKUP(Table1_1[[#This Row],[CAS_rn]],[1]analyte_order!$C:$C,[1]analyte_order!$E:$E)</f>
        <v>54</v>
      </c>
      <c r="L4194" s="3">
        <v>5.46</v>
      </c>
    </row>
    <row r="4195" spans="1:12" x14ac:dyDescent="0.3">
      <c r="A4195" t="s">
        <v>238</v>
      </c>
      <c r="B4195" s="1">
        <v>44427</v>
      </c>
      <c r="C4195" s="1" t="str">
        <f t="shared" si="65"/>
        <v>21231</v>
      </c>
      <c r="D4195" t="s">
        <v>109</v>
      </c>
      <c r="E4195" t="s">
        <v>120</v>
      </c>
      <c r="F4195" t="s">
        <v>113</v>
      </c>
      <c r="G4195">
        <v>19.5</v>
      </c>
      <c r="H4195">
        <v>173.55</v>
      </c>
      <c r="I4195" t="s">
        <v>54</v>
      </c>
      <c r="J4195" t="str">
        <f>_xlfn.XLOOKUP(Table1_1[[#This Row],[Analyte]],[1]analyte_order!$B:$B,[1]analyte_order!$C:$C)</f>
        <v>646-83-3</v>
      </c>
      <c r="K4195">
        <f>_xlfn.XLOOKUP(Table1_1[[#This Row],[CAS_rn]],[1]analyte_order!$C:$C,[1]analyte_order!$E:$E)</f>
        <v>55</v>
      </c>
      <c r="L4195" s="3">
        <v>0.17799999999999999</v>
      </c>
    </row>
    <row r="4196" spans="1:12" x14ac:dyDescent="0.3">
      <c r="A4196" t="s">
        <v>238</v>
      </c>
      <c r="B4196" s="1">
        <v>44427</v>
      </c>
      <c r="C4196" s="1" t="str">
        <f t="shared" si="65"/>
        <v>21231</v>
      </c>
      <c r="D4196" t="s">
        <v>109</v>
      </c>
      <c r="E4196" t="s">
        <v>120</v>
      </c>
      <c r="F4196" t="s">
        <v>113</v>
      </c>
      <c r="G4196">
        <v>19.5</v>
      </c>
      <c r="H4196">
        <v>173.55</v>
      </c>
      <c r="I4196" t="s">
        <v>55</v>
      </c>
      <c r="J4196" t="str">
        <f>_xlfn.XLOOKUP(Table1_1[[#This Row],[Analyte]],[1]analyte_order!$B:$B,[1]analyte_order!$C:$C)</f>
        <v>678-41-1</v>
      </c>
      <c r="K4196">
        <f>_xlfn.XLOOKUP(Table1_1[[#This Row],[CAS_rn]],[1]analyte_order!$C:$C,[1]analyte_order!$E:$E)</f>
        <v>56</v>
      </c>
      <c r="L4196" s="3">
        <v>4.36E-2</v>
      </c>
    </row>
    <row r="4197" spans="1:12" x14ac:dyDescent="0.3">
      <c r="A4197" t="s">
        <v>238</v>
      </c>
      <c r="B4197" s="1">
        <v>44427</v>
      </c>
      <c r="C4197" s="1" t="str">
        <f t="shared" si="65"/>
        <v>21231</v>
      </c>
      <c r="D4197" t="s">
        <v>109</v>
      </c>
      <c r="E4197" t="s">
        <v>120</v>
      </c>
      <c r="F4197" t="s">
        <v>113</v>
      </c>
      <c r="G4197">
        <v>19.5</v>
      </c>
      <c r="H4197">
        <v>173.55</v>
      </c>
      <c r="I4197" t="s">
        <v>56</v>
      </c>
      <c r="J4197" t="str">
        <f>_xlfn.XLOOKUP(Table1_1[[#This Row],[Analyte]],[1]analyte_order!$B:$B,[1]analyte_order!$C:$C)</f>
        <v>2965-52-8</v>
      </c>
      <c r="K4197">
        <f>_xlfn.XLOOKUP(Table1_1[[#This Row],[CAS_rn]],[1]analyte_order!$C:$C,[1]analyte_order!$E:$E)</f>
        <v>57</v>
      </c>
      <c r="L4197" s="3">
        <v>4.36E-2</v>
      </c>
    </row>
    <row r="4198" spans="1:12" x14ac:dyDescent="0.3">
      <c r="A4198" t="s">
        <v>239</v>
      </c>
      <c r="B4198" s="1">
        <v>44427</v>
      </c>
      <c r="C4198" s="1" t="str">
        <f t="shared" si="65"/>
        <v>21231</v>
      </c>
      <c r="D4198" t="s">
        <v>109</v>
      </c>
      <c r="E4198" t="s">
        <v>120</v>
      </c>
      <c r="F4198" t="s">
        <v>115</v>
      </c>
      <c r="G4198">
        <v>19.5</v>
      </c>
      <c r="H4198">
        <v>173.55</v>
      </c>
      <c r="I4198" t="s">
        <v>7</v>
      </c>
      <c r="J4198" t="str">
        <f>_xlfn.XLOOKUP(Table1_1[[#This Row],[Analyte]],[1]analyte_order!$B:$B,[1]analyte_order!$C:$C)</f>
        <v>375-22-4</v>
      </c>
      <c r="K4198">
        <f>_xlfn.XLOOKUP(Table1_1[[#This Row],[CAS_rn]],[1]analyte_order!$C:$C,[1]analyte_order!$E:$E)</f>
        <v>1</v>
      </c>
      <c r="L4198" s="3">
        <v>0.495</v>
      </c>
    </row>
    <row r="4199" spans="1:12" x14ac:dyDescent="0.3">
      <c r="A4199" t="s">
        <v>239</v>
      </c>
      <c r="B4199" s="1">
        <v>44427</v>
      </c>
      <c r="C4199" s="1" t="str">
        <f t="shared" si="65"/>
        <v>21231</v>
      </c>
      <c r="D4199" t="s">
        <v>109</v>
      </c>
      <c r="E4199" t="s">
        <v>120</v>
      </c>
      <c r="F4199" t="s">
        <v>115</v>
      </c>
      <c r="G4199">
        <v>19.5</v>
      </c>
      <c r="H4199">
        <v>173.55</v>
      </c>
      <c r="I4199" t="s">
        <v>8</v>
      </c>
      <c r="J4199" t="str">
        <f>_xlfn.XLOOKUP(Table1_1[[#This Row],[Analyte]],[1]analyte_order!$B:$B,[1]analyte_order!$C:$C)</f>
        <v>2706-90-3</v>
      </c>
      <c r="K4199">
        <f>_xlfn.XLOOKUP(Table1_1[[#This Row],[CAS_rn]],[1]analyte_order!$C:$C,[1]analyte_order!$E:$E)</f>
        <v>2</v>
      </c>
      <c r="L4199" s="3">
        <v>0.124</v>
      </c>
    </row>
    <row r="4200" spans="1:12" x14ac:dyDescent="0.3">
      <c r="A4200" t="s">
        <v>239</v>
      </c>
      <c r="B4200" s="1">
        <v>44427</v>
      </c>
      <c r="C4200" s="1" t="str">
        <f t="shared" si="65"/>
        <v>21231</v>
      </c>
      <c r="D4200" t="s">
        <v>109</v>
      </c>
      <c r="E4200" t="s">
        <v>120</v>
      </c>
      <c r="F4200" t="s">
        <v>115</v>
      </c>
      <c r="G4200">
        <v>19.5</v>
      </c>
      <c r="H4200">
        <v>173.55</v>
      </c>
      <c r="I4200" t="s">
        <v>9</v>
      </c>
      <c r="J4200" t="str">
        <f>_xlfn.XLOOKUP(Table1_1[[#This Row],[Analyte]],[1]analyte_order!$B:$B,[1]analyte_order!$C:$C)</f>
        <v>307-24-4</v>
      </c>
      <c r="K4200">
        <f>_xlfn.XLOOKUP(Table1_1[[#This Row],[CAS_rn]],[1]analyte_order!$C:$C,[1]analyte_order!$E:$E)</f>
        <v>3</v>
      </c>
      <c r="L4200" s="3">
        <v>4.9500000000000002E-2</v>
      </c>
    </row>
    <row r="4201" spans="1:12" x14ac:dyDescent="0.3">
      <c r="A4201" t="s">
        <v>239</v>
      </c>
      <c r="B4201" s="1">
        <v>44427</v>
      </c>
      <c r="C4201" s="1" t="str">
        <f t="shared" si="65"/>
        <v>21231</v>
      </c>
      <c r="D4201" t="s">
        <v>109</v>
      </c>
      <c r="E4201" t="s">
        <v>120</v>
      </c>
      <c r="F4201" t="s">
        <v>115</v>
      </c>
      <c r="G4201">
        <v>19.5</v>
      </c>
      <c r="H4201">
        <v>173.55</v>
      </c>
      <c r="I4201" t="s">
        <v>10</v>
      </c>
      <c r="J4201" t="str">
        <f>_xlfn.XLOOKUP(Table1_1[[#This Row],[Analyte]],[1]analyte_order!$B:$B,[1]analyte_order!$C:$C)</f>
        <v>375-85-9</v>
      </c>
      <c r="K4201">
        <f>_xlfn.XLOOKUP(Table1_1[[#This Row],[CAS_rn]],[1]analyte_order!$C:$C,[1]analyte_order!$E:$E)</f>
        <v>4</v>
      </c>
      <c r="L4201" s="3">
        <v>4.9500000000000002E-2</v>
      </c>
    </row>
    <row r="4202" spans="1:12" x14ac:dyDescent="0.3">
      <c r="A4202" t="s">
        <v>239</v>
      </c>
      <c r="B4202" s="1">
        <v>44427</v>
      </c>
      <c r="C4202" s="1" t="str">
        <f t="shared" si="65"/>
        <v>21231</v>
      </c>
      <c r="D4202" t="s">
        <v>109</v>
      </c>
      <c r="E4202" t="s">
        <v>120</v>
      </c>
      <c r="F4202" t="s">
        <v>115</v>
      </c>
      <c r="G4202">
        <v>19.5</v>
      </c>
      <c r="H4202">
        <v>173.55</v>
      </c>
      <c r="I4202" t="s">
        <v>11</v>
      </c>
      <c r="J4202" t="str">
        <f>_xlfn.XLOOKUP(Table1_1[[#This Row],[Analyte]],[1]analyte_order!$B:$B,[1]analyte_order!$C:$C)</f>
        <v>335-67-1</v>
      </c>
      <c r="K4202">
        <f>_xlfn.XLOOKUP(Table1_1[[#This Row],[CAS_rn]],[1]analyte_order!$C:$C,[1]analyte_order!$E:$E)</f>
        <v>5</v>
      </c>
      <c r="L4202" s="3">
        <v>4.9500000000000002E-2</v>
      </c>
    </row>
    <row r="4203" spans="1:12" x14ac:dyDescent="0.3">
      <c r="A4203" t="s">
        <v>239</v>
      </c>
      <c r="B4203" s="1">
        <v>44427</v>
      </c>
      <c r="C4203" s="1" t="str">
        <f t="shared" si="65"/>
        <v>21231</v>
      </c>
      <c r="D4203" t="s">
        <v>109</v>
      </c>
      <c r="E4203" t="s">
        <v>120</v>
      </c>
      <c r="F4203" t="s">
        <v>115</v>
      </c>
      <c r="G4203">
        <v>19.5</v>
      </c>
      <c r="H4203">
        <v>173.55</v>
      </c>
      <c r="I4203" t="s">
        <v>12</v>
      </c>
      <c r="J4203" t="str">
        <f>_xlfn.XLOOKUP(Table1_1[[#This Row],[Analyte]],[1]analyte_order!$B:$B,[1]analyte_order!$C:$C)</f>
        <v>375-95-1</v>
      </c>
      <c r="K4203">
        <f>_xlfn.XLOOKUP(Table1_1[[#This Row],[CAS_rn]],[1]analyte_order!$C:$C,[1]analyte_order!$E:$E)</f>
        <v>6</v>
      </c>
      <c r="L4203" s="3">
        <v>4.9500000000000002E-2</v>
      </c>
    </row>
    <row r="4204" spans="1:12" x14ac:dyDescent="0.3">
      <c r="A4204" t="s">
        <v>239</v>
      </c>
      <c r="B4204" s="1">
        <v>44427</v>
      </c>
      <c r="C4204" s="1" t="str">
        <f t="shared" si="65"/>
        <v>21231</v>
      </c>
      <c r="D4204" t="s">
        <v>109</v>
      </c>
      <c r="E4204" t="s">
        <v>120</v>
      </c>
      <c r="F4204" t="s">
        <v>115</v>
      </c>
      <c r="G4204">
        <v>19.5</v>
      </c>
      <c r="H4204">
        <v>173.55</v>
      </c>
      <c r="I4204" t="s">
        <v>19</v>
      </c>
      <c r="J4204" t="str">
        <f>_xlfn.XLOOKUP(Table1_1[[#This Row],[Analyte]],[1]analyte_order!$B:$B,[1]analyte_order!$C:$C)</f>
        <v>335-76-2</v>
      </c>
      <c r="K4204">
        <f>_xlfn.XLOOKUP(Table1_1[[#This Row],[CAS_rn]],[1]analyte_order!$C:$C,[1]analyte_order!$E:$E)</f>
        <v>7</v>
      </c>
      <c r="L4204" s="3">
        <v>0.70699999999999996</v>
      </c>
    </row>
    <row r="4205" spans="1:12" x14ac:dyDescent="0.3">
      <c r="A4205" t="s">
        <v>239</v>
      </c>
      <c r="B4205" s="1">
        <v>44427</v>
      </c>
      <c r="C4205" s="1" t="str">
        <f t="shared" si="65"/>
        <v>21231</v>
      </c>
      <c r="D4205" t="s">
        <v>109</v>
      </c>
      <c r="E4205" t="s">
        <v>120</v>
      </c>
      <c r="F4205" t="s">
        <v>115</v>
      </c>
      <c r="G4205">
        <v>19.5</v>
      </c>
      <c r="H4205">
        <v>173.55</v>
      </c>
      <c r="I4205" t="s">
        <v>20</v>
      </c>
      <c r="J4205" t="str">
        <f>_xlfn.XLOOKUP(Table1_1[[#This Row],[Analyte]],[1]analyte_order!$B:$B,[1]analyte_order!$C:$C)</f>
        <v>2058-94-8</v>
      </c>
      <c r="K4205">
        <f>_xlfn.XLOOKUP(Table1_1[[#This Row],[CAS_rn]],[1]analyte_order!$C:$C,[1]analyte_order!$E:$E)</f>
        <v>8</v>
      </c>
      <c r="L4205" s="3">
        <v>1.66</v>
      </c>
    </row>
    <row r="4206" spans="1:12" x14ac:dyDescent="0.3">
      <c r="A4206" t="s">
        <v>239</v>
      </c>
      <c r="B4206" s="1">
        <v>44427</v>
      </c>
      <c r="C4206" s="1" t="str">
        <f t="shared" si="65"/>
        <v>21231</v>
      </c>
      <c r="D4206" t="s">
        <v>109</v>
      </c>
      <c r="E4206" t="s">
        <v>120</v>
      </c>
      <c r="F4206" t="s">
        <v>115</v>
      </c>
      <c r="G4206">
        <v>19.5</v>
      </c>
      <c r="H4206">
        <v>173.55</v>
      </c>
      <c r="I4206" t="s">
        <v>21</v>
      </c>
      <c r="J4206" t="str">
        <f>_xlfn.XLOOKUP(Table1_1[[#This Row],[Analyte]],[1]analyte_order!$B:$B,[1]analyte_order!$C:$C)</f>
        <v>307-55-1</v>
      </c>
      <c r="K4206">
        <f>_xlfn.XLOOKUP(Table1_1[[#This Row],[CAS_rn]],[1]analyte_order!$C:$C,[1]analyte_order!$E:$E)</f>
        <v>9</v>
      </c>
      <c r="L4206" s="3">
        <v>2.35</v>
      </c>
    </row>
    <row r="4207" spans="1:12" x14ac:dyDescent="0.3">
      <c r="A4207" t="s">
        <v>239</v>
      </c>
      <c r="B4207" s="1">
        <v>44427</v>
      </c>
      <c r="C4207" s="1" t="str">
        <f t="shared" si="65"/>
        <v>21231</v>
      </c>
      <c r="D4207" t="s">
        <v>109</v>
      </c>
      <c r="E4207" t="s">
        <v>120</v>
      </c>
      <c r="F4207" t="s">
        <v>115</v>
      </c>
      <c r="G4207">
        <v>19.5</v>
      </c>
      <c r="H4207">
        <v>173.55</v>
      </c>
      <c r="I4207" t="s">
        <v>22</v>
      </c>
      <c r="J4207" t="str">
        <f>_xlfn.XLOOKUP(Table1_1[[#This Row],[Analyte]],[1]analyte_order!$B:$B,[1]analyte_order!$C:$C)</f>
        <v>72629-94-8</v>
      </c>
      <c r="K4207">
        <f>_xlfn.XLOOKUP(Table1_1[[#This Row],[CAS_rn]],[1]analyte_order!$C:$C,[1]analyte_order!$E:$E)</f>
        <v>10</v>
      </c>
      <c r="L4207" s="3">
        <v>1.86</v>
      </c>
    </row>
    <row r="4208" spans="1:12" x14ac:dyDescent="0.3">
      <c r="A4208" t="s">
        <v>239</v>
      </c>
      <c r="B4208" s="1">
        <v>44427</v>
      </c>
      <c r="C4208" s="1" t="str">
        <f t="shared" si="65"/>
        <v>21231</v>
      </c>
      <c r="D4208" t="s">
        <v>109</v>
      </c>
      <c r="E4208" t="s">
        <v>120</v>
      </c>
      <c r="F4208" t="s">
        <v>115</v>
      </c>
      <c r="G4208">
        <v>19.5</v>
      </c>
      <c r="H4208">
        <v>173.55</v>
      </c>
      <c r="I4208" t="s">
        <v>23</v>
      </c>
      <c r="J4208" t="str">
        <f>_xlfn.XLOOKUP(Table1_1[[#This Row],[Analyte]],[1]analyte_order!$B:$B,[1]analyte_order!$C:$C)</f>
        <v>376-06-7</v>
      </c>
      <c r="K4208">
        <f>_xlfn.XLOOKUP(Table1_1[[#This Row],[CAS_rn]],[1]analyte_order!$C:$C,[1]analyte_order!$E:$E)</f>
        <v>11</v>
      </c>
      <c r="L4208" s="3">
        <v>1.61</v>
      </c>
    </row>
    <row r="4209" spans="1:12" x14ac:dyDescent="0.3">
      <c r="A4209" t="s">
        <v>239</v>
      </c>
      <c r="B4209" s="1">
        <v>44427</v>
      </c>
      <c r="C4209" s="1" t="str">
        <f t="shared" si="65"/>
        <v>21231</v>
      </c>
      <c r="D4209" t="s">
        <v>109</v>
      </c>
      <c r="E4209" t="s">
        <v>120</v>
      </c>
      <c r="F4209" t="s">
        <v>115</v>
      </c>
      <c r="G4209">
        <v>19.5</v>
      </c>
      <c r="H4209">
        <v>173.55</v>
      </c>
      <c r="I4209" t="s">
        <v>24</v>
      </c>
      <c r="J4209" t="str">
        <f>_xlfn.XLOOKUP(Table1_1[[#This Row],[Analyte]],[1]analyte_order!$B:$B,[1]analyte_order!$C:$C)</f>
        <v>67905-19-5</v>
      </c>
      <c r="K4209">
        <f>_xlfn.XLOOKUP(Table1_1[[#This Row],[CAS_rn]],[1]analyte_order!$C:$C,[1]analyte_order!$E:$E)</f>
        <v>12</v>
      </c>
      <c r="L4209" s="3">
        <v>4.9500000000000002E-2</v>
      </c>
    </row>
    <row r="4210" spans="1:12" x14ac:dyDescent="0.3">
      <c r="A4210" t="s">
        <v>239</v>
      </c>
      <c r="B4210" s="1">
        <v>44427</v>
      </c>
      <c r="C4210" s="1" t="str">
        <f t="shared" si="65"/>
        <v>21231</v>
      </c>
      <c r="D4210" t="s">
        <v>109</v>
      </c>
      <c r="E4210" t="s">
        <v>120</v>
      </c>
      <c r="F4210" t="s">
        <v>115</v>
      </c>
      <c r="G4210">
        <v>19.5</v>
      </c>
      <c r="H4210">
        <v>173.55</v>
      </c>
      <c r="I4210" t="s">
        <v>13</v>
      </c>
      <c r="J4210" t="str">
        <f>_xlfn.XLOOKUP(Table1_1[[#This Row],[Analyte]],[1]analyte_order!$B:$B,[1]analyte_order!$C:$C)</f>
        <v>375-73-5</v>
      </c>
      <c r="K4210">
        <f>_xlfn.XLOOKUP(Table1_1[[#This Row],[CAS_rn]],[1]analyte_order!$C:$C,[1]analyte_order!$E:$E)</f>
        <v>14</v>
      </c>
      <c r="L4210" s="3">
        <v>4.9500000000000002E-2</v>
      </c>
    </row>
    <row r="4211" spans="1:12" x14ac:dyDescent="0.3">
      <c r="A4211" t="s">
        <v>239</v>
      </c>
      <c r="B4211" s="1">
        <v>44427</v>
      </c>
      <c r="C4211" s="1" t="str">
        <f t="shared" si="65"/>
        <v>21231</v>
      </c>
      <c r="D4211" t="s">
        <v>109</v>
      </c>
      <c r="E4211" t="s">
        <v>120</v>
      </c>
      <c r="F4211" t="s">
        <v>115</v>
      </c>
      <c r="G4211">
        <v>19.5</v>
      </c>
      <c r="H4211">
        <v>173.55</v>
      </c>
      <c r="I4211" t="s">
        <v>14</v>
      </c>
      <c r="J4211" t="str">
        <f>_xlfn.XLOOKUP(Table1_1[[#This Row],[Analyte]],[1]analyte_order!$B:$B,[1]analyte_order!$C:$C)</f>
        <v>2706-91-4</v>
      </c>
      <c r="K4211">
        <f>_xlfn.XLOOKUP(Table1_1[[#This Row],[CAS_rn]],[1]analyte_order!$C:$C,[1]analyte_order!$E:$E)</f>
        <v>15</v>
      </c>
      <c r="L4211" s="3">
        <v>0.124</v>
      </c>
    </row>
    <row r="4212" spans="1:12" x14ac:dyDescent="0.3">
      <c r="A4212" t="s">
        <v>239</v>
      </c>
      <c r="B4212" s="1">
        <v>44427</v>
      </c>
      <c r="C4212" s="1" t="str">
        <f t="shared" si="65"/>
        <v>21231</v>
      </c>
      <c r="D4212" t="s">
        <v>109</v>
      </c>
      <c r="E4212" t="s">
        <v>120</v>
      </c>
      <c r="F4212" t="s">
        <v>115</v>
      </c>
      <c r="G4212">
        <v>19.5</v>
      </c>
      <c r="H4212">
        <v>173.55</v>
      </c>
      <c r="I4212" t="s">
        <v>15</v>
      </c>
      <c r="J4212" t="str">
        <f>_xlfn.XLOOKUP(Table1_1[[#This Row],[Analyte]],[1]analyte_order!$B:$B,[1]analyte_order!$C:$C)</f>
        <v>355-46-4</v>
      </c>
      <c r="K4212">
        <f>_xlfn.XLOOKUP(Table1_1[[#This Row],[CAS_rn]],[1]analyte_order!$C:$C,[1]analyte_order!$E:$E)</f>
        <v>16</v>
      </c>
      <c r="L4212" s="3">
        <v>1.93</v>
      </c>
    </row>
    <row r="4213" spans="1:12" x14ac:dyDescent="0.3">
      <c r="A4213" t="s">
        <v>239</v>
      </c>
      <c r="B4213" s="1">
        <v>44427</v>
      </c>
      <c r="C4213" s="1" t="str">
        <f t="shared" si="65"/>
        <v>21231</v>
      </c>
      <c r="D4213" t="s">
        <v>109</v>
      </c>
      <c r="E4213" t="s">
        <v>120</v>
      </c>
      <c r="F4213" t="s">
        <v>115</v>
      </c>
      <c r="G4213">
        <v>19.5</v>
      </c>
      <c r="H4213">
        <v>173.55</v>
      </c>
      <c r="I4213" t="s">
        <v>16</v>
      </c>
      <c r="J4213" t="str">
        <f>_xlfn.XLOOKUP(Table1_1[[#This Row],[Analyte]],[1]analyte_order!$B:$B,[1]analyte_order!$C:$C)</f>
        <v>375-92-8</v>
      </c>
      <c r="K4213">
        <f>_xlfn.XLOOKUP(Table1_1[[#This Row],[CAS_rn]],[1]analyte_order!$C:$C,[1]analyte_order!$E:$E)</f>
        <v>17</v>
      </c>
      <c r="L4213" s="3">
        <v>0.49099999999999999</v>
      </c>
    </row>
    <row r="4214" spans="1:12" x14ac:dyDescent="0.3">
      <c r="A4214" t="s">
        <v>239</v>
      </c>
      <c r="B4214" s="1">
        <v>44427</v>
      </c>
      <c r="C4214" s="1" t="str">
        <f t="shared" si="65"/>
        <v>21231</v>
      </c>
      <c r="D4214" t="s">
        <v>109</v>
      </c>
      <c r="E4214" t="s">
        <v>120</v>
      </c>
      <c r="F4214" t="s">
        <v>115</v>
      </c>
      <c r="G4214">
        <v>19.5</v>
      </c>
      <c r="H4214">
        <v>173.55</v>
      </c>
      <c r="I4214" t="s">
        <v>17</v>
      </c>
      <c r="J4214" t="str">
        <f>_xlfn.XLOOKUP(Table1_1[[#This Row],[Analyte]],[1]analyte_order!$B:$B,[1]analyte_order!$C:$C)</f>
        <v>1763-23-1</v>
      </c>
      <c r="K4214">
        <f>_xlfn.XLOOKUP(Table1_1[[#This Row],[CAS_rn]],[1]analyte_order!$C:$C,[1]analyte_order!$E:$E)</f>
        <v>18</v>
      </c>
      <c r="L4214" s="3">
        <v>235</v>
      </c>
    </row>
    <row r="4215" spans="1:12" x14ac:dyDescent="0.3">
      <c r="A4215" t="s">
        <v>239</v>
      </c>
      <c r="B4215" s="1">
        <v>44427</v>
      </c>
      <c r="C4215" s="1" t="str">
        <f t="shared" si="65"/>
        <v>21231</v>
      </c>
      <c r="D4215" t="s">
        <v>109</v>
      </c>
      <c r="E4215" t="s">
        <v>120</v>
      </c>
      <c r="F4215" t="s">
        <v>115</v>
      </c>
      <c r="G4215">
        <v>19.5</v>
      </c>
      <c r="H4215">
        <v>173.55</v>
      </c>
      <c r="I4215" t="s">
        <v>25</v>
      </c>
      <c r="J4215" t="str">
        <f>_xlfn.XLOOKUP(Table1_1[[#This Row],[Analyte]],[1]analyte_order!$B:$B,[1]analyte_order!$C:$C)</f>
        <v>68259-12-1</v>
      </c>
      <c r="K4215">
        <f>_xlfn.XLOOKUP(Table1_1[[#This Row],[CAS_rn]],[1]analyte_order!$C:$C,[1]analyte_order!$E:$E)</f>
        <v>19</v>
      </c>
      <c r="L4215" s="3">
        <v>2.76</v>
      </c>
    </row>
    <row r="4216" spans="1:12" x14ac:dyDescent="0.3">
      <c r="A4216" t="s">
        <v>239</v>
      </c>
      <c r="B4216" s="1">
        <v>44427</v>
      </c>
      <c r="C4216" s="1" t="str">
        <f t="shared" si="65"/>
        <v>21231</v>
      </c>
      <c r="D4216" t="s">
        <v>109</v>
      </c>
      <c r="E4216" t="s">
        <v>120</v>
      </c>
      <c r="F4216" t="s">
        <v>115</v>
      </c>
      <c r="G4216">
        <v>19.5</v>
      </c>
      <c r="H4216">
        <v>173.55</v>
      </c>
      <c r="I4216" t="s">
        <v>26</v>
      </c>
      <c r="J4216" t="str">
        <f>_xlfn.XLOOKUP(Table1_1[[#This Row],[Analyte]],[1]analyte_order!$B:$B,[1]analyte_order!$C:$C)</f>
        <v>335-77-3</v>
      </c>
      <c r="K4216">
        <f>_xlfn.XLOOKUP(Table1_1[[#This Row],[CAS_rn]],[1]analyte_order!$C:$C,[1]analyte_order!$E:$E)</f>
        <v>20</v>
      </c>
      <c r="L4216" s="3">
        <v>5.0199999999999996</v>
      </c>
    </row>
    <row r="4217" spans="1:12" x14ac:dyDescent="0.3">
      <c r="A4217" t="s">
        <v>239</v>
      </c>
      <c r="B4217" s="1">
        <v>44427</v>
      </c>
      <c r="C4217" s="1" t="str">
        <f t="shared" si="65"/>
        <v>21231</v>
      </c>
      <c r="D4217" t="s">
        <v>109</v>
      </c>
      <c r="E4217" t="s">
        <v>120</v>
      </c>
      <c r="F4217" t="s">
        <v>115</v>
      </c>
      <c r="G4217">
        <v>19.5</v>
      </c>
      <c r="H4217">
        <v>173.55</v>
      </c>
      <c r="I4217" t="s">
        <v>27</v>
      </c>
      <c r="J4217" t="str">
        <f>_xlfn.XLOOKUP(Table1_1[[#This Row],[Analyte]],[1]analyte_order!$B:$B,[1]analyte_order!$C:$C)</f>
        <v>79780-39-5</v>
      </c>
      <c r="K4217">
        <f>_xlfn.XLOOKUP(Table1_1[[#This Row],[CAS_rn]],[1]analyte_order!$C:$C,[1]analyte_order!$E:$E)</f>
        <v>21</v>
      </c>
      <c r="L4217" s="3">
        <v>1.9</v>
      </c>
    </row>
    <row r="4218" spans="1:12" x14ac:dyDescent="0.3">
      <c r="A4218" t="s">
        <v>239</v>
      </c>
      <c r="B4218" s="1">
        <v>44427</v>
      </c>
      <c r="C4218" s="1" t="str">
        <f t="shared" si="65"/>
        <v>21231</v>
      </c>
      <c r="D4218" t="s">
        <v>109</v>
      </c>
      <c r="E4218" t="s">
        <v>120</v>
      </c>
      <c r="F4218" t="s">
        <v>115</v>
      </c>
      <c r="G4218">
        <v>19.5</v>
      </c>
      <c r="H4218">
        <v>173.55</v>
      </c>
      <c r="I4218" t="s">
        <v>28</v>
      </c>
      <c r="J4218" t="str">
        <f>_xlfn.XLOOKUP(Table1_1[[#This Row],[Analyte]],[1]analyte_order!$B:$B,[1]analyte_order!$C:$C)</f>
        <v>757124-72-4</v>
      </c>
      <c r="K4218">
        <f>_xlfn.XLOOKUP(Table1_1[[#This Row],[CAS_rn]],[1]analyte_order!$C:$C,[1]analyte_order!$E:$E)</f>
        <v>22</v>
      </c>
      <c r="L4218" s="3">
        <v>0.2475</v>
      </c>
    </row>
    <row r="4219" spans="1:12" x14ac:dyDescent="0.3">
      <c r="A4219" t="s">
        <v>239</v>
      </c>
      <c r="B4219" s="1">
        <v>44427</v>
      </c>
      <c r="C4219" s="1" t="str">
        <f t="shared" si="65"/>
        <v>21231</v>
      </c>
      <c r="D4219" t="s">
        <v>109</v>
      </c>
      <c r="E4219" t="s">
        <v>120</v>
      </c>
      <c r="F4219" t="s">
        <v>115</v>
      </c>
      <c r="G4219">
        <v>19.5</v>
      </c>
      <c r="H4219">
        <v>173.55</v>
      </c>
      <c r="I4219" t="s">
        <v>18</v>
      </c>
      <c r="J4219" t="str">
        <f>_xlfn.XLOOKUP(Table1_1[[#This Row],[Analyte]],[1]analyte_order!$B:$B,[1]analyte_order!$C:$C)</f>
        <v>27619-97-2</v>
      </c>
      <c r="K4219">
        <f>_xlfn.XLOOKUP(Table1_1[[#This Row],[CAS_rn]],[1]analyte_order!$C:$C,[1]analyte_order!$E:$E)</f>
        <v>23</v>
      </c>
      <c r="L4219" s="3">
        <v>4.9500000000000002E-2</v>
      </c>
    </row>
    <row r="4220" spans="1:12" x14ac:dyDescent="0.3">
      <c r="A4220" t="s">
        <v>239</v>
      </c>
      <c r="B4220" s="1">
        <v>44427</v>
      </c>
      <c r="C4220" s="1" t="str">
        <f t="shared" si="65"/>
        <v>21231</v>
      </c>
      <c r="D4220" t="s">
        <v>109</v>
      </c>
      <c r="E4220" t="s">
        <v>120</v>
      </c>
      <c r="F4220" t="s">
        <v>115</v>
      </c>
      <c r="G4220">
        <v>19.5</v>
      </c>
      <c r="H4220">
        <v>173.55</v>
      </c>
      <c r="I4220" t="s">
        <v>29</v>
      </c>
      <c r="J4220" t="str">
        <f>_xlfn.XLOOKUP(Table1_1[[#This Row],[Analyte]],[1]analyte_order!$B:$B,[1]analyte_order!$C:$C)</f>
        <v>39108-34-4</v>
      </c>
      <c r="K4220">
        <f>_xlfn.XLOOKUP(Table1_1[[#This Row],[CAS_rn]],[1]analyte_order!$C:$C,[1]analyte_order!$E:$E)</f>
        <v>24</v>
      </c>
      <c r="L4220" s="3">
        <v>1.42</v>
      </c>
    </row>
    <row r="4221" spans="1:12" x14ac:dyDescent="0.3">
      <c r="A4221" t="s">
        <v>239</v>
      </c>
      <c r="B4221" s="1">
        <v>44427</v>
      </c>
      <c r="C4221" s="1" t="str">
        <f t="shared" si="65"/>
        <v>21231</v>
      </c>
      <c r="D4221" t="s">
        <v>109</v>
      </c>
      <c r="E4221" t="s">
        <v>120</v>
      </c>
      <c r="F4221" t="s">
        <v>115</v>
      </c>
      <c r="G4221">
        <v>19.5</v>
      </c>
      <c r="H4221">
        <v>173.55</v>
      </c>
      <c r="I4221" t="s">
        <v>30</v>
      </c>
      <c r="J4221" t="str">
        <f>_xlfn.XLOOKUP(Table1_1[[#This Row],[Analyte]],[1]analyte_order!$B:$B,[1]analyte_order!$C:$C)</f>
        <v>120226-60-0</v>
      </c>
      <c r="K4221">
        <f>_xlfn.XLOOKUP(Table1_1[[#This Row],[CAS_rn]],[1]analyte_order!$C:$C,[1]analyte_order!$E:$E)</f>
        <v>25</v>
      </c>
      <c r="L4221" s="3">
        <v>1.08</v>
      </c>
    </row>
    <row r="4222" spans="1:12" x14ac:dyDescent="0.3">
      <c r="A4222" t="s">
        <v>239</v>
      </c>
      <c r="B4222" s="1">
        <v>44427</v>
      </c>
      <c r="C4222" s="1" t="str">
        <f t="shared" si="65"/>
        <v>21231</v>
      </c>
      <c r="D4222" t="s">
        <v>109</v>
      </c>
      <c r="E4222" t="s">
        <v>120</v>
      </c>
      <c r="F4222" t="s">
        <v>115</v>
      </c>
      <c r="G4222">
        <v>19.5</v>
      </c>
      <c r="H4222">
        <v>173.55</v>
      </c>
      <c r="I4222" t="s">
        <v>31</v>
      </c>
      <c r="J4222" t="str">
        <f>_xlfn.XLOOKUP(Table1_1[[#This Row],[Analyte]],[1]analyte_order!$B:$B,[1]analyte_order!$C:$C)</f>
        <v>2355-31-9</v>
      </c>
      <c r="K4222">
        <f>_xlfn.XLOOKUP(Table1_1[[#This Row],[CAS_rn]],[1]analyte_order!$C:$C,[1]analyte_order!$E:$E)</f>
        <v>26</v>
      </c>
      <c r="L4222" s="3">
        <v>4.9500000000000002E-2</v>
      </c>
    </row>
    <row r="4223" spans="1:12" x14ac:dyDescent="0.3">
      <c r="A4223" t="s">
        <v>239</v>
      </c>
      <c r="B4223" s="1">
        <v>44427</v>
      </c>
      <c r="C4223" s="1" t="str">
        <f t="shared" si="65"/>
        <v>21231</v>
      </c>
      <c r="D4223" t="s">
        <v>109</v>
      </c>
      <c r="E4223" t="s">
        <v>120</v>
      </c>
      <c r="F4223" t="s">
        <v>115</v>
      </c>
      <c r="G4223">
        <v>19.5</v>
      </c>
      <c r="H4223">
        <v>173.55</v>
      </c>
      <c r="I4223" t="s">
        <v>32</v>
      </c>
      <c r="J4223" t="str">
        <f>_xlfn.XLOOKUP(Table1_1[[#This Row],[Analyte]],[1]analyte_order!$B:$B,[1]analyte_order!$C:$C)</f>
        <v>2991-50-6</v>
      </c>
      <c r="K4223">
        <f>_xlfn.XLOOKUP(Table1_1[[#This Row],[CAS_rn]],[1]analyte_order!$C:$C,[1]analyte_order!$E:$E)</f>
        <v>27</v>
      </c>
      <c r="L4223" s="3">
        <v>4.9500000000000002E-2</v>
      </c>
    </row>
    <row r="4224" spans="1:12" x14ac:dyDescent="0.3">
      <c r="A4224" t="s">
        <v>239</v>
      </c>
      <c r="B4224" s="1">
        <v>44427</v>
      </c>
      <c r="C4224" s="1" t="str">
        <f t="shared" si="65"/>
        <v>21231</v>
      </c>
      <c r="D4224" t="s">
        <v>109</v>
      </c>
      <c r="E4224" t="s">
        <v>120</v>
      </c>
      <c r="F4224" t="s">
        <v>115</v>
      </c>
      <c r="G4224">
        <v>19.5</v>
      </c>
      <c r="H4224">
        <v>173.55</v>
      </c>
      <c r="I4224" t="s">
        <v>33</v>
      </c>
      <c r="J4224" t="str">
        <f>_xlfn.XLOOKUP(Table1_1[[#This Row],[Analyte]],[1]analyte_order!$B:$B,[1]analyte_order!$C:$C)</f>
        <v>754-91-6</v>
      </c>
      <c r="K4224">
        <f>_xlfn.XLOOKUP(Table1_1[[#This Row],[CAS_rn]],[1]analyte_order!$C:$C,[1]analyte_order!$E:$E)</f>
        <v>28</v>
      </c>
      <c r="L4224" s="3">
        <v>0.49399999999999999</v>
      </c>
    </row>
    <row r="4225" spans="1:12" x14ac:dyDescent="0.3">
      <c r="A4225" t="s">
        <v>239</v>
      </c>
      <c r="B4225" s="1">
        <v>44427</v>
      </c>
      <c r="C4225" s="1" t="str">
        <f t="shared" si="65"/>
        <v>21231</v>
      </c>
      <c r="D4225" t="s">
        <v>109</v>
      </c>
      <c r="E4225" t="s">
        <v>120</v>
      </c>
      <c r="F4225" t="s">
        <v>115</v>
      </c>
      <c r="G4225">
        <v>19.5</v>
      </c>
      <c r="H4225">
        <v>173.55</v>
      </c>
      <c r="I4225" t="s">
        <v>34</v>
      </c>
      <c r="J4225" t="str">
        <f>_xlfn.XLOOKUP(Table1_1[[#This Row],[Analyte]],[1]analyte_order!$B:$B,[1]analyte_order!$C:$C)</f>
        <v>2806-24-8</v>
      </c>
      <c r="K4225">
        <f>_xlfn.XLOOKUP(Table1_1[[#This Row],[CAS_rn]],[1]analyte_order!$C:$C,[1]analyte_order!$E:$E)</f>
        <v>29</v>
      </c>
      <c r="L4225" s="3">
        <v>0.124</v>
      </c>
    </row>
    <row r="4226" spans="1:12" x14ac:dyDescent="0.3">
      <c r="A4226" t="s">
        <v>239</v>
      </c>
      <c r="B4226" s="1">
        <v>44427</v>
      </c>
      <c r="C4226" s="1" t="str">
        <f t="shared" ref="C4226:C4289" si="66">TEXT(B4226,"yy")&amp;TEXT((B4226-DATEVALUE("1/1/"&amp;TEXT(B4226,"yy"))+1),"000")</f>
        <v>21231</v>
      </c>
      <c r="D4226" t="s">
        <v>109</v>
      </c>
      <c r="E4226" t="s">
        <v>120</v>
      </c>
      <c r="F4226" t="s">
        <v>115</v>
      </c>
      <c r="G4226">
        <v>19.5</v>
      </c>
      <c r="H4226">
        <v>173.55</v>
      </c>
      <c r="I4226" t="s">
        <v>35</v>
      </c>
      <c r="J4226" t="str">
        <f>_xlfn.XLOOKUP(Table1_1[[#This Row],[Analyte]],[1]analyte_order!$B:$B,[1]analyte_order!$C:$C)</f>
        <v>31506-32-8</v>
      </c>
      <c r="K4226">
        <f>_xlfn.XLOOKUP(Table1_1[[#This Row],[CAS_rn]],[1]analyte_order!$C:$C,[1]analyte_order!$E:$E)</f>
        <v>30</v>
      </c>
      <c r="L4226" s="3">
        <v>0.2475</v>
      </c>
    </row>
    <row r="4227" spans="1:12" x14ac:dyDescent="0.3">
      <c r="A4227" t="s">
        <v>239</v>
      </c>
      <c r="B4227" s="1">
        <v>44427</v>
      </c>
      <c r="C4227" s="1" t="str">
        <f t="shared" si="66"/>
        <v>21231</v>
      </c>
      <c r="D4227" t="s">
        <v>109</v>
      </c>
      <c r="E4227" t="s">
        <v>120</v>
      </c>
      <c r="F4227" t="s">
        <v>115</v>
      </c>
      <c r="G4227">
        <v>19.5</v>
      </c>
      <c r="H4227">
        <v>173.55</v>
      </c>
      <c r="I4227" t="s">
        <v>36</v>
      </c>
      <c r="J4227" t="str">
        <f>_xlfn.XLOOKUP(Table1_1[[#This Row],[Analyte]],[1]analyte_order!$B:$B,[1]analyte_order!$C:$C)</f>
        <v>4151-50-2</v>
      </c>
      <c r="K4227">
        <f>_xlfn.XLOOKUP(Table1_1[[#This Row],[CAS_rn]],[1]analyte_order!$C:$C,[1]analyte_order!$E:$E)</f>
        <v>31</v>
      </c>
      <c r="L4227" s="3">
        <v>4.9500000000000002E-2</v>
      </c>
    </row>
    <row r="4228" spans="1:12" x14ac:dyDescent="0.3">
      <c r="A4228" t="s">
        <v>239</v>
      </c>
      <c r="B4228" s="1">
        <v>44427</v>
      </c>
      <c r="C4228" s="1" t="str">
        <f t="shared" si="66"/>
        <v>21231</v>
      </c>
      <c r="D4228" t="s">
        <v>109</v>
      </c>
      <c r="E4228" t="s">
        <v>120</v>
      </c>
      <c r="F4228" t="s">
        <v>115</v>
      </c>
      <c r="G4228">
        <v>19.5</v>
      </c>
      <c r="H4228">
        <v>173.55</v>
      </c>
      <c r="I4228" t="s">
        <v>37</v>
      </c>
      <c r="J4228" t="str">
        <f>_xlfn.XLOOKUP(Table1_1[[#This Row],[Analyte]],[1]analyte_order!$B:$B,[1]analyte_order!$C:$C)</f>
        <v>13252-13-6</v>
      </c>
      <c r="K4228">
        <f>_xlfn.XLOOKUP(Table1_1[[#This Row],[CAS_rn]],[1]analyte_order!$C:$C,[1]analyte_order!$E:$E)</f>
        <v>34</v>
      </c>
      <c r="L4228" s="3">
        <v>4.9500000000000002E-2</v>
      </c>
    </row>
    <row r="4229" spans="1:12" x14ac:dyDescent="0.3">
      <c r="A4229" t="s">
        <v>239</v>
      </c>
      <c r="B4229" s="1">
        <v>44427</v>
      </c>
      <c r="C4229" s="1" t="str">
        <f t="shared" si="66"/>
        <v>21231</v>
      </c>
      <c r="D4229" t="s">
        <v>109</v>
      </c>
      <c r="E4229" t="s">
        <v>120</v>
      </c>
      <c r="F4229" t="s">
        <v>115</v>
      </c>
      <c r="G4229">
        <v>19.5</v>
      </c>
      <c r="H4229">
        <v>173.55</v>
      </c>
      <c r="I4229" t="s">
        <v>38</v>
      </c>
      <c r="J4229" t="str">
        <f>_xlfn.XLOOKUP(Table1_1[[#This Row],[Analyte]],[1]analyte_order!$B:$B,[1]analyte_order!$C:$C)</f>
        <v>919005-14-4</v>
      </c>
      <c r="K4229">
        <f>_xlfn.XLOOKUP(Table1_1[[#This Row],[CAS_rn]],[1]analyte_order!$C:$C,[1]analyte_order!$E:$E)</f>
        <v>35</v>
      </c>
      <c r="L4229" s="3">
        <v>4.9500000000000002E-2</v>
      </c>
    </row>
    <row r="4230" spans="1:12" x14ac:dyDescent="0.3">
      <c r="A4230" t="s">
        <v>239</v>
      </c>
      <c r="B4230" s="1">
        <v>44427</v>
      </c>
      <c r="C4230" s="1" t="str">
        <f t="shared" si="66"/>
        <v>21231</v>
      </c>
      <c r="D4230" t="s">
        <v>109</v>
      </c>
      <c r="E4230" t="s">
        <v>120</v>
      </c>
      <c r="F4230" t="s">
        <v>115</v>
      </c>
      <c r="G4230">
        <v>19.5</v>
      </c>
      <c r="H4230">
        <v>173.55</v>
      </c>
      <c r="I4230" t="s">
        <v>39</v>
      </c>
      <c r="J4230" t="str">
        <f>_xlfn.XLOOKUP(Table1_1[[#This Row],[Analyte]],[1]analyte_order!$B:$B,[1]analyte_order!$C:$C)</f>
        <v>756426-58-1</v>
      </c>
      <c r="K4230">
        <f>_xlfn.XLOOKUP(Table1_1[[#This Row],[CAS_rn]],[1]analyte_order!$C:$C,[1]analyte_order!$E:$E)</f>
        <v>36</v>
      </c>
      <c r="L4230" s="3">
        <v>0.2475</v>
      </c>
    </row>
    <row r="4231" spans="1:12" x14ac:dyDescent="0.3">
      <c r="A4231" t="s">
        <v>239</v>
      </c>
      <c r="B4231" s="1">
        <v>44427</v>
      </c>
      <c r="C4231" s="1" t="str">
        <f t="shared" si="66"/>
        <v>21231</v>
      </c>
      <c r="D4231" t="s">
        <v>109</v>
      </c>
      <c r="E4231" t="s">
        <v>120</v>
      </c>
      <c r="F4231" t="s">
        <v>115</v>
      </c>
      <c r="G4231">
        <v>19.5</v>
      </c>
      <c r="H4231">
        <v>173.55</v>
      </c>
      <c r="I4231" t="s">
        <v>40</v>
      </c>
      <c r="J4231" t="str">
        <f>_xlfn.XLOOKUP(Table1_1[[#This Row],[Analyte]],[1]analyte_order!$B:$B,[1]analyte_order!$C:$C)</f>
        <v>763051-92-9</v>
      </c>
      <c r="K4231">
        <f>_xlfn.XLOOKUP(Table1_1[[#This Row],[CAS_rn]],[1]analyte_order!$C:$C,[1]analyte_order!$E:$E)</f>
        <v>37</v>
      </c>
      <c r="L4231" s="3">
        <v>0.2475</v>
      </c>
    </row>
    <row r="4232" spans="1:12" x14ac:dyDescent="0.3">
      <c r="A4232" t="s">
        <v>239</v>
      </c>
      <c r="B4232" s="1">
        <v>44427</v>
      </c>
      <c r="C4232" s="1" t="str">
        <f t="shared" si="66"/>
        <v>21231</v>
      </c>
      <c r="D4232" t="s">
        <v>109</v>
      </c>
      <c r="E4232" t="s">
        <v>120</v>
      </c>
      <c r="F4232" t="s">
        <v>115</v>
      </c>
      <c r="G4232">
        <v>19.5</v>
      </c>
      <c r="H4232">
        <v>173.55</v>
      </c>
      <c r="I4232" t="s">
        <v>41</v>
      </c>
      <c r="J4232" t="str">
        <f>_xlfn.XLOOKUP(Table1_1[[#This Row],[Analyte]],[1]analyte_order!$B:$B,[1]analyte_order!$C:$C)</f>
        <v>356-02-5</v>
      </c>
      <c r="K4232">
        <f>_xlfn.XLOOKUP(Table1_1[[#This Row],[CAS_rn]],[1]analyte_order!$C:$C,[1]analyte_order!$E:$E)</f>
        <v>38</v>
      </c>
      <c r="L4232" s="3">
        <v>0.495</v>
      </c>
    </row>
    <row r="4233" spans="1:12" x14ac:dyDescent="0.3">
      <c r="A4233" t="s">
        <v>239</v>
      </c>
      <c r="B4233" s="1">
        <v>44427</v>
      </c>
      <c r="C4233" s="1" t="str">
        <f t="shared" si="66"/>
        <v>21231</v>
      </c>
      <c r="D4233" t="s">
        <v>109</v>
      </c>
      <c r="E4233" t="s">
        <v>120</v>
      </c>
      <c r="F4233" t="s">
        <v>115</v>
      </c>
      <c r="G4233">
        <v>19.5</v>
      </c>
      <c r="H4233">
        <v>173.55</v>
      </c>
      <c r="I4233" t="s">
        <v>42</v>
      </c>
      <c r="J4233" t="str">
        <f>_xlfn.XLOOKUP(Table1_1[[#This Row],[Analyte]],[1]analyte_order!$B:$B,[1]analyte_order!$C:$C)</f>
        <v>914637-49-3</v>
      </c>
      <c r="K4233">
        <f>_xlfn.XLOOKUP(Table1_1[[#This Row],[CAS_rn]],[1]analyte_order!$C:$C,[1]analyte_order!$E:$E)</f>
        <v>39</v>
      </c>
      <c r="L4233" s="3">
        <v>0.2475</v>
      </c>
    </row>
    <row r="4234" spans="1:12" x14ac:dyDescent="0.3">
      <c r="A4234" t="s">
        <v>239</v>
      </c>
      <c r="B4234" s="1">
        <v>44427</v>
      </c>
      <c r="C4234" s="1" t="str">
        <f t="shared" si="66"/>
        <v>21231</v>
      </c>
      <c r="D4234" t="s">
        <v>109</v>
      </c>
      <c r="E4234" t="s">
        <v>120</v>
      </c>
      <c r="F4234" t="s">
        <v>115</v>
      </c>
      <c r="G4234">
        <v>19.5</v>
      </c>
      <c r="H4234">
        <v>173.55</v>
      </c>
      <c r="I4234" t="s">
        <v>43</v>
      </c>
      <c r="J4234" t="str">
        <f>_xlfn.XLOOKUP(Table1_1[[#This Row],[Analyte]],[1]analyte_order!$B:$B,[1]analyte_order!$C:$C)</f>
        <v>812-70-4</v>
      </c>
      <c r="K4234">
        <f>_xlfn.XLOOKUP(Table1_1[[#This Row],[CAS_rn]],[1]analyte_order!$C:$C,[1]analyte_order!$E:$E)</f>
        <v>40</v>
      </c>
      <c r="L4234" s="3">
        <v>0.124</v>
      </c>
    </row>
    <row r="4235" spans="1:12" x14ac:dyDescent="0.3">
      <c r="A4235" t="s">
        <v>239</v>
      </c>
      <c r="B4235" s="1">
        <v>44427</v>
      </c>
      <c r="C4235" s="1" t="str">
        <f t="shared" si="66"/>
        <v>21231</v>
      </c>
      <c r="D4235" t="s">
        <v>109</v>
      </c>
      <c r="E4235" t="s">
        <v>120</v>
      </c>
      <c r="F4235" t="s">
        <v>115</v>
      </c>
      <c r="G4235">
        <v>19.5</v>
      </c>
      <c r="H4235">
        <v>173.55</v>
      </c>
      <c r="I4235" t="s">
        <v>44</v>
      </c>
      <c r="J4235" t="str">
        <f>_xlfn.XLOOKUP(Table1_1[[#This Row],[Analyte]],[1]analyte_order!$B:$B,[1]analyte_order!$C:$C)</f>
        <v>53826-12-3</v>
      </c>
      <c r="K4235">
        <f>_xlfn.XLOOKUP(Table1_1[[#This Row],[CAS_rn]],[1]analyte_order!$C:$C,[1]analyte_order!$E:$E)</f>
        <v>41</v>
      </c>
      <c r="L4235" s="3">
        <v>0.124</v>
      </c>
    </row>
    <row r="4236" spans="1:12" x14ac:dyDescent="0.3">
      <c r="A4236" t="s">
        <v>239</v>
      </c>
      <c r="B4236" s="1">
        <v>44427</v>
      </c>
      <c r="C4236" s="1" t="str">
        <f t="shared" si="66"/>
        <v>21231</v>
      </c>
      <c r="D4236" t="s">
        <v>109</v>
      </c>
      <c r="E4236" t="s">
        <v>120</v>
      </c>
      <c r="F4236" t="s">
        <v>115</v>
      </c>
      <c r="G4236">
        <v>19.5</v>
      </c>
      <c r="H4236">
        <v>173.55</v>
      </c>
      <c r="I4236" t="s">
        <v>45</v>
      </c>
      <c r="J4236" t="str">
        <f>_xlfn.XLOOKUP(Table1_1[[#This Row],[Analyte]],[1]analyte_order!$B:$B,[1]analyte_order!$C:$C)</f>
        <v>27854-31-5</v>
      </c>
      <c r="K4236">
        <f>_xlfn.XLOOKUP(Table1_1[[#This Row],[CAS_rn]],[1]analyte_order!$C:$C,[1]analyte_order!$E:$E)</f>
        <v>42</v>
      </c>
      <c r="L4236" s="3">
        <v>0.495</v>
      </c>
    </row>
    <row r="4237" spans="1:12" x14ac:dyDescent="0.3">
      <c r="A4237" t="s">
        <v>239</v>
      </c>
      <c r="B4237" s="1">
        <v>44427</v>
      </c>
      <c r="C4237" s="1" t="str">
        <f t="shared" si="66"/>
        <v>21231</v>
      </c>
      <c r="D4237" t="s">
        <v>109</v>
      </c>
      <c r="E4237" t="s">
        <v>120</v>
      </c>
      <c r="F4237" t="s">
        <v>115</v>
      </c>
      <c r="G4237">
        <v>19.5</v>
      </c>
      <c r="H4237">
        <v>173.55</v>
      </c>
      <c r="I4237" t="s">
        <v>46</v>
      </c>
      <c r="J4237" t="str">
        <f>_xlfn.XLOOKUP(Table1_1[[#This Row],[Analyte]],[1]analyte_order!$B:$B,[1]analyte_order!$C:$C)</f>
        <v>53826-13-4</v>
      </c>
      <c r="K4237">
        <f>_xlfn.XLOOKUP(Table1_1[[#This Row],[CAS_rn]],[1]analyte_order!$C:$C,[1]analyte_order!$E:$E)</f>
        <v>43</v>
      </c>
      <c r="L4237" s="3">
        <v>0.495</v>
      </c>
    </row>
    <row r="4238" spans="1:12" x14ac:dyDescent="0.3">
      <c r="A4238" t="s">
        <v>239</v>
      </c>
      <c r="B4238" s="1">
        <v>44427</v>
      </c>
      <c r="C4238" s="1" t="str">
        <f t="shared" si="66"/>
        <v>21231</v>
      </c>
      <c r="D4238" t="s">
        <v>109</v>
      </c>
      <c r="E4238" t="s">
        <v>120</v>
      </c>
      <c r="F4238" t="s">
        <v>115</v>
      </c>
      <c r="G4238">
        <v>19.5</v>
      </c>
      <c r="H4238">
        <v>173.55</v>
      </c>
      <c r="I4238" t="s">
        <v>47</v>
      </c>
      <c r="J4238" t="str">
        <f>_xlfn.XLOOKUP(Table1_1[[#This Row],[Analyte]],[1]analyte_order!$B:$B,[1]analyte_order!$C:$C)</f>
        <v>161094-75-3</v>
      </c>
      <c r="K4238">
        <f>_xlfn.XLOOKUP(Table1_1[[#This Row],[CAS_rn]],[1]analyte_order!$C:$C,[1]analyte_order!$E:$E)</f>
        <v>44</v>
      </c>
      <c r="L4238" s="3">
        <v>4.9500000000000002E-2</v>
      </c>
    </row>
    <row r="4239" spans="1:12" x14ac:dyDescent="0.3">
      <c r="A4239" t="s">
        <v>239</v>
      </c>
      <c r="B4239" s="1">
        <v>44427</v>
      </c>
      <c r="C4239" s="1" t="str">
        <f t="shared" si="66"/>
        <v>21231</v>
      </c>
      <c r="D4239" t="s">
        <v>109</v>
      </c>
      <c r="E4239" t="s">
        <v>120</v>
      </c>
      <c r="F4239" t="s">
        <v>115</v>
      </c>
      <c r="G4239">
        <v>19.5</v>
      </c>
      <c r="H4239">
        <v>173.55</v>
      </c>
      <c r="I4239" t="s">
        <v>48</v>
      </c>
      <c r="J4239" t="str">
        <f>_xlfn.XLOOKUP(Table1_1[[#This Row],[Analyte]],[1]analyte_order!$B:$B,[1]analyte_order!$C:$C)</f>
        <v>70887-84-2</v>
      </c>
      <c r="K4239">
        <f>_xlfn.XLOOKUP(Table1_1[[#This Row],[CAS_rn]],[1]analyte_order!$C:$C,[1]analyte_order!$E:$E)</f>
        <v>45</v>
      </c>
      <c r="L4239" s="3">
        <v>4.9500000000000002E-2</v>
      </c>
    </row>
    <row r="4240" spans="1:12" x14ac:dyDescent="0.3">
      <c r="A4240" t="s">
        <v>239</v>
      </c>
      <c r="B4240" s="1">
        <v>44427</v>
      </c>
      <c r="C4240" s="1" t="str">
        <f t="shared" si="66"/>
        <v>21231</v>
      </c>
      <c r="D4240" t="s">
        <v>109</v>
      </c>
      <c r="E4240" t="s">
        <v>120</v>
      </c>
      <c r="F4240" t="s">
        <v>115</v>
      </c>
      <c r="G4240">
        <v>19.5</v>
      </c>
      <c r="H4240">
        <v>173.55</v>
      </c>
      <c r="I4240" t="s">
        <v>49</v>
      </c>
      <c r="J4240" t="str">
        <f>_xlfn.XLOOKUP(Table1_1[[#This Row],[Analyte]],[1]analyte_order!$B:$B,[1]analyte_order!$C:$C)</f>
        <v>57677-95-9</v>
      </c>
      <c r="K4240">
        <f>_xlfn.XLOOKUP(Table1_1[[#This Row],[CAS_rn]],[1]analyte_order!$C:$C,[1]analyte_order!$E:$E)</f>
        <v>46</v>
      </c>
      <c r="L4240" s="3">
        <v>4.9500000000000002E-2</v>
      </c>
    </row>
    <row r="4241" spans="1:12" x14ac:dyDescent="0.3">
      <c r="A4241" t="s">
        <v>239</v>
      </c>
      <c r="B4241" s="1">
        <v>44427</v>
      </c>
      <c r="C4241" s="1" t="str">
        <f t="shared" si="66"/>
        <v>21231</v>
      </c>
      <c r="D4241" t="s">
        <v>109</v>
      </c>
      <c r="E4241" t="s">
        <v>120</v>
      </c>
      <c r="F4241" t="s">
        <v>115</v>
      </c>
      <c r="G4241">
        <v>19.5</v>
      </c>
      <c r="H4241">
        <v>173.55</v>
      </c>
      <c r="I4241" t="s">
        <v>50</v>
      </c>
      <c r="J4241" t="str">
        <f>_xlfn.XLOOKUP(Table1_1[[#This Row],[Analyte]],[1]analyte_order!$B:$B,[1]analyte_order!$C:$C)</f>
        <v>30334-69-1</v>
      </c>
      <c r="K4241">
        <f>_xlfn.XLOOKUP(Table1_1[[#This Row],[CAS_rn]],[1]analyte_order!$C:$C,[1]analyte_order!$E:$E)</f>
        <v>51</v>
      </c>
      <c r="L4241" s="3">
        <v>0.30299999999999999</v>
      </c>
    </row>
    <row r="4242" spans="1:12" x14ac:dyDescent="0.3">
      <c r="A4242" t="s">
        <v>239</v>
      </c>
      <c r="B4242" s="1">
        <v>44427</v>
      </c>
      <c r="C4242" s="1" t="str">
        <f t="shared" si="66"/>
        <v>21231</v>
      </c>
      <c r="D4242" t="s">
        <v>109</v>
      </c>
      <c r="E4242" t="s">
        <v>120</v>
      </c>
      <c r="F4242" t="s">
        <v>115</v>
      </c>
      <c r="G4242">
        <v>19.5</v>
      </c>
      <c r="H4242">
        <v>173.55</v>
      </c>
      <c r="I4242" t="s">
        <v>51</v>
      </c>
      <c r="J4242" t="str">
        <f>_xlfn.XLOOKUP(Table1_1[[#This Row],[Analyte]],[1]analyte_order!$B:$B,[1]analyte_order!$C:$C)</f>
        <v>41997-13-1</v>
      </c>
      <c r="K4242">
        <f>_xlfn.XLOOKUP(Table1_1[[#This Row],[CAS_rn]],[1]analyte_order!$C:$C,[1]analyte_order!$E:$E)</f>
        <v>52</v>
      </c>
      <c r="L4242" s="3">
        <v>0.2475</v>
      </c>
    </row>
    <row r="4243" spans="1:12" x14ac:dyDescent="0.3">
      <c r="A4243" t="s">
        <v>239</v>
      </c>
      <c r="B4243" s="1">
        <v>44427</v>
      </c>
      <c r="C4243" s="1" t="str">
        <f t="shared" si="66"/>
        <v>21231</v>
      </c>
      <c r="D4243" t="s">
        <v>109</v>
      </c>
      <c r="E4243" t="s">
        <v>120</v>
      </c>
      <c r="F4243" t="s">
        <v>115</v>
      </c>
      <c r="G4243">
        <v>19.5</v>
      </c>
      <c r="H4243">
        <v>173.55</v>
      </c>
      <c r="I4243" t="s">
        <v>52</v>
      </c>
      <c r="J4243" t="str">
        <f>_xlfn.XLOOKUP(Table1_1[[#This Row],[Analyte]],[1]analyte_order!$B:$B,[1]analyte_order!$C:$C)</f>
        <v>423-41-6</v>
      </c>
      <c r="K4243">
        <f>_xlfn.XLOOKUP(Table1_1[[#This Row],[CAS_rn]],[1]analyte_order!$C:$C,[1]analyte_order!$E:$E)</f>
        <v>53</v>
      </c>
      <c r="L4243" s="3">
        <v>0.2475</v>
      </c>
    </row>
    <row r="4244" spans="1:12" x14ac:dyDescent="0.3">
      <c r="A4244" t="s">
        <v>239</v>
      </c>
      <c r="B4244" s="1">
        <v>44427</v>
      </c>
      <c r="C4244" s="1" t="str">
        <f t="shared" si="66"/>
        <v>21231</v>
      </c>
      <c r="D4244" t="s">
        <v>109</v>
      </c>
      <c r="E4244" t="s">
        <v>120</v>
      </c>
      <c r="F4244" t="s">
        <v>115</v>
      </c>
      <c r="G4244">
        <v>19.5</v>
      </c>
      <c r="H4244">
        <v>173.55</v>
      </c>
      <c r="I4244" t="s">
        <v>53</v>
      </c>
      <c r="J4244" t="str">
        <f>_xlfn.XLOOKUP(Table1_1[[#This Row],[Analyte]],[1]analyte_order!$B:$B,[1]analyte_order!$C:$C)</f>
        <v>777011-38-8</v>
      </c>
      <c r="K4244">
        <f>_xlfn.XLOOKUP(Table1_1[[#This Row],[CAS_rn]],[1]analyte_order!$C:$C,[1]analyte_order!$E:$E)</f>
        <v>54</v>
      </c>
      <c r="L4244" s="3">
        <v>0.56399999999999995</v>
      </c>
    </row>
    <row r="4245" spans="1:12" x14ac:dyDescent="0.3">
      <c r="A4245" t="s">
        <v>239</v>
      </c>
      <c r="B4245" s="1">
        <v>44427</v>
      </c>
      <c r="C4245" s="1" t="str">
        <f t="shared" si="66"/>
        <v>21231</v>
      </c>
      <c r="D4245" t="s">
        <v>109</v>
      </c>
      <c r="E4245" t="s">
        <v>120</v>
      </c>
      <c r="F4245" t="s">
        <v>115</v>
      </c>
      <c r="G4245">
        <v>19.5</v>
      </c>
      <c r="H4245">
        <v>173.55</v>
      </c>
      <c r="I4245" t="s">
        <v>54</v>
      </c>
      <c r="J4245" t="str">
        <f>_xlfn.XLOOKUP(Table1_1[[#This Row],[Analyte]],[1]analyte_order!$B:$B,[1]analyte_order!$C:$C)</f>
        <v>646-83-3</v>
      </c>
      <c r="K4245">
        <f>_xlfn.XLOOKUP(Table1_1[[#This Row],[CAS_rn]],[1]analyte_order!$C:$C,[1]analyte_order!$E:$E)</f>
        <v>55</v>
      </c>
      <c r="L4245" s="3">
        <v>4.9500000000000002E-2</v>
      </c>
    </row>
    <row r="4246" spans="1:12" x14ac:dyDescent="0.3">
      <c r="A4246" t="s">
        <v>239</v>
      </c>
      <c r="B4246" s="1">
        <v>44427</v>
      </c>
      <c r="C4246" s="1" t="str">
        <f t="shared" si="66"/>
        <v>21231</v>
      </c>
      <c r="D4246" t="s">
        <v>109</v>
      </c>
      <c r="E4246" t="s">
        <v>120</v>
      </c>
      <c r="F4246" t="s">
        <v>115</v>
      </c>
      <c r="G4246">
        <v>19.5</v>
      </c>
      <c r="H4246">
        <v>173.55</v>
      </c>
      <c r="I4246" t="s">
        <v>55</v>
      </c>
      <c r="J4246" t="str">
        <f>_xlfn.XLOOKUP(Table1_1[[#This Row],[Analyte]],[1]analyte_order!$B:$B,[1]analyte_order!$C:$C)</f>
        <v>678-41-1</v>
      </c>
      <c r="K4246">
        <f>_xlfn.XLOOKUP(Table1_1[[#This Row],[CAS_rn]],[1]analyte_order!$C:$C,[1]analyte_order!$E:$E)</f>
        <v>56</v>
      </c>
      <c r="L4246" s="3">
        <v>4.9500000000000002E-2</v>
      </c>
    </row>
    <row r="4247" spans="1:12" x14ac:dyDescent="0.3">
      <c r="A4247" t="s">
        <v>239</v>
      </c>
      <c r="B4247" s="1">
        <v>44427</v>
      </c>
      <c r="C4247" s="1" t="str">
        <f t="shared" si="66"/>
        <v>21231</v>
      </c>
      <c r="D4247" t="s">
        <v>109</v>
      </c>
      <c r="E4247" t="s">
        <v>120</v>
      </c>
      <c r="F4247" t="s">
        <v>115</v>
      </c>
      <c r="G4247">
        <v>19.5</v>
      </c>
      <c r="H4247">
        <v>173.55</v>
      </c>
      <c r="I4247" t="s">
        <v>56</v>
      </c>
      <c r="J4247" t="str">
        <f>_xlfn.XLOOKUP(Table1_1[[#This Row],[Analyte]],[1]analyte_order!$B:$B,[1]analyte_order!$C:$C)</f>
        <v>2965-52-8</v>
      </c>
      <c r="K4247">
        <f>_xlfn.XLOOKUP(Table1_1[[#This Row],[CAS_rn]],[1]analyte_order!$C:$C,[1]analyte_order!$E:$E)</f>
        <v>57</v>
      </c>
      <c r="L4247" s="3">
        <v>4.9500000000000002E-2</v>
      </c>
    </row>
    <row r="4248" spans="1:12" x14ac:dyDescent="0.3">
      <c r="A4248" t="s">
        <v>240</v>
      </c>
      <c r="B4248" s="1">
        <v>44427</v>
      </c>
      <c r="C4248" s="1" t="str">
        <f t="shared" si="66"/>
        <v>21231</v>
      </c>
      <c r="D4248" t="s">
        <v>109</v>
      </c>
      <c r="E4248" t="s">
        <v>120</v>
      </c>
      <c r="F4248" t="s">
        <v>190</v>
      </c>
      <c r="G4248">
        <v>19.5</v>
      </c>
      <c r="H4248">
        <v>173.55</v>
      </c>
      <c r="I4248" t="s">
        <v>7</v>
      </c>
      <c r="J4248" t="str">
        <f>_xlfn.XLOOKUP(Table1_1[[#This Row],[Analyte]],[1]analyte_order!$B:$B,[1]analyte_order!$C:$C)</f>
        <v>375-22-4</v>
      </c>
      <c r="K4248">
        <f>_xlfn.XLOOKUP(Table1_1[[#This Row],[CAS_rn]],[1]analyte_order!$C:$C,[1]analyte_order!$E:$E)</f>
        <v>1</v>
      </c>
      <c r="L4248" s="3">
        <v>0.42599999999999999</v>
      </c>
    </row>
    <row r="4249" spans="1:12" x14ac:dyDescent="0.3">
      <c r="A4249" t="s">
        <v>240</v>
      </c>
      <c r="B4249" s="1">
        <v>44427</v>
      </c>
      <c r="C4249" s="1" t="str">
        <f t="shared" si="66"/>
        <v>21231</v>
      </c>
      <c r="D4249" t="s">
        <v>109</v>
      </c>
      <c r="E4249" t="s">
        <v>120</v>
      </c>
      <c r="F4249" t="s">
        <v>190</v>
      </c>
      <c r="G4249">
        <v>19.5</v>
      </c>
      <c r="H4249">
        <v>173.55</v>
      </c>
      <c r="I4249" t="s">
        <v>8</v>
      </c>
      <c r="J4249" t="str">
        <f>_xlfn.XLOOKUP(Table1_1[[#This Row],[Analyte]],[1]analyte_order!$B:$B,[1]analyte_order!$C:$C)</f>
        <v>2706-90-3</v>
      </c>
      <c r="K4249">
        <f>_xlfn.XLOOKUP(Table1_1[[#This Row],[CAS_rn]],[1]analyte_order!$C:$C,[1]analyte_order!$E:$E)</f>
        <v>2</v>
      </c>
      <c r="L4249" s="3">
        <v>0.1065</v>
      </c>
    </row>
    <row r="4250" spans="1:12" x14ac:dyDescent="0.3">
      <c r="A4250" t="s">
        <v>240</v>
      </c>
      <c r="B4250" s="1">
        <v>44427</v>
      </c>
      <c r="C4250" s="1" t="str">
        <f t="shared" si="66"/>
        <v>21231</v>
      </c>
      <c r="D4250" t="s">
        <v>109</v>
      </c>
      <c r="E4250" t="s">
        <v>120</v>
      </c>
      <c r="F4250" t="s">
        <v>190</v>
      </c>
      <c r="G4250">
        <v>19.5</v>
      </c>
      <c r="H4250">
        <v>173.55</v>
      </c>
      <c r="I4250" t="s">
        <v>9</v>
      </c>
      <c r="J4250" t="str">
        <f>_xlfn.XLOOKUP(Table1_1[[#This Row],[Analyte]],[1]analyte_order!$B:$B,[1]analyte_order!$C:$C)</f>
        <v>307-24-4</v>
      </c>
      <c r="K4250">
        <f>_xlfn.XLOOKUP(Table1_1[[#This Row],[CAS_rn]],[1]analyte_order!$C:$C,[1]analyte_order!$E:$E)</f>
        <v>3</v>
      </c>
      <c r="L4250" s="3">
        <v>14.7</v>
      </c>
    </row>
    <row r="4251" spans="1:12" x14ac:dyDescent="0.3">
      <c r="A4251" t="s">
        <v>240</v>
      </c>
      <c r="B4251" s="1">
        <v>44427</v>
      </c>
      <c r="C4251" s="1" t="str">
        <f t="shared" si="66"/>
        <v>21231</v>
      </c>
      <c r="D4251" t="s">
        <v>109</v>
      </c>
      <c r="E4251" t="s">
        <v>120</v>
      </c>
      <c r="F4251" t="s">
        <v>190</v>
      </c>
      <c r="G4251">
        <v>19.5</v>
      </c>
      <c r="H4251">
        <v>173.55</v>
      </c>
      <c r="I4251" t="s">
        <v>10</v>
      </c>
      <c r="J4251" t="str">
        <f>_xlfn.XLOOKUP(Table1_1[[#This Row],[Analyte]],[1]analyte_order!$B:$B,[1]analyte_order!$C:$C)</f>
        <v>375-85-9</v>
      </c>
      <c r="K4251">
        <f>_xlfn.XLOOKUP(Table1_1[[#This Row],[CAS_rn]],[1]analyte_order!$C:$C,[1]analyte_order!$E:$E)</f>
        <v>4</v>
      </c>
      <c r="L4251" s="3">
        <v>0.54500000000000004</v>
      </c>
    </row>
    <row r="4252" spans="1:12" x14ac:dyDescent="0.3">
      <c r="A4252" t="s">
        <v>240</v>
      </c>
      <c r="B4252" s="1">
        <v>44427</v>
      </c>
      <c r="C4252" s="1" t="str">
        <f t="shared" si="66"/>
        <v>21231</v>
      </c>
      <c r="D4252" t="s">
        <v>109</v>
      </c>
      <c r="E4252" t="s">
        <v>120</v>
      </c>
      <c r="F4252" t="s">
        <v>190</v>
      </c>
      <c r="G4252">
        <v>19.5</v>
      </c>
      <c r="H4252">
        <v>173.55</v>
      </c>
      <c r="I4252" t="s">
        <v>11</v>
      </c>
      <c r="J4252" t="str">
        <f>_xlfn.XLOOKUP(Table1_1[[#This Row],[Analyte]],[1]analyte_order!$B:$B,[1]analyte_order!$C:$C)</f>
        <v>335-67-1</v>
      </c>
      <c r="K4252">
        <f>_xlfn.XLOOKUP(Table1_1[[#This Row],[CAS_rn]],[1]analyte_order!$C:$C,[1]analyte_order!$E:$E)</f>
        <v>5</v>
      </c>
      <c r="L4252" s="3">
        <v>5.03</v>
      </c>
    </row>
    <row r="4253" spans="1:12" x14ac:dyDescent="0.3">
      <c r="A4253" t="s">
        <v>240</v>
      </c>
      <c r="B4253" s="1">
        <v>44427</v>
      </c>
      <c r="C4253" s="1" t="str">
        <f t="shared" si="66"/>
        <v>21231</v>
      </c>
      <c r="D4253" t="s">
        <v>109</v>
      </c>
      <c r="E4253" t="s">
        <v>120</v>
      </c>
      <c r="F4253" t="s">
        <v>190</v>
      </c>
      <c r="G4253">
        <v>19.5</v>
      </c>
      <c r="H4253">
        <v>173.55</v>
      </c>
      <c r="I4253" t="s">
        <v>12</v>
      </c>
      <c r="J4253" t="str">
        <f>_xlfn.XLOOKUP(Table1_1[[#This Row],[Analyte]],[1]analyte_order!$B:$B,[1]analyte_order!$C:$C)</f>
        <v>375-95-1</v>
      </c>
      <c r="K4253">
        <f>_xlfn.XLOOKUP(Table1_1[[#This Row],[CAS_rn]],[1]analyte_order!$C:$C,[1]analyte_order!$E:$E)</f>
        <v>6</v>
      </c>
      <c r="L4253" s="3">
        <v>3.24</v>
      </c>
    </row>
    <row r="4254" spans="1:12" x14ac:dyDescent="0.3">
      <c r="A4254" t="s">
        <v>240</v>
      </c>
      <c r="B4254" s="1">
        <v>44427</v>
      </c>
      <c r="C4254" s="1" t="str">
        <f t="shared" si="66"/>
        <v>21231</v>
      </c>
      <c r="D4254" t="s">
        <v>109</v>
      </c>
      <c r="E4254" t="s">
        <v>120</v>
      </c>
      <c r="F4254" t="s">
        <v>190</v>
      </c>
      <c r="G4254">
        <v>19.5</v>
      </c>
      <c r="H4254">
        <v>173.55</v>
      </c>
      <c r="I4254" t="s">
        <v>19</v>
      </c>
      <c r="J4254" t="str">
        <f>_xlfn.XLOOKUP(Table1_1[[#This Row],[Analyte]],[1]analyte_order!$B:$B,[1]analyte_order!$C:$C)</f>
        <v>335-76-2</v>
      </c>
      <c r="K4254">
        <f>_xlfn.XLOOKUP(Table1_1[[#This Row],[CAS_rn]],[1]analyte_order!$C:$C,[1]analyte_order!$E:$E)</f>
        <v>7</v>
      </c>
      <c r="L4254" s="3">
        <v>2.91</v>
      </c>
    </row>
    <row r="4255" spans="1:12" x14ac:dyDescent="0.3">
      <c r="A4255" t="s">
        <v>240</v>
      </c>
      <c r="B4255" s="1">
        <v>44427</v>
      </c>
      <c r="C4255" s="1" t="str">
        <f t="shared" si="66"/>
        <v>21231</v>
      </c>
      <c r="D4255" t="s">
        <v>109</v>
      </c>
      <c r="E4255" t="s">
        <v>120</v>
      </c>
      <c r="F4255" t="s">
        <v>190</v>
      </c>
      <c r="G4255">
        <v>19.5</v>
      </c>
      <c r="H4255">
        <v>173.55</v>
      </c>
      <c r="I4255" t="s">
        <v>20</v>
      </c>
      <c r="J4255" t="str">
        <f>_xlfn.XLOOKUP(Table1_1[[#This Row],[Analyte]],[1]analyte_order!$B:$B,[1]analyte_order!$C:$C)</f>
        <v>2058-94-8</v>
      </c>
      <c r="K4255">
        <f>_xlfn.XLOOKUP(Table1_1[[#This Row],[CAS_rn]],[1]analyte_order!$C:$C,[1]analyte_order!$E:$E)</f>
        <v>8</v>
      </c>
      <c r="L4255" s="3">
        <v>6.91</v>
      </c>
    </row>
    <row r="4256" spans="1:12" x14ac:dyDescent="0.3">
      <c r="A4256" t="s">
        <v>240</v>
      </c>
      <c r="B4256" s="1">
        <v>44427</v>
      </c>
      <c r="C4256" s="1" t="str">
        <f t="shared" si="66"/>
        <v>21231</v>
      </c>
      <c r="D4256" t="s">
        <v>109</v>
      </c>
      <c r="E4256" t="s">
        <v>120</v>
      </c>
      <c r="F4256" t="s">
        <v>190</v>
      </c>
      <c r="G4256">
        <v>19.5</v>
      </c>
      <c r="H4256">
        <v>173.55</v>
      </c>
      <c r="I4256" t="s">
        <v>21</v>
      </c>
      <c r="J4256" t="str">
        <f>_xlfn.XLOOKUP(Table1_1[[#This Row],[Analyte]],[1]analyte_order!$B:$B,[1]analyte_order!$C:$C)</f>
        <v>307-55-1</v>
      </c>
      <c r="K4256">
        <f>_xlfn.XLOOKUP(Table1_1[[#This Row],[CAS_rn]],[1]analyte_order!$C:$C,[1]analyte_order!$E:$E)</f>
        <v>9</v>
      </c>
      <c r="L4256" s="3">
        <v>6.69</v>
      </c>
    </row>
    <row r="4257" spans="1:12" x14ac:dyDescent="0.3">
      <c r="A4257" t="s">
        <v>240</v>
      </c>
      <c r="B4257" s="1">
        <v>44427</v>
      </c>
      <c r="C4257" s="1" t="str">
        <f t="shared" si="66"/>
        <v>21231</v>
      </c>
      <c r="D4257" t="s">
        <v>109</v>
      </c>
      <c r="E4257" t="s">
        <v>120</v>
      </c>
      <c r="F4257" t="s">
        <v>190</v>
      </c>
      <c r="G4257">
        <v>19.5</v>
      </c>
      <c r="H4257">
        <v>173.55</v>
      </c>
      <c r="I4257" t="s">
        <v>22</v>
      </c>
      <c r="J4257" t="str">
        <f>_xlfn.XLOOKUP(Table1_1[[#This Row],[Analyte]],[1]analyte_order!$B:$B,[1]analyte_order!$C:$C)</f>
        <v>72629-94-8</v>
      </c>
      <c r="K4257">
        <f>_xlfn.XLOOKUP(Table1_1[[#This Row],[CAS_rn]],[1]analyte_order!$C:$C,[1]analyte_order!$E:$E)</f>
        <v>10</v>
      </c>
      <c r="L4257" s="3">
        <v>13.9</v>
      </c>
    </row>
    <row r="4258" spans="1:12" x14ac:dyDescent="0.3">
      <c r="A4258" t="s">
        <v>240</v>
      </c>
      <c r="B4258" s="1">
        <v>44427</v>
      </c>
      <c r="C4258" s="1" t="str">
        <f t="shared" si="66"/>
        <v>21231</v>
      </c>
      <c r="D4258" t="s">
        <v>109</v>
      </c>
      <c r="E4258" t="s">
        <v>120</v>
      </c>
      <c r="F4258" t="s">
        <v>190</v>
      </c>
      <c r="G4258">
        <v>19.5</v>
      </c>
      <c r="H4258">
        <v>173.55</v>
      </c>
      <c r="I4258" t="s">
        <v>23</v>
      </c>
      <c r="J4258" t="str">
        <f>_xlfn.XLOOKUP(Table1_1[[#This Row],[Analyte]],[1]analyte_order!$B:$B,[1]analyte_order!$C:$C)</f>
        <v>376-06-7</v>
      </c>
      <c r="K4258">
        <f>_xlfn.XLOOKUP(Table1_1[[#This Row],[CAS_rn]],[1]analyte_order!$C:$C,[1]analyte_order!$E:$E)</f>
        <v>11</v>
      </c>
      <c r="L4258" s="3">
        <v>14.1</v>
      </c>
    </row>
    <row r="4259" spans="1:12" x14ac:dyDescent="0.3">
      <c r="A4259" t="s">
        <v>240</v>
      </c>
      <c r="B4259" s="1">
        <v>44427</v>
      </c>
      <c r="C4259" s="1" t="str">
        <f t="shared" si="66"/>
        <v>21231</v>
      </c>
      <c r="D4259" t="s">
        <v>109</v>
      </c>
      <c r="E4259" t="s">
        <v>120</v>
      </c>
      <c r="F4259" t="s">
        <v>190</v>
      </c>
      <c r="G4259">
        <v>19.5</v>
      </c>
      <c r="H4259">
        <v>173.55</v>
      </c>
      <c r="I4259" t="s">
        <v>24</v>
      </c>
      <c r="J4259" t="str">
        <f>_xlfn.XLOOKUP(Table1_1[[#This Row],[Analyte]],[1]analyte_order!$B:$B,[1]analyte_order!$C:$C)</f>
        <v>67905-19-5</v>
      </c>
      <c r="K4259">
        <f>_xlfn.XLOOKUP(Table1_1[[#This Row],[CAS_rn]],[1]analyte_order!$C:$C,[1]analyte_order!$E:$E)</f>
        <v>12</v>
      </c>
      <c r="L4259" s="3">
        <v>4.18</v>
      </c>
    </row>
    <row r="4260" spans="1:12" x14ac:dyDescent="0.3">
      <c r="A4260" t="s">
        <v>240</v>
      </c>
      <c r="B4260" s="1">
        <v>44427</v>
      </c>
      <c r="C4260" s="1" t="str">
        <f t="shared" si="66"/>
        <v>21231</v>
      </c>
      <c r="D4260" t="s">
        <v>109</v>
      </c>
      <c r="E4260" t="s">
        <v>120</v>
      </c>
      <c r="F4260" t="s">
        <v>190</v>
      </c>
      <c r="G4260">
        <v>19.5</v>
      </c>
      <c r="H4260">
        <v>173.55</v>
      </c>
      <c r="I4260" t="s">
        <v>13</v>
      </c>
      <c r="J4260" t="str">
        <f>_xlfn.XLOOKUP(Table1_1[[#This Row],[Analyte]],[1]analyte_order!$B:$B,[1]analyte_order!$C:$C)</f>
        <v>375-73-5</v>
      </c>
      <c r="K4260">
        <f>_xlfn.XLOOKUP(Table1_1[[#This Row],[CAS_rn]],[1]analyte_order!$C:$C,[1]analyte_order!$E:$E)</f>
        <v>14</v>
      </c>
      <c r="L4260" s="3">
        <v>5.53</v>
      </c>
    </row>
    <row r="4261" spans="1:12" x14ac:dyDescent="0.3">
      <c r="A4261" t="s">
        <v>240</v>
      </c>
      <c r="B4261" s="1">
        <v>44427</v>
      </c>
      <c r="C4261" s="1" t="str">
        <f t="shared" si="66"/>
        <v>21231</v>
      </c>
      <c r="D4261" t="s">
        <v>109</v>
      </c>
      <c r="E4261" t="s">
        <v>120</v>
      </c>
      <c r="F4261" t="s">
        <v>190</v>
      </c>
      <c r="G4261">
        <v>19.5</v>
      </c>
      <c r="H4261">
        <v>173.55</v>
      </c>
      <c r="I4261" t="s">
        <v>14</v>
      </c>
      <c r="J4261" t="str">
        <f>_xlfn.XLOOKUP(Table1_1[[#This Row],[Analyte]],[1]analyte_order!$B:$B,[1]analyte_order!$C:$C)</f>
        <v>2706-91-4</v>
      </c>
      <c r="K4261">
        <f>_xlfn.XLOOKUP(Table1_1[[#This Row],[CAS_rn]],[1]analyte_order!$C:$C,[1]analyte_order!$E:$E)</f>
        <v>15</v>
      </c>
      <c r="L4261" s="3">
        <v>20.100000000000001</v>
      </c>
    </row>
    <row r="4262" spans="1:12" x14ac:dyDescent="0.3">
      <c r="A4262" t="s">
        <v>240</v>
      </c>
      <c r="B4262" s="1">
        <v>44427</v>
      </c>
      <c r="C4262" s="1" t="str">
        <f t="shared" si="66"/>
        <v>21231</v>
      </c>
      <c r="D4262" t="s">
        <v>109</v>
      </c>
      <c r="E4262" t="s">
        <v>120</v>
      </c>
      <c r="F4262" t="s">
        <v>190</v>
      </c>
      <c r="G4262">
        <v>19.5</v>
      </c>
      <c r="H4262">
        <v>173.55</v>
      </c>
      <c r="I4262" t="s">
        <v>15</v>
      </c>
      <c r="J4262" t="str">
        <f>_xlfn.XLOOKUP(Table1_1[[#This Row],[Analyte]],[1]analyte_order!$B:$B,[1]analyte_order!$C:$C)</f>
        <v>355-46-4</v>
      </c>
      <c r="K4262">
        <f>_xlfn.XLOOKUP(Table1_1[[#This Row],[CAS_rn]],[1]analyte_order!$C:$C,[1]analyte_order!$E:$E)</f>
        <v>16</v>
      </c>
      <c r="L4262" s="3">
        <v>4.2599999999999999E-2</v>
      </c>
    </row>
    <row r="4263" spans="1:12" x14ac:dyDescent="0.3">
      <c r="A4263" t="s">
        <v>240</v>
      </c>
      <c r="B4263" s="1">
        <v>44427</v>
      </c>
      <c r="C4263" s="1" t="str">
        <f t="shared" si="66"/>
        <v>21231</v>
      </c>
      <c r="D4263" t="s">
        <v>109</v>
      </c>
      <c r="E4263" t="s">
        <v>120</v>
      </c>
      <c r="F4263" t="s">
        <v>190</v>
      </c>
      <c r="G4263">
        <v>19.5</v>
      </c>
      <c r="H4263">
        <v>173.55</v>
      </c>
      <c r="I4263" t="s">
        <v>16</v>
      </c>
      <c r="J4263" t="str">
        <f>_xlfn.XLOOKUP(Table1_1[[#This Row],[Analyte]],[1]analyte_order!$B:$B,[1]analyte_order!$C:$C)</f>
        <v>375-92-8</v>
      </c>
      <c r="K4263">
        <f>_xlfn.XLOOKUP(Table1_1[[#This Row],[CAS_rn]],[1]analyte_order!$C:$C,[1]analyte_order!$E:$E)</f>
        <v>17</v>
      </c>
      <c r="L4263" s="3">
        <v>19.600000000000001</v>
      </c>
    </row>
    <row r="4264" spans="1:12" x14ac:dyDescent="0.3">
      <c r="A4264" t="s">
        <v>240</v>
      </c>
      <c r="B4264" s="1">
        <v>44427</v>
      </c>
      <c r="C4264" s="1" t="str">
        <f t="shared" si="66"/>
        <v>21231</v>
      </c>
      <c r="D4264" t="s">
        <v>109</v>
      </c>
      <c r="E4264" t="s">
        <v>120</v>
      </c>
      <c r="F4264" t="s">
        <v>190</v>
      </c>
      <c r="G4264">
        <v>19.5</v>
      </c>
      <c r="H4264">
        <v>173.55</v>
      </c>
      <c r="I4264" t="s">
        <v>17</v>
      </c>
      <c r="J4264" t="str">
        <f>_xlfn.XLOOKUP(Table1_1[[#This Row],[Analyte]],[1]analyte_order!$B:$B,[1]analyte_order!$C:$C)</f>
        <v>1763-23-1</v>
      </c>
      <c r="K4264">
        <f>_xlfn.XLOOKUP(Table1_1[[#This Row],[CAS_rn]],[1]analyte_order!$C:$C,[1]analyte_order!$E:$E)</f>
        <v>18</v>
      </c>
      <c r="L4264" s="3">
        <v>849</v>
      </c>
    </row>
    <row r="4265" spans="1:12" x14ac:dyDescent="0.3">
      <c r="A4265" t="s">
        <v>240</v>
      </c>
      <c r="B4265" s="1">
        <v>44427</v>
      </c>
      <c r="C4265" s="1" t="str">
        <f t="shared" si="66"/>
        <v>21231</v>
      </c>
      <c r="D4265" t="s">
        <v>109</v>
      </c>
      <c r="E4265" t="s">
        <v>120</v>
      </c>
      <c r="F4265" t="s">
        <v>190</v>
      </c>
      <c r="G4265">
        <v>19.5</v>
      </c>
      <c r="H4265">
        <v>173.55</v>
      </c>
      <c r="I4265" t="s">
        <v>25</v>
      </c>
      <c r="J4265" t="str">
        <f>_xlfn.XLOOKUP(Table1_1[[#This Row],[Analyte]],[1]analyte_order!$B:$B,[1]analyte_order!$C:$C)</f>
        <v>68259-12-1</v>
      </c>
      <c r="K4265">
        <f>_xlfn.XLOOKUP(Table1_1[[#This Row],[CAS_rn]],[1]analyte_order!$C:$C,[1]analyte_order!$E:$E)</f>
        <v>19</v>
      </c>
      <c r="L4265" s="3">
        <v>17</v>
      </c>
    </row>
    <row r="4266" spans="1:12" x14ac:dyDescent="0.3">
      <c r="A4266" t="s">
        <v>240</v>
      </c>
      <c r="B4266" s="1">
        <v>44427</v>
      </c>
      <c r="C4266" s="1" t="str">
        <f t="shared" si="66"/>
        <v>21231</v>
      </c>
      <c r="D4266" t="s">
        <v>109</v>
      </c>
      <c r="E4266" t="s">
        <v>120</v>
      </c>
      <c r="F4266" t="s">
        <v>190</v>
      </c>
      <c r="G4266">
        <v>19.5</v>
      </c>
      <c r="H4266">
        <v>173.55</v>
      </c>
      <c r="I4266" t="s">
        <v>26</v>
      </c>
      <c r="J4266" t="str">
        <f>_xlfn.XLOOKUP(Table1_1[[#This Row],[Analyte]],[1]analyte_order!$B:$B,[1]analyte_order!$C:$C)</f>
        <v>335-77-3</v>
      </c>
      <c r="K4266">
        <f>_xlfn.XLOOKUP(Table1_1[[#This Row],[CAS_rn]],[1]analyte_order!$C:$C,[1]analyte_order!$E:$E)</f>
        <v>20</v>
      </c>
      <c r="L4266" s="3">
        <v>40.6</v>
      </c>
    </row>
    <row r="4267" spans="1:12" x14ac:dyDescent="0.3">
      <c r="A4267" t="s">
        <v>240</v>
      </c>
      <c r="B4267" s="1">
        <v>44427</v>
      </c>
      <c r="C4267" s="1" t="str">
        <f t="shared" si="66"/>
        <v>21231</v>
      </c>
      <c r="D4267" t="s">
        <v>109</v>
      </c>
      <c r="E4267" t="s">
        <v>120</v>
      </c>
      <c r="F4267" t="s">
        <v>190</v>
      </c>
      <c r="G4267">
        <v>19.5</v>
      </c>
      <c r="H4267">
        <v>173.55</v>
      </c>
      <c r="I4267" t="s">
        <v>27</v>
      </c>
      <c r="J4267" t="str">
        <f>_xlfn.XLOOKUP(Table1_1[[#This Row],[Analyte]],[1]analyte_order!$B:$B,[1]analyte_order!$C:$C)</f>
        <v>79780-39-5</v>
      </c>
      <c r="K4267">
        <f>_xlfn.XLOOKUP(Table1_1[[#This Row],[CAS_rn]],[1]analyte_order!$C:$C,[1]analyte_order!$E:$E)</f>
        <v>21</v>
      </c>
      <c r="L4267" s="3">
        <v>5.17</v>
      </c>
    </row>
    <row r="4268" spans="1:12" x14ac:dyDescent="0.3">
      <c r="A4268" t="s">
        <v>240</v>
      </c>
      <c r="B4268" s="1">
        <v>44427</v>
      </c>
      <c r="C4268" s="1" t="str">
        <f t="shared" si="66"/>
        <v>21231</v>
      </c>
      <c r="D4268" t="s">
        <v>109</v>
      </c>
      <c r="E4268" t="s">
        <v>120</v>
      </c>
      <c r="F4268" t="s">
        <v>190</v>
      </c>
      <c r="G4268">
        <v>19.5</v>
      </c>
      <c r="H4268">
        <v>173.55</v>
      </c>
      <c r="I4268" t="s">
        <v>28</v>
      </c>
      <c r="J4268" t="str">
        <f>_xlfn.XLOOKUP(Table1_1[[#This Row],[Analyte]],[1]analyte_order!$B:$B,[1]analyte_order!$C:$C)</f>
        <v>757124-72-4</v>
      </c>
      <c r="K4268">
        <f>_xlfn.XLOOKUP(Table1_1[[#This Row],[CAS_rn]],[1]analyte_order!$C:$C,[1]analyte_order!$E:$E)</f>
        <v>22</v>
      </c>
      <c r="L4268" s="3">
        <v>0.21299999999999999</v>
      </c>
    </row>
    <row r="4269" spans="1:12" x14ac:dyDescent="0.3">
      <c r="A4269" t="s">
        <v>240</v>
      </c>
      <c r="B4269" s="1">
        <v>44427</v>
      </c>
      <c r="C4269" s="1" t="str">
        <f t="shared" si="66"/>
        <v>21231</v>
      </c>
      <c r="D4269" t="s">
        <v>109</v>
      </c>
      <c r="E4269" t="s">
        <v>120</v>
      </c>
      <c r="F4269" t="s">
        <v>190</v>
      </c>
      <c r="G4269">
        <v>19.5</v>
      </c>
      <c r="H4269">
        <v>173.55</v>
      </c>
      <c r="I4269" t="s">
        <v>18</v>
      </c>
      <c r="J4269" t="str">
        <f>_xlfn.XLOOKUP(Table1_1[[#This Row],[Analyte]],[1]analyte_order!$B:$B,[1]analyte_order!$C:$C)</f>
        <v>27619-97-2</v>
      </c>
      <c r="K4269">
        <f>_xlfn.XLOOKUP(Table1_1[[#This Row],[CAS_rn]],[1]analyte_order!$C:$C,[1]analyte_order!$E:$E)</f>
        <v>23</v>
      </c>
      <c r="L4269" s="3">
        <v>4.2599999999999999E-2</v>
      </c>
    </row>
    <row r="4270" spans="1:12" x14ac:dyDescent="0.3">
      <c r="A4270" t="s">
        <v>240</v>
      </c>
      <c r="B4270" s="1">
        <v>44427</v>
      </c>
      <c r="C4270" s="1" t="str">
        <f t="shared" si="66"/>
        <v>21231</v>
      </c>
      <c r="D4270" t="s">
        <v>109</v>
      </c>
      <c r="E4270" t="s">
        <v>120</v>
      </c>
      <c r="F4270" t="s">
        <v>190</v>
      </c>
      <c r="G4270">
        <v>19.5</v>
      </c>
      <c r="H4270">
        <v>173.55</v>
      </c>
      <c r="I4270" t="s">
        <v>29</v>
      </c>
      <c r="J4270" t="str">
        <f>_xlfn.XLOOKUP(Table1_1[[#This Row],[Analyte]],[1]analyte_order!$B:$B,[1]analyte_order!$C:$C)</f>
        <v>39108-34-4</v>
      </c>
      <c r="K4270">
        <f>_xlfn.XLOOKUP(Table1_1[[#This Row],[CAS_rn]],[1]analyte_order!$C:$C,[1]analyte_order!$E:$E)</f>
        <v>24</v>
      </c>
      <c r="L4270" s="3">
        <v>21.3</v>
      </c>
    </row>
    <row r="4271" spans="1:12" x14ac:dyDescent="0.3">
      <c r="A4271" t="s">
        <v>240</v>
      </c>
      <c r="B4271" s="1">
        <v>44427</v>
      </c>
      <c r="C4271" s="1" t="str">
        <f t="shared" si="66"/>
        <v>21231</v>
      </c>
      <c r="D4271" t="s">
        <v>109</v>
      </c>
      <c r="E4271" t="s">
        <v>120</v>
      </c>
      <c r="F4271" t="s">
        <v>190</v>
      </c>
      <c r="G4271">
        <v>19.5</v>
      </c>
      <c r="H4271">
        <v>173.55</v>
      </c>
      <c r="I4271" t="s">
        <v>30</v>
      </c>
      <c r="J4271" t="str">
        <f>_xlfn.XLOOKUP(Table1_1[[#This Row],[Analyte]],[1]analyte_order!$B:$B,[1]analyte_order!$C:$C)</f>
        <v>120226-60-0</v>
      </c>
      <c r="K4271">
        <f>_xlfn.XLOOKUP(Table1_1[[#This Row],[CAS_rn]],[1]analyte_order!$C:$C,[1]analyte_order!$E:$E)</f>
        <v>25</v>
      </c>
      <c r="L4271" s="3">
        <v>24.2</v>
      </c>
    </row>
    <row r="4272" spans="1:12" x14ac:dyDescent="0.3">
      <c r="A4272" t="s">
        <v>240</v>
      </c>
      <c r="B4272" s="1">
        <v>44427</v>
      </c>
      <c r="C4272" s="1" t="str">
        <f t="shared" si="66"/>
        <v>21231</v>
      </c>
      <c r="D4272" t="s">
        <v>109</v>
      </c>
      <c r="E4272" t="s">
        <v>120</v>
      </c>
      <c r="F4272" t="s">
        <v>190</v>
      </c>
      <c r="G4272">
        <v>19.5</v>
      </c>
      <c r="H4272">
        <v>173.55</v>
      </c>
      <c r="I4272" t="s">
        <v>31</v>
      </c>
      <c r="J4272" t="str">
        <f>_xlfn.XLOOKUP(Table1_1[[#This Row],[Analyte]],[1]analyte_order!$B:$B,[1]analyte_order!$C:$C)</f>
        <v>2355-31-9</v>
      </c>
      <c r="K4272">
        <f>_xlfn.XLOOKUP(Table1_1[[#This Row],[CAS_rn]],[1]analyte_order!$C:$C,[1]analyte_order!$E:$E)</f>
        <v>26</v>
      </c>
      <c r="L4272" s="3">
        <v>4.2599999999999999E-2</v>
      </c>
    </row>
    <row r="4273" spans="1:12" x14ac:dyDescent="0.3">
      <c r="A4273" t="s">
        <v>240</v>
      </c>
      <c r="B4273" s="1">
        <v>44427</v>
      </c>
      <c r="C4273" s="1" t="str">
        <f t="shared" si="66"/>
        <v>21231</v>
      </c>
      <c r="D4273" t="s">
        <v>109</v>
      </c>
      <c r="E4273" t="s">
        <v>120</v>
      </c>
      <c r="F4273" t="s">
        <v>190</v>
      </c>
      <c r="G4273">
        <v>19.5</v>
      </c>
      <c r="H4273">
        <v>173.55</v>
      </c>
      <c r="I4273" t="s">
        <v>32</v>
      </c>
      <c r="J4273" t="str">
        <f>_xlfn.XLOOKUP(Table1_1[[#This Row],[Analyte]],[1]analyte_order!$B:$B,[1]analyte_order!$C:$C)</f>
        <v>2991-50-6</v>
      </c>
      <c r="K4273">
        <f>_xlfn.XLOOKUP(Table1_1[[#This Row],[CAS_rn]],[1]analyte_order!$C:$C,[1]analyte_order!$E:$E)</f>
        <v>27</v>
      </c>
      <c r="L4273" s="3">
        <v>4.2599999999999999E-2</v>
      </c>
    </row>
    <row r="4274" spans="1:12" x14ac:dyDescent="0.3">
      <c r="A4274" t="s">
        <v>240</v>
      </c>
      <c r="B4274" s="1">
        <v>44427</v>
      </c>
      <c r="C4274" s="1" t="str">
        <f t="shared" si="66"/>
        <v>21231</v>
      </c>
      <c r="D4274" t="s">
        <v>109</v>
      </c>
      <c r="E4274" t="s">
        <v>120</v>
      </c>
      <c r="F4274" t="s">
        <v>190</v>
      </c>
      <c r="G4274">
        <v>19.5</v>
      </c>
      <c r="H4274">
        <v>173.55</v>
      </c>
      <c r="I4274" t="s">
        <v>33</v>
      </c>
      <c r="J4274" t="str">
        <f>_xlfn.XLOOKUP(Table1_1[[#This Row],[Analyte]],[1]analyte_order!$B:$B,[1]analyte_order!$C:$C)</f>
        <v>754-91-6</v>
      </c>
      <c r="K4274">
        <f>_xlfn.XLOOKUP(Table1_1[[#This Row],[CAS_rn]],[1]analyte_order!$C:$C,[1]analyte_order!$E:$E)</f>
        <v>28</v>
      </c>
      <c r="L4274" s="3">
        <v>1.77</v>
      </c>
    </row>
    <row r="4275" spans="1:12" x14ac:dyDescent="0.3">
      <c r="A4275" t="s">
        <v>240</v>
      </c>
      <c r="B4275" s="1">
        <v>44427</v>
      </c>
      <c r="C4275" s="1" t="str">
        <f t="shared" si="66"/>
        <v>21231</v>
      </c>
      <c r="D4275" t="s">
        <v>109</v>
      </c>
      <c r="E4275" t="s">
        <v>120</v>
      </c>
      <c r="F4275" t="s">
        <v>190</v>
      </c>
      <c r="G4275">
        <v>19.5</v>
      </c>
      <c r="H4275">
        <v>173.55</v>
      </c>
      <c r="I4275" t="s">
        <v>34</v>
      </c>
      <c r="J4275" t="str">
        <f>_xlfn.XLOOKUP(Table1_1[[#This Row],[Analyte]],[1]analyte_order!$B:$B,[1]analyte_order!$C:$C)</f>
        <v>2806-24-8</v>
      </c>
      <c r="K4275">
        <f>_xlfn.XLOOKUP(Table1_1[[#This Row],[CAS_rn]],[1]analyte_order!$C:$C,[1]analyte_order!$E:$E)</f>
        <v>29</v>
      </c>
      <c r="L4275" s="3">
        <v>0.1065</v>
      </c>
    </row>
    <row r="4276" spans="1:12" x14ac:dyDescent="0.3">
      <c r="A4276" t="s">
        <v>240</v>
      </c>
      <c r="B4276" s="1">
        <v>44427</v>
      </c>
      <c r="C4276" s="1" t="str">
        <f t="shared" si="66"/>
        <v>21231</v>
      </c>
      <c r="D4276" t="s">
        <v>109</v>
      </c>
      <c r="E4276" t="s">
        <v>120</v>
      </c>
      <c r="F4276" t="s">
        <v>190</v>
      </c>
      <c r="G4276">
        <v>19.5</v>
      </c>
      <c r="H4276">
        <v>173.55</v>
      </c>
      <c r="I4276" t="s">
        <v>35</v>
      </c>
      <c r="J4276" t="str">
        <f>_xlfn.XLOOKUP(Table1_1[[#This Row],[Analyte]],[1]analyte_order!$B:$B,[1]analyte_order!$C:$C)</f>
        <v>31506-32-8</v>
      </c>
      <c r="K4276">
        <f>_xlfn.XLOOKUP(Table1_1[[#This Row],[CAS_rn]],[1]analyte_order!$C:$C,[1]analyte_order!$E:$E)</f>
        <v>30</v>
      </c>
      <c r="L4276" s="3">
        <v>0.21299999999999999</v>
      </c>
    </row>
    <row r="4277" spans="1:12" x14ac:dyDescent="0.3">
      <c r="A4277" t="s">
        <v>240</v>
      </c>
      <c r="B4277" s="1">
        <v>44427</v>
      </c>
      <c r="C4277" s="1" t="str">
        <f t="shared" si="66"/>
        <v>21231</v>
      </c>
      <c r="D4277" t="s">
        <v>109</v>
      </c>
      <c r="E4277" t="s">
        <v>120</v>
      </c>
      <c r="F4277" t="s">
        <v>190</v>
      </c>
      <c r="G4277">
        <v>19.5</v>
      </c>
      <c r="H4277">
        <v>173.55</v>
      </c>
      <c r="I4277" t="s">
        <v>36</v>
      </c>
      <c r="J4277" t="str">
        <f>_xlfn.XLOOKUP(Table1_1[[#This Row],[Analyte]],[1]analyte_order!$B:$B,[1]analyte_order!$C:$C)</f>
        <v>4151-50-2</v>
      </c>
      <c r="K4277">
        <f>_xlfn.XLOOKUP(Table1_1[[#This Row],[CAS_rn]],[1]analyte_order!$C:$C,[1]analyte_order!$E:$E)</f>
        <v>31</v>
      </c>
      <c r="L4277" s="3">
        <v>4.2599999999999999E-2</v>
      </c>
    </row>
    <row r="4278" spans="1:12" x14ac:dyDescent="0.3">
      <c r="A4278" t="s">
        <v>240</v>
      </c>
      <c r="B4278" s="1">
        <v>44427</v>
      </c>
      <c r="C4278" s="1" t="str">
        <f t="shared" si="66"/>
        <v>21231</v>
      </c>
      <c r="D4278" t="s">
        <v>109</v>
      </c>
      <c r="E4278" t="s">
        <v>120</v>
      </c>
      <c r="F4278" t="s">
        <v>190</v>
      </c>
      <c r="G4278">
        <v>19.5</v>
      </c>
      <c r="H4278">
        <v>173.55</v>
      </c>
      <c r="I4278" t="s">
        <v>37</v>
      </c>
      <c r="J4278" t="str">
        <f>_xlfn.XLOOKUP(Table1_1[[#This Row],[Analyte]],[1]analyte_order!$B:$B,[1]analyte_order!$C:$C)</f>
        <v>13252-13-6</v>
      </c>
      <c r="K4278">
        <f>_xlfn.XLOOKUP(Table1_1[[#This Row],[CAS_rn]],[1]analyte_order!$C:$C,[1]analyte_order!$E:$E)</f>
        <v>34</v>
      </c>
      <c r="L4278" s="3">
        <v>4.2599999999999999E-2</v>
      </c>
    </row>
    <row r="4279" spans="1:12" x14ac:dyDescent="0.3">
      <c r="A4279" t="s">
        <v>240</v>
      </c>
      <c r="B4279" s="1">
        <v>44427</v>
      </c>
      <c r="C4279" s="1" t="str">
        <f t="shared" si="66"/>
        <v>21231</v>
      </c>
      <c r="D4279" t="s">
        <v>109</v>
      </c>
      <c r="E4279" t="s">
        <v>120</v>
      </c>
      <c r="F4279" t="s">
        <v>190</v>
      </c>
      <c r="G4279">
        <v>19.5</v>
      </c>
      <c r="H4279">
        <v>173.55</v>
      </c>
      <c r="I4279" t="s">
        <v>38</v>
      </c>
      <c r="J4279" t="str">
        <f>_xlfn.XLOOKUP(Table1_1[[#This Row],[Analyte]],[1]analyte_order!$B:$B,[1]analyte_order!$C:$C)</f>
        <v>919005-14-4</v>
      </c>
      <c r="K4279">
        <f>_xlfn.XLOOKUP(Table1_1[[#This Row],[CAS_rn]],[1]analyte_order!$C:$C,[1]analyte_order!$E:$E)</f>
        <v>35</v>
      </c>
      <c r="L4279" s="3">
        <v>4.2599999999999999E-2</v>
      </c>
    </row>
    <row r="4280" spans="1:12" x14ac:dyDescent="0.3">
      <c r="A4280" t="s">
        <v>240</v>
      </c>
      <c r="B4280" s="1">
        <v>44427</v>
      </c>
      <c r="C4280" s="1" t="str">
        <f t="shared" si="66"/>
        <v>21231</v>
      </c>
      <c r="D4280" t="s">
        <v>109</v>
      </c>
      <c r="E4280" t="s">
        <v>120</v>
      </c>
      <c r="F4280" t="s">
        <v>190</v>
      </c>
      <c r="G4280">
        <v>19.5</v>
      </c>
      <c r="H4280">
        <v>173.55</v>
      </c>
      <c r="I4280" t="s">
        <v>39</v>
      </c>
      <c r="J4280" t="str">
        <f>_xlfn.XLOOKUP(Table1_1[[#This Row],[Analyte]],[1]analyte_order!$B:$B,[1]analyte_order!$C:$C)</f>
        <v>756426-58-1</v>
      </c>
      <c r="K4280">
        <f>_xlfn.XLOOKUP(Table1_1[[#This Row],[CAS_rn]],[1]analyte_order!$C:$C,[1]analyte_order!$E:$E)</f>
        <v>36</v>
      </c>
      <c r="L4280" s="3">
        <v>0.21299999999999999</v>
      </c>
    </row>
    <row r="4281" spans="1:12" x14ac:dyDescent="0.3">
      <c r="A4281" t="s">
        <v>240</v>
      </c>
      <c r="B4281" s="1">
        <v>44427</v>
      </c>
      <c r="C4281" s="1" t="str">
        <f t="shared" si="66"/>
        <v>21231</v>
      </c>
      <c r="D4281" t="s">
        <v>109</v>
      </c>
      <c r="E4281" t="s">
        <v>120</v>
      </c>
      <c r="F4281" t="s">
        <v>190</v>
      </c>
      <c r="G4281">
        <v>19.5</v>
      </c>
      <c r="H4281">
        <v>173.55</v>
      </c>
      <c r="I4281" t="s">
        <v>40</v>
      </c>
      <c r="J4281" t="str">
        <f>_xlfn.XLOOKUP(Table1_1[[#This Row],[Analyte]],[1]analyte_order!$B:$B,[1]analyte_order!$C:$C)</f>
        <v>763051-92-9</v>
      </c>
      <c r="K4281">
        <f>_xlfn.XLOOKUP(Table1_1[[#This Row],[CAS_rn]],[1]analyte_order!$C:$C,[1]analyte_order!$E:$E)</f>
        <v>37</v>
      </c>
      <c r="L4281" s="3">
        <v>0.21299999999999999</v>
      </c>
    </row>
    <row r="4282" spans="1:12" x14ac:dyDescent="0.3">
      <c r="A4282" t="s">
        <v>240</v>
      </c>
      <c r="B4282" s="1">
        <v>44427</v>
      </c>
      <c r="C4282" s="1" t="str">
        <f t="shared" si="66"/>
        <v>21231</v>
      </c>
      <c r="D4282" t="s">
        <v>109</v>
      </c>
      <c r="E4282" t="s">
        <v>120</v>
      </c>
      <c r="F4282" t="s">
        <v>190</v>
      </c>
      <c r="G4282">
        <v>19.5</v>
      </c>
      <c r="H4282">
        <v>173.55</v>
      </c>
      <c r="I4282" t="s">
        <v>41</v>
      </c>
      <c r="J4282" t="str">
        <f>_xlfn.XLOOKUP(Table1_1[[#This Row],[Analyte]],[1]analyte_order!$B:$B,[1]analyte_order!$C:$C)</f>
        <v>356-02-5</v>
      </c>
      <c r="K4282">
        <f>_xlfn.XLOOKUP(Table1_1[[#This Row],[CAS_rn]],[1]analyte_order!$C:$C,[1]analyte_order!$E:$E)</f>
        <v>38</v>
      </c>
      <c r="L4282" s="3">
        <v>0.42599999999999999</v>
      </c>
    </row>
    <row r="4283" spans="1:12" x14ac:dyDescent="0.3">
      <c r="A4283" t="s">
        <v>240</v>
      </c>
      <c r="B4283" s="1">
        <v>44427</v>
      </c>
      <c r="C4283" s="1" t="str">
        <f t="shared" si="66"/>
        <v>21231</v>
      </c>
      <c r="D4283" t="s">
        <v>109</v>
      </c>
      <c r="E4283" t="s">
        <v>120</v>
      </c>
      <c r="F4283" t="s">
        <v>190</v>
      </c>
      <c r="G4283">
        <v>19.5</v>
      </c>
      <c r="H4283">
        <v>173.55</v>
      </c>
      <c r="I4283" t="s">
        <v>42</v>
      </c>
      <c r="J4283" t="str">
        <f>_xlfn.XLOOKUP(Table1_1[[#This Row],[Analyte]],[1]analyte_order!$B:$B,[1]analyte_order!$C:$C)</f>
        <v>914637-49-3</v>
      </c>
      <c r="K4283">
        <f>_xlfn.XLOOKUP(Table1_1[[#This Row],[CAS_rn]],[1]analyte_order!$C:$C,[1]analyte_order!$E:$E)</f>
        <v>39</v>
      </c>
      <c r="L4283" s="3">
        <v>0.21299999999999999</v>
      </c>
    </row>
    <row r="4284" spans="1:12" x14ac:dyDescent="0.3">
      <c r="A4284" t="s">
        <v>240</v>
      </c>
      <c r="B4284" s="1">
        <v>44427</v>
      </c>
      <c r="C4284" s="1" t="str">
        <f t="shared" si="66"/>
        <v>21231</v>
      </c>
      <c r="D4284" t="s">
        <v>109</v>
      </c>
      <c r="E4284" t="s">
        <v>120</v>
      </c>
      <c r="F4284" t="s">
        <v>190</v>
      </c>
      <c r="G4284">
        <v>19.5</v>
      </c>
      <c r="H4284">
        <v>173.55</v>
      </c>
      <c r="I4284" t="s">
        <v>43</v>
      </c>
      <c r="J4284" t="str">
        <f>_xlfn.XLOOKUP(Table1_1[[#This Row],[Analyte]],[1]analyte_order!$B:$B,[1]analyte_order!$C:$C)</f>
        <v>812-70-4</v>
      </c>
      <c r="K4284">
        <f>_xlfn.XLOOKUP(Table1_1[[#This Row],[CAS_rn]],[1]analyte_order!$C:$C,[1]analyte_order!$E:$E)</f>
        <v>40</v>
      </c>
      <c r="L4284" s="3">
        <v>0.1065</v>
      </c>
    </row>
    <row r="4285" spans="1:12" x14ac:dyDescent="0.3">
      <c r="A4285" t="s">
        <v>240</v>
      </c>
      <c r="B4285" s="1">
        <v>44427</v>
      </c>
      <c r="C4285" s="1" t="str">
        <f t="shared" si="66"/>
        <v>21231</v>
      </c>
      <c r="D4285" t="s">
        <v>109</v>
      </c>
      <c r="E4285" t="s">
        <v>120</v>
      </c>
      <c r="F4285" t="s">
        <v>190</v>
      </c>
      <c r="G4285">
        <v>19.5</v>
      </c>
      <c r="H4285">
        <v>173.55</v>
      </c>
      <c r="I4285" t="s">
        <v>44</v>
      </c>
      <c r="J4285" t="str">
        <f>_xlfn.XLOOKUP(Table1_1[[#This Row],[Analyte]],[1]analyte_order!$B:$B,[1]analyte_order!$C:$C)</f>
        <v>53826-12-3</v>
      </c>
      <c r="K4285">
        <f>_xlfn.XLOOKUP(Table1_1[[#This Row],[CAS_rn]],[1]analyte_order!$C:$C,[1]analyte_order!$E:$E)</f>
        <v>41</v>
      </c>
      <c r="L4285" s="3">
        <v>0.1065</v>
      </c>
    </row>
    <row r="4286" spans="1:12" x14ac:dyDescent="0.3">
      <c r="A4286" t="s">
        <v>240</v>
      </c>
      <c r="B4286" s="1">
        <v>44427</v>
      </c>
      <c r="C4286" s="1" t="str">
        <f t="shared" si="66"/>
        <v>21231</v>
      </c>
      <c r="D4286" t="s">
        <v>109</v>
      </c>
      <c r="E4286" t="s">
        <v>120</v>
      </c>
      <c r="F4286" t="s">
        <v>190</v>
      </c>
      <c r="G4286">
        <v>19.5</v>
      </c>
      <c r="H4286">
        <v>173.55</v>
      </c>
      <c r="I4286" t="s">
        <v>45</v>
      </c>
      <c r="J4286" t="str">
        <f>_xlfn.XLOOKUP(Table1_1[[#This Row],[Analyte]],[1]analyte_order!$B:$B,[1]analyte_order!$C:$C)</f>
        <v>27854-31-5</v>
      </c>
      <c r="K4286">
        <f>_xlfn.XLOOKUP(Table1_1[[#This Row],[CAS_rn]],[1]analyte_order!$C:$C,[1]analyte_order!$E:$E)</f>
        <v>42</v>
      </c>
      <c r="L4286" s="3">
        <v>0.42599999999999999</v>
      </c>
    </row>
    <row r="4287" spans="1:12" x14ac:dyDescent="0.3">
      <c r="A4287" t="s">
        <v>240</v>
      </c>
      <c r="B4287" s="1">
        <v>44427</v>
      </c>
      <c r="C4287" s="1" t="str">
        <f t="shared" si="66"/>
        <v>21231</v>
      </c>
      <c r="D4287" t="s">
        <v>109</v>
      </c>
      <c r="E4287" t="s">
        <v>120</v>
      </c>
      <c r="F4287" t="s">
        <v>190</v>
      </c>
      <c r="G4287">
        <v>19.5</v>
      </c>
      <c r="H4287">
        <v>173.55</v>
      </c>
      <c r="I4287" t="s">
        <v>46</v>
      </c>
      <c r="J4287" t="str">
        <f>_xlfn.XLOOKUP(Table1_1[[#This Row],[Analyte]],[1]analyte_order!$B:$B,[1]analyte_order!$C:$C)</f>
        <v>53826-13-4</v>
      </c>
      <c r="K4287">
        <f>_xlfn.XLOOKUP(Table1_1[[#This Row],[CAS_rn]],[1]analyte_order!$C:$C,[1]analyte_order!$E:$E)</f>
        <v>43</v>
      </c>
      <c r="L4287" s="3">
        <v>0.42599999999999999</v>
      </c>
    </row>
    <row r="4288" spans="1:12" x14ac:dyDescent="0.3">
      <c r="A4288" t="s">
        <v>240</v>
      </c>
      <c r="B4288" s="1">
        <v>44427</v>
      </c>
      <c r="C4288" s="1" t="str">
        <f t="shared" si="66"/>
        <v>21231</v>
      </c>
      <c r="D4288" t="s">
        <v>109</v>
      </c>
      <c r="E4288" t="s">
        <v>120</v>
      </c>
      <c r="F4288" t="s">
        <v>190</v>
      </c>
      <c r="G4288">
        <v>19.5</v>
      </c>
      <c r="H4288">
        <v>173.55</v>
      </c>
      <c r="I4288" t="s">
        <v>47</v>
      </c>
      <c r="J4288" t="str">
        <f>_xlfn.XLOOKUP(Table1_1[[#This Row],[Analyte]],[1]analyte_order!$B:$B,[1]analyte_order!$C:$C)</f>
        <v>161094-75-3</v>
      </c>
      <c r="K4288">
        <f>_xlfn.XLOOKUP(Table1_1[[#This Row],[CAS_rn]],[1]analyte_order!$C:$C,[1]analyte_order!$E:$E)</f>
        <v>44</v>
      </c>
      <c r="L4288" s="3">
        <v>4.2599999999999999E-2</v>
      </c>
    </row>
    <row r="4289" spans="1:12" x14ac:dyDescent="0.3">
      <c r="A4289" t="s">
        <v>240</v>
      </c>
      <c r="B4289" s="1">
        <v>44427</v>
      </c>
      <c r="C4289" s="1" t="str">
        <f t="shared" si="66"/>
        <v>21231</v>
      </c>
      <c r="D4289" t="s">
        <v>109</v>
      </c>
      <c r="E4289" t="s">
        <v>120</v>
      </c>
      <c r="F4289" t="s">
        <v>190</v>
      </c>
      <c r="G4289">
        <v>19.5</v>
      </c>
      <c r="H4289">
        <v>173.55</v>
      </c>
      <c r="I4289" t="s">
        <v>48</v>
      </c>
      <c r="J4289" t="str">
        <f>_xlfn.XLOOKUP(Table1_1[[#This Row],[Analyte]],[1]analyte_order!$B:$B,[1]analyte_order!$C:$C)</f>
        <v>70887-84-2</v>
      </c>
      <c r="K4289">
        <f>_xlfn.XLOOKUP(Table1_1[[#This Row],[CAS_rn]],[1]analyte_order!$C:$C,[1]analyte_order!$E:$E)</f>
        <v>45</v>
      </c>
      <c r="L4289" s="3">
        <v>4.2599999999999999E-2</v>
      </c>
    </row>
    <row r="4290" spans="1:12" x14ac:dyDescent="0.3">
      <c r="A4290" t="s">
        <v>240</v>
      </c>
      <c r="B4290" s="1">
        <v>44427</v>
      </c>
      <c r="C4290" s="1" t="str">
        <f t="shared" ref="C4290:C4353" si="67">TEXT(B4290,"yy")&amp;TEXT((B4290-DATEVALUE("1/1/"&amp;TEXT(B4290,"yy"))+1),"000")</f>
        <v>21231</v>
      </c>
      <c r="D4290" t="s">
        <v>109</v>
      </c>
      <c r="E4290" t="s">
        <v>120</v>
      </c>
      <c r="F4290" t="s">
        <v>190</v>
      </c>
      <c r="G4290">
        <v>19.5</v>
      </c>
      <c r="H4290">
        <v>173.55</v>
      </c>
      <c r="I4290" t="s">
        <v>49</v>
      </c>
      <c r="J4290" t="str">
        <f>_xlfn.XLOOKUP(Table1_1[[#This Row],[Analyte]],[1]analyte_order!$B:$B,[1]analyte_order!$C:$C)</f>
        <v>57677-95-9</v>
      </c>
      <c r="K4290">
        <f>_xlfn.XLOOKUP(Table1_1[[#This Row],[CAS_rn]],[1]analyte_order!$C:$C,[1]analyte_order!$E:$E)</f>
        <v>46</v>
      </c>
      <c r="L4290" s="3">
        <v>4.2599999999999999E-2</v>
      </c>
    </row>
    <row r="4291" spans="1:12" x14ac:dyDescent="0.3">
      <c r="A4291" t="s">
        <v>240</v>
      </c>
      <c r="B4291" s="1">
        <v>44427</v>
      </c>
      <c r="C4291" s="1" t="str">
        <f t="shared" si="67"/>
        <v>21231</v>
      </c>
      <c r="D4291" t="s">
        <v>109</v>
      </c>
      <c r="E4291" t="s">
        <v>120</v>
      </c>
      <c r="F4291" t="s">
        <v>190</v>
      </c>
      <c r="G4291">
        <v>19.5</v>
      </c>
      <c r="H4291">
        <v>173.55</v>
      </c>
      <c r="I4291" t="s">
        <v>50</v>
      </c>
      <c r="J4291" t="str">
        <f>_xlfn.XLOOKUP(Table1_1[[#This Row],[Analyte]],[1]analyte_order!$B:$B,[1]analyte_order!$C:$C)</f>
        <v>30334-69-1</v>
      </c>
      <c r="K4291">
        <f>_xlfn.XLOOKUP(Table1_1[[#This Row],[CAS_rn]],[1]analyte_order!$C:$C,[1]analyte_order!$E:$E)</f>
        <v>51</v>
      </c>
      <c r="L4291" s="3">
        <v>0.54900000000000004</v>
      </c>
    </row>
    <row r="4292" spans="1:12" x14ac:dyDescent="0.3">
      <c r="A4292" t="s">
        <v>240</v>
      </c>
      <c r="B4292" s="1">
        <v>44427</v>
      </c>
      <c r="C4292" s="1" t="str">
        <f t="shared" si="67"/>
        <v>21231</v>
      </c>
      <c r="D4292" t="s">
        <v>109</v>
      </c>
      <c r="E4292" t="s">
        <v>120</v>
      </c>
      <c r="F4292" t="s">
        <v>190</v>
      </c>
      <c r="G4292">
        <v>19.5</v>
      </c>
      <c r="H4292">
        <v>173.55</v>
      </c>
      <c r="I4292" t="s">
        <v>51</v>
      </c>
      <c r="J4292" t="str">
        <f>_xlfn.XLOOKUP(Table1_1[[#This Row],[Analyte]],[1]analyte_order!$B:$B,[1]analyte_order!$C:$C)</f>
        <v>41997-13-1</v>
      </c>
      <c r="K4292">
        <f>_xlfn.XLOOKUP(Table1_1[[#This Row],[CAS_rn]],[1]analyte_order!$C:$C,[1]analyte_order!$E:$E)</f>
        <v>52</v>
      </c>
      <c r="L4292" s="3">
        <v>0.21299999999999999</v>
      </c>
    </row>
    <row r="4293" spans="1:12" x14ac:dyDescent="0.3">
      <c r="A4293" t="s">
        <v>240</v>
      </c>
      <c r="B4293" s="1">
        <v>44427</v>
      </c>
      <c r="C4293" s="1" t="str">
        <f t="shared" si="67"/>
        <v>21231</v>
      </c>
      <c r="D4293" t="s">
        <v>109</v>
      </c>
      <c r="E4293" t="s">
        <v>120</v>
      </c>
      <c r="F4293" t="s">
        <v>190</v>
      </c>
      <c r="G4293">
        <v>19.5</v>
      </c>
      <c r="H4293">
        <v>173.55</v>
      </c>
      <c r="I4293" t="s">
        <v>52</v>
      </c>
      <c r="J4293" t="str">
        <f>_xlfn.XLOOKUP(Table1_1[[#This Row],[Analyte]],[1]analyte_order!$B:$B,[1]analyte_order!$C:$C)</f>
        <v>423-41-6</v>
      </c>
      <c r="K4293">
        <f>_xlfn.XLOOKUP(Table1_1[[#This Row],[CAS_rn]],[1]analyte_order!$C:$C,[1]analyte_order!$E:$E)</f>
        <v>53</v>
      </c>
      <c r="L4293" s="3">
        <v>0.21299999999999999</v>
      </c>
    </row>
    <row r="4294" spans="1:12" x14ac:dyDescent="0.3">
      <c r="A4294" t="s">
        <v>240</v>
      </c>
      <c r="B4294" s="1">
        <v>44427</v>
      </c>
      <c r="C4294" s="1" t="str">
        <f t="shared" si="67"/>
        <v>21231</v>
      </c>
      <c r="D4294" t="s">
        <v>109</v>
      </c>
      <c r="E4294" t="s">
        <v>120</v>
      </c>
      <c r="F4294" t="s">
        <v>190</v>
      </c>
      <c r="G4294">
        <v>19.5</v>
      </c>
      <c r="H4294">
        <v>173.55</v>
      </c>
      <c r="I4294" t="s">
        <v>53</v>
      </c>
      <c r="J4294" t="str">
        <f>_xlfn.XLOOKUP(Table1_1[[#This Row],[Analyte]],[1]analyte_order!$B:$B,[1]analyte_order!$C:$C)</f>
        <v>777011-38-8</v>
      </c>
      <c r="K4294">
        <f>_xlfn.XLOOKUP(Table1_1[[#This Row],[CAS_rn]],[1]analyte_order!$C:$C,[1]analyte_order!$E:$E)</f>
        <v>54</v>
      </c>
      <c r="L4294" s="3">
        <v>3.47</v>
      </c>
    </row>
    <row r="4295" spans="1:12" x14ac:dyDescent="0.3">
      <c r="A4295" t="s">
        <v>240</v>
      </c>
      <c r="B4295" s="1">
        <v>44427</v>
      </c>
      <c r="C4295" s="1" t="str">
        <f t="shared" si="67"/>
        <v>21231</v>
      </c>
      <c r="D4295" t="s">
        <v>109</v>
      </c>
      <c r="E4295" t="s">
        <v>120</v>
      </c>
      <c r="F4295" t="s">
        <v>190</v>
      </c>
      <c r="G4295">
        <v>19.5</v>
      </c>
      <c r="H4295">
        <v>173.55</v>
      </c>
      <c r="I4295" t="s">
        <v>54</v>
      </c>
      <c r="J4295" t="str">
        <f>_xlfn.XLOOKUP(Table1_1[[#This Row],[Analyte]],[1]analyte_order!$B:$B,[1]analyte_order!$C:$C)</f>
        <v>646-83-3</v>
      </c>
      <c r="K4295">
        <f>_xlfn.XLOOKUP(Table1_1[[#This Row],[CAS_rn]],[1]analyte_order!$C:$C,[1]analyte_order!$E:$E)</f>
        <v>55</v>
      </c>
      <c r="L4295" s="3">
        <v>4.2599999999999999E-2</v>
      </c>
    </row>
    <row r="4296" spans="1:12" x14ac:dyDescent="0.3">
      <c r="A4296" t="s">
        <v>240</v>
      </c>
      <c r="B4296" s="1">
        <v>44427</v>
      </c>
      <c r="C4296" s="1" t="str">
        <f t="shared" si="67"/>
        <v>21231</v>
      </c>
      <c r="D4296" t="s">
        <v>109</v>
      </c>
      <c r="E4296" t="s">
        <v>120</v>
      </c>
      <c r="F4296" t="s">
        <v>190</v>
      </c>
      <c r="G4296">
        <v>19.5</v>
      </c>
      <c r="H4296">
        <v>173.55</v>
      </c>
      <c r="I4296" t="s">
        <v>55</v>
      </c>
      <c r="J4296" t="str">
        <f>_xlfn.XLOOKUP(Table1_1[[#This Row],[Analyte]],[1]analyte_order!$B:$B,[1]analyte_order!$C:$C)</f>
        <v>678-41-1</v>
      </c>
      <c r="K4296">
        <f>_xlfn.XLOOKUP(Table1_1[[#This Row],[CAS_rn]],[1]analyte_order!$C:$C,[1]analyte_order!$E:$E)</f>
        <v>56</v>
      </c>
      <c r="L4296" s="3">
        <v>4.2599999999999999E-2</v>
      </c>
    </row>
    <row r="4297" spans="1:12" x14ac:dyDescent="0.3">
      <c r="A4297" t="s">
        <v>240</v>
      </c>
      <c r="B4297" s="1">
        <v>44427</v>
      </c>
      <c r="C4297" s="1" t="str">
        <f t="shared" si="67"/>
        <v>21231</v>
      </c>
      <c r="D4297" t="s">
        <v>109</v>
      </c>
      <c r="E4297" t="s">
        <v>120</v>
      </c>
      <c r="F4297" t="s">
        <v>190</v>
      </c>
      <c r="G4297">
        <v>19.5</v>
      </c>
      <c r="H4297">
        <v>173.55</v>
      </c>
      <c r="I4297" t="s">
        <v>56</v>
      </c>
      <c r="J4297" t="str">
        <f>_xlfn.XLOOKUP(Table1_1[[#This Row],[Analyte]],[1]analyte_order!$B:$B,[1]analyte_order!$C:$C)</f>
        <v>2965-52-8</v>
      </c>
      <c r="K4297">
        <f>_xlfn.XLOOKUP(Table1_1[[#This Row],[CAS_rn]],[1]analyte_order!$C:$C,[1]analyte_order!$E:$E)</f>
        <v>57</v>
      </c>
      <c r="L4297" s="3">
        <v>4.2599999999999999E-2</v>
      </c>
    </row>
    <row r="4298" spans="1:12" x14ac:dyDescent="0.3">
      <c r="A4298" t="s">
        <v>241</v>
      </c>
      <c r="B4298" s="1">
        <v>44427</v>
      </c>
      <c r="C4298" s="1" t="str">
        <f t="shared" si="67"/>
        <v>21231</v>
      </c>
      <c r="D4298" t="s">
        <v>109</v>
      </c>
      <c r="E4298" t="s">
        <v>110</v>
      </c>
      <c r="F4298" t="s">
        <v>111</v>
      </c>
      <c r="G4298">
        <v>15</v>
      </c>
      <c r="H4298">
        <v>84.35</v>
      </c>
      <c r="I4298" t="s">
        <v>7</v>
      </c>
      <c r="J4298" t="str">
        <f>_xlfn.XLOOKUP(Table1_1[[#This Row],[Analyte]],[1]analyte_order!$B:$B,[1]analyte_order!$C:$C)</f>
        <v>375-22-4</v>
      </c>
      <c r="K4298">
        <f>_xlfn.XLOOKUP(Table1_1[[#This Row],[CAS_rn]],[1]analyte_order!$C:$C,[1]analyte_order!$E:$E)</f>
        <v>1</v>
      </c>
      <c r="L4298" s="3">
        <v>0.57999999999999996</v>
      </c>
    </row>
    <row r="4299" spans="1:12" x14ac:dyDescent="0.3">
      <c r="A4299" t="s">
        <v>241</v>
      </c>
      <c r="B4299" s="1">
        <v>44427</v>
      </c>
      <c r="C4299" s="1" t="str">
        <f t="shared" si="67"/>
        <v>21231</v>
      </c>
      <c r="D4299" t="s">
        <v>109</v>
      </c>
      <c r="E4299" t="s">
        <v>110</v>
      </c>
      <c r="F4299" t="s">
        <v>111</v>
      </c>
      <c r="G4299">
        <v>15</v>
      </c>
      <c r="H4299">
        <v>84.35</v>
      </c>
      <c r="I4299" t="s">
        <v>8</v>
      </c>
      <c r="J4299" t="str">
        <f>_xlfn.XLOOKUP(Table1_1[[#This Row],[Analyte]],[1]analyte_order!$B:$B,[1]analyte_order!$C:$C)</f>
        <v>2706-90-3</v>
      </c>
      <c r="K4299">
        <f>_xlfn.XLOOKUP(Table1_1[[#This Row],[CAS_rn]],[1]analyte_order!$C:$C,[1]analyte_order!$E:$E)</f>
        <v>2</v>
      </c>
      <c r="L4299" s="3">
        <v>0.23300000000000001</v>
      </c>
    </row>
    <row r="4300" spans="1:12" x14ac:dyDescent="0.3">
      <c r="A4300" t="s">
        <v>241</v>
      </c>
      <c r="B4300" s="1">
        <v>44427</v>
      </c>
      <c r="C4300" s="1" t="str">
        <f t="shared" si="67"/>
        <v>21231</v>
      </c>
      <c r="D4300" t="s">
        <v>109</v>
      </c>
      <c r="E4300" t="s">
        <v>110</v>
      </c>
      <c r="F4300" t="s">
        <v>111</v>
      </c>
      <c r="G4300">
        <v>15</v>
      </c>
      <c r="H4300">
        <v>84.35</v>
      </c>
      <c r="I4300" t="s">
        <v>9</v>
      </c>
      <c r="J4300" t="str">
        <f>_xlfn.XLOOKUP(Table1_1[[#This Row],[Analyte]],[1]analyte_order!$B:$B,[1]analyte_order!$C:$C)</f>
        <v>307-24-4</v>
      </c>
      <c r="K4300">
        <f>_xlfn.XLOOKUP(Table1_1[[#This Row],[CAS_rn]],[1]analyte_order!$C:$C,[1]analyte_order!$E:$E)</f>
        <v>3</v>
      </c>
      <c r="L4300" s="3">
        <v>0.23300000000000001</v>
      </c>
    </row>
    <row r="4301" spans="1:12" x14ac:dyDescent="0.3">
      <c r="A4301" t="s">
        <v>241</v>
      </c>
      <c r="B4301" s="1">
        <v>44427</v>
      </c>
      <c r="C4301" s="1" t="str">
        <f t="shared" si="67"/>
        <v>21231</v>
      </c>
      <c r="D4301" t="s">
        <v>109</v>
      </c>
      <c r="E4301" t="s">
        <v>110</v>
      </c>
      <c r="F4301" t="s">
        <v>111</v>
      </c>
      <c r="G4301">
        <v>15</v>
      </c>
      <c r="H4301">
        <v>84.35</v>
      </c>
      <c r="I4301" t="s">
        <v>10</v>
      </c>
      <c r="J4301" t="str">
        <f>_xlfn.XLOOKUP(Table1_1[[#This Row],[Analyte]],[1]analyte_order!$B:$B,[1]analyte_order!$C:$C)</f>
        <v>375-85-9</v>
      </c>
      <c r="K4301">
        <f>_xlfn.XLOOKUP(Table1_1[[#This Row],[CAS_rn]],[1]analyte_order!$C:$C,[1]analyte_order!$E:$E)</f>
        <v>4</v>
      </c>
      <c r="L4301" s="3">
        <v>0.23300000000000001</v>
      </c>
    </row>
    <row r="4302" spans="1:12" x14ac:dyDescent="0.3">
      <c r="A4302" t="s">
        <v>241</v>
      </c>
      <c r="B4302" s="1">
        <v>44427</v>
      </c>
      <c r="C4302" s="1" t="str">
        <f t="shared" si="67"/>
        <v>21231</v>
      </c>
      <c r="D4302" t="s">
        <v>109</v>
      </c>
      <c r="E4302" t="s">
        <v>110</v>
      </c>
      <c r="F4302" t="s">
        <v>111</v>
      </c>
      <c r="G4302">
        <v>15</v>
      </c>
      <c r="H4302">
        <v>84.35</v>
      </c>
      <c r="I4302" t="s">
        <v>11</v>
      </c>
      <c r="J4302" t="str">
        <f>_xlfn.XLOOKUP(Table1_1[[#This Row],[Analyte]],[1]analyte_order!$B:$B,[1]analyte_order!$C:$C)</f>
        <v>335-67-1</v>
      </c>
      <c r="K4302">
        <f>_xlfn.XLOOKUP(Table1_1[[#This Row],[CAS_rn]],[1]analyte_order!$C:$C,[1]analyte_order!$E:$E)</f>
        <v>5</v>
      </c>
      <c r="L4302" s="3">
        <v>0.23300000000000001</v>
      </c>
    </row>
    <row r="4303" spans="1:12" x14ac:dyDescent="0.3">
      <c r="A4303" t="s">
        <v>241</v>
      </c>
      <c r="B4303" s="1">
        <v>44427</v>
      </c>
      <c r="C4303" s="1" t="str">
        <f t="shared" si="67"/>
        <v>21231</v>
      </c>
      <c r="D4303" t="s">
        <v>109</v>
      </c>
      <c r="E4303" t="s">
        <v>110</v>
      </c>
      <c r="F4303" t="s">
        <v>111</v>
      </c>
      <c r="G4303">
        <v>15</v>
      </c>
      <c r="H4303">
        <v>84.35</v>
      </c>
      <c r="I4303" t="s">
        <v>12</v>
      </c>
      <c r="J4303" t="str">
        <f>_xlfn.XLOOKUP(Table1_1[[#This Row],[Analyte]],[1]analyte_order!$B:$B,[1]analyte_order!$C:$C)</f>
        <v>375-95-1</v>
      </c>
      <c r="K4303">
        <f>_xlfn.XLOOKUP(Table1_1[[#This Row],[CAS_rn]],[1]analyte_order!$C:$C,[1]analyte_order!$E:$E)</f>
        <v>6</v>
      </c>
      <c r="L4303" s="3">
        <v>0.23300000000000001</v>
      </c>
    </row>
    <row r="4304" spans="1:12" x14ac:dyDescent="0.3">
      <c r="A4304" t="s">
        <v>241</v>
      </c>
      <c r="B4304" s="1">
        <v>44427</v>
      </c>
      <c r="C4304" s="1" t="str">
        <f t="shared" si="67"/>
        <v>21231</v>
      </c>
      <c r="D4304" t="s">
        <v>109</v>
      </c>
      <c r="E4304" t="s">
        <v>110</v>
      </c>
      <c r="F4304" t="s">
        <v>111</v>
      </c>
      <c r="G4304">
        <v>15</v>
      </c>
      <c r="H4304">
        <v>84.35</v>
      </c>
      <c r="I4304" t="s">
        <v>19</v>
      </c>
      <c r="J4304" t="str">
        <f>_xlfn.XLOOKUP(Table1_1[[#This Row],[Analyte]],[1]analyte_order!$B:$B,[1]analyte_order!$C:$C)</f>
        <v>335-76-2</v>
      </c>
      <c r="K4304">
        <f>_xlfn.XLOOKUP(Table1_1[[#This Row],[CAS_rn]],[1]analyte_order!$C:$C,[1]analyte_order!$E:$E)</f>
        <v>7</v>
      </c>
      <c r="L4304" s="3">
        <v>3.19</v>
      </c>
    </row>
    <row r="4305" spans="1:12" x14ac:dyDescent="0.3">
      <c r="A4305" t="s">
        <v>241</v>
      </c>
      <c r="B4305" s="1">
        <v>44427</v>
      </c>
      <c r="C4305" s="1" t="str">
        <f t="shared" si="67"/>
        <v>21231</v>
      </c>
      <c r="D4305" t="s">
        <v>109</v>
      </c>
      <c r="E4305" t="s">
        <v>110</v>
      </c>
      <c r="F4305" t="s">
        <v>111</v>
      </c>
      <c r="G4305">
        <v>15</v>
      </c>
      <c r="H4305">
        <v>84.35</v>
      </c>
      <c r="I4305" t="s">
        <v>20</v>
      </c>
      <c r="J4305" t="str">
        <f>_xlfn.XLOOKUP(Table1_1[[#This Row],[Analyte]],[1]analyte_order!$B:$B,[1]analyte_order!$C:$C)</f>
        <v>2058-94-8</v>
      </c>
      <c r="K4305">
        <f>_xlfn.XLOOKUP(Table1_1[[#This Row],[CAS_rn]],[1]analyte_order!$C:$C,[1]analyte_order!$E:$E)</f>
        <v>8</v>
      </c>
      <c r="L4305" s="3">
        <v>8.6300000000000008</v>
      </c>
    </row>
    <row r="4306" spans="1:12" x14ac:dyDescent="0.3">
      <c r="A4306" t="s">
        <v>241</v>
      </c>
      <c r="B4306" s="1">
        <v>44427</v>
      </c>
      <c r="C4306" s="1" t="str">
        <f t="shared" si="67"/>
        <v>21231</v>
      </c>
      <c r="D4306" t="s">
        <v>109</v>
      </c>
      <c r="E4306" t="s">
        <v>110</v>
      </c>
      <c r="F4306" t="s">
        <v>111</v>
      </c>
      <c r="G4306">
        <v>15</v>
      </c>
      <c r="H4306">
        <v>84.35</v>
      </c>
      <c r="I4306" t="s">
        <v>21</v>
      </c>
      <c r="J4306" t="str">
        <f>_xlfn.XLOOKUP(Table1_1[[#This Row],[Analyte]],[1]analyte_order!$B:$B,[1]analyte_order!$C:$C)</f>
        <v>307-55-1</v>
      </c>
      <c r="K4306">
        <f>_xlfn.XLOOKUP(Table1_1[[#This Row],[CAS_rn]],[1]analyte_order!$C:$C,[1]analyte_order!$E:$E)</f>
        <v>9</v>
      </c>
      <c r="L4306" s="3">
        <v>11</v>
      </c>
    </row>
    <row r="4307" spans="1:12" x14ac:dyDescent="0.3">
      <c r="A4307" t="s">
        <v>241</v>
      </c>
      <c r="B4307" s="1">
        <v>44427</v>
      </c>
      <c r="C4307" s="1" t="str">
        <f t="shared" si="67"/>
        <v>21231</v>
      </c>
      <c r="D4307" t="s">
        <v>109</v>
      </c>
      <c r="E4307" t="s">
        <v>110</v>
      </c>
      <c r="F4307" t="s">
        <v>111</v>
      </c>
      <c r="G4307">
        <v>15</v>
      </c>
      <c r="H4307">
        <v>84.35</v>
      </c>
      <c r="I4307" t="s">
        <v>22</v>
      </c>
      <c r="J4307" t="str">
        <f>_xlfn.XLOOKUP(Table1_1[[#This Row],[Analyte]],[1]analyte_order!$B:$B,[1]analyte_order!$C:$C)</f>
        <v>72629-94-8</v>
      </c>
      <c r="K4307">
        <f>_xlfn.XLOOKUP(Table1_1[[#This Row],[CAS_rn]],[1]analyte_order!$C:$C,[1]analyte_order!$E:$E)</f>
        <v>10</v>
      </c>
      <c r="L4307" s="3">
        <v>12.1</v>
      </c>
    </row>
    <row r="4308" spans="1:12" x14ac:dyDescent="0.3">
      <c r="A4308" t="s">
        <v>241</v>
      </c>
      <c r="B4308" s="1">
        <v>44427</v>
      </c>
      <c r="C4308" s="1" t="str">
        <f t="shared" si="67"/>
        <v>21231</v>
      </c>
      <c r="D4308" t="s">
        <v>109</v>
      </c>
      <c r="E4308" t="s">
        <v>110</v>
      </c>
      <c r="F4308" t="s">
        <v>111</v>
      </c>
      <c r="G4308">
        <v>15</v>
      </c>
      <c r="H4308">
        <v>84.35</v>
      </c>
      <c r="I4308" t="s">
        <v>23</v>
      </c>
      <c r="J4308" t="str">
        <f>_xlfn.XLOOKUP(Table1_1[[#This Row],[Analyte]],[1]analyte_order!$B:$B,[1]analyte_order!$C:$C)</f>
        <v>376-06-7</v>
      </c>
      <c r="K4308">
        <f>_xlfn.XLOOKUP(Table1_1[[#This Row],[CAS_rn]],[1]analyte_order!$C:$C,[1]analyte_order!$E:$E)</f>
        <v>11</v>
      </c>
      <c r="L4308" s="3">
        <v>10.1</v>
      </c>
    </row>
    <row r="4309" spans="1:12" x14ac:dyDescent="0.3">
      <c r="A4309" t="s">
        <v>241</v>
      </c>
      <c r="B4309" s="1">
        <v>44427</v>
      </c>
      <c r="C4309" s="1" t="str">
        <f t="shared" si="67"/>
        <v>21231</v>
      </c>
      <c r="D4309" t="s">
        <v>109</v>
      </c>
      <c r="E4309" t="s">
        <v>110</v>
      </c>
      <c r="F4309" t="s">
        <v>111</v>
      </c>
      <c r="G4309">
        <v>15</v>
      </c>
      <c r="H4309">
        <v>84.35</v>
      </c>
      <c r="I4309" t="s">
        <v>24</v>
      </c>
      <c r="J4309" t="str">
        <f>_xlfn.XLOOKUP(Table1_1[[#This Row],[Analyte]],[1]analyte_order!$B:$B,[1]analyte_order!$C:$C)</f>
        <v>67905-19-5</v>
      </c>
      <c r="K4309">
        <f>_xlfn.XLOOKUP(Table1_1[[#This Row],[CAS_rn]],[1]analyte_order!$C:$C,[1]analyte_order!$E:$E)</f>
        <v>12</v>
      </c>
      <c r="L4309" s="3">
        <v>9.2999999999999999E-2</v>
      </c>
    </row>
    <row r="4310" spans="1:12" x14ac:dyDescent="0.3">
      <c r="A4310" t="s">
        <v>241</v>
      </c>
      <c r="B4310" s="1">
        <v>44427</v>
      </c>
      <c r="C4310" s="1" t="str">
        <f t="shared" si="67"/>
        <v>21231</v>
      </c>
      <c r="D4310" t="s">
        <v>109</v>
      </c>
      <c r="E4310" t="s">
        <v>110</v>
      </c>
      <c r="F4310" t="s">
        <v>111</v>
      </c>
      <c r="G4310">
        <v>15</v>
      </c>
      <c r="H4310">
        <v>84.35</v>
      </c>
      <c r="I4310" t="s">
        <v>13</v>
      </c>
      <c r="J4310" t="str">
        <f>_xlfn.XLOOKUP(Table1_1[[#This Row],[Analyte]],[1]analyte_order!$B:$B,[1]analyte_order!$C:$C)</f>
        <v>375-73-5</v>
      </c>
      <c r="K4310">
        <f>_xlfn.XLOOKUP(Table1_1[[#This Row],[CAS_rn]],[1]analyte_order!$C:$C,[1]analyte_order!$E:$E)</f>
        <v>14</v>
      </c>
      <c r="L4310" s="3">
        <v>0.23300000000000001</v>
      </c>
    </row>
    <row r="4311" spans="1:12" x14ac:dyDescent="0.3">
      <c r="A4311" t="s">
        <v>241</v>
      </c>
      <c r="B4311" s="1">
        <v>44427</v>
      </c>
      <c r="C4311" s="1" t="str">
        <f t="shared" si="67"/>
        <v>21231</v>
      </c>
      <c r="D4311" t="s">
        <v>109</v>
      </c>
      <c r="E4311" t="s">
        <v>110</v>
      </c>
      <c r="F4311" t="s">
        <v>111</v>
      </c>
      <c r="G4311">
        <v>15</v>
      </c>
      <c r="H4311">
        <v>84.35</v>
      </c>
      <c r="I4311" t="s">
        <v>14</v>
      </c>
      <c r="J4311" t="str">
        <f>_xlfn.XLOOKUP(Table1_1[[#This Row],[Analyte]],[1]analyte_order!$B:$B,[1]analyte_order!$C:$C)</f>
        <v>2706-91-4</v>
      </c>
      <c r="K4311">
        <f>_xlfn.XLOOKUP(Table1_1[[#This Row],[CAS_rn]],[1]analyte_order!$C:$C,[1]analyte_order!$E:$E)</f>
        <v>15</v>
      </c>
      <c r="L4311" s="3">
        <v>0.57999999999999996</v>
      </c>
    </row>
    <row r="4312" spans="1:12" x14ac:dyDescent="0.3">
      <c r="A4312" t="s">
        <v>241</v>
      </c>
      <c r="B4312" s="1">
        <v>44427</v>
      </c>
      <c r="C4312" s="1" t="str">
        <f t="shared" si="67"/>
        <v>21231</v>
      </c>
      <c r="D4312" t="s">
        <v>109</v>
      </c>
      <c r="E4312" t="s">
        <v>110</v>
      </c>
      <c r="F4312" t="s">
        <v>111</v>
      </c>
      <c r="G4312">
        <v>15</v>
      </c>
      <c r="H4312">
        <v>84.35</v>
      </c>
      <c r="I4312" t="s">
        <v>15</v>
      </c>
      <c r="J4312" t="str">
        <f>_xlfn.XLOOKUP(Table1_1[[#This Row],[Analyte]],[1]analyte_order!$B:$B,[1]analyte_order!$C:$C)</f>
        <v>355-46-4</v>
      </c>
      <c r="K4312">
        <f>_xlfn.XLOOKUP(Table1_1[[#This Row],[CAS_rn]],[1]analyte_order!$C:$C,[1]analyte_order!$E:$E)</f>
        <v>16</v>
      </c>
      <c r="L4312" s="3">
        <v>9.36</v>
      </c>
    </row>
    <row r="4313" spans="1:12" x14ac:dyDescent="0.3">
      <c r="A4313" t="s">
        <v>241</v>
      </c>
      <c r="B4313" s="1">
        <v>44427</v>
      </c>
      <c r="C4313" s="1" t="str">
        <f t="shared" si="67"/>
        <v>21231</v>
      </c>
      <c r="D4313" t="s">
        <v>109</v>
      </c>
      <c r="E4313" t="s">
        <v>110</v>
      </c>
      <c r="F4313" t="s">
        <v>111</v>
      </c>
      <c r="G4313">
        <v>15</v>
      </c>
      <c r="H4313">
        <v>84.35</v>
      </c>
      <c r="I4313" t="s">
        <v>16</v>
      </c>
      <c r="J4313" t="str">
        <f>_xlfn.XLOOKUP(Table1_1[[#This Row],[Analyte]],[1]analyte_order!$B:$B,[1]analyte_order!$C:$C)</f>
        <v>375-92-8</v>
      </c>
      <c r="K4313">
        <f>_xlfn.XLOOKUP(Table1_1[[#This Row],[CAS_rn]],[1]analyte_order!$C:$C,[1]analyte_order!$E:$E)</f>
        <v>17</v>
      </c>
      <c r="L4313" s="3">
        <v>2.2999999999999998</v>
      </c>
    </row>
    <row r="4314" spans="1:12" x14ac:dyDescent="0.3">
      <c r="A4314" t="s">
        <v>241</v>
      </c>
      <c r="B4314" s="1">
        <v>44427</v>
      </c>
      <c r="C4314" s="1" t="str">
        <f t="shared" si="67"/>
        <v>21231</v>
      </c>
      <c r="D4314" t="s">
        <v>109</v>
      </c>
      <c r="E4314" t="s">
        <v>110</v>
      </c>
      <c r="F4314" t="s">
        <v>111</v>
      </c>
      <c r="G4314">
        <v>15</v>
      </c>
      <c r="H4314">
        <v>84.35</v>
      </c>
      <c r="I4314" t="s">
        <v>17</v>
      </c>
      <c r="J4314" t="str">
        <f>_xlfn.XLOOKUP(Table1_1[[#This Row],[Analyte]],[1]analyte_order!$B:$B,[1]analyte_order!$C:$C)</f>
        <v>1763-23-1</v>
      </c>
      <c r="K4314">
        <f>_xlfn.XLOOKUP(Table1_1[[#This Row],[CAS_rn]],[1]analyte_order!$C:$C,[1]analyte_order!$E:$E)</f>
        <v>18</v>
      </c>
      <c r="L4314" s="3">
        <v>1130</v>
      </c>
    </row>
    <row r="4315" spans="1:12" x14ac:dyDescent="0.3">
      <c r="A4315" t="s">
        <v>241</v>
      </c>
      <c r="B4315" s="1">
        <v>44427</v>
      </c>
      <c r="C4315" s="1" t="str">
        <f t="shared" si="67"/>
        <v>21231</v>
      </c>
      <c r="D4315" t="s">
        <v>109</v>
      </c>
      <c r="E4315" t="s">
        <v>110</v>
      </c>
      <c r="F4315" t="s">
        <v>111</v>
      </c>
      <c r="G4315">
        <v>15</v>
      </c>
      <c r="H4315">
        <v>84.35</v>
      </c>
      <c r="I4315" t="s">
        <v>25</v>
      </c>
      <c r="J4315" t="str">
        <f>_xlfn.XLOOKUP(Table1_1[[#This Row],[Analyte]],[1]analyte_order!$B:$B,[1]analyte_order!$C:$C)</f>
        <v>68259-12-1</v>
      </c>
      <c r="K4315">
        <f>_xlfn.XLOOKUP(Table1_1[[#This Row],[CAS_rn]],[1]analyte_order!$C:$C,[1]analyte_order!$E:$E)</f>
        <v>19</v>
      </c>
      <c r="L4315" s="3">
        <v>13.1</v>
      </c>
    </row>
    <row r="4316" spans="1:12" x14ac:dyDescent="0.3">
      <c r="A4316" t="s">
        <v>241</v>
      </c>
      <c r="B4316" s="1">
        <v>44427</v>
      </c>
      <c r="C4316" s="1" t="str">
        <f t="shared" si="67"/>
        <v>21231</v>
      </c>
      <c r="D4316" t="s">
        <v>109</v>
      </c>
      <c r="E4316" t="s">
        <v>110</v>
      </c>
      <c r="F4316" t="s">
        <v>111</v>
      </c>
      <c r="G4316">
        <v>15</v>
      </c>
      <c r="H4316">
        <v>84.35</v>
      </c>
      <c r="I4316" t="s">
        <v>26</v>
      </c>
      <c r="J4316" t="str">
        <f>_xlfn.XLOOKUP(Table1_1[[#This Row],[Analyte]],[1]analyte_order!$B:$B,[1]analyte_order!$C:$C)</f>
        <v>335-77-3</v>
      </c>
      <c r="K4316">
        <f>_xlfn.XLOOKUP(Table1_1[[#This Row],[CAS_rn]],[1]analyte_order!$C:$C,[1]analyte_order!$E:$E)</f>
        <v>20</v>
      </c>
      <c r="L4316" s="3">
        <v>20.2</v>
      </c>
    </row>
    <row r="4317" spans="1:12" x14ac:dyDescent="0.3">
      <c r="A4317" t="s">
        <v>241</v>
      </c>
      <c r="B4317" s="1">
        <v>44427</v>
      </c>
      <c r="C4317" s="1" t="str">
        <f t="shared" si="67"/>
        <v>21231</v>
      </c>
      <c r="D4317" t="s">
        <v>109</v>
      </c>
      <c r="E4317" t="s">
        <v>110</v>
      </c>
      <c r="F4317" t="s">
        <v>111</v>
      </c>
      <c r="G4317">
        <v>15</v>
      </c>
      <c r="H4317">
        <v>84.35</v>
      </c>
      <c r="I4317" t="s">
        <v>27</v>
      </c>
      <c r="J4317" t="str">
        <f>_xlfn.XLOOKUP(Table1_1[[#This Row],[Analyte]],[1]analyte_order!$B:$B,[1]analyte_order!$C:$C)</f>
        <v>79780-39-5</v>
      </c>
      <c r="K4317">
        <f>_xlfn.XLOOKUP(Table1_1[[#This Row],[CAS_rn]],[1]analyte_order!$C:$C,[1]analyte_order!$E:$E)</f>
        <v>21</v>
      </c>
      <c r="L4317" s="3">
        <v>9.39</v>
      </c>
    </row>
    <row r="4318" spans="1:12" x14ac:dyDescent="0.3">
      <c r="A4318" t="s">
        <v>241</v>
      </c>
      <c r="B4318" s="1">
        <v>44427</v>
      </c>
      <c r="C4318" s="1" t="str">
        <f t="shared" si="67"/>
        <v>21231</v>
      </c>
      <c r="D4318" t="s">
        <v>109</v>
      </c>
      <c r="E4318" t="s">
        <v>110</v>
      </c>
      <c r="F4318" t="s">
        <v>111</v>
      </c>
      <c r="G4318">
        <v>15</v>
      </c>
      <c r="H4318">
        <v>84.35</v>
      </c>
      <c r="I4318" t="s">
        <v>28</v>
      </c>
      <c r="J4318" t="str">
        <f>_xlfn.XLOOKUP(Table1_1[[#This Row],[Analyte]],[1]analyte_order!$B:$B,[1]analyte_order!$C:$C)</f>
        <v>757124-72-4</v>
      </c>
      <c r="K4318">
        <f>_xlfn.XLOOKUP(Table1_1[[#This Row],[CAS_rn]],[1]analyte_order!$C:$C,[1]analyte_order!$E:$E)</f>
        <v>22</v>
      </c>
      <c r="L4318" s="3">
        <v>1.165</v>
      </c>
    </row>
    <row r="4319" spans="1:12" x14ac:dyDescent="0.3">
      <c r="A4319" t="s">
        <v>241</v>
      </c>
      <c r="B4319" s="1">
        <v>44427</v>
      </c>
      <c r="C4319" s="1" t="str">
        <f t="shared" si="67"/>
        <v>21231</v>
      </c>
      <c r="D4319" t="s">
        <v>109</v>
      </c>
      <c r="E4319" t="s">
        <v>110</v>
      </c>
      <c r="F4319" t="s">
        <v>111</v>
      </c>
      <c r="G4319">
        <v>15</v>
      </c>
      <c r="H4319">
        <v>84.35</v>
      </c>
      <c r="I4319" t="s">
        <v>18</v>
      </c>
      <c r="J4319" t="str">
        <f>_xlfn.XLOOKUP(Table1_1[[#This Row],[Analyte]],[1]analyte_order!$B:$B,[1]analyte_order!$C:$C)</f>
        <v>27619-97-2</v>
      </c>
      <c r="K4319">
        <f>_xlfn.XLOOKUP(Table1_1[[#This Row],[CAS_rn]],[1]analyte_order!$C:$C,[1]analyte_order!$E:$E)</f>
        <v>23</v>
      </c>
      <c r="L4319" s="3">
        <v>0.23300000000000001</v>
      </c>
    </row>
    <row r="4320" spans="1:12" x14ac:dyDescent="0.3">
      <c r="A4320" t="s">
        <v>241</v>
      </c>
      <c r="B4320" s="1">
        <v>44427</v>
      </c>
      <c r="C4320" s="1" t="str">
        <f t="shared" si="67"/>
        <v>21231</v>
      </c>
      <c r="D4320" t="s">
        <v>109</v>
      </c>
      <c r="E4320" t="s">
        <v>110</v>
      </c>
      <c r="F4320" t="s">
        <v>111</v>
      </c>
      <c r="G4320">
        <v>15</v>
      </c>
      <c r="H4320">
        <v>84.35</v>
      </c>
      <c r="I4320" t="s">
        <v>29</v>
      </c>
      <c r="J4320" t="str">
        <f>_xlfn.XLOOKUP(Table1_1[[#This Row],[Analyte]],[1]analyte_order!$B:$B,[1]analyte_order!$C:$C)</f>
        <v>39108-34-4</v>
      </c>
      <c r="K4320">
        <f>_xlfn.XLOOKUP(Table1_1[[#This Row],[CAS_rn]],[1]analyte_order!$C:$C,[1]analyte_order!$E:$E)</f>
        <v>24</v>
      </c>
      <c r="L4320" s="3">
        <v>3.56</v>
      </c>
    </row>
    <row r="4321" spans="1:12" x14ac:dyDescent="0.3">
      <c r="A4321" t="s">
        <v>241</v>
      </c>
      <c r="B4321" s="1">
        <v>44427</v>
      </c>
      <c r="C4321" s="1" t="str">
        <f t="shared" si="67"/>
        <v>21231</v>
      </c>
      <c r="D4321" t="s">
        <v>109</v>
      </c>
      <c r="E4321" t="s">
        <v>110</v>
      </c>
      <c r="F4321" t="s">
        <v>111</v>
      </c>
      <c r="G4321">
        <v>15</v>
      </c>
      <c r="H4321">
        <v>84.35</v>
      </c>
      <c r="I4321" t="s">
        <v>30</v>
      </c>
      <c r="J4321" t="str">
        <f>_xlfn.XLOOKUP(Table1_1[[#This Row],[Analyte]],[1]analyte_order!$B:$B,[1]analyte_order!$C:$C)</f>
        <v>120226-60-0</v>
      </c>
      <c r="K4321">
        <f>_xlfn.XLOOKUP(Table1_1[[#This Row],[CAS_rn]],[1]analyte_order!$C:$C,[1]analyte_order!$E:$E)</f>
        <v>25</v>
      </c>
      <c r="L4321" s="3">
        <v>3.38</v>
      </c>
    </row>
    <row r="4322" spans="1:12" x14ac:dyDescent="0.3">
      <c r="A4322" t="s">
        <v>241</v>
      </c>
      <c r="B4322" s="1">
        <v>44427</v>
      </c>
      <c r="C4322" s="1" t="str">
        <f t="shared" si="67"/>
        <v>21231</v>
      </c>
      <c r="D4322" t="s">
        <v>109</v>
      </c>
      <c r="E4322" t="s">
        <v>110</v>
      </c>
      <c r="F4322" t="s">
        <v>111</v>
      </c>
      <c r="G4322">
        <v>15</v>
      </c>
      <c r="H4322">
        <v>84.35</v>
      </c>
      <c r="I4322" t="s">
        <v>31</v>
      </c>
      <c r="J4322" t="str">
        <f>_xlfn.XLOOKUP(Table1_1[[#This Row],[Analyte]],[1]analyte_order!$B:$B,[1]analyte_order!$C:$C)</f>
        <v>2355-31-9</v>
      </c>
      <c r="K4322">
        <f>_xlfn.XLOOKUP(Table1_1[[#This Row],[CAS_rn]],[1]analyte_order!$C:$C,[1]analyte_order!$E:$E)</f>
        <v>26</v>
      </c>
      <c r="L4322" s="3">
        <v>0.57999999999999996</v>
      </c>
    </row>
    <row r="4323" spans="1:12" x14ac:dyDescent="0.3">
      <c r="A4323" t="s">
        <v>241</v>
      </c>
      <c r="B4323" s="1">
        <v>44427</v>
      </c>
      <c r="C4323" s="1" t="str">
        <f t="shared" si="67"/>
        <v>21231</v>
      </c>
      <c r="D4323" t="s">
        <v>109</v>
      </c>
      <c r="E4323" t="s">
        <v>110</v>
      </c>
      <c r="F4323" t="s">
        <v>111</v>
      </c>
      <c r="G4323">
        <v>15</v>
      </c>
      <c r="H4323">
        <v>84.35</v>
      </c>
      <c r="I4323" t="s">
        <v>32</v>
      </c>
      <c r="J4323" t="str">
        <f>_xlfn.XLOOKUP(Table1_1[[#This Row],[Analyte]],[1]analyte_order!$B:$B,[1]analyte_order!$C:$C)</f>
        <v>2991-50-6</v>
      </c>
      <c r="K4323">
        <f>_xlfn.XLOOKUP(Table1_1[[#This Row],[CAS_rn]],[1]analyte_order!$C:$C,[1]analyte_order!$E:$E)</f>
        <v>27</v>
      </c>
      <c r="L4323" s="3">
        <v>0.23300000000000001</v>
      </c>
    </row>
    <row r="4324" spans="1:12" x14ac:dyDescent="0.3">
      <c r="A4324" t="s">
        <v>241</v>
      </c>
      <c r="B4324" s="1">
        <v>44427</v>
      </c>
      <c r="C4324" s="1" t="str">
        <f t="shared" si="67"/>
        <v>21231</v>
      </c>
      <c r="D4324" t="s">
        <v>109</v>
      </c>
      <c r="E4324" t="s">
        <v>110</v>
      </c>
      <c r="F4324" t="s">
        <v>111</v>
      </c>
      <c r="G4324">
        <v>15</v>
      </c>
      <c r="H4324">
        <v>84.35</v>
      </c>
      <c r="I4324" t="s">
        <v>33</v>
      </c>
      <c r="J4324" t="str">
        <f>_xlfn.XLOOKUP(Table1_1[[#This Row],[Analyte]],[1]analyte_order!$B:$B,[1]analyte_order!$C:$C)</f>
        <v>754-91-6</v>
      </c>
      <c r="K4324">
        <f>_xlfn.XLOOKUP(Table1_1[[#This Row],[CAS_rn]],[1]analyte_order!$C:$C,[1]analyte_order!$E:$E)</f>
        <v>28</v>
      </c>
      <c r="L4324" s="3">
        <v>1.53</v>
      </c>
    </row>
    <row r="4325" spans="1:12" x14ac:dyDescent="0.3">
      <c r="A4325" t="s">
        <v>241</v>
      </c>
      <c r="B4325" s="1">
        <v>44427</v>
      </c>
      <c r="C4325" s="1" t="str">
        <f t="shared" si="67"/>
        <v>21231</v>
      </c>
      <c r="D4325" t="s">
        <v>109</v>
      </c>
      <c r="E4325" t="s">
        <v>110</v>
      </c>
      <c r="F4325" t="s">
        <v>111</v>
      </c>
      <c r="G4325">
        <v>15</v>
      </c>
      <c r="H4325">
        <v>84.35</v>
      </c>
      <c r="I4325" t="s">
        <v>34</v>
      </c>
      <c r="J4325" t="str">
        <f>_xlfn.XLOOKUP(Table1_1[[#This Row],[Analyte]],[1]analyte_order!$B:$B,[1]analyte_order!$C:$C)</f>
        <v>2806-24-8</v>
      </c>
      <c r="K4325">
        <f>_xlfn.XLOOKUP(Table1_1[[#This Row],[CAS_rn]],[1]analyte_order!$C:$C,[1]analyte_order!$E:$E)</f>
        <v>29</v>
      </c>
      <c r="L4325" s="3">
        <v>0.57999999999999996</v>
      </c>
    </row>
    <row r="4326" spans="1:12" x14ac:dyDescent="0.3">
      <c r="A4326" t="s">
        <v>241</v>
      </c>
      <c r="B4326" s="1">
        <v>44427</v>
      </c>
      <c r="C4326" s="1" t="str">
        <f t="shared" si="67"/>
        <v>21231</v>
      </c>
      <c r="D4326" t="s">
        <v>109</v>
      </c>
      <c r="E4326" t="s">
        <v>110</v>
      </c>
      <c r="F4326" t="s">
        <v>111</v>
      </c>
      <c r="G4326">
        <v>15</v>
      </c>
      <c r="H4326">
        <v>84.35</v>
      </c>
      <c r="I4326" t="s">
        <v>35</v>
      </c>
      <c r="J4326" t="str">
        <f>_xlfn.XLOOKUP(Table1_1[[#This Row],[Analyte]],[1]analyte_order!$B:$B,[1]analyte_order!$C:$C)</f>
        <v>31506-32-8</v>
      </c>
      <c r="K4326">
        <f>_xlfn.XLOOKUP(Table1_1[[#This Row],[CAS_rn]],[1]analyte_order!$C:$C,[1]analyte_order!$E:$E)</f>
        <v>30</v>
      </c>
      <c r="L4326" s="3">
        <v>1.165</v>
      </c>
    </row>
    <row r="4327" spans="1:12" x14ac:dyDescent="0.3">
      <c r="A4327" t="s">
        <v>241</v>
      </c>
      <c r="B4327" s="1">
        <v>44427</v>
      </c>
      <c r="C4327" s="1" t="str">
        <f t="shared" si="67"/>
        <v>21231</v>
      </c>
      <c r="D4327" t="s">
        <v>109</v>
      </c>
      <c r="E4327" t="s">
        <v>110</v>
      </c>
      <c r="F4327" t="s">
        <v>111</v>
      </c>
      <c r="G4327">
        <v>15</v>
      </c>
      <c r="H4327">
        <v>84.35</v>
      </c>
      <c r="I4327" t="s">
        <v>36</v>
      </c>
      <c r="J4327" t="str">
        <f>_xlfn.XLOOKUP(Table1_1[[#This Row],[Analyte]],[1]analyte_order!$B:$B,[1]analyte_order!$C:$C)</f>
        <v>4151-50-2</v>
      </c>
      <c r="K4327">
        <f>_xlfn.XLOOKUP(Table1_1[[#This Row],[CAS_rn]],[1]analyte_order!$C:$C,[1]analyte_order!$E:$E)</f>
        <v>31</v>
      </c>
      <c r="L4327" s="3">
        <v>0.23300000000000001</v>
      </c>
    </row>
    <row r="4328" spans="1:12" x14ac:dyDescent="0.3">
      <c r="A4328" t="s">
        <v>241</v>
      </c>
      <c r="B4328" s="1">
        <v>44427</v>
      </c>
      <c r="C4328" s="1" t="str">
        <f t="shared" si="67"/>
        <v>21231</v>
      </c>
      <c r="D4328" t="s">
        <v>109</v>
      </c>
      <c r="E4328" t="s">
        <v>110</v>
      </c>
      <c r="F4328" t="s">
        <v>111</v>
      </c>
      <c r="G4328">
        <v>15</v>
      </c>
      <c r="H4328">
        <v>84.35</v>
      </c>
      <c r="I4328" t="s">
        <v>37</v>
      </c>
      <c r="J4328" t="str">
        <f>_xlfn.XLOOKUP(Table1_1[[#This Row],[Analyte]],[1]analyte_order!$B:$B,[1]analyte_order!$C:$C)</f>
        <v>13252-13-6</v>
      </c>
      <c r="K4328">
        <f>_xlfn.XLOOKUP(Table1_1[[#This Row],[CAS_rn]],[1]analyte_order!$C:$C,[1]analyte_order!$E:$E)</f>
        <v>34</v>
      </c>
      <c r="L4328" s="3">
        <v>0.23300000000000001</v>
      </c>
    </row>
    <row r="4329" spans="1:12" x14ac:dyDescent="0.3">
      <c r="A4329" t="s">
        <v>241</v>
      </c>
      <c r="B4329" s="1">
        <v>44427</v>
      </c>
      <c r="C4329" s="1" t="str">
        <f t="shared" si="67"/>
        <v>21231</v>
      </c>
      <c r="D4329" t="s">
        <v>109</v>
      </c>
      <c r="E4329" t="s">
        <v>110</v>
      </c>
      <c r="F4329" t="s">
        <v>111</v>
      </c>
      <c r="G4329">
        <v>15</v>
      </c>
      <c r="H4329">
        <v>84.35</v>
      </c>
      <c r="I4329" t="s">
        <v>38</v>
      </c>
      <c r="J4329" t="str">
        <f>_xlfn.XLOOKUP(Table1_1[[#This Row],[Analyte]],[1]analyte_order!$B:$B,[1]analyte_order!$C:$C)</f>
        <v>919005-14-4</v>
      </c>
      <c r="K4329">
        <f>_xlfn.XLOOKUP(Table1_1[[#This Row],[CAS_rn]],[1]analyte_order!$C:$C,[1]analyte_order!$E:$E)</f>
        <v>35</v>
      </c>
      <c r="L4329" s="3">
        <v>0.23300000000000001</v>
      </c>
    </row>
    <row r="4330" spans="1:12" x14ac:dyDescent="0.3">
      <c r="A4330" t="s">
        <v>241</v>
      </c>
      <c r="B4330" s="1">
        <v>44427</v>
      </c>
      <c r="C4330" s="1" t="str">
        <f t="shared" si="67"/>
        <v>21231</v>
      </c>
      <c r="D4330" t="s">
        <v>109</v>
      </c>
      <c r="E4330" t="s">
        <v>110</v>
      </c>
      <c r="F4330" t="s">
        <v>111</v>
      </c>
      <c r="G4330">
        <v>15</v>
      </c>
      <c r="H4330">
        <v>84.35</v>
      </c>
      <c r="I4330" t="s">
        <v>39</v>
      </c>
      <c r="J4330" t="str">
        <f>_xlfn.XLOOKUP(Table1_1[[#This Row],[Analyte]],[1]analyte_order!$B:$B,[1]analyte_order!$C:$C)</f>
        <v>756426-58-1</v>
      </c>
      <c r="K4330">
        <f>_xlfn.XLOOKUP(Table1_1[[#This Row],[CAS_rn]],[1]analyte_order!$C:$C,[1]analyte_order!$E:$E)</f>
        <v>36</v>
      </c>
      <c r="L4330" s="3">
        <v>1.165</v>
      </c>
    </row>
    <row r="4331" spans="1:12" x14ac:dyDescent="0.3">
      <c r="A4331" t="s">
        <v>241</v>
      </c>
      <c r="B4331" s="1">
        <v>44427</v>
      </c>
      <c r="C4331" s="1" t="str">
        <f t="shared" si="67"/>
        <v>21231</v>
      </c>
      <c r="D4331" t="s">
        <v>109</v>
      </c>
      <c r="E4331" t="s">
        <v>110</v>
      </c>
      <c r="F4331" t="s">
        <v>111</v>
      </c>
      <c r="G4331">
        <v>15</v>
      </c>
      <c r="H4331">
        <v>84.35</v>
      </c>
      <c r="I4331" t="s">
        <v>40</v>
      </c>
      <c r="J4331" t="str">
        <f>_xlfn.XLOOKUP(Table1_1[[#This Row],[Analyte]],[1]analyte_order!$B:$B,[1]analyte_order!$C:$C)</f>
        <v>763051-92-9</v>
      </c>
      <c r="K4331">
        <f>_xlfn.XLOOKUP(Table1_1[[#This Row],[CAS_rn]],[1]analyte_order!$C:$C,[1]analyte_order!$E:$E)</f>
        <v>37</v>
      </c>
      <c r="L4331" s="3">
        <v>1.165</v>
      </c>
    </row>
    <row r="4332" spans="1:12" x14ac:dyDescent="0.3">
      <c r="A4332" t="s">
        <v>241</v>
      </c>
      <c r="B4332" s="1">
        <v>44427</v>
      </c>
      <c r="C4332" s="1" t="str">
        <f t="shared" si="67"/>
        <v>21231</v>
      </c>
      <c r="D4332" t="s">
        <v>109</v>
      </c>
      <c r="E4332" t="s">
        <v>110</v>
      </c>
      <c r="F4332" t="s">
        <v>111</v>
      </c>
      <c r="G4332">
        <v>15</v>
      </c>
      <c r="H4332">
        <v>84.35</v>
      </c>
      <c r="I4332" t="s">
        <v>41</v>
      </c>
      <c r="J4332" t="str">
        <f>_xlfn.XLOOKUP(Table1_1[[#This Row],[Analyte]],[1]analyte_order!$B:$B,[1]analyte_order!$C:$C)</f>
        <v>356-02-5</v>
      </c>
      <c r="K4332">
        <f>_xlfn.XLOOKUP(Table1_1[[#This Row],[CAS_rn]],[1]analyte_order!$C:$C,[1]analyte_order!$E:$E)</f>
        <v>38</v>
      </c>
      <c r="L4332" s="3">
        <v>2.33</v>
      </c>
    </row>
    <row r="4333" spans="1:12" x14ac:dyDescent="0.3">
      <c r="A4333" t="s">
        <v>241</v>
      </c>
      <c r="B4333" s="1">
        <v>44427</v>
      </c>
      <c r="C4333" s="1" t="str">
        <f t="shared" si="67"/>
        <v>21231</v>
      </c>
      <c r="D4333" t="s">
        <v>109</v>
      </c>
      <c r="E4333" t="s">
        <v>110</v>
      </c>
      <c r="F4333" t="s">
        <v>111</v>
      </c>
      <c r="G4333">
        <v>15</v>
      </c>
      <c r="H4333">
        <v>84.35</v>
      </c>
      <c r="I4333" t="s">
        <v>42</v>
      </c>
      <c r="J4333" t="str">
        <f>_xlfn.XLOOKUP(Table1_1[[#This Row],[Analyte]],[1]analyte_order!$B:$B,[1]analyte_order!$C:$C)</f>
        <v>914637-49-3</v>
      </c>
      <c r="K4333">
        <f>_xlfn.XLOOKUP(Table1_1[[#This Row],[CAS_rn]],[1]analyte_order!$C:$C,[1]analyte_order!$E:$E)</f>
        <v>39</v>
      </c>
      <c r="L4333" s="3">
        <v>1.165</v>
      </c>
    </row>
    <row r="4334" spans="1:12" x14ac:dyDescent="0.3">
      <c r="A4334" t="s">
        <v>241</v>
      </c>
      <c r="B4334" s="1">
        <v>44427</v>
      </c>
      <c r="C4334" s="1" t="str">
        <f t="shared" si="67"/>
        <v>21231</v>
      </c>
      <c r="D4334" t="s">
        <v>109</v>
      </c>
      <c r="E4334" t="s">
        <v>110</v>
      </c>
      <c r="F4334" t="s">
        <v>111</v>
      </c>
      <c r="G4334">
        <v>15</v>
      </c>
      <c r="H4334">
        <v>84.35</v>
      </c>
      <c r="I4334" t="s">
        <v>43</v>
      </c>
      <c r="J4334" t="str">
        <f>_xlfn.XLOOKUP(Table1_1[[#This Row],[Analyte]],[1]analyte_order!$B:$B,[1]analyte_order!$C:$C)</f>
        <v>812-70-4</v>
      </c>
      <c r="K4334">
        <f>_xlfn.XLOOKUP(Table1_1[[#This Row],[CAS_rn]],[1]analyte_order!$C:$C,[1]analyte_order!$E:$E)</f>
        <v>40</v>
      </c>
      <c r="L4334" s="3">
        <v>0.57999999999999996</v>
      </c>
    </row>
    <row r="4335" spans="1:12" x14ac:dyDescent="0.3">
      <c r="A4335" t="s">
        <v>241</v>
      </c>
      <c r="B4335" s="1">
        <v>44427</v>
      </c>
      <c r="C4335" s="1" t="str">
        <f t="shared" si="67"/>
        <v>21231</v>
      </c>
      <c r="D4335" t="s">
        <v>109</v>
      </c>
      <c r="E4335" t="s">
        <v>110</v>
      </c>
      <c r="F4335" t="s">
        <v>111</v>
      </c>
      <c r="G4335">
        <v>15</v>
      </c>
      <c r="H4335">
        <v>84.35</v>
      </c>
      <c r="I4335" t="s">
        <v>44</v>
      </c>
      <c r="J4335" t="str">
        <f>_xlfn.XLOOKUP(Table1_1[[#This Row],[Analyte]],[1]analyte_order!$B:$B,[1]analyte_order!$C:$C)</f>
        <v>53826-12-3</v>
      </c>
      <c r="K4335">
        <f>_xlfn.XLOOKUP(Table1_1[[#This Row],[CAS_rn]],[1]analyte_order!$C:$C,[1]analyte_order!$E:$E)</f>
        <v>41</v>
      </c>
      <c r="L4335" s="3">
        <v>0.57999999999999996</v>
      </c>
    </row>
    <row r="4336" spans="1:12" x14ac:dyDescent="0.3">
      <c r="A4336" t="s">
        <v>241</v>
      </c>
      <c r="B4336" s="1">
        <v>44427</v>
      </c>
      <c r="C4336" s="1" t="str">
        <f t="shared" si="67"/>
        <v>21231</v>
      </c>
      <c r="D4336" t="s">
        <v>109</v>
      </c>
      <c r="E4336" t="s">
        <v>110</v>
      </c>
      <c r="F4336" t="s">
        <v>111</v>
      </c>
      <c r="G4336">
        <v>15</v>
      </c>
      <c r="H4336">
        <v>84.35</v>
      </c>
      <c r="I4336" t="s">
        <v>45</v>
      </c>
      <c r="J4336" t="str">
        <f>_xlfn.XLOOKUP(Table1_1[[#This Row],[Analyte]],[1]analyte_order!$B:$B,[1]analyte_order!$C:$C)</f>
        <v>27854-31-5</v>
      </c>
      <c r="K4336">
        <f>_xlfn.XLOOKUP(Table1_1[[#This Row],[CAS_rn]],[1]analyte_order!$C:$C,[1]analyte_order!$E:$E)</f>
        <v>42</v>
      </c>
      <c r="L4336" s="3">
        <v>17.600000000000001</v>
      </c>
    </row>
    <row r="4337" spans="1:12" x14ac:dyDescent="0.3">
      <c r="A4337" t="s">
        <v>241</v>
      </c>
      <c r="B4337" s="1">
        <v>44427</v>
      </c>
      <c r="C4337" s="1" t="str">
        <f t="shared" si="67"/>
        <v>21231</v>
      </c>
      <c r="D4337" t="s">
        <v>109</v>
      </c>
      <c r="E4337" t="s">
        <v>110</v>
      </c>
      <c r="F4337" t="s">
        <v>111</v>
      </c>
      <c r="G4337">
        <v>15</v>
      </c>
      <c r="H4337">
        <v>84.35</v>
      </c>
      <c r="I4337" t="s">
        <v>46</v>
      </c>
      <c r="J4337" t="str">
        <f>_xlfn.XLOOKUP(Table1_1[[#This Row],[Analyte]],[1]analyte_order!$B:$B,[1]analyte_order!$C:$C)</f>
        <v>53826-13-4</v>
      </c>
      <c r="K4337">
        <f>_xlfn.XLOOKUP(Table1_1[[#This Row],[CAS_rn]],[1]analyte_order!$C:$C,[1]analyte_order!$E:$E)</f>
        <v>43</v>
      </c>
      <c r="L4337" s="3">
        <v>0.93</v>
      </c>
    </row>
    <row r="4338" spans="1:12" x14ac:dyDescent="0.3">
      <c r="A4338" t="s">
        <v>241</v>
      </c>
      <c r="B4338" s="1">
        <v>44427</v>
      </c>
      <c r="C4338" s="1" t="str">
        <f t="shared" si="67"/>
        <v>21231</v>
      </c>
      <c r="D4338" t="s">
        <v>109</v>
      </c>
      <c r="E4338" t="s">
        <v>110</v>
      </c>
      <c r="F4338" t="s">
        <v>111</v>
      </c>
      <c r="G4338">
        <v>15</v>
      </c>
      <c r="H4338">
        <v>84.35</v>
      </c>
      <c r="I4338" t="s">
        <v>47</v>
      </c>
      <c r="J4338" t="str">
        <f>_xlfn.XLOOKUP(Table1_1[[#This Row],[Analyte]],[1]analyte_order!$B:$B,[1]analyte_order!$C:$C)</f>
        <v>161094-75-3</v>
      </c>
      <c r="K4338">
        <f>_xlfn.XLOOKUP(Table1_1[[#This Row],[CAS_rn]],[1]analyte_order!$C:$C,[1]analyte_order!$E:$E)</f>
        <v>44</v>
      </c>
      <c r="L4338" s="3">
        <v>0.23300000000000001</v>
      </c>
    </row>
    <row r="4339" spans="1:12" x14ac:dyDescent="0.3">
      <c r="A4339" t="s">
        <v>241</v>
      </c>
      <c r="B4339" s="1">
        <v>44427</v>
      </c>
      <c r="C4339" s="1" t="str">
        <f t="shared" si="67"/>
        <v>21231</v>
      </c>
      <c r="D4339" t="s">
        <v>109</v>
      </c>
      <c r="E4339" t="s">
        <v>110</v>
      </c>
      <c r="F4339" t="s">
        <v>111</v>
      </c>
      <c r="G4339">
        <v>15</v>
      </c>
      <c r="H4339">
        <v>84.35</v>
      </c>
      <c r="I4339" t="s">
        <v>48</v>
      </c>
      <c r="J4339" t="str">
        <f>_xlfn.XLOOKUP(Table1_1[[#This Row],[Analyte]],[1]analyte_order!$B:$B,[1]analyte_order!$C:$C)</f>
        <v>70887-84-2</v>
      </c>
      <c r="K4339">
        <f>_xlfn.XLOOKUP(Table1_1[[#This Row],[CAS_rn]],[1]analyte_order!$C:$C,[1]analyte_order!$E:$E)</f>
        <v>45</v>
      </c>
      <c r="L4339" s="3">
        <v>0.23300000000000001</v>
      </c>
    </row>
    <row r="4340" spans="1:12" x14ac:dyDescent="0.3">
      <c r="A4340" t="s">
        <v>241</v>
      </c>
      <c r="B4340" s="1">
        <v>44427</v>
      </c>
      <c r="C4340" s="1" t="str">
        <f t="shared" si="67"/>
        <v>21231</v>
      </c>
      <c r="D4340" t="s">
        <v>109</v>
      </c>
      <c r="E4340" t="s">
        <v>110</v>
      </c>
      <c r="F4340" t="s">
        <v>111</v>
      </c>
      <c r="G4340">
        <v>15</v>
      </c>
      <c r="H4340">
        <v>84.35</v>
      </c>
      <c r="I4340" t="s">
        <v>49</v>
      </c>
      <c r="J4340" t="str">
        <f>_xlfn.XLOOKUP(Table1_1[[#This Row],[Analyte]],[1]analyte_order!$B:$B,[1]analyte_order!$C:$C)</f>
        <v>57677-95-9</v>
      </c>
      <c r="K4340">
        <f>_xlfn.XLOOKUP(Table1_1[[#This Row],[CAS_rn]],[1]analyte_order!$C:$C,[1]analyte_order!$E:$E)</f>
        <v>46</v>
      </c>
      <c r="L4340" s="3">
        <v>0.23300000000000001</v>
      </c>
    </row>
    <row r="4341" spans="1:12" x14ac:dyDescent="0.3">
      <c r="A4341" t="s">
        <v>241</v>
      </c>
      <c r="B4341" s="1">
        <v>44427</v>
      </c>
      <c r="C4341" s="1" t="str">
        <f t="shared" si="67"/>
        <v>21231</v>
      </c>
      <c r="D4341" t="s">
        <v>109</v>
      </c>
      <c r="E4341" t="s">
        <v>110</v>
      </c>
      <c r="F4341" t="s">
        <v>111</v>
      </c>
      <c r="G4341">
        <v>15</v>
      </c>
      <c r="H4341">
        <v>84.35</v>
      </c>
      <c r="I4341" t="s">
        <v>50</v>
      </c>
      <c r="J4341" t="str">
        <f>_xlfn.XLOOKUP(Table1_1[[#This Row],[Analyte]],[1]analyte_order!$B:$B,[1]analyte_order!$C:$C)</f>
        <v>30334-69-1</v>
      </c>
      <c r="K4341">
        <f>_xlfn.XLOOKUP(Table1_1[[#This Row],[CAS_rn]],[1]analyte_order!$C:$C,[1]analyte_order!$E:$E)</f>
        <v>51</v>
      </c>
      <c r="L4341" s="3">
        <v>2.72</v>
      </c>
    </row>
    <row r="4342" spans="1:12" x14ac:dyDescent="0.3">
      <c r="A4342" t="s">
        <v>241</v>
      </c>
      <c r="B4342" s="1">
        <v>44427</v>
      </c>
      <c r="C4342" s="1" t="str">
        <f t="shared" si="67"/>
        <v>21231</v>
      </c>
      <c r="D4342" t="s">
        <v>109</v>
      </c>
      <c r="E4342" t="s">
        <v>110</v>
      </c>
      <c r="F4342" t="s">
        <v>111</v>
      </c>
      <c r="G4342">
        <v>15</v>
      </c>
      <c r="H4342">
        <v>84.35</v>
      </c>
      <c r="I4342" t="s">
        <v>51</v>
      </c>
      <c r="J4342" t="str">
        <f>_xlfn.XLOOKUP(Table1_1[[#This Row],[Analyte]],[1]analyte_order!$B:$B,[1]analyte_order!$C:$C)</f>
        <v>41997-13-1</v>
      </c>
      <c r="K4342">
        <f>_xlfn.XLOOKUP(Table1_1[[#This Row],[CAS_rn]],[1]analyte_order!$C:$C,[1]analyte_order!$E:$E)</f>
        <v>52</v>
      </c>
      <c r="L4342" s="3">
        <v>5.44</v>
      </c>
    </row>
    <row r="4343" spans="1:12" x14ac:dyDescent="0.3">
      <c r="A4343" t="s">
        <v>241</v>
      </c>
      <c r="B4343" s="1">
        <v>44427</v>
      </c>
      <c r="C4343" s="1" t="str">
        <f t="shared" si="67"/>
        <v>21231</v>
      </c>
      <c r="D4343" t="s">
        <v>109</v>
      </c>
      <c r="E4343" t="s">
        <v>110</v>
      </c>
      <c r="F4343" t="s">
        <v>111</v>
      </c>
      <c r="G4343">
        <v>15</v>
      </c>
      <c r="H4343">
        <v>84.35</v>
      </c>
      <c r="I4343" t="s">
        <v>52</v>
      </c>
      <c r="J4343" t="str">
        <f>_xlfn.XLOOKUP(Table1_1[[#This Row],[Analyte]],[1]analyte_order!$B:$B,[1]analyte_order!$C:$C)</f>
        <v>423-41-6</v>
      </c>
      <c r="K4343">
        <f>_xlfn.XLOOKUP(Table1_1[[#This Row],[CAS_rn]],[1]analyte_order!$C:$C,[1]analyte_order!$E:$E)</f>
        <v>53</v>
      </c>
      <c r="L4343" s="3">
        <v>1.165</v>
      </c>
    </row>
    <row r="4344" spans="1:12" x14ac:dyDescent="0.3">
      <c r="A4344" t="s">
        <v>241</v>
      </c>
      <c r="B4344" s="1">
        <v>44427</v>
      </c>
      <c r="C4344" s="1" t="str">
        <f t="shared" si="67"/>
        <v>21231</v>
      </c>
      <c r="D4344" t="s">
        <v>109</v>
      </c>
      <c r="E4344" t="s">
        <v>110</v>
      </c>
      <c r="F4344" t="s">
        <v>111</v>
      </c>
      <c r="G4344">
        <v>15</v>
      </c>
      <c r="H4344">
        <v>84.35</v>
      </c>
      <c r="I4344" t="s">
        <v>53</v>
      </c>
      <c r="J4344" t="str">
        <f>_xlfn.XLOOKUP(Table1_1[[#This Row],[Analyte]],[1]analyte_order!$B:$B,[1]analyte_order!$C:$C)</f>
        <v>777011-38-8</v>
      </c>
      <c r="K4344">
        <f>_xlfn.XLOOKUP(Table1_1[[#This Row],[CAS_rn]],[1]analyte_order!$C:$C,[1]analyte_order!$E:$E)</f>
        <v>54</v>
      </c>
      <c r="L4344" s="3">
        <v>2.59</v>
      </c>
    </row>
    <row r="4345" spans="1:12" x14ac:dyDescent="0.3">
      <c r="A4345" t="s">
        <v>241</v>
      </c>
      <c r="B4345" s="1">
        <v>44427</v>
      </c>
      <c r="C4345" s="1" t="str">
        <f t="shared" si="67"/>
        <v>21231</v>
      </c>
      <c r="D4345" t="s">
        <v>109</v>
      </c>
      <c r="E4345" t="s">
        <v>110</v>
      </c>
      <c r="F4345" t="s">
        <v>111</v>
      </c>
      <c r="G4345">
        <v>15</v>
      </c>
      <c r="H4345">
        <v>84.35</v>
      </c>
      <c r="I4345" t="s">
        <v>54</v>
      </c>
      <c r="J4345" t="str">
        <f>_xlfn.XLOOKUP(Table1_1[[#This Row],[Analyte]],[1]analyte_order!$B:$B,[1]analyte_order!$C:$C)</f>
        <v>646-83-3</v>
      </c>
      <c r="K4345">
        <f>_xlfn.XLOOKUP(Table1_1[[#This Row],[CAS_rn]],[1]analyte_order!$C:$C,[1]analyte_order!$E:$E)</f>
        <v>55</v>
      </c>
      <c r="L4345" s="3">
        <v>0.23300000000000001</v>
      </c>
    </row>
    <row r="4346" spans="1:12" x14ac:dyDescent="0.3">
      <c r="A4346" t="s">
        <v>241</v>
      </c>
      <c r="B4346" s="1">
        <v>44427</v>
      </c>
      <c r="C4346" s="1" t="str">
        <f t="shared" si="67"/>
        <v>21231</v>
      </c>
      <c r="D4346" t="s">
        <v>109</v>
      </c>
      <c r="E4346" t="s">
        <v>110</v>
      </c>
      <c r="F4346" t="s">
        <v>111</v>
      </c>
      <c r="G4346">
        <v>15</v>
      </c>
      <c r="H4346">
        <v>84.35</v>
      </c>
      <c r="I4346" t="s">
        <v>55</v>
      </c>
      <c r="J4346" t="str">
        <f>_xlfn.XLOOKUP(Table1_1[[#This Row],[Analyte]],[1]analyte_order!$B:$B,[1]analyte_order!$C:$C)</f>
        <v>678-41-1</v>
      </c>
      <c r="K4346">
        <f>_xlfn.XLOOKUP(Table1_1[[#This Row],[CAS_rn]],[1]analyte_order!$C:$C,[1]analyte_order!$E:$E)</f>
        <v>56</v>
      </c>
      <c r="L4346" s="3">
        <v>0.23300000000000001</v>
      </c>
    </row>
    <row r="4347" spans="1:12" x14ac:dyDescent="0.3">
      <c r="A4347" t="s">
        <v>241</v>
      </c>
      <c r="B4347" s="1">
        <v>44427</v>
      </c>
      <c r="C4347" s="1" t="str">
        <f t="shared" si="67"/>
        <v>21231</v>
      </c>
      <c r="D4347" t="s">
        <v>109</v>
      </c>
      <c r="E4347" t="s">
        <v>110</v>
      </c>
      <c r="F4347" t="s">
        <v>111</v>
      </c>
      <c r="G4347">
        <v>15</v>
      </c>
      <c r="H4347">
        <v>84.35</v>
      </c>
      <c r="I4347" t="s">
        <v>56</v>
      </c>
      <c r="J4347" t="str">
        <f>_xlfn.XLOOKUP(Table1_1[[#This Row],[Analyte]],[1]analyte_order!$B:$B,[1]analyte_order!$C:$C)</f>
        <v>2965-52-8</v>
      </c>
      <c r="K4347">
        <f>_xlfn.XLOOKUP(Table1_1[[#This Row],[CAS_rn]],[1]analyte_order!$C:$C,[1]analyte_order!$E:$E)</f>
        <v>57</v>
      </c>
      <c r="L4347" s="3">
        <v>0.23300000000000001</v>
      </c>
    </row>
    <row r="4348" spans="1:12" x14ac:dyDescent="0.3">
      <c r="A4348" t="s">
        <v>242</v>
      </c>
      <c r="B4348" s="1">
        <v>44427</v>
      </c>
      <c r="C4348" s="1" t="str">
        <f t="shared" si="67"/>
        <v>21231</v>
      </c>
      <c r="D4348" t="s">
        <v>109</v>
      </c>
      <c r="E4348" t="s">
        <v>110</v>
      </c>
      <c r="F4348" t="s">
        <v>113</v>
      </c>
      <c r="G4348">
        <v>15</v>
      </c>
      <c r="H4348">
        <v>84.35</v>
      </c>
      <c r="I4348" t="s">
        <v>7</v>
      </c>
      <c r="J4348" t="str">
        <f>_xlfn.XLOOKUP(Table1_1[[#This Row],[Analyte]],[1]analyte_order!$B:$B,[1]analyte_order!$C:$C)</f>
        <v>375-22-4</v>
      </c>
      <c r="K4348">
        <f>_xlfn.XLOOKUP(Table1_1[[#This Row],[CAS_rn]],[1]analyte_order!$C:$C,[1]analyte_order!$E:$E)</f>
        <v>1</v>
      </c>
      <c r="L4348" s="3">
        <v>0.11650000000000001</v>
      </c>
    </row>
    <row r="4349" spans="1:12" x14ac:dyDescent="0.3">
      <c r="A4349" t="s">
        <v>242</v>
      </c>
      <c r="B4349" s="1">
        <v>44427</v>
      </c>
      <c r="C4349" s="1" t="str">
        <f t="shared" si="67"/>
        <v>21231</v>
      </c>
      <c r="D4349" t="s">
        <v>109</v>
      </c>
      <c r="E4349" t="s">
        <v>110</v>
      </c>
      <c r="F4349" t="s">
        <v>113</v>
      </c>
      <c r="G4349">
        <v>15</v>
      </c>
      <c r="H4349">
        <v>84.35</v>
      </c>
      <c r="I4349" t="s">
        <v>8</v>
      </c>
      <c r="J4349" t="str">
        <f>_xlfn.XLOOKUP(Table1_1[[#This Row],[Analyte]],[1]analyte_order!$B:$B,[1]analyte_order!$C:$C)</f>
        <v>2706-90-3</v>
      </c>
      <c r="K4349">
        <f>_xlfn.XLOOKUP(Table1_1[[#This Row],[CAS_rn]],[1]analyte_order!$C:$C,[1]analyte_order!$E:$E)</f>
        <v>2</v>
      </c>
      <c r="L4349" s="3">
        <v>4.6550000000000001E-2</v>
      </c>
    </row>
    <row r="4350" spans="1:12" x14ac:dyDescent="0.3">
      <c r="A4350" t="s">
        <v>242</v>
      </c>
      <c r="B4350" s="1">
        <v>44427</v>
      </c>
      <c r="C4350" s="1" t="str">
        <f t="shared" si="67"/>
        <v>21231</v>
      </c>
      <c r="D4350" t="s">
        <v>109</v>
      </c>
      <c r="E4350" t="s">
        <v>110</v>
      </c>
      <c r="F4350" t="s">
        <v>113</v>
      </c>
      <c r="G4350">
        <v>15</v>
      </c>
      <c r="H4350">
        <v>84.35</v>
      </c>
      <c r="I4350" t="s">
        <v>9</v>
      </c>
      <c r="J4350" t="str">
        <f>_xlfn.XLOOKUP(Table1_1[[#This Row],[Analyte]],[1]analyte_order!$B:$B,[1]analyte_order!$C:$C)</f>
        <v>307-24-4</v>
      </c>
      <c r="K4350">
        <f>_xlfn.XLOOKUP(Table1_1[[#This Row],[CAS_rn]],[1]analyte_order!$C:$C,[1]analyte_order!$E:$E)</f>
        <v>3</v>
      </c>
      <c r="L4350" s="3">
        <v>4.6550000000000001E-2</v>
      </c>
    </row>
    <row r="4351" spans="1:12" x14ac:dyDescent="0.3">
      <c r="A4351" t="s">
        <v>242</v>
      </c>
      <c r="B4351" s="1">
        <v>44427</v>
      </c>
      <c r="C4351" s="1" t="str">
        <f t="shared" si="67"/>
        <v>21231</v>
      </c>
      <c r="D4351" t="s">
        <v>109</v>
      </c>
      <c r="E4351" t="s">
        <v>110</v>
      </c>
      <c r="F4351" t="s">
        <v>113</v>
      </c>
      <c r="G4351">
        <v>15</v>
      </c>
      <c r="H4351">
        <v>84.35</v>
      </c>
      <c r="I4351" t="s">
        <v>10</v>
      </c>
      <c r="J4351" t="str">
        <f>_xlfn.XLOOKUP(Table1_1[[#This Row],[Analyte]],[1]analyte_order!$B:$B,[1]analyte_order!$C:$C)</f>
        <v>375-85-9</v>
      </c>
      <c r="K4351">
        <f>_xlfn.XLOOKUP(Table1_1[[#This Row],[CAS_rn]],[1]analyte_order!$C:$C,[1]analyte_order!$E:$E)</f>
        <v>4</v>
      </c>
      <c r="L4351" s="3">
        <v>4.6550000000000001E-2</v>
      </c>
    </row>
    <row r="4352" spans="1:12" x14ac:dyDescent="0.3">
      <c r="A4352" t="s">
        <v>242</v>
      </c>
      <c r="B4352" s="1">
        <v>44427</v>
      </c>
      <c r="C4352" s="1" t="str">
        <f t="shared" si="67"/>
        <v>21231</v>
      </c>
      <c r="D4352" t="s">
        <v>109</v>
      </c>
      <c r="E4352" t="s">
        <v>110</v>
      </c>
      <c r="F4352" t="s">
        <v>113</v>
      </c>
      <c r="G4352">
        <v>15</v>
      </c>
      <c r="H4352">
        <v>84.35</v>
      </c>
      <c r="I4352" t="s">
        <v>11</v>
      </c>
      <c r="J4352" t="str">
        <f>_xlfn.XLOOKUP(Table1_1[[#This Row],[Analyte]],[1]analyte_order!$B:$B,[1]analyte_order!$C:$C)</f>
        <v>335-67-1</v>
      </c>
      <c r="K4352">
        <f>_xlfn.XLOOKUP(Table1_1[[#This Row],[CAS_rn]],[1]analyte_order!$C:$C,[1]analyte_order!$E:$E)</f>
        <v>5</v>
      </c>
      <c r="L4352" s="3">
        <v>4.6550000000000001E-2</v>
      </c>
    </row>
    <row r="4353" spans="1:12" x14ac:dyDescent="0.3">
      <c r="A4353" t="s">
        <v>242</v>
      </c>
      <c r="B4353" s="1">
        <v>44427</v>
      </c>
      <c r="C4353" s="1" t="str">
        <f t="shared" si="67"/>
        <v>21231</v>
      </c>
      <c r="D4353" t="s">
        <v>109</v>
      </c>
      <c r="E4353" t="s">
        <v>110</v>
      </c>
      <c r="F4353" t="s">
        <v>113</v>
      </c>
      <c r="G4353">
        <v>15</v>
      </c>
      <c r="H4353">
        <v>84.35</v>
      </c>
      <c r="I4353" t="s">
        <v>12</v>
      </c>
      <c r="J4353" t="str">
        <f>_xlfn.XLOOKUP(Table1_1[[#This Row],[Analyte]],[1]analyte_order!$B:$B,[1]analyte_order!$C:$C)</f>
        <v>375-95-1</v>
      </c>
      <c r="K4353">
        <f>_xlfn.XLOOKUP(Table1_1[[#This Row],[CAS_rn]],[1]analyte_order!$C:$C,[1]analyte_order!$E:$E)</f>
        <v>6</v>
      </c>
      <c r="L4353" s="3">
        <v>9.2999999999999999E-2</v>
      </c>
    </row>
    <row r="4354" spans="1:12" x14ac:dyDescent="0.3">
      <c r="A4354" t="s">
        <v>242</v>
      </c>
      <c r="B4354" s="1">
        <v>44427</v>
      </c>
      <c r="C4354" s="1" t="str">
        <f t="shared" ref="C4354:C4417" si="68">TEXT(B4354,"yy")&amp;TEXT((B4354-DATEVALUE("1/1/"&amp;TEXT(B4354,"yy"))+1),"000")</f>
        <v>21231</v>
      </c>
      <c r="D4354" t="s">
        <v>109</v>
      </c>
      <c r="E4354" t="s">
        <v>110</v>
      </c>
      <c r="F4354" t="s">
        <v>113</v>
      </c>
      <c r="G4354">
        <v>15</v>
      </c>
      <c r="H4354">
        <v>84.35</v>
      </c>
      <c r="I4354" t="s">
        <v>19</v>
      </c>
      <c r="J4354" t="str">
        <f>_xlfn.XLOOKUP(Table1_1[[#This Row],[Analyte]],[1]analyte_order!$B:$B,[1]analyte_order!$C:$C)</f>
        <v>335-76-2</v>
      </c>
      <c r="K4354">
        <f>_xlfn.XLOOKUP(Table1_1[[#This Row],[CAS_rn]],[1]analyte_order!$C:$C,[1]analyte_order!$E:$E)</f>
        <v>7</v>
      </c>
      <c r="L4354" s="3">
        <v>3.04</v>
      </c>
    </row>
    <row r="4355" spans="1:12" x14ac:dyDescent="0.3">
      <c r="A4355" t="s">
        <v>242</v>
      </c>
      <c r="B4355" s="1">
        <v>44427</v>
      </c>
      <c r="C4355" s="1" t="str">
        <f t="shared" si="68"/>
        <v>21231</v>
      </c>
      <c r="D4355" t="s">
        <v>109</v>
      </c>
      <c r="E4355" t="s">
        <v>110</v>
      </c>
      <c r="F4355" t="s">
        <v>113</v>
      </c>
      <c r="G4355">
        <v>15</v>
      </c>
      <c r="H4355">
        <v>84.35</v>
      </c>
      <c r="I4355" t="s">
        <v>20</v>
      </c>
      <c r="J4355" t="str">
        <f>_xlfn.XLOOKUP(Table1_1[[#This Row],[Analyte]],[1]analyte_order!$B:$B,[1]analyte_order!$C:$C)</f>
        <v>2058-94-8</v>
      </c>
      <c r="K4355">
        <f>_xlfn.XLOOKUP(Table1_1[[#This Row],[CAS_rn]],[1]analyte_order!$C:$C,[1]analyte_order!$E:$E)</f>
        <v>8</v>
      </c>
      <c r="L4355" s="3">
        <v>8.41</v>
      </c>
    </row>
    <row r="4356" spans="1:12" x14ac:dyDescent="0.3">
      <c r="A4356" t="s">
        <v>242</v>
      </c>
      <c r="B4356" s="1">
        <v>44427</v>
      </c>
      <c r="C4356" s="1" t="str">
        <f t="shared" si="68"/>
        <v>21231</v>
      </c>
      <c r="D4356" t="s">
        <v>109</v>
      </c>
      <c r="E4356" t="s">
        <v>110</v>
      </c>
      <c r="F4356" t="s">
        <v>113</v>
      </c>
      <c r="G4356">
        <v>15</v>
      </c>
      <c r="H4356">
        <v>84.35</v>
      </c>
      <c r="I4356" t="s">
        <v>21</v>
      </c>
      <c r="J4356" t="str">
        <f>_xlfn.XLOOKUP(Table1_1[[#This Row],[Analyte]],[1]analyte_order!$B:$B,[1]analyte_order!$C:$C)</f>
        <v>307-55-1</v>
      </c>
      <c r="K4356">
        <f>_xlfn.XLOOKUP(Table1_1[[#This Row],[CAS_rn]],[1]analyte_order!$C:$C,[1]analyte_order!$E:$E)</f>
        <v>9</v>
      </c>
      <c r="L4356" s="3">
        <v>14.4</v>
      </c>
    </row>
    <row r="4357" spans="1:12" x14ac:dyDescent="0.3">
      <c r="A4357" t="s">
        <v>242</v>
      </c>
      <c r="B4357" s="1">
        <v>44427</v>
      </c>
      <c r="C4357" s="1" t="str">
        <f t="shared" si="68"/>
        <v>21231</v>
      </c>
      <c r="D4357" t="s">
        <v>109</v>
      </c>
      <c r="E4357" t="s">
        <v>110</v>
      </c>
      <c r="F4357" t="s">
        <v>113</v>
      </c>
      <c r="G4357">
        <v>15</v>
      </c>
      <c r="H4357">
        <v>84.35</v>
      </c>
      <c r="I4357" t="s">
        <v>22</v>
      </c>
      <c r="J4357" t="str">
        <f>_xlfn.XLOOKUP(Table1_1[[#This Row],[Analyte]],[1]analyte_order!$B:$B,[1]analyte_order!$C:$C)</f>
        <v>72629-94-8</v>
      </c>
      <c r="K4357">
        <f>_xlfn.XLOOKUP(Table1_1[[#This Row],[CAS_rn]],[1]analyte_order!$C:$C,[1]analyte_order!$E:$E)</f>
        <v>10</v>
      </c>
      <c r="L4357" s="3">
        <v>12.9</v>
      </c>
    </row>
    <row r="4358" spans="1:12" x14ac:dyDescent="0.3">
      <c r="A4358" t="s">
        <v>242</v>
      </c>
      <c r="B4358" s="1">
        <v>44427</v>
      </c>
      <c r="C4358" s="1" t="str">
        <f t="shared" si="68"/>
        <v>21231</v>
      </c>
      <c r="D4358" t="s">
        <v>109</v>
      </c>
      <c r="E4358" t="s">
        <v>110</v>
      </c>
      <c r="F4358" t="s">
        <v>113</v>
      </c>
      <c r="G4358">
        <v>15</v>
      </c>
      <c r="H4358">
        <v>84.35</v>
      </c>
      <c r="I4358" t="s">
        <v>23</v>
      </c>
      <c r="J4358" t="str">
        <f>_xlfn.XLOOKUP(Table1_1[[#This Row],[Analyte]],[1]analyte_order!$B:$B,[1]analyte_order!$C:$C)</f>
        <v>376-06-7</v>
      </c>
      <c r="K4358">
        <f>_xlfn.XLOOKUP(Table1_1[[#This Row],[CAS_rn]],[1]analyte_order!$C:$C,[1]analyte_order!$E:$E)</f>
        <v>11</v>
      </c>
      <c r="L4358" s="3">
        <v>12.7</v>
      </c>
    </row>
    <row r="4359" spans="1:12" x14ac:dyDescent="0.3">
      <c r="A4359" t="s">
        <v>242</v>
      </c>
      <c r="B4359" s="1">
        <v>44427</v>
      </c>
      <c r="C4359" s="1" t="str">
        <f t="shared" si="68"/>
        <v>21231</v>
      </c>
      <c r="D4359" t="s">
        <v>109</v>
      </c>
      <c r="E4359" t="s">
        <v>110</v>
      </c>
      <c r="F4359" t="s">
        <v>113</v>
      </c>
      <c r="G4359">
        <v>15</v>
      </c>
      <c r="H4359">
        <v>84.35</v>
      </c>
      <c r="I4359" t="s">
        <v>24</v>
      </c>
      <c r="J4359" t="str">
        <f>_xlfn.XLOOKUP(Table1_1[[#This Row],[Analyte]],[1]analyte_order!$B:$B,[1]analyte_order!$C:$C)</f>
        <v>67905-19-5</v>
      </c>
      <c r="K4359">
        <f>_xlfn.XLOOKUP(Table1_1[[#This Row],[CAS_rn]],[1]analyte_order!$C:$C,[1]analyte_order!$E:$E)</f>
        <v>12</v>
      </c>
      <c r="L4359" s="3">
        <v>0.33200000000000002</v>
      </c>
    </row>
    <row r="4360" spans="1:12" x14ac:dyDescent="0.3">
      <c r="A4360" t="s">
        <v>242</v>
      </c>
      <c r="B4360" s="1">
        <v>44427</v>
      </c>
      <c r="C4360" s="1" t="str">
        <f t="shared" si="68"/>
        <v>21231</v>
      </c>
      <c r="D4360" t="s">
        <v>109</v>
      </c>
      <c r="E4360" t="s">
        <v>110</v>
      </c>
      <c r="F4360" t="s">
        <v>113</v>
      </c>
      <c r="G4360">
        <v>15</v>
      </c>
      <c r="H4360">
        <v>84.35</v>
      </c>
      <c r="I4360" t="s">
        <v>13</v>
      </c>
      <c r="J4360" t="str">
        <f>_xlfn.XLOOKUP(Table1_1[[#This Row],[Analyte]],[1]analyte_order!$B:$B,[1]analyte_order!$C:$C)</f>
        <v>375-73-5</v>
      </c>
      <c r="K4360">
        <f>_xlfn.XLOOKUP(Table1_1[[#This Row],[CAS_rn]],[1]analyte_order!$C:$C,[1]analyte_order!$E:$E)</f>
        <v>14</v>
      </c>
      <c r="L4360" s="3">
        <v>4.6550000000000001E-2</v>
      </c>
    </row>
    <row r="4361" spans="1:12" x14ac:dyDescent="0.3">
      <c r="A4361" t="s">
        <v>242</v>
      </c>
      <c r="B4361" s="1">
        <v>44427</v>
      </c>
      <c r="C4361" s="1" t="str">
        <f t="shared" si="68"/>
        <v>21231</v>
      </c>
      <c r="D4361" t="s">
        <v>109</v>
      </c>
      <c r="E4361" t="s">
        <v>110</v>
      </c>
      <c r="F4361" t="s">
        <v>113</v>
      </c>
      <c r="G4361">
        <v>15</v>
      </c>
      <c r="H4361">
        <v>84.35</v>
      </c>
      <c r="I4361" t="s">
        <v>14</v>
      </c>
      <c r="J4361" t="str">
        <f>_xlfn.XLOOKUP(Table1_1[[#This Row],[Analyte]],[1]analyte_order!$B:$B,[1]analyte_order!$C:$C)</f>
        <v>2706-91-4</v>
      </c>
      <c r="K4361">
        <f>_xlfn.XLOOKUP(Table1_1[[#This Row],[CAS_rn]],[1]analyte_order!$C:$C,[1]analyte_order!$E:$E)</f>
        <v>15</v>
      </c>
      <c r="L4361" s="3">
        <v>0.11650000000000001</v>
      </c>
    </row>
    <row r="4362" spans="1:12" x14ac:dyDescent="0.3">
      <c r="A4362" t="s">
        <v>242</v>
      </c>
      <c r="B4362" s="1">
        <v>44427</v>
      </c>
      <c r="C4362" s="1" t="str">
        <f t="shared" si="68"/>
        <v>21231</v>
      </c>
      <c r="D4362" t="s">
        <v>109</v>
      </c>
      <c r="E4362" t="s">
        <v>110</v>
      </c>
      <c r="F4362" t="s">
        <v>113</v>
      </c>
      <c r="G4362">
        <v>15</v>
      </c>
      <c r="H4362">
        <v>84.35</v>
      </c>
      <c r="I4362" t="s">
        <v>15</v>
      </c>
      <c r="J4362" t="str">
        <f>_xlfn.XLOOKUP(Table1_1[[#This Row],[Analyte]],[1]analyte_order!$B:$B,[1]analyte_order!$C:$C)</f>
        <v>355-46-4</v>
      </c>
      <c r="K4362">
        <f>_xlfn.XLOOKUP(Table1_1[[#This Row],[CAS_rn]],[1]analyte_order!$C:$C,[1]analyte_order!$E:$E)</f>
        <v>16</v>
      </c>
      <c r="L4362" s="3">
        <v>11.6</v>
      </c>
    </row>
    <row r="4363" spans="1:12" x14ac:dyDescent="0.3">
      <c r="A4363" t="s">
        <v>242</v>
      </c>
      <c r="B4363" s="1">
        <v>44427</v>
      </c>
      <c r="C4363" s="1" t="str">
        <f t="shared" si="68"/>
        <v>21231</v>
      </c>
      <c r="D4363" t="s">
        <v>109</v>
      </c>
      <c r="E4363" t="s">
        <v>110</v>
      </c>
      <c r="F4363" t="s">
        <v>113</v>
      </c>
      <c r="G4363">
        <v>15</v>
      </c>
      <c r="H4363">
        <v>84.35</v>
      </c>
      <c r="I4363" t="s">
        <v>16</v>
      </c>
      <c r="J4363" t="str">
        <f>_xlfn.XLOOKUP(Table1_1[[#This Row],[Analyte]],[1]analyte_order!$B:$B,[1]analyte_order!$C:$C)</f>
        <v>375-92-8</v>
      </c>
      <c r="K4363">
        <f>_xlfn.XLOOKUP(Table1_1[[#This Row],[CAS_rn]],[1]analyte_order!$C:$C,[1]analyte_order!$E:$E)</f>
        <v>17</v>
      </c>
      <c r="L4363" s="3">
        <v>8.41</v>
      </c>
    </row>
    <row r="4364" spans="1:12" x14ac:dyDescent="0.3">
      <c r="A4364" t="s">
        <v>242</v>
      </c>
      <c r="B4364" s="1">
        <v>44427</v>
      </c>
      <c r="C4364" s="1" t="str">
        <f t="shared" si="68"/>
        <v>21231</v>
      </c>
      <c r="D4364" t="s">
        <v>109</v>
      </c>
      <c r="E4364" t="s">
        <v>110</v>
      </c>
      <c r="F4364" t="s">
        <v>113</v>
      </c>
      <c r="G4364">
        <v>15</v>
      </c>
      <c r="H4364">
        <v>84.35</v>
      </c>
      <c r="I4364" t="s">
        <v>17</v>
      </c>
      <c r="J4364" t="str">
        <f>_xlfn.XLOOKUP(Table1_1[[#This Row],[Analyte]],[1]analyte_order!$B:$B,[1]analyte_order!$C:$C)</f>
        <v>1763-23-1</v>
      </c>
      <c r="K4364">
        <f>_xlfn.XLOOKUP(Table1_1[[#This Row],[CAS_rn]],[1]analyte_order!$C:$C,[1]analyte_order!$E:$E)</f>
        <v>18</v>
      </c>
      <c r="L4364" s="3">
        <v>1200</v>
      </c>
    </row>
    <row r="4365" spans="1:12" x14ac:dyDescent="0.3">
      <c r="A4365" t="s">
        <v>242</v>
      </c>
      <c r="B4365" s="1">
        <v>44427</v>
      </c>
      <c r="C4365" s="1" t="str">
        <f t="shared" si="68"/>
        <v>21231</v>
      </c>
      <c r="D4365" t="s">
        <v>109</v>
      </c>
      <c r="E4365" t="s">
        <v>110</v>
      </c>
      <c r="F4365" t="s">
        <v>113</v>
      </c>
      <c r="G4365">
        <v>15</v>
      </c>
      <c r="H4365">
        <v>84.35</v>
      </c>
      <c r="I4365" t="s">
        <v>25</v>
      </c>
      <c r="J4365" t="str">
        <f>_xlfn.XLOOKUP(Table1_1[[#This Row],[Analyte]],[1]analyte_order!$B:$B,[1]analyte_order!$C:$C)</f>
        <v>68259-12-1</v>
      </c>
      <c r="K4365">
        <f>_xlfn.XLOOKUP(Table1_1[[#This Row],[CAS_rn]],[1]analyte_order!$C:$C,[1]analyte_order!$E:$E)</f>
        <v>19</v>
      </c>
      <c r="L4365" s="3">
        <v>46</v>
      </c>
    </row>
    <row r="4366" spans="1:12" x14ac:dyDescent="0.3">
      <c r="A4366" t="s">
        <v>242</v>
      </c>
      <c r="B4366" s="1">
        <v>44427</v>
      </c>
      <c r="C4366" s="1" t="str">
        <f t="shared" si="68"/>
        <v>21231</v>
      </c>
      <c r="D4366" t="s">
        <v>109</v>
      </c>
      <c r="E4366" t="s">
        <v>110</v>
      </c>
      <c r="F4366" t="s">
        <v>113</v>
      </c>
      <c r="G4366">
        <v>15</v>
      </c>
      <c r="H4366">
        <v>84.35</v>
      </c>
      <c r="I4366" t="s">
        <v>26</v>
      </c>
      <c r="J4366" t="str">
        <f>_xlfn.XLOOKUP(Table1_1[[#This Row],[Analyte]],[1]analyte_order!$B:$B,[1]analyte_order!$C:$C)</f>
        <v>335-77-3</v>
      </c>
      <c r="K4366">
        <f>_xlfn.XLOOKUP(Table1_1[[#This Row],[CAS_rn]],[1]analyte_order!$C:$C,[1]analyte_order!$E:$E)</f>
        <v>20</v>
      </c>
      <c r="L4366" s="3">
        <v>59.8</v>
      </c>
    </row>
    <row r="4367" spans="1:12" x14ac:dyDescent="0.3">
      <c r="A4367" t="s">
        <v>242</v>
      </c>
      <c r="B4367" s="1">
        <v>44427</v>
      </c>
      <c r="C4367" s="1" t="str">
        <f t="shared" si="68"/>
        <v>21231</v>
      </c>
      <c r="D4367" t="s">
        <v>109</v>
      </c>
      <c r="E4367" t="s">
        <v>110</v>
      </c>
      <c r="F4367" t="s">
        <v>113</v>
      </c>
      <c r="G4367">
        <v>15</v>
      </c>
      <c r="H4367">
        <v>84.35</v>
      </c>
      <c r="I4367" t="s">
        <v>27</v>
      </c>
      <c r="J4367" t="str">
        <f>_xlfn.XLOOKUP(Table1_1[[#This Row],[Analyte]],[1]analyte_order!$B:$B,[1]analyte_order!$C:$C)</f>
        <v>79780-39-5</v>
      </c>
      <c r="K4367">
        <f>_xlfn.XLOOKUP(Table1_1[[#This Row],[CAS_rn]],[1]analyte_order!$C:$C,[1]analyte_order!$E:$E)</f>
        <v>21</v>
      </c>
      <c r="L4367" s="3">
        <v>20.9</v>
      </c>
    </row>
    <row r="4368" spans="1:12" x14ac:dyDescent="0.3">
      <c r="A4368" t="s">
        <v>242</v>
      </c>
      <c r="B4368" s="1">
        <v>44427</v>
      </c>
      <c r="C4368" s="1" t="str">
        <f t="shared" si="68"/>
        <v>21231</v>
      </c>
      <c r="D4368" t="s">
        <v>109</v>
      </c>
      <c r="E4368" t="s">
        <v>110</v>
      </c>
      <c r="F4368" t="s">
        <v>113</v>
      </c>
      <c r="G4368">
        <v>15</v>
      </c>
      <c r="H4368">
        <v>84.35</v>
      </c>
      <c r="I4368" t="s">
        <v>28</v>
      </c>
      <c r="J4368" t="str">
        <f>_xlfn.XLOOKUP(Table1_1[[#This Row],[Analyte]],[1]analyte_order!$B:$B,[1]analyte_order!$C:$C)</f>
        <v>757124-72-4</v>
      </c>
      <c r="K4368">
        <f>_xlfn.XLOOKUP(Table1_1[[#This Row],[CAS_rn]],[1]analyte_order!$C:$C,[1]analyte_order!$E:$E)</f>
        <v>22</v>
      </c>
      <c r="L4368" s="3">
        <v>0.23300000000000001</v>
      </c>
    </row>
    <row r="4369" spans="1:12" x14ac:dyDescent="0.3">
      <c r="A4369" t="s">
        <v>242</v>
      </c>
      <c r="B4369" s="1">
        <v>44427</v>
      </c>
      <c r="C4369" s="1" t="str">
        <f t="shared" si="68"/>
        <v>21231</v>
      </c>
      <c r="D4369" t="s">
        <v>109</v>
      </c>
      <c r="E4369" t="s">
        <v>110</v>
      </c>
      <c r="F4369" t="s">
        <v>113</v>
      </c>
      <c r="G4369">
        <v>15</v>
      </c>
      <c r="H4369">
        <v>84.35</v>
      </c>
      <c r="I4369" t="s">
        <v>18</v>
      </c>
      <c r="J4369" t="str">
        <f>_xlfn.XLOOKUP(Table1_1[[#This Row],[Analyte]],[1]analyte_order!$B:$B,[1]analyte_order!$C:$C)</f>
        <v>27619-97-2</v>
      </c>
      <c r="K4369">
        <f>_xlfn.XLOOKUP(Table1_1[[#This Row],[CAS_rn]],[1]analyte_order!$C:$C,[1]analyte_order!$E:$E)</f>
        <v>23</v>
      </c>
      <c r="L4369" s="3">
        <v>4.6550000000000001E-2</v>
      </c>
    </row>
    <row r="4370" spans="1:12" x14ac:dyDescent="0.3">
      <c r="A4370" t="s">
        <v>242</v>
      </c>
      <c r="B4370" s="1">
        <v>44427</v>
      </c>
      <c r="C4370" s="1" t="str">
        <f t="shared" si="68"/>
        <v>21231</v>
      </c>
      <c r="D4370" t="s">
        <v>109</v>
      </c>
      <c r="E4370" t="s">
        <v>110</v>
      </c>
      <c r="F4370" t="s">
        <v>113</v>
      </c>
      <c r="G4370">
        <v>15</v>
      </c>
      <c r="H4370">
        <v>84.35</v>
      </c>
      <c r="I4370" t="s">
        <v>29</v>
      </c>
      <c r="J4370" t="str">
        <f>_xlfn.XLOOKUP(Table1_1[[#This Row],[Analyte]],[1]analyte_order!$B:$B,[1]analyte_order!$C:$C)</f>
        <v>39108-34-4</v>
      </c>
      <c r="K4370">
        <f>_xlfn.XLOOKUP(Table1_1[[#This Row],[CAS_rn]],[1]analyte_order!$C:$C,[1]analyte_order!$E:$E)</f>
        <v>24</v>
      </c>
      <c r="L4370" s="3">
        <v>4.3099999999999996</v>
      </c>
    </row>
    <row r="4371" spans="1:12" x14ac:dyDescent="0.3">
      <c r="A4371" t="s">
        <v>242</v>
      </c>
      <c r="B4371" s="1">
        <v>44427</v>
      </c>
      <c r="C4371" s="1" t="str">
        <f t="shared" si="68"/>
        <v>21231</v>
      </c>
      <c r="D4371" t="s">
        <v>109</v>
      </c>
      <c r="E4371" t="s">
        <v>110</v>
      </c>
      <c r="F4371" t="s">
        <v>113</v>
      </c>
      <c r="G4371">
        <v>15</v>
      </c>
      <c r="H4371">
        <v>84.35</v>
      </c>
      <c r="I4371" t="s">
        <v>30</v>
      </c>
      <c r="J4371" t="str">
        <f>_xlfn.XLOOKUP(Table1_1[[#This Row],[Analyte]],[1]analyte_order!$B:$B,[1]analyte_order!$C:$C)</f>
        <v>120226-60-0</v>
      </c>
      <c r="K4371">
        <f>_xlfn.XLOOKUP(Table1_1[[#This Row],[CAS_rn]],[1]analyte_order!$C:$C,[1]analyte_order!$E:$E)</f>
        <v>25</v>
      </c>
      <c r="L4371" s="3">
        <v>3.27</v>
      </c>
    </row>
    <row r="4372" spans="1:12" x14ac:dyDescent="0.3">
      <c r="A4372" t="s">
        <v>242</v>
      </c>
      <c r="B4372" s="1">
        <v>44427</v>
      </c>
      <c r="C4372" s="1" t="str">
        <f t="shared" si="68"/>
        <v>21231</v>
      </c>
      <c r="D4372" t="s">
        <v>109</v>
      </c>
      <c r="E4372" t="s">
        <v>110</v>
      </c>
      <c r="F4372" t="s">
        <v>113</v>
      </c>
      <c r="G4372">
        <v>15</v>
      </c>
      <c r="H4372">
        <v>84.35</v>
      </c>
      <c r="I4372" t="s">
        <v>31</v>
      </c>
      <c r="J4372" t="str">
        <f>_xlfn.XLOOKUP(Table1_1[[#This Row],[Analyte]],[1]analyte_order!$B:$B,[1]analyte_order!$C:$C)</f>
        <v>2355-31-9</v>
      </c>
      <c r="K4372">
        <f>_xlfn.XLOOKUP(Table1_1[[#This Row],[CAS_rn]],[1]analyte_order!$C:$C,[1]analyte_order!$E:$E)</f>
        <v>26</v>
      </c>
      <c r="L4372" s="3">
        <v>0.11650000000000001</v>
      </c>
    </row>
    <row r="4373" spans="1:12" x14ac:dyDescent="0.3">
      <c r="A4373" t="s">
        <v>242</v>
      </c>
      <c r="B4373" s="1">
        <v>44427</v>
      </c>
      <c r="C4373" s="1" t="str">
        <f t="shared" si="68"/>
        <v>21231</v>
      </c>
      <c r="D4373" t="s">
        <v>109</v>
      </c>
      <c r="E4373" t="s">
        <v>110</v>
      </c>
      <c r="F4373" t="s">
        <v>113</v>
      </c>
      <c r="G4373">
        <v>15</v>
      </c>
      <c r="H4373">
        <v>84.35</v>
      </c>
      <c r="I4373" t="s">
        <v>32</v>
      </c>
      <c r="J4373" t="str">
        <f>_xlfn.XLOOKUP(Table1_1[[#This Row],[Analyte]],[1]analyte_order!$B:$B,[1]analyte_order!$C:$C)</f>
        <v>2991-50-6</v>
      </c>
      <c r="K4373">
        <f>_xlfn.XLOOKUP(Table1_1[[#This Row],[CAS_rn]],[1]analyte_order!$C:$C,[1]analyte_order!$E:$E)</f>
        <v>27</v>
      </c>
      <c r="L4373" s="3">
        <v>4.6550000000000001E-2</v>
      </c>
    </row>
    <row r="4374" spans="1:12" x14ac:dyDescent="0.3">
      <c r="A4374" t="s">
        <v>242</v>
      </c>
      <c r="B4374" s="1">
        <v>44427</v>
      </c>
      <c r="C4374" s="1" t="str">
        <f t="shared" si="68"/>
        <v>21231</v>
      </c>
      <c r="D4374" t="s">
        <v>109</v>
      </c>
      <c r="E4374" t="s">
        <v>110</v>
      </c>
      <c r="F4374" t="s">
        <v>113</v>
      </c>
      <c r="G4374">
        <v>15</v>
      </c>
      <c r="H4374">
        <v>84.35</v>
      </c>
      <c r="I4374" t="s">
        <v>33</v>
      </c>
      <c r="J4374" t="str">
        <f>_xlfn.XLOOKUP(Table1_1[[#This Row],[Analyte]],[1]analyte_order!$B:$B,[1]analyte_order!$C:$C)</f>
        <v>754-91-6</v>
      </c>
      <c r="K4374">
        <f>_xlfn.XLOOKUP(Table1_1[[#This Row],[CAS_rn]],[1]analyte_order!$C:$C,[1]analyte_order!$E:$E)</f>
        <v>28</v>
      </c>
      <c r="L4374" s="3">
        <v>8.5299999999999994</v>
      </c>
    </row>
    <row r="4375" spans="1:12" x14ac:dyDescent="0.3">
      <c r="A4375" t="s">
        <v>242</v>
      </c>
      <c r="B4375" s="1">
        <v>44427</v>
      </c>
      <c r="C4375" s="1" t="str">
        <f t="shared" si="68"/>
        <v>21231</v>
      </c>
      <c r="D4375" t="s">
        <v>109</v>
      </c>
      <c r="E4375" t="s">
        <v>110</v>
      </c>
      <c r="F4375" t="s">
        <v>113</v>
      </c>
      <c r="G4375">
        <v>15</v>
      </c>
      <c r="H4375">
        <v>84.35</v>
      </c>
      <c r="I4375" t="s">
        <v>34</v>
      </c>
      <c r="J4375" t="str">
        <f>_xlfn.XLOOKUP(Table1_1[[#This Row],[Analyte]],[1]analyte_order!$B:$B,[1]analyte_order!$C:$C)</f>
        <v>2806-24-8</v>
      </c>
      <c r="K4375">
        <f>_xlfn.XLOOKUP(Table1_1[[#This Row],[CAS_rn]],[1]analyte_order!$C:$C,[1]analyte_order!$E:$E)</f>
        <v>29</v>
      </c>
      <c r="L4375" s="3">
        <v>0.11650000000000001</v>
      </c>
    </row>
    <row r="4376" spans="1:12" x14ac:dyDescent="0.3">
      <c r="A4376" t="s">
        <v>242</v>
      </c>
      <c r="B4376" s="1">
        <v>44427</v>
      </c>
      <c r="C4376" s="1" t="str">
        <f t="shared" si="68"/>
        <v>21231</v>
      </c>
      <c r="D4376" t="s">
        <v>109</v>
      </c>
      <c r="E4376" t="s">
        <v>110</v>
      </c>
      <c r="F4376" t="s">
        <v>113</v>
      </c>
      <c r="G4376">
        <v>15</v>
      </c>
      <c r="H4376">
        <v>84.35</v>
      </c>
      <c r="I4376" t="s">
        <v>35</v>
      </c>
      <c r="J4376" t="str">
        <f>_xlfn.XLOOKUP(Table1_1[[#This Row],[Analyte]],[1]analyte_order!$B:$B,[1]analyte_order!$C:$C)</f>
        <v>31506-32-8</v>
      </c>
      <c r="K4376">
        <f>_xlfn.XLOOKUP(Table1_1[[#This Row],[CAS_rn]],[1]analyte_order!$C:$C,[1]analyte_order!$E:$E)</f>
        <v>30</v>
      </c>
      <c r="L4376" s="3">
        <v>0.23300000000000001</v>
      </c>
    </row>
    <row r="4377" spans="1:12" x14ac:dyDescent="0.3">
      <c r="A4377" t="s">
        <v>242</v>
      </c>
      <c r="B4377" s="1">
        <v>44427</v>
      </c>
      <c r="C4377" s="1" t="str">
        <f t="shared" si="68"/>
        <v>21231</v>
      </c>
      <c r="D4377" t="s">
        <v>109</v>
      </c>
      <c r="E4377" t="s">
        <v>110</v>
      </c>
      <c r="F4377" t="s">
        <v>113</v>
      </c>
      <c r="G4377">
        <v>15</v>
      </c>
      <c r="H4377">
        <v>84.35</v>
      </c>
      <c r="I4377" t="s">
        <v>36</v>
      </c>
      <c r="J4377" t="str">
        <f>_xlfn.XLOOKUP(Table1_1[[#This Row],[Analyte]],[1]analyte_order!$B:$B,[1]analyte_order!$C:$C)</f>
        <v>4151-50-2</v>
      </c>
      <c r="K4377">
        <f>_xlfn.XLOOKUP(Table1_1[[#This Row],[CAS_rn]],[1]analyte_order!$C:$C,[1]analyte_order!$E:$E)</f>
        <v>31</v>
      </c>
      <c r="L4377" s="3">
        <v>0.501</v>
      </c>
    </row>
    <row r="4378" spans="1:12" x14ac:dyDescent="0.3">
      <c r="A4378" t="s">
        <v>242</v>
      </c>
      <c r="B4378" s="1">
        <v>44427</v>
      </c>
      <c r="C4378" s="1" t="str">
        <f t="shared" si="68"/>
        <v>21231</v>
      </c>
      <c r="D4378" t="s">
        <v>109</v>
      </c>
      <c r="E4378" t="s">
        <v>110</v>
      </c>
      <c r="F4378" t="s">
        <v>113</v>
      </c>
      <c r="G4378">
        <v>15</v>
      </c>
      <c r="H4378">
        <v>84.35</v>
      </c>
      <c r="I4378" t="s">
        <v>37</v>
      </c>
      <c r="J4378" t="str">
        <f>_xlfn.XLOOKUP(Table1_1[[#This Row],[Analyte]],[1]analyte_order!$B:$B,[1]analyte_order!$C:$C)</f>
        <v>13252-13-6</v>
      </c>
      <c r="K4378">
        <f>_xlfn.XLOOKUP(Table1_1[[#This Row],[CAS_rn]],[1]analyte_order!$C:$C,[1]analyte_order!$E:$E)</f>
        <v>34</v>
      </c>
      <c r="L4378" s="3">
        <v>4.6550000000000001E-2</v>
      </c>
    </row>
    <row r="4379" spans="1:12" x14ac:dyDescent="0.3">
      <c r="A4379" t="s">
        <v>242</v>
      </c>
      <c r="B4379" s="1">
        <v>44427</v>
      </c>
      <c r="C4379" s="1" t="str">
        <f t="shared" si="68"/>
        <v>21231</v>
      </c>
      <c r="D4379" t="s">
        <v>109</v>
      </c>
      <c r="E4379" t="s">
        <v>110</v>
      </c>
      <c r="F4379" t="s">
        <v>113</v>
      </c>
      <c r="G4379">
        <v>15</v>
      </c>
      <c r="H4379">
        <v>84.35</v>
      </c>
      <c r="I4379" t="s">
        <v>38</v>
      </c>
      <c r="J4379" t="str">
        <f>_xlfn.XLOOKUP(Table1_1[[#This Row],[Analyte]],[1]analyte_order!$B:$B,[1]analyte_order!$C:$C)</f>
        <v>919005-14-4</v>
      </c>
      <c r="K4379">
        <f>_xlfn.XLOOKUP(Table1_1[[#This Row],[CAS_rn]],[1]analyte_order!$C:$C,[1]analyte_order!$E:$E)</f>
        <v>35</v>
      </c>
      <c r="L4379" s="3">
        <v>4.6550000000000001E-2</v>
      </c>
    </row>
    <row r="4380" spans="1:12" x14ac:dyDescent="0.3">
      <c r="A4380" t="s">
        <v>242</v>
      </c>
      <c r="B4380" s="1">
        <v>44427</v>
      </c>
      <c r="C4380" s="1" t="str">
        <f t="shared" si="68"/>
        <v>21231</v>
      </c>
      <c r="D4380" t="s">
        <v>109</v>
      </c>
      <c r="E4380" t="s">
        <v>110</v>
      </c>
      <c r="F4380" t="s">
        <v>113</v>
      </c>
      <c r="G4380">
        <v>15</v>
      </c>
      <c r="H4380">
        <v>84.35</v>
      </c>
      <c r="I4380" t="s">
        <v>39</v>
      </c>
      <c r="J4380" t="str">
        <f>_xlfn.XLOOKUP(Table1_1[[#This Row],[Analyte]],[1]analyte_order!$B:$B,[1]analyte_order!$C:$C)</f>
        <v>756426-58-1</v>
      </c>
      <c r="K4380">
        <f>_xlfn.XLOOKUP(Table1_1[[#This Row],[CAS_rn]],[1]analyte_order!$C:$C,[1]analyte_order!$E:$E)</f>
        <v>36</v>
      </c>
      <c r="L4380" s="3">
        <v>0.23300000000000001</v>
      </c>
    </row>
    <row r="4381" spans="1:12" x14ac:dyDescent="0.3">
      <c r="A4381" t="s">
        <v>242</v>
      </c>
      <c r="B4381" s="1">
        <v>44427</v>
      </c>
      <c r="C4381" s="1" t="str">
        <f t="shared" si="68"/>
        <v>21231</v>
      </c>
      <c r="D4381" t="s">
        <v>109</v>
      </c>
      <c r="E4381" t="s">
        <v>110</v>
      </c>
      <c r="F4381" t="s">
        <v>113</v>
      </c>
      <c r="G4381">
        <v>15</v>
      </c>
      <c r="H4381">
        <v>84.35</v>
      </c>
      <c r="I4381" t="s">
        <v>40</v>
      </c>
      <c r="J4381" t="str">
        <f>_xlfn.XLOOKUP(Table1_1[[#This Row],[Analyte]],[1]analyte_order!$B:$B,[1]analyte_order!$C:$C)</f>
        <v>763051-92-9</v>
      </c>
      <c r="K4381">
        <f>_xlfn.XLOOKUP(Table1_1[[#This Row],[CAS_rn]],[1]analyte_order!$C:$C,[1]analyte_order!$E:$E)</f>
        <v>37</v>
      </c>
      <c r="L4381" s="3">
        <v>0.23300000000000001</v>
      </c>
    </row>
    <row r="4382" spans="1:12" x14ac:dyDescent="0.3">
      <c r="A4382" t="s">
        <v>242</v>
      </c>
      <c r="B4382" s="1">
        <v>44427</v>
      </c>
      <c r="C4382" s="1" t="str">
        <f t="shared" si="68"/>
        <v>21231</v>
      </c>
      <c r="D4382" t="s">
        <v>109</v>
      </c>
      <c r="E4382" t="s">
        <v>110</v>
      </c>
      <c r="F4382" t="s">
        <v>113</v>
      </c>
      <c r="G4382">
        <v>15</v>
      </c>
      <c r="H4382">
        <v>84.35</v>
      </c>
      <c r="I4382" t="s">
        <v>41</v>
      </c>
      <c r="J4382" t="str">
        <f>_xlfn.XLOOKUP(Table1_1[[#This Row],[Analyte]],[1]analyte_order!$B:$B,[1]analyte_order!$C:$C)</f>
        <v>356-02-5</v>
      </c>
      <c r="K4382">
        <f>_xlfn.XLOOKUP(Table1_1[[#This Row],[CAS_rn]],[1]analyte_order!$C:$C,[1]analyte_order!$E:$E)</f>
        <v>38</v>
      </c>
      <c r="L4382" s="3">
        <v>0.46550000000000002</v>
      </c>
    </row>
    <row r="4383" spans="1:12" x14ac:dyDescent="0.3">
      <c r="A4383" t="s">
        <v>242</v>
      </c>
      <c r="B4383" s="1">
        <v>44427</v>
      </c>
      <c r="C4383" s="1" t="str">
        <f t="shared" si="68"/>
        <v>21231</v>
      </c>
      <c r="D4383" t="s">
        <v>109</v>
      </c>
      <c r="E4383" t="s">
        <v>110</v>
      </c>
      <c r="F4383" t="s">
        <v>113</v>
      </c>
      <c r="G4383">
        <v>15</v>
      </c>
      <c r="H4383">
        <v>84.35</v>
      </c>
      <c r="I4383" t="s">
        <v>42</v>
      </c>
      <c r="J4383" t="str">
        <f>_xlfn.XLOOKUP(Table1_1[[#This Row],[Analyte]],[1]analyte_order!$B:$B,[1]analyte_order!$C:$C)</f>
        <v>914637-49-3</v>
      </c>
      <c r="K4383">
        <f>_xlfn.XLOOKUP(Table1_1[[#This Row],[CAS_rn]],[1]analyte_order!$C:$C,[1]analyte_order!$E:$E)</f>
        <v>39</v>
      </c>
      <c r="L4383" s="3">
        <v>0.23300000000000001</v>
      </c>
    </row>
    <row r="4384" spans="1:12" x14ac:dyDescent="0.3">
      <c r="A4384" t="s">
        <v>242</v>
      </c>
      <c r="B4384" s="1">
        <v>44427</v>
      </c>
      <c r="C4384" s="1" t="str">
        <f t="shared" si="68"/>
        <v>21231</v>
      </c>
      <c r="D4384" t="s">
        <v>109</v>
      </c>
      <c r="E4384" t="s">
        <v>110</v>
      </c>
      <c r="F4384" t="s">
        <v>113</v>
      </c>
      <c r="G4384">
        <v>15</v>
      </c>
      <c r="H4384">
        <v>84.35</v>
      </c>
      <c r="I4384" t="s">
        <v>43</v>
      </c>
      <c r="J4384" t="str">
        <f>_xlfn.XLOOKUP(Table1_1[[#This Row],[Analyte]],[1]analyte_order!$B:$B,[1]analyte_order!$C:$C)</f>
        <v>812-70-4</v>
      </c>
      <c r="K4384">
        <f>_xlfn.XLOOKUP(Table1_1[[#This Row],[CAS_rn]],[1]analyte_order!$C:$C,[1]analyte_order!$E:$E)</f>
        <v>40</v>
      </c>
      <c r="L4384" s="3">
        <v>0.11650000000000001</v>
      </c>
    </row>
    <row r="4385" spans="1:12" x14ac:dyDescent="0.3">
      <c r="A4385" t="s">
        <v>242</v>
      </c>
      <c r="B4385" s="1">
        <v>44427</v>
      </c>
      <c r="C4385" s="1" t="str">
        <f t="shared" si="68"/>
        <v>21231</v>
      </c>
      <c r="D4385" t="s">
        <v>109</v>
      </c>
      <c r="E4385" t="s">
        <v>110</v>
      </c>
      <c r="F4385" t="s">
        <v>113</v>
      </c>
      <c r="G4385">
        <v>15</v>
      </c>
      <c r="H4385">
        <v>84.35</v>
      </c>
      <c r="I4385" t="s">
        <v>44</v>
      </c>
      <c r="J4385" t="str">
        <f>_xlfn.XLOOKUP(Table1_1[[#This Row],[Analyte]],[1]analyte_order!$B:$B,[1]analyte_order!$C:$C)</f>
        <v>53826-12-3</v>
      </c>
      <c r="K4385">
        <f>_xlfn.XLOOKUP(Table1_1[[#This Row],[CAS_rn]],[1]analyte_order!$C:$C,[1]analyte_order!$E:$E)</f>
        <v>41</v>
      </c>
      <c r="L4385" s="3">
        <v>0.11650000000000001</v>
      </c>
    </row>
    <row r="4386" spans="1:12" x14ac:dyDescent="0.3">
      <c r="A4386" t="s">
        <v>242</v>
      </c>
      <c r="B4386" s="1">
        <v>44427</v>
      </c>
      <c r="C4386" s="1" t="str">
        <f t="shared" si="68"/>
        <v>21231</v>
      </c>
      <c r="D4386" t="s">
        <v>109</v>
      </c>
      <c r="E4386" t="s">
        <v>110</v>
      </c>
      <c r="F4386" t="s">
        <v>113</v>
      </c>
      <c r="G4386">
        <v>15</v>
      </c>
      <c r="H4386">
        <v>84.35</v>
      </c>
      <c r="I4386" t="s">
        <v>45</v>
      </c>
      <c r="J4386" t="str">
        <f>_xlfn.XLOOKUP(Table1_1[[#This Row],[Analyte]],[1]analyte_order!$B:$B,[1]analyte_order!$C:$C)</f>
        <v>27854-31-5</v>
      </c>
      <c r="K4386">
        <f>_xlfn.XLOOKUP(Table1_1[[#This Row],[CAS_rn]],[1]analyte_order!$C:$C,[1]analyte_order!$E:$E)</f>
        <v>42</v>
      </c>
      <c r="L4386" s="3">
        <v>0.46550000000000002</v>
      </c>
    </row>
    <row r="4387" spans="1:12" x14ac:dyDescent="0.3">
      <c r="A4387" t="s">
        <v>242</v>
      </c>
      <c r="B4387" s="1">
        <v>44427</v>
      </c>
      <c r="C4387" s="1" t="str">
        <f t="shared" si="68"/>
        <v>21231</v>
      </c>
      <c r="D4387" t="s">
        <v>109</v>
      </c>
      <c r="E4387" t="s">
        <v>110</v>
      </c>
      <c r="F4387" t="s">
        <v>113</v>
      </c>
      <c r="G4387">
        <v>15</v>
      </c>
      <c r="H4387">
        <v>84.35</v>
      </c>
      <c r="I4387" t="s">
        <v>46</v>
      </c>
      <c r="J4387" t="str">
        <f>_xlfn.XLOOKUP(Table1_1[[#This Row],[Analyte]],[1]analyte_order!$B:$B,[1]analyte_order!$C:$C)</f>
        <v>53826-13-4</v>
      </c>
      <c r="K4387">
        <f>_xlfn.XLOOKUP(Table1_1[[#This Row],[CAS_rn]],[1]analyte_order!$C:$C,[1]analyte_order!$E:$E)</f>
        <v>43</v>
      </c>
      <c r="L4387" s="3">
        <v>0.46550000000000002</v>
      </c>
    </row>
    <row r="4388" spans="1:12" x14ac:dyDescent="0.3">
      <c r="A4388" t="s">
        <v>242</v>
      </c>
      <c r="B4388" s="1">
        <v>44427</v>
      </c>
      <c r="C4388" s="1" t="str">
        <f t="shared" si="68"/>
        <v>21231</v>
      </c>
      <c r="D4388" t="s">
        <v>109</v>
      </c>
      <c r="E4388" t="s">
        <v>110</v>
      </c>
      <c r="F4388" t="s">
        <v>113</v>
      </c>
      <c r="G4388">
        <v>15</v>
      </c>
      <c r="H4388">
        <v>84.35</v>
      </c>
      <c r="I4388" t="s">
        <v>47</v>
      </c>
      <c r="J4388" t="str">
        <f>_xlfn.XLOOKUP(Table1_1[[#This Row],[Analyte]],[1]analyte_order!$B:$B,[1]analyte_order!$C:$C)</f>
        <v>161094-75-3</v>
      </c>
      <c r="K4388">
        <f>_xlfn.XLOOKUP(Table1_1[[#This Row],[CAS_rn]],[1]analyte_order!$C:$C,[1]analyte_order!$E:$E)</f>
        <v>44</v>
      </c>
      <c r="L4388" s="3">
        <v>4.6550000000000001E-2</v>
      </c>
    </row>
    <row r="4389" spans="1:12" x14ac:dyDescent="0.3">
      <c r="A4389" t="s">
        <v>242</v>
      </c>
      <c r="B4389" s="1">
        <v>44427</v>
      </c>
      <c r="C4389" s="1" t="str">
        <f t="shared" si="68"/>
        <v>21231</v>
      </c>
      <c r="D4389" t="s">
        <v>109</v>
      </c>
      <c r="E4389" t="s">
        <v>110</v>
      </c>
      <c r="F4389" t="s">
        <v>113</v>
      </c>
      <c r="G4389">
        <v>15</v>
      </c>
      <c r="H4389">
        <v>84.35</v>
      </c>
      <c r="I4389" t="s">
        <v>48</v>
      </c>
      <c r="J4389" t="str">
        <f>_xlfn.XLOOKUP(Table1_1[[#This Row],[Analyte]],[1]analyte_order!$B:$B,[1]analyte_order!$C:$C)</f>
        <v>70887-84-2</v>
      </c>
      <c r="K4389">
        <f>_xlfn.XLOOKUP(Table1_1[[#This Row],[CAS_rn]],[1]analyte_order!$C:$C,[1]analyte_order!$E:$E)</f>
        <v>45</v>
      </c>
      <c r="L4389" s="3">
        <v>4.6550000000000001E-2</v>
      </c>
    </row>
    <row r="4390" spans="1:12" x14ac:dyDescent="0.3">
      <c r="A4390" t="s">
        <v>242</v>
      </c>
      <c r="B4390" s="1">
        <v>44427</v>
      </c>
      <c r="C4390" s="1" t="str">
        <f t="shared" si="68"/>
        <v>21231</v>
      </c>
      <c r="D4390" t="s">
        <v>109</v>
      </c>
      <c r="E4390" t="s">
        <v>110</v>
      </c>
      <c r="F4390" t="s">
        <v>113</v>
      </c>
      <c r="G4390">
        <v>15</v>
      </c>
      <c r="H4390">
        <v>84.35</v>
      </c>
      <c r="I4390" t="s">
        <v>49</v>
      </c>
      <c r="J4390" t="str">
        <f>_xlfn.XLOOKUP(Table1_1[[#This Row],[Analyte]],[1]analyte_order!$B:$B,[1]analyte_order!$C:$C)</f>
        <v>57677-95-9</v>
      </c>
      <c r="K4390">
        <f>_xlfn.XLOOKUP(Table1_1[[#This Row],[CAS_rn]],[1]analyte_order!$C:$C,[1]analyte_order!$E:$E)</f>
        <v>46</v>
      </c>
      <c r="L4390" s="3">
        <v>4.6550000000000001E-2</v>
      </c>
    </row>
    <row r="4391" spans="1:12" x14ac:dyDescent="0.3">
      <c r="A4391" t="s">
        <v>242</v>
      </c>
      <c r="B4391" s="1">
        <v>44427</v>
      </c>
      <c r="C4391" s="1" t="str">
        <f t="shared" si="68"/>
        <v>21231</v>
      </c>
      <c r="D4391" t="s">
        <v>109</v>
      </c>
      <c r="E4391" t="s">
        <v>110</v>
      </c>
      <c r="F4391" t="s">
        <v>113</v>
      </c>
      <c r="G4391">
        <v>15</v>
      </c>
      <c r="H4391">
        <v>84.35</v>
      </c>
      <c r="I4391" t="s">
        <v>50</v>
      </c>
      <c r="J4391" t="str">
        <f>_xlfn.XLOOKUP(Table1_1[[#This Row],[Analyte]],[1]analyte_order!$B:$B,[1]analyte_order!$C:$C)</f>
        <v>30334-69-1</v>
      </c>
      <c r="K4391">
        <f>_xlfn.XLOOKUP(Table1_1[[#This Row],[CAS_rn]],[1]analyte_order!$C:$C,[1]analyte_order!$E:$E)</f>
        <v>51</v>
      </c>
      <c r="L4391" s="3">
        <v>14.2</v>
      </c>
    </row>
    <row r="4392" spans="1:12" x14ac:dyDescent="0.3">
      <c r="A4392" t="s">
        <v>242</v>
      </c>
      <c r="B4392" s="1">
        <v>44427</v>
      </c>
      <c r="C4392" s="1" t="str">
        <f t="shared" si="68"/>
        <v>21231</v>
      </c>
      <c r="D4392" t="s">
        <v>109</v>
      </c>
      <c r="E4392" t="s">
        <v>110</v>
      </c>
      <c r="F4392" t="s">
        <v>113</v>
      </c>
      <c r="G4392">
        <v>15</v>
      </c>
      <c r="H4392">
        <v>84.35</v>
      </c>
      <c r="I4392" t="s">
        <v>51</v>
      </c>
      <c r="J4392" t="str">
        <f>_xlfn.XLOOKUP(Table1_1[[#This Row],[Analyte]],[1]analyte_order!$B:$B,[1]analyte_order!$C:$C)</f>
        <v>41997-13-1</v>
      </c>
      <c r="K4392">
        <f>_xlfn.XLOOKUP(Table1_1[[#This Row],[CAS_rn]],[1]analyte_order!$C:$C,[1]analyte_order!$E:$E)</f>
        <v>52</v>
      </c>
      <c r="L4392" s="3">
        <v>47.6</v>
      </c>
    </row>
    <row r="4393" spans="1:12" x14ac:dyDescent="0.3">
      <c r="A4393" t="s">
        <v>242</v>
      </c>
      <c r="B4393" s="1">
        <v>44427</v>
      </c>
      <c r="C4393" s="1" t="str">
        <f t="shared" si="68"/>
        <v>21231</v>
      </c>
      <c r="D4393" t="s">
        <v>109</v>
      </c>
      <c r="E4393" t="s">
        <v>110</v>
      </c>
      <c r="F4393" t="s">
        <v>113</v>
      </c>
      <c r="G4393">
        <v>15</v>
      </c>
      <c r="H4393">
        <v>84.35</v>
      </c>
      <c r="I4393" t="s">
        <v>52</v>
      </c>
      <c r="J4393" t="str">
        <f>_xlfn.XLOOKUP(Table1_1[[#This Row],[Analyte]],[1]analyte_order!$B:$B,[1]analyte_order!$C:$C)</f>
        <v>423-41-6</v>
      </c>
      <c r="K4393">
        <f>_xlfn.XLOOKUP(Table1_1[[#This Row],[CAS_rn]],[1]analyte_order!$C:$C,[1]analyte_order!$E:$E)</f>
        <v>53</v>
      </c>
      <c r="L4393" s="3">
        <v>0.23300000000000001</v>
      </c>
    </row>
    <row r="4394" spans="1:12" x14ac:dyDescent="0.3">
      <c r="A4394" t="s">
        <v>242</v>
      </c>
      <c r="B4394" s="1">
        <v>44427</v>
      </c>
      <c r="C4394" s="1" t="str">
        <f t="shared" si="68"/>
        <v>21231</v>
      </c>
      <c r="D4394" t="s">
        <v>109</v>
      </c>
      <c r="E4394" t="s">
        <v>110</v>
      </c>
      <c r="F4394" t="s">
        <v>113</v>
      </c>
      <c r="G4394">
        <v>15</v>
      </c>
      <c r="H4394">
        <v>84.35</v>
      </c>
      <c r="I4394" t="s">
        <v>53</v>
      </c>
      <c r="J4394" t="str">
        <f>_xlfn.XLOOKUP(Table1_1[[#This Row],[Analyte]],[1]analyte_order!$B:$B,[1]analyte_order!$C:$C)</f>
        <v>777011-38-8</v>
      </c>
      <c r="K4394">
        <f>_xlfn.XLOOKUP(Table1_1[[#This Row],[CAS_rn]],[1]analyte_order!$C:$C,[1]analyte_order!$E:$E)</f>
        <v>54</v>
      </c>
      <c r="L4394" s="3">
        <v>10.199999999999999</v>
      </c>
    </row>
    <row r="4395" spans="1:12" x14ac:dyDescent="0.3">
      <c r="A4395" t="s">
        <v>242</v>
      </c>
      <c r="B4395" s="1">
        <v>44427</v>
      </c>
      <c r="C4395" s="1" t="str">
        <f t="shared" si="68"/>
        <v>21231</v>
      </c>
      <c r="D4395" t="s">
        <v>109</v>
      </c>
      <c r="E4395" t="s">
        <v>110</v>
      </c>
      <c r="F4395" t="s">
        <v>113</v>
      </c>
      <c r="G4395">
        <v>15</v>
      </c>
      <c r="H4395">
        <v>84.35</v>
      </c>
      <c r="I4395" t="s">
        <v>54</v>
      </c>
      <c r="J4395" t="str">
        <f>_xlfn.XLOOKUP(Table1_1[[#This Row],[Analyte]],[1]analyte_order!$B:$B,[1]analyte_order!$C:$C)</f>
        <v>646-83-3</v>
      </c>
      <c r="K4395">
        <f>_xlfn.XLOOKUP(Table1_1[[#This Row],[CAS_rn]],[1]analyte_order!$C:$C,[1]analyte_order!$E:$E)</f>
        <v>55</v>
      </c>
      <c r="L4395" s="3">
        <v>4.6550000000000001E-2</v>
      </c>
    </row>
    <row r="4396" spans="1:12" x14ac:dyDescent="0.3">
      <c r="A4396" t="s">
        <v>242</v>
      </c>
      <c r="B4396" s="1">
        <v>44427</v>
      </c>
      <c r="C4396" s="1" t="str">
        <f t="shared" si="68"/>
        <v>21231</v>
      </c>
      <c r="D4396" t="s">
        <v>109</v>
      </c>
      <c r="E4396" t="s">
        <v>110</v>
      </c>
      <c r="F4396" t="s">
        <v>113</v>
      </c>
      <c r="G4396">
        <v>15</v>
      </c>
      <c r="H4396">
        <v>84.35</v>
      </c>
      <c r="I4396" t="s">
        <v>55</v>
      </c>
      <c r="J4396" t="str">
        <f>_xlfn.XLOOKUP(Table1_1[[#This Row],[Analyte]],[1]analyte_order!$B:$B,[1]analyte_order!$C:$C)</f>
        <v>678-41-1</v>
      </c>
      <c r="K4396">
        <f>_xlfn.XLOOKUP(Table1_1[[#This Row],[CAS_rn]],[1]analyte_order!$C:$C,[1]analyte_order!$E:$E)</f>
        <v>56</v>
      </c>
      <c r="L4396" s="3">
        <v>4.6550000000000001E-2</v>
      </c>
    </row>
    <row r="4397" spans="1:12" x14ac:dyDescent="0.3">
      <c r="A4397" t="s">
        <v>242</v>
      </c>
      <c r="B4397" s="1">
        <v>44427</v>
      </c>
      <c r="C4397" s="1" t="str">
        <f t="shared" si="68"/>
        <v>21231</v>
      </c>
      <c r="D4397" t="s">
        <v>109</v>
      </c>
      <c r="E4397" t="s">
        <v>110</v>
      </c>
      <c r="F4397" t="s">
        <v>113</v>
      </c>
      <c r="G4397">
        <v>15</v>
      </c>
      <c r="H4397">
        <v>84.35</v>
      </c>
      <c r="I4397" t="s">
        <v>56</v>
      </c>
      <c r="J4397" t="str">
        <f>_xlfn.XLOOKUP(Table1_1[[#This Row],[Analyte]],[1]analyte_order!$B:$B,[1]analyte_order!$C:$C)</f>
        <v>2965-52-8</v>
      </c>
      <c r="K4397">
        <f>_xlfn.XLOOKUP(Table1_1[[#This Row],[CAS_rn]],[1]analyte_order!$C:$C,[1]analyte_order!$E:$E)</f>
        <v>57</v>
      </c>
      <c r="L4397" s="3">
        <v>4.6550000000000001E-2</v>
      </c>
    </row>
    <row r="4398" spans="1:12" x14ac:dyDescent="0.3">
      <c r="A4398" t="s">
        <v>243</v>
      </c>
      <c r="B4398" s="1">
        <v>44427</v>
      </c>
      <c r="C4398" s="1" t="str">
        <f t="shared" si="68"/>
        <v>21231</v>
      </c>
      <c r="D4398" t="s">
        <v>109</v>
      </c>
      <c r="E4398" t="s">
        <v>110</v>
      </c>
      <c r="F4398" t="s">
        <v>115</v>
      </c>
      <c r="G4398">
        <v>15</v>
      </c>
      <c r="H4398">
        <v>84.35</v>
      </c>
      <c r="I4398" t="s">
        <v>7</v>
      </c>
      <c r="J4398" t="str">
        <f>_xlfn.XLOOKUP(Table1_1[[#This Row],[Analyte]],[1]analyte_order!$B:$B,[1]analyte_order!$C:$C)</f>
        <v>375-22-4</v>
      </c>
      <c r="K4398">
        <f>_xlfn.XLOOKUP(Table1_1[[#This Row],[CAS_rn]],[1]analyte_order!$C:$C,[1]analyte_order!$E:$E)</f>
        <v>1</v>
      </c>
      <c r="L4398" s="3">
        <v>0.114</v>
      </c>
    </row>
    <row r="4399" spans="1:12" x14ac:dyDescent="0.3">
      <c r="A4399" t="s">
        <v>243</v>
      </c>
      <c r="B4399" s="1">
        <v>44427</v>
      </c>
      <c r="C4399" s="1" t="str">
        <f t="shared" si="68"/>
        <v>21231</v>
      </c>
      <c r="D4399" t="s">
        <v>109</v>
      </c>
      <c r="E4399" t="s">
        <v>110</v>
      </c>
      <c r="F4399" t="s">
        <v>115</v>
      </c>
      <c r="G4399">
        <v>15</v>
      </c>
      <c r="H4399">
        <v>84.35</v>
      </c>
      <c r="I4399" t="s">
        <v>8</v>
      </c>
      <c r="J4399" t="str">
        <f>_xlfn.XLOOKUP(Table1_1[[#This Row],[Analyte]],[1]analyte_order!$B:$B,[1]analyte_order!$C:$C)</f>
        <v>2706-90-3</v>
      </c>
      <c r="K4399">
        <f>_xlfn.XLOOKUP(Table1_1[[#This Row],[CAS_rn]],[1]analyte_order!$C:$C,[1]analyte_order!$E:$E)</f>
        <v>2</v>
      </c>
      <c r="L4399" s="3">
        <v>4.5650000000000003E-2</v>
      </c>
    </row>
    <row r="4400" spans="1:12" x14ac:dyDescent="0.3">
      <c r="A4400" t="s">
        <v>243</v>
      </c>
      <c r="B4400" s="1">
        <v>44427</v>
      </c>
      <c r="C4400" s="1" t="str">
        <f t="shared" si="68"/>
        <v>21231</v>
      </c>
      <c r="D4400" t="s">
        <v>109</v>
      </c>
      <c r="E4400" t="s">
        <v>110</v>
      </c>
      <c r="F4400" t="s">
        <v>115</v>
      </c>
      <c r="G4400">
        <v>15</v>
      </c>
      <c r="H4400">
        <v>84.35</v>
      </c>
      <c r="I4400" t="s">
        <v>9</v>
      </c>
      <c r="J4400" t="str">
        <f>_xlfn.XLOOKUP(Table1_1[[#This Row],[Analyte]],[1]analyte_order!$B:$B,[1]analyte_order!$C:$C)</f>
        <v>307-24-4</v>
      </c>
      <c r="K4400">
        <f>_xlfn.XLOOKUP(Table1_1[[#This Row],[CAS_rn]],[1]analyte_order!$C:$C,[1]analyte_order!$E:$E)</f>
        <v>3</v>
      </c>
      <c r="L4400" s="3">
        <v>4.5650000000000003E-2</v>
      </c>
    </row>
    <row r="4401" spans="1:12" x14ac:dyDescent="0.3">
      <c r="A4401" t="s">
        <v>243</v>
      </c>
      <c r="B4401" s="1">
        <v>44427</v>
      </c>
      <c r="C4401" s="1" t="str">
        <f t="shared" si="68"/>
        <v>21231</v>
      </c>
      <c r="D4401" t="s">
        <v>109</v>
      </c>
      <c r="E4401" t="s">
        <v>110</v>
      </c>
      <c r="F4401" t="s">
        <v>115</v>
      </c>
      <c r="G4401">
        <v>15</v>
      </c>
      <c r="H4401">
        <v>84.35</v>
      </c>
      <c r="I4401" t="s">
        <v>10</v>
      </c>
      <c r="J4401" t="str">
        <f>_xlfn.XLOOKUP(Table1_1[[#This Row],[Analyte]],[1]analyte_order!$B:$B,[1]analyte_order!$C:$C)</f>
        <v>375-85-9</v>
      </c>
      <c r="K4401">
        <f>_xlfn.XLOOKUP(Table1_1[[#This Row],[CAS_rn]],[1]analyte_order!$C:$C,[1]analyte_order!$E:$E)</f>
        <v>4</v>
      </c>
      <c r="L4401" s="3">
        <v>4.5650000000000003E-2</v>
      </c>
    </row>
    <row r="4402" spans="1:12" x14ac:dyDescent="0.3">
      <c r="A4402" t="s">
        <v>243</v>
      </c>
      <c r="B4402" s="1">
        <v>44427</v>
      </c>
      <c r="C4402" s="1" t="str">
        <f t="shared" si="68"/>
        <v>21231</v>
      </c>
      <c r="D4402" t="s">
        <v>109</v>
      </c>
      <c r="E4402" t="s">
        <v>110</v>
      </c>
      <c r="F4402" t="s">
        <v>115</v>
      </c>
      <c r="G4402">
        <v>15</v>
      </c>
      <c r="H4402">
        <v>84.35</v>
      </c>
      <c r="I4402" t="s">
        <v>11</v>
      </c>
      <c r="J4402" t="str">
        <f>_xlfn.XLOOKUP(Table1_1[[#This Row],[Analyte]],[1]analyte_order!$B:$B,[1]analyte_order!$C:$C)</f>
        <v>335-67-1</v>
      </c>
      <c r="K4402">
        <f>_xlfn.XLOOKUP(Table1_1[[#This Row],[CAS_rn]],[1]analyte_order!$C:$C,[1]analyte_order!$E:$E)</f>
        <v>5</v>
      </c>
      <c r="L4402" s="3">
        <v>4.5650000000000003E-2</v>
      </c>
    </row>
    <row r="4403" spans="1:12" x14ac:dyDescent="0.3">
      <c r="A4403" t="s">
        <v>243</v>
      </c>
      <c r="B4403" s="1">
        <v>44427</v>
      </c>
      <c r="C4403" s="1" t="str">
        <f t="shared" si="68"/>
        <v>21231</v>
      </c>
      <c r="D4403" t="s">
        <v>109</v>
      </c>
      <c r="E4403" t="s">
        <v>110</v>
      </c>
      <c r="F4403" t="s">
        <v>115</v>
      </c>
      <c r="G4403">
        <v>15</v>
      </c>
      <c r="H4403">
        <v>84.35</v>
      </c>
      <c r="I4403" t="s">
        <v>12</v>
      </c>
      <c r="J4403" t="str">
        <f>_xlfn.XLOOKUP(Table1_1[[#This Row],[Analyte]],[1]analyte_order!$B:$B,[1]analyte_order!$C:$C)</f>
        <v>375-95-1</v>
      </c>
      <c r="K4403">
        <f>_xlfn.XLOOKUP(Table1_1[[#This Row],[CAS_rn]],[1]analyte_order!$C:$C,[1]analyte_order!$E:$E)</f>
        <v>6</v>
      </c>
      <c r="L4403" s="3">
        <v>9.2999999999999999E-2</v>
      </c>
    </row>
    <row r="4404" spans="1:12" x14ac:dyDescent="0.3">
      <c r="A4404" t="s">
        <v>243</v>
      </c>
      <c r="B4404" s="1">
        <v>44427</v>
      </c>
      <c r="C4404" s="1" t="str">
        <f t="shared" si="68"/>
        <v>21231</v>
      </c>
      <c r="D4404" t="s">
        <v>109</v>
      </c>
      <c r="E4404" t="s">
        <v>110</v>
      </c>
      <c r="F4404" t="s">
        <v>115</v>
      </c>
      <c r="G4404">
        <v>15</v>
      </c>
      <c r="H4404">
        <v>84.35</v>
      </c>
      <c r="I4404" t="s">
        <v>19</v>
      </c>
      <c r="J4404" t="str">
        <f>_xlfn.XLOOKUP(Table1_1[[#This Row],[Analyte]],[1]analyte_order!$B:$B,[1]analyte_order!$C:$C)</f>
        <v>335-76-2</v>
      </c>
      <c r="K4404">
        <f>_xlfn.XLOOKUP(Table1_1[[#This Row],[CAS_rn]],[1]analyte_order!$C:$C,[1]analyte_order!$E:$E)</f>
        <v>7</v>
      </c>
      <c r="L4404" s="3">
        <v>0.68600000000000005</v>
      </c>
    </row>
    <row r="4405" spans="1:12" x14ac:dyDescent="0.3">
      <c r="A4405" t="s">
        <v>243</v>
      </c>
      <c r="B4405" s="1">
        <v>44427</v>
      </c>
      <c r="C4405" s="1" t="str">
        <f t="shared" si="68"/>
        <v>21231</v>
      </c>
      <c r="D4405" t="s">
        <v>109</v>
      </c>
      <c r="E4405" t="s">
        <v>110</v>
      </c>
      <c r="F4405" t="s">
        <v>115</v>
      </c>
      <c r="G4405">
        <v>15</v>
      </c>
      <c r="H4405">
        <v>84.35</v>
      </c>
      <c r="I4405" t="s">
        <v>20</v>
      </c>
      <c r="J4405" t="str">
        <f>_xlfn.XLOOKUP(Table1_1[[#This Row],[Analyte]],[1]analyte_order!$B:$B,[1]analyte_order!$C:$C)</f>
        <v>2058-94-8</v>
      </c>
      <c r="K4405">
        <f>_xlfn.XLOOKUP(Table1_1[[#This Row],[CAS_rn]],[1]analyte_order!$C:$C,[1]analyte_order!$E:$E)</f>
        <v>8</v>
      </c>
      <c r="L4405" s="3">
        <v>1.62</v>
      </c>
    </row>
    <row r="4406" spans="1:12" x14ac:dyDescent="0.3">
      <c r="A4406" t="s">
        <v>243</v>
      </c>
      <c r="B4406" s="1">
        <v>44427</v>
      </c>
      <c r="C4406" s="1" t="str">
        <f t="shared" si="68"/>
        <v>21231</v>
      </c>
      <c r="D4406" t="s">
        <v>109</v>
      </c>
      <c r="E4406" t="s">
        <v>110</v>
      </c>
      <c r="F4406" t="s">
        <v>115</v>
      </c>
      <c r="G4406">
        <v>15</v>
      </c>
      <c r="H4406">
        <v>84.35</v>
      </c>
      <c r="I4406" t="s">
        <v>21</v>
      </c>
      <c r="J4406" t="str">
        <f>_xlfn.XLOOKUP(Table1_1[[#This Row],[Analyte]],[1]analyte_order!$B:$B,[1]analyte_order!$C:$C)</f>
        <v>307-55-1</v>
      </c>
      <c r="K4406">
        <f>_xlfn.XLOOKUP(Table1_1[[#This Row],[CAS_rn]],[1]analyte_order!$C:$C,[1]analyte_order!$E:$E)</f>
        <v>9</v>
      </c>
      <c r="L4406" s="3">
        <v>2.0499999999999998</v>
      </c>
    </row>
    <row r="4407" spans="1:12" x14ac:dyDescent="0.3">
      <c r="A4407" t="s">
        <v>243</v>
      </c>
      <c r="B4407" s="1">
        <v>44427</v>
      </c>
      <c r="C4407" s="1" t="str">
        <f t="shared" si="68"/>
        <v>21231</v>
      </c>
      <c r="D4407" t="s">
        <v>109</v>
      </c>
      <c r="E4407" t="s">
        <v>110</v>
      </c>
      <c r="F4407" t="s">
        <v>115</v>
      </c>
      <c r="G4407">
        <v>15</v>
      </c>
      <c r="H4407">
        <v>84.35</v>
      </c>
      <c r="I4407" t="s">
        <v>22</v>
      </c>
      <c r="J4407" t="str">
        <f>_xlfn.XLOOKUP(Table1_1[[#This Row],[Analyte]],[1]analyte_order!$B:$B,[1]analyte_order!$C:$C)</f>
        <v>72629-94-8</v>
      </c>
      <c r="K4407">
        <f>_xlfn.XLOOKUP(Table1_1[[#This Row],[CAS_rn]],[1]analyte_order!$C:$C,[1]analyte_order!$E:$E)</f>
        <v>10</v>
      </c>
      <c r="L4407" s="3">
        <v>1.45</v>
      </c>
    </row>
    <row r="4408" spans="1:12" x14ac:dyDescent="0.3">
      <c r="A4408" t="s">
        <v>243</v>
      </c>
      <c r="B4408" s="1">
        <v>44427</v>
      </c>
      <c r="C4408" s="1" t="str">
        <f t="shared" si="68"/>
        <v>21231</v>
      </c>
      <c r="D4408" t="s">
        <v>109</v>
      </c>
      <c r="E4408" t="s">
        <v>110</v>
      </c>
      <c r="F4408" t="s">
        <v>115</v>
      </c>
      <c r="G4408">
        <v>15</v>
      </c>
      <c r="H4408">
        <v>84.35</v>
      </c>
      <c r="I4408" t="s">
        <v>23</v>
      </c>
      <c r="J4408" t="str">
        <f>_xlfn.XLOOKUP(Table1_1[[#This Row],[Analyte]],[1]analyte_order!$B:$B,[1]analyte_order!$C:$C)</f>
        <v>376-06-7</v>
      </c>
      <c r="K4408">
        <f>_xlfn.XLOOKUP(Table1_1[[#This Row],[CAS_rn]],[1]analyte_order!$C:$C,[1]analyte_order!$E:$E)</f>
        <v>11</v>
      </c>
      <c r="L4408" s="3">
        <v>1.85</v>
      </c>
    </row>
    <row r="4409" spans="1:12" x14ac:dyDescent="0.3">
      <c r="A4409" t="s">
        <v>243</v>
      </c>
      <c r="B4409" s="1">
        <v>44427</v>
      </c>
      <c r="C4409" s="1" t="str">
        <f t="shared" si="68"/>
        <v>21231</v>
      </c>
      <c r="D4409" t="s">
        <v>109</v>
      </c>
      <c r="E4409" t="s">
        <v>110</v>
      </c>
      <c r="F4409" t="s">
        <v>115</v>
      </c>
      <c r="G4409">
        <v>15</v>
      </c>
      <c r="H4409">
        <v>84.35</v>
      </c>
      <c r="I4409" t="s">
        <v>24</v>
      </c>
      <c r="J4409" t="str">
        <f>_xlfn.XLOOKUP(Table1_1[[#This Row],[Analyte]],[1]analyte_order!$B:$B,[1]analyte_order!$C:$C)</f>
        <v>67905-19-5</v>
      </c>
      <c r="K4409">
        <f>_xlfn.XLOOKUP(Table1_1[[#This Row],[CAS_rn]],[1]analyte_order!$C:$C,[1]analyte_order!$E:$E)</f>
        <v>12</v>
      </c>
      <c r="L4409" s="3">
        <v>9.2999999999999999E-2</v>
      </c>
    </row>
    <row r="4410" spans="1:12" x14ac:dyDescent="0.3">
      <c r="A4410" t="s">
        <v>243</v>
      </c>
      <c r="B4410" s="1">
        <v>44427</v>
      </c>
      <c r="C4410" s="1" t="str">
        <f t="shared" si="68"/>
        <v>21231</v>
      </c>
      <c r="D4410" t="s">
        <v>109</v>
      </c>
      <c r="E4410" t="s">
        <v>110</v>
      </c>
      <c r="F4410" t="s">
        <v>115</v>
      </c>
      <c r="G4410">
        <v>15</v>
      </c>
      <c r="H4410">
        <v>84.35</v>
      </c>
      <c r="I4410" t="s">
        <v>13</v>
      </c>
      <c r="J4410" t="str">
        <f>_xlfn.XLOOKUP(Table1_1[[#This Row],[Analyte]],[1]analyte_order!$B:$B,[1]analyte_order!$C:$C)</f>
        <v>375-73-5</v>
      </c>
      <c r="K4410">
        <f>_xlfn.XLOOKUP(Table1_1[[#This Row],[CAS_rn]],[1]analyte_order!$C:$C,[1]analyte_order!$E:$E)</f>
        <v>14</v>
      </c>
      <c r="L4410" s="3">
        <v>9.2999999999999999E-2</v>
      </c>
    </row>
    <row r="4411" spans="1:12" x14ac:dyDescent="0.3">
      <c r="A4411" t="s">
        <v>243</v>
      </c>
      <c r="B4411" s="1">
        <v>44427</v>
      </c>
      <c r="C4411" s="1" t="str">
        <f t="shared" si="68"/>
        <v>21231</v>
      </c>
      <c r="D4411" t="s">
        <v>109</v>
      </c>
      <c r="E4411" t="s">
        <v>110</v>
      </c>
      <c r="F4411" t="s">
        <v>115</v>
      </c>
      <c r="G4411">
        <v>15</v>
      </c>
      <c r="H4411">
        <v>84.35</v>
      </c>
      <c r="I4411" t="s">
        <v>14</v>
      </c>
      <c r="J4411" t="str">
        <f>_xlfn.XLOOKUP(Table1_1[[#This Row],[Analyte]],[1]analyte_order!$B:$B,[1]analyte_order!$C:$C)</f>
        <v>2706-91-4</v>
      </c>
      <c r="K4411">
        <f>_xlfn.XLOOKUP(Table1_1[[#This Row],[CAS_rn]],[1]analyte_order!$C:$C,[1]analyte_order!$E:$E)</f>
        <v>15</v>
      </c>
      <c r="L4411" s="3">
        <v>0.23300000000000001</v>
      </c>
    </row>
    <row r="4412" spans="1:12" x14ac:dyDescent="0.3">
      <c r="A4412" t="s">
        <v>243</v>
      </c>
      <c r="B4412" s="1">
        <v>44427</v>
      </c>
      <c r="C4412" s="1" t="str">
        <f t="shared" si="68"/>
        <v>21231</v>
      </c>
      <c r="D4412" t="s">
        <v>109</v>
      </c>
      <c r="E4412" t="s">
        <v>110</v>
      </c>
      <c r="F4412" t="s">
        <v>115</v>
      </c>
      <c r="G4412">
        <v>15</v>
      </c>
      <c r="H4412">
        <v>84.35</v>
      </c>
      <c r="I4412" t="s">
        <v>15</v>
      </c>
      <c r="J4412" t="str">
        <f>_xlfn.XLOOKUP(Table1_1[[#This Row],[Analyte]],[1]analyte_order!$B:$B,[1]analyte_order!$C:$C)</f>
        <v>355-46-4</v>
      </c>
      <c r="K4412">
        <f>_xlfn.XLOOKUP(Table1_1[[#This Row],[CAS_rn]],[1]analyte_order!$C:$C,[1]analyte_order!$E:$E)</f>
        <v>16</v>
      </c>
      <c r="L4412" s="3">
        <v>1.76</v>
      </c>
    </row>
    <row r="4413" spans="1:12" x14ac:dyDescent="0.3">
      <c r="A4413" t="s">
        <v>243</v>
      </c>
      <c r="B4413" s="1">
        <v>44427</v>
      </c>
      <c r="C4413" s="1" t="str">
        <f t="shared" si="68"/>
        <v>21231</v>
      </c>
      <c r="D4413" t="s">
        <v>109</v>
      </c>
      <c r="E4413" t="s">
        <v>110</v>
      </c>
      <c r="F4413" t="s">
        <v>115</v>
      </c>
      <c r="G4413">
        <v>15</v>
      </c>
      <c r="H4413">
        <v>84.35</v>
      </c>
      <c r="I4413" t="s">
        <v>16</v>
      </c>
      <c r="J4413" t="str">
        <f>_xlfn.XLOOKUP(Table1_1[[#This Row],[Analyte]],[1]analyte_order!$B:$B,[1]analyte_order!$C:$C)</f>
        <v>375-92-8</v>
      </c>
      <c r="K4413">
        <f>_xlfn.XLOOKUP(Table1_1[[#This Row],[CAS_rn]],[1]analyte_order!$C:$C,[1]analyte_order!$E:$E)</f>
        <v>17</v>
      </c>
      <c r="L4413" s="3">
        <v>0.32700000000000001</v>
      </c>
    </row>
    <row r="4414" spans="1:12" x14ac:dyDescent="0.3">
      <c r="A4414" t="s">
        <v>243</v>
      </c>
      <c r="B4414" s="1">
        <v>44427</v>
      </c>
      <c r="C4414" s="1" t="str">
        <f t="shared" si="68"/>
        <v>21231</v>
      </c>
      <c r="D4414" t="s">
        <v>109</v>
      </c>
      <c r="E4414" t="s">
        <v>110</v>
      </c>
      <c r="F4414" t="s">
        <v>115</v>
      </c>
      <c r="G4414">
        <v>15</v>
      </c>
      <c r="H4414">
        <v>84.35</v>
      </c>
      <c r="I4414" t="s">
        <v>17</v>
      </c>
      <c r="J4414" t="str">
        <f>_xlfn.XLOOKUP(Table1_1[[#This Row],[Analyte]],[1]analyte_order!$B:$B,[1]analyte_order!$C:$C)</f>
        <v>1763-23-1</v>
      </c>
      <c r="K4414">
        <f>_xlfn.XLOOKUP(Table1_1[[#This Row],[CAS_rn]],[1]analyte_order!$C:$C,[1]analyte_order!$E:$E)</f>
        <v>18</v>
      </c>
      <c r="L4414" s="3">
        <v>263</v>
      </c>
    </row>
    <row r="4415" spans="1:12" x14ac:dyDescent="0.3">
      <c r="A4415" t="s">
        <v>243</v>
      </c>
      <c r="B4415" s="1">
        <v>44427</v>
      </c>
      <c r="C4415" s="1" t="str">
        <f t="shared" si="68"/>
        <v>21231</v>
      </c>
      <c r="D4415" t="s">
        <v>109</v>
      </c>
      <c r="E4415" t="s">
        <v>110</v>
      </c>
      <c r="F4415" t="s">
        <v>115</v>
      </c>
      <c r="G4415">
        <v>15</v>
      </c>
      <c r="H4415">
        <v>84.35</v>
      </c>
      <c r="I4415" t="s">
        <v>25</v>
      </c>
      <c r="J4415" t="str">
        <f>_xlfn.XLOOKUP(Table1_1[[#This Row],[Analyte]],[1]analyte_order!$B:$B,[1]analyte_order!$C:$C)</f>
        <v>68259-12-1</v>
      </c>
      <c r="K4415">
        <f>_xlfn.XLOOKUP(Table1_1[[#This Row],[CAS_rn]],[1]analyte_order!$C:$C,[1]analyte_order!$E:$E)</f>
        <v>19</v>
      </c>
      <c r="L4415" s="3">
        <v>1.82</v>
      </c>
    </row>
    <row r="4416" spans="1:12" x14ac:dyDescent="0.3">
      <c r="A4416" t="s">
        <v>243</v>
      </c>
      <c r="B4416" s="1">
        <v>44427</v>
      </c>
      <c r="C4416" s="1" t="str">
        <f t="shared" si="68"/>
        <v>21231</v>
      </c>
      <c r="D4416" t="s">
        <v>109</v>
      </c>
      <c r="E4416" t="s">
        <v>110</v>
      </c>
      <c r="F4416" t="s">
        <v>115</v>
      </c>
      <c r="G4416">
        <v>15</v>
      </c>
      <c r="H4416">
        <v>84.35</v>
      </c>
      <c r="I4416" t="s">
        <v>26</v>
      </c>
      <c r="J4416" t="str">
        <f>_xlfn.XLOOKUP(Table1_1[[#This Row],[Analyte]],[1]analyte_order!$B:$B,[1]analyte_order!$C:$C)</f>
        <v>335-77-3</v>
      </c>
      <c r="K4416">
        <f>_xlfn.XLOOKUP(Table1_1[[#This Row],[CAS_rn]],[1]analyte_order!$C:$C,[1]analyte_order!$E:$E)</f>
        <v>20</v>
      </c>
      <c r="L4416" s="3">
        <v>3.18</v>
      </c>
    </row>
    <row r="4417" spans="1:12" x14ac:dyDescent="0.3">
      <c r="A4417" t="s">
        <v>243</v>
      </c>
      <c r="B4417" s="1">
        <v>44427</v>
      </c>
      <c r="C4417" s="1" t="str">
        <f t="shared" si="68"/>
        <v>21231</v>
      </c>
      <c r="D4417" t="s">
        <v>109</v>
      </c>
      <c r="E4417" t="s">
        <v>110</v>
      </c>
      <c r="F4417" t="s">
        <v>115</v>
      </c>
      <c r="G4417">
        <v>15</v>
      </c>
      <c r="H4417">
        <v>84.35</v>
      </c>
      <c r="I4417" t="s">
        <v>27</v>
      </c>
      <c r="J4417" t="str">
        <f>_xlfn.XLOOKUP(Table1_1[[#This Row],[Analyte]],[1]analyte_order!$B:$B,[1]analyte_order!$C:$C)</f>
        <v>79780-39-5</v>
      </c>
      <c r="K4417">
        <f>_xlfn.XLOOKUP(Table1_1[[#This Row],[CAS_rn]],[1]analyte_order!$C:$C,[1]analyte_order!$E:$E)</f>
        <v>21</v>
      </c>
      <c r="L4417" s="3">
        <v>1.02</v>
      </c>
    </row>
    <row r="4418" spans="1:12" x14ac:dyDescent="0.3">
      <c r="A4418" t="s">
        <v>243</v>
      </c>
      <c r="B4418" s="1">
        <v>44427</v>
      </c>
      <c r="C4418" s="1" t="str">
        <f t="shared" ref="C4418:C4481" si="69">TEXT(B4418,"yy")&amp;TEXT((B4418-DATEVALUE("1/1/"&amp;TEXT(B4418,"yy"))+1),"000")</f>
        <v>21231</v>
      </c>
      <c r="D4418" t="s">
        <v>109</v>
      </c>
      <c r="E4418" t="s">
        <v>110</v>
      </c>
      <c r="F4418" t="s">
        <v>115</v>
      </c>
      <c r="G4418">
        <v>15</v>
      </c>
      <c r="H4418">
        <v>84.35</v>
      </c>
      <c r="I4418" t="s">
        <v>28</v>
      </c>
      <c r="J4418" t="str">
        <f>_xlfn.XLOOKUP(Table1_1[[#This Row],[Analyte]],[1]analyte_order!$B:$B,[1]analyte_order!$C:$C)</f>
        <v>757124-72-4</v>
      </c>
      <c r="K4418">
        <f>_xlfn.XLOOKUP(Table1_1[[#This Row],[CAS_rn]],[1]analyte_order!$C:$C,[1]analyte_order!$E:$E)</f>
        <v>22</v>
      </c>
      <c r="L4418" s="3">
        <v>0.22800000000000001</v>
      </c>
    </row>
    <row r="4419" spans="1:12" x14ac:dyDescent="0.3">
      <c r="A4419" t="s">
        <v>243</v>
      </c>
      <c r="B4419" s="1">
        <v>44427</v>
      </c>
      <c r="C4419" s="1" t="str">
        <f t="shared" si="69"/>
        <v>21231</v>
      </c>
      <c r="D4419" t="s">
        <v>109</v>
      </c>
      <c r="E4419" t="s">
        <v>110</v>
      </c>
      <c r="F4419" t="s">
        <v>115</v>
      </c>
      <c r="G4419">
        <v>15</v>
      </c>
      <c r="H4419">
        <v>84.35</v>
      </c>
      <c r="I4419" t="s">
        <v>18</v>
      </c>
      <c r="J4419" t="str">
        <f>_xlfn.XLOOKUP(Table1_1[[#This Row],[Analyte]],[1]analyte_order!$B:$B,[1]analyte_order!$C:$C)</f>
        <v>27619-97-2</v>
      </c>
      <c r="K4419">
        <f>_xlfn.XLOOKUP(Table1_1[[#This Row],[CAS_rn]],[1]analyte_order!$C:$C,[1]analyte_order!$E:$E)</f>
        <v>23</v>
      </c>
      <c r="L4419" s="3">
        <v>4.5650000000000003E-2</v>
      </c>
    </row>
    <row r="4420" spans="1:12" x14ac:dyDescent="0.3">
      <c r="A4420" t="s">
        <v>243</v>
      </c>
      <c r="B4420" s="1">
        <v>44427</v>
      </c>
      <c r="C4420" s="1" t="str">
        <f t="shared" si="69"/>
        <v>21231</v>
      </c>
      <c r="D4420" t="s">
        <v>109</v>
      </c>
      <c r="E4420" t="s">
        <v>110</v>
      </c>
      <c r="F4420" t="s">
        <v>115</v>
      </c>
      <c r="G4420">
        <v>15</v>
      </c>
      <c r="H4420">
        <v>84.35</v>
      </c>
      <c r="I4420" t="s">
        <v>29</v>
      </c>
      <c r="J4420" t="str">
        <f>_xlfn.XLOOKUP(Table1_1[[#This Row],[Analyte]],[1]analyte_order!$B:$B,[1]analyte_order!$C:$C)</f>
        <v>39108-34-4</v>
      </c>
      <c r="K4420">
        <f>_xlfn.XLOOKUP(Table1_1[[#This Row],[CAS_rn]],[1]analyte_order!$C:$C,[1]analyte_order!$E:$E)</f>
        <v>24</v>
      </c>
      <c r="L4420" s="3">
        <v>0.75600000000000001</v>
      </c>
    </row>
    <row r="4421" spans="1:12" x14ac:dyDescent="0.3">
      <c r="A4421" t="s">
        <v>243</v>
      </c>
      <c r="B4421" s="1">
        <v>44427</v>
      </c>
      <c r="C4421" s="1" t="str">
        <f t="shared" si="69"/>
        <v>21231</v>
      </c>
      <c r="D4421" t="s">
        <v>109</v>
      </c>
      <c r="E4421" t="s">
        <v>110</v>
      </c>
      <c r="F4421" t="s">
        <v>115</v>
      </c>
      <c r="G4421">
        <v>15</v>
      </c>
      <c r="H4421">
        <v>84.35</v>
      </c>
      <c r="I4421" t="s">
        <v>30</v>
      </c>
      <c r="J4421" t="str">
        <f>_xlfn.XLOOKUP(Table1_1[[#This Row],[Analyte]],[1]analyte_order!$B:$B,[1]analyte_order!$C:$C)</f>
        <v>120226-60-0</v>
      </c>
      <c r="K4421">
        <f>_xlfn.XLOOKUP(Table1_1[[#This Row],[CAS_rn]],[1]analyte_order!$C:$C,[1]analyte_order!$E:$E)</f>
        <v>25</v>
      </c>
      <c r="L4421" s="3">
        <v>1.07</v>
      </c>
    </row>
    <row r="4422" spans="1:12" x14ac:dyDescent="0.3">
      <c r="A4422" t="s">
        <v>243</v>
      </c>
      <c r="B4422" s="1">
        <v>44427</v>
      </c>
      <c r="C4422" s="1" t="str">
        <f t="shared" si="69"/>
        <v>21231</v>
      </c>
      <c r="D4422" t="s">
        <v>109</v>
      </c>
      <c r="E4422" t="s">
        <v>110</v>
      </c>
      <c r="F4422" t="s">
        <v>115</v>
      </c>
      <c r="G4422">
        <v>15</v>
      </c>
      <c r="H4422">
        <v>84.35</v>
      </c>
      <c r="I4422" t="s">
        <v>31</v>
      </c>
      <c r="J4422" t="str">
        <f>_xlfn.XLOOKUP(Table1_1[[#This Row],[Analyte]],[1]analyte_order!$B:$B,[1]analyte_order!$C:$C)</f>
        <v>2355-31-9</v>
      </c>
      <c r="K4422">
        <f>_xlfn.XLOOKUP(Table1_1[[#This Row],[CAS_rn]],[1]analyte_order!$C:$C,[1]analyte_order!$E:$E)</f>
        <v>26</v>
      </c>
      <c r="L4422" s="3">
        <v>0.114</v>
      </c>
    </row>
    <row r="4423" spans="1:12" x14ac:dyDescent="0.3">
      <c r="A4423" t="s">
        <v>243</v>
      </c>
      <c r="B4423" s="1">
        <v>44427</v>
      </c>
      <c r="C4423" s="1" t="str">
        <f t="shared" si="69"/>
        <v>21231</v>
      </c>
      <c r="D4423" t="s">
        <v>109</v>
      </c>
      <c r="E4423" t="s">
        <v>110</v>
      </c>
      <c r="F4423" t="s">
        <v>115</v>
      </c>
      <c r="G4423">
        <v>15</v>
      </c>
      <c r="H4423">
        <v>84.35</v>
      </c>
      <c r="I4423" t="s">
        <v>32</v>
      </c>
      <c r="J4423" t="str">
        <f>_xlfn.XLOOKUP(Table1_1[[#This Row],[Analyte]],[1]analyte_order!$B:$B,[1]analyte_order!$C:$C)</f>
        <v>2991-50-6</v>
      </c>
      <c r="K4423">
        <f>_xlfn.XLOOKUP(Table1_1[[#This Row],[CAS_rn]],[1]analyte_order!$C:$C,[1]analyte_order!$E:$E)</f>
        <v>27</v>
      </c>
      <c r="L4423" s="3">
        <v>4.5650000000000003E-2</v>
      </c>
    </row>
    <row r="4424" spans="1:12" x14ac:dyDescent="0.3">
      <c r="A4424" t="s">
        <v>243</v>
      </c>
      <c r="B4424" s="1">
        <v>44427</v>
      </c>
      <c r="C4424" s="1" t="str">
        <f t="shared" si="69"/>
        <v>21231</v>
      </c>
      <c r="D4424" t="s">
        <v>109</v>
      </c>
      <c r="E4424" t="s">
        <v>110</v>
      </c>
      <c r="F4424" t="s">
        <v>115</v>
      </c>
      <c r="G4424">
        <v>15</v>
      </c>
      <c r="H4424">
        <v>84.35</v>
      </c>
      <c r="I4424" t="s">
        <v>33</v>
      </c>
      <c r="J4424" t="str">
        <f>_xlfn.XLOOKUP(Table1_1[[#This Row],[Analyte]],[1]analyte_order!$B:$B,[1]analyte_order!$C:$C)</f>
        <v>754-91-6</v>
      </c>
      <c r="K4424">
        <f>_xlfn.XLOOKUP(Table1_1[[#This Row],[CAS_rn]],[1]analyte_order!$C:$C,[1]analyte_order!$E:$E)</f>
        <v>28</v>
      </c>
      <c r="L4424" s="3">
        <v>0.45600000000000002</v>
      </c>
    </row>
    <row r="4425" spans="1:12" x14ac:dyDescent="0.3">
      <c r="A4425" t="s">
        <v>243</v>
      </c>
      <c r="B4425" s="1">
        <v>44427</v>
      </c>
      <c r="C4425" s="1" t="str">
        <f t="shared" si="69"/>
        <v>21231</v>
      </c>
      <c r="D4425" t="s">
        <v>109</v>
      </c>
      <c r="E4425" t="s">
        <v>110</v>
      </c>
      <c r="F4425" t="s">
        <v>115</v>
      </c>
      <c r="G4425">
        <v>15</v>
      </c>
      <c r="H4425">
        <v>84.35</v>
      </c>
      <c r="I4425" t="s">
        <v>34</v>
      </c>
      <c r="J4425" t="str">
        <f>_xlfn.XLOOKUP(Table1_1[[#This Row],[Analyte]],[1]analyte_order!$B:$B,[1]analyte_order!$C:$C)</f>
        <v>2806-24-8</v>
      </c>
      <c r="K4425">
        <f>_xlfn.XLOOKUP(Table1_1[[#This Row],[CAS_rn]],[1]analyte_order!$C:$C,[1]analyte_order!$E:$E)</f>
        <v>29</v>
      </c>
      <c r="L4425" s="3">
        <v>0.114</v>
      </c>
    </row>
    <row r="4426" spans="1:12" x14ac:dyDescent="0.3">
      <c r="A4426" t="s">
        <v>243</v>
      </c>
      <c r="B4426" s="1">
        <v>44427</v>
      </c>
      <c r="C4426" s="1" t="str">
        <f t="shared" si="69"/>
        <v>21231</v>
      </c>
      <c r="D4426" t="s">
        <v>109</v>
      </c>
      <c r="E4426" t="s">
        <v>110</v>
      </c>
      <c r="F4426" t="s">
        <v>115</v>
      </c>
      <c r="G4426">
        <v>15</v>
      </c>
      <c r="H4426">
        <v>84.35</v>
      </c>
      <c r="I4426" t="s">
        <v>35</v>
      </c>
      <c r="J4426" t="str">
        <f>_xlfn.XLOOKUP(Table1_1[[#This Row],[Analyte]],[1]analyte_order!$B:$B,[1]analyte_order!$C:$C)</f>
        <v>31506-32-8</v>
      </c>
      <c r="K4426">
        <f>_xlfn.XLOOKUP(Table1_1[[#This Row],[CAS_rn]],[1]analyte_order!$C:$C,[1]analyte_order!$E:$E)</f>
        <v>30</v>
      </c>
      <c r="L4426" s="3">
        <v>0.22800000000000001</v>
      </c>
    </row>
    <row r="4427" spans="1:12" x14ac:dyDescent="0.3">
      <c r="A4427" t="s">
        <v>243</v>
      </c>
      <c r="B4427" s="1">
        <v>44427</v>
      </c>
      <c r="C4427" s="1" t="str">
        <f t="shared" si="69"/>
        <v>21231</v>
      </c>
      <c r="D4427" t="s">
        <v>109</v>
      </c>
      <c r="E4427" t="s">
        <v>110</v>
      </c>
      <c r="F4427" t="s">
        <v>115</v>
      </c>
      <c r="G4427">
        <v>15</v>
      </c>
      <c r="H4427">
        <v>84.35</v>
      </c>
      <c r="I4427" t="s">
        <v>36</v>
      </c>
      <c r="J4427" t="str">
        <f>_xlfn.XLOOKUP(Table1_1[[#This Row],[Analyte]],[1]analyte_order!$B:$B,[1]analyte_order!$C:$C)</f>
        <v>4151-50-2</v>
      </c>
      <c r="K4427">
        <f>_xlfn.XLOOKUP(Table1_1[[#This Row],[CAS_rn]],[1]analyte_order!$C:$C,[1]analyte_order!$E:$E)</f>
        <v>31</v>
      </c>
      <c r="L4427" s="3">
        <v>4.5650000000000003E-2</v>
      </c>
    </row>
    <row r="4428" spans="1:12" x14ac:dyDescent="0.3">
      <c r="A4428" t="s">
        <v>243</v>
      </c>
      <c r="B4428" s="1">
        <v>44427</v>
      </c>
      <c r="C4428" s="1" t="str">
        <f t="shared" si="69"/>
        <v>21231</v>
      </c>
      <c r="D4428" t="s">
        <v>109</v>
      </c>
      <c r="E4428" t="s">
        <v>110</v>
      </c>
      <c r="F4428" t="s">
        <v>115</v>
      </c>
      <c r="G4428">
        <v>15</v>
      </c>
      <c r="H4428">
        <v>84.35</v>
      </c>
      <c r="I4428" t="s">
        <v>37</v>
      </c>
      <c r="J4428" t="str">
        <f>_xlfn.XLOOKUP(Table1_1[[#This Row],[Analyte]],[1]analyte_order!$B:$B,[1]analyte_order!$C:$C)</f>
        <v>13252-13-6</v>
      </c>
      <c r="K4428">
        <f>_xlfn.XLOOKUP(Table1_1[[#This Row],[CAS_rn]],[1]analyte_order!$C:$C,[1]analyte_order!$E:$E)</f>
        <v>34</v>
      </c>
      <c r="L4428" s="3">
        <v>4.5650000000000003E-2</v>
      </c>
    </row>
    <row r="4429" spans="1:12" x14ac:dyDescent="0.3">
      <c r="A4429" t="s">
        <v>243</v>
      </c>
      <c r="B4429" s="1">
        <v>44427</v>
      </c>
      <c r="C4429" s="1" t="str">
        <f t="shared" si="69"/>
        <v>21231</v>
      </c>
      <c r="D4429" t="s">
        <v>109</v>
      </c>
      <c r="E4429" t="s">
        <v>110</v>
      </c>
      <c r="F4429" t="s">
        <v>115</v>
      </c>
      <c r="G4429">
        <v>15</v>
      </c>
      <c r="H4429">
        <v>84.35</v>
      </c>
      <c r="I4429" t="s">
        <v>38</v>
      </c>
      <c r="J4429" t="str">
        <f>_xlfn.XLOOKUP(Table1_1[[#This Row],[Analyte]],[1]analyte_order!$B:$B,[1]analyte_order!$C:$C)</f>
        <v>919005-14-4</v>
      </c>
      <c r="K4429">
        <f>_xlfn.XLOOKUP(Table1_1[[#This Row],[CAS_rn]],[1]analyte_order!$C:$C,[1]analyte_order!$E:$E)</f>
        <v>35</v>
      </c>
      <c r="L4429" s="3">
        <v>4.5650000000000003E-2</v>
      </c>
    </row>
    <row r="4430" spans="1:12" x14ac:dyDescent="0.3">
      <c r="A4430" t="s">
        <v>243</v>
      </c>
      <c r="B4430" s="1">
        <v>44427</v>
      </c>
      <c r="C4430" s="1" t="str">
        <f t="shared" si="69"/>
        <v>21231</v>
      </c>
      <c r="D4430" t="s">
        <v>109</v>
      </c>
      <c r="E4430" t="s">
        <v>110</v>
      </c>
      <c r="F4430" t="s">
        <v>115</v>
      </c>
      <c r="G4430">
        <v>15</v>
      </c>
      <c r="H4430">
        <v>84.35</v>
      </c>
      <c r="I4430" t="s">
        <v>39</v>
      </c>
      <c r="J4430" t="str">
        <f>_xlfn.XLOOKUP(Table1_1[[#This Row],[Analyte]],[1]analyte_order!$B:$B,[1]analyte_order!$C:$C)</f>
        <v>756426-58-1</v>
      </c>
      <c r="K4430">
        <f>_xlfn.XLOOKUP(Table1_1[[#This Row],[CAS_rn]],[1]analyte_order!$C:$C,[1]analyte_order!$E:$E)</f>
        <v>36</v>
      </c>
      <c r="L4430" s="3">
        <v>0.22800000000000001</v>
      </c>
    </row>
    <row r="4431" spans="1:12" x14ac:dyDescent="0.3">
      <c r="A4431" t="s">
        <v>243</v>
      </c>
      <c r="B4431" s="1">
        <v>44427</v>
      </c>
      <c r="C4431" s="1" t="str">
        <f t="shared" si="69"/>
        <v>21231</v>
      </c>
      <c r="D4431" t="s">
        <v>109</v>
      </c>
      <c r="E4431" t="s">
        <v>110</v>
      </c>
      <c r="F4431" t="s">
        <v>115</v>
      </c>
      <c r="G4431">
        <v>15</v>
      </c>
      <c r="H4431">
        <v>84.35</v>
      </c>
      <c r="I4431" t="s">
        <v>40</v>
      </c>
      <c r="J4431" t="str">
        <f>_xlfn.XLOOKUP(Table1_1[[#This Row],[Analyte]],[1]analyte_order!$B:$B,[1]analyte_order!$C:$C)</f>
        <v>763051-92-9</v>
      </c>
      <c r="K4431">
        <f>_xlfn.XLOOKUP(Table1_1[[#This Row],[CAS_rn]],[1]analyte_order!$C:$C,[1]analyte_order!$E:$E)</f>
        <v>37</v>
      </c>
      <c r="L4431" s="3">
        <v>0.22800000000000001</v>
      </c>
    </row>
    <row r="4432" spans="1:12" x14ac:dyDescent="0.3">
      <c r="A4432" t="s">
        <v>243</v>
      </c>
      <c r="B4432" s="1">
        <v>44427</v>
      </c>
      <c r="C4432" s="1" t="str">
        <f t="shared" si="69"/>
        <v>21231</v>
      </c>
      <c r="D4432" t="s">
        <v>109</v>
      </c>
      <c r="E4432" t="s">
        <v>110</v>
      </c>
      <c r="F4432" t="s">
        <v>115</v>
      </c>
      <c r="G4432">
        <v>15</v>
      </c>
      <c r="H4432">
        <v>84.35</v>
      </c>
      <c r="I4432" t="s">
        <v>41</v>
      </c>
      <c r="J4432" t="str">
        <f>_xlfn.XLOOKUP(Table1_1[[#This Row],[Analyte]],[1]analyte_order!$B:$B,[1]analyte_order!$C:$C)</f>
        <v>356-02-5</v>
      </c>
      <c r="K4432">
        <f>_xlfn.XLOOKUP(Table1_1[[#This Row],[CAS_rn]],[1]analyte_order!$C:$C,[1]analyte_order!$E:$E)</f>
        <v>38</v>
      </c>
      <c r="L4432" s="3">
        <v>0.45650000000000002</v>
      </c>
    </row>
    <row r="4433" spans="1:12" x14ac:dyDescent="0.3">
      <c r="A4433" t="s">
        <v>243</v>
      </c>
      <c r="B4433" s="1">
        <v>44427</v>
      </c>
      <c r="C4433" s="1" t="str">
        <f t="shared" si="69"/>
        <v>21231</v>
      </c>
      <c r="D4433" t="s">
        <v>109</v>
      </c>
      <c r="E4433" t="s">
        <v>110</v>
      </c>
      <c r="F4433" t="s">
        <v>115</v>
      </c>
      <c r="G4433">
        <v>15</v>
      </c>
      <c r="H4433">
        <v>84.35</v>
      </c>
      <c r="I4433" t="s">
        <v>42</v>
      </c>
      <c r="J4433" t="str">
        <f>_xlfn.XLOOKUP(Table1_1[[#This Row],[Analyte]],[1]analyte_order!$B:$B,[1]analyte_order!$C:$C)</f>
        <v>914637-49-3</v>
      </c>
      <c r="K4433">
        <f>_xlfn.XLOOKUP(Table1_1[[#This Row],[CAS_rn]],[1]analyte_order!$C:$C,[1]analyte_order!$E:$E)</f>
        <v>39</v>
      </c>
      <c r="L4433" s="3">
        <v>0.22800000000000001</v>
      </c>
    </row>
    <row r="4434" spans="1:12" x14ac:dyDescent="0.3">
      <c r="A4434" t="s">
        <v>243</v>
      </c>
      <c r="B4434" s="1">
        <v>44427</v>
      </c>
      <c r="C4434" s="1" t="str">
        <f t="shared" si="69"/>
        <v>21231</v>
      </c>
      <c r="D4434" t="s">
        <v>109</v>
      </c>
      <c r="E4434" t="s">
        <v>110</v>
      </c>
      <c r="F4434" t="s">
        <v>115</v>
      </c>
      <c r="G4434">
        <v>15</v>
      </c>
      <c r="H4434">
        <v>84.35</v>
      </c>
      <c r="I4434" t="s">
        <v>43</v>
      </c>
      <c r="J4434" t="str">
        <f>_xlfn.XLOOKUP(Table1_1[[#This Row],[Analyte]],[1]analyte_order!$B:$B,[1]analyte_order!$C:$C)</f>
        <v>812-70-4</v>
      </c>
      <c r="K4434">
        <f>_xlfn.XLOOKUP(Table1_1[[#This Row],[CAS_rn]],[1]analyte_order!$C:$C,[1]analyte_order!$E:$E)</f>
        <v>40</v>
      </c>
      <c r="L4434" s="3">
        <v>0.23300000000000001</v>
      </c>
    </row>
    <row r="4435" spans="1:12" x14ac:dyDescent="0.3">
      <c r="A4435" t="s">
        <v>243</v>
      </c>
      <c r="B4435" s="1">
        <v>44427</v>
      </c>
      <c r="C4435" s="1" t="str">
        <f t="shared" si="69"/>
        <v>21231</v>
      </c>
      <c r="D4435" t="s">
        <v>109</v>
      </c>
      <c r="E4435" t="s">
        <v>110</v>
      </c>
      <c r="F4435" t="s">
        <v>115</v>
      </c>
      <c r="G4435">
        <v>15</v>
      </c>
      <c r="H4435">
        <v>84.35</v>
      </c>
      <c r="I4435" t="s">
        <v>44</v>
      </c>
      <c r="J4435" t="str">
        <f>_xlfn.XLOOKUP(Table1_1[[#This Row],[Analyte]],[1]analyte_order!$B:$B,[1]analyte_order!$C:$C)</f>
        <v>53826-12-3</v>
      </c>
      <c r="K4435">
        <f>_xlfn.XLOOKUP(Table1_1[[#This Row],[CAS_rn]],[1]analyte_order!$C:$C,[1]analyte_order!$E:$E)</f>
        <v>41</v>
      </c>
      <c r="L4435" s="3">
        <v>0.114</v>
      </c>
    </row>
    <row r="4436" spans="1:12" x14ac:dyDescent="0.3">
      <c r="A4436" t="s">
        <v>243</v>
      </c>
      <c r="B4436" s="1">
        <v>44427</v>
      </c>
      <c r="C4436" s="1" t="str">
        <f t="shared" si="69"/>
        <v>21231</v>
      </c>
      <c r="D4436" t="s">
        <v>109</v>
      </c>
      <c r="E4436" t="s">
        <v>110</v>
      </c>
      <c r="F4436" t="s">
        <v>115</v>
      </c>
      <c r="G4436">
        <v>15</v>
      </c>
      <c r="H4436">
        <v>84.35</v>
      </c>
      <c r="I4436" t="s">
        <v>45</v>
      </c>
      <c r="J4436" t="str">
        <f>_xlfn.XLOOKUP(Table1_1[[#This Row],[Analyte]],[1]analyte_order!$B:$B,[1]analyte_order!$C:$C)</f>
        <v>27854-31-5</v>
      </c>
      <c r="K4436">
        <f>_xlfn.XLOOKUP(Table1_1[[#This Row],[CAS_rn]],[1]analyte_order!$C:$C,[1]analyte_order!$E:$E)</f>
        <v>42</v>
      </c>
      <c r="L4436" s="3">
        <v>2.5299999999999998</v>
      </c>
    </row>
    <row r="4437" spans="1:12" x14ac:dyDescent="0.3">
      <c r="A4437" t="s">
        <v>243</v>
      </c>
      <c r="B4437" s="1">
        <v>44427</v>
      </c>
      <c r="C4437" s="1" t="str">
        <f t="shared" si="69"/>
        <v>21231</v>
      </c>
      <c r="D4437" t="s">
        <v>109</v>
      </c>
      <c r="E4437" t="s">
        <v>110</v>
      </c>
      <c r="F4437" t="s">
        <v>115</v>
      </c>
      <c r="G4437">
        <v>15</v>
      </c>
      <c r="H4437">
        <v>84.35</v>
      </c>
      <c r="I4437" t="s">
        <v>46</v>
      </c>
      <c r="J4437" t="str">
        <f>_xlfn.XLOOKUP(Table1_1[[#This Row],[Analyte]],[1]analyte_order!$B:$B,[1]analyte_order!$C:$C)</f>
        <v>53826-13-4</v>
      </c>
      <c r="K4437">
        <f>_xlfn.XLOOKUP(Table1_1[[#This Row],[CAS_rn]],[1]analyte_order!$C:$C,[1]analyte_order!$E:$E)</f>
        <v>43</v>
      </c>
      <c r="L4437" s="3">
        <v>0.93</v>
      </c>
    </row>
    <row r="4438" spans="1:12" x14ac:dyDescent="0.3">
      <c r="A4438" t="s">
        <v>243</v>
      </c>
      <c r="B4438" s="1">
        <v>44427</v>
      </c>
      <c r="C4438" s="1" t="str">
        <f t="shared" si="69"/>
        <v>21231</v>
      </c>
      <c r="D4438" t="s">
        <v>109</v>
      </c>
      <c r="E4438" t="s">
        <v>110</v>
      </c>
      <c r="F4438" t="s">
        <v>115</v>
      </c>
      <c r="G4438">
        <v>15</v>
      </c>
      <c r="H4438">
        <v>84.35</v>
      </c>
      <c r="I4438" t="s">
        <v>47</v>
      </c>
      <c r="J4438" t="str">
        <f>_xlfn.XLOOKUP(Table1_1[[#This Row],[Analyte]],[1]analyte_order!$B:$B,[1]analyte_order!$C:$C)</f>
        <v>161094-75-3</v>
      </c>
      <c r="K4438">
        <f>_xlfn.XLOOKUP(Table1_1[[#This Row],[CAS_rn]],[1]analyte_order!$C:$C,[1]analyte_order!$E:$E)</f>
        <v>44</v>
      </c>
      <c r="L4438" s="3">
        <v>4.5650000000000003E-2</v>
      </c>
    </row>
    <row r="4439" spans="1:12" x14ac:dyDescent="0.3">
      <c r="A4439" t="s">
        <v>243</v>
      </c>
      <c r="B4439" s="1">
        <v>44427</v>
      </c>
      <c r="C4439" s="1" t="str">
        <f t="shared" si="69"/>
        <v>21231</v>
      </c>
      <c r="D4439" t="s">
        <v>109</v>
      </c>
      <c r="E4439" t="s">
        <v>110</v>
      </c>
      <c r="F4439" t="s">
        <v>115</v>
      </c>
      <c r="G4439">
        <v>15</v>
      </c>
      <c r="H4439">
        <v>84.35</v>
      </c>
      <c r="I4439" t="s">
        <v>48</v>
      </c>
      <c r="J4439" t="str">
        <f>_xlfn.XLOOKUP(Table1_1[[#This Row],[Analyte]],[1]analyte_order!$B:$B,[1]analyte_order!$C:$C)</f>
        <v>70887-84-2</v>
      </c>
      <c r="K4439">
        <f>_xlfn.XLOOKUP(Table1_1[[#This Row],[CAS_rn]],[1]analyte_order!$C:$C,[1]analyte_order!$E:$E)</f>
        <v>45</v>
      </c>
      <c r="L4439" s="3">
        <v>4.5650000000000003E-2</v>
      </c>
    </row>
    <row r="4440" spans="1:12" x14ac:dyDescent="0.3">
      <c r="A4440" t="s">
        <v>243</v>
      </c>
      <c r="B4440" s="1">
        <v>44427</v>
      </c>
      <c r="C4440" s="1" t="str">
        <f t="shared" si="69"/>
        <v>21231</v>
      </c>
      <c r="D4440" t="s">
        <v>109</v>
      </c>
      <c r="E4440" t="s">
        <v>110</v>
      </c>
      <c r="F4440" t="s">
        <v>115</v>
      </c>
      <c r="G4440">
        <v>15</v>
      </c>
      <c r="H4440">
        <v>84.35</v>
      </c>
      <c r="I4440" t="s">
        <v>49</v>
      </c>
      <c r="J4440" t="str">
        <f>_xlfn.XLOOKUP(Table1_1[[#This Row],[Analyte]],[1]analyte_order!$B:$B,[1]analyte_order!$C:$C)</f>
        <v>57677-95-9</v>
      </c>
      <c r="K4440">
        <f>_xlfn.XLOOKUP(Table1_1[[#This Row],[CAS_rn]],[1]analyte_order!$C:$C,[1]analyte_order!$E:$E)</f>
        <v>46</v>
      </c>
      <c r="L4440" s="3">
        <v>4.5650000000000003E-2</v>
      </c>
    </row>
    <row r="4441" spans="1:12" x14ac:dyDescent="0.3">
      <c r="A4441" t="s">
        <v>243</v>
      </c>
      <c r="B4441" s="1">
        <v>44427</v>
      </c>
      <c r="C4441" s="1" t="str">
        <f t="shared" si="69"/>
        <v>21231</v>
      </c>
      <c r="D4441" t="s">
        <v>109</v>
      </c>
      <c r="E4441" t="s">
        <v>110</v>
      </c>
      <c r="F4441" t="s">
        <v>115</v>
      </c>
      <c r="G4441">
        <v>15</v>
      </c>
      <c r="H4441">
        <v>84.35</v>
      </c>
      <c r="I4441" t="s">
        <v>50</v>
      </c>
      <c r="J4441" t="str">
        <f>_xlfn.XLOOKUP(Table1_1[[#This Row],[Analyte]],[1]analyte_order!$B:$B,[1]analyte_order!$C:$C)</f>
        <v>30334-69-1</v>
      </c>
      <c r="K4441">
        <f>_xlfn.XLOOKUP(Table1_1[[#This Row],[CAS_rn]],[1]analyte_order!$C:$C,[1]analyte_order!$E:$E)</f>
        <v>51</v>
      </c>
      <c r="L4441" s="3">
        <v>0.55400000000000005</v>
      </c>
    </row>
    <row r="4442" spans="1:12" x14ac:dyDescent="0.3">
      <c r="A4442" t="s">
        <v>243</v>
      </c>
      <c r="B4442" s="1">
        <v>44427</v>
      </c>
      <c r="C4442" s="1" t="str">
        <f t="shared" si="69"/>
        <v>21231</v>
      </c>
      <c r="D4442" t="s">
        <v>109</v>
      </c>
      <c r="E4442" t="s">
        <v>110</v>
      </c>
      <c r="F4442" t="s">
        <v>115</v>
      </c>
      <c r="G4442">
        <v>15</v>
      </c>
      <c r="H4442">
        <v>84.35</v>
      </c>
      <c r="I4442" t="s">
        <v>51</v>
      </c>
      <c r="J4442" t="str">
        <f>_xlfn.XLOOKUP(Table1_1[[#This Row],[Analyte]],[1]analyte_order!$B:$B,[1]analyte_order!$C:$C)</f>
        <v>41997-13-1</v>
      </c>
      <c r="K4442">
        <f>_xlfn.XLOOKUP(Table1_1[[#This Row],[CAS_rn]],[1]analyte_order!$C:$C,[1]analyte_order!$E:$E)</f>
        <v>52</v>
      </c>
      <c r="L4442" s="3">
        <v>0.46550000000000002</v>
      </c>
    </row>
    <row r="4443" spans="1:12" x14ac:dyDescent="0.3">
      <c r="A4443" t="s">
        <v>243</v>
      </c>
      <c r="B4443" s="1">
        <v>44427</v>
      </c>
      <c r="C4443" s="1" t="str">
        <f t="shared" si="69"/>
        <v>21231</v>
      </c>
      <c r="D4443" t="s">
        <v>109</v>
      </c>
      <c r="E4443" t="s">
        <v>110</v>
      </c>
      <c r="F4443" t="s">
        <v>115</v>
      </c>
      <c r="G4443">
        <v>15</v>
      </c>
      <c r="H4443">
        <v>84.35</v>
      </c>
      <c r="I4443" t="s">
        <v>52</v>
      </c>
      <c r="J4443" t="str">
        <f>_xlfn.XLOOKUP(Table1_1[[#This Row],[Analyte]],[1]analyte_order!$B:$B,[1]analyte_order!$C:$C)</f>
        <v>423-41-6</v>
      </c>
      <c r="K4443">
        <f>_xlfn.XLOOKUP(Table1_1[[#This Row],[CAS_rn]],[1]analyte_order!$C:$C,[1]analyte_order!$E:$E)</f>
        <v>53</v>
      </c>
      <c r="L4443" s="3">
        <v>0.22800000000000001</v>
      </c>
    </row>
    <row r="4444" spans="1:12" x14ac:dyDescent="0.3">
      <c r="A4444" t="s">
        <v>243</v>
      </c>
      <c r="B4444" s="1">
        <v>44427</v>
      </c>
      <c r="C4444" s="1" t="str">
        <f t="shared" si="69"/>
        <v>21231</v>
      </c>
      <c r="D4444" t="s">
        <v>109</v>
      </c>
      <c r="E4444" t="s">
        <v>110</v>
      </c>
      <c r="F4444" t="s">
        <v>115</v>
      </c>
      <c r="G4444">
        <v>15</v>
      </c>
      <c r="H4444">
        <v>84.35</v>
      </c>
      <c r="I4444" t="s">
        <v>53</v>
      </c>
      <c r="J4444" t="str">
        <f>_xlfn.XLOOKUP(Table1_1[[#This Row],[Analyte]],[1]analyte_order!$B:$B,[1]analyte_order!$C:$C)</f>
        <v>777011-38-8</v>
      </c>
      <c r="K4444">
        <f>_xlfn.XLOOKUP(Table1_1[[#This Row],[CAS_rn]],[1]analyte_order!$C:$C,[1]analyte_order!$E:$E)</f>
        <v>54</v>
      </c>
      <c r="L4444" s="3">
        <v>0.45300000000000001</v>
      </c>
    </row>
    <row r="4445" spans="1:12" x14ac:dyDescent="0.3">
      <c r="A4445" t="s">
        <v>243</v>
      </c>
      <c r="B4445" s="1">
        <v>44427</v>
      </c>
      <c r="C4445" s="1" t="str">
        <f t="shared" si="69"/>
        <v>21231</v>
      </c>
      <c r="D4445" t="s">
        <v>109</v>
      </c>
      <c r="E4445" t="s">
        <v>110</v>
      </c>
      <c r="F4445" t="s">
        <v>115</v>
      </c>
      <c r="G4445">
        <v>15</v>
      </c>
      <c r="H4445">
        <v>84.35</v>
      </c>
      <c r="I4445" t="s">
        <v>54</v>
      </c>
      <c r="J4445" t="str">
        <f>_xlfn.XLOOKUP(Table1_1[[#This Row],[Analyte]],[1]analyte_order!$B:$B,[1]analyte_order!$C:$C)</f>
        <v>646-83-3</v>
      </c>
      <c r="K4445">
        <f>_xlfn.XLOOKUP(Table1_1[[#This Row],[CAS_rn]],[1]analyte_order!$C:$C,[1]analyte_order!$E:$E)</f>
        <v>55</v>
      </c>
      <c r="L4445" s="3">
        <v>4.5650000000000003E-2</v>
      </c>
    </row>
    <row r="4446" spans="1:12" x14ac:dyDescent="0.3">
      <c r="A4446" t="s">
        <v>243</v>
      </c>
      <c r="B4446" s="1">
        <v>44427</v>
      </c>
      <c r="C4446" s="1" t="str">
        <f t="shared" si="69"/>
        <v>21231</v>
      </c>
      <c r="D4446" t="s">
        <v>109</v>
      </c>
      <c r="E4446" t="s">
        <v>110</v>
      </c>
      <c r="F4446" t="s">
        <v>115</v>
      </c>
      <c r="G4446">
        <v>15</v>
      </c>
      <c r="H4446">
        <v>84.35</v>
      </c>
      <c r="I4446" t="s">
        <v>55</v>
      </c>
      <c r="J4446" t="str">
        <f>_xlfn.XLOOKUP(Table1_1[[#This Row],[Analyte]],[1]analyte_order!$B:$B,[1]analyte_order!$C:$C)</f>
        <v>678-41-1</v>
      </c>
      <c r="K4446">
        <f>_xlfn.XLOOKUP(Table1_1[[#This Row],[CAS_rn]],[1]analyte_order!$C:$C,[1]analyte_order!$E:$E)</f>
        <v>56</v>
      </c>
      <c r="L4446" s="3">
        <v>4.5650000000000003E-2</v>
      </c>
    </row>
    <row r="4447" spans="1:12" x14ac:dyDescent="0.3">
      <c r="A4447" t="s">
        <v>243</v>
      </c>
      <c r="B4447" s="1">
        <v>44427</v>
      </c>
      <c r="C4447" s="1" t="str">
        <f t="shared" si="69"/>
        <v>21231</v>
      </c>
      <c r="D4447" t="s">
        <v>109</v>
      </c>
      <c r="E4447" t="s">
        <v>110</v>
      </c>
      <c r="F4447" t="s">
        <v>115</v>
      </c>
      <c r="G4447">
        <v>15</v>
      </c>
      <c r="H4447">
        <v>84.35</v>
      </c>
      <c r="I4447" t="s">
        <v>56</v>
      </c>
      <c r="J4447" t="str">
        <f>_xlfn.XLOOKUP(Table1_1[[#This Row],[Analyte]],[1]analyte_order!$B:$B,[1]analyte_order!$C:$C)</f>
        <v>2965-52-8</v>
      </c>
      <c r="K4447">
        <f>_xlfn.XLOOKUP(Table1_1[[#This Row],[CAS_rn]],[1]analyte_order!$C:$C,[1]analyte_order!$E:$E)</f>
        <v>57</v>
      </c>
      <c r="L4447" s="3">
        <v>4.5650000000000003E-2</v>
      </c>
    </row>
    <row r="4448" spans="1:12" x14ac:dyDescent="0.3">
      <c r="A4448" t="s">
        <v>244</v>
      </c>
      <c r="B4448" s="1">
        <v>44427</v>
      </c>
      <c r="C4448" s="1" t="str">
        <f t="shared" si="69"/>
        <v>21231</v>
      </c>
      <c r="D4448" t="s">
        <v>109</v>
      </c>
      <c r="E4448" t="s">
        <v>110</v>
      </c>
      <c r="F4448" t="s">
        <v>190</v>
      </c>
      <c r="G4448">
        <v>15</v>
      </c>
      <c r="H4448">
        <v>84.35</v>
      </c>
      <c r="I4448" t="s">
        <v>7</v>
      </c>
      <c r="J4448" t="str">
        <f>_xlfn.XLOOKUP(Table1_1[[#This Row],[Analyte]],[1]analyte_order!$B:$B,[1]analyte_order!$C:$C)</f>
        <v>375-22-4</v>
      </c>
      <c r="K4448">
        <f>_xlfn.XLOOKUP(Table1_1[[#This Row],[CAS_rn]],[1]analyte_order!$C:$C,[1]analyte_order!$E:$E)</f>
        <v>1</v>
      </c>
      <c r="L4448" s="3">
        <v>0.1245</v>
      </c>
    </row>
    <row r="4449" spans="1:12" x14ac:dyDescent="0.3">
      <c r="A4449" t="s">
        <v>244</v>
      </c>
      <c r="B4449" s="1">
        <v>44427</v>
      </c>
      <c r="C4449" s="1" t="str">
        <f t="shared" si="69"/>
        <v>21231</v>
      </c>
      <c r="D4449" t="s">
        <v>109</v>
      </c>
      <c r="E4449" t="s">
        <v>110</v>
      </c>
      <c r="F4449" t="s">
        <v>190</v>
      </c>
      <c r="G4449">
        <v>15</v>
      </c>
      <c r="H4449">
        <v>84.35</v>
      </c>
      <c r="I4449" t="s">
        <v>8</v>
      </c>
      <c r="J4449" t="str">
        <f>_xlfn.XLOOKUP(Table1_1[[#This Row],[Analyte]],[1]analyte_order!$B:$B,[1]analyte_order!$C:$C)</f>
        <v>2706-90-3</v>
      </c>
      <c r="K4449">
        <f>_xlfn.XLOOKUP(Table1_1[[#This Row],[CAS_rn]],[1]analyte_order!$C:$C,[1]analyte_order!$E:$E)</f>
        <v>2</v>
      </c>
      <c r="L4449" s="3">
        <v>4.9700000000000001E-2</v>
      </c>
    </row>
    <row r="4450" spans="1:12" x14ac:dyDescent="0.3">
      <c r="A4450" t="s">
        <v>244</v>
      </c>
      <c r="B4450" s="1">
        <v>44427</v>
      </c>
      <c r="C4450" s="1" t="str">
        <f t="shared" si="69"/>
        <v>21231</v>
      </c>
      <c r="D4450" t="s">
        <v>109</v>
      </c>
      <c r="E4450" t="s">
        <v>110</v>
      </c>
      <c r="F4450" t="s">
        <v>190</v>
      </c>
      <c r="G4450">
        <v>15</v>
      </c>
      <c r="H4450">
        <v>84.35</v>
      </c>
      <c r="I4450" t="s">
        <v>9</v>
      </c>
      <c r="J4450" t="str">
        <f>_xlfn.XLOOKUP(Table1_1[[#This Row],[Analyte]],[1]analyte_order!$B:$B,[1]analyte_order!$C:$C)</f>
        <v>307-24-4</v>
      </c>
      <c r="K4450">
        <f>_xlfn.XLOOKUP(Table1_1[[#This Row],[CAS_rn]],[1]analyte_order!$C:$C,[1]analyte_order!$E:$E)</f>
        <v>3</v>
      </c>
      <c r="L4450" s="3">
        <v>4.9700000000000001E-2</v>
      </c>
    </row>
    <row r="4451" spans="1:12" x14ac:dyDescent="0.3">
      <c r="A4451" t="s">
        <v>244</v>
      </c>
      <c r="B4451" s="1">
        <v>44427</v>
      </c>
      <c r="C4451" s="1" t="str">
        <f t="shared" si="69"/>
        <v>21231</v>
      </c>
      <c r="D4451" t="s">
        <v>109</v>
      </c>
      <c r="E4451" t="s">
        <v>110</v>
      </c>
      <c r="F4451" t="s">
        <v>190</v>
      </c>
      <c r="G4451">
        <v>15</v>
      </c>
      <c r="H4451">
        <v>84.35</v>
      </c>
      <c r="I4451" t="s">
        <v>10</v>
      </c>
      <c r="J4451" t="str">
        <f>_xlfn.XLOOKUP(Table1_1[[#This Row],[Analyte]],[1]analyte_order!$B:$B,[1]analyte_order!$C:$C)</f>
        <v>375-85-9</v>
      </c>
      <c r="K4451">
        <f>_xlfn.XLOOKUP(Table1_1[[#This Row],[CAS_rn]],[1]analyte_order!$C:$C,[1]analyte_order!$E:$E)</f>
        <v>4</v>
      </c>
      <c r="L4451" s="3">
        <v>4.9700000000000001E-2</v>
      </c>
    </row>
    <row r="4452" spans="1:12" x14ac:dyDescent="0.3">
      <c r="A4452" t="s">
        <v>244</v>
      </c>
      <c r="B4452" s="1">
        <v>44427</v>
      </c>
      <c r="C4452" s="1" t="str">
        <f t="shared" si="69"/>
        <v>21231</v>
      </c>
      <c r="D4452" t="s">
        <v>109</v>
      </c>
      <c r="E4452" t="s">
        <v>110</v>
      </c>
      <c r="F4452" t="s">
        <v>190</v>
      </c>
      <c r="G4452">
        <v>15</v>
      </c>
      <c r="H4452">
        <v>84.35</v>
      </c>
      <c r="I4452" t="s">
        <v>11</v>
      </c>
      <c r="J4452" t="str">
        <f>_xlfn.XLOOKUP(Table1_1[[#This Row],[Analyte]],[1]analyte_order!$B:$B,[1]analyte_order!$C:$C)</f>
        <v>335-67-1</v>
      </c>
      <c r="K4452">
        <f>_xlfn.XLOOKUP(Table1_1[[#This Row],[CAS_rn]],[1]analyte_order!$C:$C,[1]analyte_order!$E:$E)</f>
        <v>5</v>
      </c>
      <c r="L4452" s="3">
        <v>4.9700000000000001E-2</v>
      </c>
    </row>
    <row r="4453" spans="1:12" x14ac:dyDescent="0.3">
      <c r="A4453" t="s">
        <v>244</v>
      </c>
      <c r="B4453" s="1">
        <v>44427</v>
      </c>
      <c r="C4453" s="1" t="str">
        <f t="shared" si="69"/>
        <v>21231</v>
      </c>
      <c r="D4453" t="s">
        <v>109</v>
      </c>
      <c r="E4453" t="s">
        <v>110</v>
      </c>
      <c r="F4453" t="s">
        <v>190</v>
      </c>
      <c r="G4453">
        <v>15</v>
      </c>
      <c r="H4453">
        <v>84.35</v>
      </c>
      <c r="I4453" t="s">
        <v>12</v>
      </c>
      <c r="J4453" t="str">
        <f>_xlfn.XLOOKUP(Table1_1[[#This Row],[Analyte]],[1]analyte_order!$B:$B,[1]analyte_order!$C:$C)</f>
        <v>375-95-1</v>
      </c>
      <c r="K4453">
        <f>_xlfn.XLOOKUP(Table1_1[[#This Row],[CAS_rn]],[1]analyte_order!$C:$C,[1]analyte_order!$E:$E)</f>
        <v>6</v>
      </c>
      <c r="L4453" s="3">
        <v>4.9700000000000001E-2</v>
      </c>
    </row>
    <row r="4454" spans="1:12" x14ac:dyDescent="0.3">
      <c r="A4454" t="s">
        <v>244</v>
      </c>
      <c r="B4454" s="1">
        <v>44427</v>
      </c>
      <c r="C4454" s="1" t="str">
        <f t="shared" si="69"/>
        <v>21231</v>
      </c>
      <c r="D4454" t="s">
        <v>109</v>
      </c>
      <c r="E4454" t="s">
        <v>110</v>
      </c>
      <c r="F4454" t="s">
        <v>190</v>
      </c>
      <c r="G4454">
        <v>15</v>
      </c>
      <c r="H4454">
        <v>84.35</v>
      </c>
      <c r="I4454" t="s">
        <v>19</v>
      </c>
      <c r="J4454" t="str">
        <f>_xlfn.XLOOKUP(Table1_1[[#This Row],[Analyte]],[1]analyte_order!$B:$B,[1]analyte_order!$C:$C)</f>
        <v>335-76-2</v>
      </c>
      <c r="K4454">
        <f>_xlfn.XLOOKUP(Table1_1[[#This Row],[CAS_rn]],[1]analyte_order!$C:$C,[1]analyte_order!$E:$E)</f>
        <v>7</v>
      </c>
      <c r="L4454" s="3">
        <v>0.59799999999999998</v>
      </c>
    </row>
    <row r="4455" spans="1:12" x14ac:dyDescent="0.3">
      <c r="A4455" t="s">
        <v>244</v>
      </c>
      <c r="B4455" s="1">
        <v>44427</v>
      </c>
      <c r="C4455" s="1" t="str">
        <f t="shared" si="69"/>
        <v>21231</v>
      </c>
      <c r="D4455" t="s">
        <v>109</v>
      </c>
      <c r="E4455" t="s">
        <v>110</v>
      </c>
      <c r="F4455" t="s">
        <v>190</v>
      </c>
      <c r="G4455">
        <v>15</v>
      </c>
      <c r="H4455">
        <v>84.35</v>
      </c>
      <c r="I4455" t="s">
        <v>20</v>
      </c>
      <c r="J4455" t="str">
        <f>_xlfn.XLOOKUP(Table1_1[[#This Row],[Analyte]],[1]analyte_order!$B:$B,[1]analyte_order!$C:$C)</f>
        <v>2058-94-8</v>
      </c>
      <c r="K4455">
        <f>_xlfn.XLOOKUP(Table1_1[[#This Row],[CAS_rn]],[1]analyte_order!$C:$C,[1]analyte_order!$E:$E)</f>
        <v>8</v>
      </c>
      <c r="L4455" s="3">
        <v>1.5</v>
      </c>
    </row>
    <row r="4456" spans="1:12" x14ac:dyDescent="0.3">
      <c r="A4456" t="s">
        <v>244</v>
      </c>
      <c r="B4456" s="1">
        <v>44427</v>
      </c>
      <c r="C4456" s="1" t="str">
        <f t="shared" si="69"/>
        <v>21231</v>
      </c>
      <c r="D4456" t="s">
        <v>109</v>
      </c>
      <c r="E4456" t="s">
        <v>110</v>
      </c>
      <c r="F4456" t="s">
        <v>190</v>
      </c>
      <c r="G4456">
        <v>15</v>
      </c>
      <c r="H4456">
        <v>84.35</v>
      </c>
      <c r="I4456" t="s">
        <v>21</v>
      </c>
      <c r="J4456" t="str">
        <f>_xlfn.XLOOKUP(Table1_1[[#This Row],[Analyte]],[1]analyte_order!$B:$B,[1]analyte_order!$C:$C)</f>
        <v>307-55-1</v>
      </c>
      <c r="K4456">
        <f>_xlfn.XLOOKUP(Table1_1[[#This Row],[CAS_rn]],[1]analyte_order!$C:$C,[1]analyte_order!$E:$E)</f>
        <v>9</v>
      </c>
      <c r="L4456" s="3">
        <v>2.23</v>
      </c>
    </row>
    <row r="4457" spans="1:12" x14ac:dyDescent="0.3">
      <c r="A4457" t="s">
        <v>244</v>
      </c>
      <c r="B4457" s="1">
        <v>44427</v>
      </c>
      <c r="C4457" s="1" t="str">
        <f t="shared" si="69"/>
        <v>21231</v>
      </c>
      <c r="D4457" t="s">
        <v>109</v>
      </c>
      <c r="E4457" t="s">
        <v>110</v>
      </c>
      <c r="F4457" t="s">
        <v>190</v>
      </c>
      <c r="G4457">
        <v>15</v>
      </c>
      <c r="H4457">
        <v>84.35</v>
      </c>
      <c r="I4457" t="s">
        <v>22</v>
      </c>
      <c r="J4457" t="str">
        <f>_xlfn.XLOOKUP(Table1_1[[#This Row],[Analyte]],[1]analyte_order!$B:$B,[1]analyte_order!$C:$C)</f>
        <v>72629-94-8</v>
      </c>
      <c r="K4457">
        <f>_xlfn.XLOOKUP(Table1_1[[#This Row],[CAS_rn]],[1]analyte_order!$C:$C,[1]analyte_order!$E:$E)</f>
        <v>10</v>
      </c>
      <c r="L4457" s="3">
        <v>2.85</v>
      </c>
    </row>
    <row r="4458" spans="1:12" x14ac:dyDescent="0.3">
      <c r="A4458" t="s">
        <v>244</v>
      </c>
      <c r="B4458" s="1">
        <v>44427</v>
      </c>
      <c r="C4458" s="1" t="str">
        <f t="shared" si="69"/>
        <v>21231</v>
      </c>
      <c r="D4458" t="s">
        <v>109</v>
      </c>
      <c r="E4458" t="s">
        <v>110</v>
      </c>
      <c r="F4458" t="s">
        <v>190</v>
      </c>
      <c r="G4458">
        <v>15</v>
      </c>
      <c r="H4458">
        <v>84.35</v>
      </c>
      <c r="I4458" t="s">
        <v>23</v>
      </c>
      <c r="J4458" t="str">
        <f>_xlfn.XLOOKUP(Table1_1[[#This Row],[Analyte]],[1]analyte_order!$B:$B,[1]analyte_order!$C:$C)</f>
        <v>376-06-7</v>
      </c>
      <c r="K4458">
        <f>_xlfn.XLOOKUP(Table1_1[[#This Row],[CAS_rn]],[1]analyte_order!$C:$C,[1]analyte_order!$E:$E)</f>
        <v>11</v>
      </c>
      <c r="L4458" s="3">
        <v>1.66</v>
      </c>
    </row>
    <row r="4459" spans="1:12" x14ac:dyDescent="0.3">
      <c r="A4459" t="s">
        <v>244</v>
      </c>
      <c r="B4459" s="1">
        <v>44427</v>
      </c>
      <c r="C4459" s="1" t="str">
        <f t="shared" si="69"/>
        <v>21231</v>
      </c>
      <c r="D4459" t="s">
        <v>109</v>
      </c>
      <c r="E4459" t="s">
        <v>110</v>
      </c>
      <c r="F4459" t="s">
        <v>190</v>
      </c>
      <c r="G4459">
        <v>15</v>
      </c>
      <c r="H4459">
        <v>84.35</v>
      </c>
      <c r="I4459" t="s">
        <v>24</v>
      </c>
      <c r="J4459" t="str">
        <f>_xlfn.XLOOKUP(Table1_1[[#This Row],[Analyte]],[1]analyte_order!$B:$B,[1]analyte_order!$C:$C)</f>
        <v>67905-19-5</v>
      </c>
      <c r="K4459">
        <f>_xlfn.XLOOKUP(Table1_1[[#This Row],[CAS_rn]],[1]analyte_order!$C:$C,[1]analyte_order!$E:$E)</f>
        <v>12</v>
      </c>
      <c r="L4459" s="3">
        <v>4.9700000000000001E-2</v>
      </c>
    </row>
    <row r="4460" spans="1:12" x14ac:dyDescent="0.3">
      <c r="A4460" t="s">
        <v>244</v>
      </c>
      <c r="B4460" s="1">
        <v>44427</v>
      </c>
      <c r="C4460" s="1" t="str">
        <f t="shared" si="69"/>
        <v>21231</v>
      </c>
      <c r="D4460" t="s">
        <v>109</v>
      </c>
      <c r="E4460" t="s">
        <v>110</v>
      </c>
      <c r="F4460" t="s">
        <v>190</v>
      </c>
      <c r="G4460">
        <v>15</v>
      </c>
      <c r="H4460">
        <v>84.35</v>
      </c>
      <c r="I4460" t="s">
        <v>13</v>
      </c>
      <c r="J4460" t="str">
        <f>_xlfn.XLOOKUP(Table1_1[[#This Row],[Analyte]],[1]analyte_order!$B:$B,[1]analyte_order!$C:$C)</f>
        <v>375-73-5</v>
      </c>
      <c r="K4460">
        <f>_xlfn.XLOOKUP(Table1_1[[#This Row],[CAS_rn]],[1]analyte_order!$C:$C,[1]analyte_order!$E:$E)</f>
        <v>14</v>
      </c>
      <c r="L4460" s="3">
        <v>4.9700000000000001E-2</v>
      </c>
    </row>
    <row r="4461" spans="1:12" x14ac:dyDescent="0.3">
      <c r="A4461" t="s">
        <v>244</v>
      </c>
      <c r="B4461" s="1">
        <v>44427</v>
      </c>
      <c r="C4461" s="1" t="str">
        <f t="shared" si="69"/>
        <v>21231</v>
      </c>
      <c r="D4461" t="s">
        <v>109</v>
      </c>
      <c r="E4461" t="s">
        <v>110</v>
      </c>
      <c r="F4461" t="s">
        <v>190</v>
      </c>
      <c r="G4461">
        <v>15</v>
      </c>
      <c r="H4461">
        <v>84.35</v>
      </c>
      <c r="I4461" t="s">
        <v>14</v>
      </c>
      <c r="J4461" t="str">
        <f>_xlfn.XLOOKUP(Table1_1[[#This Row],[Analyte]],[1]analyte_order!$B:$B,[1]analyte_order!$C:$C)</f>
        <v>2706-91-4</v>
      </c>
      <c r="K4461">
        <f>_xlfn.XLOOKUP(Table1_1[[#This Row],[CAS_rn]],[1]analyte_order!$C:$C,[1]analyte_order!$E:$E)</f>
        <v>15</v>
      </c>
      <c r="L4461" s="3">
        <v>0.23300000000000001</v>
      </c>
    </row>
    <row r="4462" spans="1:12" x14ac:dyDescent="0.3">
      <c r="A4462" t="s">
        <v>244</v>
      </c>
      <c r="B4462" s="1">
        <v>44427</v>
      </c>
      <c r="C4462" s="1" t="str">
        <f t="shared" si="69"/>
        <v>21231</v>
      </c>
      <c r="D4462" t="s">
        <v>109</v>
      </c>
      <c r="E4462" t="s">
        <v>110</v>
      </c>
      <c r="F4462" t="s">
        <v>190</v>
      </c>
      <c r="G4462">
        <v>15</v>
      </c>
      <c r="H4462">
        <v>84.35</v>
      </c>
      <c r="I4462" t="s">
        <v>15</v>
      </c>
      <c r="J4462" t="str">
        <f>_xlfn.XLOOKUP(Table1_1[[#This Row],[Analyte]],[1]analyte_order!$B:$B,[1]analyte_order!$C:$C)</f>
        <v>355-46-4</v>
      </c>
      <c r="K4462">
        <f>_xlfn.XLOOKUP(Table1_1[[#This Row],[CAS_rn]],[1]analyte_order!$C:$C,[1]analyte_order!$E:$E)</f>
        <v>16</v>
      </c>
      <c r="L4462" s="3">
        <v>2.58</v>
      </c>
    </row>
    <row r="4463" spans="1:12" x14ac:dyDescent="0.3">
      <c r="A4463" t="s">
        <v>244</v>
      </c>
      <c r="B4463" s="1">
        <v>44427</v>
      </c>
      <c r="C4463" s="1" t="str">
        <f t="shared" si="69"/>
        <v>21231</v>
      </c>
      <c r="D4463" t="s">
        <v>109</v>
      </c>
      <c r="E4463" t="s">
        <v>110</v>
      </c>
      <c r="F4463" t="s">
        <v>190</v>
      </c>
      <c r="G4463">
        <v>15</v>
      </c>
      <c r="H4463">
        <v>84.35</v>
      </c>
      <c r="I4463" t="s">
        <v>16</v>
      </c>
      <c r="J4463" t="str">
        <f>_xlfn.XLOOKUP(Table1_1[[#This Row],[Analyte]],[1]analyte_order!$B:$B,[1]analyte_order!$C:$C)</f>
        <v>375-92-8</v>
      </c>
      <c r="K4463">
        <f>_xlfn.XLOOKUP(Table1_1[[#This Row],[CAS_rn]],[1]analyte_order!$C:$C,[1]analyte_order!$E:$E)</f>
        <v>17</v>
      </c>
      <c r="L4463" s="3">
        <v>0.76900000000000002</v>
      </c>
    </row>
    <row r="4464" spans="1:12" x14ac:dyDescent="0.3">
      <c r="A4464" t="s">
        <v>244</v>
      </c>
      <c r="B4464" s="1">
        <v>44427</v>
      </c>
      <c r="C4464" s="1" t="str">
        <f t="shared" si="69"/>
        <v>21231</v>
      </c>
      <c r="D4464" t="s">
        <v>109</v>
      </c>
      <c r="E4464" t="s">
        <v>110</v>
      </c>
      <c r="F4464" t="s">
        <v>190</v>
      </c>
      <c r="G4464">
        <v>15</v>
      </c>
      <c r="H4464">
        <v>84.35</v>
      </c>
      <c r="I4464" t="s">
        <v>17</v>
      </c>
      <c r="J4464" t="str">
        <f>_xlfn.XLOOKUP(Table1_1[[#This Row],[Analyte]],[1]analyte_order!$B:$B,[1]analyte_order!$C:$C)</f>
        <v>1763-23-1</v>
      </c>
      <c r="K4464">
        <f>_xlfn.XLOOKUP(Table1_1[[#This Row],[CAS_rn]],[1]analyte_order!$C:$C,[1]analyte_order!$E:$E)</f>
        <v>18</v>
      </c>
      <c r="L4464" s="3">
        <v>277</v>
      </c>
    </row>
    <row r="4465" spans="1:12" x14ac:dyDescent="0.3">
      <c r="A4465" t="s">
        <v>244</v>
      </c>
      <c r="B4465" s="1">
        <v>44427</v>
      </c>
      <c r="C4465" s="1" t="str">
        <f t="shared" si="69"/>
        <v>21231</v>
      </c>
      <c r="D4465" t="s">
        <v>109</v>
      </c>
      <c r="E4465" t="s">
        <v>110</v>
      </c>
      <c r="F4465" t="s">
        <v>190</v>
      </c>
      <c r="G4465">
        <v>15</v>
      </c>
      <c r="H4465">
        <v>84.35</v>
      </c>
      <c r="I4465" t="s">
        <v>25</v>
      </c>
      <c r="J4465" t="str">
        <f>_xlfn.XLOOKUP(Table1_1[[#This Row],[Analyte]],[1]analyte_order!$B:$B,[1]analyte_order!$C:$C)</f>
        <v>68259-12-1</v>
      </c>
      <c r="K4465">
        <f>_xlfn.XLOOKUP(Table1_1[[#This Row],[CAS_rn]],[1]analyte_order!$C:$C,[1]analyte_order!$E:$E)</f>
        <v>19</v>
      </c>
      <c r="L4465" s="3">
        <v>4.05</v>
      </c>
    </row>
    <row r="4466" spans="1:12" x14ac:dyDescent="0.3">
      <c r="A4466" t="s">
        <v>244</v>
      </c>
      <c r="B4466" s="1">
        <v>44427</v>
      </c>
      <c r="C4466" s="1" t="str">
        <f t="shared" si="69"/>
        <v>21231</v>
      </c>
      <c r="D4466" t="s">
        <v>109</v>
      </c>
      <c r="E4466" t="s">
        <v>110</v>
      </c>
      <c r="F4466" t="s">
        <v>190</v>
      </c>
      <c r="G4466">
        <v>15</v>
      </c>
      <c r="H4466">
        <v>84.35</v>
      </c>
      <c r="I4466" t="s">
        <v>26</v>
      </c>
      <c r="J4466" t="str">
        <f>_xlfn.XLOOKUP(Table1_1[[#This Row],[Analyte]],[1]analyte_order!$B:$B,[1]analyte_order!$C:$C)</f>
        <v>335-77-3</v>
      </c>
      <c r="K4466">
        <f>_xlfn.XLOOKUP(Table1_1[[#This Row],[CAS_rn]],[1]analyte_order!$C:$C,[1]analyte_order!$E:$E)</f>
        <v>20</v>
      </c>
      <c r="L4466" s="3">
        <v>7.04</v>
      </c>
    </row>
    <row r="4467" spans="1:12" x14ac:dyDescent="0.3">
      <c r="A4467" t="s">
        <v>244</v>
      </c>
      <c r="B4467" s="1">
        <v>44427</v>
      </c>
      <c r="C4467" s="1" t="str">
        <f t="shared" si="69"/>
        <v>21231</v>
      </c>
      <c r="D4467" t="s">
        <v>109</v>
      </c>
      <c r="E4467" t="s">
        <v>110</v>
      </c>
      <c r="F4467" t="s">
        <v>190</v>
      </c>
      <c r="G4467">
        <v>15</v>
      </c>
      <c r="H4467">
        <v>84.35</v>
      </c>
      <c r="I4467" t="s">
        <v>27</v>
      </c>
      <c r="J4467" t="str">
        <f>_xlfn.XLOOKUP(Table1_1[[#This Row],[Analyte]],[1]analyte_order!$B:$B,[1]analyte_order!$C:$C)</f>
        <v>79780-39-5</v>
      </c>
      <c r="K4467">
        <f>_xlfn.XLOOKUP(Table1_1[[#This Row],[CAS_rn]],[1]analyte_order!$C:$C,[1]analyte_order!$E:$E)</f>
        <v>21</v>
      </c>
      <c r="L4467" s="3">
        <v>3.33</v>
      </c>
    </row>
    <row r="4468" spans="1:12" x14ac:dyDescent="0.3">
      <c r="A4468" t="s">
        <v>244</v>
      </c>
      <c r="B4468" s="1">
        <v>44427</v>
      </c>
      <c r="C4468" s="1" t="str">
        <f t="shared" si="69"/>
        <v>21231</v>
      </c>
      <c r="D4468" t="s">
        <v>109</v>
      </c>
      <c r="E4468" t="s">
        <v>110</v>
      </c>
      <c r="F4468" t="s">
        <v>190</v>
      </c>
      <c r="G4468">
        <v>15</v>
      </c>
      <c r="H4468">
        <v>84.35</v>
      </c>
      <c r="I4468" t="s">
        <v>28</v>
      </c>
      <c r="J4468" t="str">
        <f>_xlfn.XLOOKUP(Table1_1[[#This Row],[Analyte]],[1]analyte_order!$B:$B,[1]analyte_order!$C:$C)</f>
        <v>757124-72-4</v>
      </c>
      <c r="K4468">
        <f>_xlfn.XLOOKUP(Table1_1[[#This Row],[CAS_rn]],[1]analyte_order!$C:$C,[1]analyte_order!$E:$E)</f>
        <v>22</v>
      </c>
      <c r="L4468" s="3">
        <v>0.2485</v>
      </c>
    </row>
    <row r="4469" spans="1:12" x14ac:dyDescent="0.3">
      <c r="A4469" t="s">
        <v>244</v>
      </c>
      <c r="B4469" s="1">
        <v>44427</v>
      </c>
      <c r="C4469" s="1" t="str">
        <f t="shared" si="69"/>
        <v>21231</v>
      </c>
      <c r="D4469" t="s">
        <v>109</v>
      </c>
      <c r="E4469" t="s">
        <v>110</v>
      </c>
      <c r="F4469" t="s">
        <v>190</v>
      </c>
      <c r="G4469">
        <v>15</v>
      </c>
      <c r="H4469">
        <v>84.35</v>
      </c>
      <c r="I4469" t="s">
        <v>18</v>
      </c>
      <c r="J4469" t="str">
        <f>_xlfn.XLOOKUP(Table1_1[[#This Row],[Analyte]],[1]analyte_order!$B:$B,[1]analyte_order!$C:$C)</f>
        <v>27619-97-2</v>
      </c>
      <c r="K4469">
        <f>_xlfn.XLOOKUP(Table1_1[[#This Row],[CAS_rn]],[1]analyte_order!$C:$C,[1]analyte_order!$E:$E)</f>
        <v>23</v>
      </c>
      <c r="L4469" s="3">
        <v>4.9700000000000001E-2</v>
      </c>
    </row>
    <row r="4470" spans="1:12" x14ac:dyDescent="0.3">
      <c r="A4470" t="s">
        <v>244</v>
      </c>
      <c r="B4470" s="1">
        <v>44427</v>
      </c>
      <c r="C4470" s="1" t="str">
        <f t="shared" si="69"/>
        <v>21231</v>
      </c>
      <c r="D4470" t="s">
        <v>109</v>
      </c>
      <c r="E4470" t="s">
        <v>110</v>
      </c>
      <c r="F4470" t="s">
        <v>190</v>
      </c>
      <c r="G4470">
        <v>15</v>
      </c>
      <c r="H4470">
        <v>84.35</v>
      </c>
      <c r="I4470" t="s">
        <v>29</v>
      </c>
      <c r="J4470" t="str">
        <f>_xlfn.XLOOKUP(Table1_1[[#This Row],[Analyte]],[1]analyte_order!$B:$B,[1]analyte_order!$C:$C)</f>
        <v>39108-34-4</v>
      </c>
      <c r="K4470">
        <f>_xlfn.XLOOKUP(Table1_1[[#This Row],[CAS_rn]],[1]analyte_order!$C:$C,[1]analyte_order!$E:$E)</f>
        <v>24</v>
      </c>
      <c r="L4470" s="3">
        <v>1.95</v>
      </c>
    </row>
    <row r="4471" spans="1:12" x14ac:dyDescent="0.3">
      <c r="A4471" t="s">
        <v>244</v>
      </c>
      <c r="B4471" s="1">
        <v>44427</v>
      </c>
      <c r="C4471" s="1" t="str">
        <f t="shared" si="69"/>
        <v>21231</v>
      </c>
      <c r="D4471" t="s">
        <v>109</v>
      </c>
      <c r="E4471" t="s">
        <v>110</v>
      </c>
      <c r="F4471" t="s">
        <v>190</v>
      </c>
      <c r="G4471">
        <v>15</v>
      </c>
      <c r="H4471">
        <v>84.35</v>
      </c>
      <c r="I4471" t="s">
        <v>30</v>
      </c>
      <c r="J4471" t="str">
        <f>_xlfn.XLOOKUP(Table1_1[[#This Row],[Analyte]],[1]analyte_order!$B:$B,[1]analyte_order!$C:$C)</f>
        <v>120226-60-0</v>
      </c>
      <c r="K4471">
        <f>_xlfn.XLOOKUP(Table1_1[[#This Row],[CAS_rn]],[1]analyte_order!$C:$C,[1]analyte_order!$E:$E)</f>
        <v>25</v>
      </c>
      <c r="L4471" s="3">
        <v>1.26</v>
      </c>
    </row>
    <row r="4472" spans="1:12" x14ac:dyDescent="0.3">
      <c r="A4472" t="s">
        <v>244</v>
      </c>
      <c r="B4472" s="1">
        <v>44427</v>
      </c>
      <c r="C4472" s="1" t="str">
        <f t="shared" si="69"/>
        <v>21231</v>
      </c>
      <c r="D4472" t="s">
        <v>109</v>
      </c>
      <c r="E4472" t="s">
        <v>110</v>
      </c>
      <c r="F4472" t="s">
        <v>190</v>
      </c>
      <c r="G4472">
        <v>15</v>
      </c>
      <c r="H4472">
        <v>84.35</v>
      </c>
      <c r="I4472" t="s">
        <v>31</v>
      </c>
      <c r="J4472" t="str">
        <f>_xlfn.XLOOKUP(Table1_1[[#This Row],[Analyte]],[1]analyte_order!$B:$B,[1]analyte_order!$C:$C)</f>
        <v>2355-31-9</v>
      </c>
      <c r="K4472">
        <f>_xlfn.XLOOKUP(Table1_1[[#This Row],[CAS_rn]],[1]analyte_order!$C:$C,[1]analyte_order!$E:$E)</f>
        <v>26</v>
      </c>
      <c r="L4472" s="3">
        <v>0.1245</v>
      </c>
    </row>
    <row r="4473" spans="1:12" x14ac:dyDescent="0.3">
      <c r="A4473" t="s">
        <v>244</v>
      </c>
      <c r="B4473" s="1">
        <v>44427</v>
      </c>
      <c r="C4473" s="1" t="str">
        <f t="shared" si="69"/>
        <v>21231</v>
      </c>
      <c r="D4473" t="s">
        <v>109</v>
      </c>
      <c r="E4473" t="s">
        <v>110</v>
      </c>
      <c r="F4473" t="s">
        <v>190</v>
      </c>
      <c r="G4473">
        <v>15</v>
      </c>
      <c r="H4473">
        <v>84.35</v>
      </c>
      <c r="I4473" t="s">
        <v>32</v>
      </c>
      <c r="J4473" t="str">
        <f>_xlfn.XLOOKUP(Table1_1[[#This Row],[Analyte]],[1]analyte_order!$B:$B,[1]analyte_order!$C:$C)</f>
        <v>2991-50-6</v>
      </c>
      <c r="K4473">
        <f>_xlfn.XLOOKUP(Table1_1[[#This Row],[CAS_rn]],[1]analyte_order!$C:$C,[1]analyte_order!$E:$E)</f>
        <v>27</v>
      </c>
      <c r="L4473" s="3">
        <v>4.9700000000000001E-2</v>
      </c>
    </row>
    <row r="4474" spans="1:12" x14ac:dyDescent="0.3">
      <c r="A4474" t="s">
        <v>244</v>
      </c>
      <c r="B4474" s="1">
        <v>44427</v>
      </c>
      <c r="C4474" s="1" t="str">
        <f t="shared" si="69"/>
        <v>21231</v>
      </c>
      <c r="D4474" t="s">
        <v>109</v>
      </c>
      <c r="E4474" t="s">
        <v>110</v>
      </c>
      <c r="F4474" t="s">
        <v>190</v>
      </c>
      <c r="G4474">
        <v>15</v>
      </c>
      <c r="H4474">
        <v>84.35</v>
      </c>
      <c r="I4474" t="s">
        <v>33</v>
      </c>
      <c r="J4474" t="str">
        <f>_xlfn.XLOOKUP(Table1_1[[#This Row],[Analyte]],[1]analyte_order!$B:$B,[1]analyte_order!$C:$C)</f>
        <v>754-91-6</v>
      </c>
      <c r="K4474">
        <f>_xlfn.XLOOKUP(Table1_1[[#This Row],[CAS_rn]],[1]analyte_order!$C:$C,[1]analyte_order!$E:$E)</f>
        <v>28</v>
      </c>
      <c r="L4474" s="3">
        <v>5.92</v>
      </c>
    </row>
    <row r="4475" spans="1:12" x14ac:dyDescent="0.3">
      <c r="A4475" t="s">
        <v>244</v>
      </c>
      <c r="B4475" s="1">
        <v>44427</v>
      </c>
      <c r="C4475" s="1" t="str">
        <f t="shared" si="69"/>
        <v>21231</v>
      </c>
      <c r="D4475" t="s">
        <v>109</v>
      </c>
      <c r="E4475" t="s">
        <v>110</v>
      </c>
      <c r="F4475" t="s">
        <v>190</v>
      </c>
      <c r="G4475">
        <v>15</v>
      </c>
      <c r="H4475">
        <v>84.35</v>
      </c>
      <c r="I4475" t="s">
        <v>34</v>
      </c>
      <c r="J4475" t="str">
        <f>_xlfn.XLOOKUP(Table1_1[[#This Row],[Analyte]],[1]analyte_order!$B:$B,[1]analyte_order!$C:$C)</f>
        <v>2806-24-8</v>
      </c>
      <c r="K4475">
        <f>_xlfn.XLOOKUP(Table1_1[[#This Row],[CAS_rn]],[1]analyte_order!$C:$C,[1]analyte_order!$E:$E)</f>
        <v>29</v>
      </c>
      <c r="L4475" s="3">
        <v>0.1245</v>
      </c>
    </row>
    <row r="4476" spans="1:12" x14ac:dyDescent="0.3">
      <c r="A4476" t="s">
        <v>244</v>
      </c>
      <c r="B4476" s="1">
        <v>44427</v>
      </c>
      <c r="C4476" s="1" t="str">
        <f t="shared" si="69"/>
        <v>21231</v>
      </c>
      <c r="D4476" t="s">
        <v>109</v>
      </c>
      <c r="E4476" t="s">
        <v>110</v>
      </c>
      <c r="F4476" t="s">
        <v>190</v>
      </c>
      <c r="G4476">
        <v>15</v>
      </c>
      <c r="H4476">
        <v>84.35</v>
      </c>
      <c r="I4476" t="s">
        <v>35</v>
      </c>
      <c r="J4476" t="str">
        <f>_xlfn.XLOOKUP(Table1_1[[#This Row],[Analyte]],[1]analyte_order!$B:$B,[1]analyte_order!$C:$C)</f>
        <v>31506-32-8</v>
      </c>
      <c r="K4476">
        <f>_xlfn.XLOOKUP(Table1_1[[#This Row],[CAS_rn]],[1]analyte_order!$C:$C,[1]analyte_order!$E:$E)</f>
        <v>30</v>
      </c>
      <c r="L4476" s="3">
        <v>0.2485</v>
      </c>
    </row>
    <row r="4477" spans="1:12" x14ac:dyDescent="0.3">
      <c r="A4477" t="s">
        <v>244</v>
      </c>
      <c r="B4477" s="1">
        <v>44427</v>
      </c>
      <c r="C4477" s="1" t="str">
        <f t="shared" si="69"/>
        <v>21231</v>
      </c>
      <c r="D4477" t="s">
        <v>109</v>
      </c>
      <c r="E4477" t="s">
        <v>110</v>
      </c>
      <c r="F4477" t="s">
        <v>190</v>
      </c>
      <c r="G4477">
        <v>15</v>
      </c>
      <c r="H4477">
        <v>84.35</v>
      </c>
      <c r="I4477" t="s">
        <v>36</v>
      </c>
      <c r="J4477" t="str">
        <f>_xlfn.XLOOKUP(Table1_1[[#This Row],[Analyte]],[1]analyte_order!$B:$B,[1]analyte_order!$C:$C)</f>
        <v>4151-50-2</v>
      </c>
      <c r="K4477">
        <f>_xlfn.XLOOKUP(Table1_1[[#This Row],[CAS_rn]],[1]analyte_order!$C:$C,[1]analyte_order!$E:$E)</f>
        <v>31</v>
      </c>
      <c r="L4477" s="3">
        <v>5.42</v>
      </c>
    </row>
    <row r="4478" spans="1:12" x14ac:dyDescent="0.3">
      <c r="A4478" t="s">
        <v>244</v>
      </c>
      <c r="B4478" s="1">
        <v>44427</v>
      </c>
      <c r="C4478" s="1" t="str">
        <f t="shared" si="69"/>
        <v>21231</v>
      </c>
      <c r="D4478" t="s">
        <v>109</v>
      </c>
      <c r="E4478" t="s">
        <v>110</v>
      </c>
      <c r="F4478" t="s">
        <v>190</v>
      </c>
      <c r="G4478">
        <v>15</v>
      </c>
      <c r="H4478">
        <v>84.35</v>
      </c>
      <c r="I4478" t="s">
        <v>37</v>
      </c>
      <c r="J4478" t="str">
        <f>_xlfn.XLOOKUP(Table1_1[[#This Row],[Analyte]],[1]analyte_order!$B:$B,[1]analyte_order!$C:$C)</f>
        <v>13252-13-6</v>
      </c>
      <c r="K4478">
        <f>_xlfn.XLOOKUP(Table1_1[[#This Row],[CAS_rn]],[1]analyte_order!$C:$C,[1]analyte_order!$E:$E)</f>
        <v>34</v>
      </c>
      <c r="L4478" s="3">
        <v>4.9700000000000001E-2</v>
      </c>
    </row>
    <row r="4479" spans="1:12" x14ac:dyDescent="0.3">
      <c r="A4479" t="s">
        <v>244</v>
      </c>
      <c r="B4479" s="1">
        <v>44427</v>
      </c>
      <c r="C4479" s="1" t="str">
        <f t="shared" si="69"/>
        <v>21231</v>
      </c>
      <c r="D4479" t="s">
        <v>109</v>
      </c>
      <c r="E4479" t="s">
        <v>110</v>
      </c>
      <c r="F4479" t="s">
        <v>190</v>
      </c>
      <c r="G4479">
        <v>15</v>
      </c>
      <c r="H4479">
        <v>84.35</v>
      </c>
      <c r="I4479" t="s">
        <v>38</v>
      </c>
      <c r="J4479" t="str">
        <f>_xlfn.XLOOKUP(Table1_1[[#This Row],[Analyte]],[1]analyte_order!$B:$B,[1]analyte_order!$C:$C)</f>
        <v>919005-14-4</v>
      </c>
      <c r="K4479">
        <f>_xlfn.XLOOKUP(Table1_1[[#This Row],[CAS_rn]],[1]analyte_order!$C:$C,[1]analyte_order!$E:$E)</f>
        <v>35</v>
      </c>
      <c r="L4479" s="3">
        <v>4.9700000000000001E-2</v>
      </c>
    </row>
    <row r="4480" spans="1:12" x14ac:dyDescent="0.3">
      <c r="A4480" t="s">
        <v>244</v>
      </c>
      <c r="B4480" s="1">
        <v>44427</v>
      </c>
      <c r="C4480" s="1" t="str">
        <f t="shared" si="69"/>
        <v>21231</v>
      </c>
      <c r="D4480" t="s">
        <v>109</v>
      </c>
      <c r="E4480" t="s">
        <v>110</v>
      </c>
      <c r="F4480" t="s">
        <v>190</v>
      </c>
      <c r="G4480">
        <v>15</v>
      </c>
      <c r="H4480">
        <v>84.35</v>
      </c>
      <c r="I4480" t="s">
        <v>39</v>
      </c>
      <c r="J4480" t="str">
        <f>_xlfn.XLOOKUP(Table1_1[[#This Row],[Analyte]],[1]analyte_order!$B:$B,[1]analyte_order!$C:$C)</f>
        <v>756426-58-1</v>
      </c>
      <c r="K4480">
        <f>_xlfn.XLOOKUP(Table1_1[[#This Row],[CAS_rn]],[1]analyte_order!$C:$C,[1]analyte_order!$E:$E)</f>
        <v>36</v>
      </c>
      <c r="L4480" s="3">
        <v>0.2485</v>
      </c>
    </row>
    <row r="4481" spans="1:12" x14ac:dyDescent="0.3">
      <c r="A4481" t="s">
        <v>244</v>
      </c>
      <c r="B4481" s="1">
        <v>44427</v>
      </c>
      <c r="C4481" s="1" t="str">
        <f t="shared" si="69"/>
        <v>21231</v>
      </c>
      <c r="D4481" t="s">
        <v>109</v>
      </c>
      <c r="E4481" t="s">
        <v>110</v>
      </c>
      <c r="F4481" t="s">
        <v>190</v>
      </c>
      <c r="G4481">
        <v>15</v>
      </c>
      <c r="H4481">
        <v>84.35</v>
      </c>
      <c r="I4481" t="s">
        <v>40</v>
      </c>
      <c r="J4481" t="str">
        <f>_xlfn.XLOOKUP(Table1_1[[#This Row],[Analyte]],[1]analyte_order!$B:$B,[1]analyte_order!$C:$C)</f>
        <v>763051-92-9</v>
      </c>
      <c r="K4481">
        <f>_xlfn.XLOOKUP(Table1_1[[#This Row],[CAS_rn]],[1]analyte_order!$C:$C,[1]analyte_order!$E:$E)</f>
        <v>37</v>
      </c>
      <c r="L4481" s="3">
        <v>0.2485</v>
      </c>
    </row>
    <row r="4482" spans="1:12" x14ac:dyDescent="0.3">
      <c r="A4482" t="s">
        <v>244</v>
      </c>
      <c r="B4482" s="1">
        <v>44427</v>
      </c>
      <c r="C4482" s="1" t="str">
        <f t="shared" ref="C4482:C4545" si="70">TEXT(B4482,"yy")&amp;TEXT((B4482-DATEVALUE("1/1/"&amp;TEXT(B4482,"yy"))+1),"000")</f>
        <v>21231</v>
      </c>
      <c r="D4482" t="s">
        <v>109</v>
      </c>
      <c r="E4482" t="s">
        <v>110</v>
      </c>
      <c r="F4482" t="s">
        <v>190</v>
      </c>
      <c r="G4482">
        <v>15</v>
      </c>
      <c r="H4482">
        <v>84.35</v>
      </c>
      <c r="I4482" t="s">
        <v>41</v>
      </c>
      <c r="J4482" t="str">
        <f>_xlfn.XLOOKUP(Table1_1[[#This Row],[Analyte]],[1]analyte_order!$B:$B,[1]analyte_order!$C:$C)</f>
        <v>356-02-5</v>
      </c>
      <c r="K4482">
        <f>_xlfn.XLOOKUP(Table1_1[[#This Row],[CAS_rn]],[1]analyte_order!$C:$C,[1]analyte_order!$E:$E)</f>
        <v>38</v>
      </c>
      <c r="L4482" s="3">
        <v>0.497</v>
      </c>
    </row>
    <row r="4483" spans="1:12" x14ac:dyDescent="0.3">
      <c r="A4483" t="s">
        <v>244</v>
      </c>
      <c r="B4483" s="1">
        <v>44427</v>
      </c>
      <c r="C4483" s="1" t="str">
        <f t="shared" si="70"/>
        <v>21231</v>
      </c>
      <c r="D4483" t="s">
        <v>109</v>
      </c>
      <c r="E4483" t="s">
        <v>110</v>
      </c>
      <c r="F4483" t="s">
        <v>190</v>
      </c>
      <c r="G4483">
        <v>15</v>
      </c>
      <c r="H4483">
        <v>84.35</v>
      </c>
      <c r="I4483" t="s">
        <v>42</v>
      </c>
      <c r="J4483" t="str">
        <f>_xlfn.XLOOKUP(Table1_1[[#This Row],[Analyte]],[1]analyte_order!$B:$B,[1]analyte_order!$C:$C)</f>
        <v>914637-49-3</v>
      </c>
      <c r="K4483">
        <f>_xlfn.XLOOKUP(Table1_1[[#This Row],[CAS_rn]],[1]analyte_order!$C:$C,[1]analyte_order!$E:$E)</f>
        <v>39</v>
      </c>
      <c r="L4483" s="3">
        <v>0.2485</v>
      </c>
    </row>
    <row r="4484" spans="1:12" x14ac:dyDescent="0.3">
      <c r="A4484" t="s">
        <v>244</v>
      </c>
      <c r="B4484" s="1">
        <v>44427</v>
      </c>
      <c r="C4484" s="1" t="str">
        <f t="shared" si="70"/>
        <v>21231</v>
      </c>
      <c r="D4484" t="s">
        <v>109</v>
      </c>
      <c r="E4484" t="s">
        <v>110</v>
      </c>
      <c r="F4484" t="s">
        <v>190</v>
      </c>
      <c r="G4484">
        <v>15</v>
      </c>
      <c r="H4484">
        <v>84.35</v>
      </c>
      <c r="I4484" t="s">
        <v>43</v>
      </c>
      <c r="J4484" t="str">
        <f>_xlfn.XLOOKUP(Table1_1[[#This Row],[Analyte]],[1]analyte_order!$B:$B,[1]analyte_order!$C:$C)</f>
        <v>812-70-4</v>
      </c>
      <c r="K4484">
        <f>_xlfn.XLOOKUP(Table1_1[[#This Row],[CAS_rn]],[1]analyte_order!$C:$C,[1]analyte_order!$E:$E)</f>
        <v>40</v>
      </c>
      <c r="L4484" s="3">
        <v>0.1245</v>
      </c>
    </row>
    <row r="4485" spans="1:12" x14ac:dyDescent="0.3">
      <c r="A4485" t="s">
        <v>244</v>
      </c>
      <c r="B4485" s="1">
        <v>44427</v>
      </c>
      <c r="C4485" s="1" t="str">
        <f t="shared" si="70"/>
        <v>21231</v>
      </c>
      <c r="D4485" t="s">
        <v>109</v>
      </c>
      <c r="E4485" t="s">
        <v>110</v>
      </c>
      <c r="F4485" t="s">
        <v>190</v>
      </c>
      <c r="G4485">
        <v>15</v>
      </c>
      <c r="H4485">
        <v>84.35</v>
      </c>
      <c r="I4485" t="s">
        <v>44</v>
      </c>
      <c r="J4485" t="str">
        <f>_xlfn.XLOOKUP(Table1_1[[#This Row],[Analyte]],[1]analyte_order!$B:$B,[1]analyte_order!$C:$C)</f>
        <v>53826-12-3</v>
      </c>
      <c r="K4485">
        <f>_xlfn.XLOOKUP(Table1_1[[#This Row],[CAS_rn]],[1]analyte_order!$C:$C,[1]analyte_order!$E:$E)</f>
        <v>41</v>
      </c>
      <c r="L4485" s="3">
        <v>0.1245</v>
      </c>
    </row>
    <row r="4486" spans="1:12" x14ac:dyDescent="0.3">
      <c r="A4486" t="s">
        <v>244</v>
      </c>
      <c r="B4486" s="1">
        <v>44427</v>
      </c>
      <c r="C4486" s="1" t="str">
        <f t="shared" si="70"/>
        <v>21231</v>
      </c>
      <c r="D4486" t="s">
        <v>109</v>
      </c>
      <c r="E4486" t="s">
        <v>110</v>
      </c>
      <c r="F4486" t="s">
        <v>190</v>
      </c>
      <c r="G4486">
        <v>15</v>
      </c>
      <c r="H4486">
        <v>84.35</v>
      </c>
      <c r="I4486" t="s">
        <v>45</v>
      </c>
      <c r="J4486" t="str">
        <f>_xlfn.XLOOKUP(Table1_1[[#This Row],[Analyte]],[1]analyte_order!$B:$B,[1]analyte_order!$C:$C)</f>
        <v>27854-31-5</v>
      </c>
      <c r="K4486">
        <f>_xlfn.XLOOKUP(Table1_1[[#This Row],[CAS_rn]],[1]analyte_order!$C:$C,[1]analyte_order!$E:$E)</f>
        <v>42</v>
      </c>
      <c r="L4486" s="3">
        <v>5.83</v>
      </c>
    </row>
    <row r="4487" spans="1:12" x14ac:dyDescent="0.3">
      <c r="A4487" t="s">
        <v>244</v>
      </c>
      <c r="B4487" s="1">
        <v>44427</v>
      </c>
      <c r="C4487" s="1" t="str">
        <f t="shared" si="70"/>
        <v>21231</v>
      </c>
      <c r="D4487" t="s">
        <v>109</v>
      </c>
      <c r="E4487" t="s">
        <v>110</v>
      </c>
      <c r="F4487" t="s">
        <v>190</v>
      </c>
      <c r="G4487">
        <v>15</v>
      </c>
      <c r="H4487">
        <v>84.35</v>
      </c>
      <c r="I4487" t="s">
        <v>46</v>
      </c>
      <c r="J4487" t="str">
        <f>_xlfn.XLOOKUP(Table1_1[[#This Row],[Analyte]],[1]analyte_order!$B:$B,[1]analyte_order!$C:$C)</f>
        <v>53826-13-4</v>
      </c>
      <c r="K4487">
        <f>_xlfn.XLOOKUP(Table1_1[[#This Row],[CAS_rn]],[1]analyte_order!$C:$C,[1]analyte_order!$E:$E)</f>
        <v>43</v>
      </c>
      <c r="L4487" s="3">
        <v>0.93</v>
      </c>
    </row>
    <row r="4488" spans="1:12" x14ac:dyDescent="0.3">
      <c r="A4488" t="s">
        <v>244</v>
      </c>
      <c r="B4488" s="1">
        <v>44427</v>
      </c>
      <c r="C4488" s="1" t="str">
        <f t="shared" si="70"/>
        <v>21231</v>
      </c>
      <c r="D4488" t="s">
        <v>109</v>
      </c>
      <c r="E4488" t="s">
        <v>110</v>
      </c>
      <c r="F4488" t="s">
        <v>190</v>
      </c>
      <c r="G4488">
        <v>15</v>
      </c>
      <c r="H4488">
        <v>84.35</v>
      </c>
      <c r="I4488" t="s">
        <v>47</v>
      </c>
      <c r="J4488" t="str">
        <f>_xlfn.XLOOKUP(Table1_1[[#This Row],[Analyte]],[1]analyte_order!$B:$B,[1]analyte_order!$C:$C)</f>
        <v>161094-75-3</v>
      </c>
      <c r="K4488">
        <f>_xlfn.XLOOKUP(Table1_1[[#This Row],[CAS_rn]],[1]analyte_order!$C:$C,[1]analyte_order!$E:$E)</f>
        <v>44</v>
      </c>
      <c r="L4488" s="3">
        <v>4.9700000000000001E-2</v>
      </c>
    </row>
    <row r="4489" spans="1:12" x14ac:dyDescent="0.3">
      <c r="A4489" t="s">
        <v>244</v>
      </c>
      <c r="B4489" s="1">
        <v>44427</v>
      </c>
      <c r="C4489" s="1" t="str">
        <f t="shared" si="70"/>
        <v>21231</v>
      </c>
      <c r="D4489" t="s">
        <v>109</v>
      </c>
      <c r="E4489" t="s">
        <v>110</v>
      </c>
      <c r="F4489" t="s">
        <v>190</v>
      </c>
      <c r="G4489">
        <v>15</v>
      </c>
      <c r="H4489">
        <v>84.35</v>
      </c>
      <c r="I4489" t="s">
        <v>48</v>
      </c>
      <c r="J4489" t="str">
        <f>_xlfn.XLOOKUP(Table1_1[[#This Row],[Analyte]],[1]analyte_order!$B:$B,[1]analyte_order!$C:$C)</f>
        <v>70887-84-2</v>
      </c>
      <c r="K4489">
        <f>_xlfn.XLOOKUP(Table1_1[[#This Row],[CAS_rn]],[1]analyte_order!$C:$C,[1]analyte_order!$E:$E)</f>
        <v>45</v>
      </c>
      <c r="L4489" s="3">
        <v>4.9700000000000001E-2</v>
      </c>
    </row>
    <row r="4490" spans="1:12" x14ac:dyDescent="0.3">
      <c r="A4490" t="s">
        <v>244</v>
      </c>
      <c r="B4490" s="1">
        <v>44427</v>
      </c>
      <c r="C4490" s="1" t="str">
        <f t="shared" si="70"/>
        <v>21231</v>
      </c>
      <c r="D4490" t="s">
        <v>109</v>
      </c>
      <c r="E4490" t="s">
        <v>110</v>
      </c>
      <c r="F4490" t="s">
        <v>190</v>
      </c>
      <c r="G4490">
        <v>15</v>
      </c>
      <c r="H4490">
        <v>84.35</v>
      </c>
      <c r="I4490" t="s">
        <v>49</v>
      </c>
      <c r="J4490" t="str">
        <f>_xlfn.XLOOKUP(Table1_1[[#This Row],[Analyte]],[1]analyte_order!$B:$B,[1]analyte_order!$C:$C)</f>
        <v>57677-95-9</v>
      </c>
      <c r="K4490">
        <f>_xlfn.XLOOKUP(Table1_1[[#This Row],[CAS_rn]],[1]analyte_order!$C:$C,[1]analyte_order!$E:$E)</f>
        <v>46</v>
      </c>
      <c r="L4490" s="3">
        <v>4.9700000000000001E-2</v>
      </c>
    </row>
    <row r="4491" spans="1:12" x14ac:dyDescent="0.3">
      <c r="A4491" t="s">
        <v>244</v>
      </c>
      <c r="B4491" s="1">
        <v>44427</v>
      </c>
      <c r="C4491" s="1" t="str">
        <f t="shared" si="70"/>
        <v>21231</v>
      </c>
      <c r="D4491" t="s">
        <v>109</v>
      </c>
      <c r="E4491" t="s">
        <v>110</v>
      </c>
      <c r="F4491" t="s">
        <v>190</v>
      </c>
      <c r="G4491">
        <v>15</v>
      </c>
      <c r="H4491">
        <v>84.35</v>
      </c>
      <c r="I4491" t="s">
        <v>50</v>
      </c>
      <c r="J4491" t="str">
        <f>_xlfn.XLOOKUP(Table1_1[[#This Row],[Analyte]],[1]analyte_order!$B:$B,[1]analyte_order!$C:$C)</f>
        <v>30334-69-1</v>
      </c>
      <c r="K4491">
        <f>_xlfn.XLOOKUP(Table1_1[[#This Row],[CAS_rn]],[1]analyte_order!$C:$C,[1]analyte_order!$E:$E)</f>
        <v>51</v>
      </c>
      <c r="L4491" s="3">
        <v>37.200000000000003</v>
      </c>
    </row>
    <row r="4492" spans="1:12" x14ac:dyDescent="0.3">
      <c r="A4492" t="s">
        <v>244</v>
      </c>
      <c r="B4492" s="1">
        <v>44427</v>
      </c>
      <c r="C4492" s="1" t="str">
        <f t="shared" si="70"/>
        <v>21231</v>
      </c>
      <c r="D4492" t="s">
        <v>109</v>
      </c>
      <c r="E4492" t="s">
        <v>110</v>
      </c>
      <c r="F4492" t="s">
        <v>190</v>
      </c>
      <c r="G4492">
        <v>15</v>
      </c>
      <c r="H4492">
        <v>84.35</v>
      </c>
      <c r="I4492" t="s">
        <v>51</v>
      </c>
      <c r="J4492" t="str">
        <f>_xlfn.XLOOKUP(Table1_1[[#This Row],[Analyte]],[1]analyte_order!$B:$B,[1]analyte_order!$C:$C)</f>
        <v>41997-13-1</v>
      </c>
      <c r="K4492">
        <f>_xlfn.XLOOKUP(Table1_1[[#This Row],[CAS_rn]],[1]analyte_order!$C:$C,[1]analyte_order!$E:$E)</f>
        <v>52</v>
      </c>
      <c r="L4492" s="3">
        <v>4</v>
      </c>
    </row>
    <row r="4493" spans="1:12" x14ac:dyDescent="0.3">
      <c r="A4493" t="s">
        <v>244</v>
      </c>
      <c r="B4493" s="1">
        <v>44427</v>
      </c>
      <c r="C4493" s="1" t="str">
        <f t="shared" si="70"/>
        <v>21231</v>
      </c>
      <c r="D4493" t="s">
        <v>109</v>
      </c>
      <c r="E4493" t="s">
        <v>110</v>
      </c>
      <c r="F4493" t="s">
        <v>190</v>
      </c>
      <c r="G4493">
        <v>15</v>
      </c>
      <c r="H4493">
        <v>84.35</v>
      </c>
      <c r="I4493" t="s">
        <v>52</v>
      </c>
      <c r="J4493" t="str">
        <f>_xlfn.XLOOKUP(Table1_1[[#This Row],[Analyte]],[1]analyte_order!$B:$B,[1]analyte_order!$C:$C)</f>
        <v>423-41-6</v>
      </c>
      <c r="K4493">
        <f>_xlfn.XLOOKUP(Table1_1[[#This Row],[CAS_rn]],[1]analyte_order!$C:$C,[1]analyte_order!$E:$E)</f>
        <v>53</v>
      </c>
      <c r="L4493" s="3">
        <v>0.2485</v>
      </c>
    </row>
    <row r="4494" spans="1:12" x14ac:dyDescent="0.3">
      <c r="A4494" t="s">
        <v>244</v>
      </c>
      <c r="B4494" s="1">
        <v>44427</v>
      </c>
      <c r="C4494" s="1" t="str">
        <f t="shared" si="70"/>
        <v>21231</v>
      </c>
      <c r="D4494" t="s">
        <v>109</v>
      </c>
      <c r="E4494" t="s">
        <v>110</v>
      </c>
      <c r="F4494" t="s">
        <v>190</v>
      </c>
      <c r="G4494">
        <v>15</v>
      </c>
      <c r="H4494">
        <v>84.35</v>
      </c>
      <c r="I4494" t="s">
        <v>53</v>
      </c>
      <c r="J4494" t="str">
        <f>_xlfn.XLOOKUP(Table1_1[[#This Row],[Analyte]],[1]analyte_order!$B:$B,[1]analyte_order!$C:$C)</f>
        <v>777011-38-8</v>
      </c>
      <c r="K4494">
        <f>_xlfn.XLOOKUP(Table1_1[[#This Row],[CAS_rn]],[1]analyte_order!$C:$C,[1]analyte_order!$E:$E)</f>
        <v>54</v>
      </c>
      <c r="L4494" s="3">
        <v>0.29299999999999998</v>
      </c>
    </row>
    <row r="4495" spans="1:12" x14ac:dyDescent="0.3">
      <c r="A4495" t="s">
        <v>244</v>
      </c>
      <c r="B4495" s="1">
        <v>44427</v>
      </c>
      <c r="C4495" s="1" t="str">
        <f t="shared" si="70"/>
        <v>21231</v>
      </c>
      <c r="D4495" t="s">
        <v>109</v>
      </c>
      <c r="E4495" t="s">
        <v>110</v>
      </c>
      <c r="F4495" t="s">
        <v>190</v>
      </c>
      <c r="G4495">
        <v>15</v>
      </c>
      <c r="H4495">
        <v>84.35</v>
      </c>
      <c r="I4495" t="s">
        <v>54</v>
      </c>
      <c r="J4495" t="str">
        <f>_xlfn.XLOOKUP(Table1_1[[#This Row],[Analyte]],[1]analyte_order!$B:$B,[1]analyte_order!$C:$C)</f>
        <v>646-83-3</v>
      </c>
      <c r="K4495">
        <f>_xlfn.XLOOKUP(Table1_1[[#This Row],[CAS_rn]],[1]analyte_order!$C:$C,[1]analyte_order!$E:$E)</f>
        <v>55</v>
      </c>
      <c r="L4495" s="3">
        <v>4.9700000000000001E-2</v>
      </c>
    </row>
    <row r="4496" spans="1:12" x14ac:dyDescent="0.3">
      <c r="A4496" t="s">
        <v>244</v>
      </c>
      <c r="B4496" s="1">
        <v>44427</v>
      </c>
      <c r="C4496" s="1" t="str">
        <f t="shared" si="70"/>
        <v>21231</v>
      </c>
      <c r="D4496" t="s">
        <v>109</v>
      </c>
      <c r="E4496" t="s">
        <v>110</v>
      </c>
      <c r="F4496" t="s">
        <v>190</v>
      </c>
      <c r="G4496">
        <v>15</v>
      </c>
      <c r="H4496">
        <v>84.35</v>
      </c>
      <c r="I4496" t="s">
        <v>55</v>
      </c>
      <c r="J4496" t="str">
        <f>_xlfn.XLOOKUP(Table1_1[[#This Row],[Analyte]],[1]analyte_order!$B:$B,[1]analyte_order!$C:$C)</f>
        <v>678-41-1</v>
      </c>
      <c r="K4496">
        <f>_xlfn.XLOOKUP(Table1_1[[#This Row],[CAS_rn]],[1]analyte_order!$C:$C,[1]analyte_order!$E:$E)</f>
        <v>56</v>
      </c>
      <c r="L4496" s="3">
        <v>4.9700000000000001E-2</v>
      </c>
    </row>
    <row r="4497" spans="1:12" x14ac:dyDescent="0.3">
      <c r="A4497" t="s">
        <v>244</v>
      </c>
      <c r="B4497" s="1">
        <v>44427</v>
      </c>
      <c r="C4497" s="1" t="str">
        <f t="shared" si="70"/>
        <v>21231</v>
      </c>
      <c r="D4497" t="s">
        <v>109</v>
      </c>
      <c r="E4497" t="s">
        <v>110</v>
      </c>
      <c r="F4497" t="s">
        <v>190</v>
      </c>
      <c r="G4497">
        <v>15</v>
      </c>
      <c r="H4497">
        <v>84.35</v>
      </c>
      <c r="I4497" t="s">
        <v>56</v>
      </c>
      <c r="J4497" t="str">
        <f>_xlfn.XLOOKUP(Table1_1[[#This Row],[Analyte]],[1]analyte_order!$B:$B,[1]analyte_order!$C:$C)</f>
        <v>2965-52-8</v>
      </c>
      <c r="K4497">
        <f>_xlfn.XLOOKUP(Table1_1[[#This Row],[CAS_rn]],[1]analyte_order!$C:$C,[1]analyte_order!$E:$E)</f>
        <v>57</v>
      </c>
      <c r="L4497" s="3">
        <v>4.9700000000000001E-2</v>
      </c>
    </row>
    <row r="4498" spans="1:12" x14ac:dyDescent="0.3">
      <c r="A4498" t="s">
        <v>245</v>
      </c>
      <c r="B4498" s="1">
        <v>44427</v>
      </c>
      <c r="C4498" s="1" t="str">
        <f t="shared" si="70"/>
        <v>21231</v>
      </c>
      <c r="D4498" t="s">
        <v>109</v>
      </c>
      <c r="E4498" t="s">
        <v>120</v>
      </c>
      <c r="F4498" t="s">
        <v>111</v>
      </c>
      <c r="G4498">
        <v>19.5</v>
      </c>
      <c r="H4498">
        <v>175.9</v>
      </c>
      <c r="I4498" t="s">
        <v>7</v>
      </c>
      <c r="J4498" t="str">
        <f>_xlfn.XLOOKUP(Table1_1[[#This Row],[Analyte]],[1]analyte_order!$B:$B,[1]analyte_order!$C:$C)</f>
        <v>375-22-4</v>
      </c>
      <c r="K4498">
        <f>_xlfn.XLOOKUP(Table1_1[[#This Row],[CAS_rn]],[1]analyte_order!$C:$C,[1]analyte_order!$E:$E)</f>
        <v>1</v>
      </c>
      <c r="L4498" s="3">
        <v>0.2545</v>
      </c>
    </row>
    <row r="4499" spans="1:12" x14ac:dyDescent="0.3">
      <c r="A4499" t="s">
        <v>245</v>
      </c>
      <c r="B4499" s="1">
        <v>44427</v>
      </c>
      <c r="C4499" s="1" t="str">
        <f t="shared" si="70"/>
        <v>21231</v>
      </c>
      <c r="D4499" t="s">
        <v>109</v>
      </c>
      <c r="E4499" t="s">
        <v>120</v>
      </c>
      <c r="F4499" t="s">
        <v>111</v>
      </c>
      <c r="G4499">
        <v>19.5</v>
      </c>
      <c r="H4499">
        <v>175.9</v>
      </c>
      <c r="I4499" t="s">
        <v>8</v>
      </c>
      <c r="J4499" t="str">
        <f>_xlfn.XLOOKUP(Table1_1[[#This Row],[Analyte]],[1]analyte_order!$B:$B,[1]analyte_order!$C:$C)</f>
        <v>2706-90-3</v>
      </c>
      <c r="K4499">
        <f>_xlfn.XLOOKUP(Table1_1[[#This Row],[CAS_rn]],[1]analyte_order!$C:$C,[1]analyte_order!$E:$E)</f>
        <v>2</v>
      </c>
      <c r="L4499" s="3">
        <v>0.10199999999999999</v>
      </c>
    </row>
    <row r="4500" spans="1:12" x14ac:dyDescent="0.3">
      <c r="A4500" t="s">
        <v>245</v>
      </c>
      <c r="B4500" s="1">
        <v>44427</v>
      </c>
      <c r="C4500" s="1" t="str">
        <f t="shared" si="70"/>
        <v>21231</v>
      </c>
      <c r="D4500" t="s">
        <v>109</v>
      </c>
      <c r="E4500" t="s">
        <v>120</v>
      </c>
      <c r="F4500" t="s">
        <v>111</v>
      </c>
      <c r="G4500">
        <v>19.5</v>
      </c>
      <c r="H4500">
        <v>175.9</v>
      </c>
      <c r="I4500" t="s">
        <v>9</v>
      </c>
      <c r="J4500" t="str">
        <f>_xlfn.XLOOKUP(Table1_1[[#This Row],[Analyte]],[1]analyte_order!$B:$B,[1]analyte_order!$C:$C)</f>
        <v>307-24-4</v>
      </c>
      <c r="K4500">
        <f>_xlfn.XLOOKUP(Table1_1[[#This Row],[CAS_rn]],[1]analyte_order!$C:$C,[1]analyte_order!$E:$E)</f>
        <v>3</v>
      </c>
      <c r="L4500" s="3">
        <v>0.10199999999999999</v>
      </c>
    </row>
    <row r="4501" spans="1:12" x14ac:dyDescent="0.3">
      <c r="A4501" t="s">
        <v>245</v>
      </c>
      <c r="B4501" s="1">
        <v>44427</v>
      </c>
      <c r="C4501" s="1" t="str">
        <f t="shared" si="70"/>
        <v>21231</v>
      </c>
      <c r="D4501" t="s">
        <v>109</v>
      </c>
      <c r="E4501" t="s">
        <v>120</v>
      </c>
      <c r="F4501" t="s">
        <v>111</v>
      </c>
      <c r="G4501">
        <v>19.5</v>
      </c>
      <c r="H4501">
        <v>175.9</v>
      </c>
      <c r="I4501" t="s">
        <v>10</v>
      </c>
      <c r="J4501" t="str">
        <f>_xlfn.XLOOKUP(Table1_1[[#This Row],[Analyte]],[1]analyte_order!$B:$B,[1]analyte_order!$C:$C)</f>
        <v>375-85-9</v>
      </c>
      <c r="K4501">
        <f>_xlfn.XLOOKUP(Table1_1[[#This Row],[CAS_rn]],[1]analyte_order!$C:$C,[1]analyte_order!$E:$E)</f>
        <v>4</v>
      </c>
      <c r="L4501" s="3">
        <v>0.10199999999999999</v>
      </c>
    </row>
    <row r="4502" spans="1:12" x14ac:dyDescent="0.3">
      <c r="A4502" t="s">
        <v>245</v>
      </c>
      <c r="B4502" s="1">
        <v>44427</v>
      </c>
      <c r="C4502" s="1" t="str">
        <f t="shared" si="70"/>
        <v>21231</v>
      </c>
      <c r="D4502" t="s">
        <v>109</v>
      </c>
      <c r="E4502" t="s">
        <v>120</v>
      </c>
      <c r="F4502" t="s">
        <v>111</v>
      </c>
      <c r="G4502">
        <v>19.5</v>
      </c>
      <c r="H4502">
        <v>175.9</v>
      </c>
      <c r="I4502" t="s">
        <v>11</v>
      </c>
      <c r="J4502" t="str">
        <f>_xlfn.XLOOKUP(Table1_1[[#This Row],[Analyte]],[1]analyte_order!$B:$B,[1]analyte_order!$C:$C)</f>
        <v>335-67-1</v>
      </c>
      <c r="K4502">
        <f>_xlfn.XLOOKUP(Table1_1[[#This Row],[CAS_rn]],[1]analyte_order!$C:$C,[1]analyte_order!$E:$E)</f>
        <v>5</v>
      </c>
      <c r="L4502" s="3">
        <v>0.10199999999999999</v>
      </c>
    </row>
    <row r="4503" spans="1:12" x14ac:dyDescent="0.3">
      <c r="A4503" t="s">
        <v>245</v>
      </c>
      <c r="B4503" s="1">
        <v>44427</v>
      </c>
      <c r="C4503" s="1" t="str">
        <f t="shared" si="70"/>
        <v>21231</v>
      </c>
      <c r="D4503" t="s">
        <v>109</v>
      </c>
      <c r="E4503" t="s">
        <v>120</v>
      </c>
      <c r="F4503" t="s">
        <v>111</v>
      </c>
      <c r="G4503">
        <v>19.5</v>
      </c>
      <c r="H4503">
        <v>175.9</v>
      </c>
      <c r="I4503" t="s">
        <v>12</v>
      </c>
      <c r="J4503" t="str">
        <f>_xlfn.XLOOKUP(Table1_1[[#This Row],[Analyte]],[1]analyte_order!$B:$B,[1]analyte_order!$C:$C)</f>
        <v>375-95-1</v>
      </c>
      <c r="K4503">
        <f>_xlfn.XLOOKUP(Table1_1[[#This Row],[CAS_rn]],[1]analyte_order!$C:$C,[1]analyte_order!$E:$E)</f>
        <v>6</v>
      </c>
      <c r="L4503" s="3">
        <v>9.2999999999999999E-2</v>
      </c>
    </row>
    <row r="4504" spans="1:12" x14ac:dyDescent="0.3">
      <c r="A4504" t="s">
        <v>245</v>
      </c>
      <c r="B4504" s="1">
        <v>44427</v>
      </c>
      <c r="C4504" s="1" t="str">
        <f t="shared" si="70"/>
        <v>21231</v>
      </c>
      <c r="D4504" t="s">
        <v>109</v>
      </c>
      <c r="E4504" t="s">
        <v>120</v>
      </c>
      <c r="F4504" t="s">
        <v>111</v>
      </c>
      <c r="G4504">
        <v>19.5</v>
      </c>
      <c r="H4504">
        <v>175.9</v>
      </c>
      <c r="I4504" t="s">
        <v>19</v>
      </c>
      <c r="J4504" t="str">
        <f>_xlfn.XLOOKUP(Table1_1[[#This Row],[Analyte]],[1]analyte_order!$B:$B,[1]analyte_order!$C:$C)</f>
        <v>335-76-2</v>
      </c>
      <c r="K4504">
        <f>_xlfn.XLOOKUP(Table1_1[[#This Row],[CAS_rn]],[1]analyte_order!$C:$C,[1]analyte_order!$E:$E)</f>
        <v>7</v>
      </c>
      <c r="L4504" s="3">
        <v>3.13</v>
      </c>
    </row>
    <row r="4505" spans="1:12" x14ac:dyDescent="0.3">
      <c r="A4505" t="s">
        <v>245</v>
      </c>
      <c r="B4505" s="1">
        <v>44427</v>
      </c>
      <c r="C4505" s="1" t="str">
        <f t="shared" si="70"/>
        <v>21231</v>
      </c>
      <c r="D4505" t="s">
        <v>109</v>
      </c>
      <c r="E4505" t="s">
        <v>120</v>
      </c>
      <c r="F4505" t="s">
        <v>111</v>
      </c>
      <c r="G4505">
        <v>19.5</v>
      </c>
      <c r="H4505">
        <v>175.9</v>
      </c>
      <c r="I4505" t="s">
        <v>20</v>
      </c>
      <c r="J4505" t="str">
        <f>_xlfn.XLOOKUP(Table1_1[[#This Row],[Analyte]],[1]analyte_order!$B:$B,[1]analyte_order!$C:$C)</f>
        <v>2058-94-8</v>
      </c>
      <c r="K4505">
        <f>_xlfn.XLOOKUP(Table1_1[[#This Row],[CAS_rn]],[1]analyte_order!$C:$C,[1]analyte_order!$E:$E)</f>
        <v>8</v>
      </c>
      <c r="L4505" s="3">
        <v>8.86</v>
      </c>
    </row>
    <row r="4506" spans="1:12" x14ac:dyDescent="0.3">
      <c r="A4506" t="s">
        <v>245</v>
      </c>
      <c r="B4506" s="1">
        <v>44427</v>
      </c>
      <c r="C4506" s="1" t="str">
        <f t="shared" si="70"/>
        <v>21231</v>
      </c>
      <c r="D4506" t="s">
        <v>109</v>
      </c>
      <c r="E4506" t="s">
        <v>120</v>
      </c>
      <c r="F4506" t="s">
        <v>111</v>
      </c>
      <c r="G4506">
        <v>19.5</v>
      </c>
      <c r="H4506">
        <v>175.9</v>
      </c>
      <c r="I4506" t="s">
        <v>21</v>
      </c>
      <c r="J4506" t="str">
        <f>_xlfn.XLOOKUP(Table1_1[[#This Row],[Analyte]],[1]analyte_order!$B:$B,[1]analyte_order!$C:$C)</f>
        <v>307-55-1</v>
      </c>
      <c r="K4506">
        <f>_xlfn.XLOOKUP(Table1_1[[#This Row],[CAS_rn]],[1]analyte_order!$C:$C,[1]analyte_order!$E:$E)</f>
        <v>9</v>
      </c>
      <c r="L4506" s="3">
        <v>12</v>
      </c>
    </row>
    <row r="4507" spans="1:12" x14ac:dyDescent="0.3">
      <c r="A4507" t="s">
        <v>245</v>
      </c>
      <c r="B4507" s="1">
        <v>44427</v>
      </c>
      <c r="C4507" s="1" t="str">
        <f t="shared" si="70"/>
        <v>21231</v>
      </c>
      <c r="D4507" t="s">
        <v>109</v>
      </c>
      <c r="E4507" t="s">
        <v>120</v>
      </c>
      <c r="F4507" t="s">
        <v>111</v>
      </c>
      <c r="G4507">
        <v>19.5</v>
      </c>
      <c r="H4507">
        <v>175.9</v>
      </c>
      <c r="I4507" t="s">
        <v>22</v>
      </c>
      <c r="J4507" t="str">
        <f>_xlfn.XLOOKUP(Table1_1[[#This Row],[Analyte]],[1]analyte_order!$B:$B,[1]analyte_order!$C:$C)</f>
        <v>72629-94-8</v>
      </c>
      <c r="K4507">
        <f>_xlfn.XLOOKUP(Table1_1[[#This Row],[CAS_rn]],[1]analyte_order!$C:$C,[1]analyte_order!$E:$E)</f>
        <v>10</v>
      </c>
      <c r="L4507" s="3">
        <v>8.39</v>
      </c>
    </row>
    <row r="4508" spans="1:12" x14ac:dyDescent="0.3">
      <c r="A4508" t="s">
        <v>245</v>
      </c>
      <c r="B4508" s="1">
        <v>44427</v>
      </c>
      <c r="C4508" s="1" t="str">
        <f t="shared" si="70"/>
        <v>21231</v>
      </c>
      <c r="D4508" t="s">
        <v>109</v>
      </c>
      <c r="E4508" t="s">
        <v>120</v>
      </c>
      <c r="F4508" t="s">
        <v>111</v>
      </c>
      <c r="G4508">
        <v>19.5</v>
      </c>
      <c r="H4508">
        <v>175.9</v>
      </c>
      <c r="I4508" t="s">
        <v>23</v>
      </c>
      <c r="J4508" t="str">
        <f>_xlfn.XLOOKUP(Table1_1[[#This Row],[Analyte]],[1]analyte_order!$B:$B,[1]analyte_order!$C:$C)</f>
        <v>376-06-7</v>
      </c>
      <c r="K4508">
        <f>_xlfn.XLOOKUP(Table1_1[[#This Row],[CAS_rn]],[1]analyte_order!$C:$C,[1]analyte_order!$E:$E)</f>
        <v>11</v>
      </c>
      <c r="L4508" s="3">
        <v>10.5</v>
      </c>
    </row>
    <row r="4509" spans="1:12" x14ac:dyDescent="0.3">
      <c r="A4509" t="s">
        <v>245</v>
      </c>
      <c r="B4509" s="1">
        <v>44427</v>
      </c>
      <c r="C4509" s="1" t="str">
        <f t="shared" si="70"/>
        <v>21231</v>
      </c>
      <c r="D4509" t="s">
        <v>109</v>
      </c>
      <c r="E4509" t="s">
        <v>120</v>
      </c>
      <c r="F4509" t="s">
        <v>111</v>
      </c>
      <c r="G4509">
        <v>19.5</v>
      </c>
      <c r="H4509">
        <v>175.9</v>
      </c>
      <c r="I4509" t="s">
        <v>24</v>
      </c>
      <c r="J4509" t="str">
        <f>_xlfn.XLOOKUP(Table1_1[[#This Row],[Analyte]],[1]analyte_order!$B:$B,[1]analyte_order!$C:$C)</f>
        <v>67905-19-5</v>
      </c>
      <c r="K4509">
        <f>_xlfn.XLOOKUP(Table1_1[[#This Row],[CAS_rn]],[1]analyte_order!$C:$C,[1]analyte_order!$E:$E)</f>
        <v>12</v>
      </c>
      <c r="L4509" s="3">
        <v>9.2999999999999999E-2</v>
      </c>
    </row>
    <row r="4510" spans="1:12" x14ac:dyDescent="0.3">
      <c r="A4510" t="s">
        <v>245</v>
      </c>
      <c r="B4510" s="1">
        <v>44427</v>
      </c>
      <c r="C4510" s="1" t="str">
        <f t="shared" si="70"/>
        <v>21231</v>
      </c>
      <c r="D4510" t="s">
        <v>109</v>
      </c>
      <c r="E4510" t="s">
        <v>120</v>
      </c>
      <c r="F4510" t="s">
        <v>111</v>
      </c>
      <c r="G4510">
        <v>19.5</v>
      </c>
      <c r="H4510">
        <v>175.9</v>
      </c>
      <c r="I4510" t="s">
        <v>13</v>
      </c>
      <c r="J4510" t="str">
        <f>_xlfn.XLOOKUP(Table1_1[[#This Row],[Analyte]],[1]analyte_order!$B:$B,[1]analyte_order!$C:$C)</f>
        <v>375-73-5</v>
      </c>
      <c r="K4510">
        <f>_xlfn.XLOOKUP(Table1_1[[#This Row],[CAS_rn]],[1]analyte_order!$C:$C,[1]analyte_order!$E:$E)</f>
        <v>14</v>
      </c>
      <c r="L4510" s="3">
        <v>0.10199999999999999</v>
      </c>
    </row>
    <row r="4511" spans="1:12" x14ac:dyDescent="0.3">
      <c r="A4511" t="s">
        <v>245</v>
      </c>
      <c r="B4511" s="1">
        <v>44427</v>
      </c>
      <c r="C4511" s="1" t="str">
        <f t="shared" si="70"/>
        <v>21231</v>
      </c>
      <c r="D4511" t="s">
        <v>109</v>
      </c>
      <c r="E4511" t="s">
        <v>120</v>
      </c>
      <c r="F4511" t="s">
        <v>111</v>
      </c>
      <c r="G4511">
        <v>19.5</v>
      </c>
      <c r="H4511">
        <v>175.9</v>
      </c>
      <c r="I4511" t="s">
        <v>14</v>
      </c>
      <c r="J4511" t="str">
        <f>_xlfn.XLOOKUP(Table1_1[[#This Row],[Analyte]],[1]analyte_order!$B:$B,[1]analyte_order!$C:$C)</f>
        <v>2706-91-4</v>
      </c>
      <c r="K4511">
        <f>_xlfn.XLOOKUP(Table1_1[[#This Row],[CAS_rn]],[1]analyte_order!$C:$C,[1]analyte_order!$E:$E)</f>
        <v>15</v>
      </c>
      <c r="L4511" s="3">
        <v>0.23300000000000001</v>
      </c>
    </row>
    <row r="4512" spans="1:12" x14ac:dyDescent="0.3">
      <c r="A4512" t="s">
        <v>245</v>
      </c>
      <c r="B4512" s="1">
        <v>44427</v>
      </c>
      <c r="C4512" s="1" t="str">
        <f t="shared" si="70"/>
        <v>21231</v>
      </c>
      <c r="D4512" t="s">
        <v>109</v>
      </c>
      <c r="E4512" t="s">
        <v>120</v>
      </c>
      <c r="F4512" t="s">
        <v>111</v>
      </c>
      <c r="G4512">
        <v>19.5</v>
      </c>
      <c r="H4512">
        <v>175.9</v>
      </c>
      <c r="I4512" t="s">
        <v>15</v>
      </c>
      <c r="J4512" t="str">
        <f>_xlfn.XLOOKUP(Table1_1[[#This Row],[Analyte]],[1]analyte_order!$B:$B,[1]analyte_order!$C:$C)</f>
        <v>355-46-4</v>
      </c>
      <c r="K4512">
        <f>_xlfn.XLOOKUP(Table1_1[[#This Row],[CAS_rn]],[1]analyte_order!$C:$C,[1]analyte_order!$E:$E)</f>
        <v>16</v>
      </c>
      <c r="L4512" s="3">
        <v>13.6</v>
      </c>
    </row>
    <row r="4513" spans="1:12" x14ac:dyDescent="0.3">
      <c r="A4513" t="s">
        <v>245</v>
      </c>
      <c r="B4513" s="1">
        <v>44427</v>
      </c>
      <c r="C4513" s="1" t="str">
        <f t="shared" si="70"/>
        <v>21231</v>
      </c>
      <c r="D4513" t="s">
        <v>109</v>
      </c>
      <c r="E4513" t="s">
        <v>120</v>
      </c>
      <c r="F4513" t="s">
        <v>111</v>
      </c>
      <c r="G4513">
        <v>19.5</v>
      </c>
      <c r="H4513">
        <v>175.9</v>
      </c>
      <c r="I4513" t="s">
        <v>16</v>
      </c>
      <c r="J4513" t="str">
        <f>_xlfn.XLOOKUP(Table1_1[[#This Row],[Analyte]],[1]analyte_order!$B:$B,[1]analyte_order!$C:$C)</f>
        <v>375-92-8</v>
      </c>
      <c r="K4513">
        <f>_xlfn.XLOOKUP(Table1_1[[#This Row],[CAS_rn]],[1]analyte_order!$C:$C,[1]analyte_order!$E:$E)</f>
        <v>17</v>
      </c>
      <c r="L4513" s="3">
        <v>2.2200000000000002</v>
      </c>
    </row>
    <row r="4514" spans="1:12" x14ac:dyDescent="0.3">
      <c r="A4514" t="s">
        <v>245</v>
      </c>
      <c r="B4514" s="1">
        <v>44427</v>
      </c>
      <c r="C4514" s="1" t="str">
        <f t="shared" si="70"/>
        <v>21231</v>
      </c>
      <c r="D4514" t="s">
        <v>109</v>
      </c>
      <c r="E4514" t="s">
        <v>120</v>
      </c>
      <c r="F4514" t="s">
        <v>111</v>
      </c>
      <c r="G4514">
        <v>19.5</v>
      </c>
      <c r="H4514">
        <v>175.9</v>
      </c>
      <c r="I4514" t="s">
        <v>17</v>
      </c>
      <c r="J4514" t="str">
        <f>_xlfn.XLOOKUP(Table1_1[[#This Row],[Analyte]],[1]analyte_order!$B:$B,[1]analyte_order!$C:$C)</f>
        <v>1763-23-1</v>
      </c>
      <c r="K4514">
        <f>_xlfn.XLOOKUP(Table1_1[[#This Row],[CAS_rn]],[1]analyte_order!$C:$C,[1]analyte_order!$E:$E)</f>
        <v>18</v>
      </c>
      <c r="L4514" s="3">
        <v>1320</v>
      </c>
    </row>
    <row r="4515" spans="1:12" x14ac:dyDescent="0.3">
      <c r="A4515" t="s">
        <v>245</v>
      </c>
      <c r="B4515" s="1">
        <v>44427</v>
      </c>
      <c r="C4515" s="1" t="str">
        <f t="shared" si="70"/>
        <v>21231</v>
      </c>
      <c r="D4515" t="s">
        <v>109</v>
      </c>
      <c r="E4515" t="s">
        <v>120</v>
      </c>
      <c r="F4515" t="s">
        <v>111</v>
      </c>
      <c r="G4515">
        <v>19.5</v>
      </c>
      <c r="H4515">
        <v>175.9</v>
      </c>
      <c r="I4515" t="s">
        <v>25</v>
      </c>
      <c r="J4515" t="str">
        <f>_xlfn.XLOOKUP(Table1_1[[#This Row],[Analyte]],[1]analyte_order!$B:$B,[1]analyte_order!$C:$C)</f>
        <v>68259-12-1</v>
      </c>
      <c r="K4515">
        <f>_xlfn.XLOOKUP(Table1_1[[#This Row],[CAS_rn]],[1]analyte_order!$C:$C,[1]analyte_order!$E:$E)</f>
        <v>19</v>
      </c>
      <c r="L4515" s="3">
        <v>11.3</v>
      </c>
    </row>
    <row r="4516" spans="1:12" x14ac:dyDescent="0.3">
      <c r="A4516" t="s">
        <v>245</v>
      </c>
      <c r="B4516" s="1">
        <v>44427</v>
      </c>
      <c r="C4516" s="1" t="str">
        <f t="shared" si="70"/>
        <v>21231</v>
      </c>
      <c r="D4516" t="s">
        <v>109</v>
      </c>
      <c r="E4516" t="s">
        <v>120</v>
      </c>
      <c r="F4516" t="s">
        <v>111</v>
      </c>
      <c r="G4516">
        <v>19.5</v>
      </c>
      <c r="H4516">
        <v>175.9</v>
      </c>
      <c r="I4516" t="s">
        <v>26</v>
      </c>
      <c r="J4516" t="str">
        <f>_xlfn.XLOOKUP(Table1_1[[#This Row],[Analyte]],[1]analyte_order!$B:$B,[1]analyte_order!$C:$C)</f>
        <v>335-77-3</v>
      </c>
      <c r="K4516">
        <f>_xlfn.XLOOKUP(Table1_1[[#This Row],[CAS_rn]],[1]analyte_order!$C:$C,[1]analyte_order!$E:$E)</f>
        <v>20</v>
      </c>
      <c r="L4516" s="3">
        <v>15.5</v>
      </c>
    </row>
    <row r="4517" spans="1:12" x14ac:dyDescent="0.3">
      <c r="A4517" t="s">
        <v>245</v>
      </c>
      <c r="B4517" s="1">
        <v>44427</v>
      </c>
      <c r="C4517" s="1" t="str">
        <f t="shared" si="70"/>
        <v>21231</v>
      </c>
      <c r="D4517" t="s">
        <v>109</v>
      </c>
      <c r="E4517" t="s">
        <v>120</v>
      </c>
      <c r="F4517" t="s">
        <v>111</v>
      </c>
      <c r="G4517">
        <v>19.5</v>
      </c>
      <c r="H4517">
        <v>175.9</v>
      </c>
      <c r="I4517" t="s">
        <v>27</v>
      </c>
      <c r="J4517" t="str">
        <f>_xlfn.XLOOKUP(Table1_1[[#This Row],[Analyte]],[1]analyte_order!$B:$B,[1]analyte_order!$C:$C)</f>
        <v>79780-39-5</v>
      </c>
      <c r="K4517">
        <f>_xlfn.XLOOKUP(Table1_1[[#This Row],[CAS_rn]],[1]analyte_order!$C:$C,[1]analyte_order!$E:$E)</f>
        <v>21</v>
      </c>
      <c r="L4517" s="3">
        <v>6.02</v>
      </c>
    </row>
    <row r="4518" spans="1:12" x14ac:dyDescent="0.3">
      <c r="A4518" t="s">
        <v>245</v>
      </c>
      <c r="B4518" s="1">
        <v>44427</v>
      </c>
      <c r="C4518" s="1" t="str">
        <f t="shared" si="70"/>
        <v>21231</v>
      </c>
      <c r="D4518" t="s">
        <v>109</v>
      </c>
      <c r="E4518" t="s">
        <v>120</v>
      </c>
      <c r="F4518" t="s">
        <v>111</v>
      </c>
      <c r="G4518">
        <v>19.5</v>
      </c>
      <c r="H4518">
        <v>175.9</v>
      </c>
      <c r="I4518" t="s">
        <v>28</v>
      </c>
      <c r="J4518" t="str">
        <f>_xlfn.XLOOKUP(Table1_1[[#This Row],[Analyte]],[1]analyte_order!$B:$B,[1]analyte_order!$C:$C)</f>
        <v>757124-72-4</v>
      </c>
      <c r="K4518">
        <f>_xlfn.XLOOKUP(Table1_1[[#This Row],[CAS_rn]],[1]analyte_order!$C:$C,[1]analyte_order!$E:$E)</f>
        <v>22</v>
      </c>
      <c r="L4518" s="3">
        <v>0.51</v>
      </c>
    </row>
    <row r="4519" spans="1:12" x14ac:dyDescent="0.3">
      <c r="A4519" t="s">
        <v>245</v>
      </c>
      <c r="B4519" s="1">
        <v>44427</v>
      </c>
      <c r="C4519" s="1" t="str">
        <f t="shared" si="70"/>
        <v>21231</v>
      </c>
      <c r="D4519" t="s">
        <v>109</v>
      </c>
      <c r="E4519" t="s">
        <v>120</v>
      </c>
      <c r="F4519" t="s">
        <v>111</v>
      </c>
      <c r="G4519">
        <v>19.5</v>
      </c>
      <c r="H4519">
        <v>175.9</v>
      </c>
      <c r="I4519" t="s">
        <v>18</v>
      </c>
      <c r="J4519" t="str">
        <f>_xlfn.XLOOKUP(Table1_1[[#This Row],[Analyte]],[1]analyte_order!$B:$B,[1]analyte_order!$C:$C)</f>
        <v>27619-97-2</v>
      </c>
      <c r="K4519">
        <f>_xlfn.XLOOKUP(Table1_1[[#This Row],[CAS_rn]],[1]analyte_order!$C:$C,[1]analyte_order!$E:$E)</f>
        <v>23</v>
      </c>
      <c r="L4519" s="3">
        <v>0.10199999999999999</v>
      </c>
    </row>
    <row r="4520" spans="1:12" x14ac:dyDescent="0.3">
      <c r="A4520" t="s">
        <v>245</v>
      </c>
      <c r="B4520" s="1">
        <v>44427</v>
      </c>
      <c r="C4520" s="1" t="str">
        <f t="shared" si="70"/>
        <v>21231</v>
      </c>
      <c r="D4520" t="s">
        <v>109</v>
      </c>
      <c r="E4520" t="s">
        <v>120</v>
      </c>
      <c r="F4520" t="s">
        <v>111</v>
      </c>
      <c r="G4520">
        <v>19.5</v>
      </c>
      <c r="H4520">
        <v>175.9</v>
      </c>
      <c r="I4520" t="s">
        <v>29</v>
      </c>
      <c r="J4520" t="str">
        <f>_xlfn.XLOOKUP(Table1_1[[#This Row],[Analyte]],[1]analyte_order!$B:$B,[1]analyte_order!$C:$C)</f>
        <v>39108-34-4</v>
      </c>
      <c r="K4520">
        <f>_xlfn.XLOOKUP(Table1_1[[#This Row],[CAS_rn]],[1]analyte_order!$C:$C,[1]analyte_order!$E:$E)</f>
        <v>24</v>
      </c>
      <c r="L4520" s="3">
        <v>8.3000000000000007</v>
      </c>
    </row>
    <row r="4521" spans="1:12" x14ac:dyDescent="0.3">
      <c r="A4521" t="s">
        <v>245</v>
      </c>
      <c r="B4521" s="1">
        <v>44427</v>
      </c>
      <c r="C4521" s="1" t="str">
        <f t="shared" si="70"/>
        <v>21231</v>
      </c>
      <c r="D4521" t="s">
        <v>109</v>
      </c>
      <c r="E4521" t="s">
        <v>120</v>
      </c>
      <c r="F4521" t="s">
        <v>111</v>
      </c>
      <c r="G4521">
        <v>19.5</v>
      </c>
      <c r="H4521">
        <v>175.9</v>
      </c>
      <c r="I4521" t="s">
        <v>30</v>
      </c>
      <c r="J4521" t="str">
        <f>_xlfn.XLOOKUP(Table1_1[[#This Row],[Analyte]],[1]analyte_order!$B:$B,[1]analyte_order!$C:$C)</f>
        <v>120226-60-0</v>
      </c>
      <c r="K4521">
        <f>_xlfn.XLOOKUP(Table1_1[[#This Row],[CAS_rn]],[1]analyte_order!$C:$C,[1]analyte_order!$E:$E)</f>
        <v>25</v>
      </c>
      <c r="L4521" s="3">
        <v>4.8</v>
      </c>
    </row>
    <row r="4522" spans="1:12" x14ac:dyDescent="0.3">
      <c r="A4522" t="s">
        <v>245</v>
      </c>
      <c r="B4522" s="1">
        <v>44427</v>
      </c>
      <c r="C4522" s="1" t="str">
        <f t="shared" si="70"/>
        <v>21231</v>
      </c>
      <c r="D4522" t="s">
        <v>109</v>
      </c>
      <c r="E4522" t="s">
        <v>120</v>
      </c>
      <c r="F4522" t="s">
        <v>111</v>
      </c>
      <c r="G4522">
        <v>19.5</v>
      </c>
      <c r="H4522">
        <v>175.9</v>
      </c>
      <c r="I4522" t="s">
        <v>31</v>
      </c>
      <c r="J4522" t="str">
        <f>_xlfn.XLOOKUP(Table1_1[[#This Row],[Analyte]],[1]analyte_order!$B:$B,[1]analyte_order!$C:$C)</f>
        <v>2355-31-9</v>
      </c>
      <c r="K4522">
        <f>_xlfn.XLOOKUP(Table1_1[[#This Row],[CAS_rn]],[1]analyte_order!$C:$C,[1]analyte_order!$E:$E)</f>
        <v>26</v>
      </c>
      <c r="L4522" s="3">
        <v>0.2545</v>
      </c>
    </row>
    <row r="4523" spans="1:12" x14ac:dyDescent="0.3">
      <c r="A4523" t="s">
        <v>245</v>
      </c>
      <c r="B4523" s="1">
        <v>44427</v>
      </c>
      <c r="C4523" s="1" t="str">
        <f t="shared" si="70"/>
        <v>21231</v>
      </c>
      <c r="D4523" t="s">
        <v>109</v>
      </c>
      <c r="E4523" t="s">
        <v>120</v>
      </c>
      <c r="F4523" t="s">
        <v>111</v>
      </c>
      <c r="G4523">
        <v>19.5</v>
      </c>
      <c r="H4523">
        <v>175.9</v>
      </c>
      <c r="I4523" t="s">
        <v>32</v>
      </c>
      <c r="J4523" t="str">
        <f>_xlfn.XLOOKUP(Table1_1[[#This Row],[Analyte]],[1]analyte_order!$B:$B,[1]analyte_order!$C:$C)</f>
        <v>2991-50-6</v>
      </c>
      <c r="K4523">
        <f>_xlfn.XLOOKUP(Table1_1[[#This Row],[CAS_rn]],[1]analyte_order!$C:$C,[1]analyte_order!$E:$E)</f>
        <v>27</v>
      </c>
      <c r="L4523" s="3">
        <v>0.10199999999999999</v>
      </c>
    </row>
    <row r="4524" spans="1:12" x14ac:dyDescent="0.3">
      <c r="A4524" t="s">
        <v>245</v>
      </c>
      <c r="B4524" s="1">
        <v>44427</v>
      </c>
      <c r="C4524" s="1" t="str">
        <f t="shared" si="70"/>
        <v>21231</v>
      </c>
      <c r="D4524" t="s">
        <v>109</v>
      </c>
      <c r="E4524" t="s">
        <v>120</v>
      </c>
      <c r="F4524" t="s">
        <v>111</v>
      </c>
      <c r="G4524">
        <v>19.5</v>
      </c>
      <c r="H4524">
        <v>175.9</v>
      </c>
      <c r="I4524" t="s">
        <v>33</v>
      </c>
      <c r="J4524" t="str">
        <f>_xlfn.XLOOKUP(Table1_1[[#This Row],[Analyte]],[1]analyte_order!$B:$B,[1]analyte_order!$C:$C)</f>
        <v>754-91-6</v>
      </c>
      <c r="K4524">
        <f>_xlfn.XLOOKUP(Table1_1[[#This Row],[CAS_rn]],[1]analyte_order!$C:$C,[1]analyte_order!$E:$E)</f>
        <v>28</v>
      </c>
      <c r="L4524" s="3">
        <v>4.05</v>
      </c>
    </row>
    <row r="4525" spans="1:12" x14ac:dyDescent="0.3">
      <c r="A4525" t="s">
        <v>245</v>
      </c>
      <c r="B4525" s="1">
        <v>44427</v>
      </c>
      <c r="C4525" s="1" t="str">
        <f t="shared" si="70"/>
        <v>21231</v>
      </c>
      <c r="D4525" t="s">
        <v>109</v>
      </c>
      <c r="E4525" t="s">
        <v>120</v>
      </c>
      <c r="F4525" t="s">
        <v>111</v>
      </c>
      <c r="G4525">
        <v>19.5</v>
      </c>
      <c r="H4525">
        <v>175.9</v>
      </c>
      <c r="I4525" t="s">
        <v>34</v>
      </c>
      <c r="J4525" t="str">
        <f>_xlfn.XLOOKUP(Table1_1[[#This Row],[Analyte]],[1]analyte_order!$B:$B,[1]analyte_order!$C:$C)</f>
        <v>2806-24-8</v>
      </c>
      <c r="K4525">
        <f>_xlfn.XLOOKUP(Table1_1[[#This Row],[CAS_rn]],[1]analyte_order!$C:$C,[1]analyte_order!$E:$E)</f>
        <v>29</v>
      </c>
      <c r="L4525" s="3">
        <v>0.2545</v>
      </c>
    </row>
    <row r="4526" spans="1:12" x14ac:dyDescent="0.3">
      <c r="A4526" t="s">
        <v>245</v>
      </c>
      <c r="B4526" s="1">
        <v>44427</v>
      </c>
      <c r="C4526" s="1" t="str">
        <f t="shared" si="70"/>
        <v>21231</v>
      </c>
      <c r="D4526" t="s">
        <v>109</v>
      </c>
      <c r="E4526" t="s">
        <v>120</v>
      </c>
      <c r="F4526" t="s">
        <v>111</v>
      </c>
      <c r="G4526">
        <v>19.5</v>
      </c>
      <c r="H4526">
        <v>175.9</v>
      </c>
      <c r="I4526" t="s">
        <v>35</v>
      </c>
      <c r="J4526" t="str">
        <f>_xlfn.XLOOKUP(Table1_1[[#This Row],[Analyte]],[1]analyte_order!$B:$B,[1]analyte_order!$C:$C)</f>
        <v>31506-32-8</v>
      </c>
      <c r="K4526">
        <f>_xlfn.XLOOKUP(Table1_1[[#This Row],[CAS_rn]],[1]analyte_order!$C:$C,[1]analyte_order!$E:$E)</f>
        <v>30</v>
      </c>
      <c r="L4526" s="3">
        <v>0.51</v>
      </c>
    </row>
    <row r="4527" spans="1:12" x14ac:dyDescent="0.3">
      <c r="A4527" t="s">
        <v>245</v>
      </c>
      <c r="B4527" s="1">
        <v>44427</v>
      </c>
      <c r="C4527" s="1" t="str">
        <f t="shared" si="70"/>
        <v>21231</v>
      </c>
      <c r="D4527" t="s">
        <v>109</v>
      </c>
      <c r="E4527" t="s">
        <v>120</v>
      </c>
      <c r="F4527" t="s">
        <v>111</v>
      </c>
      <c r="G4527">
        <v>19.5</v>
      </c>
      <c r="H4527">
        <v>175.9</v>
      </c>
      <c r="I4527" t="s">
        <v>36</v>
      </c>
      <c r="J4527" t="str">
        <f>_xlfn.XLOOKUP(Table1_1[[#This Row],[Analyte]],[1]analyte_order!$B:$B,[1]analyte_order!$C:$C)</f>
        <v>4151-50-2</v>
      </c>
      <c r="K4527">
        <f>_xlfn.XLOOKUP(Table1_1[[#This Row],[CAS_rn]],[1]analyte_order!$C:$C,[1]analyte_order!$E:$E)</f>
        <v>31</v>
      </c>
      <c r="L4527" s="3">
        <v>0.10199999999999999</v>
      </c>
    </row>
    <row r="4528" spans="1:12" x14ac:dyDescent="0.3">
      <c r="A4528" t="s">
        <v>245</v>
      </c>
      <c r="B4528" s="1">
        <v>44427</v>
      </c>
      <c r="C4528" s="1" t="str">
        <f t="shared" si="70"/>
        <v>21231</v>
      </c>
      <c r="D4528" t="s">
        <v>109</v>
      </c>
      <c r="E4528" t="s">
        <v>120</v>
      </c>
      <c r="F4528" t="s">
        <v>111</v>
      </c>
      <c r="G4528">
        <v>19.5</v>
      </c>
      <c r="H4528">
        <v>175.9</v>
      </c>
      <c r="I4528" t="s">
        <v>37</v>
      </c>
      <c r="J4528" t="str">
        <f>_xlfn.XLOOKUP(Table1_1[[#This Row],[Analyte]],[1]analyte_order!$B:$B,[1]analyte_order!$C:$C)</f>
        <v>13252-13-6</v>
      </c>
      <c r="K4528">
        <f>_xlfn.XLOOKUP(Table1_1[[#This Row],[CAS_rn]],[1]analyte_order!$C:$C,[1]analyte_order!$E:$E)</f>
        <v>34</v>
      </c>
      <c r="L4528" s="3">
        <v>0.10199999999999999</v>
      </c>
    </row>
    <row r="4529" spans="1:12" x14ac:dyDescent="0.3">
      <c r="A4529" t="s">
        <v>245</v>
      </c>
      <c r="B4529" s="1">
        <v>44427</v>
      </c>
      <c r="C4529" s="1" t="str">
        <f t="shared" si="70"/>
        <v>21231</v>
      </c>
      <c r="D4529" t="s">
        <v>109</v>
      </c>
      <c r="E4529" t="s">
        <v>120</v>
      </c>
      <c r="F4529" t="s">
        <v>111</v>
      </c>
      <c r="G4529">
        <v>19.5</v>
      </c>
      <c r="H4529">
        <v>175.9</v>
      </c>
      <c r="I4529" t="s">
        <v>38</v>
      </c>
      <c r="J4529" t="str">
        <f>_xlfn.XLOOKUP(Table1_1[[#This Row],[Analyte]],[1]analyte_order!$B:$B,[1]analyte_order!$C:$C)</f>
        <v>919005-14-4</v>
      </c>
      <c r="K4529">
        <f>_xlfn.XLOOKUP(Table1_1[[#This Row],[CAS_rn]],[1]analyte_order!$C:$C,[1]analyte_order!$E:$E)</f>
        <v>35</v>
      </c>
      <c r="L4529" s="3">
        <v>0.10199999999999999</v>
      </c>
    </row>
    <row r="4530" spans="1:12" x14ac:dyDescent="0.3">
      <c r="A4530" t="s">
        <v>245</v>
      </c>
      <c r="B4530" s="1">
        <v>44427</v>
      </c>
      <c r="C4530" s="1" t="str">
        <f t="shared" si="70"/>
        <v>21231</v>
      </c>
      <c r="D4530" t="s">
        <v>109</v>
      </c>
      <c r="E4530" t="s">
        <v>120</v>
      </c>
      <c r="F4530" t="s">
        <v>111</v>
      </c>
      <c r="G4530">
        <v>19.5</v>
      </c>
      <c r="H4530">
        <v>175.9</v>
      </c>
      <c r="I4530" t="s">
        <v>39</v>
      </c>
      <c r="J4530" t="str">
        <f>_xlfn.XLOOKUP(Table1_1[[#This Row],[Analyte]],[1]analyte_order!$B:$B,[1]analyte_order!$C:$C)</f>
        <v>756426-58-1</v>
      </c>
      <c r="K4530">
        <f>_xlfn.XLOOKUP(Table1_1[[#This Row],[CAS_rn]],[1]analyte_order!$C:$C,[1]analyte_order!$E:$E)</f>
        <v>36</v>
      </c>
      <c r="L4530" s="3">
        <v>0.51</v>
      </c>
    </row>
    <row r="4531" spans="1:12" x14ac:dyDescent="0.3">
      <c r="A4531" t="s">
        <v>245</v>
      </c>
      <c r="B4531" s="1">
        <v>44427</v>
      </c>
      <c r="C4531" s="1" t="str">
        <f t="shared" si="70"/>
        <v>21231</v>
      </c>
      <c r="D4531" t="s">
        <v>109</v>
      </c>
      <c r="E4531" t="s">
        <v>120</v>
      </c>
      <c r="F4531" t="s">
        <v>111</v>
      </c>
      <c r="G4531">
        <v>19.5</v>
      </c>
      <c r="H4531">
        <v>175.9</v>
      </c>
      <c r="I4531" t="s">
        <v>40</v>
      </c>
      <c r="J4531" t="str">
        <f>_xlfn.XLOOKUP(Table1_1[[#This Row],[Analyte]],[1]analyte_order!$B:$B,[1]analyte_order!$C:$C)</f>
        <v>763051-92-9</v>
      </c>
      <c r="K4531">
        <f>_xlfn.XLOOKUP(Table1_1[[#This Row],[CAS_rn]],[1]analyte_order!$C:$C,[1]analyte_order!$E:$E)</f>
        <v>37</v>
      </c>
      <c r="L4531" s="3">
        <v>0.51</v>
      </c>
    </row>
    <row r="4532" spans="1:12" x14ac:dyDescent="0.3">
      <c r="A4532" t="s">
        <v>245</v>
      </c>
      <c r="B4532" s="1">
        <v>44427</v>
      </c>
      <c r="C4532" s="1" t="str">
        <f t="shared" si="70"/>
        <v>21231</v>
      </c>
      <c r="D4532" t="s">
        <v>109</v>
      </c>
      <c r="E4532" t="s">
        <v>120</v>
      </c>
      <c r="F4532" t="s">
        <v>111</v>
      </c>
      <c r="G4532">
        <v>19.5</v>
      </c>
      <c r="H4532">
        <v>175.9</v>
      </c>
      <c r="I4532" t="s">
        <v>41</v>
      </c>
      <c r="J4532" t="str">
        <f>_xlfn.XLOOKUP(Table1_1[[#This Row],[Analyte]],[1]analyte_order!$B:$B,[1]analyte_order!$C:$C)</f>
        <v>356-02-5</v>
      </c>
      <c r="K4532">
        <f>_xlfn.XLOOKUP(Table1_1[[#This Row],[CAS_rn]],[1]analyte_order!$C:$C,[1]analyte_order!$E:$E)</f>
        <v>38</v>
      </c>
      <c r="L4532" s="3">
        <v>1.02</v>
      </c>
    </row>
    <row r="4533" spans="1:12" x14ac:dyDescent="0.3">
      <c r="A4533" t="s">
        <v>245</v>
      </c>
      <c r="B4533" s="1">
        <v>44427</v>
      </c>
      <c r="C4533" s="1" t="str">
        <f t="shared" si="70"/>
        <v>21231</v>
      </c>
      <c r="D4533" t="s">
        <v>109</v>
      </c>
      <c r="E4533" t="s">
        <v>120</v>
      </c>
      <c r="F4533" t="s">
        <v>111</v>
      </c>
      <c r="G4533">
        <v>19.5</v>
      </c>
      <c r="H4533">
        <v>175.9</v>
      </c>
      <c r="I4533" t="s">
        <v>42</v>
      </c>
      <c r="J4533" t="str">
        <f>_xlfn.XLOOKUP(Table1_1[[#This Row],[Analyte]],[1]analyte_order!$B:$B,[1]analyte_order!$C:$C)</f>
        <v>914637-49-3</v>
      </c>
      <c r="K4533">
        <f>_xlfn.XLOOKUP(Table1_1[[#This Row],[CAS_rn]],[1]analyte_order!$C:$C,[1]analyte_order!$E:$E)</f>
        <v>39</v>
      </c>
      <c r="L4533" s="3">
        <v>0.51</v>
      </c>
    </row>
    <row r="4534" spans="1:12" x14ac:dyDescent="0.3">
      <c r="A4534" t="s">
        <v>245</v>
      </c>
      <c r="B4534" s="1">
        <v>44427</v>
      </c>
      <c r="C4534" s="1" t="str">
        <f t="shared" si="70"/>
        <v>21231</v>
      </c>
      <c r="D4534" t="s">
        <v>109</v>
      </c>
      <c r="E4534" t="s">
        <v>120</v>
      </c>
      <c r="F4534" t="s">
        <v>111</v>
      </c>
      <c r="G4534">
        <v>19.5</v>
      </c>
      <c r="H4534">
        <v>175.9</v>
      </c>
      <c r="I4534" t="s">
        <v>43</v>
      </c>
      <c r="J4534" t="str">
        <f>_xlfn.XLOOKUP(Table1_1[[#This Row],[Analyte]],[1]analyte_order!$B:$B,[1]analyte_order!$C:$C)</f>
        <v>812-70-4</v>
      </c>
      <c r="K4534">
        <f>_xlfn.XLOOKUP(Table1_1[[#This Row],[CAS_rn]],[1]analyte_order!$C:$C,[1]analyte_order!$E:$E)</f>
        <v>40</v>
      </c>
      <c r="L4534" s="3">
        <v>0.23300000000000001</v>
      </c>
    </row>
    <row r="4535" spans="1:12" x14ac:dyDescent="0.3">
      <c r="A4535" t="s">
        <v>245</v>
      </c>
      <c r="B4535" s="1">
        <v>44427</v>
      </c>
      <c r="C4535" s="1" t="str">
        <f t="shared" si="70"/>
        <v>21231</v>
      </c>
      <c r="D4535" t="s">
        <v>109</v>
      </c>
      <c r="E4535" t="s">
        <v>120</v>
      </c>
      <c r="F4535" t="s">
        <v>111</v>
      </c>
      <c r="G4535">
        <v>19.5</v>
      </c>
      <c r="H4535">
        <v>175.9</v>
      </c>
      <c r="I4535" t="s">
        <v>44</v>
      </c>
      <c r="J4535" t="str">
        <f>_xlfn.XLOOKUP(Table1_1[[#This Row],[Analyte]],[1]analyte_order!$B:$B,[1]analyte_order!$C:$C)</f>
        <v>53826-12-3</v>
      </c>
      <c r="K4535">
        <f>_xlfn.XLOOKUP(Table1_1[[#This Row],[CAS_rn]],[1]analyte_order!$C:$C,[1]analyte_order!$E:$E)</f>
        <v>41</v>
      </c>
      <c r="L4535" s="3">
        <v>0.2545</v>
      </c>
    </row>
    <row r="4536" spans="1:12" x14ac:dyDescent="0.3">
      <c r="A4536" t="s">
        <v>245</v>
      </c>
      <c r="B4536" s="1">
        <v>44427</v>
      </c>
      <c r="C4536" s="1" t="str">
        <f t="shared" si="70"/>
        <v>21231</v>
      </c>
      <c r="D4536" t="s">
        <v>109</v>
      </c>
      <c r="E4536" t="s">
        <v>120</v>
      </c>
      <c r="F4536" t="s">
        <v>111</v>
      </c>
      <c r="G4536">
        <v>19.5</v>
      </c>
      <c r="H4536">
        <v>175.9</v>
      </c>
      <c r="I4536" t="s">
        <v>45</v>
      </c>
      <c r="J4536" t="str">
        <f>_xlfn.XLOOKUP(Table1_1[[#This Row],[Analyte]],[1]analyte_order!$B:$B,[1]analyte_order!$C:$C)</f>
        <v>27854-31-5</v>
      </c>
      <c r="K4536">
        <f>_xlfn.XLOOKUP(Table1_1[[#This Row],[CAS_rn]],[1]analyte_order!$C:$C,[1]analyte_order!$E:$E)</f>
        <v>42</v>
      </c>
      <c r="L4536" s="3">
        <v>4.68</v>
      </c>
    </row>
    <row r="4537" spans="1:12" x14ac:dyDescent="0.3">
      <c r="A4537" t="s">
        <v>245</v>
      </c>
      <c r="B4537" s="1">
        <v>44427</v>
      </c>
      <c r="C4537" s="1" t="str">
        <f t="shared" si="70"/>
        <v>21231</v>
      </c>
      <c r="D4537" t="s">
        <v>109</v>
      </c>
      <c r="E4537" t="s">
        <v>120</v>
      </c>
      <c r="F4537" t="s">
        <v>111</v>
      </c>
      <c r="G4537">
        <v>19.5</v>
      </c>
      <c r="H4537">
        <v>175.9</v>
      </c>
      <c r="I4537" t="s">
        <v>46</v>
      </c>
      <c r="J4537" t="str">
        <f>_xlfn.XLOOKUP(Table1_1[[#This Row],[Analyte]],[1]analyte_order!$B:$B,[1]analyte_order!$C:$C)</f>
        <v>53826-13-4</v>
      </c>
      <c r="K4537">
        <f>_xlfn.XLOOKUP(Table1_1[[#This Row],[CAS_rn]],[1]analyte_order!$C:$C,[1]analyte_order!$E:$E)</f>
        <v>43</v>
      </c>
      <c r="L4537" s="3">
        <v>1.02</v>
      </c>
    </row>
    <row r="4538" spans="1:12" x14ac:dyDescent="0.3">
      <c r="A4538" t="s">
        <v>245</v>
      </c>
      <c r="B4538" s="1">
        <v>44427</v>
      </c>
      <c r="C4538" s="1" t="str">
        <f t="shared" si="70"/>
        <v>21231</v>
      </c>
      <c r="D4538" t="s">
        <v>109</v>
      </c>
      <c r="E4538" t="s">
        <v>120</v>
      </c>
      <c r="F4538" t="s">
        <v>111</v>
      </c>
      <c r="G4538">
        <v>19.5</v>
      </c>
      <c r="H4538">
        <v>175.9</v>
      </c>
      <c r="I4538" t="s">
        <v>47</v>
      </c>
      <c r="J4538" t="str">
        <f>_xlfn.XLOOKUP(Table1_1[[#This Row],[Analyte]],[1]analyte_order!$B:$B,[1]analyte_order!$C:$C)</f>
        <v>161094-75-3</v>
      </c>
      <c r="K4538">
        <f>_xlfn.XLOOKUP(Table1_1[[#This Row],[CAS_rn]],[1]analyte_order!$C:$C,[1]analyte_order!$E:$E)</f>
        <v>44</v>
      </c>
      <c r="L4538" s="3">
        <v>0.10199999999999999</v>
      </c>
    </row>
    <row r="4539" spans="1:12" x14ac:dyDescent="0.3">
      <c r="A4539" t="s">
        <v>245</v>
      </c>
      <c r="B4539" s="1">
        <v>44427</v>
      </c>
      <c r="C4539" s="1" t="str">
        <f t="shared" si="70"/>
        <v>21231</v>
      </c>
      <c r="D4539" t="s">
        <v>109</v>
      </c>
      <c r="E4539" t="s">
        <v>120</v>
      </c>
      <c r="F4539" t="s">
        <v>111</v>
      </c>
      <c r="G4539">
        <v>19.5</v>
      </c>
      <c r="H4539">
        <v>175.9</v>
      </c>
      <c r="I4539" t="s">
        <v>48</v>
      </c>
      <c r="J4539" t="str">
        <f>_xlfn.XLOOKUP(Table1_1[[#This Row],[Analyte]],[1]analyte_order!$B:$B,[1]analyte_order!$C:$C)</f>
        <v>70887-84-2</v>
      </c>
      <c r="K4539">
        <f>_xlfn.XLOOKUP(Table1_1[[#This Row],[CAS_rn]],[1]analyte_order!$C:$C,[1]analyte_order!$E:$E)</f>
        <v>45</v>
      </c>
      <c r="L4539" s="3">
        <v>0.10199999999999999</v>
      </c>
    </row>
    <row r="4540" spans="1:12" x14ac:dyDescent="0.3">
      <c r="A4540" t="s">
        <v>245</v>
      </c>
      <c r="B4540" s="1">
        <v>44427</v>
      </c>
      <c r="C4540" s="1" t="str">
        <f t="shared" si="70"/>
        <v>21231</v>
      </c>
      <c r="D4540" t="s">
        <v>109</v>
      </c>
      <c r="E4540" t="s">
        <v>120</v>
      </c>
      <c r="F4540" t="s">
        <v>111</v>
      </c>
      <c r="G4540">
        <v>19.5</v>
      </c>
      <c r="H4540">
        <v>175.9</v>
      </c>
      <c r="I4540" t="s">
        <v>49</v>
      </c>
      <c r="J4540" t="str">
        <f>_xlfn.XLOOKUP(Table1_1[[#This Row],[Analyte]],[1]analyte_order!$B:$B,[1]analyte_order!$C:$C)</f>
        <v>57677-95-9</v>
      </c>
      <c r="K4540">
        <f>_xlfn.XLOOKUP(Table1_1[[#This Row],[CAS_rn]],[1]analyte_order!$C:$C,[1]analyte_order!$E:$E)</f>
        <v>46</v>
      </c>
      <c r="L4540" s="3">
        <v>0.10199999999999999</v>
      </c>
    </row>
    <row r="4541" spans="1:12" x14ac:dyDescent="0.3">
      <c r="A4541" t="s">
        <v>245</v>
      </c>
      <c r="B4541" s="1">
        <v>44427</v>
      </c>
      <c r="C4541" s="1" t="str">
        <f t="shared" si="70"/>
        <v>21231</v>
      </c>
      <c r="D4541" t="s">
        <v>109</v>
      </c>
      <c r="E4541" t="s">
        <v>120</v>
      </c>
      <c r="F4541" t="s">
        <v>111</v>
      </c>
      <c r="G4541">
        <v>19.5</v>
      </c>
      <c r="H4541">
        <v>175.9</v>
      </c>
      <c r="I4541" t="s">
        <v>50</v>
      </c>
      <c r="J4541" t="str">
        <f>_xlfn.XLOOKUP(Table1_1[[#This Row],[Analyte]],[1]analyte_order!$B:$B,[1]analyte_order!$C:$C)</f>
        <v>30334-69-1</v>
      </c>
      <c r="K4541">
        <f>_xlfn.XLOOKUP(Table1_1[[#This Row],[CAS_rn]],[1]analyte_order!$C:$C,[1]analyte_order!$E:$E)</f>
        <v>51</v>
      </c>
      <c r="L4541" s="3">
        <v>6.94</v>
      </c>
    </row>
    <row r="4542" spans="1:12" x14ac:dyDescent="0.3">
      <c r="A4542" t="s">
        <v>245</v>
      </c>
      <c r="B4542" s="1">
        <v>44427</v>
      </c>
      <c r="C4542" s="1" t="str">
        <f t="shared" si="70"/>
        <v>21231</v>
      </c>
      <c r="D4542" t="s">
        <v>109</v>
      </c>
      <c r="E4542" t="s">
        <v>120</v>
      </c>
      <c r="F4542" t="s">
        <v>111</v>
      </c>
      <c r="G4542">
        <v>19.5</v>
      </c>
      <c r="H4542">
        <v>175.9</v>
      </c>
      <c r="I4542" t="s">
        <v>51</v>
      </c>
      <c r="J4542" t="str">
        <f>_xlfn.XLOOKUP(Table1_1[[#This Row],[Analyte]],[1]analyte_order!$B:$B,[1]analyte_order!$C:$C)</f>
        <v>41997-13-1</v>
      </c>
      <c r="K4542">
        <f>_xlfn.XLOOKUP(Table1_1[[#This Row],[CAS_rn]],[1]analyte_order!$C:$C,[1]analyte_order!$E:$E)</f>
        <v>52</v>
      </c>
      <c r="L4542" s="3">
        <v>16.2</v>
      </c>
    </row>
    <row r="4543" spans="1:12" x14ac:dyDescent="0.3">
      <c r="A4543" t="s">
        <v>245</v>
      </c>
      <c r="B4543" s="1">
        <v>44427</v>
      </c>
      <c r="C4543" s="1" t="str">
        <f t="shared" si="70"/>
        <v>21231</v>
      </c>
      <c r="D4543" t="s">
        <v>109</v>
      </c>
      <c r="E4543" t="s">
        <v>120</v>
      </c>
      <c r="F4543" t="s">
        <v>111</v>
      </c>
      <c r="G4543">
        <v>19.5</v>
      </c>
      <c r="H4543">
        <v>175.9</v>
      </c>
      <c r="I4543" t="s">
        <v>52</v>
      </c>
      <c r="J4543" t="str">
        <f>_xlfn.XLOOKUP(Table1_1[[#This Row],[Analyte]],[1]analyte_order!$B:$B,[1]analyte_order!$C:$C)</f>
        <v>423-41-6</v>
      </c>
      <c r="K4543">
        <f>_xlfn.XLOOKUP(Table1_1[[#This Row],[CAS_rn]],[1]analyte_order!$C:$C,[1]analyte_order!$E:$E)</f>
        <v>53</v>
      </c>
      <c r="L4543" s="3">
        <v>0.51</v>
      </c>
    </row>
    <row r="4544" spans="1:12" x14ac:dyDescent="0.3">
      <c r="A4544" t="s">
        <v>245</v>
      </c>
      <c r="B4544" s="1">
        <v>44427</v>
      </c>
      <c r="C4544" s="1" t="str">
        <f t="shared" si="70"/>
        <v>21231</v>
      </c>
      <c r="D4544" t="s">
        <v>109</v>
      </c>
      <c r="E4544" t="s">
        <v>120</v>
      </c>
      <c r="F4544" t="s">
        <v>111</v>
      </c>
      <c r="G4544">
        <v>19.5</v>
      </c>
      <c r="H4544">
        <v>175.9</v>
      </c>
      <c r="I4544" t="s">
        <v>53</v>
      </c>
      <c r="J4544" t="str">
        <f>_xlfn.XLOOKUP(Table1_1[[#This Row],[Analyte]],[1]analyte_order!$B:$B,[1]analyte_order!$C:$C)</f>
        <v>777011-38-8</v>
      </c>
      <c r="K4544">
        <f>_xlfn.XLOOKUP(Table1_1[[#This Row],[CAS_rn]],[1]analyte_order!$C:$C,[1]analyte_order!$E:$E)</f>
        <v>54</v>
      </c>
      <c r="L4544" s="3">
        <v>2.4</v>
      </c>
    </row>
    <row r="4545" spans="1:12" x14ac:dyDescent="0.3">
      <c r="A4545" t="s">
        <v>245</v>
      </c>
      <c r="B4545" s="1">
        <v>44427</v>
      </c>
      <c r="C4545" s="1" t="str">
        <f t="shared" si="70"/>
        <v>21231</v>
      </c>
      <c r="D4545" t="s">
        <v>109</v>
      </c>
      <c r="E4545" t="s">
        <v>120</v>
      </c>
      <c r="F4545" t="s">
        <v>111</v>
      </c>
      <c r="G4545">
        <v>19.5</v>
      </c>
      <c r="H4545">
        <v>175.9</v>
      </c>
      <c r="I4545" t="s">
        <v>54</v>
      </c>
      <c r="J4545" t="str">
        <f>_xlfn.XLOOKUP(Table1_1[[#This Row],[Analyte]],[1]analyte_order!$B:$B,[1]analyte_order!$C:$C)</f>
        <v>646-83-3</v>
      </c>
      <c r="K4545">
        <f>_xlfn.XLOOKUP(Table1_1[[#This Row],[CAS_rn]],[1]analyte_order!$C:$C,[1]analyte_order!$E:$E)</f>
        <v>55</v>
      </c>
      <c r="L4545" s="3">
        <v>9.2999999999999999E-2</v>
      </c>
    </row>
    <row r="4546" spans="1:12" x14ac:dyDescent="0.3">
      <c r="A4546" t="s">
        <v>245</v>
      </c>
      <c r="B4546" s="1">
        <v>44427</v>
      </c>
      <c r="C4546" s="1" t="str">
        <f t="shared" ref="C4546:C4609" si="71">TEXT(B4546,"yy")&amp;TEXT((B4546-DATEVALUE("1/1/"&amp;TEXT(B4546,"yy"))+1),"000")</f>
        <v>21231</v>
      </c>
      <c r="D4546" t="s">
        <v>109</v>
      </c>
      <c r="E4546" t="s">
        <v>120</v>
      </c>
      <c r="F4546" t="s">
        <v>111</v>
      </c>
      <c r="G4546">
        <v>19.5</v>
      </c>
      <c r="H4546">
        <v>175.9</v>
      </c>
      <c r="I4546" t="s">
        <v>55</v>
      </c>
      <c r="J4546" t="str">
        <f>_xlfn.XLOOKUP(Table1_1[[#This Row],[Analyte]],[1]analyte_order!$B:$B,[1]analyte_order!$C:$C)</f>
        <v>678-41-1</v>
      </c>
      <c r="K4546">
        <f>_xlfn.XLOOKUP(Table1_1[[#This Row],[CAS_rn]],[1]analyte_order!$C:$C,[1]analyte_order!$E:$E)</f>
        <v>56</v>
      </c>
      <c r="L4546" s="3">
        <v>0.10199999999999999</v>
      </c>
    </row>
    <row r="4547" spans="1:12" x14ac:dyDescent="0.3">
      <c r="A4547" t="s">
        <v>245</v>
      </c>
      <c r="B4547" s="1">
        <v>44427</v>
      </c>
      <c r="C4547" s="1" t="str">
        <f t="shared" si="71"/>
        <v>21231</v>
      </c>
      <c r="D4547" t="s">
        <v>109</v>
      </c>
      <c r="E4547" t="s">
        <v>120</v>
      </c>
      <c r="F4547" t="s">
        <v>111</v>
      </c>
      <c r="G4547">
        <v>19.5</v>
      </c>
      <c r="H4547">
        <v>175.9</v>
      </c>
      <c r="I4547" t="s">
        <v>56</v>
      </c>
      <c r="J4547" t="str">
        <f>_xlfn.XLOOKUP(Table1_1[[#This Row],[Analyte]],[1]analyte_order!$B:$B,[1]analyte_order!$C:$C)</f>
        <v>2965-52-8</v>
      </c>
      <c r="K4547">
        <f>_xlfn.XLOOKUP(Table1_1[[#This Row],[CAS_rn]],[1]analyte_order!$C:$C,[1]analyte_order!$E:$E)</f>
        <v>57</v>
      </c>
      <c r="L4547" s="3">
        <v>0.10199999999999999</v>
      </c>
    </row>
    <row r="4548" spans="1:12" x14ac:dyDescent="0.3">
      <c r="A4548" t="s">
        <v>246</v>
      </c>
      <c r="B4548" s="1">
        <v>44427</v>
      </c>
      <c r="C4548" s="1" t="str">
        <f t="shared" si="71"/>
        <v>21231</v>
      </c>
      <c r="D4548" t="s">
        <v>109</v>
      </c>
      <c r="E4548" t="s">
        <v>120</v>
      </c>
      <c r="F4548" t="s">
        <v>113</v>
      </c>
      <c r="G4548">
        <v>19.5</v>
      </c>
      <c r="H4548">
        <v>175.9</v>
      </c>
      <c r="I4548" t="s">
        <v>7</v>
      </c>
      <c r="J4548" t="str">
        <f>_xlfn.XLOOKUP(Table1_1[[#This Row],[Analyte]],[1]analyte_order!$B:$B,[1]analyte_order!$C:$C)</f>
        <v>375-22-4</v>
      </c>
      <c r="K4548">
        <f>_xlfn.XLOOKUP(Table1_1[[#This Row],[CAS_rn]],[1]analyte_order!$C:$C,[1]analyte_order!$E:$E)</f>
        <v>1</v>
      </c>
      <c r="L4548" s="3">
        <v>0.1055</v>
      </c>
    </row>
    <row r="4549" spans="1:12" x14ac:dyDescent="0.3">
      <c r="A4549" t="s">
        <v>246</v>
      </c>
      <c r="B4549" s="1">
        <v>44427</v>
      </c>
      <c r="C4549" s="1" t="str">
        <f t="shared" si="71"/>
        <v>21231</v>
      </c>
      <c r="D4549" t="s">
        <v>109</v>
      </c>
      <c r="E4549" t="s">
        <v>120</v>
      </c>
      <c r="F4549" t="s">
        <v>113</v>
      </c>
      <c r="G4549">
        <v>19.5</v>
      </c>
      <c r="H4549">
        <v>175.9</v>
      </c>
      <c r="I4549" t="s">
        <v>8</v>
      </c>
      <c r="J4549" t="str">
        <f>_xlfn.XLOOKUP(Table1_1[[#This Row],[Analyte]],[1]analyte_order!$B:$B,[1]analyte_order!$C:$C)</f>
        <v>2706-90-3</v>
      </c>
      <c r="K4549">
        <f>_xlfn.XLOOKUP(Table1_1[[#This Row],[CAS_rn]],[1]analyte_order!$C:$C,[1]analyte_order!$E:$E)</f>
        <v>2</v>
      </c>
      <c r="L4549" s="3">
        <v>4.215E-2</v>
      </c>
    </row>
    <row r="4550" spans="1:12" x14ac:dyDescent="0.3">
      <c r="A4550" t="s">
        <v>246</v>
      </c>
      <c r="B4550" s="1">
        <v>44427</v>
      </c>
      <c r="C4550" s="1" t="str">
        <f t="shared" si="71"/>
        <v>21231</v>
      </c>
      <c r="D4550" t="s">
        <v>109</v>
      </c>
      <c r="E4550" t="s">
        <v>120</v>
      </c>
      <c r="F4550" t="s">
        <v>113</v>
      </c>
      <c r="G4550">
        <v>19.5</v>
      </c>
      <c r="H4550">
        <v>175.9</v>
      </c>
      <c r="I4550" t="s">
        <v>9</v>
      </c>
      <c r="J4550" t="str">
        <f>_xlfn.XLOOKUP(Table1_1[[#This Row],[Analyte]],[1]analyte_order!$B:$B,[1]analyte_order!$C:$C)</f>
        <v>307-24-4</v>
      </c>
      <c r="K4550">
        <f>_xlfn.XLOOKUP(Table1_1[[#This Row],[CAS_rn]],[1]analyte_order!$C:$C,[1]analyte_order!$E:$E)</f>
        <v>3</v>
      </c>
      <c r="L4550" s="3">
        <v>4.215E-2</v>
      </c>
    </row>
    <row r="4551" spans="1:12" x14ac:dyDescent="0.3">
      <c r="A4551" t="s">
        <v>246</v>
      </c>
      <c r="B4551" s="1">
        <v>44427</v>
      </c>
      <c r="C4551" s="1" t="str">
        <f t="shared" si="71"/>
        <v>21231</v>
      </c>
      <c r="D4551" t="s">
        <v>109</v>
      </c>
      <c r="E4551" t="s">
        <v>120</v>
      </c>
      <c r="F4551" t="s">
        <v>113</v>
      </c>
      <c r="G4551">
        <v>19.5</v>
      </c>
      <c r="H4551">
        <v>175.9</v>
      </c>
      <c r="I4551" t="s">
        <v>10</v>
      </c>
      <c r="J4551" t="str">
        <f>_xlfn.XLOOKUP(Table1_1[[#This Row],[Analyte]],[1]analyte_order!$B:$B,[1]analyte_order!$C:$C)</f>
        <v>375-85-9</v>
      </c>
      <c r="K4551">
        <f>_xlfn.XLOOKUP(Table1_1[[#This Row],[CAS_rn]],[1]analyte_order!$C:$C,[1]analyte_order!$E:$E)</f>
        <v>4</v>
      </c>
      <c r="L4551" s="3">
        <v>4.215E-2</v>
      </c>
    </row>
    <row r="4552" spans="1:12" x14ac:dyDescent="0.3">
      <c r="A4552" t="s">
        <v>246</v>
      </c>
      <c r="B4552" s="1">
        <v>44427</v>
      </c>
      <c r="C4552" s="1" t="str">
        <f t="shared" si="71"/>
        <v>21231</v>
      </c>
      <c r="D4552" t="s">
        <v>109</v>
      </c>
      <c r="E4552" t="s">
        <v>120</v>
      </c>
      <c r="F4552" t="s">
        <v>113</v>
      </c>
      <c r="G4552">
        <v>19.5</v>
      </c>
      <c r="H4552">
        <v>175.9</v>
      </c>
      <c r="I4552" t="s">
        <v>11</v>
      </c>
      <c r="J4552" t="str">
        <f>_xlfn.XLOOKUP(Table1_1[[#This Row],[Analyte]],[1]analyte_order!$B:$B,[1]analyte_order!$C:$C)</f>
        <v>335-67-1</v>
      </c>
      <c r="K4552">
        <f>_xlfn.XLOOKUP(Table1_1[[#This Row],[CAS_rn]],[1]analyte_order!$C:$C,[1]analyte_order!$E:$E)</f>
        <v>5</v>
      </c>
      <c r="L4552" s="3">
        <v>0.20349999999999999</v>
      </c>
    </row>
    <row r="4553" spans="1:12" x14ac:dyDescent="0.3">
      <c r="A4553" t="s">
        <v>246</v>
      </c>
      <c r="B4553" s="1">
        <v>44427</v>
      </c>
      <c r="C4553" s="1" t="str">
        <f t="shared" si="71"/>
        <v>21231</v>
      </c>
      <c r="D4553" t="s">
        <v>109</v>
      </c>
      <c r="E4553" t="s">
        <v>120</v>
      </c>
      <c r="F4553" t="s">
        <v>113</v>
      </c>
      <c r="G4553">
        <v>19.5</v>
      </c>
      <c r="H4553">
        <v>175.9</v>
      </c>
      <c r="I4553" t="s">
        <v>12</v>
      </c>
      <c r="J4553" t="str">
        <f>_xlfn.XLOOKUP(Table1_1[[#This Row],[Analyte]],[1]analyte_order!$B:$B,[1]analyte_order!$C:$C)</f>
        <v>375-95-1</v>
      </c>
      <c r="K4553">
        <f>_xlfn.XLOOKUP(Table1_1[[#This Row],[CAS_rn]],[1]analyte_order!$C:$C,[1]analyte_order!$E:$E)</f>
        <v>6</v>
      </c>
      <c r="L4553" s="3">
        <v>0.28999999999999998</v>
      </c>
    </row>
    <row r="4554" spans="1:12" x14ac:dyDescent="0.3">
      <c r="A4554" t="s">
        <v>246</v>
      </c>
      <c r="B4554" s="1">
        <v>44427</v>
      </c>
      <c r="C4554" s="1" t="str">
        <f t="shared" si="71"/>
        <v>21231</v>
      </c>
      <c r="D4554" t="s">
        <v>109</v>
      </c>
      <c r="E4554" t="s">
        <v>120</v>
      </c>
      <c r="F4554" t="s">
        <v>113</v>
      </c>
      <c r="G4554">
        <v>19.5</v>
      </c>
      <c r="H4554">
        <v>175.9</v>
      </c>
      <c r="I4554" t="s">
        <v>19</v>
      </c>
      <c r="J4554" t="str">
        <f>_xlfn.XLOOKUP(Table1_1[[#This Row],[Analyte]],[1]analyte_order!$B:$B,[1]analyte_order!$C:$C)</f>
        <v>335-76-2</v>
      </c>
      <c r="K4554">
        <f>_xlfn.XLOOKUP(Table1_1[[#This Row],[CAS_rn]],[1]analyte_order!$C:$C,[1]analyte_order!$E:$E)</f>
        <v>7</v>
      </c>
      <c r="L4554" s="3">
        <v>5.72</v>
      </c>
    </row>
    <row r="4555" spans="1:12" x14ac:dyDescent="0.3">
      <c r="A4555" t="s">
        <v>246</v>
      </c>
      <c r="B4555" s="1">
        <v>44427</v>
      </c>
      <c r="C4555" s="1" t="str">
        <f t="shared" si="71"/>
        <v>21231</v>
      </c>
      <c r="D4555" t="s">
        <v>109</v>
      </c>
      <c r="E4555" t="s">
        <v>120</v>
      </c>
      <c r="F4555" t="s">
        <v>113</v>
      </c>
      <c r="G4555">
        <v>19.5</v>
      </c>
      <c r="H4555">
        <v>175.9</v>
      </c>
      <c r="I4555" t="s">
        <v>20</v>
      </c>
      <c r="J4555" t="str">
        <f>_xlfn.XLOOKUP(Table1_1[[#This Row],[Analyte]],[1]analyte_order!$B:$B,[1]analyte_order!$C:$C)</f>
        <v>2058-94-8</v>
      </c>
      <c r="K4555">
        <f>_xlfn.XLOOKUP(Table1_1[[#This Row],[CAS_rn]],[1]analyte_order!$C:$C,[1]analyte_order!$E:$E)</f>
        <v>8</v>
      </c>
      <c r="L4555" s="3">
        <v>18</v>
      </c>
    </row>
    <row r="4556" spans="1:12" x14ac:dyDescent="0.3">
      <c r="A4556" t="s">
        <v>246</v>
      </c>
      <c r="B4556" s="1">
        <v>44427</v>
      </c>
      <c r="C4556" s="1" t="str">
        <f t="shared" si="71"/>
        <v>21231</v>
      </c>
      <c r="D4556" t="s">
        <v>109</v>
      </c>
      <c r="E4556" t="s">
        <v>120</v>
      </c>
      <c r="F4556" t="s">
        <v>113</v>
      </c>
      <c r="G4556">
        <v>19.5</v>
      </c>
      <c r="H4556">
        <v>175.9</v>
      </c>
      <c r="I4556" t="s">
        <v>21</v>
      </c>
      <c r="J4556" t="str">
        <f>_xlfn.XLOOKUP(Table1_1[[#This Row],[Analyte]],[1]analyte_order!$B:$B,[1]analyte_order!$C:$C)</f>
        <v>307-55-1</v>
      </c>
      <c r="K4556">
        <f>_xlfn.XLOOKUP(Table1_1[[#This Row],[CAS_rn]],[1]analyte_order!$C:$C,[1]analyte_order!$E:$E)</f>
        <v>9</v>
      </c>
      <c r="L4556" s="3">
        <v>24.6</v>
      </c>
    </row>
    <row r="4557" spans="1:12" x14ac:dyDescent="0.3">
      <c r="A4557" t="s">
        <v>246</v>
      </c>
      <c r="B4557" s="1">
        <v>44427</v>
      </c>
      <c r="C4557" s="1" t="str">
        <f t="shared" si="71"/>
        <v>21231</v>
      </c>
      <c r="D4557" t="s">
        <v>109</v>
      </c>
      <c r="E4557" t="s">
        <v>120</v>
      </c>
      <c r="F4557" t="s">
        <v>113</v>
      </c>
      <c r="G4557">
        <v>19.5</v>
      </c>
      <c r="H4557">
        <v>175.9</v>
      </c>
      <c r="I4557" t="s">
        <v>22</v>
      </c>
      <c r="J4557" t="str">
        <f>_xlfn.XLOOKUP(Table1_1[[#This Row],[Analyte]],[1]analyte_order!$B:$B,[1]analyte_order!$C:$C)</f>
        <v>72629-94-8</v>
      </c>
      <c r="K4557">
        <f>_xlfn.XLOOKUP(Table1_1[[#This Row],[CAS_rn]],[1]analyte_order!$C:$C,[1]analyte_order!$E:$E)</f>
        <v>10</v>
      </c>
      <c r="L4557" s="3">
        <v>25.8</v>
      </c>
    </row>
    <row r="4558" spans="1:12" x14ac:dyDescent="0.3">
      <c r="A4558" t="s">
        <v>246</v>
      </c>
      <c r="B4558" s="1">
        <v>44427</v>
      </c>
      <c r="C4558" s="1" t="str">
        <f t="shared" si="71"/>
        <v>21231</v>
      </c>
      <c r="D4558" t="s">
        <v>109</v>
      </c>
      <c r="E4558" t="s">
        <v>120</v>
      </c>
      <c r="F4558" t="s">
        <v>113</v>
      </c>
      <c r="G4558">
        <v>19.5</v>
      </c>
      <c r="H4558">
        <v>175.9</v>
      </c>
      <c r="I4558" t="s">
        <v>23</v>
      </c>
      <c r="J4558" t="str">
        <f>_xlfn.XLOOKUP(Table1_1[[#This Row],[Analyte]],[1]analyte_order!$B:$B,[1]analyte_order!$C:$C)</f>
        <v>376-06-7</v>
      </c>
      <c r="K4558">
        <f>_xlfn.XLOOKUP(Table1_1[[#This Row],[CAS_rn]],[1]analyte_order!$C:$C,[1]analyte_order!$E:$E)</f>
        <v>11</v>
      </c>
      <c r="L4558" s="3">
        <v>20.5</v>
      </c>
    </row>
    <row r="4559" spans="1:12" x14ac:dyDescent="0.3">
      <c r="A4559" t="s">
        <v>246</v>
      </c>
      <c r="B4559" s="1">
        <v>44427</v>
      </c>
      <c r="C4559" s="1" t="str">
        <f t="shared" si="71"/>
        <v>21231</v>
      </c>
      <c r="D4559" t="s">
        <v>109</v>
      </c>
      <c r="E4559" t="s">
        <v>120</v>
      </c>
      <c r="F4559" t="s">
        <v>113</v>
      </c>
      <c r="G4559">
        <v>19.5</v>
      </c>
      <c r="H4559">
        <v>175.9</v>
      </c>
      <c r="I4559" t="s">
        <v>24</v>
      </c>
      <c r="J4559" t="str">
        <f>_xlfn.XLOOKUP(Table1_1[[#This Row],[Analyte]],[1]analyte_order!$B:$B,[1]analyte_order!$C:$C)</f>
        <v>67905-19-5</v>
      </c>
      <c r="K4559">
        <f>_xlfn.XLOOKUP(Table1_1[[#This Row],[CAS_rn]],[1]analyte_order!$C:$C,[1]analyte_order!$E:$E)</f>
        <v>12</v>
      </c>
      <c r="L4559" s="3">
        <v>1.67</v>
      </c>
    </row>
    <row r="4560" spans="1:12" x14ac:dyDescent="0.3">
      <c r="A4560" t="s">
        <v>246</v>
      </c>
      <c r="B4560" s="1">
        <v>44427</v>
      </c>
      <c r="C4560" s="1" t="str">
        <f t="shared" si="71"/>
        <v>21231</v>
      </c>
      <c r="D4560" t="s">
        <v>109</v>
      </c>
      <c r="E4560" t="s">
        <v>120</v>
      </c>
      <c r="F4560" t="s">
        <v>113</v>
      </c>
      <c r="G4560">
        <v>19.5</v>
      </c>
      <c r="H4560">
        <v>175.9</v>
      </c>
      <c r="I4560" t="s">
        <v>13</v>
      </c>
      <c r="J4560" t="str">
        <f>_xlfn.XLOOKUP(Table1_1[[#This Row],[Analyte]],[1]analyte_order!$B:$B,[1]analyte_order!$C:$C)</f>
        <v>375-73-5</v>
      </c>
      <c r="K4560">
        <f>_xlfn.XLOOKUP(Table1_1[[#This Row],[CAS_rn]],[1]analyte_order!$C:$C,[1]analyte_order!$E:$E)</f>
        <v>14</v>
      </c>
      <c r="L4560" s="3">
        <v>4.215E-2</v>
      </c>
    </row>
    <row r="4561" spans="1:12" x14ac:dyDescent="0.3">
      <c r="A4561" t="s">
        <v>246</v>
      </c>
      <c r="B4561" s="1">
        <v>44427</v>
      </c>
      <c r="C4561" s="1" t="str">
        <f t="shared" si="71"/>
        <v>21231</v>
      </c>
      <c r="D4561" t="s">
        <v>109</v>
      </c>
      <c r="E4561" t="s">
        <v>120</v>
      </c>
      <c r="F4561" t="s">
        <v>113</v>
      </c>
      <c r="G4561">
        <v>19.5</v>
      </c>
      <c r="H4561">
        <v>175.9</v>
      </c>
      <c r="I4561" t="s">
        <v>14</v>
      </c>
      <c r="J4561" t="str">
        <f>_xlfn.XLOOKUP(Table1_1[[#This Row],[Analyte]],[1]analyte_order!$B:$B,[1]analyte_order!$C:$C)</f>
        <v>2706-91-4</v>
      </c>
      <c r="K4561">
        <f>_xlfn.XLOOKUP(Table1_1[[#This Row],[CAS_rn]],[1]analyte_order!$C:$C,[1]analyte_order!$E:$E)</f>
        <v>15</v>
      </c>
      <c r="L4561" s="3">
        <v>0.23300000000000001</v>
      </c>
    </row>
    <row r="4562" spans="1:12" x14ac:dyDescent="0.3">
      <c r="A4562" t="s">
        <v>246</v>
      </c>
      <c r="B4562" s="1">
        <v>44427</v>
      </c>
      <c r="C4562" s="1" t="str">
        <f t="shared" si="71"/>
        <v>21231</v>
      </c>
      <c r="D4562" t="s">
        <v>109</v>
      </c>
      <c r="E4562" t="s">
        <v>120</v>
      </c>
      <c r="F4562" t="s">
        <v>113</v>
      </c>
      <c r="G4562">
        <v>19.5</v>
      </c>
      <c r="H4562">
        <v>175.9</v>
      </c>
      <c r="I4562" t="s">
        <v>15</v>
      </c>
      <c r="J4562" t="str">
        <f>_xlfn.XLOOKUP(Table1_1[[#This Row],[Analyte]],[1]analyte_order!$B:$B,[1]analyte_order!$C:$C)</f>
        <v>355-46-4</v>
      </c>
      <c r="K4562">
        <f>_xlfn.XLOOKUP(Table1_1[[#This Row],[CAS_rn]],[1]analyte_order!$C:$C,[1]analyte_order!$E:$E)</f>
        <v>16</v>
      </c>
      <c r="L4562" s="3">
        <v>26.8</v>
      </c>
    </row>
    <row r="4563" spans="1:12" x14ac:dyDescent="0.3">
      <c r="A4563" t="s">
        <v>246</v>
      </c>
      <c r="B4563" s="1">
        <v>44427</v>
      </c>
      <c r="C4563" s="1" t="str">
        <f t="shared" si="71"/>
        <v>21231</v>
      </c>
      <c r="D4563" t="s">
        <v>109</v>
      </c>
      <c r="E4563" t="s">
        <v>120</v>
      </c>
      <c r="F4563" t="s">
        <v>113</v>
      </c>
      <c r="G4563">
        <v>19.5</v>
      </c>
      <c r="H4563">
        <v>175.9</v>
      </c>
      <c r="I4563" t="s">
        <v>16</v>
      </c>
      <c r="J4563" t="str">
        <f>_xlfn.XLOOKUP(Table1_1[[#This Row],[Analyte]],[1]analyte_order!$B:$B,[1]analyte_order!$C:$C)</f>
        <v>375-92-8</v>
      </c>
      <c r="K4563">
        <f>_xlfn.XLOOKUP(Table1_1[[#This Row],[CAS_rn]],[1]analyte_order!$C:$C,[1]analyte_order!$E:$E)</f>
        <v>17</v>
      </c>
      <c r="L4563" s="3">
        <v>20</v>
      </c>
    </row>
    <row r="4564" spans="1:12" x14ac:dyDescent="0.3">
      <c r="A4564" t="s">
        <v>246</v>
      </c>
      <c r="B4564" s="1">
        <v>44427</v>
      </c>
      <c r="C4564" s="1" t="str">
        <f t="shared" si="71"/>
        <v>21231</v>
      </c>
      <c r="D4564" t="s">
        <v>109</v>
      </c>
      <c r="E4564" t="s">
        <v>120</v>
      </c>
      <c r="F4564" t="s">
        <v>113</v>
      </c>
      <c r="G4564">
        <v>19.5</v>
      </c>
      <c r="H4564">
        <v>175.9</v>
      </c>
      <c r="I4564" t="s">
        <v>17</v>
      </c>
      <c r="J4564" t="str">
        <f>_xlfn.XLOOKUP(Table1_1[[#This Row],[Analyte]],[1]analyte_order!$B:$B,[1]analyte_order!$C:$C)</f>
        <v>1763-23-1</v>
      </c>
      <c r="K4564">
        <f>_xlfn.XLOOKUP(Table1_1[[#This Row],[CAS_rn]],[1]analyte_order!$C:$C,[1]analyte_order!$E:$E)</f>
        <v>18</v>
      </c>
      <c r="L4564" s="3">
        <v>3100</v>
      </c>
    </row>
    <row r="4565" spans="1:12" x14ac:dyDescent="0.3">
      <c r="A4565" t="s">
        <v>246</v>
      </c>
      <c r="B4565" s="1">
        <v>44427</v>
      </c>
      <c r="C4565" s="1" t="str">
        <f t="shared" si="71"/>
        <v>21231</v>
      </c>
      <c r="D4565" t="s">
        <v>109</v>
      </c>
      <c r="E4565" t="s">
        <v>120</v>
      </c>
      <c r="F4565" t="s">
        <v>113</v>
      </c>
      <c r="G4565">
        <v>19.5</v>
      </c>
      <c r="H4565">
        <v>175.9</v>
      </c>
      <c r="I4565" t="s">
        <v>25</v>
      </c>
      <c r="J4565" t="str">
        <f>_xlfn.XLOOKUP(Table1_1[[#This Row],[Analyte]],[1]analyte_order!$B:$B,[1]analyte_order!$C:$C)</f>
        <v>68259-12-1</v>
      </c>
      <c r="K4565">
        <f>_xlfn.XLOOKUP(Table1_1[[#This Row],[CAS_rn]],[1]analyte_order!$C:$C,[1]analyte_order!$E:$E)</f>
        <v>19</v>
      </c>
      <c r="L4565" s="3">
        <v>23.1</v>
      </c>
    </row>
    <row r="4566" spans="1:12" x14ac:dyDescent="0.3">
      <c r="A4566" t="s">
        <v>246</v>
      </c>
      <c r="B4566" s="1">
        <v>44427</v>
      </c>
      <c r="C4566" s="1" t="str">
        <f t="shared" si="71"/>
        <v>21231</v>
      </c>
      <c r="D4566" t="s">
        <v>109</v>
      </c>
      <c r="E4566" t="s">
        <v>120</v>
      </c>
      <c r="F4566" t="s">
        <v>113</v>
      </c>
      <c r="G4566">
        <v>19.5</v>
      </c>
      <c r="H4566">
        <v>175.9</v>
      </c>
      <c r="I4566" t="s">
        <v>26</v>
      </c>
      <c r="J4566" t="str">
        <f>_xlfn.XLOOKUP(Table1_1[[#This Row],[Analyte]],[1]analyte_order!$B:$B,[1]analyte_order!$C:$C)</f>
        <v>335-77-3</v>
      </c>
      <c r="K4566">
        <f>_xlfn.XLOOKUP(Table1_1[[#This Row],[CAS_rn]],[1]analyte_order!$C:$C,[1]analyte_order!$E:$E)</f>
        <v>20</v>
      </c>
      <c r="L4566" s="3">
        <v>37.5</v>
      </c>
    </row>
    <row r="4567" spans="1:12" x14ac:dyDescent="0.3">
      <c r="A4567" t="s">
        <v>246</v>
      </c>
      <c r="B4567" s="1">
        <v>44427</v>
      </c>
      <c r="C4567" s="1" t="str">
        <f t="shared" si="71"/>
        <v>21231</v>
      </c>
      <c r="D4567" t="s">
        <v>109</v>
      </c>
      <c r="E4567" t="s">
        <v>120</v>
      </c>
      <c r="F4567" t="s">
        <v>113</v>
      </c>
      <c r="G4567">
        <v>19.5</v>
      </c>
      <c r="H4567">
        <v>175.9</v>
      </c>
      <c r="I4567" t="s">
        <v>27</v>
      </c>
      <c r="J4567" t="str">
        <f>_xlfn.XLOOKUP(Table1_1[[#This Row],[Analyte]],[1]analyte_order!$B:$B,[1]analyte_order!$C:$C)</f>
        <v>79780-39-5</v>
      </c>
      <c r="K4567">
        <f>_xlfn.XLOOKUP(Table1_1[[#This Row],[CAS_rn]],[1]analyte_order!$C:$C,[1]analyte_order!$E:$E)</f>
        <v>21</v>
      </c>
      <c r="L4567" s="3">
        <v>22.2</v>
      </c>
    </row>
    <row r="4568" spans="1:12" x14ac:dyDescent="0.3">
      <c r="A4568" t="s">
        <v>246</v>
      </c>
      <c r="B4568" s="1">
        <v>44427</v>
      </c>
      <c r="C4568" s="1" t="str">
        <f t="shared" si="71"/>
        <v>21231</v>
      </c>
      <c r="D4568" t="s">
        <v>109</v>
      </c>
      <c r="E4568" t="s">
        <v>120</v>
      </c>
      <c r="F4568" t="s">
        <v>113</v>
      </c>
      <c r="G4568">
        <v>19.5</v>
      </c>
      <c r="H4568">
        <v>175.9</v>
      </c>
      <c r="I4568" t="s">
        <v>28</v>
      </c>
      <c r="J4568" t="str">
        <f>_xlfn.XLOOKUP(Table1_1[[#This Row],[Analyte]],[1]analyte_order!$B:$B,[1]analyte_order!$C:$C)</f>
        <v>757124-72-4</v>
      </c>
      <c r="K4568">
        <f>_xlfn.XLOOKUP(Table1_1[[#This Row],[CAS_rn]],[1]analyte_order!$C:$C,[1]analyte_order!$E:$E)</f>
        <v>22</v>
      </c>
      <c r="L4568" s="3">
        <v>0.21049999999999999</v>
      </c>
    </row>
    <row r="4569" spans="1:12" x14ac:dyDescent="0.3">
      <c r="A4569" t="s">
        <v>246</v>
      </c>
      <c r="B4569" s="1">
        <v>44427</v>
      </c>
      <c r="C4569" s="1" t="str">
        <f t="shared" si="71"/>
        <v>21231</v>
      </c>
      <c r="D4569" t="s">
        <v>109</v>
      </c>
      <c r="E4569" t="s">
        <v>120</v>
      </c>
      <c r="F4569" t="s">
        <v>113</v>
      </c>
      <c r="G4569">
        <v>19.5</v>
      </c>
      <c r="H4569">
        <v>175.9</v>
      </c>
      <c r="I4569" t="s">
        <v>18</v>
      </c>
      <c r="J4569" t="str">
        <f>_xlfn.XLOOKUP(Table1_1[[#This Row],[Analyte]],[1]analyte_order!$B:$B,[1]analyte_order!$C:$C)</f>
        <v>27619-97-2</v>
      </c>
      <c r="K4569">
        <f>_xlfn.XLOOKUP(Table1_1[[#This Row],[CAS_rn]],[1]analyte_order!$C:$C,[1]analyte_order!$E:$E)</f>
        <v>23</v>
      </c>
      <c r="L4569" s="3">
        <v>9.2999999999999999E-2</v>
      </c>
    </row>
    <row r="4570" spans="1:12" x14ac:dyDescent="0.3">
      <c r="A4570" t="s">
        <v>246</v>
      </c>
      <c r="B4570" s="1">
        <v>44427</v>
      </c>
      <c r="C4570" s="1" t="str">
        <f t="shared" si="71"/>
        <v>21231</v>
      </c>
      <c r="D4570" t="s">
        <v>109</v>
      </c>
      <c r="E4570" t="s">
        <v>120</v>
      </c>
      <c r="F4570" t="s">
        <v>113</v>
      </c>
      <c r="G4570">
        <v>19.5</v>
      </c>
      <c r="H4570">
        <v>175.9</v>
      </c>
      <c r="I4570" t="s">
        <v>29</v>
      </c>
      <c r="J4570" t="str">
        <f>_xlfn.XLOOKUP(Table1_1[[#This Row],[Analyte]],[1]analyte_order!$B:$B,[1]analyte_order!$C:$C)</f>
        <v>39108-34-4</v>
      </c>
      <c r="K4570">
        <f>_xlfn.XLOOKUP(Table1_1[[#This Row],[CAS_rn]],[1]analyte_order!$C:$C,[1]analyte_order!$E:$E)</f>
        <v>24</v>
      </c>
      <c r="L4570" s="3">
        <v>17.3</v>
      </c>
    </row>
    <row r="4571" spans="1:12" x14ac:dyDescent="0.3">
      <c r="A4571" t="s">
        <v>246</v>
      </c>
      <c r="B4571" s="1">
        <v>44427</v>
      </c>
      <c r="C4571" s="1" t="str">
        <f t="shared" si="71"/>
        <v>21231</v>
      </c>
      <c r="D4571" t="s">
        <v>109</v>
      </c>
      <c r="E4571" t="s">
        <v>120</v>
      </c>
      <c r="F4571" t="s">
        <v>113</v>
      </c>
      <c r="G4571">
        <v>19.5</v>
      </c>
      <c r="H4571">
        <v>175.9</v>
      </c>
      <c r="I4571" t="s">
        <v>30</v>
      </c>
      <c r="J4571" t="str">
        <f>_xlfn.XLOOKUP(Table1_1[[#This Row],[Analyte]],[1]analyte_order!$B:$B,[1]analyte_order!$C:$C)</f>
        <v>120226-60-0</v>
      </c>
      <c r="K4571">
        <f>_xlfn.XLOOKUP(Table1_1[[#This Row],[CAS_rn]],[1]analyte_order!$C:$C,[1]analyte_order!$E:$E)</f>
        <v>25</v>
      </c>
      <c r="L4571" s="3">
        <v>7.18</v>
      </c>
    </row>
    <row r="4572" spans="1:12" x14ac:dyDescent="0.3">
      <c r="A4572" t="s">
        <v>246</v>
      </c>
      <c r="B4572" s="1">
        <v>44427</v>
      </c>
      <c r="C4572" s="1" t="str">
        <f t="shared" si="71"/>
        <v>21231</v>
      </c>
      <c r="D4572" t="s">
        <v>109</v>
      </c>
      <c r="E4572" t="s">
        <v>120</v>
      </c>
      <c r="F4572" t="s">
        <v>113</v>
      </c>
      <c r="G4572">
        <v>19.5</v>
      </c>
      <c r="H4572">
        <v>175.9</v>
      </c>
      <c r="I4572" t="s">
        <v>31</v>
      </c>
      <c r="J4572" t="str">
        <f>_xlfn.XLOOKUP(Table1_1[[#This Row],[Analyte]],[1]analyte_order!$B:$B,[1]analyte_order!$C:$C)</f>
        <v>2355-31-9</v>
      </c>
      <c r="K4572">
        <f>_xlfn.XLOOKUP(Table1_1[[#This Row],[CAS_rn]],[1]analyte_order!$C:$C,[1]analyte_order!$E:$E)</f>
        <v>26</v>
      </c>
      <c r="L4572" s="3">
        <v>0.1055</v>
      </c>
    </row>
    <row r="4573" spans="1:12" x14ac:dyDescent="0.3">
      <c r="A4573" t="s">
        <v>246</v>
      </c>
      <c r="B4573" s="1">
        <v>44427</v>
      </c>
      <c r="C4573" s="1" t="str">
        <f t="shared" si="71"/>
        <v>21231</v>
      </c>
      <c r="D4573" t="s">
        <v>109</v>
      </c>
      <c r="E4573" t="s">
        <v>120</v>
      </c>
      <c r="F4573" t="s">
        <v>113</v>
      </c>
      <c r="G4573">
        <v>19.5</v>
      </c>
      <c r="H4573">
        <v>175.9</v>
      </c>
      <c r="I4573" t="s">
        <v>32</v>
      </c>
      <c r="J4573" t="str">
        <f>_xlfn.XLOOKUP(Table1_1[[#This Row],[Analyte]],[1]analyte_order!$B:$B,[1]analyte_order!$C:$C)</f>
        <v>2991-50-6</v>
      </c>
      <c r="K4573">
        <f>_xlfn.XLOOKUP(Table1_1[[#This Row],[CAS_rn]],[1]analyte_order!$C:$C,[1]analyte_order!$E:$E)</f>
        <v>27</v>
      </c>
      <c r="L4573" s="3">
        <v>4.215E-2</v>
      </c>
    </row>
    <row r="4574" spans="1:12" x14ac:dyDescent="0.3">
      <c r="A4574" t="s">
        <v>246</v>
      </c>
      <c r="B4574" s="1">
        <v>44427</v>
      </c>
      <c r="C4574" s="1" t="str">
        <f t="shared" si="71"/>
        <v>21231</v>
      </c>
      <c r="D4574" t="s">
        <v>109</v>
      </c>
      <c r="E4574" t="s">
        <v>120</v>
      </c>
      <c r="F4574" t="s">
        <v>113</v>
      </c>
      <c r="G4574">
        <v>19.5</v>
      </c>
      <c r="H4574">
        <v>175.9</v>
      </c>
      <c r="I4574" t="s">
        <v>33</v>
      </c>
      <c r="J4574" t="str">
        <f>_xlfn.XLOOKUP(Table1_1[[#This Row],[Analyte]],[1]analyte_order!$B:$B,[1]analyte_order!$C:$C)</f>
        <v>754-91-6</v>
      </c>
      <c r="K4574">
        <f>_xlfn.XLOOKUP(Table1_1[[#This Row],[CAS_rn]],[1]analyte_order!$C:$C,[1]analyte_order!$E:$E)</f>
        <v>28</v>
      </c>
      <c r="L4574" s="3">
        <v>18.100000000000001</v>
      </c>
    </row>
    <row r="4575" spans="1:12" x14ac:dyDescent="0.3">
      <c r="A4575" t="s">
        <v>246</v>
      </c>
      <c r="B4575" s="1">
        <v>44427</v>
      </c>
      <c r="C4575" s="1" t="str">
        <f t="shared" si="71"/>
        <v>21231</v>
      </c>
      <c r="D4575" t="s">
        <v>109</v>
      </c>
      <c r="E4575" t="s">
        <v>120</v>
      </c>
      <c r="F4575" t="s">
        <v>113</v>
      </c>
      <c r="G4575">
        <v>19.5</v>
      </c>
      <c r="H4575">
        <v>175.9</v>
      </c>
      <c r="I4575" t="s">
        <v>34</v>
      </c>
      <c r="J4575" t="str">
        <f>_xlfn.XLOOKUP(Table1_1[[#This Row],[Analyte]],[1]analyte_order!$B:$B,[1]analyte_order!$C:$C)</f>
        <v>2806-24-8</v>
      </c>
      <c r="K4575">
        <f>_xlfn.XLOOKUP(Table1_1[[#This Row],[CAS_rn]],[1]analyte_order!$C:$C,[1]analyte_order!$E:$E)</f>
        <v>29</v>
      </c>
      <c r="L4575" s="3">
        <v>0.1055</v>
      </c>
    </row>
    <row r="4576" spans="1:12" x14ac:dyDescent="0.3">
      <c r="A4576" t="s">
        <v>246</v>
      </c>
      <c r="B4576" s="1">
        <v>44427</v>
      </c>
      <c r="C4576" s="1" t="str">
        <f t="shared" si="71"/>
        <v>21231</v>
      </c>
      <c r="D4576" t="s">
        <v>109</v>
      </c>
      <c r="E4576" t="s">
        <v>120</v>
      </c>
      <c r="F4576" t="s">
        <v>113</v>
      </c>
      <c r="G4576">
        <v>19.5</v>
      </c>
      <c r="H4576">
        <v>175.9</v>
      </c>
      <c r="I4576" t="s">
        <v>35</v>
      </c>
      <c r="J4576" t="str">
        <f>_xlfn.XLOOKUP(Table1_1[[#This Row],[Analyte]],[1]analyte_order!$B:$B,[1]analyte_order!$C:$C)</f>
        <v>31506-32-8</v>
      </c>
      <c r="K4576">
        <f>_xlfn.XLOOKUP(Table1_1[[#This Row],[CAS_rn]],[1]analyte_order!$C:$C,[1]analyte_order!$E:$E)</f>
        <v>30</v>
      </c>
      <c r="L4576" s="3">
        <v>0.21049999999999999</v>
      </c>
    </row>
    <row r="4577" spans="1:12" x14ac:dyDescent="0.3">
      <c r="A4577" t="s">
        <v>246</v>
      </c>
      <c r="B4577" s="1">
        <v>44427</v>
      </c>
      <c r="C4577" s="1" t="str">
        <f t="shared" si="71"/>
        <v>21231</v>
      </c>
      <c r="D4577" t="s">
        <v>109</v>
      </c>
      <c r="E4577" t="s">
        <v>120</v>
      </c>
      <c r="F4577" t="s">
        <v>113</v>
      </c>
      <c r="G4577">
        <v>19.5</v>
      </c>
      <c r="H4577">
        <v>175.9</v>
      </c>
      <c r="I4577" t="s">
        <v>36</v>
      </c>
      <c r="J4577" t="str">
        <f>_xlfn.XLOOKUP(Table1_1[[#This Row],[Analyte]],[1]analyte_order!$B:$B,[1]analyte_order!$C:$C)</f>
        <v>4151-50-2</v>
      </c>
      <c r="K4577">
        <f>_xlfn.XLOOKUP(Table1_1[[#This Row],[CAS_rn]],[1]analyte_order!$C:$C,[1]analyte_order!$E:$E)</f>
        <v>31</v>
      </c>
      <c r="L4577" s="3">
        <v>4.215E-2</v>
      </c>
    </row>
    <row r="4578" spans="1:12" x14ac:dyDescent="0.3">
      <c r="A4578" t="s">
        <v>246</v>
      </c>
      <c r="B4578" s="1">
        <v>44427</v>
      </c>
      <c r="C4578" s="1" t="str">
        <f t="shared" si="71"/>
        <v>21231</v>
      </c>
      <c r="D4578" t="s">
        <v>109</v>
      </c>
      <c r="E4578" t="s">
        <v>120</v>
      </c>
      <c r="F4578" t="s">
        <v>113</v>
      </c>
      <c r="G4578">
        <v>19.5</v>
      </c>
      <c r="H4578">
        <v>175.9</v>
      </c>
      <c r="I4578" t="s">
        <v>37</v>
      </c>
      <c r="J4578" t="str">
        <f>_xlfn.XLOOKUP(Table1_1[[#This Row],[Analyte]],[1]analyte_order!$B:$B,[1]analyte_order!$C:$C)</f>
        <v>13252-13-6</v>
      </c>
      <c r="K4578">
        <f>_xlfn.XLOOKUP(Table1_1[[#This Row],[CAS_rn]],[1]analyte_order!$C:$C,[1]analyte_order!$E:$E)</f>
        <v>34</v>
      </c>
      <c r="L4578" s="3">
        <v>4.215E-2</v>
      </c>
    </row>
    <row r="4579" spans="1:12" x14ac:dyDescent="0.3">
      <c r="A4579" t="s">
        <v>246</v>
      </c>
      <c r="B4579" s="1">
        <v>44427</v>
      </c>
      <c r="C4579" s="1" t="str">
        <f t="shared" si="71"/>
        <v>21231</v>
      </c>
      <c r="D4579" t="s">
        <v>109</v>
      </c>
      <c r="E4579" t="s">
        <v>120</v>
      </c>
      <c r="F4579" t="s">
        <v>113</v>
      </c>
      <c r="G4579">
        <v>19.5</v>
      </c>
      <c r="H4579">
        <v>175.9</v>
      </c>
      <c r="I4579" t="s">
        <v>38</v>
      </c>
      <c r="J4579" t="str">
        <f>_xlfn.XLOOKUP(Table1_1[[#This Row],[Analyte]],[1]analyte_order!$B:$B,[1]analyte_order!$C:$C)</f>
        <v>919005-14-4</v>
      </c>
      <c r="K4579">
        <f>_xlfn.XLOOKUP(Table1_1[[#This Row],[CAS_rn]],[1]analyte_order!$C:$C,[1]analyte_order!$E:$E)</f>
        <v>35</v>
      </c>
      <c r="L4579" s="3">
        <v>4.215E-2</v>
      </c>
    </row>
    <row r="4580" spans="1:12" x14ac:dyDescent="0.3">
      <c r="A4580" t="s">
        <v>246</v>
      </c>
      <c r="B4580" s="1">
        <v>44427</v>
      </c>
      <c r="C4580" s="1" t="str">
        <f t="shared" si="71"/>
        <v>21231</v>
      </c>
      <c r="D4580" t="s">
        <v>109</v>
      </c>
      <c r="E4580" t="s">
        <v>120</v>
      </c>
      <c r="F4580" t="s">
        <v>113</v>
      </c>
      <c r="G4580">
        <v>19.5</v>
      </c>
      <c r="H4580">
        <v>175.9</v>
      </c>
      <c r="I4580" t="s">
        <v>39</v>
      </c>
      <c r="J4580" t="str">
        <f>_xlfn.XLOOKUP(Table1_1[[#This Row],[Analyte]],[1]analyte_order!$B:$B,[1]analyte_order!$C:$C)</f>
        <v>756426-58-1</v>
      </c>
      <c r="K4580">
        <f>_xlfn.XLOOKUP(Table1_1[[#This Row],[CAS_rn]],[1]analyte_order!$C:$C,[1]analyte_order!$E:$E)</f>
        <v>36</v>
      </c>
      <c r="L4580" s="3">
        <v>0.21049999999999999</v>
      </c>
    </row>
    <row r="4581" spans="1:12" x14ac:dyDescent="0.3">
      <c r="A4581" t="s">
        <v>246</v>
      </c>
      <c r="B4581" s="1">
        <v>44427</v>
      </c>
      <c r="C4581" s="1" t="str">
        <f t="shared" si="71"/>
        <v>21231</v>
      </c>
      <c r="D4581" t="s">
        <v>109</v>
      </c>
      <c r="E4581" t="s">
        <v>120</v>
      </c>
      <c r="F4581" t="s">
        <v>113</v>
      </c>
      <c r="G4581">
        <v>19.5</v>
      </c>
      <c r="H4581">
        <v>175.9</v>
      </c>
      <c r="I4581" t="s">
        <v>40</v>
      </c>
      <c r="J4581" t="str">
        <f>_xlfn.XLOOKUP(Table1_1[[#This Row],[Analyte]],[1]analyte_order!$B:$B,[1]analyte_order!$C:$C)</f>
        <v>763051-92-9</v>
      </c>
      <c r="K4581">
        <f>_xlfn.XLOOKUP(Table1_1[[#This Row],[CAS_rn]],[1]analyte_order!$C:$C,[1]analyte_order!$E:$E)</f>
        <v>37</v>
      </c>
      <c r="L4581" s="3">
        <v>0.21049999999999999</v>
      </c>
    </row>
    <row r="4582" spans="1:12" x14ac:dyDescent="0.3">
      <c r="A4582" t="s">
        <v>246</v>
      </c>
      <c r="B4582" s="1">
        <v>44427</v>
      </c>
      <c r="C4582" s="1" t="str">
        <f t="shared" si="71"/>
        <v>21231</v>
      </c>
      <c r="D4582" t="s">
        <v>109</v>
      </c>
      <c r="E4582" t="s">
        <v>120</v>
      </c>
      <c r="F4582" t="s">
        <v>113</v>
      </c>
      <c r="G4582">
        <v>19.5</v>
      </c>
      <c r="H4582">
        <v>175.9</v>
      </c>
      <c r="I4582" t="s">
        <v>41</v>
      </c>
      <c r="J4582" t="str">
        <f>_xlfn.XLOOKUP(Table1_1[[#This Row],[Analyte]],[1]analyte_order!$B:$B,[1]analyte_order!$C:$C)</f>
        <v>356-02-5</v>
      </c>
      <c r="K4582">
        <f>_xlfn.XLOOKUP(Table1_1[[#This Row],[CAS_rn]],[1]analyte_order!$C:$C,[1]analyte_order!$E:$E)</f>
        <v>38</v>
      </c>
      <c r="L4582" s="3">
        <v>0.42149999999999999</v>
      </c>
    </row>
    <row r="4583" spans="1:12" x14ac:dyDescent="0.3">
      <c r="A4583" t="s">
        <v>246</v>
      </c>
      <c r="B4583" s="1">
        <v>44427</v>
      </c>
      <c r="C4583" s="1" t="str">
        <f t="shared" si="71"/>
        <v>21231</v>
      </c>
      <c r="D4583" t="s">
        <v>109</v>
      </c>
      <c r="E4583" t="s">
        <v>120</v>
      </c>
      <c r="F4583" t="s">
        <v>113</v>
      </c>
      <c r="G4583">
        <v>19.5</v>
      </c>
      <c r="H4583">
        <v>175.9</v>
      </c>
      <c r="I4583" t="s">
        <v>42</v>
      </c>
      <c r="J4583" t="str">
        <f>_xlfn.XLOOKUP(Table1_1[[#This Row],[Analyte]],[1]analyte_order!$B:$B,[1]analyte_order!$C:$C)</f>
        <v>914637-49-3</v>
      </c>
      <c r="K4583">
        <f>_xlfn.XLOOKUP(Table1_1[[#This Row],[CAS_rn]],[1]analyte_order!$C:$C,[1]analyte_order!$E:$E)</f>
        <v>39</v>
      </c>
      <c r="L4583" s="3">
        <v>0.21049999999999999</v>
      </c>
    </row>
    <row r="4584" spans="1:12" x14ac:dyDescent="0.3">
      <c r="A4584" t="s">
        <v>246</v>
      </c>
      <c r="B4584" s="1">
        <v>44427</v>
      </c>
      <c r="C4584" s="1" t="str">
        <f t="shared" si="71"/>
        <v>21231</v>
      </c>
      <c r="D4584" t="s">
        <v>109</v>
      </c>
      <c r="E4584" t="s">
        <v>120</v>
      </c>
      <c r="F4584" t="s">
        <v>113</v>
      </c>
      <c r="G4584">
        <v>19.5</v>
      </c>
      <c r="H4584">
        <v>175.9</v>
      </c>
      <c r="I4584" t="s">
        <v>43</v>
      </c>
      <c r="J4584" t="str">
        <f>_xlfn.XLOOKUP(Table1_1[[#This Row],[Analyte]],[1]analyte_order!$B:$B,[1]analyte_order!$C:$C)</f>
        <v>812-70-4</v>
      </c>
      <c r="K4584">
        <f>_xlfn.XLOOKUP(Table1_1[[#This Row],[CAS_rn]],[1]analyte_order!$C:$C,[1]analyte_order!$E:$E)</f>
        <v>40</v>
      </c>
      <c r="L4584" s="3">
        <v>4.41</v>
      </c>
    </row>
    <row r="4585" spans="1:12" x14ac:dyDescent="0.3">
      <c r="A4585" t="s">
        <v>246</v>
      </c>
      <c r="B4585" s="1">
        <v>44427</v>
      </c>
      <c r="C4585" s="1" t="str">
        <f t="shared" si="71"/>
        <v>21231</v>
      </c>
      <c r="D4585" t="s">
        <v>109</v>
      </c>
      <c r="E4585" t="s">
        <v>120</v>
      </c>
      <c r="F4585" t="s">
        <v>113</v>
      </c>
      <c r="G4585">
        <v>19.5</v>
      </c>
      <c r="H4585">
        <v>175.9</v>
      </c>
      <c r="I4585" t="s">
        <v>44</v>
      </c>
      <c r="J4585" t="str">
        <f>_xlfn.XLOOKUP(Table1_1[[#This Row],[Analyte]],[1]analyte_order!$B:$B,[1]analyte_order!$C:$C)</f>
        <v>53826-12-3</v>
      </c>
      <c r="K4585">
        <f>_xlfn.XLOOKUP(Table1_1[[#This Row],[CAS_rn]],[1]analyte_order!$C:$C,[1]analyte_order!$E:$E)</f>
        <v>41</v>
      </c>
      <c r="L4585" s="3">
        <v>0.1055</v>
      </c>
    </row>
    <row r="4586" spans="1:12" x14ac:dyDescent="0.3">
      <c r="A4586" t="s">
        <v>246</v>
      </c>
      <c r="B4586" s="1">
        <v>44427</v>
      </c>
      <c r="C4586" s="1" t="str">
        <f t="shared" si="71"/>
        <v>21231</v>
      </c>
      <c r="D4586" t="s">
        <v>109</v>
      </c>
      <c r="E4586" t="s">
        <v>120</v>
      </c>
      <c r="F4586" t="s">
        <v>113</v>
      </c>
      <c r="G4586">
        <v>19.5</v>
      </c>
      <c r="H4586">
        <v>175.9</v>
      </c>
      <c r="I4586" t="s">
        <v>45</v>
      </c>
      <c r="J4586" t="str">
        <f>_xlfn.XLOOKUP(Table1_1[[#This Row],[Analyte]],[1]analyte_order!$B:$B,[1]analyte_order!$C:$C)</f>
        <v>27854-31-5</v>
      </c>
      <c r="K4586">
        <f>_xlfn.XLOOKUP(Table1_1[[#This Row],[CAS_rn]],[1]analyte_order!$C:$C,[1]analyte_order!$E:$E)</f>
        <v>42</v>
      </c>
      <c r="L4586" s="3">
        <v>0.42149999999999999</v>
      </c>
    </row>
    <row r="4587" spans="1:12" x14ac:dyDescent="0.3">
      <c r="A4587" t="s">
        <v>246</v>
      </c>
      <c r="B4587" s="1">
        <v>44427</v>
      </c>
      <c r="C4587" s="1" t="str">
        <f t="shared" si="71"/>
        <v>21231</v>
      </c>
      <c r="D4587" t="s">
        <v>109</v>
      </c>
      <c r="E4587" t="s">
        <v>120</v>
      </c>
      <c r="F4587" t="s">
        <v>113</v>
      </c>
      <c r="G4587">
        <v>19.5</v>
      </c>
      <c r="H4587">
        <v>175.9</v>
      </c>
      <c r="I4587" t="s">
        <v>46</v>
      </c>
      <c r="J4587" t="str">
        <f>_xlfn.XLOOKUP(Table1_1[[#This Row],[Analyte]],[1]analyte_order!$B:$B,[1]analyte_order!$C:$C)</f>
        <v>53826-13-4</v>
      </c>
      <c r="K4587">
        <f>_xlfn.XLOOKUP(Table1_1[[#This Row],[CAS_rn]],[1]analyte_order!$C:$C,[1]analyte_order!$E:$E)</f>
        <v>43</v>
      </c>
      <c r="L4587" s="3">
        <v>0.42149999999999999</v>
      </c>
    </row>
    <row r="4588" spans="1:12" x14ac:dyDescent="0.3">
      <c r="A4588" t="s">
        <v>246</v>
      </c>
      <c r="B4588" s="1">
        <v>44427</v>
      </c>
      <c r="C4588" s="1" t="str">
        <f t="shared" si="71"/>
        <v>21231</v>
      </c>
      <c r="D4588" t="s">
        <v>109</v>
      </c>
      <c r="E4588" t="s">
        <v>120</v>
      </c>
      <c r="F4588" t="s">
        <v>113</v>
      </c>
      <c r="G4588">
        <v>19.5</v>
      </c>
      <c r="H4588">
        <v>175.9</v>
      </c>
      <c r="I4588" t="s">
        <v>47</v>
      </c>
      <c r="J4588" t="str">
        <f>_xlfn.XLOOKUP(Table1_1[[#This Row],[Analyte]],[1]analyte_order!$B:$B,[1]analyte_order!$C:$C)</f>
        <v>161094-75-3</v>
      </c>
      <c r="K4588">
        <f>_xlfn.XLOOKUP(Table1_1[[#This Row],[CAS_rn]],[1]analyte_order!$C:$C,[1]analyte_order!$E:$E)</f>
        <v>44</v>
      </c>
      <c r="L4588" s="3">
        <v>4.215E-2</v>
      </c>
    </row>
    <row r="4589" spans="1:12" x14ac:dyDescent="0.3">
      <c r="A4589" t="s">
        <v>246</v>
      </c>
      <c r="B4589" s="1">
        <v>44427</v>
      </c>
      <c r="C4589" s="1" t="str">
        <f t="shared" si="71"/>
        <v>21231</v>
      </c>
      <c r="D4589" t="s">
        <v>109</v>
      </c>
      <c r="E4589" t="s">
        <v>120</v>
      </c>
      <c r="F4589" t="s">
        <v>113</v>
      </c>
      <c r="G4589">
        <v>19.5</v>
      </c>
      <c r="H4589">
        <v>175.9</v>
      </c>
      <c r="I4589" t="s">
        <v>48</v>
      </c>
      <c r="J4589" t="str">
        <f>_xlfn.XLOOKUP(Table1_1[[#This Row],[Analyte]],[1]analyte_order!$B:$B,[1]analyte_order!$C:$C)</f>
        <v>70887-84-2</v>
      </c>
      <c r="K4589">
        <f>_xlfn.XLOOKUP(Table1_1[[#This Row],[CAS_rn]],[1]analyte_order!$C:$C,[1]analyte_order!$E:$E)</f>
        <v>45</v>
      </c>
      <c r="L4589" s="3">
        <v>4.215E-2</v>
      </c>
    </row>
    <row r="4590" spans="1:12" x14ac:dyDescent="0.3">
      <c r="A4590" t="s">
        <v>246</v>
      </c>
      <c r="B4590" s="1">
        <v>44427</v>
      </c>
      <c r="C4590" s="1" t="str">
        <f t="shared" si="71"/>
        <v>21231</v>
      </c>
      <c r="D4590" t="s">
        <v>109</v>
      </c>
      <c r="E4590" t="s">
        <v>120</v>
      </c>
      <c r="F4590" t="s">
        <v>113</v>
      </c>
      <c r="G4590">
        <v>19.5</v>
      </c>
      <c r="H4590">
        <v>175.9</v>
      </c>
      <c r="I4590" t="s">
        <v>49</v>
      </c>
      <c r="J4590" t="str">
        <f>_xlfn.XLOOKUP(Table1_1[[#This Row],[Analyte]],[1]analyte_order!$B:$B,[1]analyte_order!$C:$C)</f>
        <v>57677-95-9</v>
      </c>
      <c r="K4590">
        <f>_xlfn.XLOOKUP(Table1_1[[#This Row],[CAS_rn]],[1]analyte_order!$C:$C,[1]analyte_order!$E:$E)</f>
        <v>46</v>
      </c>
      <c r="L4590" s="3">
        <v>4.215E-2</v>
      </c>
    </row>
    <row r="4591" spans="1:12" x14ac:dyDescent="0.3">
      <c r="A4591" t="s">
        <v>246</v>
      </c>
      <c r="B4591" s="1">
        <v>44427</v>
      </c>
      <c r="C4591" s="1" t="str">
        <f t="shared" si="71"/>
        <v>21231</v>
      </c>
      <c r="D4591" t="s">
        <v>109</v>
      </c>
      <c r="E4591" t="s">
        <v>120</v>
      </c>
      <c r="F4591" t="s">
        <v>113</v>
      </c>
      <c r="G4591">
        <v>19.5</v>
      </c>
      <c r="H4591">
        <v>175.9</v>
      </c>
      <c r="I4591" t="s">
        <v>50</v>
      </c>
      <c r="J4591" t="str">
        <f>_xlfn.XLOOKUP(Table1_1[[#This Row],[Analyte]],[1]analyte_order!$B:$B,[1]analyte_order!$C:$C)</f>
        <v>30334-69-1</v>
      </c>
      <c r="K4591">
        <f>_xlfn.XLOOKUP(Table1_1[[#This Row],[CAS_rn]],[1]analyte_order!$C:$C,[1]analyte_order!$E:$E)</f>
        <v>51</v>
      </c>
      <c r="L4591" s="3">
        <v>25.2</v>
      </c>
    </row>
    <row r="4592" spans="1:12" x14ac:dyDescent="0.3">
      <c r="A4592" t="s">
        <v>246</v>
      </c>
      <c r="B4592" s="1">
        <v>44427</v>
      </c>
      <c r="C4592" s="1" t="str">
        <f t="shared" si="71"/>
        <v>21231</v>
      </c>
      <c r="D4592" t="s">
        <v>109</v>
      </c>
      <c r="E4592" t="s">
        <v>120</v>
      </c>
      <c r="F4592" t="s">
        <v>113</v>
      </c>
      <c r="G4592">
        <v>19.5</v>
      </c>
      <c r="H4592">
        <v>175.9</v>
      </c>
      <c r="I4592" t="s">
        <v>51</v>
      </c>
      <c r="J4592" t="str">
        <f>_xlfn.XLOOKUP(Table1_1[[#This Row],[Analyte]],[1]analyte_order!$B:$B,[1]analyte_order!$C:$C)</f>
        <v>41997-13-1</v>
      </c>
      <c r="K4592">
        <f>_xlfn.XLOOKUP(Table1_1[[#This Row],[CAS_rn]],[1]analyte_order!$C:$C,[1]analyte_order!$E:$E)</f>
        <v>52</v>
      </c>
      <c r="L4592" s="3">
        <v>35.200000000000003</v>
      </c>
    </row>
    <row r="4593" spans="1:12" x14ac:dyDescent="0.3">
      <c r="A4593" t="s">
        <v>246</v>
      </c>
      <c r="B4593" s="1">
        <v>44427</v>
      </c>
      <c r="C4593" s="1" t="str">
        <f t="shared" si="71"/>
        <v>21231</v>
      </c>
      <c r="D4593" t="s">
        <v>109</v>
      </c>
      <c r="E4593" t="s">
        <v>120</v>
      </c>
      <c r="F4593" t="s">
        <v>113</v>
      </c>
      <c r="G4593">
        <v>19.5</v>
      </c>
      <c r="H4593">
        <v>175.9</v>
      </c>
      <c r="I4593" t="s">
        <v>52</v>
      </c>
      <c r="J4593" t="str">
        <f>_xlfn.XLOOKUP(Table1_1[[#This Row],[Analyte]],[1]analyte_order!$B:$B,[1]analyte_order!$C:$C)</f>
        <v>423-41-6</v>
      </c>
      <c r="K4593">
        <f>_xlfn.XLOOKUP(Table1_1[[#This Row],[CAS_rn]],[1]analyte_order!$C:$C,[1]analyte_order!$E:$E)</f>
        <v>53</v>
      </c>
      <c r="L4593" s="3">
        <v>0.21049999999999999</v>
      </c>
    </row>
    <row r="4594" spans="1:12" x14ac:dyDescent="0.3">
      <c r="A4594" t="s">
        <v>246</v>
      </c>
      <c r="B4594" s="1">
        <v>44427</v>
      </c>
      <c r="C4594" s="1" t="str">
        <f t="shared" si="71"/>
        <v>21231</v>
      </c>
      <c r="D4594" t="s">
        <v>109</v>
      </c>
      <c r="E4594" t="s">
        <v>120</v>
      </c>
      <c r="F4594" t="s">
        <v>113</v>
      </c>
      <c r="G4594">
        <v>19.5</v>
      </c>
      <c r="H4594">
        <v>175.9</v>
      </c>
      <c r="I4594" t="s">
        <v>53</v>
      </c>
      <c r="J4594" t="str">
        <f>_xlfn.XLOOKUP(Table1_1[[#This Row],[Analyte]],[1]analyte_order!$B:$B,[1]analyte_order!$C:$C)</f>
        <v>777011-38-8</v>
      </c>
      <c r="K4594">
        <f>_xlfn.XLOOKUP(Table1_1[[#This Row],[CAS_rn]],[1]analyte_order!$C:$C,[1]analyte_order!$E:$E)</f>
        <v>54</v>
      </c>
      <c r="L4594" s="3">
        <v>21.6</v>
      </c>
    </row>
    <row r="4595" spans="1:12" x14ac:dyDescent="0.3">
      <c r="A4595" t="s">
        <v>246</v>
      </c>
      <c r="B4595" s="1">
        <v>44427</v>
      </c>
      <c r="C4595" s="1" t="str">
        <f t="shared" si="71"/>
        <v>21231</v>
      </c>
      <c r="D4595" t="s">
        <v>109</v>
      </c>
      <c r="E4595" t="s">
        <v>120</v>
      </c>
      <c r="F4595" t="s">
        <v>113</v>
      </c>
      <c r="G4595">
        <v>19.5</v>
      </c>
      <c r="H4595">
        <v>175.9</v>
      </c>
      <c r="I4595" t="s">
        <v>54</v>
      </c>
      <c r="J4595" t="str">
        <f>_xlfn.XLOOKUP(Table1_1[[#This Row],[Analyte]],[1]analyte_order!$B:$B,[1]analyte_order!$C:$C)</f>
        <v>646-83-3</v>
      </c>
      <c r="K4595">
        <f>_xlfn.XLOOKUP(Table1_1[[#This Row],[CAS_rn]],[1]analyte_order!$C:$C,[1]analyte_order!$E:$E)</f>
        <v>55</v>
      </c>
      <c r="L4595" s="3">
        <v>0.55200000000000005</v>
      </c>
    </row>
    <row r="4596" spans="1:12" x14ac:dyDescent="0.3">
      <c r="A4596" t="s">
        <v>246</v>
      </c>
      <c r="B4596" s="1">
        <v>44427</v>
      </c>
      <c r="C4596" s="1" t="str">
        <f t="shared" si="71"/>
        <v>21231</v>
      </c>
      <c r="D4596" t="s">
        <v>109</v>
      </c>
      <c r="E4596" t="s">
        <v>120</v>
      </c>
      <c r="F4596" t="s">
        <v>113</v>
      </c>
      <c r="G4596">
        <v>19.5</v>
      </c>
      <c r="H4596">
        <v>175.9</v>
      </c>
      <c r="I4596" t="s">
        <v>55</v>
      </c>
      <c r="J4596" t="str">
        <f>_xlfn.XLOOKUP(Table1_1[[#This Row],[Analyte]],[1]analyte_order!$B:$B,[1]analyte_order!$C:$C)</f>
        <v>678-41-1</v>
      </c>
      <c r="K4596">
        <f>_xlfn.XLOOKUP(Table1_1[[#This Row],[CAS_rn]],[1]analyte_order!$C:$C,[1]analyte_order!$E:$E)</f>
        <v>56</v>
      </c>
      <c r="L4596" s="3">
        <v>4.215E-2</v>
      </c>
    </row>
    <row r="4597" spans="1:12" x14ac:dyDescent="0.3">
      <c r="A4597" t="s">
        <v>246</v>
      </c>
      <c r="B4597" s="1">
        <v>44427</v>
      </c>
      <c r="C4597" s="1" t="str">
        <f t="shared" si="71"/>
        <v>21231</v>
      </c>
      <c r="D4597" t="s">
        <v>109</v>
      </c>
      <c r="E4597" t="s">
        <v>120</v>
      </c>
      <c r="F4597" t="s">
        <v>113</v>
      </c>
      <c r="G4597">
        <v>19.5</v>
      </c>
      <c r="H4597">
        <v>175.9</v>
      </c>
      <c r="I4597" t="s">
        <v>56</v>
      </c>
      <c r="J4597" t="str">
        <f>_xlfn.XLOOKUP(Table1_1[[#This Row],[Analyte]],[1]analyte_order!$B:$B,[1]analyte_order!$C:$C)</f>
        <v>2965-52-8</v>
      </c>
      <c r="K4597">
        <f>_xlfn.XLOOKUP(Table1_1[[#This Row],[CAS_rn]],[1]analyte_order!$C:$C,[1]analyte_order!$E:$E)</f>
        <v>57</v>
      </c>
      <c r="L4597" s="3">
        <v>4.215E-2</v>
      </c>
    </row>
    <row r="4598" spans="1:12" x14ac:dyDescent="0.3">
      <c r="A4598" t="s">
        <v>247</v>
      </c>
      <c r="B4598" s="1">
        <v>44427</v>
      </c>
      <c r="C4598" s="1" t="str">
        <f t="shared" si="71"/>
        <v>21231</v>
      </c>
      <c r="D4598" t="s">
        <v>109</v>
      </c>
      <c r="E4598" t="s">
        <v>120</v>
      </c>
      <c r="F4598" t="s">
        <v>115</v>
      </c>
      <c r="G4598">
        <v>19.5</v>
      </c>
      <c r="H4598">
        <v>175.9</v>
      </c>
      <c r="I4598" t="s">
        <v>7</v>
      </c>
      <c r="J4598" t="str">
        <f>_xlfn.XLOOKUP(Table1_1[[#This Row],[Analyte]],[1]analyte_order!$B:$B,[1]analyte_order!$C:$C)</f>
        <v>375-22-4</v>
      </c>
      <c r="K4598">
        <f>_xlfn.XLOOKUP(Table1_1[[#This Row],[CAS_rn]],[1]analyte_order!$C:$C,[1]analyte_order!$E:$E)</f>
        <v>1</v>
      </c>
      <c r="L4598" s="3">
        <v>0.104</v>
      </c>
    </row>
    <row r="4599" spans="1:12" x14ac:dyDescent="0.3">
      <c r="A4599" t="s">
        <v>247</v>
      </c>
      <c r="B4599" s="1">
        <v>44427</v>
      </c>
      <c r="C4599" s="1" t="str">
        <f t="shared" si="71"/>
        <v>21231</v>
      </c>
      <c r="D4599" t="s">
        <v>109</v>
      </c>
      <c r="E4599" t="s">
        <v>120</v>
      </c>
      <c r="F4599" t="s">
        <v>115</v>
      </c>
      <c r="G4599">
        <v>19.5</v>
      </c>
      <c r="H4599">
        <v>175.9</v>
      </c>
      <c r="I4599" t="s">
        <v>8</v>
      </c>
      <c r="J4599" t="str">
        <f>_xlfn.XLOOKUP(Table1_1[[#This Row],[Analyte]],[1]analyte_order!$B:$B,[1]analyte_order!$C:$C)</f>
        <v>2706-90-3</v>
      </c>
      <c r="K4599">
        <f>_xlfn.XLOOKUP(Table1_1[[#This Row],[CAS_rn]],[1]analyte_order!$C:$C,[1]analyte_order!$E:$E)</f>
        <v>2</v>
      </c>
      <c r="L4599" s="3">
        <v>4.1599999999999998E-2</v>
      </c>
    </row>
    <row r="4600" spans="1:12" x14ac:dyDescent="0.3">
      <c r="A4600" t="s">
        <v>247</v>
      </c>
      <c r="B4600" s="1">
        <v>44427</v>
      </c>
      <c r="C4600" s="1" t="str">
        <f t="shared" si="71"/>
        <v>21231</v>
      </c>
      <c r="D4600" t="s">
        <v>109</v>
      </c>
      <c r="E4600" t="s">
        <v>120</v>
      </c>
      <c r="F4600" t="s">
        <v>115</v>
      </c>
      <c r="G4600">
        <v>19.5</v>
      </c>
      <c r="H4600">
        <v>175.9</v>
      </c>
      <c r="I4600" t="s">
        <v>9</v>
      </c>
      <c r="J4600" t="str">
        <f>_xlfn.XLOOKUP(Table1_1[[#This Row],[Analyte]],[1]analyte_order!$B:$B,[1]analyte_order!$C:$C)</f>
        <v>307-24-4</v>
      </c>
      <c r="K4600">
        <f>_xlfn.XLOOKUP(Table1_1[[#This Row],[CAS_rn]],[1]analyte_order!$C:$C,[1]analyte_order!$E:$E)</f>
        <v>3</v>
      </c>
      <c r="L4600" s="3">
        <v>4.1599999999999998E-2</v>
      </c>
    </row>
    <row r="4601" spans="1:12" x14ac:dyDescent="0.3">
      <c r="A4601" t="s">
        <v>247</v>
      </c>
      <c r="B4601" s="1">
        <v>44427</v>
      </c>
      <c r="C4601" s="1" t="str">
        <f t="shared" si="71"/>
        <v>21231</v>
      </c>
      <c r="D4601" t="s">
        <v>109</v>
      </c>
      <c r="E4601" t="s">
        <v>120</v>
      </c>
      <c r="F4601" t="s">
        <v>115</v>
      </c>
      <c r="G4601">
        <v>19.5</v>
      </c>
      <c r="H4601">
        <v>175.9</v>
      </c>
      <c r="I4601" t="s">
        <v>10</v>
      </c>
      <c r="J4601" t="str">
        <f>_xlfn.XLOOKUP(Table1_1[[#This Row],[Analyte]],[1]analyte_order!$B:$B,[1]analyte_order!$C:$C)</f>
        <v>375-85-9</v>
      </c>
      <c r="K4601">
        <f>_xlfn.XLOOKUP(Table1_1[[#This Row],[CAS_rn]],[1]analyte_order!$C:$C,[1]analyte_order!$E:$E)</f>
        <v>4</v>
      </c>
      <c r="L4601" s="3">
        <v>4.1599999999999998E-2</v>
      </c>
    </row>
    <row r="4602" spans="1:12" x14ac:dyDescent="0.3">
      <c r="A4602" t="s">
        <v>247</v>
      </c>
      <c r="B4602" s="1">
        <v>44427</v>
      </c>
      <c r="C4602" s="1" t="str">
        <f t="shared" si="71"/>
        <v>21231</v>
      </c>
      <c r="D4602" t="s">
        <v>109</v>
      </c>
      <c r="E4602" t="s">
        <v>120</v>
      </c>
      <c r="F4602" t="s">
        <v>115</v>
      </c>
      <c r="G4602">
        <v>19.5</v>
      </c>
      <c r="H4602">
        <v>175.9</v>
      </c>
      <c r="I4602" t="s">
        <v>11</v>
      </c>
      <c r="J4602" t="str">
        <f>_xlfn.XLOOKUP(Table1_1[[#This Row],[Analyte]],[1]analyte_order!$B:$B,[1]analyte_order!$C:$C)</f>
        <v>335-67-1</v>
      </c>
      <c r="K4602">
        <f>_xlfn.XLOOKUP(Table1_1[[#This Row],[CAS_rn]],[1]analyte_order!$C:$C,[1]analyte_order!$E:$E)</f>
        <v>5</v>
      </c>
      <c r="L4602" s="3">
        <v>4.1599999999999998E-2</v>
      </c>
    </row>
    <row r="4603" spans="1:12" x14ac:dyDescent="0.3">
      <c r="A4603" t="s">
        <v>247</v>
      </c>
      <c r="B4603" s="1">
        <v>44427</v>
      </c>
      <c r="C4603" s="1" t="str">
        <f t="shared" si="71"/>
        <v>21231</v>
      </c>
      <c r="D4603" t="s">
        <v>109</v>
      </c>
      <c r="E4603" t="s">
        <v>120</v>
      </c>
      <c r="F4603" t="s">
        <v>115</v>
      </c>
      <c r="G4603">
        <v>19.5</v>
      </c>
      <c r="H4603">
        <v>175.9</v>
      </c>
      <c r="I4603" t="s">
        <v>12</v>
      </c>
      <c r="J4603" t="str">
        <f>_xlfn.XLOOKUP(Table1_1[[#This Row],[Analyte]],[1]analyte_order!$B:$B,[1]analyte_order!$C:$C)</f>
        <v>375-95-1</v>
      </c>
      <c r="K4603">
        <f>_xlfn.XLOOKUP(Table1_1[[#This Row],[CAS_rn]],[1]analyte_order!$C:$C,[1]analyte_order!$E:$E)</f>
        <v>6</v>
      </c>
      <c r="L4603" s="3">
        <v>9.2999999999999999E-2</v>
      </c>
    </row>
    <row r="4604" spans="1:12" x14ac:dyDescent="0.3">
      <c r="A4604" t="s">
        <v>247</v>
      </c>
      <c r="B4604" s="1">
        <v>44427</v>
      </c>
      <c r="C4604" s="1" t="str">
        <f t="shared" si="71"/>
        <v>21231</v>
      </c>
      <c r="D4604" t="s">
        <v>109</v>
      </c>
      <c r="E4604" t="s">
        <v>120</v>
      </c>
      <c r="F4604" t="s">
        <v>115</v>
      </c>
      <c r="G4604">
        <v>19.5</v>
      </c>
      <c r="H4604">
        <v>175.9</v>
      </c>
      <c r="I4604" t="s">
        <v>19</v>
      </c>
      <c r="J4604" t="str">
        <f>_xlfn.XLOOKUP(Table1_1[[#This Row],[Analyte]],[1]analyte_order!$B:$B,[1]analyte_order!$C:$C)</f>
        <v>335-76-2</v>
      </c>
      <c r="K4604">
        <f>_xlfn.XLOOKUP(Table1_1[[#This Row],[CAS_rn]],[1]analyte_order!$C:$C,[1]analyte_order!$E:$E)</f>
        <v>7</v>
      </c>
      <c r="L4604" s="3">
        <v>0.72399999999999998</v>
      </c>
    </row>
    <row r="4605" spans="1:12" x14ac:dyDescent="0.3">
      <c r="A4605" t="s">
        <v>247</v>
      </c>
      <c r="B4605" s="1">
        <v>44427</v>
      </c>
      <c r="C4605" s="1" t="str">
        <f t="shared" si="71"/>
        <v>21231</v>
      </c>
      <c r="D4605" t="s">
        <v>109</v>
      </c>
      <c r="E4605" t="s">
        <v>120</v>
      </c>
      <c r="F4605" t="s">
        <v>115</v>
      </c>
      <c r="G4605">
        <v>19.5</v>
      </c>
      <c r="H4605">
        <v>175.9</v>
      </c>
      <c r="I4605" t="s">
        <v>20</v>
      </c>
      <c r="J4605" t="str">
        <f>_xlfn.XLOOKUP(Table1_1[[#This Row],[Analyte]],[1]analyte_order!$B:$B,[1]analyte_order!$C:$C)</f>
        <v>2058-94-8</v>
      </c>
      <c r="K4605">
        <f>_xlfn.XLOOKUP(Table1_1[[#This Row],[CAS_rn]],[1]analyte_order!$C:$C,[1]analyte_order!$E:$E)</f>
        <v>8</v>
      </c>
      <c r="L4605" s="3">
        <v>1.77</v>
      </c>
    </row>
    <row r="4606" spans="1:12" x14ac:dyDescent="0.3">
      <c r="A4606" t="s">
        <v>247</v>
      </c>
      <c r="B4606" s="1">
        <v>44427</v>
      </c>
      <c r="C4606" s="1" t="str">
        <f t="shared" si="71"/>
        <v>21231</v>
      </c>
      <c r="D4606" t="s">
        <v>109</v>
      </c>
      <c r="E4606" t="s">
        <v>120</v>
      </c>
      <c r="F4606" t="s">
        <v>115</v>
      </c>
      <c r="G4606">
        <v>19.5</v>
      </c>
      <c r="H4606">
        <v>175.9</v>
      </c>
      <c r="I4606" t="s">
        <v>21</v>
      </c>
      <c r="J4606" t="str">
        <f>_xlfn.XLOOKUP(Table1_1[[#This Row],[Analyte]],[1]analyte_order!$B:$B,[1]analyte_order!$C:$C)</f>
        <v>307-55-1</v>
      </c>
      <c r="K4606">
        <f>_xlfn.XLOOKUP(Table1_1[[#This Row],[CAS_rn]],[1]analyte_order!$C:$C,[1]analyte_order!$E:$E)</f>
        <v>9</v>
      </c>
      <c r="L4606" s="3">
        <v>2.13</v>
      </c>
    </row>
    <row r="4607" spans="1:12" x14ac:dyDescent="0.3">
      <c r="A4607" t="s">
        <v>247</v>
      </c>
      <c r="B4607" s="1">
        <v>44427</v>
      </c>
      <c r="C4607" s="1" t="str">
        <f t="shared" si="71"/>
        <v>21231</v>
      </c>
      <c r="D4607" t="s">
        <v>109</v>
      </c>
      <c r="E4607" t="s">
        <v>120</v>
      </c>
      <c r="F4607" t="s">
        <v>115</v>
      </c>
      <c r="G4607">
        <v>19.5</v>
      </c>
      <c r="H4607">
        <v>175.9</v>
      </c>
      <c r="I4607" t="s">
        <v>22</v>
      </c>
      <c r="J4607" t="str">
        <f>_xlfn.XLOOKUP(Table1_1[[#This Row],[Analyte]],[1]analyte_order!$B:$B,[1]analyte_order!$C:$C)</f>
        <v>72629-94-8</v>
      </c>
      <c r="K4607">
        <f>_xlfn.XLOOKUP(Table1_1[[#This Row],[CAS_rn]],[1]analyte_order!$C:$C,[1]analyte_order!$E:$E)</f>
        <v>10</v>
      </c>
      <c r="L4607" s="3">
        <v>1.39</v>
      </c>
    </row>
    <row r="4608" spans="1:12" x14ac:dyDescent="0.3">
      <c r="A4608" t="s">
        <v>247</v>
      </c>
      <c r="B4608" s="1">
        <v>44427</v>
      </c>
      <c r="C4608" s="1" t="str">
        <f t="shared" si="71"/>
        <v>21231</v>
      </c>
      <c r="D4608" t="s">
        <v>109</v>
      </c>
      <c r="E4608" t="s">
        <v>120</v>
      </c>
      <c r="F4608" t="s">
        <v>115</v>
      </c>
      <c r="G4608">
        <v>19.5</v>
      </c>
      <c r="H4608">
        <v>175.9</v>
      </c>
      <c r="I4608" t="s">
        <v>23</v>
      </c>
      <c r="J4608" t="str">
        <f>_xlfn.XLOOKUP(Table1_1[[#This Row],[Analyte]],[1]analyte_order!$B:$B,[1]analyte_order!$C:$C)</f>
        <v>376-06-7</v>
      </c>
      <c r="K4608">
        <f>_xlfn.XLOOKUP(Table1_1[[#This Row],[CAS_rn]],[1]analyte_order!$C:$C,[1]analyte_order!$E:$E)</f>
        <v>11</v>
      </c>
      <c r="L4608" s="3">
        <v>1.32</v>
      </c>
    </row>
    <row r="4609" spans="1:12" x14ac:dyDescent="0.3">
      <c r="A4609" t="s">
        <v>247</v>
      </c>
      <c r="B4609" s="1">
        <v>44427</v>
      </c>
      <c r="C4609" s="1" t="str">
        <f t="shared" si="71"/>
        <v>21231</v>
      </c>
      <c r="D4609" t="s">
        <v>109</v>
      </c>
      <c r="E4609" t="s">
        <v>120</v>
      </c>
      <c r="F4609" t="s">
        <v>115</v>
      </c>
      <c r="G4609">
        <v>19.5</v>
      </c>
      <c r="H4609">
        <v>175.9</v>
      </c>
      <c r="I4609" t="s">
        <v>24</v>
      </c>
      <c r="J4609" t="str">
        <f>_xlfn.XLOOKUP(Table1_1[[#This Row],[Analyte]],[1]analyte_order!$B:$B,[1]analyte_order!$C:$C)</f>
        <v>67905-19-5</v>
      </c>
      <c r="K4609">
        <f>_xlfn.XLOOKUP(Table1_1[[#This Row],[CAS_rn]],[1]analyte_order!$C:$C,[1]analyte_order!$E:$E)</f>
        <v>12</v>
      </c>
      <c r="L4609" s="3">
        <v>9.2999999999999999E-2</v>
      </c>
    </row>
    <row r="4610" spans="1:12" x14ac:dyDescent="0.3">
      <c r="A4610" t="s">
        <v>247</v>
      </c>
      <c r="B4610" s="1">
        <v>44427</v>
      </c>
      <c r="C4610" s="1" t="str">
        <f t="shared" ref="C4610:C4673" si="72">TEXT(B4610,"yy")&amp;TEXT((B4610-DATEVALUE("1/1/"&amp;TEXT(B4610,"yy"))+1),"000")</f>
        <v>21231</v>
      </c>
      <c r="D4610" t="s">
        <v>109</v>
      </c>
      <c r="E4610" t="s">
        <v>120</v>
      </c>
      <c r="F4610" t="s">
        <v>115</v>
      </c>
      <c r="G4610">
        <v>19.5</v>
      </c>
      <c r="H4610">
        <v>175.9</v>
      </c>
      <c r="I4610" t="s">
        <v>13</v>
      </c>
      <c r="J4610" t="str">
        <f>_xlfn.XLOOKUP(Table1_1[[#This Row],[Analyte]],[1]analyte_order!$B:$B,[1]analyte_order!$C:$C)</f>
        <v>375-73-5</v>
      </c>
      <c r="K4610">
        <f>_xlfn.XLOOKUP(Table1_1[[#This Row],[CAS_rn]],[1]analyte_order!$C:$C,[1]analyte_order!$E:$E)</f>
        <v>14</v>
      </c>
      <c r="L4610" s="3">
        <v>4.1599999999999998E-2</v>
      </c>
    </row>
    <row r="4611" spans="1:12" x14ac:dyDescent="0.3">
      <c r="A4611" t="s">
        <v>247</v>
      </c>
      <c r="B4611" s="1">
        <v>44427</v>
      </c>
      <c r="C4611" s="1" t="str">
        <f t="shared" si="72"/>
        <v>21231</v>
      </c>
      <c r="D4611" t="s">
        <v>109</v>
      </c>
      <c r="E4611" t="s">
        <v>120</v>
      </c>
      <c r="F4611" t="s">
        <v>115</v>
      </c>
      <c r="G4611">
        <v>19.5</v>
      </c>
      <c r="H4611">
        <v>175.9</v>
      </c>
      <c r="I4611" t="s">
        <v>14</v>
      </c>
      <c r="J4611" t="str">
        <f>_xlfn.XLOOKUP(Table1_1[[#This Row],[Analyte]],[1]analyte_order!$B:$B,[1]analyte_order!$C:$C)</f>
        <v>2706-91-4</v>
      </c>
      <c r="K4611">
        <f>_xlfn.XLOOKUP(Table1_1[[#This Row],[CAS_rn]],[1]analyte_order!$C:$C,[1]analyte_order!$E:$E)</f>
        <v>15</v>
      </c>
      <c r="L4611" s="3">
        <v>0.23300000000000001</v>
      </c>
    </row>
    <row r="4612" spans="1:12" x14ac:dyDescent="0.3">
      <c r="A4612" t="s">
        <v>247</v>
      </c>
      <c r="B4612" s="1">
        <v>44427</v>
      </c>
      <c r="C4612" s="1" t="str">
        <f t="shared" si="72"/>
        <v>21231</v>
      </c>
      <c r="D4612" t="s">
        <v>109</v>
      </c>
      <c r="E4612" t="s">
        <v>120</v>
      </c>
      <c r="F4612" t="s">
        <v>115</v>
      </c>
      <c r="G4612">
        <v>19.5</v>
      </c>
      <c r="H4612">
        <v>175.9</v>
      </c>
      <c r="I4612" t="s">
        <v>15</v>
      </c>
      <c r="J4612" t="str">
        <f>_xlfn.XLOOKUP(Table1_1[[#This Row],[Analyte]],[1]analyte_order!$B:$B,[1]analyte_order!$C:$C)</f>
        <v>355-46-4</v>
      </c>
      <c r="K4612">
        <f>_xlfn.XLOOKUP(Table1_1[[#This Row],[CAS_rn]],[1]analyte_order!$C:$C,[1]analyte_order!$E:$E)</f>
        <v>16</v>
      </c>
      <c r="L4612" s="3">
        <v>2.8</v>
      </c>
    </row>
    <row r="4613" spans="1:12" x14ac:dyDescent="0.3">
      <c r="A4613" t="s">
        <v>247</v>
      </c>
      <c r="B4613" s="1">
        <v>44427</v>
      </c>
      <c r="C4613" s="1" t="str">
        <f t="shared" si="72"/>
        <v>21231</v>
      </c>
      <c r="D4613" t="s">
        <v>109</v>
      </c>
      <c r="E4613" t="s">
        <v>120</v>
      </c>
      <c r="F4613" t="s">
        <v>115</v>
      </c>
      <c r="G4613">
        <v>19.5</v>
      </c>
      <c r="H4613">
        <v>175.9</v>
      </c>
      <c r="I4613" t="s">
        <v>16</v>
      </c>
      <c r="J4613" t="str">
        <f>_xlfn.XLOOKUP(Table1_1[[#This Row],[Analyte]],[1]analyte_order!$B:$B,[1]analyte_order!$C:$C)</f>
        <v>375-92-8</v>
      </c>
      <c r="K4613">
        <f>_xlfn.XLOOKUP(Table1_1[[#This Row],[CAS_rn]],[1]analyte_order!$C:$C,[1]analyte_order!$E:$E)</f>
        <v>17</v>
      </c>
      <c r="L4613" s="3">
        <v>0.46800000000000003</v>
      </c>
    </row>
    <row r="4614" spans="1:12" x14ac:dyDescent="0.3">
      <c r="A4614" t="s">
        <v>247</v>
      </c>
      <c r="B4614" s="1">
        <v>44427</v>
      </c>
      <c r="C4614" s="1" t="str">
        <f t="shared" si="72"/>
        <v>21231</v>
      </c>
      <c r="D4614" t="s">
        <v>109</v>
      </c>
      <c r="E4614" t="s">
        <v>120</v>
      </c>
      <c r="F4614" t="s">
        <v>115</v>
      </c>
      <c r="G4614">
        <v>19.5</v>
      </c>
      <c r="H4614">
        <v>175.9</v>
      </c>
      <c r="I4614" t="s">
        <v>17</v>
      </c>
      <c r="J4614" t="str">
        <f>_xlfn.XLOOKUP(Table1_1[[#This Row],[Analyte]],[1]analyte_order!$B:$B,[1]analyte_order!$C:$C)</f>
        <v>1763-23-1</v>
      </c>
      <c r="K4614">
        <f>_xlfn.XLOOKUP(Table1_1[[#This Row],[CAS_rn]],[1]analyte_order!$C:$C,[1]analyte_order!$E:$E)</f>
        <v>18</v>
      </c>
      <c r="L4614" s="3">
        <v>328</v>
      </c>
    </row>
    <row r="4615" spans="1:12" x14ac:dyDescent="0.3">
      <c r="A4615" t="s">
        <v>247</v>
      </c>
      <c r="B4615" s="1">
        <v>44427</v>
      </c>
      <c r="C4615" s="1" t="str">
        <f t="shared" si="72"/>
        <v>21231</v>
      </c>
      <c r="D4615" t="s">
        <v>109</v>
      </c>
      <c r="E4615" t="s">
        <v>120</v>
      </c>
      <c r="F4615" t="s">
        <v>115</v>
      </c>
      <c r="G4615">
        <v>19.5</v>
      </c>
      <c r="H4615">
        <v>175.9</v>
      </c>
      <c r="I4615" t="s">
        <v>25</v>
      </c>
      <c r="J4615" t="str">
        <f>_xlfn.XLOOKUP(Table1_1[[#This Row],[Analyte]],[1]analyte_order!$B:$B,[1]analyte_order!$C:$C)</f>
        <v>68259-12-1</v>
      </c>
      <c r="K4615">
        <f>_xlfn.XLOOKUP(Table1_1[[#This Row],[CAS_rn]],[1]analyte_order!$C:$C,[1]analyte_order!$E:$E)</f>
        <v>19</v>
      </c>
      <c r="L4615" s="3">
        <v>2.46</v>
      </c>
    </row>
    <row r="4616" spans="1:12" x14ac:dyDescent="0.3">
      <c r="A4616" t="s">
        <v>247</v>
      </c>
      <c r="B4616" s="1">
        <v>44427</v>
      </c>
      <c r="C4616" s="1" t="str">
        <f t="shared" si="72"/>
        <v>21231</v>
      </c>
      <c r="D4616" t="s">
        <v>109</v>
      </c>
      <c r="E4616" t="s">
        <v>120</v>
      </c>
      <c r="F4616" t="s">
        <v>115</v>
      </c>
      <c r="G4616">
        <v>19.5</v>
      </c>
      <c r="H4616">
        <v>175.9</v>
      </c>
      <c r="I4616" t="s">
        <v>26</v>
      </c>
      <c r="J4616" t="str">
        <f>_xlfn.XLOOKUP(Table1_1[[#This Row],[Analyte]],[1]analyte_order!$B:$B,[1]analyte_order!$C:$C)</f>
        <v>335-77-3</v>
      </c>
      <c r="K4616">
        <f>_xlfn.XLOOKUP(Table1_1[[#This Row],[CAS_rn]],[1]analyte_order!$C:$C,[1]analyte_order!$E:$E)</f>
        <v>20</v>
      </c>
      <c r="L4616" s="3">
        <v>3.57</v>
      </c>
    </row>
    <row r="4617" spans="1:12" x14ac:dyDescent="0.3">
      <c r="A4617" t="s">
        <v>247</v>
      </c>
      <c r="B4617" s="1">
        <v>44427</v>
      </c>
      <c r="C4617" s="1" t="str">
        <f t="shared" si="72"/>
        <v>21231</v>
      </c>
      <c r="D4617" t="s">
        <v>109</v>
      </c>
      <c r="E4617" t="s">
        <v>120</v>
      </c>
      <c r="F4617" t="s">
        <v>115</v>
      </c>
      <c r="G4617">
        <v>19.5</v>
      </c>
      <c r="H4617">
        <v>175.9</v>
      </c>
      <c r="I4617" t="s">
        <v>27</v>
      </c>
      <c r="J4617" t="str">
        <f>_xlfn.XLOOKUP(Table1_1[[#This Row],[Analyte]],[1]analyte_order!$B:$B,[1]analyte_order!$C:$C)</f>
        <v>79780-39-5</v>
      </c>
      <c r="K4617">
        <f>_xlfn.XLOOKUP(Table1_1[[#This Row],[CAS_rn]],[1]analyte_order!$C:$C,[1]analyte_order!$E:$E)</f>
        <v>21</v>
      </c>
      <c r="L4617" s="3">
        <v>1.34</v>
      </c>
    </row>
    <row r="4618" spans="1:12" x14ac:dyDescent="0.3">
      <c r="A4618" t="s">
        <v>247</v>
      </c>
      <c r="B4618" s="1">
        <v>44427</v>
      </c>
      <c r="C4618" s="1" t="str">
        <f t="shared" si="72"/>
        <v>21231</v>
      </c>
      <c r="D4618" t="s">
        <v>109</v>
      </c>
      <c r="E4618" t="s">
        <v>120</v>
      </c>
      <c r="F4618" t="s">
        <v>115</v>
      </c>
      <c r="G4618">
        <v>19.5</v>
      </c>
      <c r="H4618">
        <v>175.9</v>
      </c>
      <c r="I4618" t="s">
        <v>28</v>
      </c>
      <c r="J4618" t="str">
        <f>_xlfn.XLOOKUP(Table1_1[[#This Row],[Analyte]],[1]analyte_order!$B:$B,[1]analyte_order!$C:$C)</f>
        <v>757124-72-4</v>
      </c>
      <c r="K4618">
        <f>_xlfn.XLOOKUP(Table1_1[[#This Row],[CAS_rn]],[1]analyte_order!$C:$C,[1]analyte_order!$E:$E)</f>
        <v>22</v>
      </c>
      <c r="L4618" s="3">
        <v>0.20799999999999999</v>
      </c>
    </row>
    <row r="4619" spans="1:12" x14ac:dyDescent="0.3">
      <c r="A4619" t="s">
        <v>247</v>
      </c>
      <c r="B4619" s="1">
        <v>44427</v>
      </c>
      <c r="C4619" s="1" t="str">
        <f t="shared" si="72"/>
        <v>21231</v>
      </c>
      <c r="D4619" t="s">
        <v>109</v>
      </c>
      <c r="E4619" t="s">
        <v>120</v>
      </c>
      <c r="F4619" t="s">
        <v>115</v>
      </c>
      <c r="G4619">
        <v>19.5</v>
      </c>
      <c r="H4619">
        <v>175.9</v>
      </c>
      <c r="I4619" t="s">
        <v>18</v>
      </c>
      <c r="J4619" t="str">
        <f>_xlfn.XLOOKUP(Table1_1[[#This Row],[Analyte]],[1]analyte_order!$B:$B,[1]analyte_order!$C:$C)</f>
        <v>27619-97-2</v>
      </c>
      <c r="K4619">
        <f>_xlfn.XLOOKUP(Table1_1[[#This Row],[CAS_rn]],[1]analyte_order!$C:$C,[1]analyte_order!$E:$E)</f>
        <v>23</v>
      </c>
      <c r="L4619" s="3">
        <v>4.1599999999999998E-2</v>
      </c>
    </row>
    <row r="4620" spans="1:12" x14ac:dyDescent="0.3">
      <c r="A4620" t="s">
        <v>247</v>
      </c>
      <c r="B4620" s="1">
        <v>44427</v>
      </c>
      <c r="C4620" s="1" t="str">
        <f t="shared" si="72"/>
        <v>21231</v>
      </c>
      <c r="D4620" t="s">
        <v>109</v>
      </c>
      <c r="E4620" t="s">
        <v>120</v>
      </c>
      <c r="F4620" t="s">
        <v>115</v>
      </c>
      <c r="G4620">
        <v>19.5</v>
      </c>
      <c r="H4620">
        <v>175.9</v>
      </c>
      <c r="I4620" t="s">
        <v>29</v>
      </c>
      <c r="J4620" t="str">
        <f>_xlfn.XLOOKUP(Table1_1[[#This Row],[Analyte]],[1]analyte_order!$B:$B,[1]analyte_order!$C:$C)</f>
        <v>39108-34-4</v>
      </c>
      <c r="K4620">
        <f>_xlfn.XLOOKUP(Table1_1[[#This Row],[CAS_rn]],[1]analyte_order!$C:$C,[1]analyte_order!$E:$E)</f>
        <v>24</v>
      </c>
      <c r="L4620" s="3">
        <v>1.73</v>
      </c>
    </row>
    <row r="4621" spans="1:12" x14ac:dyDescent="0.3">
      <c r="A4621" t="s">
        <v>247</v>
      </c>
      <c r="B4621" s="1">
        <v>44427</v>
      </c>
      <c r="C4621" s="1" t="str">
        <f t="shared" si="72"/>
        <v>21231</v>
      </c>
      <c r="D4621" t="s">
        <v>109</v>
      </c>
      <c r="E4621" t="s">
        <v>120</v>
      </c>
      <c r="F4621" t="s">
        <v>115</v>
      </c>
      <c r="G4621">
        <v>19.5</v>
      </c>
      <c r="H4621">
        <v>175.9</v>
      </c>
      <c r="I4621" t="s">
        <v>30</v>
      </c>
      <c r="J4621" t="str">
        <f>_xlfn.XLOOKUP(Table1_1[[#This Row],[Analyte]],[1]analyte_order!$B:$B,[1]analyte_order!$C:$C)</f>
        <v>120226-60-0</v>
      </c>
      <c r="K4621">
        <f>_xlfn.XLOOKUP(Table1_1[[#This Row],[CAS_rn]],[1]analyte_order!$C:$C,[1]analyte_order!$E:$E)</f>
        <v>25</v>
      </c>
      <c r="L4621" s="3">
        <v>0.94499999999999995</v>
      </c>
    </row>
    <row r="4622" spans="1:12" x14ac:dyDescent="0.3">
      <c r="A4622" t="s">
        <v>247</v>
      </c>
      <c r="B4622" s="1">
        <v>44427</v>
      </c>
      <c r="C4622" s="1" t="str">
        <f t="shared" si="72"/>
        <v>21231</v>
      </c>
      <c r="D4622" t="s">
        <v>109</v>
      </c>
      <c r="E4622" t="s">
        <v>120</v>
      </c>
      <c r="F4622" t="s">
        <v>115</v>
      </c>
      <c r="G4622">
        <v>19.5</v>
      </c>
      <c r="H4622">
        <v>175.9</v>
      </c>
      <c r="I4622" t="s">
        <v>31</v>
      </c>
      <c r="J4622" t="str">
        <f>_xlfn.XLOOKUP(Table1_1[[#This Row],[Analyte]],[1]analyte_order!$B:$B,[1]analyte_order!$C:$C)</f>
        <v>2355-31-9</v>
      </c>
      <c r="K4622">
        <f>_xlfn.XLOOKUP(Table1_1[[#This Row],[CAS_rn]],[1]analyte_order!$C:$C,[1]analyte_order!$E:$E)</f>
        <v>26</v>
      </c>
      <c r="L4622" s="3">
        <v>0.104</v>
      </c>
    </row>
    <row r="4623" spans="1:12" x14ac:dyDescent="0.3">
      <c r="A4623" t="s">
        <v>247</v>
      </c>
      <c r="B4623" s="1">
        <v>44427</v>
      </c>
      <c r="C4623" s="1" t="str">
        <f t="shared" si="72"/>
        <v>21231</v>
      </c>
      <c r="D4623" t="s">
        <v>109</v>
      </c>
      <c r="E4623" t="s">
        <v>120</v>
      </c>
      <c r="F4623" t="s">
        <v>115</v>
      </c>
      <c r="G4623">
        <v>19.5</v>
      </c>
      <c r="H4623">
        <v>175.9</v>
      </c>
      <c r="I4623" t="s">
        <v>32</v>
      </c>
      <c r="J4623" t="str">
        <f>_xlfn.XLOOKUP(Table1_1[[#This Row],[Analyte]],[1]analyte_order!$B:$B,[1]analyte_order!$C:$C)</f>
        <v>2991-50-6</v>
      </c>
      <c r="K4623">
        <f>_xlfn.XLOOKUP(Table1_1[[#This Row],[CAS_rn]],[1]analyte_order!$C:$C,[1]analyte_order!$E:$E)</f>
        <v>27</v>
      </c>
      <c r="L4623" s="3">
        <v>4.1599999999999998E-2</v>
      </c>
    </row>
    <row r="4624" spans="1:12" x14ac:dyDescent="0.3">
      <c r="A4624" t="s">
        <v>247</v>
      </c>
      <c r="B4624" s="1">
        <v>44427</v>
      </c>
      <c r="C4624" s="1" t="str">
        <f t="shared" si="72"/>
        <v>21231</v>
      </c>
      <c r="D4624" t="s">
        <v>109</v>
      </c>
      <c r="E4624" t="s">
        <v>120</v>
      </c>
      <c r="F4624" t="s">
        <v>115</v>
      </c>
      <c r="G4624">
        <v>19.5</v>
      </c>
      <c r="H4624">
        <v>175.9</v>
      </c>
      <c r="I4624" t="s">
        <v>33</v>
      </c>
      <c r="J4624" t="str">
        <f>_xlfn.XLOOKUP(Table1_1[[#This Row],[Analyte]],[1]analyte_order!$B:$B,[1]analyte_order!$C:$C)</f>
        <v>754-91-6</v>
      </c>
      <c r="K4624">
        <f>_xlfn.XLOOKUP(Table1_1[[#This Row],[CAS_rn]],[1]analyte_order!$C:$C,[1]analyte_order!$E:$E)</f>
        <v>28</v>
      </c>
      <c r="L4624" s="3">
        <v>0.73899999999999999</v>
      </c>
    </row>
    <row r="4625" spans="1:12" x14ac:dyDescent="0.3">
      <c r="A4625" t="s">
        <v>247</v>
      </c>
      <c r="B4625" s="1">
        <v>44427</v>
      </c>
      <c r="C4625" s="1" t="str">
        <f t="shared" si="72"/>
        <v>21231</v>
      </c>
      <c r="D4625" t="s">
        <v>109</v>
      </c>
      <c r="E4625" t="s">
        <v>120</v>
      </c>
      <c r="F4625" t="s">
        <v>115</v>
      </c>
      <c r="G4625">
        <v>19.5</v>
      </c>
      <c r="H4625">
        <v>175.9</v>
      </c>
      <c r="I4625" t="s">
        <v>34</v>
      </c>
      <c r="J4625" t="str">
        <f>_xlfn.XLOOKUP(Table1_1[[#This Row],[Analyte]],[1]analyte_order!$B:$B,[1]analyte_order!$C:$C)</f>
        <v>2806-24-8</v>
      </c>
      <c r="K4625">
        <f>_xlfn.XLOOKUP(Table1_1[[#This Row],[CAS_rn]],[1]analyte_order!$C:$C,[1]analyte_order!$E:$E)</f>
        <v>29</v>
      </c>
      <c r="L4625" s="3">
        <v>0.104</v>
      </c>
    </row>
    <row r="4626" spans="1:12" x14ac:dyDescent="0.3">
      <c r="A4626" t="s">
        <v>247</v>
      </c>
      <c r="B4626" s="1">
        <v>44427</v>
      </c>
      <c r="C4626" s="1" t="str">
        <f t="shared" si="72"/>
        <v>21231</v>
      </c>
      <c r="D4626" t="s">
        <v>109</v>
      </c>
      <c r="E4626" t="s">
        <v>120</v>
      </c>
      <c r="F4626" t="s">
        <v>115</v>
      </c>
      <c r="G4626">
        <v>19.5</v>
      </c>
      <c r="H4626">
        <v>175.9</v>
      </c>
      <c r="I4626" t="s">
        <v>35</v>
      </c>
      <c r="J4626" t="str">
        <f>_xlfn.XLOOKUP(Table1_1[[#This Row],[Analyte]],[1]analyte_order!$B:$B,[1]analyte_order!$C:$C)</f>
        <v>31506-32-8</v>
      </c>
      <c r="K4626">
        <f>_xlfn.XLOOKUP(Table1_1[[#This Row],[CAS_rn]],[1]analyte_order!$C:$C,[1]analyte_order!$E:$E)</f>
        <v>30</v>
      </c>
      <c r="L4626" s="3">
        <v>0.20799999999999999</v>
      </c>
    </row>
    <row r="4627" spans="1:12" x14ac:dyDescent="0.3">
      <c r="A4627" t="s">
        <v>247</v>
      </c>
      <c r="B4627" s="1">
        <v>44427</v>
      </c>
      <c r="C4627" s="1" t="str">
        <f t="shared" si="72"/>
        <v>21231</v>
      </c>
      <c r="D4627" t="s">
        <v>109</v>
      </c>
      <c r="E4627" t="s">
        <v>120</v>
      </c>
      <c r="F4627" t="s">
        <v>115</v>
      </c>
      <c r="G4627">
        <v>19.5</v>
      </c>
      <c r="H4627">
        <v>175.9</v>
      </c>
      <c r="I4627" t="s">
        <v>36</v>
      </c>
      <c r="J4627" t="str">
        <f>_xlfn.XLOOKUP(Table1_1[[#This Row],[Analyte]],[1]analyte_order!$B:$B,[1]analyte_order!$C:$C)</f>
        <v>4151-50-2</v>
      </c>
      <c r="K4627">
        <f>_xlfn.XLOOKUP(Table1_1[[#This Row],[CAS_rn]],[1]analyte_order!$C:$C,[1]analyte_order!$E:$E)</f>
        <v>31</v>
      </c>
      <c r="L4627" s="3">
        <v>4.1599999999999998E-2</v>
      </c>
    </row>
    <row r="4628" spans="1:12" x14ac:dyDescent="0.3">
      <c r="A4628" t="s">
        <v>247</v>
      </c>
      <c r="B4628" s="1">
        <v>44427</v>
      </c>
      <c r="C4628" s="1" t="str">
        <f t="shared" si="72"/>
        <v>21231</v>
      </c>
      <c r="D4628" t="s">
        <v>109</v>
      </c>
      <c r="E4628" t="s">
        <v>120</v>
      </c>
      <c r="F4628" t="s">
        <v>115</v>
      </c>
      <c r="G4628">
        <v>19.5</v>
      </c>
      <c r="H4628">
        <v>175.9</v>
      </c>
      <c r="I4628" t="s">
        <v>37</v>
      </c>
      <c r="J4628" t="str">
        <f>_xlfn.XLOOKUP(Table1_1[[#This Row],[Analyte]],[1]analyte_order!$B:$B,[1]analyte_order!$C:$C)</f>
        <v>13252-13-6</v>
      </c>
      <c r="K4628">
        <f>_xlfn.XLOOKUP(Table1_1[[#This Row],[CAS_rn]],[1]analyte_order!$C:$C,[1]analyte_order!$E:$E)</f>
        <v>34</v>
      </c>
      <c r="L4628" s="3">
        <v>4.1599999999999998E-2</v>
      </c>
    </row>
    <row r="4629" spans="1:12" x14ac:dyDescent="0.3">
      <c r="A4629" t="s">
        <v>247</v>
      </c>
      <c r="B4629" s="1">
        <v>44427</v>
      </c>
      <c r="C4629" s="1" t="str">
        <f t="shared" si="72"/>
        <v>21231</v>
      </c>
      <c r="D4629" t="s">
        <v>109</v>
      </c>
      <c r="E4629" t="s">
        <v>120</v>
      </c>
      <c r="F4629" t="s">
        <v>115</v>
      </c>
      <c r="G4629">
        <v>19.5</v>
      </c>
      <c r="H4629">
        <v>175.9</v>
      </c>
      <c r="I4629" t="s">
        <v>38</v>
      </c>
      <c r="J4629" t="str">
        <f>_xlfn.XLOOKUP(Table1_1[[#This Row],[Analyte]],[1]analyte_order!$B:$B,[1]analyte_order!$C:$C)</f>
        <v>919005-14-4</v>
      </c>
      <c r="K4629">
        <f>_xlfn.XLOOKUP(Table1_1[[#This Row],[CAS_rn]],[1]analyte_order!$C:$C,[1]analyte_order!$E:$E)</f>
        <v>35</v>
      </c>
      <c r="L4629" s="3">
        <v>4.1599999999999998E-2</v>
      </c>
    </row>
    <row r="4630" spans="1:12" x14ac:dyDescent="0.3">
      <c r="A4630" t="s">
        <v>247</v>
      </c>
      <c r="B4630" s="1">
        <v>44427</v>
      </c>
      <c r="C4630" s="1" t="str">
        <f t="shared" si="72"/>
        <v>21231</v>
      </c>
      <c r="D4630" t="s">
        <v>109</v>
      </c>
      <c r="E4630" t="s">
        <v>120</v>
      </c>
      <c r="F4630" t="s">
        <v>115</v>
      </c>
      <c r="G4630">
        <v>19.5</v>
      </c>
      <c r="H4630">
        <v>175.9</v>
      </c>
      <c r="I4630" t="s">
        <v>39</v>
      </c>
      <c r="J4630" t="str">
        <f>_xlfn.XLOOKUP(Table1_1[[#This Row],[Analyte]],[1]analyte_order!$B:$B,[1]analyte_order!$C:$C)</f>
        <v>756426-58-1</v>
      </c>
      <c r="K4630">
        <f>_xlfn.XLOOKUP(Table1_1[[#This Row],[CAS_rn]],[1]analyte_order!$C:$C,[1]analyte_order!$E:$E)</f>
        <v>36</v>
      </c>
      <c r="L4630" s="3">
        <v>0.20799999999999999</v>
      </c>
    </row>
    <row r="4631" spans="1:12" x14ac:dyDescent="0.3">
      <c r="A4631" t="s">
        <v>247</v>
      </c>
      <c r="B4631" s="1">
        <v>44427</v>
      </c>
      <c r="C4631" s="1" t="str">
        <f t="shared" si="72"/>
        <v>21231</v>
      </c>
      <c r="D4631" t="s">
        <v>109</v>
      </c>
      <c r="E4631" t="s">
        <v>120</v>
      </c>
      <c r="F4631" t="s">
        <v>115</v>
      </c>
      <c r="G4631">
        <v>19.5</v>
      </c>
      <c r="H4631">
        <v>175.9</v>
      </c>
      <c r="I4631" t="s">
        <v>40</v>
      </c>
      <c r="J4631" t="str">
        <f>_xlfn.XLOOKUP(Table1_1[[#This Row],[Analyte]],[1]analyte_order!$B:$B,[1]analyte_order!$C:$C)</f>
        <v>763051-92-9</v>
      </c>
      <c r="K4631">
        <f>_xlfn.XLOOKUP(Table1_1[[#This Row],[CAS_rn]],[1]analyte_order!$C:$C,[1]analyte_order!$E:$E)</f>
        <v>37</v>
      </c>
      <c r="L4631" s="3">
        <v>0.20799999999999999</v>
      </c>
    </row>
    <row r="4632" spans="1:12" x14ac:dyDescent="0.3">
      <c r="A4632" t="s">
        <v>247</v>
      </c>
      <c r="B4632" s="1">
        <v>44427</v>
      </c>
      <c r="C4632" s="1" t="str">
        <f t="shared" si="72"/>
        <v>21231</v>
      </c>
      <c r="D4632" t="s">
        <v>109</v>
      </c>
      <c r="E4632" t="s">
        <v>120</v>
      </c>
      <c r="F4632" t="s">
        <v>115</v>
      </c>
      <c r="G4632">
        <v>19.5</v>
      </c>
      <c r="H4632">
        <v>175.9</v>
      </c>
      <c r="I4632" t="s">
        <v>41</v>
      </c>
      <c r="J4632" t="str">
        <f>_xlfn.XLOOKUP(Table1_1[[#This Row],[Analyte]],[1]analyte_order!$B:$B,[1]analyte_order!$C:$C)</f>
        <v>356-02-5</v>
      </c>
      <c r="K4632">
        <f>_xlfn.XLOOKUP(Table1_1[[#This Row],[CAS_rn]],[1]analyte_order!$C:$C,[1]analyte_order!$E:$E)</f>
        <v>38</v>
      </c>
      <c r="L4632" s="3">
        <v>0.41599999999999998</v>
      </c>
    </row>
    <row r="4633" spans="1:12" x14ac:dyDescent="0.3">
      <c r="A4633" t="s">
        <v>247</v>
      </c>
      <c r="B4633" s="1">
        <v>44427</v>
      </c>
      <c r="C4633" s="1" t="str">
        <f t="shared" si="72"/>
        <v>21231</v>
      </c>
      <c r="D4633" t="s">
        <v>109</v>
      </c>
      <c r="E4633" t="s">
        <v>120</v>
      </c>
      <c r="F4633" t="s">
        <v>115</v>
      </c>
      <c r="G4633">
        <v>19.5</v>
      </c>
      <c r="H4633">
        <v>175.9</v>
      </c>
      <c r="I4633" t="s">
        <v>42</v>
      </c>
      <c r="J4633" t="str">
        <f>_xlfn.XLOOKUP(Table1_1[[#This Row],[Analyte]],[1]analyte_order!$B:$B,[1]analyte_order!$C:$C)</f>
        <v>914637-49-3</v>
      </c>
      <c r="K4633">
        <f>_xlfn.XLOOKUP(Table1_1[[#This Row],[CAS_rn]],[1]analyte_order!$C:$C,[1]analyte_order!$E:$E)</f>
        <v>39</v>
      </c>
      <c r="L4633" s="3">
        <v>0.20799999999999999</v>
      </c>
    </row>
    <row r="4634" spans="1:12" x14ac:dyDescent="0.3">
      <c r="A4634" t="s">
        <v>247</v>
      </c>
      <c r="B4634" s="1">
        <v>44427</v>
      </c>
      <c r="C4634" s="1" t="str">
        <f t="shared" si="72"/>
        <v>21231</v>
      </c>
      <c r="D4634" t="s">
        <v>109</v>
      </c>
      <c r="E4634" t="s">
        <v>120</v>
      </c>
      <c r="F4634" t="s">
        <v>115</v>
      </c>
      <c r="G4634">
        <v>19.5</v>
      </c>
      <c r="H4634">
        <v>175.9</v>
      </c>
      <c r="I4634" t="s">
        <v>43</v>
      </c>
      <c r="J4634" t="str">
        <f>_xlfn.XLOOKUP(Table1_1[[#This Row],[Analyte]],[1]analyte_order!$B:$B,[1]analyte_order!$C:$C)</f>
        <v>812-70-4</v>
      </c>
      <c r="K4634">
        <f>_xlfn.XLOOKUP(Table1_1[[#This Row],[CAS_rn]],[1]analyte_order!$C:$C,[1]analyte_order!$E:$E)</f>
        <v>40</v>
      </c>
      <c r="L4634" s="3">
        <v>0.23300000000000001</v>
      </c>
    </row>
    <row r="4635" spans="1:12" x14ac:dyDescent="0.3">
      <c r="A4635" t="s">
        <v>247</v>
      </c>
      <c r="B4635" s="1">
        <v>44427</v>
      </c>
      <c r="C4635" s="1" t="str">
        <f t="shared" si="72"/>
        <v>21231</v>
      </c>
      <c r="D4635" t="s">
        <v>109</v>
      </c>
      <c r="E4635" t="s">
        <v>120</v>
      </c>
      <c r="F4635" t="s">
        <v>115</v>
      </c>
      <c r="G4635">
        <v>19.5</v>
      </c>
      <c r="H4635">
        <v>175.9</v>
      </c>
      <c r="I4635" t="s">
        <v>44</v>
      </c>
      <c r="J4635" t="str">
        <f>_xlfn.XLOOKUP(Table1_1[[#This Row],[Analyte]],[1]analyte_order!$B:$B,[1]analyte_order!$C:$C)</f>
        <v>53826-12-3</v>
      </c>
      <c r="K4635">
        <f>_xlfn.XLOOKUP(Table1_1[[#This Row],[CAS_rn]],[1]analyte_order!$C:$C,[1]analyte_order!$E:$E)</f>
        <v>41</v>
      </c>
      <c r="L4635" s="3">
        <v>0.104</v>
      </c>
    </row>
    <row r="4636" spans="1:12" x14ac:dyDescent="0.3">
      <c r="A4636" t="s">
        <v>247</v>
      </c>
      <c r="B4636" s="1">
        <v>44427</v>
      </c>
      <c r="C4636" s="1" t="str">
        <f t="shared" si="72"/>
        <v>21231</v>
      </c>
      <c r="D4636" t="s">
        <v>109</v>
      </c>
      <c r="E4636" t="s">
        <v>120</v>
      </c>
      <c r="F4636" t="s">
        <v>115</v>
      </c>
      <c r="G4636">
        <v>19.5</v>
      </c>
      <c r="H4636">
        <v>175.9</v>
      </c>
      <c r="I4636" t="s">
        <v>45</v>
      </c>
      <c r="J4636" t="str">
        <f>_xlfn.XLOOKUP(Table1_1[[#This Row],[Analyte]],[1]analyte_order!$B:$B,[1]analyte_order!$C:$C)</f>
        <v>27854-31-5</v>
      </c>
      <c r="K4636">
        <f>_xlfn.XLOOKUP(Table1_1[[#This Row],[CAS_rn]],[1]analyte_order!$C:$C,[1]analyte_order!$E:$E)</f>
        <v>42</v>
      </c>
      <c r="L4636" s="3">
        <v>1.98</v>
      </c>
    </row>
    <row r="4637" spans="1:12" x14ac:dyDescent="0.3">
      <c r="A4637" t="s">
        <v>247</v>
      </c>
      <c r="B4637" s="1">
        <v>44427</v>
      </c>
      <c r="C4637" s="1" t="str">
        <f t="shared" si="72"/>
        <v>21231</v>
      </c>
      <c r="D4637" t="s">
        <v>109</v>
      </c>
      <c r="E4637" t="s">
        <v>120</v>
      </c>
      <c r="F4637" t="s">
        <v>115</v>
      </c>
      <c r="G4637">
        <v>19.5</v>
      </c>
      <c r="H4637">
        <v>175.9</v>
      </c>
      <c r="I4637" t="s">
        <v>46</v>
      </c>
      <c r="J4637" t="str">
        <f>_xlfn.XLOOKUP(Table1_1[[#This Row],[Analyte]],[1]analyte_order!$B:$B,[1]analyte_order!$C:$C)</f>
        <v>53826-13-4</v>
      </c>
      <c r="K4637">
        <f>_xlfn.XLOOKUP(Table1_1[[#This Row],[CAS_rn]],[1]analyte_order!$C:$C,[1]analyte_order!$E:$E)</f>
        <v>43</v>
      </c>
      <c r="L4637" s="3">
        <v>0.93</v>
      </c>
    </row>
    <row r="4638" spans="1:12" x14ac:dyDescent="0.3">
      <c r="A4638" t="s">
        <v>247</v>
      </c>
      <c r="B4638" s="1">
        <v>44427</v>
      </c>
      <c r="C4638" s="1" t="str">
        <f t="shared" si="72"/>
        <v>21231</v>
      </c>
      <c r="D4638" t="s">
        <v>109</v>
      </c>
      <c r="E4638" t="s">
        <v>120</v>
      </c>
      <c r="F4638" t="s">
        <v>115</v>
      </c>
      <c r="G4638">
        <v>19.5</v>
      </c>
      <c r="H4638">
        <v>175.9</v>
      </c>
      <c r="I4638" t="s">
        <v>47</v>
      </c>
      <c r="J4638" t="str">
        <f>_xlfn.XLOOKUP(Table1_1[[#This Row],[Analyte]],[1]analyte_order!$B:$B,[1]analyte_order!$C:$C)</f>
        <v>161094-75-3</v>
      </c>
      <c r="K4638">
        <f>_xlfn.XLOOKUP(Table1_1[[#This Row],[CAS_rn]],[1]analyte_order!$C:$C,[1]analyte_order!$E:$E)</f>
        <v>44</v>
      </c>
      <c r="L4638" s="3">
        <v>4.1599999999999998E-2</v>
      </c>
    </row>
    <row r="4639" spans="1:12" x14ac:dyDescent="0.3">
      <c r="A4639" t="s">
        <v>247</v>
      </c>
      <c r="B4639" s="1">
        <v>44427</v>
      </c>
      <c r="C4639" s="1" t="str">
        <f t="shared" si="72"/>
        <v>21231</v>
      </c>
      <c r="D4639" t="s">
        <v>109</v>
      </c>
      <c r="E4639" t="s">
        <v>120</v>
      </c>
      <c r="F4639" t="s">
        <v>115</v>
      </c>
      <c r="G4639">
        <v>19.5</v>
      </c>
      <c r="H4639">
        <v>175.9</v>
      </c>
      <c r="I4639" t="s">
        <v>48</v>
      </c>
      <c r="J4639" t="str">
        <f>_xlfn.XLOOKUP(Table1_1[[#This Row],[Analyte]],[1]analyte_order!$B:$B,[1]analyte_order!$C:$C)</f>
        <v>70887-84-2</v>
      </c>
      <c r="K4639">
        <f>_xlfn.XLOOKUP(Table1_1[[#This Row],[CAS_rn]],[1]analyte_order!$C:$C,[1]analyte_order!$E:$E)</f>
        <v>45</v>
      </c>
      <c r="L4639" s="3">
        <v>4.1599999999999998E-2</v>
      </c>
    </row>
    <row r="4640" spans="1:12" x14ac:dyDescent="0.3">
      <c r="A4640" t="s">
        <v>247</v>
      </c>
      <c r="B4640" s="1">
        <v>44427</v>
      </c>
      <c r="C4640" s="1" t="str">
        <f t="shared" si="72"/>
        <v>21231</v>
      </c>
      <c r="D4640" t="s">
        <v>109</v>
      </c>
      <c r="E4640" t="s">
        <v>120</v>
      </c>
      <c r="F4640" t="s">
        <v>115</v>
      </c>
      <c r="G4640">
        <v>19.5</v>
      </c>
      <c r="H4640">
        <v>175.9</v>
      </c>
      <c r="I4640" t="s">
        <v>49</v>
      </c>
      <c r="J4640" t="str">
        <f>_xlfn.XLOOKUP(Table1_1[[#This Row],[Analyte]],[1]analyte_order!$B:$B,[1]analyte_order!$C:$C)</f>
        <v>57677-95-9</v>
      </c>
      <c r="K4640">
        <f>_xlfn.XLOOKUP(Table1_1[[#This Row],[CAS_rn]],[1]analyte_order!$C:$C,[1]analyte_order!$E:$E)</f>
        <v>46</v>
      </c>
      <c r="L4640" s="3">
        <v>4.1599999999999998E-2</v>
      </c>
    </row>
    <row r="4641" spans="1:12" x14ac:dyDescent="0.3">
      <c r="A4641" t="s">
        <v>247</v>
      </c>
      <c r="B4641" s="1">
        <v>44427</v>
      </c>
      <c r="C4641" s="1" t="str">
        <f t="shared" si="72"/>
        <v>21231</v>
      </c>
      <c r="D4641" t="s">
        <v>109</v>
      </c>
      <c r="E4641" t="s">
        <v>120</v>
      </c>
      <c r="F4641" t="s">
        <v>115</v>
      </c>
      <c r="G4641">
        <v>19.5</v>
      </c>
      <c r="H4641">
        <v>175.9</v>
      </c>
      <c r="I4641" t="s">
        <v>50</v>
      </c>
      <c r="J4641" t="str">
        <f>_xlfn.XLOOKUP(Table1_1[[#This Row],[Analyte]],[1]analyte_order!$B:$B,[1]analyte_order!$C:$C)</f>
        <v>30334-69-1</v>
      </c>
      <c r="K4641">
        <f>_xlfn.XLOOKUP(Table1_1[[#This Row],[CAS_rn]],[1]analyte_order!$C:$C,[1]analyte_order!$E:$E)</f>
        <v>51</v>
      </c>
      <c r="L4641" s="3">
        <v>0.85499999999999998</v>
      </c>
    </row>
    <row r="4642" spans="1:12" x14ac:dyDescent="0.3">
      <c r="A4642" t="s">
        <v>247</v>
      </c>
      <c r="B4642" s="1">
        <v>44427</v>
      </c>
      <c r="C4642" s="1" t="str">
        <f t="shared" si="72"/>
        <v>21231</v>
      </c>
      <c r="D4642" t="s">
        <v>109</v>
      </c>
      <c r="E4642" t="s">
        <v>120</v>
      </c>
      <c r="F4642" t="s">
        <v>115</v>
      </c>
      <c r="G4642">
        <v>19.5</v>
      </c>
      <c r="H4642">
        <v>175.9</v>
      </c>
      <c r="I4642" t="s">
        <v>51</v>
      </c>
      <c r="J4642" t="str">
        <f>_xlfn.XLOOKUP(Table1_1[[#This Row],[Analyte]],[1]analyte_order!$B:$B,[1]analyte_order!$C:$C)</f>
        <v>41997-13-1</v>
      </c>
      <c r="K4642">
        <f>_xlfn.XLOOKUP(Table1_1[[#This Row],[CAS_rn]],[1]analyte_order!$C:$C,[1]analyte_order!$E:$E)</f>
        <v>52</v>
      </c>
      <c r="L4642" s="3">
        <v>2.36</v>
      </c>
    </row>
    <row r="4643" spans="1:12" x14ac:dyDescent="0.3">
      <c r="A4643" t="s">
        <v>247</v>
      </c>
      <c r="B4643" s="1">
        <v>44427</v>
      </c>
      <c r="C4643" s="1" t="str">
        <f t="shared" si="72"/>
        <v>21231</v>
      </c>
      <c r="D4643" t="s">
        <v>109</v>
      </c>
      <c r="E4643" t="s">
        <v>120</v>
      </c>
      <c r="F4643" t="s">
        <v>115</v>
      </c>
      <c r="G4643">
        <v>19.5</v>
      </c>
      <c r="H4643">
        <v>175.9</v>
      </c>
      <c r="I4643" t="s">
        <v>52</v>
      </c>
      <c r="J4643" t="str">
        <f>_xlfn.XLOOKUP(Table1_1[[#This Row],[Analyte]],[1]analyte_order!$B:$B,[1]analyte_order!$C:$C)</f>
        <v>423-41-6</v>
      </c>
      <c r="K4643">
        <f>_xlfn.XLOOKUP(Table1_1[[#This Row],[CAS_rn]],[1]analyte_order!$C:$C,[1]analyte_order!$E:$E)</f>
        <v>53</v>
      </c>
      <c r="L4643" s="3">
        <v>0.20799999999999999</v>
      </c>
    </row>
    <row r="4644" spans="1:12" x14ac:dyDescent="0.3">
      <c r="A4644" t="s">
        <v>247</v>
      </c>
      <c r="B4644" s="1">
        <v>44427</v>
      </c>
      <c r="C4644" s="1" t="str">
        <f t="shared" si="72"/>
        <v>21231</v>
      </c>
      <c r="D4644" t="s">
        <v>109</v>
      </c>
      <c r="E4644" t="s">
        <v>120</v>
      </c>
      <c r="F4644" t="s">
        <v>115</v>
      </c>
      <c r="G4644">
        <v>19.5</v>
      </c>
      <c r="H4644">
        <v>175.9</v>
      </c>
      <c r="I4644" t="s">
        <v>53</v>
      </c>
      <c r="J4644" t="str">
        <f>_xlfn.XLOOKUP(Table1_1[[#This Row],[Analyte]],[1]analyte_order!$B:$B,[1]analyte_order!$C:$C)</f>
        <v>777011-38-8</v>
      </c>
      <c r="K4644">
        <f>_xlfn.XLOOKUP(Table1_1[[#This Row],[CAS_rn]],[1]analyte_order!$C:$C,[1]analyte_order!$E:$E)</f>
        <v>54</v>
      </c>
      <c r="L4644" s="3">
        <v>0.54400000000000004</v>
      </c>
    </row>
    <row r="4645" spans="1:12" x14ac:dyDescent="0.3">
      <c r="A4645" t="s">
        <v>247</v>
      </c>
      <c r="B4645" s="1">
        <v>44427</v>
      </c>
      <c r="C4645" s="1" t="str">
        <f t="shared" si="72"/>
        <v>21231</v>
      </c>
      <c r="D4645" t="s">
        <v>109</v>
      </c>
      <c r="E4645" t="s">
        <v>120</v>
      </c>
      <c r="F4645" t="s">
        <v>115</v>
      </c>
      <c r="G4645">
        <v>19.5</v>
      </c>
      <c r="H4645">
        <v>175.9</v>
      </c>
      <c r="I4645" t="s">
        <v>54</v>
      </c>
      <c r="J4645" t="str">
        <f>_xlfn.XLOOKUP(Table1_1[[#This Row],[Analyte]],[1]analyte_order!$B:$B,[1]analyte_order!$C:$C)</f>
        <v>646-83-3</v>
      </c>
      <c r="K4645">
        <f>_xlfn.XLOOKUP(Table1_1[[#This Row],[CAS_rn]],[1]analyte_order!$C:$C,[1]analyte_order!$E:$E)</f>
        <v>55</v>
      </c>
      <c r="L4645" s="3">
        <v>4.1599999999999998E-2</v>
      </c>
    </row>
    <row r="4646" spans="1:12" x14ac:dyDescent="0.3">
      <c r="A4646" t="s">
        <v>247</v>
      </c>
      <c r="B4646" s="1">
        <v>44427</v>
      </c>
      <c r="C4646" s="1" t="str">
        <f t="shared" si="72"/>
        <v>21231</v>
      </c>
      <c r="D4646" t="s">
        <v>109</v>
      </c>
      <c r="E4646" t="s">
        <v>120</v>
      </c>
      <c r="F4646" t="s">
        <v>115</v>
      </c>
      <c r="G4646">
        <v>19.5</v>
      </c>
      <c r="H4646">
        <v>175.9</v>
      </c>
      <c r="I4646" t="s">
        <v>55</v>
      </c>
      <c r="J4646" t="str">
        <f>_xlfn.XLOOKUP(Table1_1[[#This Row],[Analyte]],[1]analyte_order!$B:$B,[1]analyte_order!$C:$C)</f>
        <v>678-41-1</v>
      </c>
      <c r="K4646">
        <f>_xlfn.XLOOKUP(Table1_1[[#This Row],[CAS_rn]],[1]analyte_order!$C:$C,[1]analyte_order!$E:$E)</f>
        <v>56</v>
      </c>
      <c r="L4646" s="3">
        <v>4.1599999999999998E-2</v>
      </c>
    </row>
    <row r="4647" spans="1:12" x14ac:dyDescent="0.3">
      <c r="A4647" t="s">
        <v>247</v>
      </c>
      <c r="B4647" s="1">
        <v>44427</v>
      </c>
      <c r="C4647" s="1" t="str">
        <f t="shared" si="72"/>
        <v>21231</v>
      </c>
      <c r="D4647" t="s">
        <v>109</v>
      </c>
      <c r="E4647" t="s">
        <v>120</v>
      </c>
      <c r="F4647" t="s">
        <v>115</v>
      </c>
      <c r="G4647">
        <v>19.5</v>
      </c>
      <c r="H4647">
        <v>175.9</v>
      </c>
      <c r="I4647" t="s">
        <v>56</v>
      </c>
      <c r="J4647" t="str">
        <f>_xlfn.XLOOKUP(Table1_1[[#This Row],[Analyte]],[1]analyte_order!$B:$B,[1]analyte_order!$C:$C)</f>
        <v>2965-52-8</v>
      </c>
      <c r="K4647">
        <f>_xlfn.XLOOKUP(Table1_1[[#This Row],[CAS_rn]],[1]analyte_order!$C:$C,[1]analyte_order!$E:$E)</f>
        <v>57</v>
      </c>
      <c r="L4647" s="3">
        <v>4.1599999999999998E-2</v>
      </c>
    </row>
    <row r="4648" spans="1:12" x14ac:dyDescent="0.3">
      <c r="A4648" t="s">
        <v>248</v>
      </c>
      <c r="B4648" s="1">
        <v>44427</v>
      </c>
      <c r="C4648" s="1" t="str">
        <f t="shared" si="72"/>
        <v>21231</v>
      </c>
      <c r="D4648" t="s">
        <v>109</v>
      </c>
      <c r="E4648" t="s">
        <v>120</v>
      </c>
      <c r="F4648" t="s">
        <v>190</v>
      </c>
      <c r="G4648">
        <v>19.5</v>
      </c>
      <c r="H4648">
        <v>175.9</v>
      </c>
      <c r="I4648" t="s">
        <v>7</v>
      </c>
      <c r="J4648" t="str">
        <f>_xlfn.XLOOKUP(Table1_1[[#This Row],[Analyte]],[1]analyte_order!$B:$B,[1]analyte_order!$C:$C)</f>
        <v>375-22-4</v>
      </c>
      <c r="K4648">
        <f>_xlfn.XLOOKUP(Table1_1[[#This Row],[CAS_rn]],[1]analyte_order!$C:$C,[1]analyte_order!$E:$E)</f>
        <v>1</v>
      </c>
      <c r="L4648" s="3">
        <v>2.0550000000000002</v>
      </c>
    </row>
    <row r="4649" spans="1:12" x14ac:dyDescent="0.3">
      <c r="A4649" t="s">
        <v>248</v>
      </c>
      <c r="B4649" s="1">
        <v>44427</v>
      </c>
      <c r="C4649" s="1" t="str">
        <f t="shared" si="72"/>
        <v>21231</v>
      </c>
      <c r="D4649" t="s">
        <v>109</v>
      </c>
      <c r="E4649" t="s">
        <v>120</v>
      </c>
      <c r="F4649" t="s">
        <v>190</v>
      </c>
      <c r="G4649">
        <v>19.5</v>
      </c>
      <c r="H4649">
        <v>175.9</v>
      </c>
      <c r="I4649" t="s">
        <v>8</v>
      </c>
      <c r="J4649" t="str">
        <f>_xlfn.XLOOKUP(Table1_1[[#This Row],[Analyte]],[1]analyte_order!$B:$B,[1]analyte_order!$C:$C)</f>
        <v>2706-90-3</v>
      </c>
      <c r="K4649">
        <f>_xlfn.XLOOKUP(Table1_1[[#This Row],[CAS_rn]],[1]analyte_order!$C:$C,[1]analyte_order!$E:$E)</f>
        <v>2</v>
      </c>
      <c r="L4649" s="3">
        <v>0.82</v>
      </c>
    </row>
    <row r="4650" spans="1:12" x14ac:dyDescent="0.3">
      <c r="A4650" t="s">
        <v>248</v>
      </c>
      <c r="B4650" s="1">
        <v>44427</v>
      </c>
      <c r="C4650" s="1" t="str">
        <f t="shared" si="72"/>
        <v>21231</v>
      </c>
      <c r="D4650" t="s">
        <v>109</v>
      </c>
      <c r="E4650" t="s">
        <v>120</v>
      </c>
      <c r="F4650" t="s">
        <v>190</v>
      </c>
      <c r="G4650">
        <v>19.5</v>
      </c>
      <c r="H4650">
        <v>175.9</v>
      </c>
      <c r="I4650" t="s">
        <v>9</v>
      </c>
      <c r="J4650" t="str">
        <f>_xlfn.XLOOKUP(Table1_1[[#This Row],[Analyte]],[1]analyte_order!$B:$B,[1]analyte_order!$C:$C)</f>
        <v>307-24-4</v>
      </c>
      <c r="K4650">
        <f>_xlfn.XLOOKUP(Table1_1[[#This Row],[CAS_rn]],[1]analyte_order!$C:$C,[1]analyte_order!$E:$E)</f>
        <v>3</v>
      </c>
      <c r="L4650" s="3">
        <v>0.82</v>
      </c>
    </row>
    <row r="4651" spans="1:12" x14ac:dyDescent="0.3">
      <c r="A4651" t="s">
        <v>248</v>
      </c>
      <c r="B4651" s="1">
        <v>44427</v>
      </c>
      <c r="C4651" s="1" t="str">
        <f t="shared" si="72"/>
        <v>21231</v>
      </c>
      <c r="D4651" t="s">
        <v>109</v>
      </c>
      <c r="E4651" t="s">
        <v>120</v>
      </c>
      <c r="F4651" t="s">
        <v>190</v>
      </c>
      <c r="G4651">
        <v>19.5</v>
      </c>
      <c r="H4651">
        <v>175.9</v>
      </c>
      <c r="I4651" t="s">
        <v>10</v>
      </c>
      <c r="J4651" t="str">
        <f>_xlfn.XLOOKUP(Table1_1[[#This Row],[Analyte]],[1]analyte_order!$B:$B,[1]analyte_order!$C:$C)</f>
        <v>375-85-9</v>
      </c>
      <c r="K4651">
        <f>_xlfn.XLOOKUP(Table1_1[[#This Row],[CAS_rn]],[1]analyte_order!$C:$C,[1]analyte_order!$E:$E)</f>
        <v>4</v>
      </c>
      <c r="L4651" s="3">
        <v>0.82</v>
      </c>
    </row>
    <row r="4652" spans="1:12" x14ac:dyDescent="0.3">
      <c r="A4652" t="s">
        <v>248</v>
      </c>
      <c r="B4652" s="1">
        <v>44427</v>
      </c>
      <c r="C4652" s="1" t="str">
        <f t="shared" si="72"/>
        <v>21231</v>
      </c>
      <c r="D4652" t="s">
        <v>109</v>
      </c>
      <c r="E4652" t="s">
        <v>120</v>
      </c>
      <c r="F4652" t="s">
        <v>190</v>
      </c>
      <c r="G4652">
        <v>19.5</v>
      </c>
      <c r="H4652">
        <v>175.9</v>
      </c>
      <c r="I4652" t="s">
        <v>11</v>
      </c>
      <c r="J4652" t="str">
        <f>_xlfn.XLOOKUP(Table1_1[[#This Row],[Analyte]],[1]analyte_order!$B:$B,[1]analyte_order!$C:$C)</f>
        <v>335-67-1</v>
      </c>
      <c r="K4652">
        <f>_xlfn.XLOOKUP(Table1_1[[#This Row],[CAS_rn]],[1]analyte_order!$C:$C,[1]analyte_order!$E:$E)</f>
        <v>5</v>
      </c>
      <c r="L4652" s="3">
        <v>0.82</v>
      </c>
    </row>
    <row r="4653" spans="1:12" x14ac:dyDescent="0.3">
      <c r="A4653" t="s">
        <v>248</v>
      </c>
      <c r="B4653" s="1">
        <v>44427</v>
      </c>
      <c r="C4653" s="1" t="str">
        <f t="shared" si="72"/>
        <v>21231</v>
      </c>
      <c r="D4653" t="s">
        <v>109</v>
      </c>
      <c r="E4653" t="s">
        <v>120</v>
      </c>
      <c r="F4653" t="s">
        <v>190</v>
      </c>
      <c r="G4653">
        <v>19.5</v>
      </c>
      <c r="H4653">
        <v>175.9</v>
      </c>
      <c r="I4653" t="s">
        <v>12</v>
      </c>
      <c r="J4653" t="str">
        <f>_xlfn.XLOOKUP(Table1_1[[#This Row],[Analyte]],[1]analyte_order!$B:$B,[1]analyte_order!$C:$C)</f>
        <v>375-95-1</v>
      </c>
      <c r="K4653">
        <f>_xlfn.XLOOKUP(Table1_1[[#This Row],[CAS_rn]],[1]analyte_order!$C:$C,[1]analyte_order!$E:$E)</f>
        <v>6</v>
      </c>
      <c r="L4653" s="3">
        <v>0.82</v>
      </c>
    </row>
    <row r="4654" spans="1:12" x14ac:dyDescent="0.3">
      <c r="A4654" t="s">
        <v>248</v>
      </c>
      <c r="B4654" s="1">
        <v>44427</v>
      </c>
      <c r="C4654" s="1" t="str">
        <f t="shared" si="72"/>
        <v>21231</v>
      </c>
      <c r="D4654" t="s">
        <v>109</v>
      </c>
      <c r="E4654" t="s">
        <v>120</v>
      </c>
      <c r="F4654" t="s">
        <v>190</v>
      </c>
      <c r="G4654">
        <v>19.5</v>
      </c>
      <c r="H4654">
        <v>175.9</v>
      </c>
      <c r="I4654" t="s">
        <v>19</v>
      </c>
      <c r="J4654" t="str">
        <f>_xlfn.XLOOKUP(Table1_1[[#This Row],[Analyte]],[1]analyte_order!$B:$B,[1]analyte_order!$C:$C)</f>
        <v>335-76-2</v>
      </c>
      <c r="K4654">
        <f>_xlfn.XLOOKUP(Table1_1[[#This Row],[CAS_rn]],[1]analyte_order!$C:$C,[1]analyte_order!$E:$E)</f>
        <v>7</v>
      </c>
      <c r="L4654" s="3">
        <v>0.82</v>
      </c>
    </row>
    <row r="4655" spans="1:12" x14ac:dyDescent="0.3">
      <c r="A4655" t="s">
        <v>248</v>
      </c>
      <c r="B4655" s="1">
        <v>44427</v>
      </c>
      <c r="C4655" s="1" t="str">
        <f t="shared" si="72"/>
        <v>21231</v>
      </c>
      <c r="D4655" t="s">
        <v>109</v>
      </c>
      <c r="E4655" t="s">
        <v>120</v>
      </c>
      <c r="F4655" t="s">
        <v>190</v>
      </c>
      <c r="G4655">
        <v>19.5</v>
      </c>
      <c r="H4655">
        <v>175.9</v>
      </c>
      <c r="I4655" t="s">
        <v>20</v>
      </c>
      <c r="J4655" t="str">
        <f>_xlfn.XLOOKUP(Table1_1[[#This Row],[Analyte]],[1]analyte_order!$B:$B,[1]analyte_order!$C:$C)</f>
        <v>2058-94-8</v>
      </c>
      <c r="K4655">
        <f>_xlfn.XLOOKUP(Table1_1[[#This Row],[CAS_rn]],[1]analyte_order!$C:$C,[1]analyte_order!$E:$E)</f>
        <v>8</v>
      </c>
      <c r="L4655" s="3">
        <v>9.2999999999999999E-2</v>
      </c>
    </row>
    <row r="4656" spans="1:12" x14ac:dyDescent="0.3">
      <c r="A4656" t="s">
        <v>248</v>
      </c>
      <c r="B4656" s="1">
        <v>44427</v>
      </c>
      <c r="C4656" s="1" t="str">
        <f t="shared" si="72"/>
        <v>21231</v>
      </c>
      <c r="D4656" t="s">
        <v>109</v>
      </c>
      <c r="E4656" t="s">
        <v>120</v>
      </c>
      <c r="F4656" t="s">
        <v>190</v>
      </c>
      <c r="G4656">
        <v>19.5</v>
      </c>
      <c r="H4656">
        <v>175.9</v>
      </c>
      <c r="I4656" t="s">
        <v>21</v>
      </c>
      <c r="J4656" t="str">
        <f>_xlfn.XLOOKUP(Table1_1[[#This Row],[Analyte]],[1]analyte_order!$B:$B,[1]analyte_order!$C:$C)</f>
        <v>307-55-1</v>
      </c>
      <c r="K4656">
        <f>_xlfn.XLOOKUP(Table1_1[[#This Row],[CAS_rn]],[1]analyte_order!$C:$C,[1]analyte_order!$E:$E)</f>
        <v>9</v>
      </c>
      <c r="L4656" s="3">
        <v>9.2999999999999999E-2</v>
      </c>
    </row>
    <row r="4657" spans="1:12" x14ac:dyDescent="0.3">
      <c r="A4657" t="s">
        <v>248</v>
      </c>
      <c r="B4657" s="1">
        <v>44427</v>
      </c>
      <c r="C4657" s="1" t="str">
        <f t="shared" si="72"/>
        <v>21231</v>
      </c>
      <c r="D4657" t="s">
        <v>109</v>
      </c>
      <c r="E4657" t="s">
        <v>120</v>
      </c>
      <c r="F4657" t="s">
        <v>190</v>
      </c>
      <c r="G4657">
        <v>19.5</v>
      </c>
      <c r="H4657">
        <v>175.9</v>
      </c>
      <c r="I4657" t="s">
        <v>22</v>
      </c>
      <c r="J4657" t="str">
        <f>_xlfn.XLOOKUP(Table1_1[[#This Row],[Analyte]],[1]analyte_order!$B:$B,[1]analyte_order!$C:$C)</f>
        <v>72629-94-8</v>
      </c>
      <c r="K4657">
        <f>_xlfn.XLOOKUP(Table1_1[[#This Row],[CAS_rn]],[1]analyte_order!$C:$C,[1]analyte_order!$E:$E)</f>
        <v>10</v>
      </c>
      <c r="L4657" s="3">
        <v>9.2999999999999999E-2</v>
      </c>
    </row>
    <row r="4658" spans="1:12" x14ac:dyDescent="0.3">
      <c r="A4658" t="s">
        <v>248</v>
      </c>
      <c r="B4658" s="1">
        <v>44427</v>
      </c>
      <c r="C4658" s="1" t="str">
        <f t="shared" si="72"/>
        <v>21231</v>
      </c>
      <c r="D4658" t="s">
        <v>109</v>
      </c>
      <c r="E4658" t="s">
        <v>120</v>
      </c>
      <c r="F4658" t="s">
        <v>190</v>
      </c>
      <c r="G4658">
        <v>19.5</v>
      </c>
      <c r="H4658">
        <v>175.9</v>
      </c>
      <c r="I4658" t="s">
        <v>23</v>
      </c>
      <c r="J4658" t="str">
        <f>_xlfn.XLOOKUP(Table1_1[[#This Row],[Analyte]],[1]analyte_order!$B:$B,[1]analyte_order!$C:$C)</f>
        <v>376-06-7</v>
      </c>
      <c r="K4658">
        <f>_xlfn.XLOOKUP(Table1_1[[#This Row],[CAS_rn]],[1]analyte_order!$C:$C,[1]analyte_order!$E:$E)</f>
        <v>11</v>
      </c>
      <c r="L4658" s="3">
        <v>9.2999999999999999E-2</v>
      </c>
    </row>
    <row r="4659" spans="1:12" x14ac:dyDescent="0.3">
      <c r="A4659" t="s">
        <v>248</v>
      </c>
      <c r="B4659" s="1">
        <v>44427</v>
      </c>
      <c r="C4659" s="1" t="str">
        <f t="shared" si="72"/>
        <v>21231</v>
      </c>
      <c r="D4659" t="s">
        <v>109</v>
      </c>
      <c r="E4659" t="s">
        <v>120</v>
      </c>
      <c r="F4659" t="s">
        <v>190</v>
      </c>
      <c r="G4659">
        <v>19.5</v>
      </c>
      <c r="H4659">
        <v>175.9</v>
      </c>
      <c r="I4659" t="s">
        <v>24</v>
      </c>
      <c r="J4659" t="str">
        <f>_xlfn.XLOOKUP(Table1_1[[#This Row],[Analyte]],[1]analyte_order!$B:$B,[1]analyte_order!$C:$C)</f>
        <v>67905-19-5</v>
      </c>
      <c r="K4659">
        <f>_xlfn.XLOOKUP(Table1_1[[#This Row],[CAS_rn]],[1]analyte_order!$C:$C,[1]analyte_order!$E:$E)</f>
        <v>12</v>
      </c>
      <c r="L4659" s="3">
        <v>0.82</v>
      </c>
    </row>
    <row r="4660" spans="1:12" x14ac:dyDescent="0.3">
      <c r="A4660" t="s">
        <v>248</v>
      </c>
      <c r="B4660" s="1">
        <v>44427</v>
      </c>
      <c r="C4660" s="1" t="str">
        <f t="shared" si="72"/>
        <v>21231</v>
      </c>
      <c r="D4660" t="s">
        <v>109</v>
      </c>
      <c r="E4660" t="s">
        <v>120</v>
      </c>
      <c r="F4660" t="s">
        <v>190</v>
      </c>
      <c r="G4660">
        <v>19.5</v>
      </c>
      <c r="H4660">
        <v>175.9</v>
      </c>
      <c r="I4660" t="s">
        <v>13</v>
      </c>
      <c r="J4660" t="str">
        <f>_xlfn.XLOOKUP(Table1_1[[#This Row],[Analyte]],[1]analyte_order!$B:$B,[1]analyte_order!$C:$C)</f>
        <v>375-73-5</v>
      </c>
      <c r="K4660">
        <f>_xlfn.XLOOKUP(Table1_1[[#This Row],[CAS_rn]],[1]analyte_order!$C:$C,[1]analyte_order!$E:$E)</f>
        <v>14</v>
      </c>
      <c r="L4660" s="3">
        <v>0.82</v>
      </c>
    </row>
    <row r="4661" spans="1:12" x14ac:dyDescent="0.3">
      <c r="A4661" t="s">
        <v>248</v>
      </c>
      <c r="B4661" s="1">
        <v>44427</v>
      </c>
      <c r="C4661" s="1" t="str">
        <f t="shared" si="72"/>
        <v>21231</v>
      </c>
      <c r="D4661" t="s">
        <v>109</v>
      </c>
      <c r="E4661" t="s">
        <v>120</v>
      </c>
      <c r="F4661" t="s">
        <v>190</v>
      </c>
      <c r="G4661">
        <v>19.5</v>
      </c>
      <c r="H4661">
        <v>175.9</v>
      </c>
      <c r="I4661" t="s">
        <v>14</v>
      </c>
      <c r="J4661" t="str">
        <f>_xlfn.XLOOKUP(Table1_1[[#This Row],[Analyte]],[1]analyte_order!$B:$B,[1]analyte_order!$C:$C)</f>
        <v>2706-91-4</v>
      </c>
      <c r="K4661">
        <f>_xlfn.XLOOKUP(Table1_1[[#This Row],[CAS_rn]],[1]analyte_order!$C:$C,[1]analyte_order!$E:$E)</f>
        <v>15</v>
      </c>
      <c r="L4661" s="3">
        <v>2.0550000000000002</v>
      </c>
    </row>
    <row r="4662" spans="1:12" x14ac:dyDescent="0.3">
      <c r="A4662" t="s">
        <v>248</v>
      </c>
      <c r="B4662" s="1">
        <v>44427</v>
      </c>
      <c r="C4662" s="1" t="str">
        <f t="shared" si="72"/>
        <v>21231</v>
      </c>
      <c r="D4662" t="s">
        <v>109</v>
      </c>
      <c r="E4662" t="s">
        <v>120</v>
      </c>
      <c r="F4662" t="s">
        <v>190</v>
      </c>
      <c r="G4662">
        <v>19.5</v>
      </c>
      <c r="H4662">
        <v>175.9</v>
      </c>
      <c r="I4662" t="s">
        <v>15</v>
      </c>
      <c r="J4662" t="str">
        <f>_xlfn.XLOOKUP(Table1_1[[#This Row],[Analyte]],[1]analyte_order!$B:$B,[1]analyte_order!$C:$C)</f>
        <v>355-46-4</v>
      </c>
      <c r="K4662">
        <f>_xlfn.XLOOKUP(Table1_1[[#This Row],[CAS_rn]],[1]analyte_order!$C:$C,[1]analyte_order!$E:$E)</f>
        <v>16</v>
      </c>
      <c r="L4662" s="3">
        <v>9.2999999999999999E-2</v>
      </c>
    </row>
    <row r="4663" spans="1:12" x14ac:dyDescent="0.3">
      <c r="A4663" t="s">
        <v>248</v>
      </c>
      <c r="B4663" s="1">
        <v>44427</v>
      </c>
      <c r="C4663" s="1" t="str">
        <f t="shared" si="72"/>
        <v>21231</v>
      </c>
      <c r="D4663" t="s">
        <v>109</v>
      </c>
      <c r="E4663" t="s">
        <v>120</v>
      </c>
      <c r="F4663" t="s">
        <v>190</v>
      </c>
      <c r="G4663">
        <v>19.5</v>
      </c>
      <c r="H4663">
        <v>175.9</v>
      </c>
      <c r="I4663" t="s">
        <v>16</v>
      </c>
      <c r="J4663" t="str">
        <f>_xlfn.XLOOKUP(Table1_1[[#This Row],[Analyte]],[1]analyte_order!$B:$B,[1]analyte_order!$C:$C)</f>
        <v>375-92-8</v>
      </c>
      <c r="K4663">
        <f>_xlfn.XLOOKUP(Table1_1[[#This Row],[CAS_rn]],[1]analyte_order!$C:$C,[1]analyte_order!$E:$E)</f>
        <v>17</v>
      </c>
      <c r="L4663" s="3">
        <v>0.82</v>
      </c>
    </row>
    <row r="4664" spans="1:12" x14ac:dyDescent="0.3">
      <c r="A4664" t="s">
        <v>248</v>
      </c>
      <c r="B4664" s="1">
        <v>44427</v>
      </c>
      <c r="C4664" s="1" t="str">
        <f t="shared" si="72"/>
        <v>21231</v>
      </c>
      <c r="D4664" t="s">
        <v>109</v>
      </c>
      <c r="E4664" t="s">
        <v>120</v>
      </c>
      <c r="F4664" t="s">
        <v>190</v>
      </c>
      <c r="G4664">
        <v>19.5</v>
      </c>
      <c r="H4664">
        <v>175.9</v>
      </c>
      <c r="I4664" t="s">
        <v>17</v>
      </c>
      <c r="J4664" t="str">
        <f>_xlfn.XLOOKUP(Table1_1[[#This Row],[Analyte]],[1]analyte_order!$B:$B,[1]analyte_order!$C:$C)</f>
        <v>1763-23-1</v>
      </c>
      <c r="K4664">
        <f>_xlfn.XLOOKUP(Table1_1[[#This Row],[CAS_rn]],[1]analyte_order!$C:$C,[1]analyte_order!$E:$E)</f>
        <v>18</v>
      </c>
      <c r="L4664" s="3">
        <v>588</v>
      </c>
    </row>
    <row r="4665" spans="1:12" x14ac:dyDescent="0.3">
      <c r="A4665" t="s">
        <v>248</v>
      </c>
      <c r="B4665" s="1">
        <v>44427</v>
      </c>
      <c r="C4665" s="1" t="str">
        <f t="shared" si="72"/>
        <v>21231</v>
      </c>
      <c r="D4665" t="s">
        <v>109</v>
      </c>
      <c r="E4665" t="s">
        <v>120</v>
      </c>
      <c r="F4665" t="s">
        <v>190</v>
      </c>
      <c r="G4665">
        <v>19.5</v>
      </c>
      <c r="H4665">
        <v>175.9</v>
      </c>
      <c r="I4665" t="s">
        <v>25</v>
      </c>
      <c r="J4665" t="str">
        <f>_xlfn.XLOOKUP(Table1_1[[#This Row],[Analyte]],[1]analyte_order!$B:$B,[1]analyte_order!$C:$C)</f>
        <v>68259-12-1</v>
      </c>
      <c r="K4665">
        <f>_xlfn.XLOOKUP(Table1_1[[#This Row],[CAS_rn]],[1]analyte_order!$C:$C,[1]analyte_order!$E:$E)</f>
        <v>19</v>
      </c>
      <c r="L4665" s="3">
        <v>9.2999999999999999E-2</v>
      </c>
    </row>
    <row r="4666" spans="1:12" x14ac:dyDescent="0.3">
      <c r="A4666" t="s">
        <v>248</v>
      </c>
      <c r="B4666" s="1">
        <v>44427</v>
      </c>
      <c r="C4666" s="1" t="str">
        <f t="shared" si="72"/>
        <v>21231</v>
      </c>
      <c r="D4666" t="s">
        <v>109</v>
      </c>
      <c r="E4666" t="s">
        <v>120</v>
      </c>
      <c r="F4666" t="s">
        <v>190</v>
      </c>
      <c r="G4666">
        <v>19.5</v>
      </c>
      <c r="H4666">
        <v>175.9</v>
      </c>
      <c r="I4666" t="s">
        <v>26</v>
      </c>
      <c r="J4666" t="str">
        <f>_xlfn.XLOOKUP(Table1_1[[#This Row],[Analyte]],[1]analyte_order!$B:$B,[1]analyte_order!$C:$C)</f>
        <v>335-77-3</v>
      </c>
      <c r="K4666">
        <f>_xlfn.XLOOKUP(Table1_1[[#This Row],[CAS_rn]],[1]analyte_order!$C:$C,[1]analyte_order!$E:$E)</f>
        <v>20</v>
      </c>
      <c r="L4666" s="3">
        <v>9.2999999999999999E-2</v>
      </c>
    </row>
    <row r="4667" spans="1:12" x14ac:dyDescent="0.3">
      <c r="A4667" t="s">
        <v>248</v>
      </c>
      <c r="B4667" s="1">
        <v>44427</v>
      </c>
      <c r="C4667" s="1" t="str">
        <f t="shared" si="72"/>
        <v>21231</v>
      </c>
      <c r="D4667" t="s">
        <v>109</v>
      </c>
      <c r="E4667" t="s">
        <v>120</v>
      </c>
      <c r="F4667" t="s">
        <v>190</v>
      </c>
      <c r="G4667">
        <v>19.5</v>
      </c>
      <c r="H4667">
        <v>175.9</v>
      </c>
      <c r="I4667" t="s">
        <v>27</v>
      </c>
      <c r="J4667" t="str">
        <f>_xlfn.XLOOKUP(Table1_1[[#This Row],[Analyte]],[1]analyte_order!$B:$B,[1]analyte_order!$C:$C)</f>
        <v>79780-39-5</v>
      </c>
      <c r="K4667">
        <f>_xlfn.XLOOKUP(Table1_1[[#This Row],[CAS_rn]],[1]analyte_order!$C:$C,[1]analyte_order!$E:$E)</f>
        <v>21</v>
      </c>
      <c r="L4667" s="3">
        <v>9.2999999999999999E-2</v>
      </c>
    </row>
    <row r="4668" spans="1:12" x14ac:dyDescent="0.3">
      <c r="A4668" t="s">
        <v>248</v>
      </c>
      <c r="B4668" s="1">
        <v>44427</v>
      </c>
      <c r="C4668" s="1" t="str">
        <f t="shared" si="72"/>
        <v>21231</v>
      </c>
      <c r="D4668" t="s">
        <v>109</v>
      </c>
      <c r="E4668" t="s">
        <v>120</v>
      </c>
      <c r="F4668" t="s">
        <v>190</v>
      </c>
      <c r="G4668">
        <v>19.5</v>
      </c>
      <c r="H4668">
        <v>175.9</v>
      </c>
      <c r="I4668" t="s">
        <v>28</v>
      </c>
      <c r="J4668" t="str">
        <f>_xlfn.XLOOKUP(Table1_1[[#This Row],[Analyte]],[1]analyte_order!$B:$B,[1]analyte_order!$C:$C)</f>
        <v>757124-72-4</v>
      </c>
      <c r="K4668">
        <f>_xlfn.XLOOKUP(Table1_1[[#This Row],[CAS_rn]],[1]analyte_order!$C:$C,[1]analyte_order!$E:$E)</f>
        <v>22</v>
      </c>
      <c r="L4668" s="3">
        <v>4.1050000000000004</v>
      </c>
    </row>
    <row r="4669" spans="1:12" x14ac:dyDescent="0.3">
      <c r="A4669" t="s">
        <v>248</v>
      </c>
      <c r="B4669" s="1">
        <v>44427</v>
      </c>
      <c r="C4669" s="1" t="str">
        <f t="shared" si="72"/>
        <v>21231</v>
      </c>
      <c r="D4669" t="s">
        <v>109</v>
      </c>
      <c r="E4669" t="s">
        <v>120</v>
      </c>
      <c r="F4669" t="s">
        <v>190</v>
      </c>
      <c r="G4669">
        <v>19.5</v>
      </c>
      <c r="H4669">
        <v>175.9</v>
      </c>
      <c r="I4669" t="s">
        <v>18</v>
      </c>
      <c r="J4669" t="str">
        <f>_xlfn.XLOOKUP(Table1_1[[#This Row],[Analyte]],[1]analyte_order!$B:$B,[1]analyte_order!$C:$C)</f>
        <v>27619-97-2</v>
      </c>
      <c r="K4669">
        <f>_xlfn.XLOOKUP(Table1_1[[#This Row],[CAS_rn]],[1]analyte_order!$C:$C,[1]analyte_order!$E:$E)</f>
        <v>23</v>
      </c>
      <c r="L4669" s="3">
        <v>0.82</v>
      </c>
    </row>
    <row r="4670" spans="1:12" x14ac:dyDescent="0.3">
      <c r="A4670" t="s">
        <v>248</v>
      </c>
      <c r="B4670" s="1">
        <v>44427</v>
      </c>
      <c r="C4670" s="1" t="str">
        <f t="shared" si="72"/>
        <v>21231</v>
      </c>
      <c r="D4670" t="s">
        <v>109</v>
      </c>
      <c r="E4670" t="s">
        <v>120</v>
      </c>
      <c r="F4670" t="s">
        <v>190</v>
      </c>
      <c r="G4670">
        <v>19.5</v>
      </c>
      <c r="H4670">
        <v>175.9</v>
      </c>
      <c r="I4670" t="s">
        <v>29</v>
      </c>
      <c r="J4670" t="str">
        <f>_xlfn.XLOOKUP(Table1_1[[#This Row],[Analyte]],[1]analyte_order!$B:$B,[1]analyte_order!$C:$C)</f>
        <v>39108-34-4</v>
      </c>
      <c r="K4670">
        <f>_xlfn.XLOOKUP(Table1_1[[#This Row],[CAS_rn]],[1]analyte_order!$C:$C,[1]analyte_order!$E:$E)</f>
        <v>24</v>
      </c>
      <c r="L4670" s="3">
        <v>9.2999999999999999E-2</v>
      </c>
    </row>
    <row r="4671" spans="1:12" x14ac:dyDescent="0.3">
      <c r="A4671" t="s">
        <v>248</v>
      </c>
      <c r="B4671" s="1">
        <v>44427</v>
      </c>
      <c r="C4671" s="1" t="str">
        <f t="shared" si="72"/>
        <v>21231</v>
      </c>
      <c r="D4671" t="s">
        <v>109</v>
      </c>
      <c r="E4671" t="s">
        <v>120</v>
      </c>
      <c r="F4671" t="s">
        <v>190</v>
      </c>
      <c r="G4671">
        <v>19.5</v>
      </c>
      <c r="H4671">
        <v>175.9</v>
      </c>
      <c r="I4671" t="s">
        <v>30</v>
      </c>
      <c r="J4671" t="str">
        <f>_xlfn.XLOOKUP(Table1_1[[#This Row],[Analyte]],[1]analyte_order!$B:$B,[1]analyte_order!$C:$C)</f>
        <v>120226-60-0</v>
      </c>
      <c r="K4671">
        <f>_xlfn.XLOOKUP(Table1_1[[#This Row],[CAS_rn]],[1]analyte_order!$C:$C,[1]analyte_order!$E:$E)</f>
        <v>25</v>
      </c>
      <c r="L4671" s="3">
        <v>9.2999999999999999E-2</v>
      </c>
    </row>
    <row r="4672" spans="1:12" x14ac:dyDescent="0.3">
      <c r="A4672" t="s">
        <v>248</v>
      </c>
      <c r="B4672" s="1">
        <v>44427</v>
      </c>
      <c r="C4672" s="1" t="str">
        <f t="shared" si="72"/>
        <v>21231</v>
      </c>
      <c r="D4672" t="s">
        <v>109</v>
      </c>
      <c r="E4672" t="s">
        <v>120</v>
      </c>
      <c r="F4672" t="s">
        <v>190</v>
      </c>
      <c r="G4672">
        <v>19.5</v>
      </c>
      <c r="H4672">
        <v>175.9</v>
      </c>
      <c r="I4672" t="s">
        <v>31</v>
      </c>
      <c r="J4672" t="str">
        <f>_xlfn.XLOOKUP(Table1_1[[#This Row],[Analyte]],[1]analyte_order!$B:$B,[1]analyte_order!$C:$C)</f>
        <v>2355-31-9</v>
      </c>
      <c r="K4672">
        <f>_xlfn.XLOOKUP(Table1_1[[#This Row],[CAS_rn]],[1]analyte_order!$C:$C,[1]analyte_order!$E:$E)</f>
        <v>26</v>
      </c>
      <c r="L4672" s="3">
        <v>2.0550000000000002</v>
      </c>
    </row>
    <row r="4673" spans="1:12" x14ac:dyDescent="0.3">
      <c r="A4673" t="s">
        <v>248</v>
      </c>
      <c r="B4673" s="1">
        <v>44427</v>
      </c>
      <c r="C4673" s="1" t="str">
        <f t="shared" si="72"/>
        <v>21231</v>
      </c>
      <c r="D4673" t="s">
        <v>109</v>
      </c>
      <c r="E4673" t="s">
        <v>120</v>
      </c>
      <c r="F4673" t="s">
        <v>190</v>
      </c>
      <c r="G4673">
        <v>19.5</v>
      </c>
      <c r="H4673">
        <v>175.9</v>
      </c>
      <c r="I4673" t="s">
        <v>32</v>
      </c>
      <c r="J4673" t="str">
        <f>_xlfn.XLOOKUP(Table1_1[[#This Row],[Analyte]],[1]analyte_order!$B:$B,[1]analyte_order!$C:$C)</f>
        <v>2991-50-6</v>
      </c>
      <c r="K4673">
        <f>_xlfn.XLOOKUP(Table1_1[[#This Row],[CAS_rn]],[1]analyte_order!$C:$C,[1]analyte_order!$E:$E)</f>
        <v>27</v>
      </c>
      <c r="L4673" s="3">
        <v>0.82</v>
      </c>
    </row>
    <row r="4674" spans="1:12" x14ac:dyDescent="0.3">
      <c r="A4674" t="s">
        <v>248</v>
      </c>
      <c r="B4674" s="1">
        <v>44427</v>
      </c>
      <c r="C4674" s="1" t="str">
        <f t="shared" ref="C4674:C4737" si="73">TEXT(B4674,"yy")&amp;TEXT((B4674-DATEVALUE("1/1/"&amp;TEXT(B4674,"yy"))+1),"000")</f>
        <v>21231</v>
      </c>
      <c r="D4674" t="s">
        <v>109</v>
      </c>
      <c r="E4674" t="s">
        <v>120</v>
      </c>
      <c r="F4674" t="s">
        <v>190</v>
      </c>
      <c r="G4674">
        <v>19.5</v>
      </c>
      <c r="H4674">
        <v>175.9</v>
      </c>
      <c r="I4674" t="s">
        <v>33</v>
      </c>
      <c r="J4674" t="str">
        <f>_xlfn.XLOOKUP(Table1_1[[#This Row],[Analyte]],[1]analyte_order!$B:$B,[1]analyte_order!$C:$C)</f>
        <v>754-91-6</v>
      </c>
      <c r="K4674">
        <f>_xlfn.XLOOKUP(Table1_1[[#This Row],[CAS_rn]],[1]analyte_order!$C:$C,[1]analyte_order!$E:$E)</f>
        <v>28</v>
      </c>
      <c r="L4674" s="3">
        <v>4.05</v>
      </c>
    </row>
    <row r="4675" spans="1:12" x14ac:dyDescent="0.3">
      <c r="A4675" t="s">
        <v>248</v>
      </c>
      <c r="B4675" s="1">
        <v>44427</v>
      </c>
      <c r="C4675" s="1" t="str">
        <f t="shared" si="73"/>
        <v>21231</v>
      </c>
      <c r="D4675" t="s">
        <v>109</v>
      </c>
      <c r="E4675" t="s">
        <v>120</v>
      </c>
      <c r="F4675" t="s">
        <v>190</v>
      </c>
      <c r="G4675">
        <v>19.5</v>
      </c>
      <c r="H4675">
        <v>175.9</v>
      </c>
      <c r="I4675" t="s">
        <v>34</v>
      </c>
      <c r="J4675" t="str">
        <f>_xlfn.XLOOKUP(Table1_1[[#This Row],[Analyte]],[1]analyte_order!$B:$B,[1]analyte_order!$C:$C)</f>
        <v>2806-24-8</v>
      </c>
      <c r="K4675">
        <f>_xlfn.XLOOKUP(Table1_1[[#This Row],[CAS_rn]],[1]analyte_order!$C:$C,[1]analyte_order!$E:$E)</f>
        <v>29</v>
      </c>
      <c r="L4675" s="3">
        <v>2.0550000000000002</v>
      </c>
    </row>
    <row r="4676" spans="1:12" x14ac:dyDescent="0.3">
      <c r="A4676" t="s">
        <v>248</v>
      </c>
      <c r="B4676" s="1">
        <v>44427</v>
      </c>
      <c r="C4676" s="1" t="str">
        <f t="shared" si="73"/>
        <v>21231</v>
      </c>
      <c r="D4676" t="s">
        <v>109</v>
      </c>
      <c r="E4676" t="s">
        <v>120</v>
      </c>
      <c r="F4676" t="s">
        <v>190</v>
      </c>
      <c r="G4676">
        <v>19.5</v>
      </c>
      <c r="H4676">
        <v>175.9</v>
      </c>
      <c r="I4676" t="s">
        <v>35</v>
      </c>
      <c r="J4676" t="str">
        <f>_xlfn.XLOOKUP(Table1_1[[#This Row],[Analyte]],[1]analyte_order!$B:$B,[1]analyte_order!$C:$C)</f>
        <v>31506-32-8</v>
      </c>
      <c r="K4676">
        <f>_xlfn.XLOOKUP(Table1_1[[#This Row],[CAS_rn]],[1]analyte_order!$C:$C,[1]analyte_order!$E:$E)</f>
        <v>30</v>
      </c>
      <c r="L4676" s="3">
        <v>4.1050000000000004</v>
      </c>
    </row>
    <row r="4677" spans="1:12" x14ac:dyDescent="0.3">
      <c r="A4677" t="s">
        <v>248</v>
      </c>
      <c r="B4677" s="1">
        <v>44427</v>
      </c>
      <c r="C4677" s="1" t="str">
        <f t="shared" si="73"/>
        <v>21231</v>
      </c>
      <c r="D4677" t="s">
        <v>109</v>
      </c>
      <c r="E4677" t="s">
        <v>120</v>
      </c>
      <c r="F4677" t="s">
        <v>190</v>
      </c>
      <c r="G4677">
        <v>19.5</v>
      </c>
      <c r="H4677">
        <v>175.9</v>
      </c>
      <c r="I4677" t="s">
        <v>36</v>
      </c>
      <c r="J4677" t="str">
        <f>_xlfn.XLOOKUP(Table1_1[[#This Row],[Analyte]],[1]analyte_order!$B:$B,[1]analyte_order!$C:$C)</f>
        <v>4151-50-2</v>
      </c>
      <c r="K4677">
        <f>_xlfn.XLOOKUP(Table1_1[[#This Row],[CAS_rn]],[1]analyte_order!$C:$C,[1]analyte_order!$E:$E)</f>
        <v>31</v>
      </c>
      <c r="L4677" s="3">
        <v>0.82</v>
      </c>
    </row>
    <row r="4678" spans="1:12" x14ac:dyDescent="0.3">
      <c r="A4678" t="s">
        <v>248</v>
      </c>
      <c r="B4678" s="1">
        <v>44427</v>
      </c>
      <c r="C4678" s="1" t="str">
        <f t="shared" si="73"/>
        <v>21231</v>
      </c>
      <c r="D4678" t="s">
        <v>109</v>
      </c>
      <c r="E4678" t="s">
        <v>120</v>
      </c>
      <c r="F4678" t="s">
        <v>190</v>
      </c>
      <c r="G4678">
        <v>19.5</v>
      </c>
      <c r="H4678">
        <v>175.9</v>
      </c>
      <c r="I4678" t="s">
        <v>37</v>
      </c>
      <c r="J4678" t="str">
        <f>_xlfn.XLOOKUP(Table1_1[[#This Row],[Analyte]],[1]analyte_order!$B:$B,[1]analyte_order!$C:$C)</f>
        <v>13252-13-6</v>
      </c>
      <c r="K4678">
        <f>_xlfn.XLOOKUP(Table1_1[[#This Row],[CAS_rn]],[1]analyte_order!$C:$C,[1]analyte_order!$E:$E)</f>
        <v>34</v>
      </c>
      <c r="L4678" s="3">
        <v>0.82</v>
      </c>
    </row>
    <row r="4679" spans="1:12" x14ac:dyDescent="0.3">
      <c r="A4679" t="s">
        <v>248</v>
      </c>
      <c r="B4679" s="1">
        <v>44427</v>
      </c>
      <c r="C4679" s="1" t="str">
        <f t="shared" si="73"/>
        <v>21231</v>
      </c>
      <c r="D4679" t="s">
        <v>109</v>
      </c>
      <c r="E4679" t="s">
        <v>120</v>
      </c>
      <c r="F4679" t="s">
        <v>190</v>
      </c>
      <c r="G4679">
        <v>19.5</v>
      </c>
      <c r="H4679">
        <v>175.9</v>
      </c>
      <c r="I4679" t="s">
        <v>38</v>
      </c>
      <c r="J4679" t="str">
        <f>_xlfn.XLOOKUP(Table1_1[[#This Row],[Analyte]],[1]analyte_order!$B:$B,[1]analyte_order!$C:$C)</f>
        <v>919005-14-4</v>
      </c>
      <c r="K4679">
        <f>_xlfn.XLOOKUP(Table1_1[[#This Row],[CAS_rn]],[1]analyte_order!$C:$C,[1]analyte_order!$E:$E)</f>
        <v>35</v>
      </c>
      <c r="L4679" s="3">
        <v>0.82</v>
      </c>
    </row>
    <row r="4680" spans="1:12" x14ac:dyDescent="0.3">
      <c r="A4680" t="s">
        <v>248</v>
      </c>
      <c r="B4680" s="1">
        <v>44427</v>
      </c>
      <c r="C4680" s="1" t="str">
        <f t="shared" si="73"/>
        <v>21231</v>
      </c>
      <c r="D4680" t="s">
        <v>109</v>
      </c>
      <c r="E4680" t="s">
        <v>120</v>
      </c>
      <c r="F4680" t="s">
        <v>190</v>
      </c>
      <c r="G4680">
        <v>19.5</v>
      </c>
      <c r="H4680">
        <v>175.9</v>
      </c>
      <c r="I4680" t="s">
        <v>39</v>
      </c>
      <c r="J4680" t="str">
        <f>_xlfn.XLOOKUP(Table1_1[[#This Row],[Analyte]],[1]analyte_order!$B:$B,[1]analyte_order!$C:$C)</f>
        <v>756426-58-1</v>
      </c>
      <c r="K4680">
        <f>_xlfn.XLOOKUP(Table1_1[[#This Row],[CAS_rn]],[1]analyte_order!$C:$C,[1]analyte_order!$E:$E)</f>
        <v>36</v>
      </c>
      <c r="L4680" s="3">
        <v>4.1050000000000004</v>
      </c>
    </row>
    <row r="4681" spans="1:12" x14ac:dyDescent="0.3">
      <c r="A4681" t="s">
        <v>248</v>
      </c>
      <c r="B4681" s="1">
        <v>44427</v>
      </c>
      <c r="C4681" s="1" t="str">
        <f t="shared" si="73"/>
        <v>21231</v>
      </c>
      <c r="D4681" t="s">
        <v>109</v>
      </c>
      <c r="E4681" t="s">
        <v>120</v>
      </c>
      <c r="F4681" t="s">
        <v>190</v>
      </c>
      <c r="G4681">
        <v>19.5</v>
      </c>
      <c r="H4681">
        <v>175.9</v>
      </c>
      <c r="I4681" t="s">
        <v>40</v>
      </c>
      <c r="J4681" t="str">
        <f>_xlfn.XLOOKUP(Table1_1[[#This Row],[Analyte]],[1]analyte_order!$B:$B,[1]analyte_order!$C:$C)</f>
        <v>763051-92-9</v>
      </c>
      <c r="K4681">
        <f>_xlfn.XLOOKUP(Table1_1[[#This Row],[CAS_rn]],[1]analyte_order!$C:$C,[1]analyte_order!$E:$E)</f>
        <v>37</v>
      </c>
      <c r="L4681" s="3">
        <v>4.1050000000000004</v>
      </c>
    </row>
    <row r="4682" spans="1:12" x14ac:dyDescent="0.3">
      <c r="A4682" t="s">
        <v>248</v>
      </c>
      <c r="B4682" s="1">
        <v>44427</v>
      </c>
      <c r="C4682" s="1" t="str">
        <f t="shared" si="73"/>
        <v>21231</v>
      </c>
      <c r="D4682" t="s">
        <v>109</v>
      </c>
      <c r="E4682" t="s">
        <v>120</v>
      </c>
      <c r="F4682" t="s">
        <v>190</v>
      </c>
      <c r="G4682">
        <v>19.5</v>
      </c>
      <c r="H4682">
        <v>175.9</v>
      </c>
      <c r="I4682" t="s">
        <v>41</v>
      </c>
      <c r="J4682" t="str">
        <f>_xlfn.XLOOKUP(Table1_1[[#This Row],[Analyte]],[1]analyte_order!$B:$B,[1]analyte_order!$C:$C)</f>
        <v>356-02-5</v>
      </c>
      <c r="K4682">
        <f>_xlfn.XLOOKUP(Table1_1[[#This Row],[CAS_rn]],[1]analyte_order!$C:$C,[1]analyte_order!$E:$E)</f>
        <v>38</v>
      </c>
      <c r="L4682" s="3">
        <v>8.1999999999999993</v>
      </c>
    </row>
    <row r="4683" spans="1:12" x14ac:dyDescent="0.3">
      <c r="A4683" t="s">
        <v>248</v>
      </c>
      <c r="B4683" s="1">
        <v>44427</v>
      </c>
      <c r="C4683" s="1" t="str">
        <f t="shared" si="73"/>
        <v>21231</v>
      </c>
      <c r="D4683" t="s">
        <v>109</v>
      </c>
      <c r="E4683" t="s">
        <v>120</v>
      </c>
      <c r="F4683" t="s">
        <v>190</v>
      </c>
      <c r="G4683">
        <v>19.5</v>
      </c>
      <c r="H4683">
        <v>175.9</v>
      </c>
      <c r="I4683" t="s">
        <v>42</v>
      </c>
      <c r="J4683" t="str">
        <f>_xlfn.XLOOKUP(Table1_1[[#This Row],[Analyte]],[1]analyte_order!$B:$B,[1]analyte_order!$C:$C)</f>
        <v>914637-49-3</v>
      </c>
      <c r="K4683">
        <f>_xlfn.XLOOKUP(Table1_1[[#This Row],[CAS_rn]],[1]analyte_order!$C:$C,[1]analyte_order!$E:$E)</f>
        <v>39</v>
      </c>
      <c r="L4683" s="3">
        <v>4.1050000000000004</v>
      </c>
    </row>
    <row r="4684" spans="1:12" x14ac:dyDescent="0.3">
      <c r="A4684" t="s">
        <v>248</v>
      </c>
      <c r="B4684" s="1">
        <v>44427</v>
      </c>
      <c r="C4684" s="1" t="str">
        <f t="shared" si="73"/>
        <v>21231</v>
      </c>
      <c r="D4684" t="s">
        <v>109</v>
      </c>
      <c r="E4684" t="s">
        <v>120</v>
      </c>
      <c r="F4684" t="s">
        <v>190</v>
      </c>
      <c r="G4684">
        <v>19.5</v>
      </c>
      <c r="H4684">
        <v>175.9</v>
      </c>
      <c r="I4684" t="s">
        <v>43</v>
      </c>
      <c r="J4684" t="str">
        <f>_xlfn.XLOOKUP(Table1_1[[#This Row],[Analyte]],[1]analyte_order!$B:$B,[1]analyte_order!$C:$C)</f>
        <v>812-70-4</v>
      </c>
      <c r="K4684">
        <f>_xlfn.XLOOKUP(Table1_1[[#This Row],[CAS_rn]],[1]analyte_order!$C:$C,[1]analyte_order!$E:$E)</f>
        <v>40</v>
      </c>
      <c r="L4684" s="3">
        <v>2.0550000000000002</v>
      </c>
    </row>
    <row r="4685" spans="1:12" x14ac:dyDescent="0.3">
      <c r="A4685" t="s">
        <v>248</v>
      </c>
      <c r="B4685" s="1">
        <v>44427</v>
      </c>
      <c r="C4685" s="1" t="str">
        <f t="shared" si="73"/>
        <v>21231</v>
      </c>
      <c r="D4685" t="s">
        <v>109</v>
      </c>
      <c r="E4685" t="s">
        <v>120</v>
      </c>
      <c r="F4685" t="s">
        <v>190</v>
      </c>
      <c r="G4685">
        <v>19.5</v>
      </c>
      <c r="H4685">
        <v>175.9</v>
      </c>
      <c r="I4685" t="s">
        <v>44</v>
      </c>
      <c r="J4685" t="str">
        <f>_xlfn.XLOOKUP(Table1_1[[#This Row],[Analyte]],[1]analyte_order!$B:$B,[1]analyte_order!$C:$C)</f>
        <v>53826-12-3</v>
      </c>
      <c r="K4685">
        <f>_xlfn.XLOOKUP(Table1_1[[#This Row],[CAS_rn]],[1]analyte_order!$C:$C,[1]analyte_order!$E:$E)</f>
        <v>41</v>
      </c>
      <c r="L4685" s="3">
        <v>2.0550000000000002</v>
      </c>
    </row>
    <row r="4686" spans="1:12" x14ac:dyDescent="0.3">
      <c r="A4686" t="s">
        <v>248</v>
      </c>
      <c r="B4686" s="1">
        <v>44427</v>
      </c>
      <c r="C4686" s="1" t="str">
        <f t="shared" si="73"/>
        <v>21231</v>
      </c>
      <c r="D4686" t="s">
        <v>109</v>
      </c>
      <c r="E4686" t="s">
        <v>120</v>
      </c>
      <c r="F4686" t="s">
        <v>190</v>
      </c>
      <c r="G4686">
        <v>19.5</v>
      </c>
      <c r="H4686">
        <v>175.9</v>
      </c>
      <c r="I4686" t="s">
        <v>45</v>
      </c>
      <c r="J4686" t="str">
        <f>_xlfn.XLOOKUP(Table1_1[[#This Row],[Analyte]],[1]analyte_order!$B:$B,[1]analyte_order!$C:$C)</f>
        <v>27854-31-5</v>
      </c>
      <c r="K4686">
        <f>_xlfn.XLOOKUP(Table1_1[[#This Row],[CAS_rn]],[1]analyte_order!$C:$C,[1]analyte_order!$E:$E)</f>
        <v>42</v>
      </c>
      <c r="L4686" s="3">
        <v>59.2</v>
      </c>
    </row>
    <row r="4687" spans="1:12" x14ac:dyDescent="0.3">
      <c r="A4687" t="s">
        <v>248</v>
      </c>
      <c r="B4687" s="1">
        <v>44427</v>
      </c>
      <c r="C4687" s="1" t="str">
        <f t="shared" si="73"/>
        <v>21231</v>
      </c>
      <c r="D4687" t="s">
        <v>109</v>
      </c>
      <c r="E4687" t="s">
        <v>120</v>
      </c>
      <c r="F4687" t="s">
        <v>190</v>
      </c>
      <c r="G4687">
        <v>19.5</v>
      </c>
      <c r="H4687">
        <v>175.9</v>
      </c>
      <c r="I4687" t="s">
        <v>46</v>
      </c>
      <c r="J4687" t="str">
        <f>_xlfn.XLOOKUP(Table1_1[[#This Row],[Analyte]],[1]analyte_order!$B:$B,[1]analyte_order!$C:$C)</f>
        <v>53826-13-4</v>
      </c>
      <c r="K4687">
        <f>_xlfn.XLOOKUP(Table1_1[[#This Row],[CAS_rn]],[1]analyte_order!$C:$C,[1]analyte_order!$E:$E)</f>
        <v>43</v>
      </c>
      <c r="L4687" s="3">
        <v>0.93</v>
      </c>
    </row>
    <row r="4688" spans="1:12" x14ac:dyDescent="0.3">
      <c r="A4688" t="s">
        <v>248</v>
      </c>
      <c r="B4688" s="1">
        <v>44427</v>
      </c>
      <c r="C4688" s="1" t="str">
        <f t="shared" si="73"/>
        <v>21231</v>
      </c>
      <c r="D4688" t="s">
        <v>109</v>
      </c>
      <c r="E4688" t="s">
        <v>120</v>
      </c>
      <c r="F4688" t="s">
        <v>190</v>
      </c>
      <c r="G4688">
        <v>19.5</v>
      </c>
      <c r="H4688">
        <v>175.9</v>
      </c>
      <c r="I4688" t="s">
        <v>47</v>
      </c>
      <c r="J4688" t="str">
        <f>_xlfn.XLOOKUP(Table1_1[[#This Row],[Analyte]],[1]analyte_order!$B:$B,[1]analyte_order!$C:$C)</f>
        <v>161094-75-3</v>
      </c>
      <c r="K4688">
        <f>_xlfn.XLOOKUP(Table1_1[[#This Row],[CAS_rn]],[1]analyte_order!$C:$C,[1]analyte_order!$E:$E)</f>
        <v>44</v>
      </c>
      <c r="L4688" s="3">
        <v>0.82</v>
      </c>
    </row>
    <row r="4689" spans="1:12" x14ac:dyDescent="0.3">
      <c r="A4689" t="s">
        <v>248</v>
      </c>
      <c r="B4689" s="1">
        <v>44427</v>
      </c>
      <c r="C4689" s="1" t="str">
        <f t="shared" si="73"/>
        <v>21231</v>
      </c>
      <c r="D4689" t="s">
        <v>109</v>
      </c>
      <c r="E4689" t="s">
        <v>120</v>
      </c>
      <c r="F4689" t="s">
        <v>190</v>
      </c>
      <c r="G4689">
        <v>19.5</v>
      </c>
      <c r="H4689">
        <v>175.9</v>
      </c>
      <c r="I4689" t="s">
        <v>48</v>
      </c>
      <c r="J4689" t="str">
        <f>_xlfn.XLOOKUP(Table1_1[[#This Row],[Analyte]],[1]analyte_order!$B:$B,[1]analyte_order!$C:$C)</f>
        <v>70887-84-2</v>
      </c>
      <c r="K4689">
        <f>_xlfn.XLOOKUP(Table1_1[[#This Row],[CAS_rn]],[1]analyte_order!$C:$C,[1]analyte_order!$E:$E)</f>
        <v>45</v>
      </c>
      <c r="L4689" s="3">
        <v>0.82</v>
      </c>
    </row>
    <row r="4690" spans="1:12" x14ac:dyDescent="0.3">
      <c r="A4690" t="s">
        <v>248</v>
      </c>
      <c r="B4690" s="1">
        <v>44427</v>
      </c>
      <c r="C4690" s="1" t="str">
        <f t="shared" si="73"/>
        <v>21231</v>
      </c>
      <c r="D4690" t="s">
        <v>109</v>
      </c>
      <c r="E4690" t="s">
        <v>120</v>
      </c>
      <c r="F4690" t="s">
        <v>190</v>
      </c>
      <c r="G4690">
        <v>19.5</v>
      </c>
      <c r="H4690">
        <v>175.9</v>
      </c>
      <c r="I4690" t="s">
        <v>49</v>
      </c>
      <c r="J4690" t="str">
        <f>_xlfn.XLOOKUP(Table1_1[[#This Row],[Analyte]],[1]analyte_order!$B:$B,[1]analyte_order!$C:$C)</f>
        <v>57677-95-9</v>
      </c>
      <c r="K4690">
        <f>_xlfn.XLOOKUP(Table1_1[[#This Row],[CAS_rn]],[1]analyte_order!$C:$C,[1]analyte_order!$E:$E)</f>
        <v>46</v>
      </c>
      <c r="L4690" s="3">
        <v>0.82</v>
      </c>
    </row>
    <row r="4691" spans="1:12" x14ac:dyDescent="0.3">
      <c r="A4691" t="s">
        <v>248</v>
      </c>
      <c r="B4691" s="1">
        <v>44427</v>
      </c>
      <c r="C4691" s="1" t="str">
        <f t="shared" si="73"/>
        <v>21231</v>
      </c>
      <c r="D4691" t="s">
        <v>109</v>
      </c>
      <c r="E4691" t="s">
        <v>120</v>
      </c>
      <c r="F4691" t="s">
        <v>190</v>
      </c>
      <c r="G4691">
        <v>19.5</v>
      </c>
      <c r="H4691">
        <v>175.9</v>
      </c>
      <c r="I4691" t="s">
        <v>50</v>
      </c>
      <c r="J4691" t="str">
        <f>_xlfn.XLOOKUP(Table1_1[[#This Row],[Analyte]],[1]analyte_order!$B:$B,[1]analyte_order!$C:$C)</f>
        <v>30334-69-1</v>
      </c>
      <c r="K4691">
        <f>_xlfn.XLOOKUP(Table1_1[[#This Row],[CAS_rn]],[1]analyte_order!$C:$C,[1]analyte_order!$E:$E)</f>
        <v>51</v>
      </c>
      <c r="L4691" s="3">
        <v>9.9</v>
      </c>
    </row>
    <row r="4692" spans="1:12" x14ac:dyDescent="0.3">
      <c r="A4692" t="s">
        <v>248</v>
      </c>
      <c r="B4692" s="1">
        <v>44427</v>
      </c>
      <c r="C4692" s="1" t="str">
        <f t="shared" si="73"/>
        <v>21231</v>
      </c>
      <c r="D4692" t="s">
        <v>109</v>
      </c>
      <c r="E4692" t="s">
        <v>120</v>
      </c>
      <c r="F4692" t="s">
        <v>190</v>
      </c>
      <c r="G4692">
        <v>19.5</v>
      </c>
      <c r="H4692">
        <v>175.9</v>
      </c>
      <c r="I4692" t="s">
        <v>51</v>
      </c>
      <c r="J4692" t="str">
        <f>_xlfn.XLOOKUP(Table1_1[[#This Row],[Analyte]],[1]analyte_order!$B:$B,[1]analyte_order!$C:$C)</f>
        <v>41997-13-1</v>
      </c>
      <c r="K4692">
        <f>_xlfn.XLOOKUP(Table1_1[[#This Row],[CAS_rn]],[1]analyte_order!$C:$C,[1]analyte_order!$E:$E)</f>
        <v>52</v>
      </c>
      <c r="L4692" s="3">
        <v>25.5</v>
      </c>
    </row>
    <row r="4693" spans="1:12" x14ac:dyDescent="0.3">
      <c r="A4693" t="s">
        <v>248</v>
      </c>
      <c r="B4693" s="1">
        <v>44427</v>
      </c>
      <c r="C4693" s="1" t="str">
        <f t="shared" si="73"/>
        <v>21231</v>
      </c>
      <c r="D4693" t="s">
        <v>109</v>
      </c>
      <c r="E4693" t="s">
        <v>120</v>
      </c>
      <c r="F4693" t="s">
        <v>190</v>
      </c>
      <c r="G4693">
        <v>19.5</v>
      </c>
      <c r="H4693">
        <v>175.9</v>
      </c>
      <c r="I4693" t="s">
        <v>52</v>
      </c>
      <c r="J4693" t="str">
        <f>_xlfn.XLOOKUP(Table1_1[[#This Row],[Analyte]],[1]analyte_order!$B:$B,[1]analyte_order!$C:$C)</f>
        <v>423-41-6</v>
      </c>
      <c r="K4693">
        <f>_xlfn.XLOOKUP(Table1_1[[#This Row],[CAS_rn]],[1]analyte_order!$C:$C,[1]analyte_order!$E:$E)</f>
        <v>53</v>
      </c>
      <c r="L4693" s="3">
        <v>4.1050000000000004</v>
      </c>
    </row>
    <row r="4694" spans="1:12" x14ac:dyDescent="0.3">
      <c r="A4694" t="s">
        <v>248</v>
      </c>
      <c r="B4694" s="1">
        <v>44427</v>
      </c>
      <c r="C4694" s="1" t="str">
        <f t="shared" si="73"/>
        <v>21231</v>
      </c>
      <c r="D4694" t="s">
        <v>109</v>
      </c>
      <c r="E4694" t="s">
        <v>120</v>
      </c>
      <c r="F4694" t="s">
        <v>190</v>
      </c>
      <c r="G4694">
        <v>19.5</v>
      </c>
      <c r="H4694">
        <v>175.9</v>
      </c>
      <c r="I4694" t="s">
        <v>53</v>
      </c>
      <c r="J4694" t="str">
        <f>_xlfn.XLOOKUP(Table1_1[[#This Row],[Analyte]],[1]analyte_order!$B:$B,[1]analyte_order!$C:$C)</f>
        <v>777011-38-8</v>
      </c>
      <c r="K4694">
        <f>_xlfn.XLOOKUP(Table1_1[[#This Row],[CAS_rn]],[1]analyte_order!$C:$C,[1]analyte_order!$E:$E)</f>
        <v>54</v>
      </c>
      <c r="L4694" s="3">
        <v>0.82</v>
      </c>
    </row>
    <row r="4695" spans="1:12" x14ac:dyDescent="0.3">
      <c r="A4695" t="s">
        <v>248</v>
      </c>
      <c r="B4695" s="1">
        <v>44427</v>
      </c>
      <c r="C4695" s="1" t="str">
        <f t="shared" si="73"/>
        <v>21231</v>
      </c>
      <c r="D4695" t="s">
        <v>109</v>
      </c>
      <c r="E4695" t="s">
        <v>120</v>
      </c>
      <c r="F4695" t="s">
        <v>190</v>
      </c>
      <c r="G4695">
        <v>19.5</v>
      </c>
      <c r="H4695">
        <v>175.9</v>
      </c>
      <c r="I4695" t="s">
        <v>54</v>
      </c>
      <c r="J4695" t="str">
        <f>_xlfn.XLOOKUP(Table1_1[[#This Row],[Analyte]],[1]analyte_order!$B:$B,[1]analyte_order!$C:$C)</f>
        <v>646-83-3</v>
      </c>
      <c r="K4695">
        <f>_xlfn.XLOOKUP(Table1_1[[#This Row],[CAS_rn]],[1]analyte_order!$C:$C,[1]analyte_order!$E:$E)</f>
        <v>55</v>
      </c>
      <c r="L4695" s="3">
        <v>0.82</v>
      </c>
    </row>
    <row r="4696" spans="1:12" x14ac:dyDescent="0.3">
      <c r="A4696" t="s">
        <v>248</v>
      </c>
      <c r="B4696" s="1">
        <v>44427</v>
      </c>
      <c r="C4696" s="1" t="str">
        <f t="shared" si="73"/>
        <v>21231</v>
      </c>
      <c r="D4696" t="s">
        <v>109</v>
      </c>
      <c r="E4696" t="s">
        <v>120</v>
      </c>
      <c r="F4696" t="s">
        <v>190</v>
      </c>
      <c r="G4696">
        <v>19.5</v>
      </c>
      <c r="H4696">
        <v>175.9</v>
      </c>
      <c r="I4696" t="s">
        <v>55</v>
      </c>
      <c r="J4696" t="str">
        <f>_xlfn.XLOOKUP(Table1_1[[#This Row],[Analyte]],[1]analyte_order!$B:$B,[1]analyte_order!$C:$C)</f>
        <v>678-41-1</v>
      </c>
      <c r="K4696">
        <f>_xlfn.XLOOKUP(Table1_1[[#This Row],[CAS_rn]],[1]analyte_order!$C:$C,[1]analyte_order!$E:$E)</f>
        <v>56</v>
      </c>
      <c r="L4696" s="3">
        <v>0.82</v>
      </c>
    </row>
    <row r="4697" spans="1:12" x14ac:dyDescent="0.3">
      <c r="A4697" t="s">
        <v>248</v>
      </c>
      <c r="B4697" s="1">
        <v>44427</v>
      </c>
      <c r="C4697" s="1" t="str">
        <f t="shared" si="73"/>
        <v>21231</v>
      </c>
      <c r="D4697" t="s">
        <v>109</v>
      </c>
      <c r="E4697" t="s">
        <v>120</v>
      </c>
      <c r="F4697" t="s">
        <v>190</v>
      </c>
      <c r="G4697">
        <v>19.5</v>
      </c>
      <c r="H4697">
        <v>175.9</v>
      </c>
      <c r="I4697" t="s">
        <v>56</v>
      </c>
      <c r="J4697" t="str">
        <f>_xlfn.XLOOKUP(Table1_1[[#This Row],[Analyte]],[1]analyte_order!$B:$B,[1]analyte_order!$C:$C)</f>
        <v>2965-52-8</v>
      </c>
      <c r="K4697">
        <f>_xlfn.XLOOKUP(Table1_1[[#This Row],[CAS_rn]],[1]analyte_order!$C:$C,[1]analyte_order!$E:$E)</f>
        <v>57</v>
      </c>
      <c r="L4697" s="3">
        <v>0.82</v>
      </c>
    </row>
    <row r="4698" spans="1:12" x14ac:dyDescent="0.3">
      <c r="A4698" t="s">
        <v>249</v>
      </c>
      <c r="B4698" s="1">
        <v>44145</v>
      </c>
      <c r="C4698" s="1" t="str">
        <f t="shared" si="73"/>
        <v>20315</v>
      </c>
      <c r="D4698" t="s">
        <v>250</v>
      </c>
      <c r="E4698" t="s">
        <v>110</v>
      </c>
      <c r="F4698" t="s">
        <v>113</v>
      </c>
      <c r="G4698">
        <v>23</v>
      </c>
      <c r="H4698">
        <v>281</v>
      </c>
      <c r="I4698" t="s">
        <v>7</v>
      </c>
      <c r="J4698" t="str">
        <f>_xlfn.XLOOKUP(Table1_1[[#This Row],[Analyte]],[1]analyte_order!$B:$B,[1]analyte_order!$C:$C)</f>
        <v>375-22-4</v>
      </c>
      <c r="K4698">
        <f>_xlfn.XLOOKUP(Table1_1[[#This Row],[CAS_rn]],[1]analyte_order!$C:$C,[1]analyte_order!$E:$E)</f>
        <v>1</v>
      </c>
      <c r="L4698" s="3">
        <v>4.0599999999999997E-2</v>
      </c>
    </row>
    <row r="4699" spans="1:12" x14ac:dyDescent="0.3">
      <c r="A4699" t="s">
        <v>249</v>
      </c>
      <c r="B4699" s="1">
        <v>44145</v>
      </c>
      <c r="C4699" s="1" t="str">
        <f t="shared" si="73"/>
        <v>20315</v>
      </c>
      <c r="D4699" t="s">
        <v>250</v>
      </c>
      <c r="E4699" t="s">
        <v>110</v>
      </c>
      <c r="F4699" t="s">
        <v>113</v>
      </c>
      <c r="G4699">
        <v>23</v>
      </c>
      <c r="H4699">
        <v>281</v>
      </c>
      <c r="I4699" t="s">
        <v>8</v>
      </c>
      <c r="J4699" t="str">
        <f>_xlfn.XLOOKUP(Table1_1[[#This Row],[Analyte]],[1]analyte_order!$B:$B,[1]analyte_order!$C:$C)</f>
        <v>2706-90-3</v>
      </c>
      <c r="K4699">
        <f>_xlfn.XLOOKUP(Table1_1[[#This Row],[CAS_rn]],[1]analyte_order!$C:$C,[1]analyte_order!$E:$E)</f>
        <v>2</v>
      </c>
      <c r="L4699" s="3">
        <v>4.0599999999999997E-2</v>
      </c>
    </row>
    <row r="4700" spans="1:12" x14ac:dyDescent="0.3">
      <c r="A4700" t="s">
        <v>249</v>
      </c>
      <c r="B4700" s="1">
        <v>44145</v>
      </c>
      <c r="C4700" s="1" t="str">
        <f t="shared" si="73"/>
        <v>20315</v>
      </c>
      <c r="D4700" t="s">
        <v>250</v>
      </c>
      <c r="E4700" t="s">
        <v>110</v>
      </c>
      <c r="F4700" t="s">
        <v>113</v>
      </c>
      <c r="G4700">
        <v>23</v>
      </c>
      <c r="H4700">
        <v>281</v>
      </c>
      <c r="I4700" t="s">
        <v>9</v>
      </c>
      <c r="J4700" t="str">
        <f>_xlfn.XLOOKUP(Table1_1[[#This Row],[Analyte]],[1]analyte_order!$B:$B,[1]analyte_order!$C:$C)</f>
        <v>307-24-4</v>
      </c>
      <c r="K4700">
        <f>_xlfn.XLOOKUP(Table1_1[[#This Row],[CAS_rn]],[1]analyte_order!$C:$C,[1]analyte_order!$E:$E)</f>
        <v>3</v>
      </c>
      <c r="L4700" s="3">
        <v>4.0599999999999997E-2</v>
      </c>
    </row>
    <row r="4701" spans="1:12" x14ac:dyDescent="0.3">
      <c r="A4701" t="s">
        <v>249</v>
      </c>
      <c r="B4701" s="1">
        <v>44145</v>
      </c>
      <c r="C4701" s="1" t="str">
        <f t="shared" si="73"/>
        <v>20315</v>
      </c>
      <c r="D4701" t="s">
        <v>250</v>
      </c>
      <c r="E4701" t="s">
        <v>110</v>
      </c>
      <c r="F4701" t="s">
        <v>113</v>
      </c>
      <c r="G4701">
        <v>23</v>
      </c>
      <c r="H4701">
        <v>281</v>
      </c>
      <c r="I4701" t="s">
        <v>10</v>
      </c>
      <c r="J4701" t="str">
        <f>_xlfn.XLOOKUP(Table1_1[[#This Row],[Analyte]],[1]analyte_order!$B:$B,[1]analyte_order!$C:$C)</f>
        <v>375-85-9</v>
      </c>
      <c r="K4701">
        <f>_xlfn.XLOOKUP(Table1_1[[#This Row],[CAS_rn]],[1]analyte_order!$C:$C,[1]analyte_order!$E:$E)</f>
        <v>4</v>
      </c>
      <c r="L4701" s="3">
        <v>0.13400000000000001</v>
      </c>
    </row>
    <row r="4702" spans="1:12" x14ac:dyDescent="0.3">
      <c r="A4702" t="s">
        <v>249</v>
      </c>
      <c r="B4702" s="1">
        <v>44145</v>
      </c>
      <c r="C4702" s="1" t="str">
        <f t="shared" si="73"/>
        <v>20315</v>
      </c>
      <c r="D4702" t="s">
        <v>250</v>
      </c>
      <c r="E4702" t="s">
        <v>110</v>
      </c>
      <c r="F4702" t="s">
        <v>113</v>
      </c>
      <c r="G4702">
        <v>23</v>
      </c>
      <c r="H4702">
        <v>281</v>
      </c>
      <c r="I4702" t="s">
        <v>11</v>
      </c>
      <c r="J4702" t="str">
        <f>_xlfn.XLOOKUP(Table1_1[[#This Row],[Analyte]],[1]analyte_order!$B:$B,[1]analyte_order!$C:$C)</f>
        <v>335-67-1</v>
      </c>
      <c r="K4702">
        <f>_xlfn.XLOOKUP(Table1_1[[#This Row],[CAS_rn]],[1]analyte_order!$C:$C,[1]analyte_order!$E:$E)</f>
        <v>5</v>
      </c>
      <c r="L4702" s="3">
        <v>4.0599999999999997E-2</v>
      </c>
    </row>
    <row r="4703" spans="1:12" x14ac:dyDescent="0.3">
      <c r="A4703" t="s">
        <v>249</v>
      </c>
      <c r="B4703" s="1">
        <v>44145</v>
      </c>
      <c r="C4703" s="1" t="str">
        <f t="shared" si="73"/>
        <v>20315</v>
      </c>
      <c r="D4703" t="s">
        <v>250</v>
      </c>
      <c r="E4703" t="s">
        <v>110</v>
      </c>
      <c r="F4703" t="s">
        <v>113</v>
      </c>
      <c r="G4703">
        <v>23</v>
      </c>
      <c r="H4703">
        <v>281</v>
      </c>
      <c r="I4703" t="s">
        <v>12</v>
      </c>
      <c r="J4703" t="str">
        <f>_xlfn.XLOOKUP(Table1_1[[#This Row],[Analyte]],[1]analyte_order!$B:$B,[1]analyte_order!$C:$C)</f>
        <v>375-95-1</v>
      </c>
      <c r="K4703">
        <f>_xlfn.XLOOKUP(Table1_1[[#This Row],[CAS_rn]],[1]analyte_order!$C:$C,[1]analyte_order!$E:$E)</f>
        <v>6</v>
      </c>
      <c r="L4703" s="3">
        <v>4.0599999999999997E-2</v>
      </c>
    </row>
    <row r="4704" spans="1:12" x14ac:dyDescent="0.3">
      <c r="A4704" t="s">
        <v>249</v>
      </c>
      <c r="B4704" s="1">
        <v>44145</v>
      </c>
      <c r="C4704" s="1" t="str">
        <f t="shared" si="73"/>
        <v>20315</v>
      </c>
      <c r="D4704" t="s">
        <v>250</v>
      </c>
      <c r="E4704" t="s">
        <v>110</v>
      </c>
      <c r="F4704" t="s">
        <v>113</v>
      </c>
      <c r="G4704">
        <v>23</v>
      </c>
      <c r="H4704">
        <v>281</v>
      </c>
      <c r="I4704" t="s">
        <v>13</v>
      </c>
      <c r="J4704" t="str">
        <f>_xlfn.XLOOKUP(Table1_1[[#This Row],[Analyte]],[1]analyte_order!$B:$B,[1]analyte_order!$C:$C)</f>
        <v>375-73-5</v>
      </c>
      <c r="K4704">
        <f>_xlfn.XLOOKUP(Table1_1[[#This Row],[CAS_rn]],[1]analyte_order!$C:$C,[1]analyte_order!$E:$E)</f>
        <v>14</v>
      </c>
      <c r="L4704" s="3">
        <v>4.0599999999999997E-2</v>
      </c>
    </row>
    <row r="4705" spans="1:12" x14ac:dyDescent="0.3">
      <c r="A4705" t="s">
        <v>249</v>
      </c>
      <c r="B4705" s="1">
        <v>44145</v>
      </c>
      <c r="C4705" s="1" t="str">
        <f t="shared" si="73"/>
        <v>20315</v>
      </c>
      <c r="D4705" t="s">
        <v>250</v>
      </c>
      <c r="E4705" t="s">
        <v>110</v>
      </c>
      <c r="F4705" t="s">
        <v>113</v>
      </c>
      <c r="G4705">
        <v>23</v>
      </c>
      <c r="H4705">
        <v>281</v>
      </c>
      <c r="I4705" t="s">
        <v>14</v>
      </c>
      <c r="J4705" t="str">
        <f>_xlfn.XLOOKUP(Table1_1[[#This Row],[Analyte]],[1]analyte_order!$B:$B,[1]analyte_order!$C:$C)</f>
        <v>2706-91-4</v>
      </c>
      <c r="K4705">
        <f>_xlfn.XLOOKUP(Table1_1[[#This Row],[CAS_rn]],[1]analyte_order!$C:$C,[1]analyte_order!$E:$E)</f>
        <v>15</v>
      </c>
      <c r="L4705" s="3">
        <v>4.0599999999999997E-2</v>
      </c>
    </row>
    <row r="4706" spans="1:12" x14ac:dyDescent="0.3">
      <c r="A4706" t="s">
        <v>249</v>
      </c>
      <c r="B4706" s="1">
        <v>44145</v>
      </c>
      <c r="C4706" s="1" t="str">
        <f t="shared" si="73"/>
        <v>20315</v>
      </c>
      <c r="D4706" t="s">
        <v>250</v>
      </c>
      <c r="E4706" t="s">
        <v>110</v>
      </c>
      <c r="F4706" t="s">
        <v>113</v>
      </c>
      <c r="G4706">
        <v>23</v>
      </c>
      <c r="H4706">
        <v>281</v>
      </c>
      <c r="I4706" t="s">
        <v>15</v>
      </c>
      <c r="J4706" t="str">
        <f>_xlfn.XLOOKUP(Table1_1[[#This Row],[Analyte]],[1]analyte_order!$B:$B,[1]analyte_order!$C:$C)</f>
        <v>355-46-4</v>
      </c>
      <c r="K4706">
        <f>_xlfn.XLOOKUP(Table1_1[[#This Row],[CAS_rn]],[1]analyte_order!$C:$C,[1]analyte_order!$E:$E)</f>
        <v>16</v>
      </c>
      <c r="L4706" s="3">
        <v>1.07</v>
      </c>
    </row>
    <row r="4707" spans="1:12" x14ac:dyDescent="0.3">
      <c r="A4707" t="s">
        <v>249</v>
      </c>
      <c r="B4707" s="1">
        <v>44145</v>
      </c>
      <c r="C4707" s="1" t="str">
        <f t="shared" si="73"/>
        <v>20315</v>
      </c>
      <c r="D4707" t="s">
        <v>250</v>
      </c>
      <c r="E4707" t="s">
        <v>110</v>
      </c>
      <c r="F4707" t="s">
        <v>113</v>
      </c>
      <c r="G4707">
        <v>23</v>
      </c>
      <c r="H4707">
        <v>281</v>
      </c>
      <c r="I4707" t="s">
        <v>16</v>
      </c>
      <c r="J4707" t="str">
        <f>_xlfn.XLOOKUP(Table1_1[[#This Row],[Analyte]],[1]analyte_order!$B:$B,[1]analyte_order!$C:$C)</f>
        <v>375-92-8</v>
      </c>
      <c r="K4707">
        <f>_xlfn.XLOOKUP(Table1_1[[#This Row],[CAS_rn]],[1]analyte_order!$C:$C,[1]analyte_order!$E:$E)</f>
        <v>17</v>
      </c>
      <c r="L4707" s="3">
        <v>0.63300000000000001</v>
      </c>
    </row>
    <row r="4708" spans="1:12" x14ac:dyDescent="0.3">
      <c r="A4708" t="s">
        <v>249</v>
      </c>
      <c r="B4708" s="1">
        <v>44145</v>
      </c>
      <c r="C4708" s="1" t="str">
        <f t="shared" si="73"/>
        <v>20315</v>
      </c>
      <c r="D4708" t="s">
        <v>250</v>
      </c>
      <c r="E4708" t="s">
        <v>110</v>
      </c>
      <c r="F4708" t="s">
        <v>113</v>
      </c>
      <c r="G4708">
        <v>23</v>
      </c>
      <c r="H4708">
        <v>281</v>
      </c>
      <c r="I4708" t="s">
        <v>17</v>
      </c>
      <c r="J4708" t="str">
        <f>_xlfn.XLOOKUP(Table1_1[[#This Row],[Analyte]],[1]analyte_order!$B:$B,[1]analyte_order!$C:$C)</f>
        <v>1763-23-1</v>
      </c>
      <c r="K4708">
        <f>_xlfn.XLOOKUP(Table1_1[[#This Row],[CAS_rn]],[1]analyte_order!$C:$C,[1]analyte_order!$E:$E)</f>
        <v>18</v>
      </c>
      <c r="L4708" s="3">
        <v>1930</v>
      </c>
    </row>
    <row r="4709" spans="1:12" x14ac:dyDescent="0.3">
      <c r="A4709" t="s">
        <v>249</v>
      </c>
      <c r="B4709" s="1">
        <v>44145</v>
      </c>
      <c r="C4709" s="1" t="str">
        <f t="shared" si="73"/>
        <v>20315</v>
      </c>
      <c r="D4709" t="s">
        <v>250</v>
      </c>
      <c r="E4709" t="s">
        <v>110</v>
      </c>
      <c r="F4709" t="s">
        <v>113</v>
      </c>
      <c r="G4709">
        <v>23</v>
      </c>
      <c r="H4709">
        <v>281</v>
      </c>
      <c r="I4709" t="s">
        <v>18</v>
      </c>
      <c r="J4709" t="str">
        <f>_xlfn.XLOOKUP(Table1_1[[#This Row],[Analyte]],[1]analyte_order!$B:$B,[1]analyte_order!$C:$C)</f>
        <v>27619-97-2</v>
      </c>
      <c r="K4709">
        <f>_xlfn.XLOOKUP(Table1_1[[#This Row],[CAS_rn]],[1]analyte_order!$C:$C,[1]analyte_order!$E:$E)</f>
        <v>23</v>
      </c>
      <c r="L4709" s="3">
        <v>4.0599999999999997E-2</v>
      </c>
    </row>
    <row r="4710" spans="1:12" x14ac:dyDescent="0.3">
      <c r="A4710" t="s">
        <v>251</v>
      </c>
      <c r="B4710" s="1">
        <v>44145</v>
      </c>
      <c r="C4710" s="1" t="str">
        <f t="shared" si="73"/>
        <v>20315</v>
      </c>
      <c r="D4710" t="s">
        <v>250</v>
      </c>
      <c r="E4710" t="s">
        <v>110</v>
      </c>
      <c r="F4710" t="s">
        <v>115</v>
      </c>
      <c r="G4710">
        <v>23</v>
      </c>
      <c r="H4710">
        <v>281</v>
      </c>
      <c r="I4710" t="s">
        <v>7</v>
      </c>
      <c r="J4710" t="str">
        <f>_xlfn.XLOOKUP(Table1_1[[#This Row],[Analyte]],[1]analyte_order!$B:$B,[1]analyte_order!$C:$C)</f>
        <v>375-22-4</v>
      </c>
      <c r="K4710">
        <f>_xlfn.XLOOKUP(Table1_1[[#This Row],[CAS_rn]],[1]analyte_order!$C:$C,[1]analyte_order!$E:$E)</f>
        <v>1</v>
      </c>
      <c r="L4710" s="3">
        <v>3.6299999999999999E-2</v>
      </c>
    </row>
    <row r="4711" spans="1:12" x14ac:dyDescent="0.3">
      <c r="A4711" t="s">
        <v>251</v>
      </c>
      <c r="B4711" s="1">
        <v>44145</v>
      </c>
      <c r="C4711" s="1" t="str">
        <f t="shared" si="73"/>
        <v>20315</v>
      </c>
      <c r="D4711" t="s">
        <v>250</v>
      </c>
      <c r="E4711" t="s">
        <v>110</v>
      </c>
      <c r="F4711" t="s">
        <v>115</v>
      </c>
      <c r="G4711">
        <v>23</v>
      </c>
      <c r="H4711">
        <v>281</v>
      </c>
      <c r="I4711" t="s">
        <v>8</v>
      </c>
      <c r="J4711" t="str">
        <f>_xlfn.XLOOKUP(Table1_1[[#This Row],[Analyte]],[1]analyte_order!$B:$B,[1]analyte_order!$C:$C)</f>
        <v>2706-90-3</v>
      </c>
      <c r="K4711">
        <f>_xlfn.XLOOKUP(Table1_1[[#This Row],[CAS_rn]],[1]analyte_order!$C:$C,[1]analyte_order!$E:$E)</f>
        <v>2</v>
      </c>
      <c r="L4711" s="3">
        <v>3.6299999999999999E-2</v>
      </c>
    </row>
    <row r="4712" spans="1:12" x14ac:dyDescent="0.3">
      <c r="A4712" t="s">
        <v>251</v>
      </c>
      <c r="B4712" s="1">
        <v>44145</v>
      </c>
      <c r="C4712" s="1" t="str">
        <f t="shared" si="73"/>
        <v>20315</v>
      </c>
      <c r="D4712" t="s">
        <v>250</v>
      </c>
      <c r="E4712" t="s">
        <v>110</v>
      </c>
      <c r="F4712" t="s">
        <v>115</v>
      </c>
      <c r="G4712">
        <v>23</v>
      </c>
      <c r="H4712">
        <v>281</v>
      </c>
      <c r="I4712" t="s">
        <v>9</v>
      </c>
      <c r="J4712" t="str">
        <f>_xlfn.XLOOKUP(Table1_1[[#This Row],[Analyte]],[1]analyte_order!$B:$B,[1]analyte_order!$C:$C)</f>
        <v>307-24-4</v>
      </c>
      <c r="K4712">
        <f>_xlfn.XLOOKUP(Table1_1[[#This Row],[CAS_rn]],[1]analyte_order!$C:$C,[1]analyte_order!$E:$E)</f>
        <v>3</v>
      </c>
      <c r="L4712" s="3">
        <v>3.6299999999999999E-2</v>
      </c>
    </row>
    <row r="4713" spans="1:12" x14ac:dyDescent="0.3">
      <c r="A4713" t="s">
        <v>251</v>
      </c>
      <c r="B4713" s="1">
        <v>44145</v>
      </c>
      <c r="C4713" s="1" t="str">
        <f t="shared" si="73"/>
        <v>20315</v>
      </c>
      <c r="D4713" t="s">
        <v>250</v>
      </c>
      <c r="E4713" t="s">
        <v>110</v>
      </c>
      <c r="F4713" t="s">
        <v>115</v>
      </c>
      <c r="G4713">
        <v>23</v>
      </c>
      <c r="H4713">
        <v>281</v>
      </c>
      <c r="I4713" t="s">
        <v>10</v>
      </c>
      <c r="J4713" t="str">
        <f>_xlfn.XLOOKUP(Table1_1[[#This Row],[Analyte]],[1]analyte_order!$B:$B,[1]analyte_order!$C:$C)</f>
        <v>375-85-9</v>
      </c>
      <c r="K4713">
        <f>_xlfn.XLOOKUP(Table1_1[[#This Row],[CAS_rn]],[1]analyte_order!$C:$C,[1]analyte_order!$E:$E)</f>
        <v>4</v>
      </c>
      <c r="L4713" s="3">
        <v>3.6299999999999999E-2</v>
      </c>
    </row>
    <row r="4714" spans="1:12" x14ac:dyDescent="0.3">
      <c r="A4714" t="s">
        <v>251</v>
      </c>
      <c r="B4714" s="1">
        <v>44145</v>
      </c>
      <c r="C4714" s="1" t="str">
        <f t="shared" si="73"/>
        <v>20315</v>
      </c>
      <c r="D4714" t="s">
        <v>250</v>
      </c>
      <c r="E4714" t="s">
        <v>110</v>
      </c>
      <c r="F4714" t="s">
        <v>115</v>
      </c>
      <c r="G4714">
        <v>23</v>
      </c>
      <c r="H4714">
        <v>281</v>
      </c>
      <c r="I4714" t="s">
        <v>11</v>
      </c>
      <c r="J4714" t="str">
        <f>_xlfn.XLOOKUP(Table1_1[[#This Row],[Analyte]],[1]analyte_order!$B:$B,[1]analyte_order!$C:$C)</f>
        <v>335-67-1</v>
      </c>
      <c r="K4714">
        <f>_xlfn.XLOOKUP(Table1_1[[#This Row],[CAS_rn]],[1]analyte_order!$C:$C,[1]analyte_order!$E:$E)</f>
        <v>5</v>
      </c>
      <c r="L4714" s="3">
        <v>3.6299999999999999E-2</v>
      </c>
    </row>
    <row r="4715" spans="1:12" x14ac:dyDescent="0.3">
      <c r="A4715" t="s">
        <v>251</v>
      </c>
      <c r="B4715" s="1">
        <v>44145</v>
      </c>
      <c r="C4715" s="1" t="str">
        <f t="shared" si="73"/>
        <v>20315</v>
      </c>
      <c r="D4715" t="s">
        <v>250</v>
      </c>
      <c r="E4715" t="s">
        <v>110</v>
      </c>
      <c r="F4715" t="s">
        <v>115</v>
      </c>
      <c r="G4715">
        <v>23</v>
      </c>
      <c r="H4715">
        <v>281</v>
      </c>
      <c r="I4715" t="s">
        <v>12</v>
      </c>
      <c r="J4715" t="str">
        <f>_xlfn.XLOOKUP(Table1_1[[#This Row],[Analyte]],[1]analyte_order!$B:$B,[1]analyte_order!$C:$C)</f>
        <v>375-95-1</v>
      </c>
      <c r="K4715">
        <f>_xlfn.XLOOKUP(Table1_1[[#This Row],[CAS_rn]],[1]analyte_order!$C:$C,[1]analyte_order!$E:$E)</f>
        <v>6</v>
      </c>
      <c r="L4715" s="3">
        <v>3.6299999999999999E-2</v>
      </c>
    </row>
    <row r="4716" spans="1:12" x14ac:dyDescent="0.3">
      <c r="A4716" t="s">
        <v>251</v>
      </c>
      <c r="B4716" s="1">
        <v>44145</v>
      </c>
      <c r="C4716" s="1" t="str">
        <f t="shared" si="73"/>
        <v>20315</v>
      </c>
      <c r="D4716" t="s">
        <v>250</v>
      </c>
      <c r="E4716" t="s">
        <v>110</v>
      </c>
      <c r="F4716" t="s">
        <v>115</v>
      </c>
      <c r="G4716">
        <v>23</v>
      </c>
      <c r="H4716">
        <v>281</v>
      </c>
      <c r="I4716" t="s">
        <v>13</v>
      </c>
      <c r="J4716" t="str">
        <f>_xlfn.XLOOKUP(Table1_1[[#This Row],[Analyte]],[1]analyte_order!$B:$B,[1]analyte_order!$C:$C)</f>
        <v>375-73-5</v>
      </c>
      <c r="K4716">
        <f>_xlfn.XLOOKUP(Table1_1[[#This Row],[CAS_rn]],[1]analyte_order!$C:$C,[1]analyte_order!$E:$E)</f>
        <v>14</v>
      </c>
      <c r="L4716" s="3">
        <v>3.6299999999999999E-2</v>
      </c>
    </row>
    <row r="4717" spans="1:12" x14ac:dyDescent="0.3">
      <c r="A4717" t="s">
        <v>251</v>
      </c>
      <c r="B4717" s="1">
        <v>44145</v>
      </c>
      <c r="C4717" s="1" t="str">
        <f t="shared" si="73"/>
        <v>20315</v>
      </c>
      <c r="D4717" t="s">
        <v>250</v>
      </c>
      <c r="E4717" t="s">
        <v>110</v>
      </c>
      <c r="F4717" t="s">
        <v>115</v>
      </c>
      <c r="G4717">
        <v>23</v>
      </c>
      <c r="H4717">
        <v>281</v>
      </c>
      <c r="I4717" t="s">
        <v>14</v>
      </c>
      <c r="J4717" t="str">
        <f>_xlfn.XLOOKUP(Table1_1[[#This Row],[Analyte]],[1]analyte_order!$B:$B,[1]analyte_order!$C:$C)</f>
        <v>2706-91-4</v>
      </c>
      <c r="K4717">
        <f>_xlfn.XLOOKUP(Table1_1[[#This Row],[CAS_rn]],[1]analyte_order!$C:$C,[1]analyte_order!$E:$E)</f>
        <v>15</v>
      </c>
      <c r="L4717" s="3">
        <v>3.6299999999999999E-2</v>
      </c>
    </row>
    <row r="4718" spans="1:12" x14ac:dyDescent="0.3">
      <c r="A4718" t="s">
        <v>251</v>
      </c>
      <c r="B4718" s="1">
        <v>44145</v>
      </c>
      <c r="C4718" s="1" t="str">
        <f t="shared" si="73"/>
        <v>20315</v>
      </c>
      <c r="D4718" t="s">
        <v>250</v>
      </c>
      <c r="E4718" t="s">
        <v>110</v>
      </c>
      <c r="F4718" t="s">
        <v>115</v>
      </c>
      <c r="G4718">
        <v>23</v>
      </c>
      <c r="H4718">
        <v>281</v>
      </c>
      <c r="I4718" t="s">
        <v>15</v>
      </c>
      <c r="J4718" t="str">
        <f>_xlfn.XLOOKUP(Table1_1[[#This Row],[Analyte]],[1]analyte_order!$B:$B,[1]analyte_order!$C:$C)</f>
        <v>355-46-4</v>
      </c>
      <c r="K4718">
        <f>_xlfn.XLOOKUP(Table1_1[[#This Row],[CAS_rn]],[1]analyte_order!$C:$C,[1]analyte_order!$E:$E)</f>
        <v>16</v>
      </c>
      <c r="L4718" s="3">
        <v>125</v>
      </c>
    </row>
    <row r="4719" spans="1:12" x14ac:dyDescent="0.3">
      <c r="A4719" t="s">
        <v>251</v>
      </c>
      <c r="B4719" s="1">
        <v>44145</v>
      </c>
      <c r="C4719" s="1" t="str">
        <f t="shared" si="73"/>
        <v>20315</v>
      </c>
      <c r="D4719" t="s">
        <v>250</v>
      </c>
      <c r="E4719" t="s">
        <v>110</v>
      </c>
      <c r="F4719" t="s">
        <v>115</v>
      </c>
      <c r="G4719">
        <v>23</v>
      </c>
      <c r="H4719">
        <v>281</v>
      </c>
      <c r="I4719" t="s">
        <v>16</v>
      </c>
      <c r="J4719" t="str">
        <f>_xlfn.XLOOKUP(Table1_1[[#This Row],[Analyte]],[1]analyte_order!$B:$B,[1]analyte_order!$C:$C)</f>
        <v>375-92-8</v>
      </c>
      <c r="K4719">
        <f>_xlfn.XLOOKUP(Table1_1[[#This Row],[CAS_rn]],[1]analyte_order!$C:$C,[1]analyte_order!$E:$E)</f>
        <v>17</v>
      </c>
      <c r="L4719" s="3">
        <v>4.2</v>
      </c>
    </row>
    <row r="4720" spans="1:12" x14ac:dyDescent="0.3">
      <c r="A4720" t="s">
        <v>251</v>
      </c>
      <c r="B4720" s="1">
        <v>44145</v>
      </c>
      <c r="C4720" s="1" t="str">
        <f t="shared" si="73"/>
        <v>20315</v>
      </c>
      <c r="D4720" t="s">
        <v>250</v>
      </c>
      <c r="E4720" t="s">
        <v>110</v>
      </c>
      <c r="F4720" t="s">
        <v>115</v>
      </c>
      <c r="G4720">
        <v>23</v>
      </c>
      <c r="H4720">
        <v>281</v>
      </c>
      <c r="I4720" t="s">
        <v>17</v>
      </c>
      <c r="J4720" t="str">
        <f>_xlfn.XLOOKUP(Table1_1[[#This Row],[Analyte]],[1]analyte_order!$B:$B,[1]analyte_order!$C:$C)</f>
        <v>1763-23-1</v>
      </c>
      <c r="K4720">
        <f>_xlfn.XLOOKUP(Table1_1[[#This Row],[CAS_rn]],[1]analyte_order!$C:$C,[1]analyte_order!$E:$E)</f>
        <v>18</v>
      </c>
      <c r="L4720" s="3">
        <v>7010</v>
      </c>
    </row>
    <row r="4721" spans="1:12" x14ac:dyDescent="0.3">
      <c r="A4721" t="s">
        <v>251</v>
      </c>
      <c r="B4721" s="1">
        <v>44145</v>
      </c>
      <c r="C4721" s="1" t="str">
        <f t="shared" si="73"/>
        <v>20315</v>
      </c>
      <c r="D4721" t="s">
        <v>250</v>
      </c>
      <c r="E4721" t="s">
        <v>110</v>
      </c>
      <c r="F4721" t="s">
        <v>115</v>
      </c>
      <c r="G4721">
        <v>23</v>
      </c>
      <c r="H4721">
        <v>281</v>
      </c>
      <c r="I4721" t="s">
        <v>18</v>
      </c>
      <c r="J4721" t="str">
        <f>_xlfn.XLOOKUP(Table1_1[[#This Row],[Analyte]],[1]analyte_order!$B:$B,[1]analyte_order!$C:$C)</f>
        <v>27619-97-2</v>
      </c>
      <c r="K4721">
        <f>_xlfn.XLOOKUP(Table1_1[[#This Row],[CAS_rn]],[1]analyte_order!$C:$C,[1]analyte_order!$E:$E)</f>
        <v>23</v>
      </c>
      <c r="L4721" s="3">
        <v>3.6299999999999999E-2</v>
      </c>
    </row>
    <row r="4722" spans="1:12" x14ac:dyDescent="0.3">
      <c r="A4722" t="s">
        <v>252</v>
      </c>
      <c r="B4722" s="1">
        <v>44145</v>
      </c>
      <c r="C4722" s="1" t="str">
        <f t="shared" si="73"/>
        <v>20315</v>
      </c>
      <c r="D4722" t="s">
        <v>250</v>
      </c>
      <c r="E4722" t="s">
        <v>120</v>
      </c>
      <c r="F4722" t="s">
        <v>111</v>
      </c>
      <c r="G4722">
        <v>23</v>
      </c>
      <c r="H4722">
        <v>289</v>
      </c>
      <c r="I4722" t="s">
        <v>7</v>
      </c>
      <c r="J4722" t="str">
        <f>_xlfn.XLOOKUP(Table1_1[[#This Row],[Analyte]],[1]analyte_order!$B:$B,[1]analyte_order!$C:$C)</f>
        <v>375-22-4</v>
      </c>
      <c r="K4722">
        <f>_xlfn.XLOOKUP(Table1_1[[#This Row],[CAS_rn]],[1]analyte_order!$C:$C,[1]analyte_order!$E:$E)</f>
        <v>1</v>
      </c>
      <c r="L4722" s="3">
        <v>3.1199999999999999E-2</v>
      </c>
    </row>
    <row r="4723" spans="1:12" x14ac:dyDescent="0.3">
      <c r="A4723" t="s">
        <v>252</v>
      </c>
      <c r="B4723" s="1">
        <v>44145</v>
      </c>
      <c r="C4723" s="1" t="str">
        <f t="shared" si="73"/>
        <v>20315</v>
      </c>
      <c r="D4723" t="s">
        <v>250</v>
      </c>
      <c r="E4723" t="s">
        <v>120</v>
      </c>
      <c r="F4723" t="s">
        <v>111</v>
      </c>
      <c r="G4723">
        <v>23</v>
      </c>
      <c r="H4723">
        <v>289</v>
      </c>
      <c r="I4723" t="s">
        <v>8</v>
      </c>
      <c r="J4723" t="str">
        <f>_xlfn.XLOOKUP(Table1_1[[#This Row],[Analyte]],[1]analyte_order!$B:$B,[1]analyte_order!$C:$C)</f>
        <v>2706-90-3</v>
      </c>
      <c r="K4723">
        <f>_xlfn.XLOOKUP(Table1_1[[#This Row],[CAS_rn]],[1]analyte_order!$C:$C,[1]analyte_order!$E:$E)</f>
        <v>2</v>
      </c>
      <c r="L4723" s="3">
        <v>3.1199999999999999E-2</v>
      </c>
    </row>
    <row r="4724" spans="1:12" x14ac:dyDescent="0.3">
      <c r="A4724" t="s">
        <v>252</v>
      </c>
      <c r="B4724" s="1">
        <v>44145</v>
      </c>
      <c r="C4724" s="1" t="str">
        <f t="shared" si="73"/>
        <v>20315</v>
      </c>
      <c r="D4724" t="s">
        <v>250</v>
      </c>
      <c r="E4724" t="s">
        <v>120</v>
      </c>
      <c r="F4724" t="s">
        <v>111</v>
      </c>
      <c r="G4724">
        <v>23</v>
      </c>
      <c r="H4724">
        <v>289</v>
      </c>
      <c r="I4724" t="s">
        <v>9</v>
      </c>
      <c r="J4724" t="str">
        <f>_xlfn.XLOOKUP(Table1_1[[#This Row],[Analyte]],[1]analyte_order!$B:$B,[1]analyte_order!$C:$C)</f>
        <v>307-24-4</v>
      </c>
      <c r="K4724">
        <f>_xlfn.XLOOKUP(Table1_1[[#This Row],[CAS_rn]],[1]analyte_order!$C:$C,[1]analyte_order!$E:$E)</f>
        <v>3</v>
      </c>
      <c r="L4724" s="3">
        <v>3.1199999999999999E-2</v>
      </c>
    </row>
    <row r="4725" spans="1:12" x14ac:dyDescent="0.3">
      <c r="A4725" t="s">
        <v>252</v>
      </c>
      <c r="B4725" s="1">
        <v>44145</v>
      </c>
      <c r="C4725" s="1" t="str">
        <f t="shared" si="73"/>
        <v>20315</v>
      </c>
      <c r="D4725" t="s">
        <v>250</v>
      </c>
      <c r="E4725" t="s">
        <v>120</v>
      </c>
      <c r="F4725" t="s">
        <v>111</v>
      </c>
      <c r="G4725">
        <v>23</v>
      </c>
      <c r="H4725">
        <v>289</v>
      </c>
      <c r="I4725" t="s">
        <v>10</v>
      </c>
      <c r="J4725" t="str">
        <f>_xlfn.XLOOKUP(Table1_1[[#This Row],[Analyte]],[1]analyte_order!$B:$B,[1]analyte_order!$C:$C)</f>
        <v>375-85-9</v>
      </c>
      <c r="K4725">
        <f>_xlfn.XLOOKUP(Table1_1[[#This Row],[CAS_rn]],[1]analyte_order!$C:$C,[1]analyte_order!$E:$E)</f>
        <v>4</v>
      </c>
      <c r="L4725" s="3">
        <v>0.10299999999999999</v>
      </c>
    </row>
    <row r="4726" spans="1:12" x14ac:dyDescent="0.3">
      <c r="A4726" t="s">
        <v>252</v>
      </c>
      <c r="B4726" s="1">
        <v>44145</v>
      </c>
      <c r="C4726" s="1" t="str">
        <f t="shared" si="73"/>
        <v>20315</v>
      </c>
      <c r="D4726" t="s">
        <v>250</v>
      </c>
      <c r="E4726" t="s">
        <v>120</v>
      </c>
      <c r="F4726" t="s">
        <v>111</v>
      </c>
      <c r="G4726">
        <v>23</v>
      </c>
      <c r="H4726">
        <v>289</v>
      </c>
      <c r="I4726" t="s">
        <v>11</v>
      </c>
      <c r="J4726" t="str">
        <f>_xlfn.XLOOKUP(Table1_1[[#This Row],[Analyte]],[1]analyte_order!$B:$B,[1]analyte_order!$C:$C)</f>
        <v>335-67-1</v>
      </c>
      <c r="K4726">
        <f>_xlfn.XLOOKUP(Table1_1[[#This Row],[CAS_rn]],[1]analyte_order!$C:$C,[1]analyte_order!$E:$E)</f>
        <v>5</v>
      </c>
      <c r="L4726" s="3">
        <v>3.1199999999999999E-2</v>
      </c>
    </row>
    <row r="4727" spans="1:12" x14ac:dyDescent="0.3">
      <c r="A4727" t="s">
        <v>252</v>
      </c>
      <c r="B4727" s="1">
        <v>44145</v>
      </c>
      <c r="C4727" s="1" t="str">
        <f t="shared" si="73"/>
        <v>20315</v>
      </c>
      <c r="D4727" t="s">
        <v>250</v>
      </c>
      <c r="E4727" t="s">
        <v>120</v>
      </c>
      <c r="F4727" t="s">
        <v>111</v>
      </c>
      <c r="G4727">
        <v>23</v>
      </c>
      <c r="H4727">
        <v>289</v>
      </c>
      <c r="I4727" t="s">
        <v>12</v>
      </c>
      <c r="J4727" t="str">
        <f>_xlfn.XLOOKUP(Table1_1[[#This Row],[Analyte]],[1]analyte_order!$B:$B,[1]analyte_order!$C:$C)</f>
        <v>375-95-1</v>
      </c>
      <c r="K4727">
        <f>_xlfn.XLOOKUP(Table1_1[[#This Row],[CAS_rn]],[1]analyte_order!$C:$C,[1]analyte_order!$E:$E)</f>
        <v>6</v>
      </c>
      <c r="L4727" s="3">
        <v>3.1199999999999999E-2</v>
      </c>
    </row>
    <row r="4728" spans="1:12" x14ac:dyDescent="0.3">
      <c r="A4728" t="s">
        <v>252</v>
      </c>
      <c r="B4728" s="1">
        <v>44145</v>
      </c>
      <c r="C4728" s="1" t="str">
        <f t="shared" si="73"/>
        <v>20315</v>
      </c>
      <c r="D4728" t="s">
        <v>250</v>
      </c>
      <c r="E4728" t="s">
        <v>120</v>
      </c>
      <c r="F4728" t="s">
        <v>111</v>
      </c>
      <c r="G4728">
        <v>23</v>
      </c>
      <c r="H4728">
        <v>289</v>
      </c>
      <c r="I4728" t="s">
        <v>13</v>
      </c>
      <c r="J4728" t="str">
        <f>_xlfn.XLOOKUP(Table1_1[[#This Row],[Analyte]],[1]analyte_order!$B:$B,[1]analyte_order!$C:$C)</f>
        <v>375-73-5</v>
      </c>
      <c r="K4728">
        <f>_xlfn.XLOOKUP(Table1_1[[#This Row],[CAS_rn]],[1]analyte_order!$C:$C,[1]analyte_order!$E:$E)</f>
        <v>14</v>
      </c>
      <c r="L4728" s="3">
        <v>3.1199999999999999E-2</v>
      </c>
    </row>
    <row r="4729" spans="1:12" x14ac:dyDescent="0.3">
      <c r="A4729" t="s">
        <v>252</v>
      </c>
      <c r="B4729" s="1">
        <v>44145</v>
      </c>
      <c r="C4729" s="1" t="str">
        <f t="shared" si="73"/>
        <v>20315</v>
      </c>
      <c r="D4729" t="s">
        <v>250</v>
      </c>
      <c r="E4729" t="s">
        <v>120</v>
      </c>
      <c r="F4729" t="s">
        <v>111</v>
      </c>
      <c r="G4729">
        <v>23</v>
      </c>
      <c r="H4729">
        <v>289</v>
      </c>
      <c r="I4729" t="s">
        <v>14</v>
      </c>
      <c r="J4729" t="str">
        <f>_xlfn.XLOOKUP(Table1_1[[#This Row],[Analyte]],[1]analyte_order!$B:$B,[1]analyte_order!$C:$C)</f>
        <v>2706-91-4</v>
      </c>
      <c r="K4729">
        <f>_xlfn.XLOOKUP(Table1_1[[#This Row],[CAS_rn]],[1]analyte_order!$C:$C,[1]analyte_order!$E:$E)</f>
        <v>15</v>
      </c>
      <c r="L4729" s="3">
        <v>3.1199999999999999E-2</v>
      </c>
    </row>
    <row r="4730" spans="1:12" x14ac:dyDescent="0.3">
      <c r="A4730" t="s">
        <v>252</v>
      </c>
      <c r="B4730" s="1">
        <v>44145</v>
      </c>
      <c r="C4730" s="1" t="str">
        <f t="shared" si="73"/>
        <v>20315</v>
      </c>
      <c r="D4730" t="s">
        <v>250</v>
      </c>
      <c r="E4730" t="s">
        <v>120</v>
      </c>
      <c r="F4730" t="s">
        <v>111</v>
      </c>
      <c r="G4730">
        <v>23</v>
      </c>
      <c r="H4730">
        <v>289</v>
      </c>
      <c r="I4730" t="s">
        <v>15</v>
      </c>
      <c r="J4730" t="str">
        <f>_xlfn.XLOOKUP(Table1_1[[#This Row],[Analyte]],[1]analyte_order!$B:$B,[1]analyte_order!$C:$C)</f>
        <v>355-46-4</v>
      </c>
      <c r="K4730">
        <f>_xlfn.XLOOKUP(Table1_1[[#This Row],[CAS_rn]],[1]analyte_order!$C:$C,[1]analyte_order!$E:$E)</f>
        <v>16</v>
      </c>
      <c r="L4730" s="3">
        <v>2.68</v>
      </c>
    </row>
    <row r="4731" spans="1:12" x14ac:dyDescent="0.3">
      <c r="A4731" t="s">
        <v>252</v>
      </c>
      <c r="B4731" s="1">
        <v>44145</v>
      </c>
      <c r="C4731" s="1" t="str">
        <f t="shared" si="73"/>
        <v>20315</v>
      </c>
      <c r="D4731" t="s">
        <v>250</v>
      </c>
      <c r="E4731" t="s">
        <v>120</v>
      </c>
      <c r="F4731" t="s">
        <v>111</v>
      </c>
      <c r="G4731">
        <v>23</v>
      </c>
      <c r="H4731">
        <v>289</v>
      </c>
      <c r="I4731" t="s">
        <v>16</v>
      </c>
      <c r="J4731" t="str">
        <f>_xlfn.XLOOKUP(Table1_1[[#This Row],[Analyte]],[1]analyte_order!$B:$B,[1]analyte_order!$C:$C)</f>
        <v>375-92-8</v>
      </c>
      <c r="K4731">
        <f>_xlfn.XLOOKUP(Table1_1[[#This Row],[CAS_rn]],[1]analyte_order!$C:$C,[1]analyte_order!$E:$E)</f>
        <v>17</v>
      </c>
      <c r="L4731" s="3">
        <v>0.624</v>
      </c>
    </row>
    <row r="4732" spans="1:12" x14ac:dyDescent="0.3">
      <c r="A4732" t="s">
        <v>252</v>
      </c>
      <c r="B4732" s="1">
        <v>44145</v>
      </c>
      <c r="C4732" s="1" t="str">
        <f t="shared" si="73"/>
        <v>20315</v>
      </c>
      <c r="D4732" t="s">
        <v>250</v>
      </c>
      <c r="E4732" t="s">
        <v>120</v>
      </c>
      <c r="F4732" t="s">
        <v>111</v>
      </c>
      <c r="G4732">
        <v>23</v>
      </c>
      <c r="H4732">
        <v>289</v>
      </c>
      <c r="I4732" t="s">
        <v>17</v>
      </c>
      <c r="J4732" t="str">
        <f>_xlfn.XLOOKUP(Table1_1[[#This Row],[Analyte]],[1]analyte_order!$B:$B,[1]analyte_order!$C:$C)</f>
        <v>1763-23-1</v>
      </c>
      <c r="K4732">
        <f>_xlfn.XLOOKUP(Table1_1[[#This Row],[CAS_rn]],[1]analyte_order!$C:$C,[1]analyte_order!$E:$E)</f>
        <v>18</v>
      </c>
      <c r="L4732" s="3">
        <v>4940</v>
      </c>
    </row>
    <row r="4733" spans="1:12" x14ac:dyDescent="0.3">
      <c r="A4733" t="s">
        <v>252</v>
      </c>
      <c r="B4733" s="1">
        <v>44145</v>
      </c>
      <c r="C4733" s="1" t="str">
        <f t="shared" si="73"/>
        <v>20315</v>
      </c>
      <c r="D4733" t="s">
        <v>250</v>
      </c>
      <c r="E4733" t="s">
        <v>120</v>
      </c>
      <c r="F4733" t="s">
        <v>111</v>
      </c>
      <c r="G4733">
        <v>23</v>
      </c>
      <c r="H4733">
        <v>289</v>
      </c>
      <c r="I4733" t="s">
        <v>18</v>
      </c>
      <c r="J4733" t="str">
        <f>_xlfn.XLOOKUP(Table1_1[[#This Row],[Analyte]],[1]analyte_order!$B:$B,[1]analyte_order!$C:$C)</f>
        <v>27619-97-2</v>
      </c>
      <c r="K4733">
        <f>_xlfn.XLOOKUP(Table1_1[[#This Row],[CAS_rn]],[1]analyte_order!$C:$C,[1]analyte_order!$E:$E)</f>
        <v>23</v>
      </c>
      <c r="L4733" s="3">
        <v>3.1199999999999999E-2</v>
      </c>
    </row>
    <row r="4734" spans="1:12" x14ac:dyDescent="0.3">
      <c r="A4734" t="s">
        <v>253</v>
      </c>
      <c r="B4734" s="1">
        <v>44145</v>
      </c>
      <c r="C4734" s="1" t="str">
        <f t="shared" si="73"/>
        <v>20315</v>
      </c>
      <c r="D4734" t="s">
        <v>250</v>
      </c>
      <c r="E4734" t="s">
        <v>120</v>
      </c>
      <c r="F4734" t="s">
        <v>113</v>
      </c>
      <c r="G4734">
        <v>23</v>
      </c>
      <c r="H4734">
        <v>289</v>
      </c>
      <c r="I4734" t="s">
        <v>7</v>
      </c>
      <c r="J4734" t="str">
        <f>_xlfn.XLOOKUP(Table1_1[[#This Row],[Analyte]],[1]analyte_order!$B:$B,[1]analyte_order!$C:$C)</f>
        <v>375-22-4</v>
      </c>
      <c r="K4734">
        <f>_xlfn.XLOOKUP(Table1_1[[#This Row],[CAS_rn]],[1]analyte_order!$C:$C,[1]analyte_order!$E:$E)</f>
        <v>1</v>
      </c>
      <c r="L4734" s="3">
        <v>3.6999999999999998E-2</v>
      </c>
    </row>
    <row r="4735" spans="1:12" x14ac:dyDescent="0.3">
      <c r="A4735" t="s">
        <v>253</v>
      </c>
      <c r="B4735" s="1">
        <v>44145</v>
      </c>
      <c r="C4735" s="1" t="str">
        <f t="shared" si="73"/>
        <v>20315</v>
      </c>
      <c r="D4735" t="s">
        <v>250</v>
      </c>
      <c r="E4735" t="s">
        <v>120</v>
      </c>
      <c r="F4735" t="s">
        <v>113</v>
      </c>
      <c r="G4735">
        <v>23</v>
      </c>
      <c r="H4735">
        <v>289</v>
      </c>
      <c r="I4735" t="s">
        <v>8</v>
      </c>
      <c r="J4735" t="str">
        <f>_xlfn.XLOOKUP(Table1_1[[#This Row],[Analyte]],[1]analyte_order!$B:$B,[1]analyte_order!$C:$C)</f>
        <v>2706-90-3</v>
      </c>
      <c r="K4735">
        <f>_xlfn.XLOOKUP(Table1_1[[#This Row],[CAS_rn]],[1]analyte_order!$C:$C,[1]analyte_order!$E:$E)</f>
        <v>2</v>
      </c>
      <c r="L4735" s="3">
        <v>3.6999999999999998E-2</v>
      </c>
    </row>
    <row r="4736" spans="1:12" x14ac:dyDescent="0.3">
      <c r="A4736" t="s">
        <v>253</v>
      </c>
      <c r="B4736" s="1">
        <v>44145</v>
      </c>
      <c r="C4736" s="1" t="str">
        <f t="shared" si="73"/>
        <v>20315</v>
      </c>
      <c r="D4736" t="s">
        <v>250</v>
      </c>
      <c r="E4736" t="s">
        <v>120</v>
      </c>
      <c r="F4736" t="s">
        <v>113</v>
      </c>
      <c r="G4736">
        <v>23</v>
      </c>
      <c r="H4736">
        <v>289</v>
      </c>
      <c r="I4736" t="s">
        <v>9</v>
      </c>
      <c r="J4736" t="str">
        <f>_xlfn.XLOOKUP(Table1_1[[#This Row],[Analyte]],[1]analyte_order!$B:$B,[1]analyte_order!$C:$C)</f>
        <v>307-24-4</v>
      </c>
      <c r="K4736">
        <f>_xlfn.XLOOKUP(Table1_1[[#This Row],[CAS_rn]],[1]analyte_order!$C:$C,[1]analyte_order!$E:$E)</f>
        <v>3</v>
      </c>
      <c r="L4736" s="3">
        <v>3.6999999999999998E-2</v>
      </c>
    </row>
    <row r="4737" spans="1:12" x14ac:dyDescent="0.3">
      <c r="A4737" t="s">
        <v>253</v>
      </c>
      <c r="B4737" s="1">
        <v>44145</v>
      </c>
      <c r="C4737" s="1" t="str">
        <f t="shared" si="73"/>
        <v>20315</v>
      </c>
      <c r="D4737" t="s">
        <v>250</v>
      </c>
      <c r="E4737" t="s">
        <v>120</v>
      </c>
      <c r="F4737" t="s">
        <v>113</v>
      </c>
      <c r="G4737">
        <v>23</v>
      </c>
      <c r="H4737">
        <v>289</v>
      </c>
      <c r="I4737" t="s">
        <v>10</v>
      </c>
      <c r="J4737" t="str">
        <f>_xlfn.XLOOKUP(Table1_1[[#This Row],[Analyte]],[1]analyte_order!$B:$B,[1]analyte_order!$C:$C)</f>
        <v>375-85-9</v>
      </c>
      <c r="K4737">
        <f>_xlfn.XLOOKUP(Table1_1[[#This Row],[CAS_rn]],[1]analyte_order!$C:$C,[1]analyte_order!$E:$E)</f>
        <v>4</v>
      </c>
      <c r="L4737" s="3">
        <v>3.6999999999999998E-2</v>
      </c>
    </row>
    <row r="4738" spans="1:12" x14ac:dyDescent="0.3">
      <c r="A4738" t="s">
        <v>253</v>
      </c>
      <c r="B4738" s="1">
        <v>44145</v>
      </c>
      <c r="C4738" s="1" t="str">
        <f t="shared" ref="C4738:C4801" si="74">TEXT(B4738,"yy")&amp;TEXT((B4738-DATEVALUE("1/1/"&amp;TEXT(B4738,"yy"))+1),"000")</f>
        <v>20315</v>
      </c>
      <c r="D4738" t="s">
        <v>250</v>
      </c>
      <c r="E4738" t="s">
        <v>120</v>
      </c>
      <c r="F4738" t="s">
        <v>113</v>
      </c>
      <c r="G4738">
        <v>23</v>
      </c>
      <c r="H4738">
        <v>289</v>
      </c>
      <c r="I4738" t="s">
        <v>11</v>
      </c>
      <c r="J4738" t="str">
        <f>_xlfn.XLOOKUP(Table1_1[[#This Row],[Analyte]],[1]analyte_order!$B:$B,[1]analyte_order!$C:$C)</f>
        <v>335-67-1</v>
      </c>
      <c r="K4738">
        <f>_xlfn.XLOOKUP(Table1_1[[#This Row],[CAS_rn]],[1]analyte_order!$C:$C,[1]analyte_order!$E:$E)</f>
        <v>5</v>
      </c>
      <c r="L4738" s="3">
        <v>3.6999999999999998E-2</v>
      </c>
    </row>
    <row r="4739" spans="1:12" x14ac:dyDescent="0.3">
      <c r="A4739" t="s">
        <v>253</v>
      </c>
      <c r="B4739" s="1">
        <v>44145</v>
      </c>
      <c r="C4739" s="1" t="str">
        <f t="shared" si="74"/>
        <v>20315</v>
      </c>
      <c r="D4739" t="s">
        <v>250</v>
      </c>
      <c r="E4739" t="s">
        <v>120</v>
      </c>
      <c r="F4739" t="s">
        <v>113</v>
      </c>
      <c r="G4739">
        <v>23</v>
      </c>
      <c r="H4739">
        <v>289</v>
      </c>
      <c r="I4739" t="s">
        <v>12</v>
      </c>
      <c r="J4739" t="str">
        <f>_xlfn.XLOOKUP(Table1_1[[#This Row],[Analyte]],[1]analyte_order!$B:$B,[1]analyte_order!$C:$C)</f>
        <v>375-95-1</v>
      </c>
      <c r="K4739">
        <f>_xlfn.XLOOKUP(Table1_1[[#This Row],[CAS_rn]],[1]analyte_order!$C:$C,[1]analyte_order!$E:$E)</f>
        <v>6</v>
      </c>
      <c r="L4739" s="3">
        <v>3.6999999999999998E-2</v>
      </c>
    </row>
    <row r="4740" spans="1:12" x14ac:dyDescent="0.3">
      <c r="A4740" t="s">
        <v>253</v>
      </c>
      <c r="B4740" s="1">
        <v>44145</v>
      </c>
      <c r="C4740" s="1" t="str">
        <f t="shared" si="74"/>
        <v>20315</v>
      </c>
      <c r="D4740" t="s">
        <v>250</v>
      </c>
      <c r="E4740" t="s">
        <v>120</v>
      </c>
      <c r="F4740" t="s">
        <v>113</v>
      </c>
      <c r="G4740">
        <v>23</v>
      </c>
      <c r="H4740">
        <v>289</v>
      </c>
      <c r="I4740" t="s">
        <v>13</v>
      </c>
      <c r="J4740" t="str">
        <f>_xlfn.XLOOKUP(Table1_1[[#This Row],[Analyte]],[1]analyte_order!$B:$B,[1]analyte_order!$C:$C)</f>
        <v>375-73-5</v>
      </c>
      <c r="K4740">
        <f>_xlfn.XLOOKUP(Table1_1[[#This Row],[CAS_rn]],[1]analyte_order!$C:$C,[1]analyte_order!$E:$E)</f>
        <v>14</v>
      </c>
      <c r="L4740" s="3">
        <v>3.6999999999999998E-2</v>
      </c>
    </row>
    <row r="4741" spans="1:12" x14ac:dyDescent="0.3">
      <c r="A4741" t="s">
        <v>253</v>
      </c>
      <c r="B4741" s="1">
        <v>44145</v>
      </c>
      <c r="C4741" s="1" t="str">
        <f t="shared" si="74"/>
        <v>20315</v>
      </c>
      <c r="D4741" t="s">
        <v>250</v>
      </c>
      <c r="E4741" t="s">
        <v>120</v>
      </c>
      <c r="F4741" t="s">
        <v>113</v>
      </c>
      <c r="G4741">
        <v>23</v>
      </c>
      <c r="H4741">
        <v>289</v>
      </c>
      <c r="I4741" t="s">
        <v>14</v>
      </c>
      <c r="J4741" t="str">
        <f>_xlfn.XLOOKUP(Table1_1[[#This Row],[Analyte]],[1]analyte_order!$B:$B,[1]analyte_order!$C:$C)</f>
        <v>2706-91-4</v>
      </c>
      <c r="K4741">
        <f>_xlfn.XLOOKUP(Table1_1[[#This Row],[CAS_rn]],[1]analyte_order!$C:$C,[1]analyte_order!$E:$E)</f>
        <v>15</v>
      </c>
      <c r="L4741" s="3">
        <v>3.6999999999999998E-2</v>
      </c>
    </row>
    <row r="4742" spans="1:12" x14ac:dyDescent="0.3">
      <c r="A4742" t="s">
        <v>253</v>
      </c>
      <c r="B4742" s="1">
        <v>44145</v>
      </c>
      <c r="C4742" s="1" t="str">
        <f t="shared" si="74"/>
        <v>20315</v>
      </c>
      <c r="D4742" t="s">
        <v>250</v>
      </c>
      <c r="E4742" t="s">
        <v>120</v>
      </c>
      <c r="F4742" t="s">
        <v>113</v>
      </c>
      <c r="G4742">
        <v>23</v>
      </c>
      <c r="H4742">
        <v>289</v>
      </c>
      <c r="I4742" t="s">
        <v>15</v>
      </c>
      <c r="J4742" t="str">
        <f>_xlfn.XLOOKUP(Table1_1[[#This Row],[Analyte]],[1]analyte_order!$B:$B,[1]analyte_order!$C:$C)</f>
        <v>355-46-4</v>
      </c>
      <c r="K4742">
        <f>_xlfn.XLOOKUP(Table1_1[[#This Row],[CAS_rn]],[1]analyte_order!$C:$C,[1]analyte_order!$E:$E)</f>
        <v>16</v>
      </c>
      <c r="L4742" s="3">
        <v>5.72</v>
      </c>
    </row>
    <row r="4743" spans="1:12" x14ac:dyDescent="0.3">
      <c r="A4743" t="s">
        <v>253</v>
      </c>
      <c r="B4743" s="1">
        <v>44145</v>
      </c>
      <c r="C4743" s="1" t="str">
        <f t="shared" si="74"/>
        <v>20315</v>
      </c>
      <c r="D4743" t="s">
        <v>250</v>
      </c>
      <c r="E4743" t="s">
        <v>120</v>
      </c>
      <c r="F4743" t="s">
        <v>113</v>
      </c>
      <c r="G4743">
        <v>23</v>
      </c>
      <c r="H4743">
        <v>289</v>
      </c>
      <c r="I4743" t="s">
        <v>16</v>
      </c>
      <c r="J4743" t="str">
        <f>_xlfn.XLOOKUP(Table1_1[[#This Row],[Analyte]],[1]analyte_order!$B:$B,[1]analyte_order!$C:$C)</f>
        <v>375-92-8</v>
      </c>
      <c r="K4743">
        <f>_xlfn.XLOOKUP(Table1_1[[#This Row],[CAS_rn]],[1]analyte_order!$C:$C,[1]analyte_order!$E:$E)</f>
        <v>17</v>
      </c>
      <c r="L4743" s="3">
        <v>1.63</v>
      </c>
    </row>
    <row r="4744" spans="1:12" x14ac:dyDescent="0.3">
      <c r="A4744" t="s">
        <v>253</v>
      </c>
      <c r="B4744" s="1">
        <v>44145</v>
      </c>
      <c r="C4744" s="1" t="str">
        <f t="shared" si="74"/>
        <v>20315</v>
      </c>
      <c r="D4744" t="s">
        <v>250</v>
      </c>
      <c r="E4744" t="s">
        <v>120</v>
      </c>
      <c r="F4744" t="s">
        <v>113</v>
      </c>
      <c r="G4744">
        <v>23</v>
      </c>
      <c r="H4744">
        <v>289</v>
      </c>
      <c r="I4744" t="s">
        <v>17</v>
      </c>
      <c r="J4744" t="str">
        <f>_xlfn.XLOOKUP(Table1_1[[#This Row],[Analyte]],[1]analyte_order!$B:$B,[1]analyte_order!$C:$C)</f>
        <v>1763-23-1</v>
      </c>
      <c r="K4744">
        <f>_xlfn.XLOOKUP(Table1_1[[#This Row],[CAS_rn]],[1]analyte_order!$C:$C,[1]analyte_order!$E:$E)</f>
        <v>18</v>
      </c>
      <c r="L4744" s="3">
        <v>275</v>
      </c>
    </row>
    <row r="4745" spans="1:12" x14ac:dyDescent="0.3">
      <c r="A4745" t="s">
        <v>253</v>
      </c>
      <c r="B4745" s="1">
        <v>44145</v>
      </c>
      <c r="C4745" s="1" t="str">
        <f t="shared" si="74"/>
        <v>20315</v>
      </c>
      <c r="D4745" t="s">
        <v>250</v>
      </c>
      <c r="E4745" t="s">
        <v>120</v>
      </c>
      <c r="F4745" t="s">
        <v>113</v>
      </c>
      <c r="G4745">
        <v>23</v>
      </c>
      <c r="H4745">
        <v>289</v>
      </c>
      <c r="I4745" t="s">
        <v>18</v>
      </c>
      <c r="J4745" t="str">
        <f>_xlfn.XLOOKUP(Table1_1[[#This Row],[Analyte]],[1]analyte_order!$B:$B,[1]analyte_order!$C:$C)</f>
        <v>27619-97-2</v>
      </c>
      <c r="K4745">
        <f>_xlfn.XLOOKUP(Table1_1[[#This Row],[CAS_rn]],[1]analyte_order!$C:$C,[1]analyte_order!$E:$E)</f>
        <v>23</v>
      </c>
      <c r="L4745" s="3">
        <v>3.6999999999999998E-2</v>
      </c>
    </row>
    <row r="4746" spans="1:12" x14ac:dyDescent="0.3">
      <c r="A4746" t="s">
        <v>254</v>
      </c>
      <c r="B4746" s="1">
        <v>44145</v>
      </c>
      <c r="C4746" s="1" t="str">
        <f t="shared" si="74"/>
        <v>20315</v>
      </c>
      <c r="D4746" t="s">
        <v>250</v>
      </c>
      <c r="E4746" t="s">
        <v>120</v>
      </c>
      <c r="F4746" t="s">
        <v>115</v>
      </c>
      <c r="G4746">
        <v>23</v>
      </c>
      <c r="H4746">
        <v>289</v>
      </c>
      <c r="I4746" t="s">
        <v>7</v>
      </c>
      <c r="J4746" t="str">
        <f>_xlfn.XLOOKUP(Table1_1[[#This Row],[Analyte]],[1]analyte_order!$B:$B,[1]analyte_order!$C:$C)</f>
        <v>375-22-4</v>
      </c>
      <c r="K4746">
        <f>_xlfn.XLOOKUP(Table1_1[[#This Row],[CAS_rn]],[1]analyte_order!$C:$C,[1]analyte_order!$E:$E)</f>
        <v>1</v>
      </c>
      <c r="L4746" s="3">
        <v>3.2800000000000003E-2</v>
      </c>
    </row>
    <row r="4747" spans="1:12" x14ac:dyDescent="0.3">
      <c r="A4747" t="s">
        <v>254</v>
      </c>
      <c r="B4747" s="1">
        <v>44145</v>
      </c>
      <c r="C4747" s="1" t="str">
        <f t="shared" si="74"/>
        <v>20315</v>
      </c>
      <c r="D4747" t="s">
        <v>250</v>
      </c>
      <c r="E4747" t="s">
        <v>120</v>
      </c>
      <c r="F4747" t="s">
        <v>115</v>
      </c>
      <c r="G4747">
        <v>23</v>
      </c>
      <c r="H4747">
        <v>289</v>
      </c>
      <c r="I4747" t="s">
        <v>8</v>
      </c>
      <c r="J4747" t="str">
        <f>_xlfn.XLOOKUP(Table1_1[[#This Row],[Analyte]],[1]analyte_order!$B:$B,[1]analyte_order!$C:$C)</f>
        <v>2706-90-3</v>
      </c>
      <c r="K4747">
        <f>_xlfn.XLOOKUP(Table1_1[[#This Row],[CAS_rn]],[1]analyte_order!$C:$C,[1]analyte_order!$E:$E)</f>
        <v>2</v>
      </c>
      <c r="L4747" s="3">
        <v>3.2800000000000003E-2</v>
      </c>
    </row>
    <row r="4748" spans="1:12" x14ac:dyDescent="0.3">
      <c r="A4748" t="s">
        <v>254</v>
      </c>
      <c r="B4748" s="1">
        <v>44145</v>
      </c>
      <c r="C4748" s="1" t="str">
        <f t="shared" si="74"/>
        <v>20315</v>
      </c>
      <c r="D4748" t="s">
        <v>250</v>
      </c>
      <c r="E4748" t="s">
        <v>120</v>
      </c>
      <c r="F4748" t="s">
        <v>115</v>
      </c>
      <c r="G4748">
        <v>23</v>
      </c>
      <c r="H4748">
        <v>289</v>
      </c>
      <c r="I4748" t="s">
        <v>9</v>
      </c>
      <c r="J4748" t="str">
        <f>_xlfn.XLOOKUP(Table1_1[[#This Row],[Analyte]],[1]analyte_order!$B:$B,[1]analyte_order!$C:$C)</f>
        <v>307-24-4</v>
      </c>
      <c r="K4748">
        <f>_xlfn.XLOOKUP(Table1_1[[#This Row],[CAS_rn]],[1]analyte_order!$C:$C,[1]analyte_order!$E:$E)</f>
        <v>3</v>
      </c>
      <c r="L4748" s="3">
        <v>3.2800000000000003E-2</v>
      </c>
    </row>
    <row r="4749" spans="1:12" x14ac:dyDescent="0.3">
      <c r="A4749" t="s">
        <v>254</v>
      </c>
      <c r="B4749" s="1">
        <v>44145</v>
      </c>
      <c r="C4749" s="1" t="str">
        <f t="shared" si="74"/>
        <v>20315</v>
      </c>
      <c r="D4749" t="s">
        <v>250</v>
      </c>
      <c r="E4749" t="s">
        <v>120</v>
      </c>
      <c r="F4749" t="s">
        <v>115</v>
      </c>
      <c r="G4749">
        <v>23</v>
      </c>
      <c r="H4749">
        <v>289</v>
      </c>
      <c r="I4749" t="s">
        <v>10</v>
      </c>
      <c r="J4749" t="str">
        <f>_xlfn.XLOOKUP(Table1_1[[#This Row],[Analyte]],[1]analyte_order!$B:$B,[1]analyte_order!$C:$C)</f>
        <v>375-85-9</v>
      </c>
      <c r="K4749">
        <f>_xlfn.XLOOKUP(Table1_1[[#This Row],[CAS_rn]],[1]analyte_order!$C:$C,[1]analyte_order!$E:$E)</f>
        <v>4</v>
      </c>
      <c r="L4749" s="3">
        <v>3.2800000000000003E-2</v>
      </c>
    </row>
    <row r="4750" spans="1:12" x14ac:dyDescent="0.3">
      <c r="A4750" t="s">
        <v>254</v>
      </c>
      <c r="B4750" s="1">
        <v>44145</v>
      </c>
      <c r="C4750" s="1" t="str">
        <f t="shared" si="74"/>
        <v>20315</v>
      </c>
      <c r="D4750" t="s">
        <v>250</v>
      </c>
      <c r="E4750" t="s">
        <v>120</v>
      </c>
      <c r="F4750" t="s">
        <v>115</v>
      </c>
      <c r="G4750">
        <v>23</v>
      </c>
      <c r="H4750">
        <v>289</v>
      </c>
      <c r="I4750" t="s">
        <v>11</v>
      </c>
      <c r="J4750" t="str">
        <f>_xlfn.XLOOKUP(Table1_1[[#This Row],[Analyte]],[1]analyte_order!$B:$B,[1]analyte_order!$C:$C)</f>
        <v>335-67-1</v>
      </c>
      <c r="K4750">
        <f>_xlfn.XLOOKUP(Table1_1[[#This Row],[CAS_rn]],[1]analyte_order!$C:$C,[1]analyte_order!$E:$E)</f>
        <v>5</v>
      </c>
      <c r="L4750" s="3">
        <v>3.2800000000000003E-2</v>
      </c>
    </row>
    <row r="4751" spans="1:12" x14ac:dyDescent="0.3">
      <c r="A4751" t="s">
        <v>254</v>
      </c>
      <c r="B4751" s="1">
        <v>44145</v>
      </c>
      <c r="C4751" s="1" t="str">
        <f t="shared" si="74"/>
        <v>20315</v>
      </c>
      <c r="D4751" t="s">
        <v>250</v>
      </c>
      <c r="E4751" t="s">
        <v>120</v>
      </c>
      <c r="F4751" t="s">
        <v>115</v>
      </c>
      <c r="G4751">
        <v>23</v>
      </c>
      <c r="H4751">
        <v>289</v>
      </c>
      <c r="I4751" t="s">
        <v>12</v>
      </c>
      <c r="J4751" t="str">
        <f>_xlfn.XLOOKUP(Table1_1[[#This Row],[Analyte]],[1]analyte_order!$B:$B,[1]analyte_order!$C:$C)</f>
        <v>375-95-1</v>
      </c>
      <c r="K4751">
        <f>_xlfn.XLOOKUP(Table1_1[[#This Row],[CAS_rn]],[1]analyte_order!$C:$C,[1]analyte_order!$E:$E)</f>
        <v>6</v>
      </c>
      <c r="L4751" s="3">
        <v>0.28000000000000003</v>
      </c>
    </row>
    <row r="4752" spans="1:12" x14ac:dyDescent="0.3">
      <c r="A4752" t="s">
        <v>254</v>
      </c>
      <c r="B4752" s="1">
        <v>44145</v>
      </c>
      <c r="C4752" s="1" t="str">
        <f t="shared" si="74"/>
        <v>20315</v>
      </c>
      <c r="D4752" t="s">
        <v>250</v>
      </c>
      <c r="E4752" t="s">
        <v>120</v>
      </c>
      <c r="F4752" t="s">
        <v>115</v>
      </c>
      <c r="G4752">
        <v>23</v>
      </c>
      <c r="H4752">
        <v>289</v>
      </c>
      <c r="I4752" t="s">
        <v>13</v>
      </c>
      <c r="J4752" t="str">
        <f>_xlfn.XLOOKUP(Table1_1[[#This Row],[Analyte]],[1]analyte_order!$B:$B,[1]analyte_order!$C:$C)</f>
        <v>375-73-5</v>
      </c>
      <c r="K4752">
        <f>_xlfn.XLOOKUP(Table1_1[[#This Row],[CAS_rn]],[1]analyte_order!$C:$C,[1]analyte_order!$E:$E)</f>
        <v>14</v>
      </c>
      <c r="L4752" s="3">
        <v>3.2800000000000003E-2</v>
      </c>
    </row>
    <row r="4753" spans="1:12" x14ac:dyDescent="0.3">
      <c r="A4753" t="s">
        <v>254</v>
      </c>
      <c r="B4753" s="1">
        <v>44145</v>
      </c>
      <c r="C4753" s="1" t="str">
        <f t="shared" si="74"/>
        <v>20315</v>
      </c>
      <c r="D4753" t="s">
        <v>250</v>
      </c>
      <c r="E4753" t="s">
        <v>120</v>
      </c>
      <c r="F4753" t="s">
        <v>115</v>
      </c>
      <c r="G4753">
        <v>23</v>
      </c>
      <c r="H4753">
        <v>289</v>
      </c>
      <c r="I4753" t="s">
        <v>14</v>
      </c>
      <c r="J4753" t="str">
        <f>_xlfn.XLOOKUP(Table1_1[[#This Row],[Analyte]],[1]analyte_order!$B:$B,[1]analyte_order!$C:$C)</f>
        <v>2706-91-4</v>
      </c>
      <c r="K4753">
        <f>_xlfn.XLOOKUP(Table1_1[[#This Row],[CAS_rn]],[1]analyte_order!$C:$C,[1]analyte_order!$E:$E)</f>
        <v>15</v>
      </c>
      <c r="L4753" s="3">
        <v>3.2800000000000003E-2</v>
      </c>
    </row>
    <row r="4754" spans="1:12" x14ac:dyDescent="0.3">
      <c r="A4754" t="s">
        <v>254</v>
      </c>
      <c r="B4754" s="1">
        <v>44145</v>
      </c>
      <c r="C4754" s="1" t="str">
        <f t="shared" si="74"/>
        <v>20315</v>
      </c>
      <c r="D4754" t="s">
        <v>250</v>
      </c>
      <c r="E4754" t="s">
        <v>120</v>
      </c>
      <c r="F4754" t="s">
        <v>115</v>
      </c>
      <c r="G4754">
        <v>23</v>
      </c>
      <c r="H4754">
        <v>289</v>
      </c>
      <c r="I4754" t="s">
        <v>15</v>
      </c>
      <c r="J4754" t="str">
        <f>_xlfn.XLOOKUP(Table1_1[[#This Row],[Analyte]],[1]analyte_order!$B:$B,[1]analyte_order!$C:$C)</f>
        <v>355-46-4</v>
      </c>
      <c r="K4754">
        <f>_xlfn.XLOOKUP(Table1_1[[#This Row],[CAS_rn]],[1]analyte_order!$C:$C,[1]analyte_order!$E:$E)</f>
        <v>16</v>
      </c>
      <c r="L4754" s="3">
        <v>0.81200000000000006</v>
      </c>
    </row>
    <row r="4755" spans="1:12" x14ac:dyDescent="0.3">
      <c r="A4755" t="s">
        <v>254</v>
      </c>
      <c r="B4755" s="1">
        <v>44145</v>
      </c>
      <c r="C4755" s="1" t="str">
        <f t="shared" si="74"/>
        <v>20315</v>
      </c>
      <c r="D4755" t="s">
        <v>250</v>
      </c>
      <c r="E4755" t="s">
        <v>120</v>
      </c>
      <c r="F4755" t="s">
        <v>115</v>
      </c>
      <c r="G4755">
        <v>23</v>
      </c>
      <c r="H4755">
        <v>289</v>
      </c>
      <c r="I4755" t="s">
        <v>16</v>
      </c>
      <c r="J4755" t="str">
        <f>_xlfn.XLOOKUP(Table1_1[[#This Row],[Analyte]],[1]analyte_order!$B:$B,[1]analyte_order!$C:$C)</f>
        <v>375-92-8</v>
      </c>
      <c r="K4755">
        <f>_xlfn.XLOOKUP(Table1_1[[#This Row],[CAS_rn]],[1]analyte_order!$C:$C,[1]analyte_order!$E:$E)</f>
        <v>17</v>
      </c>
      <c r="L4755" s="3">
        <v>3.2800000000000003E-2</v>
      </c>
    </row>
    <row r="4756" spans="1:12" x14ac:dyDescent="0.3">
      <c r="A4756" t="s">
        <v>254</v>
      </c>
      <c r="B4756" s="1">
        <v>44145</v>
      </c>
      <c r="C4756" s="1" t="str">
        <f t="shared" si="74"/>
        <v>20315</v>
      </c>
      <c r="D4756" t="s">
        <v>250</v>
      </c>
      <c r="E4756" t="s">
        <v>120</v>
      </c>
      <c r="F4756" t="s">
        <v>115</v>
      </c>
      <c r="G4756">
        <v>23</v>
      </c>
      <c r="H4756">
        <v>289</v>
      </c>
      <c r="I4756" t="s">
        <v>17</v>
      </c>
      <c r="J4756" t="str">
        <f>_xlfn.XLOOKUP(Table1_1[[#This Row],[Analyte]],[1]analyte_order!$B:$B,[1]analyte_order!$C:$C)</f>
        <v>1763-23-1</v>
      </c>
      <c r="K4756">
        <f>_xlfn.XLOOKUP(Table1_1[[#This Row],[CAS_rn]],[1]analyte_order!$C:$C,[1]analyte_order!$E:$E)</f>
        <v>18</v>
      </c>
      <c r="L4756" s="3">
        <v>1430</v>
      </c>
    </row>
    <row r="4757" spans="1:12" x14ac:dyDescent="0.3">
      <c r="A4757" t="s">
        <v>254</v>
      </c>
      <c r="B4757" s="1">
        <v>44145</v>
      </c>
      <c r="C4757" s="1" t="str">
        <f t="shared" si="74"/>
        <v>20315</v>
      </c>
      <c r="D4757" t="s">
        <v>250</v>
      </c>
      <c r="E4757" t="s">
        <v>120</v>
      </c>
      <c r="F4757" t="s">
        <v>115</v>
      </c>
      <c r="G4757">
        <v>23</v>
      </c>
      <c r="H4757">
        <v>289</v>
      </c>
      <c r="I4757" t="s">
        <v>18</v>
      </c>
      <c r="J4757" t="str">
        <f>_xlfn.XLOOKUP(Table1_1[[#This Row],[Analyte]],[1]analyte_order!$B:$B,[1]analyte_order!$C:$C)</f>
        <v>27619-97-2</v>
      </c>
      <c r="K4757">
        <f>_xlfn.XLOOKUP(Table1_1[[#This Row],[CAS_rn]],[1]analyte_order!$C:$C,[1]analyte_order!$E:$E)</f>
        <v>23</v>
      </c>
      <c r="L4757" s="3">
        <v>3.2800000000000003E-2</v>
      </c>
    </row>
    <row r="4758" spans="1:12" x14ac:dyDescent="0.3">
      <c r="A4758" t="s">
        <v>255</v>
      </c>
      <c r="B4758" s="1">
        <v>44145</v>
      </c>
      <c r="C4758" s="1" t="str">
        <f t="shared" si="74"/>
        <v>20315</v>
      </c>
      <c r="D4758" t="s">
        <v>250</v>
      </c>
      <c r="E4758" t="s">
        <v>110</v>
      </c>
      <c r="F4758" t="s">
        <v>111</v>
      </c>
      <c r="G4758">
        <v>28</v>
      </c>
      <c r="H4758">
        <v>328.95</v>
      </c>
      <c r="I4758" t="s">
        <v>7</v>
      </c>
      <c r="J4758" t="str">
        <f>_xlfn.XLOOKUP(Table1_1[[#This Row],[Analyte]],[1]analyte_order!$B:$B,[1]analyte_order!$C:$C)</f>
        <v>375-22-4</v>
      </c>
      <c r="K4758">
        <f>_xlfn.XLOOKUP(Table1_1[[#This Row],[CAS_rn]],[1]analyte_order!$C:$C,[1]analyte_order!$E:$E)</f>
        <v>1</v>
      </c>
      <c r="L4758" s="3">
        <v>0.21290000000000001</v>
      </c>
    </row>
    <row r="4759" spans="1:12" x14ac:dyDescent="0.3">
      <c r="A4759" t="s">
        <v>255</v>
      </c>
      <c r="B4759" s="1">
        <v>44145</v>
      </c>
      <c r="C4759" s="1" t="str">
        <f t="shared" si="74"/>
        <v>20315</v>
      </c>
      <c r="D4759" t="s">
        <v>250</v>
      </c>
      <c r="E4759" t="s">
        <v>110</v>
      </c>
      <c r="F4759" t="s">
        <v>111</v>
      </c>
      <c r="G4759">
        <v>28</v>
      </c>
      <c r="H4759">
        <v>328.95</v>
      </c>
      <c r="I4759" t="s">
        <v>8</v>
      </c>
      <c r="J4759" t="str">
        <f>_xlfn.XLOOKUP(Table1_1[[#This Row],[Analyte]],[1]analyte_order!$B:$B,[1]analyte_order!$C:$C)</f>
        <v>2706-90-3</v>
      </c>
      <c r="K4759">
        <f>_xlfn.XLOOKUP(Table1_1[[#This Row],[CAS_rn]],[1]analyte_order!$C:$C,[1]analyte_order!$E:$E)</f>
        <v>2</v>
      </c>
      <c r="L4759" s="3">
        <v>0.21290000000000001</v>
      </c>
    </row>
    <row r="4760" spans="1:12" x14ac:dyDescent="0.3">
      <c r="A4760" t="s">
        <v>255</v>
      </c>
      <c r="B4760" s="1">
        <v>44145</v>
      </c>
      <c r="C4760" s="1" t="str">
        <f t="shared" si="74"/>
        <v>20315</v>
      </c>
      <c r="D4760" t="s">
        <v>250</v>
      </c>
      <c r="E4760" t="s">
        <v>110</v>
      </c>
      <c r="F4760" t="s">
        <v>111</v>
      </c>
      <c r="G4760">
        <v>28</v>
      </c>
      <c r="H4760">
        <v>328.95</v>
      </c>
      <c r="I4760" t="s">
        <v>9</v>
      </c>
      <c r="J4760" t="str">
        <f>_xlfn.XLOOKUP(Table1_1[[#This Row],[Analyte]],[1]analyte_order!$B:$B,[1]analyte_order!$C:$C)</f>
        <v>307-24-4</v>
      </c>
      <c r="K4760">
        <f>_xlfn.XLOOKUP(Table1_1[[#This Row],[CAS_rn]],[1]analyte_order!$C:$C,[1]analyte_order!$E:$E)</f>
        <v>3</v>
      </c>
      <c r="L4760" s="3">
        <v>0.21290000000000001</v>
      </c>
    </row>
    <row r="4761" spans="1:12" x14ac:dyDescent="0.3">
      <c r="A4761" t="s">
        <v>255</v>
      </c>
      <c r="B4761" s="1">
        <v>44145</v>
      </c>
      <c r="C4761" s="1" t="str">
        <f t="shared" si="74"/>
        <v>20315</v>
      </c>
      <c r="D4761" t="s">
        <v>250</v>
      </c>
      <c r="E4761" t="s">
        <v>110</v>
      </c>
      <c r="F4761" t="s">
        <v>111</v>
      </c>
      <c r="G4761">
        <v>28</v>
      </c>
      <c r="H4761">
        <v>328.95</v>
      </c>
      <c r="I4761" t="s">
        <v>10</v>
      </c>
      <c r="J4761" t="str">
        <f>_xlfn.XLOOKUP(Table1_1[[#This Row],[Analyte]],[1]analyte_order!$B:$B,[1]analyte_order!$C:$C)</f>
        <v>375-85-9</v>
      </c>
      <c r="K4761">
        <f>_xlfn.XLOOKUP(Table1_1[[#This Row],[CAS_rn]],[1]analyte_order!$C:$C,[1]analyte_order!$E:$E)</f>
        <v>4</v>
      </c>
      <c r="L4761" s="3">
        <v>0.21290000000000001</v>
      </c>
    </row>
    <row r="4762" spans="1:12" x14ac:dyDescent="0.3">
      <c r="A4762" t="s">
        <v>255</v>
      </c>
      <c r="B4762" s="1">
        <v>44145</v>
      </c>
      <c r="C4762" s="1" t="str">
        <f t="shared" si="74"/>
        <v>20315</v>
      </c>
      <c r="D4762" t="s">
        <v>250</v>
      </c>
      <c r="E4762" t="s">
        <v>110</v>
      </c>
      <c r="F4762" t="s">
        <v>111</v>
      </c>
      <c r="G4762">
        <v>28</v>
      </c>
      <c r="H4762">
        <v>328.95</v>
      </c>
      <c r="I4762" t="s">
        <v>11</v>
      </c>
      <c r="J4762" t="str">
        <f>_xlfn.XLOOKUP(Table1_1[[#This Row],[Analyte]],[1]analyte_order!$B:$B,[1]analyte_order!$C:$C)</f>
        <v>335-67-1</v>
      </c>
      <c r="K4762">
        <f>_xlfn.XLOOKUP(Table1_1[[#This Row],[CAS_rn]],[1]analyte_order!$C:$C,[1]analyte_order!$E:$E)</f>
        <v>5</v>
      </c>
      <c r="L4762" s="3">
        <v>0.21290000000000001</v>
      </c>
    </row>
    <row r="4763" spans="1:12" x14ac:dyDescent="0.3">
      <c r="A4763" t="s">
        <v>255</v>
      </c>
      <c r="B4763" s="1">
        <v>44145</v>
      </c>
      <c r="C4763" s="1" t="str">
        <f t="shared" si="74"/>
        <v>20315</v>
      </c>
      <c r="D4763" t="s">
        <v>250</v>
      </c>
      <c r="E4763" t="s">
        <v>110</v>
      </c>
      <c r="F4763" t="s">
        <v>111</v>
      </c>
      <c r="G4763">
        <v>28</v>
      </c>
      <c r="H4763">
        <v>328.95</v>
      </c>
      <c r="I4763" t="s">
        <v>12</v>
      </c>
      <c r="J4763" t="str">
        <f>_xlfn.XLOOKUP(Table1_1[[#This Row],[Analyte]],[1]analyte_order!$B:$B,[1]analyte_order!$C:$C)</f>
        <v>375-95-1</v>
      </c>
      <c r="K4763">
        <f>_xlfn.XLOOKUP(Table1_1[[#This Row],[CAS_rn]],[1]analyte_order!$C:$C,[1]analyte_order!$E:$E)</f>
        <v>6</v>
      </c>
      <c r="L4763" s="3">
        <v>0.21290000000000001</v>
      </c>
    </row>
    <row r="4764" spans="1:12" x14ac:dyDescent="0.3">
      <c r="A4764" t="s">
        <v>255</v>
      </c>
      <c r="B4764" s="1">
        <v>44145</v>
      </c>
      <c r="C4764" s="1" t="str">
        <f t="shared" si="74"/>
        <v>20315</v>
      </c>
      <c r="D4764" t="s">
        <v>250</v>
      </c>
      <c r="E4764" t="s">
        <v>110</v>
      </c>
      <c r="F4764" t="s">
        <v>111</v>
      </c>
      <c r="G4764">
        <v>28</v>
      </c>
      <c r="H4764">
        <v>328.95</v>
      </c>
      <c r="I4764" t="s">
        <v>13</v>
      </c>
      <c r="J4764" t="str">
        <f>_xlfn.XLOOKUP(Table1_1[[#This Row],[Analyte]],[1]analyte_order!$B:$B,[1]analyte_order!$C:$C)</f>
        <v>375-73-5</v>
      </c>
      <c r="K4764">
        <f>_xlfn.XLOOKUP(Table1_1[[#This Row],[CAS_rn]],[1]analyte_order!$C:$C,[1]analyte_order!$E:$E)</f>
        <v>14</v>
      </c>
      <c r="L4764" s="3">
        <v>0.21290000000000001</v>
      </c>
    </row>
    <row r="4765" spans="1:12" x14ac:dyDescent="0.3">
      <c r="A4765" t="s">
        <v>255</v>
      </c>
      <c r="B4765" s="1">
        <v>44145</v>
      </c>
      <c r="C4765" s="1" t="str">
        <f t="shared" si="74"/>
        <v>20315</v>
      </c>
      <c r="D4765" t="s">
        <v>250</v>
      </c>
      <c r="E4765" t="s">
        <v>110</v>
      </c>
      <c r="F4765" t="s">
        <v>111</v>
      </c>
      <c r="G4765">
        <v>28</v>
      </c>
      <c r="H4765">
        <v>328.95</v>
      </c>
      <c r="I4765" t="s">
        <v>14</v>
      </c>
      <c r="J4765" t="str">
        <f>_xlfn.XLOOKUP(Table1_1[[#This Row],[Analyte]],[1]analyte_order!$B:$B,[1]analyte_order!$C:$C)</f>
        <v>2706-91-4</v>
      </c>
      <c r="K4765">
        <f>_xlfn.XLOOKUP(Table1_1[[#This Row],[CAS_rn]],[1]analyte_order!$C:$C,[1]analyte_order!$E:$E)</f>
        <v>15</v>
      </c>
      <c r="L4765" s="3">
        <v>0.21290000000000001</v>
      </c>
    </row>
    <row r="4766" spans="1:12" x14ac:dyDescent="0.3">
      <c r="A4766" t="s">
        <v>255</v>
      </c>
      <c r="B4766" s="1">
        <v>44145</v>
      </c>
      <c r="C4766" s="1" t="str">
        <f t="shared" si="74"/>
        <v>20315</v>
      </c>
      <c r="D4766" t="s">
        <v>250</v>
      </c>
      <c r="E4766" t="s">
        <v>110</v>
      </c>
      <c r="F4766" t="s">
        <v>111</v>
      </c>
      <c r="G4766">
        <v>28</v>
      </c>
      <c r="H4766">
        <v>328.95</v>
      </c>
      <c r="I4766" t="s">
        <v>15</v>
      </c>
      <c r="J4766" t="str">
        <f>_xlfn.XLOOKUP(Table1_1[[#This Row],[Analyte]],[1]analyte_order!$B:$B,[1]analyte_order!$C:$C)</f>
        <v>355-46-4</v>
      </c>
      <c r="K4766">
        <f>_xlfn.XLOOKUP(Table1_1[[#This Row],[CAS_rn]],[1]analyte_order!$C:$C,[1]analyte_order!$E:$E)</f>
        <v>16</v>
      </c>
      <c r="L4766" s="3">
        <v>2.38</v>
      </c>
    </row>
    <row r="4767" spans="1:12" x14ac:dyDescent="0.3">
      <c r="A4767" t="s">
        <v>255</v>
      </c>
      <c r="B4767" s="1">
        <v>44145</v>
      </c>
      <c r="C4767" s="1" t="str">
        <f t="shared" si="74"/>
        <v>20315</v>
      </c>
      <c r="D4767" t="s">
        <v>250</v>
      </c>
      <c r="E4767" t="s">
        <v>110</v>
      </c>
      <c r="F4767" t="s">
        <v>111</v>
      </c>
      <c r="G4767">
        <v>28</v>
      </c>
      <c r="H4767">
        <v>328.95</v>
      </c>
      <c r="I4767" t="s">
        <v>16</v>
      </c>
      <c r="J4767" t="str">
        <f>_xlfn.XLOOKUP(Table1_1[[#This Row],[Analyte]],[1]analyte_order!$B:$B,[1]analyte_order!$C:$C)</f>
        <v>375-92-8</v>
      </c>
      <c r="K4767">
        <f>_xlfn.XLOOKUP(Table1_1[[#This Row],[CAS_rn]],[1]analyte_order!$C:$C,[1]analyte_order!$E:$E)</f>
        <v>17</v>
      </c>
      <c r="L4767" s="3">
        <v>1.31</v>
      </c>
    </row>
    <row r="4768" spans="1:12" x14ac:dyDescent="0.3">
      <c r="A4768" t="s">
        <v>255</v>
      </c>
      <c r="B4768" s="1">
        <v>44145</v>
      </c>
      <c r="C4768" s="1" t="str">
        <f t="shared" si="74"/>
        <v>20315</v>
      </c>
      <c r="D4768" t="s">
        <v>250</v>
      </c>
      <c r="E4768" t="s">
        <v>110</v>
      </c>
      <c r="F4768" t="s">
        <v>111</v>
      </c>
      <c r="G4768">
        <v>28</v>
      </c>
      <c r="H4768">
        <v>328.95</v>
      </c>
      <c r="I4768" t="s">
        <v>17</v>
      </c>
      <c r="J4768" t="str">
        <f>_xlfn.XLOOKUP(Table1_1[[#This Row],[Analyte]],[1]analyte_order!$B:$B,[1]analyte_order!$C:$C)</f>
        <v>1763-23-1</v>
      </c>
      <c r="K4768">
        <f>_xlfn.XLOOKUP(Table1_1[[#This Row],[CAS_rn]],[1]analyte_order!$C:$C,[1]analyte_order!$E:$E)</f>
        <v>18</v>
      </c>
      <c r="L4768" s="3">
        <v>2510</v>
      </c>
    </row>
    <row r="4769" spans="1:12" x14ac:dyDescent="0.3">
      <c r="A4769" t="s">
        <v>255</v>
      </c>
      <c r="B4769" s="1">
        <v>44145</v>
      </c>
      <c r="C4769" s="1" t="str">
        <f t="shared" si="74"/>
        <v>20315</v>
      </c>
      <c r="D4769" t="s">
        <v>250</v>
      </c>
      <c r="E4769" t="s">
        <v>110</v>
      </c>
      <c r="F4769" t="s">
        <v>111</v>
      </c>
      <c r="G4769">
        <v>28</v>
      </c>
      <c r="H4769">
        <v>328.95</v>
      </c>
      <c r="I4769" t="s">
        <v>18</v>
      </c>
      <c r="J4769" t="str">
        <f>_xlfn.XLOOKUP(Table1_1[[#This Row],[Analyte]],[1]analyte_order!$B:$B,[1]analyte_order!$C:$C)</f>
        <v>27619-97-2</v>
      </c>
      <c r="K4769">
        <f>_xlfn.XLOOKUP(Table1_1[[#This Row],[CAS_rn]],[1]analyte_order!$C:$C,[1]analyte_order!$E:$E)</f>
        <v>23</v>
      </c>
      <c r="L4769" s="3">
        <v>0.21290000000000001</v>
      </c>
    </row>
    <row r="4770" spans="1:12" x14ac:dyDescent="0.3">
      <c r="A4770" t="s">
        <v>256</v>
      </c>
      <c r="B4770" s="1">
        <v>44145</v>
      </c>
      <c r="C4770" s="1" t="str">
        <f t="shared" si="74"/>
        <v>20315</v>
      </c>
      <c r="D4770" t="s">
        <v>250</v>
      </c>
      <c r="E4770" t="s">
        <v>110</v>
      </c>
      <c r="F4770" t="s">
        <v>113</v>
      </c>
      <c r="G4770">
        <v>28</v>
      </c>
      <c r="H4770">
        <v>328.95</v>
      </c>
      <c r="I4770" t="s">
        <v>7</v>
      </c>
      <c r="J4770" t="str">
        <f>_xlfn.XLOOKUP(Table1_1[[#This Row],[Analyte]],[1]analyte_order!$B:$B,[1]analyte_order!$C:$C)</f>
        <v>375-22-4</v>
      </c>
      <c r="K4770">
        <f>_xlfn.XLOOKUP(Table1_1[[#This Row],[CAS_rn]],[1]analyte_order!$C:$C,[1]analyte_order!$E:$E)</f>
        <v>1</v>
      </c>
      <c r="L4770" s="3">
        <v>0.104</v>
      </c>
    </row>
    <row r="4771" spans="1:12" x14ac:dyDescent="0.3">
      <c r="A4771" t="s">
        <v>256</v>
      </c>
      <c r="B4771" s="1">
        <v>44145</v>
      </c>
      <c r="C4771" s="1" t="str">
        <f t="shared" si="74"/>
        <v>20315</v>
      </c>
      <c r="D4771" t="s">
        <v>250</v>
      </c>
      <c r="E4771" t="s">
        <v>110</v>
      </c>
      <c r="F4771" t="s">
        <v>113</v>
      </c>
      <c r="G4771">
        <v>28</v>
      </c>
      <c r="H4771">
        <v>328.95</v>
      </c>
      <c r="I4771" t="s">
        <v>8</v>
      </c>
      <c r="J4771" t="str">
        <f>_xlfn.XLOOKUP(Table1_1[[#This Row],[Analyte]],[1]analyte_order!$B:$B,[1]analyte_order!$C:$C)</f>
        <v>2706-90-3</v>
      </c>
      <c r="K4771">
        <f>_xlfn.XLOOKUP(Table1_1[[#This Row],[CAS_rn]],[1]analyte_order!$C:$C,[1]analyte_order!$E:$E)</f>
        <v>2</v>
      </c>
      <c r="L4771" s="3">
        <v>5.1999999999999998E-2</v>
      </c>
    </row>
    <row r="4772" spans="1:12" x14ac:dyDescent="0.3">
      <c r="A4772" t="s">
        <v>256</v>
      </c>
      <c r="B4772" s="1">
        <v>44145</v>
      </c>
      <c r="C4772" s="1" t="str">
        <f t="shared" si="74"/>
        <v>20315</v>
      </c>
      <c r="D4772" t="s">
        <v>250</v>
      </c>
      <c r="E4772" t="s">
        <v>110</v>
      </c>
      <c r="F4772" t="s">
        <v>113</v>
      </c>
      <c r="G4772">
        <v>28</v>
      </c>
      <c r="H4772">
        <v>328.95</v>
      </c>
      <c r="I4772" t="s">
        <v>9</v>
      </c>
      <c r="J4772" t="str">
        <f>_xlfn.XLOOKUP(Table1_1[[#This Row],[Analyte]],[1]analyte_order!$B:$B,[1]analyte_order!$C:$C)</f>
        <v>307-24-4</v>
      </c>
      <c r="K4772">
        <f>_xlfn.XLOOKUP(Table1_1[[#This Row],[CAS_rn]],[1]analyte_order!$C:$C,[1]analyte_order!$E:$E)</f>
        <v>3</v>
      </c>
      <c r="L4772" s="3">
        <v>5.1999999999999998E-2</v>
      </c>
    </row>
    <row r="4773" spans="1:12" x14ac:dyDescent="0.3">
      <c r="A4773" t="s">
        <v>256</v>
      </c>
      <c r="B4773" s="1">
        <v>44145</v>
      </c>
      <c r="C4773" s="1" t="str">
        <f t="shared" si="74"/>
        <v>20315</v>
      </c>
      <c r="D4773" t="s">
        <v>250</v>
      </c>
      <c r="E4773" t="s">
        <v>110</v>
      </c>
      <c r="F4773" t="s">
        <v>113</v>
      </c>
      <c r="G4773">
        <v>28</v>
      </c>
      <c r="H4773">
        <v>328.95</v>
      </c>
      <c r="I4773" t="s">
        <v>10</v>
      </c>
      <c r="J4773" t="str">
        <f>_xlfn.XLOOKUP(Table1_1[[#This Row],[Analyte]],[1]analyte_order!$B:$B,[1]analyte_order!$C:$C)</f>
        <v>375-85-9</v>
      </c>
      <c r="K4773">
        <f>_xlfn.XLOOKUP(Table1_1[[#This Row],[CAS_rn]],[1]analyte_order!$C:$C,[1]analyte_order!$E:$E)</f>
        <v>4</v>
      </c>
      <c r="L4773" s="3">
        <v>0.86499999999999999</v>
      </c>
    </row>
    <row r="4774" spans="1:12" x14ac:dyDescent="0.3">
      <c r="A4774" t="s">
        <v>256</v>
      </c>
      <c r="B4774" s="1">
        <v>44145</v>
      </c>
      <c r="C4774" s="1" t="str">
        <f t="shared" si="74"/>
        <v>20315</v>
      </c>
      <c r="D4774" t="s">
        <v>250</v>
      </c>
      <c r="E4774" t="s">
        <v>110</v>
      </c>
      <c r="F4774" t="s">
        <v>113</v>
      </c>
      <c r="G4774">
        <v>28</v>
      </c>
      <c r="H4774">
        <v>328.95</v>
      </c>
      <c r="I4774" t="s">
        <v>11</v>
      </c>
      <c r="J4774" t="str">
        <f>_xlfn.XLOOKUP(Table1_1[[#This Row],[Analyte]],[1]analyte_order!$B:$B,[1]analyte_order!$C:$C)</f>
        <v>335-67-1</v>
      </c>
      <c r="K4774">
        <f>_xlfn.XLOOKUP(Table1_1[[#This Row],[CAS_rn]],[1]analyte_order!$C:$C,[1]analyte_order!$E:$E)</f>
        <v>5</v>
      </c>
      <c r="L4774" s="3">
        <v>5.1999999999999998E-2</v>
      </c>
    </row>
    <row r="4775" spans="1:12" x14ac:dyDescent="0.3">
      <c r="A4775" t="s">
        <v>256</v>
      </c>
      <c r="B4775" s="1">
        <v>44145</v>
      </c>
      <c r="C4775" s="1" t="str">
        <f t="shared" si="74"/>
        <v>20315</v>
      </c>
      <c r="D4775" t="s">
        <v>250</v>
      </c>
      <c r="E4775" t="s">
        <v>110</v>
      </c>
      <c r="F4775" t="s">
        <v>113</v>
      </c>
      <c r="G4775">
        <v>28</v>
      </c>
      <c r="H4775">
        <v>328.95</v>
      </c>
      <c r="I4775" t="s">
        <v>12</v>
      </c>
      <c r="J4775" t="str">
        <f>_xlfn.XLOOKUP(Table1_1[[#This Row],[Analyte]],[1]analyte_order!$B:$B,[1]analyte_order!$C:$C)</f>
        <v>375-95-1</v>
      </c>
      <c r="K4775">
        <f>_xlfn.XLOOKUP(Table1_1[[#This Row],[CAS_rn]],[1]analyte_order!$C:$C,[1]analyte_order!$E:$E)</f>
        <v>6</v>
      </c>
      <c r="L4775" s="3">
        <v>5.1999999999999998E-2</v>
      </c>
    </row>
    <row r="4776" spans="1:12" x14ac:dyDescent="0.3">
      <c r="A4776" t="s">
        <v>256</v>
      </c>
      <c r="B4776" s="1">
        <v>44145</v>
      </c>
      <c r="C4776" s="1" t="str">
        <f t="shared" si="74"/>
        <v>20315</v>
      </c>
      <c r="D4776" t="s">
        <v>250</v>
      </c>
      <c r="E4776" t="s">
        <v>110</v>
      </c>
      <c r="F4776" t="s">
        <v>113</v>
      </c>
      <c r="G4776">
        <v>28</v>
      </c>
      <c r="H4776">
        <v>328.95</v>
      </c>
      <c r="I4776" t="s">
        <v>13</v>
      </c>
      <c r="J4776" t="str">
        <f>_xlfn.XLOOKUP(Table1_1[[#This Row],[Analyte]],[1]analyte_order!$B:$B,[1]analyte_order!$C:$C)</f>
        <v>375-73-5</v>
      </c>
      <c r="K4776">
        <f>_xlfn.XLOOKUP(Table1_1[[#This Row],[CAS_rn]],[1]analyte_order!$C:$C,[1]analyte_order!$E:$E)</f>
        <v>14</v>
      </c>
      <c r="L4776" s="3">
        <v>5.1999999999999998E-2</v>
      </c>
    </row>
    <row r="4777" spans="1:12" x14ac:dyDescent="0.3">
      <c r="A4777" t="s">
        <v>256</v>
      </c>
      <c r="B4777" s="1">
        <v>44145</v>
      </c>
      <c r="C4777" s="1" t="str">
        <f t="shared" si="74"/>
        <v>20315</v>
      </c>
      <c r="D4777" t="s">
        <v>250</v>
      </c>
      <c r="E4777" t="s">
        <v>110</v>
      </c>
      <c r="F4777" t="s">
        <v>113</v>
      </c>
      <c r="G4777">
        <v>28</v>
      </c>
      <c r="H4777">
        <v>328.95</v>
      </c>
      <c r="I4777" t="s">
        <v>14</v>
      </c>
      <c r="J4777" t="str">
        <f>_xlfn.XLOOKUP(Table1_1[[#This Row],[Analyte]],[1]analyte_order!$B:$B,[1]analyte_order!$C:$C)</f>
        <v>2706-91-4</v>
      </c>
      <c r="K4777">
        <f>_xlfn.XLOOKUP(Table1_1[[#This Row],[CAS_rn]],[1]analyte_order!$C:$C,[1]analyte_order!$E:$E)</f>
        <v>15</v>
      </c>
      <c r="L4777" s="3">
        <v>5.1999999999999998E-2</v>
      </c>
    </row>
    <row r="4778" spans="1:12" x14ac:dyDescent="0.3">
      <c r="A4778" t="s">
        <v>256</v>
      </c>
      <c r="B4778" s="1">
        <v>44145</v>
      </c>
      <c r="C4778" s="1" t="str">
        <f t="shared" si="74"/>
        <v>20315</v>
      </c>
      <c r="D4778" t="s">
        <v>250</v>
      </c>
      <c r="E4778" t="s">
        <v>110</v>
      </c>
      <c r="F4778" t="s">
        <v>113</v>
      </c>
      <c r="G4778">
        <v>28</v>
      </c>
      <c r="H4778">
        <v>328.95</v>
      </c>
      <c r="I4778" t="s">
        <v>15</v>
      </c>
      <c r="J4778" t="str">
        <f>_xlfn.XLOOKUP(Table1_1[[#This Row],[Analyte]],[1]analyte_order!$B:$B,[1]analyte_order!$C:$C)</f>
        <v>355-46-4</v>
      </c>
      <c r="K4778">
        <f>_xlfn.XLOOKUP(Table1_1[[#This Row],[CAS_rn]],[1]analyte_order!$C:$C,[1]analyte_order!$E:$E)</f>
        <v>16</v>
      </c>
      <c r="L4778" s="3">
        <v>5.45</v>
      </c>
    </row>
    <row r="4779" spans="1:12" x14ac:dyDescent="0.3">
      <c r="A4779" t="s">
        <v>256</v>
      </c>
      <c r="B4779" s="1">
        <v>44145</v>
      </c>
      <c r="C4779" s="1" t="str">
        <f t="shared" si="74"/>
        <v>20315</v>
      </c>
      <c r="D4779" t="s">
        <v>250</v>
      </c>
      <c r="E4779" t="s">
        <v>110</v>
      </c>
      <c r="F4779" t="s">
        <v>113</v>
      </c>
      <c r="G4779">
        <v>28</v>
      </c>
      <c r="H4779">
        <v>328.95</v>
      </c>
      <c r="I4779" t="s">
        <v>16</v>
      </c>
      <c r="J4779" t="str">
        <f>_xlfn.XLOOKUP(Table1_1[[#This Row],[Analyte]],[1]analyte_order!$B:$B,[1]analyte_order!$C:$C)</f>
        <v>375-92-8</v>
      </c>
      <c r="K4779">
        <f>_xlfn.XLOOKUP(Table1_1[[#This Row],[CAS_rn]],[1]analyte_order!$C:$C,[1]analyte_order!$E:$E)</f>
        <v>17</v>
      </c>
      <c r="L4779" s="3">
        <v>10.199999999999999</v>
      </c>
    </row>
    <row r="4780" spans="1:12" x14ac:dyDescent="0.3">
      <c r="A4780" t="s">
        <v>256</v>
      </c>
      <c r="B4780" s="1">
        <v>44145</v>
      </c>
      <c r="C4780" s="1" t="str">
        <f t="shared" si="74"/>
        <v>20315</v>
      </c>
      <c r="D4780" t="s">
        <v>250</v>
      </c>
      <c r="E4780" t="s">
        <v>110</v>
      </c>
      <c r="F4780" t="s">
        <v>113</v>
      </c>
      <c r="G4780">
        <v>28</v>
      </c>
      <c r="H4780">
        <v>328.95</v>
      </c>
      <c r="I4780" t="s">
        <v>17</v>
      </c>
      <c r="J4780" t="str">
        <f>_xlfn.XLOOKUP(Table1_1[[#This Row],[Analyte]],[1]analyte_order!$B:$B,[1]analyte_order!$C:$C)</f>
        <v>1763-23-1</v>
      </c>
      <c r="K4780">
        <f>_xlfn.XLOOKUP(Table1_1[[#This Row],[CAS_rn]],[1]analyte_order!$C:$C,[1]analyte_order!$E:$E)</f>
        <v>18</v>
      </c>
      <c r="L4780" s="3">
        <v>5630</v>
      </c>
    </row>
    <row r="4781" spans="1:12" x14ac:dyDescent="0.3">
      <c r="A4781" t="s">
        <v>256</v>
      </c>
      <c r="B4781" s="1">
        <v>44145</v>
      </c>
      <c r="C4781" s="1" t="str">
        <f t="shared" si="74"/>
        <v>20315</v>
      </c>
      <c r="D4781" t="s">
        <v>250</v>
      </c>
      <c r="E4781" t="s">
        <v>110</v>
      </c>
      <c r="F4781" t="s">
        <v>113</v>
      </c>
      <c r="G4781">
        <v>28</v>
      </c>
      <c r="H4781">
        <v>328.95</v>
      </c>
      <c r="I4781" t="s">
        <v>18</v>
      </c>
      <c r="J4781" t="str">
        <f>_xlfn.XLOOKUP(Table1_1[[#This Row],[Analyte]],[1]analyte_order!$B:$B,[1]analyte_order!$C:$C)</f>
        <v>27619-97-2</v>
      </c>
      <c r="K4781">
        <f>_xlfn.XLOOKUP(Table1_1[[#This Row],[CAS_rn]],[1]analyte_order!$C:$C,[1]analyte_order!$E:$E)</f>
        <v>23</v>
      </c>
      <c r="L4781" s="3">
        <v>5.1999999999999998E-2</v>
      </c>
    </row>
    <row r="4782" spans="1:12" x14ac:dyDescent="0.3">
      <c r="A4782" t="s">
        <v>257</v>
      </c>
      <c r="B4782" s="1">
        <v>44145</v>
      </c>
      <c r="C4782" s="1" t="str">
        <f t="shared" si="74"/>
        <v>20315</v>
      </c>
      <c r="D4782" t="s">
        <v>250</v>
      </c>
      <c r="E4782" t="s">
        <v>110</v>
      </c>
      <c r="F4782" t="s">
        <v>115</v>
      </c>
      <c r="G4782">
        <v>28</v>
      </c>
      <c r="H4782">
        <v>328.95</v>
      </c>
      <c r="I4782" t="s">
        <v>7</v>
      </c>
      <c r="J4782" t="str">
        <f>_xlfn.XLOOKUP(Table1_1[[#This Row],[Analyte]],[1]analyte_order!$B:$B,[1]analyte_order!$C:$C)</f>
        <v>375-22-4</v>
      </c>
      <c r="K4782">
        <f>_xlfn.XLOOKUP(Table1_1[[#This Row],[CAS_rn]],[1]analyte_order!$C:$C,[1]analyte_order!$E:$E)</f>
        <v>1</v>
      </c>
      <c r="L4782" s="3">
        <v>4.7899999999999998E-2</v>
      </c>
    </row>
    <row r="4783" spans="1:12" x14ac:dyDescent="0.3">
      <c r="A4783" t="s">
        <v>257</v>
      </c>
      <c r="B4783" s="1">
        <v>44145</v>
      </c>
      <c r="C4783" s="1" t="str">
        <f t="shared" si="74"/>
        <v>20315</v>
      </c>
      <c r="D4783" t="s">
        <v>250</v>
      </c>
      <c r="E4783" t="s">
        <v>110</v>
      </c>
      <c r="F4783" t="s">
        <v>115</v>
      </c>
      <c r="G4783">
        <v>28</v>
      </c>
      <c r="H4783">
        <v>328.95</v>
      </c>
      <c r="I4783" t="s">
        <v>8</v>
      </c>
      <c r="J4783" t="str">
        <f>_xlfn.XLOOKUP(Table1_1[[#This Row],[Analyte]],[1]analyte_order!$B:$B,[1]analyte_order!$C:$C)</f>
        <v>2706-90-3</v>
      </c>
      <c r="K4783">
        <f>_xlfn.XLOOKUP(Table1_1[[#This Row],[CAS_rn]],[1]analyte_order!$C:$C,[1]analyte_order!$E:$E)</f>
        <v>2</v>
      </c>
      <c r="L4783" s="3">
        <v>9.5799999999999996E-2</v>
      </c>
    </row>
    <row r="4784" spans="1:12" x14ac:dyDescent="0.3">
      <c r="A4784" t="s">
        <v>257</v>
      </c>
      <c r="B4784" s="1">
        <v>44145</v>
      </c>
      <c r="C4784" s="1" t="str">
        <f t="shared" si="74"/>
        <v>20315</v>
      </c>
      <c r="D4784" t="s">
        <v>250</v>
      </c>
      <c r="E4784" t="s">
        <v>110</v>
      </c>
      <c r="F4784" t="s">
        <v>115</v>
      </c>
      <c r="G4784">
        <v>28</v>
      </c>
      <c r="H4784">
        <v>328.95</v>
      </c>
      <c r="I4784" t="s">
        <v>9</v>
      </c>
      <c r="J4784" t="str">
        <f>_xlfn.XLOOKUP(Table1_1[[#This Row],[Analyte]],[1]analyte_order!$B:$B,[1]analyte_order!$C:$C)</f>
        <v>307-24-4</v>
      </c>
      <c r="K4784">
        <f>_xlfn.XLOOKUP(Table1_1[[#This Row],[CAS_rn]],[1]analyte_order!$C:$C,[1]analyte_order!$E:$E)</f>
        <v>3</v>
      </c>
      <c r="L4784" s="3">
        <v>9.5799999999999996E-2</v>
      </c>
    </row>
    <row r="4785" spans="1:12" x14ac:dyDescent="0.3">
      <c r="A4785" t="s">
        <v>257</v>
      </c>
      <c r="B4785" s="1">
        <v>44145</v>
      </c>
      <c r="C4785" s="1" t="str">
        <f t="shared" si="74"/>
        <v>20315</v>
      </c>
      <c r="D4785" t="s">
        <v>250</v>
      </c>
      <c r="E4785" t="s">
        <v>110</v>
      </c>
      <c r="F4785" t="s">
        <v>115</v>
      </c>
      <c r="G4785">
        <v>28</v>
      </c>
      <c r="H4785">
        <v>328.95</v>
      </c>
      <c r="I4785" t="s">
        <v>10</v>
      </c>
      <c r="J4785" t="str">
        <f>_xlfn.XLOOKUP(Table1_1[[#This Row],[Analyte]],[1]analyte_order!$B:$B,[1]analyte_order!$C:$C)</f>
        <v>375-85-9</v>
      </c>
      <c r="K4785">
        <f>_xlfn.XLOOKUP(Table1_1[[#This Row],[CAS_rn]],[1]analyte_order!$C:$C,[1]analyte_order!$E:$E)</f>
        <v>4</v>
      </c>
      <c r="L4785" s="3">
        <v>9.5799999999999996E-2</v>
      </c>
    </row>
    <row r="4786" spans="1:12" x14ac:dyDescent="0.3">
      <c r="A4786" t="s">
        <v>257</v>
      </c>
      <c r="B4786" s="1">
        <v>44145</v>
      </c>
      <c r="C4786" s="1" t="str">
        <f t="shared" si="74"/>
        <v>20315</v>
      </c>
      <c r="D4786" t="s">
        <v>250</v>
      </c>
      <c r="E4786" t="s">
        <v>110</v>
      </c>
      <c r="F4786" t="s">
        <v>115</v>
      </c>
      <c r="G4786">
        <v>28</v>
      </c>
      <c r="H4786">
        <v>328.95</v>
      </c>
      <c r="I4786" t="s">
        <v>11</v>
      </c>
      <c r="J4786" t="str">
        <f>_xlfn.XLOOKUP(Table1_1[[#This Row],[Analyte]],[1]analyte_order!$B:$B,[1]analyte_order!$C:$C)</f>
        <v>335-67-1</v>
      </c>
      <c r="K4786">
        <f>_xlfn.XLOOKUP(Table1_1[[#This Row],[CAS_rn]],[1]analyte_order!$C:$C,[1]analyte_order!$E:$E)</f>
        <v>5</v>
      </c>
      <c r="L4786" s="3">
        <v>9.5799999999999996E-2</v>
      </c>
    </row>
    <row r="4787" spans="1:12" x14ac:dyDescent="0.3">
      <c r="A4787" t="s">
        <v>257</v>
      </c>
      <c r="B4787" s="1">
        <v>44145</v>
      </c>
      <c r="C4787" s="1" t="str">
        <f t="shared" si="74"/>
        <v>20315</v>
      </c>
      <c r="D4787" t="s">
        <v>250</v>
      </c>
      <c r="E4787" t="s">
        <v>110</v>
      </c>
      <c r="F4787" t="s">
        <v>115</v>
      </c>
      <c r="G4787">
        <v>28</v>
      </c>
      <c r="H4787">
        <v>328.95</v>
      </c>
      <c r="I4787" t="s">
        <v>12</v>
      </c>
      <c r="J4787" t="str">
        <f>_xlfn.XLOOKUP(Table1_1[[#This Row],[Analyte]],[1]analyte_order!$B:$B,[1]analyte_order!$C:$C)</f>
        <v>375-95-1</v>
      </c>
      <c r="K4787">
        <f>_xlfn.XLOOKUP(Table1_1[[#This Row],[CAS_rn]],[1]analyte_order!$C:$C,[1]analyte_order!$E:$E)</f>
        <v>6</v>
      </c>
      <c r="L4787" s="3">
        <v>4.66</v>
      </c>
    </row>
    <row r="4788" spans="1:12" x14ac:dyDescent="0.3">
      <c r="A4788" t="s">
        <v>257</v>
      </c>
      <c r="B4788" s="1">
        <v>44145</v>
      </c>
      <c r="C4788" s="1" t="str">
        <f t="shared" si="74"/>
        <v>20315</v>
      </c>
      <c r="D4788" t="s">
        <v>250</v>
      </c>
      <c r="E4788" t="s">
        <v>110</v>
      </c>
      <c r="F4788" t="s">
        <v>115</v>
      </c>
      <c r="G4788">
        <v>28</v>
      </c>
      <c r="H4788">
        <v>328.95</v>
      </c>
      <c r="I4788" t="s">
        <v>13</v>
      </c>
      <c r="J4788" t="str">
        <f>_xlfn.XLOOKUP(Table1_1[[#This Row],[Analyte]],[1]analyte_order!$B:$B,[1]analyte_order!$C:$C)</f>
        <v>375-73-5</v>
      </c>
      <c r="K4788">
        <f>_xlfn.XLOOKUP(Table1_1[[#This Row],[CAS_rn]],[1]analyte_order!$C:$C,[1]analyte_order!$E:$E)</f>
        <v>14</v>
      </c>
      <c r="L4788" s="3">
        <v>4.7899999999999998E-2</v>
      </c>
    </row>
    <row r="4789" spans="1:12" x14ac:dyDescent="0.3">
      <c r="A4789" t="s">
        <v>257</v>
      </c>
      <c r="B4789" s="1">
        <v>44145</v>
      </c>
      <c r="C4789" s="1" t="str">
        <f t="shared" si="74"/>
        <v>20315</v>
      </c>
      <c r="D4789" t="s">
        <v>250</v>
      </c>
      <c r="E4789" t="s">
        <v>110</v>
      </c>
      <c r="F4789" t="s">
        <v>115</v>
      </c>
      <c r="G4789">
        <v>28</v>
      </c>
      <c r="H4789">
        <v>328.95</v>
      </c>
      <c r="I4789" t="s">
        <v>14</v>
      </c>
      <c r="J4789" t="str">
        <f>_xlfn.XLOOKUP(Table1_1[[#This Row],[Analyte]],[1]analyte_order!$B:$B,[1]analyte_order!$C:$C)</f>
        <v>2706-91-4</v>
      </c>
      <c r="K4789">
        <f>_xlfn.XLOOKUP(Table1_1[[#This Row],[CAS_rn]],[1]analyte_order!$C:$C,[1]analyte_order!$E:$E)</f>
        <v>15</v>
      </c>
      <c r="L4789" s="3">
        <v>4.7899999999999998E-2</v>
      </c>
    </row>
    <row r="4790" spans="1:12" x14ac:dyDescent="0.3">
      <c r="A4790" t="s">
        <v>257</v>
      </c>
      <c r="B4790" s="1">
        <v>44145</v>
      </c>
      <c r="C4790" s="1" t="str">
        <f t="shared" si="74"/>
        <v>20315</v>
      </c>
      <c r="D4790" t="s">
        <v>250</v>
      </c>
      <c r="E4790" t="s">
        <v>110</v>
      </c>
      <c r="F4790" t="s">
        <v>115</v>
      </c>
      <c r="G4790">
        <v>28</v>
      </c>
      <c r="H4790">
        <v>328.95</v>
      </c>
      <c r="I4790" t="s">
        <v>15</v>
      </c>
      <c r="J4790" t="str">
        <f>_xlfn.XLOOKUP(Table1_1[[#This Row],[Analyte]],[1]analyte_order!$B:$B,[1]analyte_order!$C:$C)</f>
        <v>355-46-4</v>
      </c>
      <c r="K4790">
        <f>_xlfn.XLOOKUP(Table1_1[[#This Row],[CAS_rn]],[1]analyte_order!$C:$C,[1]analyte_order!$E:$E)</f>
        <v>16</v>
      </c>
      <c r="L4790" s="3">
        <v>1.22</v>
      </c>
    </row>
    <row r="4791" spans="1:12" x14ac:dyDescent="0.3">
      <c r="A4791" t="s">
        <v>257</v>
      </c>
      <c r="B4791" s="1">
        <v>44145</v>
      </c>
      <c r="C4791" s="1" t="str">
        <f t="shared" si="74"/>
        <v>20315</v>
      </c>
      <c r="D4791" t="s">
        <v>250</v>
      </c>
      <c r="E4791" t="s">
        <v>110</v>
      </c>
      <c r="F4791" t="s">
        <v>115</v>
      </c>
      <c r="G4791">
        <v>28</v>
      </c>
      <c r="H4791">
        <v>328.95</v>
      </c>
      <c r="I4791" t="s">
        <v>16</v>
      </c>
      <c r="J4791" t="str">
        <f>_xlfn.XLOOKUP(Table1_1[[#This Row],[Analyte]],[1]analyte_order!$B:$B,[1]analyte_order!$C:$C)</f>
        <v>375-92-8</v>
      </c>
      <c r="K4791">
        <f>_xlfn.XLOOKUP(Table1_1[[#This Row],[CAS_rn]],[1]analyte_order!$C:$C,[1]analyte_order!$E:$E)</f>
        <v>17</v>
      </c>
      <c r="L4791" s="3">
        <v>0.48799999999999999</v>
      </c>
    </row>
    <row r="4792" spans="1:12" x14ac:dyDescent="0.3">
      <c r="A4792" t="s">
        <v>257</v>
      </c>
      <c r="B4792" s="1">
        <v>44145</v>
      </c>
      <c r="C4792" s="1" t="str">
        <f t="shared" si="74"/>
        <v>20315</v>
      </c>
      <c r="D4792" t="s">
        <v>250</v>
      </c>
      <c r="E4792" t="s">
        <v>110</v>
      </c>
      <c r="F4792" t="s">
        <v>115</v>
      </c>
      <c r="G4792">
        <v>28</v>
      </c>
      <c r="H4792">
        <v>328.95</v>
      </c>
      <c r="I4792" t="s">
        <v>17</v>
      </c>
      <c r="J4792" t="str">
        <f>_xlfn.XLOOKUP(Table1_1[[#This Row],[Analyte]],[1]analyte_order!$B:$B,[1]analyte_order!$C:$C)</f>
        <v>1763-23-1</v>
      </c>
      <c r="K4792">
        <f>_xlfn.XLOOKUP(Table1_1[[#This Row],[CAS_rn]],[1]analyte_order!$C:$C,[1]analyte_order!$E:$E)</f>
        <v>18</v>
      </c>
      <c r="L4792" s="3">
        <v>273</v>
      </c>
    </row>
    <row r="4793" spans="1:12" x14ac:dyDescent="0.3">
      <c r="A4793" t="s">
        <v>257</v>
      </c>
      <c r="B4793" s="1">
        <v>44145</v>
      </c>
      <c r="C4793" s="1" t="str">
        <f t="shared" si="74"/>
        <v>20315</v>
      </c>
      <c r="D4793" t="s">
        <v>250</v>
      </c>
      <c r="E4793" t="s">
        <v>110</v>
      </c>
      <c r="F4793" t="s">
        <v>115</v>
      </c>
      <c r="G4793">
        <v>28</v>
      </c>
      <c r="H4793">
        <v>328.95</v>
      </c>
      <c r="I4793" t="s">
        <v>18</v>
      </c>
      <c r="J4793" t="str">
        <f>_xlfn.XLOOKUP(Table1_1[[#This Row],[Analyte]],[1]analyte_order!$B:$B,[1]analyte_order!$C:$C)</f>
        <v>27619-97-2</v>
      </c>
      <c r="K4793">
        <f>_xlfn.XLOOKUP(Table1_1[[#This Row],[CAS_rn]],[1]analyte_order!$C:$C,[1]analyte_order!$E:$E)</f>
        <v>23</v>
      </c>
      <c r="L4793" s="3">
        <v>4.7899999999999998E-2</v>
      </c>
    </row>
    <row r="4794" spans="1:12" x14ac:dyDescent="0.3">
      <c r="A4794" t="s">
        <v>258</v>
      </c>
      <c r="B4794" s="1">
        <v>44145</v>
      </c>
      <c r="C4794" s="1" t="str">
        <f t="shared" si="74"/>
        <v>20315</v>
      </c>
      <c r="D4794" t="s">
        <v>250</v>
      </c>
      <c r="E4794" t="s">
        <v>120</v>
      </c>
      <c r="F4794" t="s">
        <v>111</v>
      </c>
      <c r="G4794">
        <v>42</v>
      </c>
      <c r="H4794">
        <v>1166.6500000000001</v>
      </c>
      <c r="I4794" t="s">
        <v>7</v>
      </c>
      <c r="J4794" t="str">
        <f>_xlfn.XLOOKUP(Table1_1[[#This Row],[Analyte]],[1]analyte_order!$B:$B,[1]analyte_order!$C:$C)</f>
        <v>375-22-4</v>
      </c>
      <c r="K4794">
        <f>_xlfn.XLOOKUP(Table1_1[[#This Row],[CAS_rn]],[1]analyte_order!$C:$C,[1]analyte_order!$E:$E)</f>
        <v>1</v>
      </c>
      <c r="L4794" s="3">
        <v>4.1599999999999998E-2</v>
      </c>
    </row>
    <row r="4795" spans="1:12" x14ac:dyDescent="0.3">
      <c r="A4795" t="s">
        <v>258</v>
      </c>
      <c r="B4795" s="1">
        <v>44145</v>
      </c>
      <c r="C4795" s="1" t="str">
        <f t="shared" si="74"/>
        <v>20315</v>
      </c>
      <c r="D4795" t="s">
        <v>250</v>
      </c>
      <c r="E4795" t="s">
        <v>120</v>
      </c>
      <c r="F4795" t="s">
        <v>111</v>
      </c>
      <c r="G4795">
        <v>42</v>
      </c>
      <c r="H4795">
        <v>1166.6500000000001</v>
      </c>
      <c r="I4795" t="s">
        <v>8</v>
      </c>
      <c r="J4795" t="str">
        <f>_xlfn.XLOOKUP(Table1_1[[#This Row],[Analyte]],[1]analyte_order!$B:$B,[1]analyte_order!$C:$C)</f>
        <v>2706-90-3</v>
      </c>
      <c r="K4795">
        <f>_xlfn.XLOOKUP(Table1_1[[#This Row],[CAS_rn]],[1]analyte_order!$C:$C,[1]analyte_order!$E:$E)</f>
        <v>2</v>
      </c>
      <c r="L4795" s="3">
        <v>4.1599999999999998E-2</v>
      </c>
    </row>
    <row r="4796" spans="1:12" x14ac:dyDescent="0.3">
      <c r="A4796" t="s">
        <v>258</v>
      </c>
      <c r="B4796" s="1">
        <v>44145</v>
      </c>
      <c r="C4796" s="1" t="str">
        <f t="shared" si="74"/>
        <v>20315</v>
      </c>
      <c r="D4796" t="s">
        <v>250</v>
      </c>
      <c r="E4796" t="s">
        <v>120</v>
      </c>
      <c r="F4796" t="s">
        <v>111</v>
      </c>
      <c r="G4796">
        <v>42</v>
      </c>
      <c r="H4796">
        <v>1166.6500000000001</v>
      </c>
      <c r="I4796" t="s">
        <v>9</v>
      </c>
      <c r="J4796" t="str">
        <f>_xlfn.XLOOKUP(Table1_1[[#This Row],[Analyte]],[1]analyte_order!$B:$B,[1]analyte_order!$C:$C)</f>
        <v>307-24-4</v>
      </c>
      <c r="K4796">
        <f>_xlfn.XLOOKUP(Table1_1[[#This Row],[CAS_rn]],[1]analyte_order!$C:$C,[1]analyte_order!$E:$E)</f>
        <v>3</v>
      </c>
      <c r="L4796" s="3">
        <v>4.1599999999999998E-2</v>
      </c>
    </row>
    <row r="4797" spans="1:12" x14ac:dyDescent="0.3">
      <c r="A4797" t="s">
        <v>258</v>
      </c>
      <c r="B4797" s="1">
        <v>44145</v>
      </c>
      <c r="C4797" s="1" t="str">
        <f t="shared" si="74"/>
        <v>20315</v>
      </c>
      <c r="D4797" t="s">
        <v>250</v>
      </c>
      <c r="E4797" t="s">
        <v>120</v>
      </c>
      <c r="F4797" t="s">
        <v>111</v>
      </c>
      <c r="G4797">
        <v>42</v>
      </c>
      <c r="H4797">
        <v>1166.6500000000001</v>
      </c>
      <c r="I4797" t="s">
        <v>10</v>
      </c>
      <c r="J4797" t="str">
        <f>_xlfn.XLOOKUP(Table1_1[[#This Row],[Analyte]],[1]analyte_order!$B:$B,[1]analyte_order!$C:$C)</f>
        <v>375-85-9</v>
      </c>
      <c r="K4797">
        <f>_xlfn.XLOOKUP(Table1_1[[#This Row],[CAS_rn]],[1]analyte_order!$C:$C,[1]analyte_order!$E:$E)</f>
        <v>4</v>
      </c>
      <c r="L4797" s="3">
        <v>8.3299999999999999E-2</v>
      </c>
    </row>
    <row r="4798" spans="1:12" x14ac:dyDescent="0.3">
      <c r="A4798" t="s">
        <v>258</v>
      </c>
      <c r="B4798" s="1">
        <v>44145</v>
      </c>
      <c r="C4798" s="1" t="str">
        <f t="shared" si="74"/>
        <v>20315</v>
      </c>
      <c r="D4798" t="s">
        <v>250</v>
      </c>
      <c r="E4798" t="s">
        <v>120</v>
      </c>
      <c r="F4798" t="s">
        <v>111</v>
      </c>
      <c r="G4798">
        <v>42</v>
      </c>
      <c r="H4798">
        <v>1166.6500000000001</v>
      </c>
      <c r="I4798" t="s">
        <v>11</v>
      </c>
      <c r="J4798" t="str">
        <f>_xlfn.XLOOKUP(Table1_1[[#This Row],[Analyte]],[1]analyte_order!$B:$B,[1]analyte_order!$C:$C)</f>
        <v>335-67-1</v>
      </c>
      <c r="K4798">
        <f>_xlfn.XLOOKUP(Table1_1[[#This Row],[CAS_rn]],[1]analyte_order!$C:$C,[1]analyte_order!$E:$E)</f>
        <v>5</v>
      </c>
      <c r="L4798" s="3">
        <v>4.1599999999999998E-2</v>
      </c>
    </row>
    <row r="4799" spans="1:12" x14ac:dyDescent="0.3">
      <c r="A4799" t="s">
        <v>258</v>
      </c>
      <c r="B4799" s="1">
        <v>44145</v>
      </c>
      <c r="C4799" s="1" t="str">
        <f t="shared" si="74"/>
        <v>20315</v>
      </c>
      <c r="D4799" t="s">
        <v>250</v>
      </c>
      <c r="E4799" t="s">
        <v>120</v>
      </c>
      <c r="F4799" t="s">
        <v>111</v>
      </c>
      <c r="G4799">
        <v>42</v>
      </c>
      <c r="H4799">
        <v>1166.6500000000001</v>
      </c>
      <c r="I4799" t="s">
        <v>12</v>
      </c>
      <c r="J4799" t="str">
        <f>_xlfn.XLOOKUP(Table1_1[[#This Row],[Analyte]],[1]analyte_order!$B:$B,[1]analyte_order!$C:$C)</f>
        <v>375-95-1</v>
      </c>
      <c r="K4799">
        <f>_xlfn.XLOOKUP(Table1_1[[#This Row],[CAS_rn]],[1]analyte_order!$C:$C,[1]analyte_order!$E:$E)</f>
        <v>6</v>
      </c>
      <c r="L4799" s="3">
        <v>4.1599999999999998E-2</v>
      </c>
    </row>
    <row r="4800" spans="1:12" x14ac:dyDescent="0.3">
      <c r="A4800" t="s">
        <v>258</v>
      </c>
      <c r="B4800" s="1">
        <v>44145</v>
      </c>
      <c r="C4800" s="1" t="str">
        <f t="shared" si="74"/>
        <v>20315</v>
      </c>
      <c r="D4800" t="s">
        <v>250</v>
      </c>
      <c r="E4800" t="s">
        <v>120</v>
      </c>
      <c r="F4800" t="s">
        <v>111</v>
      </c>
      <c r="G4800">
        <v>42</v>
      </c>
      <c r="H4800">
        <v>1166.6500000000001</v>
      </c>
      <c r="I4800" t="s">
        <v>13</v>
      </c>
      <c r="J4800" t="str">
        <f>_xlfn.XLOOKUP(Table1_1[[#This Row],[Analyte]],[1]analyte_order!$B:$B,[1]analyte_order!$C:$C)</f>
        <v>375-73-5</v>
      </c>
      <c r="K4800">
        <f>_xlfn.XLOOKUP(Table1_1[[#This Row],[CAS_rn]],[1]analyte_order!$C:$C,[1]analyte_order!$E:$E)</f>
        <v>14</v>
      </c>
      <c r="L4800" s="3">
        <v>4.1599999999999998E-2</v>
      </c>
    </row>
    <row r="4801" spans="1:12" x14ac:dyDescent="0.3">
      <c r="A4801" t="s">
        <v>258</v>
      </c>
      <c r="B4801" s="1">
        <v>44145</v>
      </c>
      <c r="C4801" s="1" t="str">
        <f t="shared" si="74"/>
        <v>20315</v>
      </c>
      <c r="D4801" t="s">
        <v>250</v>
      </c>
      <c r="E4801" t="s">
        <v>120</v>
      </c>
      <c r="F4801" t="s">
        <v>111</v>
      </c>
      <c r="G4801">
        <v>42</v>
      </c>
      <c r="H4801">
        <v>1166.6500000000001</v>
      </c>
      <c r="I4801" t="s">
        <v>14</v>
      </c>
      <c r="J4801" t="str">
        <f>_xlfn.XLOOKUP(Table1_1[[#This Row],[Analyte]],[1]analyte_order!$B:$B,[1]analyte_order!$C:$C)</f>
        <v>2706-91-4</v>
      </c>
      <c r="K4801">
        <f>_xlfn.XLOOKUP(Table1_1[[#This Row],[CAS_rn]],[1]analyte_order!$C:$C,[1]analyte_order!$E:$E)</f>
        <v>15</v>
      </c>
      <c r="L4801" s="3">
        <v>4.1599999999999998E-2</v>
      </c>
    </row>
    <row r="4802" spans="1:12" x14ac:dyDescent="0.3">
      <c r="A4802" t="s">
        <v>258</v>
      </c>
      <c r="B4802" s="1">
        <v>44145</v>
      </c>
      <c r="C4802" s="1" t="str">
        <f t="shared" ref="C4802:C4865" si="75">TEXT(B4802,"yy")&amp;TEXT((B4802-DATEVALUE("1/1/"&amp;TEXT(B4802,"yy"))+1),"000")</f>
        <v>20315</v>
      </c>
      <c r="D4802" t="s">
        <v>250</v>
      </c>
      <c r="E4802" t="s">
        <v>120</v>
      </c>
      <c r="F4802" t="s">
        <v>111</v>
      </c>
      <c r="G4802">
        <v>42</v>
      </c>
      <c r="H4802">
        <v>1166.6500000000001</v>
      </c>
      <c r="I4802" t="s">
        <v>15</v>
      </c>
      <c r="J4802" t="str">
        <f>_xlfn.XLOOKUP(Table1_1[[#This Row],[Analyte]],[1]analyte_order!$B:$B,[1]analyte_order!$C:$C)</f>
        <v>355-46-4</v>
      </c>
      <c r="K4802">
        <f>_xlfn.XLOOKUP(Table1_1[[#This Row],[CAS_rn]],[1]analyte_order!$C:$C,[1]analyte_order!$E:$E)</f>
        <v>16</v>
      </c>
      <c r="L4802" s="3">
        <v>0.38300000000000001</v>
      </c>
    </row>
    <row r="4803" spans="1:12" x14ac:dyDescent="0.3">
      <c r="A4803" t="s">
        <v>258</v>
      </c>
      <c r="B4803" s="1">
        <v>44145</v>
      </c>
      <c r="C4803" s="1" t="str">
        <f t="shared" si="75"/>
        <v>20315</v>
      </c>
      <c r="D4803" t="s">
        <v>250</v>
      </c>
      <c r="E4803" t="s">
        <v>120</v>
      </c>
      <c r="F4803" t="s">
        <v>111</v>
      </c>
      <c r="G4803">
        <v>42</v>
      </c>
      <c r="H4803">
        <v>1166.6500000000001</v>
      </c>
      <c r="I4803" t="s">
        <v>16</v>
      </c>
      <c r="J4803" t="str">
        <f>_xlfn.XLOOKUP(Table1_1[[#This Row],[Analyte]],[1]analyte_order!$B:$B,[1]analyte_order!$C:$C)</f>
        <v>375-92-8</v>
      </c>
      <c r="K4803">
        <f>_xlfn.XLOOKUP(Table1_1[[#This Row],[CAS_rn]],[1]analyte_order!$C:$C,[1]analyte_order!$E:$E)</f>
        <v>17</v>
      </c>
      <c r="L4803" s="3">
        <v>0.43099999999999999</v>
      </c>
    </row>
    <row r="4804" spans="1:12" x14ac:dyDescent="0.3">
      <c r="A4804" t="s">
        <v>258</v>
      </c>
      <c r="B4804" s="1">
        <v>44145</v>
      </c>
      <c r="C4804" s="1" t="str">
        <f t="shared" si="75"/>
        <v>20315</v>
      </c>
      <c r="D4804" t="s">
        <v>250</v>
      </c>
      <c r="E4804" t="s">
        <v>120</v>
      </c>
      <c r="F4804" t="s">
        <v>111</v>
      </c>
      <c r="G4804">
        <v>42</v>
      </c>
      <c r="H4804">
        <v>1166.6500000000001</v>
      </c>
      <c r="I4804" t="s">
        <v>17</v>
      </c>
      <c r="J4804" t="str">
        <f>_xlfn.XLOOKUP(Table1_1[[#This Row],[Analyte]],[1]analyte_order!$B:$B,[1]analyte_order!$C:$C)</f>
        <v>1763-23-1</v>
      </c>
      <c r="K4804">
        <f>_xlfn.XLOOKUP(Table1_1[[#This Row],[CAS_rn]],[1]analyte_order!$C:$C,[1]analyte_order!$E:$E)</f>
        <v>18</v>
      </c>
      <c r="L4804" s="3">
        <v>2920</v>
      </c>
    </row>
    <row r="4805" spans="1:12" x14ac:dyDescent="0.3">
      <c r="A4805" t="s">
        <v>258</v>
      </c>
      <c r="B4805" s="1">
        <v>44145</v>
      </c>
      <c r="C4805" s="1" t="str">
        <f t="shared" si="75"/>
        <v>20315</v>
      </c>
      <c r="D4805" t="s">
        <v>250</v>
      </c>
      <c r="E4805" t="s">
        <v>120</v>
      </c>
      <c r="F4805" t="s">
        <v>111</v>
      </c>
      <c r="G4805">
        <v>42</v>
      </c>
      <c r="H4805">
        <v>1166.6500000000001</v>
      </c>
      <c r="I4805" t="s">
        <v>18</v>
      </c>
      <c r="J4805" t="str">
        <f>_xlfn.XLOOKUP(Table1_1[[#This Row],[Analyte]],[1]analyte_order!$B:$B,[1]analyte_order!$C:$C)</f>
        <v>27619-97-2</v>
      </c>
      <c r="K4805">
        <f>_xlfn.XLOOKUP(Table1_1[[#This Row],[CAS_rn]],[1]analyte_order!$C:$C,[1]analyte_order!$E:$E)</f>
        <v>23</v>
      </c>
      <c r="L4805" s="3">
        <v>4.1599999999999998E-2</v>
      </c>
    </row>
    <row r="4806" spans="1:12" x14ac:dyDescent="0.3">
      <c r="A4806" t="s">
        <v>259</v>
      </c>
      <c r="B4806" s="1">
        <v>44145</v>
      </c>
      <c r="C4806" s="1" t="str">
        <f t="shared" si="75"/>
        <v>20315</v>
      </c>
      <c r="D4806" t="s">
        <v>250</v>
      </c>
      <c r="E4806" t="s">
        <v>120</v>
      </c>
      <c r="F4806" t="s">
        <v>113</v>
      </c>
      <c r="G4806">
        <v>42</v>
      </c>
      <c r="H4806">
        <v>1166.6500000000001</v>
      </c>
      <c r="I4806" t="s">
        <v>7</v>
      </c>
      <c r="J4806" t="str">
        <f>_xlfn.XLOOKUP(Table1_1[[#This Row],[Analyte]],[1]analyte_order!$B:$B,[1]analyte_order!$C:$C)</f>
        <v>375-22-4</v>
      </c>
      <c r="K4806">
        <f>_xlfn.XLOOKUP(Table1_1[[#This Row],[CAS_rn]],[1]analyte_order!$C:$C,[1]analyte_order!$E:$E)</f>
        <v>1</v>
      </c>
      <c r="L4806" s="3">
        <v>9.8500000000000004E-2</v>
      </c>
    </row>
    <row r="4807" spans="1:12" x14ac:dyDescent="0.3">
      <c r="A4807" t="s">
        <v>259</v>
      </c>
      <c r="B4807" s="1">
        <v>44145</v>
      </c>
      <c r="C4807" s="1" t="str">
        <f t="shared" si="75"/>
        <v>20315</v>
      </c>
      <c r="D4807" t="s">
        <v>250</v>
      </c>
      <c r="E4807" t="s">
        <v>120</v>
      </c>
      <c r="F4807" t="s">
        <v>113</v>
      </c>
      <c r="G4807">
        <v>42</v>
      </c>
      <c r="H4807">
        <v>1166.6500000000001</v>
      </c>
      <c r="I4807" t="s">
        <v>8</v>
      </c>
      <c r="J4807" t="str">
        <f>_xlfn.XLOOKUP(Table1_1[[#This Row],[Analyte]],[1]analyte_order!$B:$B,[1]analyte_order!$C:$C)</f>
        <v>2706-90-3</v>
      </c>
      <c r="K4807">
        <f>_xlfn.XLOOKUP(Table1_1[[#This Row],[CAS_rn]],[1]analyte_order!$C:$C,[1]analyte_order!$E:$E)</f>
        <v>2</v>
      </c>
      <c r="L4807" s="3">
        <v>4.9299999999999997E-2</v>
      </c>
    </row>
    <row r="4808" spans="1:12" x14ac:dyDescent="0.3">
      <c r="A4808" t="s">
        <v>259</v>
      </c>
      <c r="B4808" s="1">
        <v>44145</v>
      </c>
      <c r="C4808" s="1" t="str">
        <f t="shared" si="75"/>
        <v>20315</v>
      </c>
      <c r="D4808" t="s">
        <v>250</v>
      </c>
      <c r="E4808" t="s">
        <v>120</v>
      </c>
      <c r="F4808" t="s">
        <v>113</v>
      </c>
      <c r="G4808">
        <v>42</v>
      </c>
      <c r="H4808">
        <v>1166.6500000000001</v>
      </c>
      <c r="I4808" t="s">
        <v>9</v>
      </c>
      <c r="J4808" t="str">
        <f>_xlfn.XLOOKUP(Table1_1[[#This Row],[Analyte]],[1]analyte_order!$B:$B,[1]analyte_order!$C:$C)</f>
        <v>307-24-4</v>
      </c>
      <c r="K4808">
        <f>_xlfn.XLOOKUP(Table1_1[[#This Row],[CAS_rn]],[1]analyte_order!$C:$C,[1]analyte_order!$E:$E)</f>
        <v>3</v>
      </c>
      <c r="L4808" s="3">
        <v>4.9299999999999997E-2</v>
      </c>
    </row>
    <row r="4809" spans="1:12" x14ac:dyDescent="0.3">
      <c r="A4809" t="s">
        <v>259</v>
      </c>
      <c r="B4809" s="1">
        <v>44145</v>
      </c>
      <c r="C4809" s="1" t="str">
        <f t="shared" si="75"/>
        <v>20315</v>
      </c>
      <c r="D4809" t="s">
        <v>250</v>
      </c>
      <c r="E4809" t="s">
        <v>120</v>
      </c>
      <c r="F4809" t="s">
        <v>113</v>
      </c>
      <c r="G4809">
        <v>42</v>
      </c>
      <c r="H4809">
        <v>1166.6500000000001</v>
      </c>
      <c r="I4809" t="s">
        <v>10</v>
      </c>
      <c r="J4809" t="str">
        <f>_xlfn.XLOOKUP(Table1_1[[#This Row],[Analyte]],[1]analyte_order!$B:$B,[1]analyte_order!$C:$C)</f>
        <v>375-85-9</v>
      </c>
      <c r="K4809">
        <f>_xlfn.XLOOKUP(Table1_1[[#This Row],[CAS_rn]],[1]analyte_order!$C:$C,[1]analyte_order!$E:$E)</f>
        <v>4</v>
      </c>
      <c r="L4809" s="3">
        <v>0.47</v>
      </c>
    </row>
    <row r="4810" spans="1:12" x14ac:dyDescent="0.3">
      <c r="A4810" t="s">
        <v>259</v>
      </c>
      <c r="B4810" s="1">
        <v>44145</v>
      </c>
      <c r="C4810" s="1" t="str">
        <f t="shared" si="75"/>
        <v>20315</v>
      </c>
      <c r="D4810" t="s">
        <v>250</v>
      </c>
      <c r="E4810" t="s">
        <v>120</v>
      </c>
      <c r="F4810" t="s">
        <v>113</v>
      </c>
      <c r="G4810">
        <v>42</v>
      </c>
      <c r="H4810">
        <v>1166.6500000000001</v>
      </c>
      <c r="I4810" t="s">
        <v>11</v>
      </c>
      <c r="J4810" t="str">
        <f>_xlfn.XLOOKUP(Table1_1[[#This Row],[Analyte]],[1]analyte_order!$B:$B,[1]analyte_order!$C:$C)</f>
        <v>335-67-1</v>
      </c>
      <c r="K4810">
        <f>_xlfn.XLOOKUP(Table1_1[[#This Row],[CAS_rn]],[1]analyte_order!$C:$C,[1]analyte_order!$E:$E)</f>
        <v>5</v>
      </c>
      <c r="L4810" s="3">
        <v>4.9299999999999997E-2</v>
      </c>
    </row>
    <row r="4811" spans="1:12" x14ac:dyDescent="0.3">
      <c r="A4811" t="s">
        <v>259</v>
      </c>
      <c r="B4811" s="1">
        <v>44145</v>
      </c>
      <c r="C4811" s="1" t="str">
        <f t="shared" si="75"/>
        <v>20315</v>
      </c>
      <c r="D4811" t="s">
        <v>250</v>
      </c>
      <c r="E4811" t="s">
        <v>120</v>
      </c>
      <c r="F4811" t="s">
        <v>113</v>
      </c>
      <c r="G4811">
        <v>42</v>
      </c>
      <c r="H4811">
        <v>1166.6500000000001</v>
      </c>
      <c r="I4811" t="s">
        <v>12</v>
      </c>
      <c r="J4811" t="str">
        <f>_xlfn.XLOOKUP(Table1_1[[#This Row],[Analyte]],[1]analyte_order!$B:$B,[1]analyte_order!$C:$C)</f>
        <v>375-95-1</v>
      </c>
      <c r="K4811">
        <f>_xlfn.XLOOKUP(Table1_1[[#This Row],[CAS_rn]],[1]analyte_order!$C:$C,[1]analyte_order!$E:$E)</f>
        <v>6</v>
      </c>
      <c r="L4811" s="3">
        <v>4.9299999999999997E-2</v>
      </c>
    </row>
    <row r="4812" spans="1:12" x14ac:dyDescent="0.3">
      <c r="A4812" t="s">
        <v>259</v>
      </c>
      <c r="B4812" s="1">
        <v>44145</v>
      </c>
      <c r="C4812" s="1" t="str">
        <f t="shared" si="75"/>
        <v>20315</v>
      </c>
      <c r="D4812" t="s">
        <v>250</v>
      </c>
      <c r="E4812" t="s">
        <v>120</v>
      </c>
      <c r="F4812" t="s">
        <v>113</v>
      </c>
      <c r="G4812">
        <v>42</v>
      </c>
      <c r="H4812">
        <v>1166.6500000000001</v>
      </c>
      <c r="I4812" t="s">
        <v>13</v>
      </c>
      <c r="J4812" t="str">
        <f>_xlfn.XLOOKUP(Table1_1[[#This Row],[Analyte]],[1]analyte_order!$B:$B,[1]analyte_order!$C:$C)</f>
        <v>375-73-5</v>
      </c>
      <c r="K4812">
        <f>_xlfn.XLOOKUP(Table1_1[[#This Row],[CAS_rn]],[1]analyte_order!$C:$C,[1]analyte_order!$E:$E)</f>
        <v>14</v>
      </c>
      <c r="L4812" s="3">
        <v>4.9299999999999997E-2</v>
      </c>
    </row>
    <row r="4813" spans="1:12" x14ac:dyDescent="0.3">
      <c r="A4813" t="s">
        <v>259</v>
      </c>
      <c r="B4813" s="1">
        <v>44145</v>
      </c>
      <c r="C4813" s="1" t="str">
        <f t="shared" si="75"/>
        <v>20315</v>
      </c>
      <c r="D4813" t="s">
        <v>250</v>
      </c>
      <c r="E4813" t="s">
        <v>120</v>
      </c>
      <c r="F4813" t="s">
        <v>113</v>
      </c>
      <c r="G4813">
        <v>42</v>
      </c>
      <c r="H4813">
        <v>1166.6500000000001</v>
      </c>
      <c r="I4813" t="s">
        <v>14</v>
      </c>
      <c r="J4813" t="str">
        <f>_xlfn.XLOOKUP(Table1_1[[#This Row],[Analyte]],[1]analyte_order!$B:$B,[1]analyte_order!$C:$C)</f>
        <v>2706-91-4</v>
      </c>
      <c r="K4813">
        <f>_xlfn.XLOOKUP(Table1_1[[#This Row],[CAS_rn]],[1]analyte_order!$C:$C,[1]analyte_order!$E:$E)</f>
        <v>15</v>
      </c>
      <c r="L4813" s="3">
        <v>4.9299999999999997E-2</v>
      </c>
    </row>
    <row r="4814" spans="1:12" x14ac:dyDescent="0.3">
      <c r="A4814" t="s">
        <v>259</v>
      </c>
      <c r="B4814" s="1">
        <v>44145</v>
      </c>
      <c r="C4814" s="1" t="str">
        <f t="shared" si="75"/>
        <v>20315</v>
      </c>
      <c r="D4814" t="s">
        <v>250</v>
      </c>
      <c r="E4814" t="s">
        <v>120</v>
      </c>
      <c r="F4814" t="s">
        <v>113</v>
      </c>
      <c r="G4814">
        <v>42</v>
      </c>
      <c r="H4814">
        <v>1166.6500000000001</v>
      </c>
      <c r="I4814" t="s">
        <v>15</v>
      </c>
      <c r="J4814" t="str">
        <f>_xlfn.XLOOKUP(Table1_1[[#This Row],[Analyte]],[1]analyte_order!$B:$B,[1]analyte_order!$C:$C)</f>
        <v>355-46-4</v>
      </c>
      <c r="K4814">
        <f>_xlfn.XLOOKUP(Table1_1[[#This Row],[CAS_rn]],[1]analyte_order!$C:$C,[1]analyte_order!$E:$E)</f>
        <v>16</v>
      </c>
      <c r="L4814" s="3">
        <v>0.55400000000000005</v>
      </c>
    </row>
    <row r="4815" spans="1:12" x14ac:dyDescent="0.3">
      <c r="A4815" t="s">
        <v>259</v>
      </c>
      <c r="B4815" s="1">
        <v>44145</v>
      </c>
      <c r="C4815" s="1" t="str">
        <f t="shared" si="75"/>
        <v>20315</v>
      </c>
      <c r="D4815" t="s">
        <v>250</v>
      </c>
      <c r="E4815" t="s">
        <v>120</v>
      </c>
      <c r="F4815" t="s">
        <v>113</v>
      </c>
      <c r="G4815">
        <v>42</v>
      </c>
      <c r="H4815">
        <v>1166.6500000000001</v>
      </c>
      <c r="I4815" t="s">
        <v>16</v>
      </c>
      <c r="J4815" t="str">
        <f>_xlfn.XLOOKUP(Table1_1[[#This Row],[Analyte]],[1]analyte_order!$B:$B,[1]analyte_order!$C:$C)</f>
        <v>375-92-8</v>
      </c>
      <c r="K4815">
        <f>_xlfn.XLOOKUP(Table1_1[[#This Row],[CAS_rn]],[1]analyte_order!$C:$C,[1]analyte_order!$E:$E)</f>
        <v>17</v>
      </c>
      <c r="L4815" s="3">
        <v>1.04</v>
      </c>
    </row>
    <row r="4816" spans="1:12" x14ac:dyDescent="0.3">
      <c r="A4816" t="s">
        <v>259</v>
      </c>
      <c r="B4816" s="1">
        <v>44145</v>
      </c>
      <c r="C4816" s="1" t="str">
        <f t="shared" si="75"/>
        <v>20315</v>
      </c>
      <c r="D4816" t="s">
        <v>250</v>
      </c>
      <c r="E4816" t="s">
        <v>120</v>
      </c>
      <c r="F4816" t="s">
        <v>113</v>
      </c>
      <c r="G4816">
        <v>42</v>
      </c>
      <c r="H4816">
        <v>1166.6500000000001</v>
      </c>
      <c r="I4816" t="s">
        <v>17</v>
      </c>
      <c r="J4816" t="str">
        <f>_xlfn.XLOOKUP(Table1_1[[#This Row],[Analyte]],[1]analyte_order!$B:$B,[1]analyte_order!$C:$C)</f>
        <v>1763-23-1</v>
      </c>
      <c r="K4816">
        <f>_xlfn.XLOOKUP(Table1_1[[#This Row],[CAS_rn]],[1]analyte_order!$C:$C,[1]analyte_order!$E:$E)</f>
        <v>18</v>
      </c>
      <c r="L4816" s="3">
        <v>6370</v>
      </c>
    </row>
    <row r="4817" spans="1:12" x14ac:dyDescent="0.3">
      <c r="A4817" t="s">
        <v>259</v>
      </c>
      <c r="B4817" s="1">
        <v>44145</v>
      </c>
      <c r="C4817" s="1" t="str">
        <f t="shared" si="75"/>
        <v>20315</v>
      </c>
      <c r="D4817" t="s">
        <v>250</v>
      </c>
      <c r="E4817" t="s">
        <v>120</v>
      </c>
      <c r="F4817" t="s">
        <v>113</v>
      </c>
      <c r="G4817">
        <v>42</v>
      </c>
      <c r="H4817">
        <v>1166.6500000000001</v>
      </c>
      <c r="I4817" t="s">
        <v>18</v>
      </c>
      <c r="J4817" t="str">
        <f>_xlfn.XLOOKUP(Table1_1[[#This Row],[Analyte]],[1]analyte_order!$B:$B,[1]analyte_order!$C:$C)</f>
        <v>27619-97-2</v>
      </c>
      <c r="K4817">
        <f>_xlfn.XLOOKUP(Table1_1[[#This Row],[CAS_rn]],[1]analyte_order!$C:$C,[1]analyte_order!$E:$E)</f>
        <v>23</v>
      </c>
      <c r="L4817" s="3">
        <v>4.9299999999999997E-2</v>
      </c>
    </row>
    <row r="4818" spans="1:12" x14ac:dyDescent="0.3">
      <c r="A4818" t="s">
        <v>260</v>
      </c>
      <c r="B4818" s="1">
        <v>44145</v>
      </c>
      <c r="C4818" s="1" t="str">
        <f t="shared" si="75"/>
        <v>20315</v>
      </c>
      <c r="D4818" t="s">
        <v>250</v>
      </c>
      <c r="E4818" t="s">
        <v>120</v>
      </c>
      <c r="F4818" t="s">
        <v>115</v>
      </c>
      <c r="G4818">
        <v>42</v>
      </c>
      <c r="H4818">
        <v>1166.6500000000001</v>
      </c>
      <c r="I4818" t="s">
        <v>7</v>
      </c>
      <c r="J4818" t="str">
        <f>_xlfn.XLOOKUP(Table1_1[[#This Row],[Analyte]],[1]analyte_order!$B:$B,[1]analyte_order!$C:$C)</f>
        <v>375-22-4</v>
      </c>
      <c r="K4818">
        <f>_xlfn.XLOOKUP(Table1_1[[#This Row],[CAS_rn]],[1]analyte_order!$C:$C,[1]analyte_order!$E:$E)</f>
        <v>1</v>
      </c>
      <c r="L4818" s="3">
        <v>4.1799999999999997E-2</v>
      </c>
    </row>
    <row r="4819" spans="1:12" x14ac:dyDescent="0.3">
      <c r="A4819" t="s">
        <v>260</v>
      </c>
      <c r="B4819" s="1">
        <v>44145</v>
      </c>
      <c r="C4819" s="1" t="str">
        <f t="shared" si="75"/>
        <v>20315</v>
      </c>
      <c r="D4819" t="s">
        <v>250</v>
      </c>
      <c r="E4819" t="s">
        <v>120</v>
      </c>
      <c r="F4819" t="s">
        <v>115</v>
      </c>
      <c r="G4819">
        <v>42</v>
      </c>
      <c r="H4819">
        <v>1166.6500000000001</v>
      </c>
      <c r="I4819" t="s">
        <v>8</v>
      </c>
      <c r="J4819" t="str">
        <f>_xlfn.XLOOKUP(Table1_1[[#This Row],[Analyte]],[1]analyte_order!$B:$B,[1]analyte_order!$C:$C)</f>
        <v>2706-90-3</v>
      </c>
      <c r="K4819">
        <f>_xlfn.XLOOKUP(Table1_1[[#This Row],[CAS_rn]],[1]analyte_order!$C:$C,[1]analyte_order!$E:$E)</f>
        <v>2</v>
      </c>
      <c r="L4819" s="3">
        <v>4.1799999999999997E-2</v>
      </c>
    </row>
    <row r="4820" spans="1:12" x14ac:dyDescent="0.3">
      <c r="A4820" t="s">
        <v>260</v>
      </c>
      <c r="B4820" s="1">
        <v>44145</v>
      </c>
      <c r="C4820" s="1" t="str">
        <f t="shared" si="75"/>
        <v>20315</v>
      </c>
      <c r="D4820" t="s">
        <v>250</v>
      </c>
      <c r="E4820" t="s">
        <v>120</v>
      </c>
      <c r="F4820" t="s">
        <v>115</v>
      </c>
      <c r="G4820">
        <v>42</v>
      </c>
      <c r="H4820">
        <v>1166.6500000000001</v>
      </c>
      <c r="I4820" t="s">
        <v>9</v>
      </c>
      <c r="J4820" t="str">
        <f>_xlfn.XLOOKUP(Table1_1[[#This Row],[Analyte]],[1]analyte_order!$B:$B,[1]analyte_order!$C:$C)</f>
        <v>307-24-4</v>
      </c>
      <c r="K4820">
        <f>_xlfn.XLOOKUP(Table1_1[[#This Row],[CAS_rn]],[1]analyte_order!$C:$C,[1]analyte_order!$E:$E)</f>
        <v>3</v>
      </c>
      <c r="L4820" s="3">
        <v>4.1799999999999997E-2</v>
      </c>
    </row>
    <row r="4821" spans="1:12" x14ac:dyDescent="0.3">
      <c r="A4821" t="s">
        <v>260</v>
      </c>
      <c r="B4821" s="1">
        <v>44145</v>
      </c>
      <c r="C4821" s="1" t="str">
        <f t="shared" si="75"/>
        <v>20315</v>
      </c>
      <c r="D4821" t="s">
        <v>250</v>
      </c>
      <c r="E4821" t="s">
        <v>120</v>
      </c>
      <c r="F4821" t="s">
        <v>115</v>
      </c>
      <c r="G4821">
        <v>42</v>
      </c>
      <c r="H4821">
        <v>1166.6500000000001</v>
      </c>
      <c r="I4821" t="s">
        <v>10</v>
      </c>
      <c r="J4821" t="str">
        <f>_xlfn.XLOOKUP(Table1_1[[#This Row],[Analyte]],[1]analyte_order!$B:$B,[1]analyte_order!$C:$C)</f>
        <v>375-85-9</v>
      </c>
      <c r="K4821">
        <f>_xlfn.XLOOKUP(Table1_1[[#This Row],[CAS_rn]],[1]analyte_order!$C:$C,[1]analyte_order!$E:$E)</f>
        <v>4</v>
      </c>
      <c r="L4821" s="3">
        <v>8.3599999999999994E-2</v>
      </c>
    </row>
    <row r="4822" spans="1:12" x14ac:dyDescent="0.3">
      <c r="A4822" t="s">
        <v>260</v>
      </c>
      <c r="B4822" s="1">
        <v>44145</v>
      </c>
      <c r="C4822" s="1" t="str">
        <f t="shared" si="75"/>
        <v>20315</v>
      </c>
      <c r="D4822" t="s">
        <v>250</v>
      </c>
      <c r="E4822" t="s">
        <v>120</v>
      </c>
      <c r="F4822" t="s">
        <v>115</v>
      </c>
      <c r="G4822">
        <v>42</v>
      </c>
      <c r="H4822">
        <v>1166.6500000000001</v>
      </c>
      <c r="I4822" t="s">
        <v>11</v>
      </c>
      <c r="J4822" t="str">
        <f>_xlfn.XLOOKUP(Table1_1[[#This Row],[Analyte]],[1]analyte_order!$B:$B,[1]analyte_order!$C:$C)</f>
        <v>335-67-1</v>
      </c>
      <c r="K4822">
        <f>_xlfn.XLOOKUP(Table1_1[[#This Row],[CAS_rn]],[1]analyte_order!$C:$C,[1]analyte_order!$E:$E)</f>
        <v>5</v>
      </c>
      <c r="L4822" s="3">
        <v>4.1799999999999997E-2</v>
      </c>
    </row>
    <row r="4823" spans="1:12" x14ac:dyDescent="0.3">
      <c r="A4823" t="s">
        <v>260</v>
      </c>
      <c r="B4823" s="1">
        <v>44145</v>
      </c>
      <c r="C4823" s="1" t="str">
        <f t="shared" si="75"/>
        <v>20315</v>
      </c>
      <c r="D4823" t="s">
        <v>250</v>
      </c>
      <c r="E4823" t="s">
        <v>120</v>
      </c>
      <c r="F4823" t="s">
        <v>115</v>
      </c>
      <c r="G4823">
        <v>42</v>
      </c>
      <c r="H4823">
        <v>1166.6500000000001</v>
      </c>
      <c r="I4823" t="s">
        <v>12</v>
      </c>
      <c r="J4823" t="str">
        <f>_xlfn.XLOOKUP(Table1_1[[#This Row],[Analyte]],[1]analyte_order!$B:$B,[1]analyte_order!$C:$C)</f>
        <v>375-95-1</v>
      </c>
      <c r="K4823">
        <f>_xlfn.XLOOKUP(Table1_1[[#This Row],[CAS_rn]],[1]analyte_order!$C:$C,[1]analyte_order!$E:$E)</f>
        <v>6</v>
      </c>
      <c r="L4823" s="3">
        <v>4.1799999999999997E-2</v>
      </c>
    </row>
    <row r="4824" spans="1:12" x14ac:dyDescent="0.3">
      <c r="A4824" t="s">
        <v>260</v>
      </c>
      <c r="B4824" s="1">
        <v>44145</v>
      </c>
      <c r="C4824" s="1" t="str">
        <f t="shared" si="75"/>
        <v>20315</v>
      </c>
      <c r="D4824" t="s">
        <v>250</v>
      </c>
      <c r="E4824" t="s">
        <v>120</v>
      </c>
      <c r="F4824" t="s">
        <v>115</v>
      </c>
      <c r="G4824">
        <v>42</v>
      </c>
      <c r="H4824">
        <v>1166.6500000000001</v>
      </c>
      <c r="I4824" t="s">
        <v>13</v>
      </c>
      <c r="J4824" t="str">
        <f>_xlfn.XLOOKUP(Table1_1[[#This Row],[Analyte]],[1]analyte_order!$B:$B,[1]analyte_order!$C:$C)</f>
        <v>375-73-5</v>
      </c>
      <c r="K4824">
        <f>_xlfn.XLOOKUP(Table1_1[[#This Row],[CAS_rn]],[1]analyte_order!$C:$C,[1]analyte_order!$E:$E)</f>
        <v>14</v>
      </c>
      <c r="L4824" s="3">
        <v>4.1799999999999997E-2</v>
      </c>
    </row>
    <row r="4825" spans="1:12" x14ac:dyDescent="0.3">
      <c r="A4825" t="s">
        <v>260</v>
      </c>
      <c r="B4825" s="1">
        <v>44145</v>
      </c>
      <c r="C4825" s="1" t="str">
        <f t="shared" si="75"/>
        <v>20315</v>
      </c>
      <c r="D4825" t="s">
        <v>250</v>
      </c>
      <c r="E4825" t="s">
        <v>120</v>
      </c>
      <c r="F4825" t="s">
        <v>115</v>
      </c>
      <c r="G4825">
        <v>42</v>
      </c>
      <c r="H4825">
        <v>1166.6500000000001</v>
      </c>
      <c r="I4825" t="s">
        <v>14</v>
      </c>
      <c r="J4825" t="str">
        <f>_xlfn.XLOOKUP(Table1_1[[#This Row],[Analyte]],[1]analyte_order!$B:$B,[1]analyte_order!$C:$C)</f>
        <v>2706-91-4</v>
      </c>
      <c r="K4825">
        <f>_xlfn.XLOOKUP(Table1_1[[#This Row],[CAS_rn]],[1]analyte_order!$C:$C,[1]analyte_order!$E:$E)</f>
        <v>15</v>
      </c>
      <c r="L4825" s="3">
        <v>4.1799999999999997E-2</v>
      </c>
    </row>
    <row r="4826" spans="1:12" x14ac:dyDescent="0.3">
      <c r="A4826" t="s">
        <v>260</v>
      </c>
      <c r="B4826" s="1">
        <v>44145</v>
      </c>
      <c r="C4826" s="1" t="str">
        <f t="shared" si="75"/>
        <v>20315</v>
      </c>
      <c r="D4826" t="s">
        <v>250</v>
      </c>
      <c r="E4826" t="s">
        <v>120</v>
      </c>
      <c r="F4826" t="s">
        <v>115</v>
      </c>
      <c r="G4826">
        <v>42</v>
      </c>
      <c r="H4826">
        <v>1166.6500000000001</v>
      </c>
      <c r="I4826" t="s">
        <v>15</v>
      </c>
      <c r="J4826" t="str">
        <f>_xlfn.XLOOKUP(Table1_1[[#This Row],[Analyte]],[1]analyte_order!$B:$B,[1]analyte_order!$C:$C)</f>
        <v>355-46-4</v>
      </c>
      <c r="K4826">
        <f>_xlfn.XLOOKUP(Table1_1[[#This Row],[CAS_rn]],[1]analyte_order!$C:$C,[1]analyte_order!$E:$E)</f>
        <v>16</v>
      </c>
      <c r="L4826" s="3">
        <v>8.3599999999999994E-2</v>
      </c>
    </row>
    <row r="4827" spans="1:12" x14ac:dyDescent="0.3">
      <c r="A4827" t="s">
        <v>260</v>
      </c>
      <c r="B4827" s="1">
        <v>44145</v>
      </c>
      <c r="C4827" s="1" t="str">
        <f t="shared" si="75"/>
        <v>20315</v>
      </c>
      <c r="D4827" t="s">
        <v>250</v>
      </c>
      <c r="E4827" t="s">
        <v>120</v>
      </c>
      <c r="F4827" t="s">
        <v>115</v>
      </c>
      <c r="G4827">
        <v>42</v>
      </c>
      <c r="H4827">
        <v>1166.6500000000001</v>
      </c>
      <c r="I4827" t="s">
        <v>16</v>
      </c>
      <c r="J4827" t="str">
        <f>_xlfn.XLOOKUP(Table1_1[[#This Row],[Analyte]],[1]analyte_order!$B:$B,[1]analyte_order!$C:$C)</f>
        <v>375-92-8</v>
      </c>
      <c r="K4827">
        <f>_xlfn.XLOOKUP(Table1_1[[#This Row],[CAS_rn]],[1]analyte_order!$C:$C,[1]analyte_order!$E:$E)</f>
        <v>17</v>
      </c>
      <c r="L4827" s="3">
        <v>8.3599999999999994E-2</v>
      </c>
    </row>
    <row r="4828" spans="1:12" x14ac:dyDescent="0.3">
      <c r="A4828" t="s">
        <v>260</v>
      </c>
      <c r="B4828" s="1">
        <v>44145</v>
      </c>
      <c r="C4828" s="1" t="str">
        <f t="shared" si="75"/>
        <v>20315</v>
      </c>
      <c r="D4828" t="s">
        <v>250</v>
      </c>
      <c r="E4828" t="s">
        <v>120</v>
      </c>
      <c r="F4828" t="s">
        <v>115</v>
      </c>
      <c r="G4828">
        <v>42</v>
      </c>
      <c r="H4828">
        <v>1166.6500000000001</v>
      </c>
      <c r="I4828" t="s">
        <v>17</v>
      </c>
      <c r="J4828" t="str">
        <f>_xlfn.XLOOKUP(Table1_1[[#This Row],[Analyte]],[1]analyte_order!$B:$B,[1]analyte_order!$C:$C)</f>
        <v>1763-23-1</v>
      </c>
      <c r="K4828">
        <f>_xlfn.XLOOKUP(Table1_1[[#This Row],[CAS_rn]],[1]analyte_order!$C:$C,[1]analyte_order!$E:$E)</f>
        <v>18</v>
      </c>
      <c r="L4828" s="3">
        <v>675</v>
      </c>
    </row>
    <row r="4829" spans="1:12" x14ac:dyDescent="0.3">
      <c r="A4829" t="s">
        <v>260</v>
      </c>
      <c r="B4829" s="1">
        <v>44145</v>
      </c>
      <c r="C4829" s="1" t="str">
        <f t="shared" si="75"/>
        <v>20315</v>
      </c>
      <c r="D4829" t="s">
        <v>250</v>
      </c>
      <c r="E4829" t="s">
        <v>120</v>
      </c>
      <c r="F4829" t="s">
        <v>115</v>
      </c>
      <c r="G4829">
        <v>42</v>
      </c>
      <c r="H4829">
        <v>1166.6500000000001</v>
      </c>
      <c r="I4829" t="s">
        <v>18</v>
      </c>
      <c r="J4829" t="str">
        <f>_xlfn.XLOOKUP(Table1_1[[#This Row],[Analyte]],[1]analyte_order!$B:$B,[1]analyte_order!$C:$C)</f>
        <v>27619-97-2</v>
      </c>
      <c r="K4829">
        <f>_xlfn.XLOOKUP(Table1_1[[#This Row],[CAS_rn]],[1]analyte_order!$C:$C,[1]analyte_order!$E:$E)</f>
        <v>23</v>
      </c>
      <c r="L4829" s="3">
        <v>4.1799999999999997E-2</v>
      </c>
    </row>
    <row r="4830" spans="1:12" x14ac:dyDescent="0.3">
      <c r="A4830" t="s">
        <v>261</v>
      </c>
      <c r="B4830" s="1">
        <v>44145</v>
      </c>
      <c r="C4830" s="1" t="str">
        <f t="shared" si="75"/>
        <v>20315</v>
      </c>
      <c r="D4830" t="s">
        <v>250</v>
      </c>
      <c r="E4830" t="s">
        <v>110</v>
      </c>
      <c r="F4830" t="s">
        <v>111</v>
      </c>
      <c r="G4830">
        <v>32</v>
      </c>
      <c r="H4830">
        <v>483.55</v>
      </c>
      <c r="I4830" t="s">
        <v>7</v>
      </c>
      <c r="J4830" t="str">
        <f>_xlfn.XLOOKUP(Table1_1[[#This Row],[Analyte]],[1]analyte_order!$B:$B,[1]analyte_order!$C:$C)</f>
        <v>375-22-4</v>
      </c>
      <c r="K4830">
        <f>_xlfn.XLOOKUP(Table1_1[[#This Row],[CAS_rn]],[1]analyte_order!$C:$C,[1]analyte_order!$E:$E)</f>
        <v>1</v>
      </c>
      <c r="L4830" s="3">
        <v>0.19309999999999999</v>
      </c>
    </row>
    <row r="4831" spans="1:12" x14ac:dyDescent="0.3">
      <c r="A4831" t="s">
        <v>261</v>
      </c>
      <c r="B4831" s="1">
        <v>44145</v>
      </c>
      <c r="C4831" s="1" t="str">
        <f t="shared" si="75"/>
        <v>20315</v>
      </c>
      <c r="D4831" t="s">
        <v>250</v>
      </c>
      <c r="E4831" t="s">
        <v>110</v>
      </c>
      <c r="F4831" t="s">
        <v>111</v>
      </c>
      <c r="G4831">
        <v>32</v>
      </c>
      <c r="H4831">
        <v>483.55</v>
      </c>
      <c r="I4831" t="s">
        <v>8</v>
      </c>
      <c r="J4831" t="str">
        <f>_xlfn.XLOOKUP(Table1_1[[#This Row],[Analyte]],[1]analyte_order!$B:$B,[1]analyte_order!$C:$C)</f>
        <v>2706-90-3</v>
      </c>
      <c r="K4831">
        <f>_xlfn.XLOOKUP(Table1_1[[#This Row],[CAS_rn]],[1]analyte_order!$C:$C,[1]analyte_order!$E:$E)</f>
        <v>2</v>
      </c>
      <c r="L4831" s="3">
        <v>0.19309999999999999</v>
      </c>
    </row>
    <row r="4832" spans="1:12" x14ac:dyDescent="0.3">
      <c r="A4832" t="s">
        <v>261</v>
      </c>
      <c r="B4832" s="1">
        <v>44145</v>
      </c>
      <c r="C4832" s="1" t="str">
        <f t="shared" si="75"/>
        <v>20315</v>
      </c>
      <c r="D4832" t="s">
        <v>250</v>
      </c>
      <c r="E4832" t="s">
        <v>110</v>
      </c>
      <c r="F4832" t="s">
        <v>111</v>
      </c>
      <c r="G4832">
        <v>32</v>
      </c>
      <c r="H4832">
        <v>483.55</v>
      </c>
      <c r="I4832" t="s">
        <v>9</v>
      </c>
      <c r="J4832" t="str">
        <f>_xlfn.XLOOKUP(Table1_1[[#This Row],[Analyte]],[1]analyte_order!$B:$B,[1]analyte_order!$C:$C)</f>
        <v>307-24-4</v>
      </c>
      <c r="K4832">
        <f>_xlfn.XLOOKUP(Table1_1[[#This Row],[CAS_rn]],[1]analyte_order!$C:$C,[1]analyte_order!$E:$E)</f>
        <v>3</v>
      </c>
      <c r="L4832" s="3">
        <v>0.19309999999999999</v>
      </c>
    </row>
    <row r="4833" spans="1:12" x14ac:dyDescent="0.3">
      <c r="A4833" t="s">
        <v>261</v>
      </c>
      <c r="B4833" s="1">
        <v>44145</v>
      </c>
      <c r="C4833" s="1" t="str">
        <f t="shared" si="75"/>
        <v>20315</v>
      </c>
      <c r="D4833" t="s">
        <v>250</v>
      </c>
      <c r="E4833" t="s">
        <v>110</v>
      </c>
      <c r="F4833" t="s">
        <v>111</v>
      </c>
      <c r="G4833">
        <v>32</v>
      </c>
      <c r="H4833">
        <v>483.55</v>
      </c>
      <c r="I4833" t="s">
        <v>10</v>
      </c>
      <c r="J4833" t="str">
        <f>_xlfn.XLOOKUP(Table1_1[[#This Row],[Analyte]],[1]analyte_order!$B:$B,[1]analyte_order!$C:$C)</f>
        <v>375-85-9</v>
      </c>
      <c r="K4833">
        <f>_xlfn.XLOOKUP(Table1_1[[#This Row],[CAS_rn]],[1]analyte_order!$C:$C,[1]analyte_order!$E:$E)</f>
        <v>4</v>
      </c>
      <c r="L4833" s="3">
        <v>0.19309999999999999</v>
      </c>
    </row>
    <row r="4834" spans="1:12" x14ac:dyDescent="0.3">
      <c r="A4834" t="s">
        <v>261</v>
      </c>
      <c r="B4834" s="1">
        <v>44145</v>
      </c>
      <c r="C4834" s="1" t="str">
        <f t="shared" si="75"/>
        <v>20315</v>
      </c>
      <c r="D4834" t="s">
        <v>250</v>
      </c>
      <c r="E4834" t="s">
        <v>110</v>
      </c>
      <c r="F4834" t="s">
        <v>111</v>
      </c>
      <c r="G4834">
        <v>32</v>
      </c>
      <c r="H4834">
        <v>483.55</v>
      </c>
      <c r="I4834" t="s">
        <v>11</v>
      </c>
      <c r="J4834" t="str">
        <f>_xlfn.XLOOKUP(Table1_1[[#This Row],[Analyte]],[1]analyte_order!$B:$B,[1]analyte_order!$C:$C)</f>
        <v>335-67-1</v>
      </c>
      <c r="K4834">
        <f>_xlfn.XLOOKUP(Table1_1[[#This Row],[CAS_rn]],[1]analyte_order!$C:$C,[1]analyte_order!$E:$E)</f>
        <v>5</v>
      </c>
      <c r="L4834" s="3">
        <v>0.19309999999999999</v>
      </c>
    </row>
    <row r="4835" spans="1:12" x14ac:dyDescent="0.3">
      <c r="A4835" t="s">
        <v>261</v>
      </c>
      <c r="B4835" s="1">
        <v>44145</v>
      </c>
      <c r="C4835" s="1" t="str">
        <f t="shared" si="75"/>
        <v>20315</v>
      </c>
      <c r="D4835" t="s">
        <v>250</v>
      </c>
      <c r="E4835" t="s">
        <v>110</v>
      </c>
      <c r="F4835" t="s">
        <v>111</v>
      </c>
      <c r="G4835">
        <v>32</v>
      </c>
      <c r="H4835">
        <v>483.55</v>
      </c>
      <c r="I4835" t="s">
        <v>12</v>
      </c>
      <c r="J4835" t="str">
        <f>_xlfn.XLOOKUP(Table1_1[[#This Row],[Analyte]],[1]analyte_order!$B:$B,[1]analyte_order!$C:$C)</f>
        <v>375-95-1</v>
      </c>
      <c r="K4835">
        <f>_xlfn.XLOOKUP(Table1_1[[#This Row],[CAS_rn]],[1]analyte_order!$C:$C,[1]analyte_order!$E:$E)</f>
        <v>6</v>
      </c>
      <c r="L4835" s="3">
        <v>0.19309999999999999</v>
      </c>
    </row>
    <row r="4836" spans="1:12" x14ac:dyDescent="0.3">
      <c r="A4836" t="s">
        <v>261</v>
      </c>
      <c r="B4836" s="1">
        <v>44145</v>
      </c>
      <c r="C4836" s="1" t="str">
        <f t="shared" si="75"/>
        <v>20315</v>
      </c>
      <c r="D4836" t="s">
        <v>250</v>
      </c>
      <c r="E4836" t="s">
        <v>110</v>
      </c>
      <c r="F4836" t="s">
        <v>111</v>
      </c>
      <c r="G4836">
        <v>32</v>
      </c>
      <c r="H4836">
        <v>483.55</v>
      </c>
      <c r="I4836" t="s">
        <v>13</v>
      </c>
      <c r="J4836" t="str">
        <f>_xlfn.XLOOKUP(Table1_1[[#This Row],[Analyte]],[1]analyte_order!$B:$B,[1]analyte_order!$C:$C)</f>
        <v>375-73-5</v>
      </c>
      <c r="K4836">
        <f>_xlfn.XLOOKUP(Table1_1[[#This Row],[CAS_rn]],[1]analyte_order!$C:$C,[1]analyte_order!$E:$E)</f>
        <v>14</v>
      </c>
      <c r="L4836" s="3">
        <v>0.19309999999999999</v>
      </c>
    </row>
    <row r="4837" spans="1:12" x14ac:dyDescent="0.3">
      <c r="A4837" t="s">
        <v>261</v>
      </c>
      <c r="B4837" s="1">
        <v>44145</v>
      </c>
      <c r="C4837" s="1" t="str">
        <f t="shared" si="75"/>
        <v>20315</v>
      </c>
      <c r="D4837" t="s">
        <v>250</v>
      </c>
      <c r="E4837" t="s">
        <v>110</v>
      </c>
      <c r="F4837" t="s">
        <v>111</v>
      </c>
      <c r="G4837">
        <v>32</v>
      </c>
      <c r="H4837">
        <v>483.55</v>
      </c>
      <c r="I4837" t="s">
        <v>14</v>
      </c>
      <c r="J4837" t="str">
        <f>_xlfn.XLOOKUP(Table1_1[[#This Row],[Analyte]],[1]analyte_order!$B:$B,[1]analyte_order!$C:$C)</f>
        <v>2706-91-4</v>
      </c>
      <c r="K4837">
        <f>_xlfn.XLOOKUP(Table1_1[[#This Row],[CAS_rn]],[1]analyte_order!$C:$C,[1]analyte_order!$E:$E)</f>
        <v>15</v>
      </c>
      <c r="L4837" s="3">
        <v>0.19309999999999999</v>
      </c>
    </row>
    <row r="4838" spans="1:12" x14ac:dyDescent="0.3">
      <c r="A4838" t="s">
        <v>261</v>
      </c>
      <c r="B4838" s="1">
        <v>44145</v>
      </c>
      <c r="C4838" s="1" t="str">
        <f t="shared" si="75"/>
        <v>20315</v>
      </c>
      <c r="D4838" t="s">
        <v>250</v>
      </c>
      <c r="E4838" t="s">
        <v>110</v>
      </c>
      <c r="F4838" t="s">
        <v>111</v>
      </c>
      <c r="G4838">
        <v>32</v>
      </c>
      <c r="H4838">
        <v>483.55</v>
      </c>
      <c r="I4838" t="s">
        <v>15</v>
      </c>
      <c r="J4838" t="str">
        <f>_xlfn.XLOOKUP(Table1_1[[#This Row],[Analyte]],[1]analyte_order!$B:$B,[1]analyte_order!$C:$C)</f>
        <v>355-46-4</v>
      </c>
      <c r="K4838">
        <f>_xlfn.XLOOKUP(Table1_1[[#This Row],[CAS_rn]],[1]analyte_order!$C:$C,[1]analyte_order!$E:$E)</f>
        <v>16</v>
      </c>
      <c r="L4838" s="3">
        <v>2.8</v>
      </c>
    </row>
    <row r="4839" spans="1:12" x14ac:dyDescent="0.3">
      <c r="A4839" t="s">
        <v>261</v>
      </c>
      <c r="B4839" s="1">
        <v>44145</v>
      </c>
      <c r="C4839" s="1" t="str">
        <f t="shared" si="75"/>
        <v>20315</v>
      </c>
      <c r="D4839" t="s">
        <v>250</v>
      </c>
      <c r="E4839" t="s">
        <v>110</v>
      </c>
      <c r="F4839" t="s">
        <v>111</v>
      </c>
      <c r="G4839">
        <v>32</v>
      </c>
      <c r="H4839">
        <v>483.55</v>
      </c>
      <c r="I4839" t="s">
        <v>16</v>
      </c>
      <c r="J4839" t="str">
        <f>_xlfn.XLOOKUP(Table1_1[[#This Row],[Analyte]],[1]analyte_order!$B:$B,[1]analyte_order!$C:$C)</f>
        <v>375-92-8</v>
      </c>
      <c r="K4839">
        <f>_xlfn.XLOOKUP(Table1_1[[#This Row],[CAS_rn]],[1]analyte_order!$C:$C,[1]analyte_order!$E:$E)</f>
        <v>17</v>
      </c>
      <c r="L4839" s="3">
        <v>0.995</v>
      </c>
    </row>
    <row r="4840" spans="1:12" x14ac:dyDescent="0.3">
      <c r="A4840" t="s">
        <v>261</v>
      </c>
      <c r="B4840" s="1">
        <v>44145</v>
      </c>
      <c r="C4840" s="1" t="str">
        <f t="shared" si="75"/>
        <v>20315</v>
      </c>
      <c r="D4840" t="s">
        <v>250</v>
      </c>
      <c r="E4840" t="s">
        <v>110</v>
      </c>
      <c r="F4840" t="s">
        <v>111</v>
      </c>
      <c r="G4840">
        <v>32</v>
      </c>
      <c r="H4840">
        <v>483.55</v>
      </c>
      <c r="I4840" t="s">
        <v>17</v>
      </c>
      <c r="J4840" t="str">
        <f>_xlfn.XLOOKUP(Table1_1[[#This Row],[Analyte]],[1]analyte_order!$B:$B,[1]analyte_order!$C:$C)</f>
        <v>1763-23-1</v>
      </c>
      <c r="K4840">
        <f>_xlfn.XLOOKUP(Table1_1[[#This Row],[CAS_rn]],[1]analyte_order!$C:$C,[1]analyte_order!$E:$E)</f>
        <v>18</v>
      </c>
      <c r="L4840" s="3">
        <v>3260</v>
      </c>
    </row>
    <row r="4841" spans="1:12" x14ac:dyDescent="0.3">
      <c r="A4841" t="s">
        <v>261</v>
      </c>
      <c r="B4841" s="1">
        <v>44145</v>
      </c>
      <c r="C4841" s="1" t="str">
        <f t="shared" si="75"/>
        <v>20315</v>
      </c>
      <c r="D4841" t="s">
        <v>250</v>
      </c>
      <c r="E4841" t="s">
        <v>110</v>
      </c>
      <c r="F4841" t="s">
        <v>111</v>
      </c>
      <c r="G4841">
        <v>32</v>
      </c>
      <c r="H4841">
        <v>483.55</v>
      </c>
      <c r="I4841" t="s">
        <v>18</v>
      </c>
      <c r="J4841" t="str">
        <f>_xlfn.XLOOKUP(Table1_1[[#This Row],[Analyte]],[1]analyte_order!$B:$B,[1]analyte_order!$C:$C)</f>
        <v>27619-97-2</v>
      </c>
      <c r="K4841">
        <f>_xlfn.XLOOKUP(Table1_1[[#This Row],[CAS_rn]],[1]analyte_order!$C:$C,[1]analyte_order!$E:$E)</f>
        <v>23</v>
      </c>
      <c r="L4841" s="3">
        <v>0.19309999999999999</v>
      </c>
    </row>
    <row r="4842" spans="1:12" x14ac:dyDescent="0.3">
      <c r="A4842" t="s">
        <v>262</v>
      </c>
      <c r="B4842" s="1">
        <v>44145</v>
      </c>
      <c r="C4842" s="1" t="str">
        <f t="shared" si="75"/>
        <v>20315</v>
      </c>
      <c r="D4842" t="s">
        <v>250</v>
      </c>
      <c r="E4842" t="s">
        <v>110</v>
      </c>
      <c r="F4842" t="s">
        <v>113</v>
      </c>
      <c r="G4842">
        <v>32</v>
      </c>
      <c r="H4842">
        <v>483.55</v>
      </c>
      <c r="I4842" t="s">
        <v>7</v>
      </c>
      <c r="J4842" t="str">
        <f>_xlfn.XLOOKUP(Table1_1[[#This Row],[Analyte]],[1]analyte_order!$B:$B,[1]analyte_order!$C:$C)</f>
        <v>375-22-4</v>
      </c>
      <c r="K4842">
        <f>_xlfn.XLOOKUP(Table1_1[[#This Row],[CAS_rn]],[1]analyte_order!$C:$C,[1]analyte_order!$E:$E)</f>
        <v>1</v>
      </c>
      <c r="L4842" s="3">
        <v>8.1600000000000006E-2</v>
      </c>
    </row>
    <row r="4843" spans="1:12" x14ac:dyDescent="0.3">
      <c r="A4843" t="s">
        <v>262</v>
      </c>
      <c r="B4843" s="1">
        <v>44145</v>
      </c>
      <c r="C4843" s="1" t="str">
        <f t="shared" si="75"/>
        <v>20315</v>
      </c>
      <c r="D4843" t="s">
        <v>250</v>
      </c>
      <c r="E4843" t="s">
        <v>110</v>
      </c>
      <c r="F4843" t="s">
        <v>113</v>
      </c>
      <c r="G4843">
        <v>32</v>
      </c>
      <c r="H4843">
        <v>483.55</v>
      </c>
      <c r="I4843" t="s">
        <v>8</v>
      </c>
      <c r="J4843" t="str">
        <f>_xlfn.XLOOKUP(Table1_1[[#This Row],[Analyte]],[1]analyte_order!$B:$B,[1]analyte_order!$C:$C)</f>
        <v>2706-90-3</v>
      </c>
      <c r="K4843">
        <f>_xlfn.XLOOKUP(Table1_1[[#This Row],[CAS_rn]],[1]analyte_order!$C:$C,[1]analyte_order!$E:$E)</f>
        <v>2</v>
      </c>
      <c r="L4843" s="3">
        <v>4.0800000000000003E-2</v>
      </c>
    </row>
    <row r="4844" spans="1:12" x14ac:dyDescent="0.3">
      <c r="A4844" t="s">
        <v>262</v>
      </c>
      <c r="B4844" s="1">
        <v>44145</v>
      </c>
      <c r="C4844" s="1" t="str">
        <f t="shared" si="75"/>
        <v>20315</v>
      </c>
      <c r="D4844" t="s">
        <v>250</v>
      </c>
      <c r="E4844" t="s">
        <v>110</v>
      </c>
      <c r="F4844" t="s">
        <v>113</v>
      </c>
      <c r="G4844">
        <v>32</v>
      </c>
      <c r="H4844">
        <v>483.55</v>
      </c>
      <c r="I4844" t="s">
        <v>9</v>
      </c>
      <c r="J4844" t="str">
        <f>_xlfn.XLOOKUP(Table1_1[[#This Row],[Analyte]],[1]analyte_order!$B:$B,[1]analyte_order!$C:$C)</f>
        <v>307-24-4</v>
      </c>
      <c r="K4844">
        <f>_xlfn.XLOOKUP(Table1_1[[#This Row],[CAS_rn]],[1]analyte_order!$C:$C,[1]analyte_order!$E:$E)</f>
        <v>3</v>
      </c>
      <c r="L4844" s="3">
        <v>4.0800000000000003E-2</v>
      </c>
    </row>
    <row r="4845" spans="1:12" x14ac:dyDescent="0.3">
      <c r="A4845" t="s">
        <v>262</v>
      </c>
      <c r="B4845" s="1">
        <v>44145</v>
      </c>
      <c r="C4845" s="1" t="str">
        <f t="shared" si="75"/>
        <v>20315</v>
      </c>
      <c r="D4845" t="s">
        <v>250</v>
      </c>
      <c r="E4845" t="s">
        <v>110</v>
      </c>
      <c r="F4845" t="s">
        <v>113</v>
      </c>
      <c r="G4845">
        <v>32</v>
      </c>
      <c r="H4845">
        <v>483.55</v>
      </c>
      <c r="I4845" t="s">
        <v>10</v>
      </c>
      <c r="J4845" t="str">
        <f>_xlfn.XLOOKUP(Table1_1[[#This Row],[Analyte]],[1]analyte_order!$B:$B,[1]analyte_order!$C:$C)</f>
        <v>375-85-9</v>
      </c>
      <c r="K4845">
        <f>_xlfn.XLOOKUP(Table1_1[[#This Row],[CAS_rn]],[1]analyte_order!$C:$C,[1]analyte_order!$E:$E)</f>
        <v>4</v>
      </c>
      <c r="L4845" s="3">
        <v>0.46600000000000003</v>
      </c>
    </row>
    <row r="4846" spans="1:12" x14ac:dyDescent="0.3">
      <c r="A4846" t="s">
        <v>262</v>
      </c>
      <c r="B4846" s="1">
        <v>44145</v>
      </c>
      <c r="C4846" s="1" t="str">
        <f t="shared" si="75"/>
        <v>20315</v>
      </c>
      <c r="D4846" t="s">
        <v>250</v>
      </c>
      <c r="E4846" t="s">
        <v>110</v>
      </c>
      <c r="F4846" t="s">
        <v>113</v>
      </c>
      <c r="G4846">
        <v>32</v>
      </c>
      <c r="H4846">
        <v>483.55</v>
      </c>
      <c r="I4846" t="s">
        <v>11</v>
      </c>
      <c r="J4846" t="str">
        <f>_xlfn.XLOOKUP(Table1_1[[#This Row],[Analyte]],[1]analyte_order!$B:$B,[1]analyte_order!$C:$C)</f>
        <v>335-67-1</v>
      </c>
      <c r="K4846">
        <f>_xlfn.XLOOKUP(Table1_1[[#This Row],[CAS_rn]],[1]analyte_order!$C:$C,[1]analyte_order!$E:$E)</f>
        <v>5</v>
      </c>
      <c r="L4846" s="3">
        <v>4.0800000000000003E-2</v>
      </c>
    </row>
    <row r="4847" spans="1:12" x14ac:dyDescent="0.3">
      <c r="A4847" t="s">
        <v>262</v>
      </c>
      <c r="B4847" s="1">
        <v>44145</v>
      </c>
      <c r="C4847" s="1" t="str">
        <f t="shared" si="75"/>
        <v>20315</v>
      </c>
      <c r="D4847" t="s">
        <v>250</v>
      </c>
      <c r="E4847" t="s">
        <v>110</v>
      </c>
      <c r="F4847" t="s">
        <v>113</v>
      </c>
      <c r="G4847">
        <v>32</v>
      </c>
      <c r="H4847">
        <v>483.55</v>
      </c>
      <c r="I4847" t="s">
        <v>12</v>
      </c>
      <c r="J4847" t="str">
        <f>_xlfn.XLOOKUP(Table1_1[[#This Row],[Analyte]],[1]analyte_order!$B:$B,[1]analyte_order!$C:$C)</f>
        <v>375-95-1</v>
      </c>
      <c r="K4847">
        <f>_xlfn.XLOOKUP(Table1_1[[#This Row],[CAS_rn]],[1]analyte_order!$C:$C,[1]analyte_order!$E:$E)</f>
        <v>6</v>
      </c>
      <c r="L4847" s="3">
        <v>4.0800000000000003E-2</v>
      </c>
    </row>
    <row r="4848" spans="1:12" x14ac:dyDescent="0.3">
      <c r="A4848" t="s">
        <v>262</v>
      </c>
      <c r="B4848" s="1">
        <v>44145</v>
      </c>
      <c r="C4848" s="1" t="str">
        <f t="shared" si="75"/>
        <v>20315</v>
      </c>
      <c r="D4848" t="s">
        <v>250</v>
      </c>
      <c r="E4848" t="s">
        <v>110</v>
      </c>
      <c r="F4848" t="s">
        <v>113</v>
      </c>
      <c r="G4848">
        <v>32</v>
      </c>
      <c r="H4848">
        <v>483.55</v>
      </c>
      <c r="I4848" t="s">
        <v>13</v>
      </c>
      <c r="J4848" t="str">
        <f>_xlfn.XLOOKUP(Table1_1[[#This Row],[Analyte]],[1]analyte_order!$B:$B,[1]analyte_order!$C:$C)</f>
        <v>375-73-5</v>
      </c>
      <c r="K4848">
        <f>_xlfn.XLOOKUP(Table1_1[[#This Row],[CAS_rn]],[1]analyte_order!$C:$C,[1]analyte_order!$E:$E)</f>
        <v>14</v>
      </c>
      <c r="L4848" s="3">
        <v>4.0800000000000003E-2</v>
      </c>
    </row>
    <row r="4849" spans="1:12" x14ac:dyDescent="0.3">
      <c r="A4849" t="s">
        <v>262</v>
      </c>
      <c r="B4849" s="1">
        <v>44145</v>
      </c>
      <c r="C4849" s="1" t="str">
        <f t="shared" si="75"/>
        <v>20315</v>
      </c>
      <c r="D4849" t="s">
        <v>250</v>
      </c>
      <c r="E4849" t="s">
        <v>110</v>
      </c>
      <c r="F4849" t="s">
        <v>113</v>
      </c>
      <c r="G4849">
        <v>32</v>
      </c>
      <c r="H4849">
        <v>483.55</v>
      </c>
      <c r="I4849" t="s">
        <v>14</v>
      </c>
      <c r="J4849" t="str">
        <f>_xlfn.XLOOKUP(Table1_1[[#This Row],[Analyte]],[1]analyte_order!$B:$B,[1]analyte_order!$C:$C)</f>
        <v>2706-91-4</v>
      </c>
      <c r="K4849">
        <f>_xlfn.XLOOKUP(Table1_1[[#This Row],[CAS_rn]],[1]analyte_order!$C:$C,[1]analyte_order!$E:$E)</f>
        <v>15</v>
      </c>
      <c r="L4849" s="3">
        <v>8.1600000000000006E-2</v>
      </c>
    </row>
    <row r="4850" spans="1:12" x14ac:dyDescent="0.3">
      <c r="A4850" t="s">
        <v>262</v>
      </c>
      <c r="B4850" s="1">
        <v>44145</v>
      </c>
      <c r="C4850" s="1" t="str">
        <f t="shared" si="75"/>
        <v>20315</v>
      </c>
      <c r="D4850" t="s">
        <v>250</v>
      </c>
      <c r="E4850" t="s">
        <v>110</v>
      </c>
      <c r="F4850" t="s">
        <v>113</v>
      </c>
      <c r="G4850">
        <v>32</v>
      </c>
      <c r="H4850">
        <v>483.55</v>
      </c>
      <c r="I4850" t="s">
        <v>15</v>
      </c>
      <c r="J4850" t="str">
        <f>_xlfn.XLOOKUP(Table1_1[[#This Row],[Analyte]],[1]analyte_order!$B:$B,[1]analyte_order!$C:$C)</f>
        <v>355-46-4</v>
      </c>
      <c r="K4850">
        <f>_xlfn.XLOOKUP(Table1_1[[#This Row],[CAS_rn]],[1]analyte_order!$C:$C,[1]analyte_order!$E:$E)</f>
        <v>16</v>
      </c>
      <c r="L4850" s="3">
        <v>3.36</v>
      </c>
    </row>
    <row r="4851" spans="1:12" x14ac:dyDescent="0.3">
      <c r="A4851" t="s">
        <v>262</v>
      </c>
      <c r="B4851" s="1">
        <v>44145</v>
      </c>
      <c r="C4851" s="1" t="str">
        <f t="shared" si="75"/>
        <v>20315</v>
      </c>
      <c r="D4851" t="s">
        <v>250</v>
      </c>
      <c r="E4851" t="s">
        <v>110</v>
      </c>
      <c r="F4851" t="s">
        <v>113</v>
      </c>
      <c r="G4851">
        <v>32</v>
      </c>
      <c r="H4851">
        <v>483.55</v>
      </c>
      <c r="I4851" t="s">
        <v>16</v>
      </c>
      <c r="J4851" t="str">
        <f>_xlfn.XLOOKUP(Table1_1[[#This Row],[Analyte]],[1]analyte_order!$B:$B,[1]analyte_order!$C:$C)</f>
        <v>375-92-8</v>
      </c>
      <c r="K4851">
        <f>_xlfn.XLOOKUP(Table1_1[[#This Row],[CAS_rn]],[1]analyte_order!$C:$C,[1]analyte_order!$E:$E)</f>
        <v>17</v>
      </c>
      <c r="L4851" s="3">
        <v>3.23</v>
      </c>
    </row>
    <row r="4852" spans="1:12" x14ac:dyDescent="0.3">
      <c r="A4852" t="s">
        <v>262</v>
      </c>
      <c r="B4852" s="1">
        <v>44145</v>
      </c>
      <c r="C4852" s="1" t="str">
        <f t="shared" si="75"/>
        <v>20315</v>
      </c>
      <c r="D4852" t="s">
        <v>250</v>
      </c>
      <c r="E4852" t="s">
        <v>110</v>
      </c>
      <c r="F4852" t="s">
        <v>113</v>
      </c>
      <c r="G4852">
        <v>32</v>
      </c>
      <c r="H4852">
        <v>483.55</v>
      </c>
      <c r="I4852" t="s">
        <v>17</v>
      </c>
      <c r="J4852" t="str">
        <f>_xlfn.XLOOKUP(Table1_1[[#This Row],[Analyte]],[1]analyte_order!$B:$B,[1]analyte_order!$C:$C)</f>
        <v>1763-23-1</v>
      </c>
      <c r="K4852">
        <f>_xlfn.XLOOKUP(Table1_1[[#This Row],[CAS_rn]],[1]analyte_order!$C:$C,[1]analyte_order!$E:$E)</f>
        <v>18</v>
      </c>
      <c r="L4852" s="3">
        <v>3910</v>
      </c>
    </row>
    <row r="4853" spans="1:12" x14ac:dyDescent="0.3">
      <c r="A4853" t="s">
        <v>262</v>
      </c>
      <c r="B4853" s="1">
        <v>44145</v>
      </c>
      <c r="C4853" s="1" t="str">
        <f t="shared" si="75"/>
        <v>20315</v>
      </c>
      <c r="D4853" t="s">
        <v>250</v>
      </c>
      <c r="E4853" t="s">
        <v>110</v>
      </c>
      <c r="F4853" t="s">
        <v>113</v>
      </c>
      <c r="G4853">
        <v>32</v>
      </c>
      <c r="H4853">
        <v>483.55</v>
      </c>
      <c r="I4853" t="s">
        <v>18</v>
      </c>
      <c r="J4853" t="str">
        <f>_xlfn.XLOOKUP(Table1_1[[#This Row],[Analyte]],[1]analyte_order!$B:$B,[1]analyte_order!$C:$C)</f>
        <v>27619-97-2</v>
      </c>
      <c r="K4853">
        <f>_xlfn.XLOOKUP(Table1_1[[#This Row],[CAS_rn]],[1]analyte_order!$C:$C,[1]analyte_order!$E:$E)</f>
        <v>23</v>
      </c>
      <c r="L4853" s="3">
        <v>4.0800000000000003E-2</v>
      </c>
    </row>
    <row r="4854" spans="1:12" x14ac:dyDescent="0.3">
      <c r="A4854" t="s">
        <v>263</v>
      </c>
      <c r="B4854" s="1">
        <v>44145</v>
      </c>
      <c r="C4854" s="1" t="str">
        <f t="shared" si="75"/>
        <v>20315</v>
      </c>
      <c r="D4854" t="s">
        <v>250</v>
      </c>
      <c r="E4854" t="s">
        <v>110</v>
      </c>
      <c r="F4854" t="s">
        <v>115</v>
      </c>
      <c r="G4854">
        <v>32</v>
      </c>
      <c r="H4854">
        <v>483.55</v>
      </c>
      <c r="I4854" t="s">
        <v>7</v>
      </c>
      <c r="J4854" t="str">
        <f>_xlfn.XLOOKUP(Table1_1[[#This Row],[Analyte]],[1]analyte_order!$B:$B,[1]analyte_order!$C:$C)</f>
        <v>375-22-4</v>
      </c>
      <c r="K4854">
        <f>_xlfn.XLOOKUP(Table1_1[[#This Row],[CAS_rn]],[1]analyte_order!$C:$C,[1]analyte_order!$E:$E)</f>
        <v>1</v>
      </c>
      <c r="L4854" s="3">
        <v>4.7500000000000001E-2</v>
      </c>
    </row>
    <row r="4855" spans="1:12" x14ac:dyDescent="0.3">
      <c r="A4855" t="s">
        <v>263</v>
      </c>
      <c r="B4855" s="1">
        <v>44145</v>
      </c>
      <c r="C4855" s="1" t="str">
        <f t="shared" si="75"/>
        <v>20315</v>
      </c>
      <c r="D4855" t="s">
        <v>250</v>
      </c>
      <c r="E4855" t="s">
        <v>110</v>
      </c>
      <c r="F4855" t="s">
        <v>115</v>
      </c>
      <c r="G4855">
        <v>32</v>
      </c>
      <c r="H4855">
        <v>483.55</v>
      </c>
      <c r="I4855" t="s">
        <v>8</v>
      </c>
      <c r="J4855" t="str">
        <f>_xlfn.XLOOKUP(Table1_1[[#This Row],[Analyte]],[1]analyte_order!$B:$B,[1]analyte_order!$C:$C)</f>
        <v>2706-90-3</v>
      </c>
      <c r="K4855">
        <f>_xlfn.XLOOKUP(Table1_1[[#This Row],[CAS_rn]],[1]analyte_order!$C:$C,[1]analyte_order!$E:$E)</f>
        <v>2</v>
      </c>
      <c r="L4855" s="3">
        <v>4.7500000000000001E-2</v>
      </c>
    </row>
    <row r="4856" spans="1:12" x14ac:dyDescent="0.3">
      <c r="A4856" t="s">
        <v>263</v>
      </c>
      <c r="B4856" s="1">
        <v>44145</v>
      </c>
      <c r="C4856" s="1" t="str">
        <f t="shared" si="75"/>
        <v>20315</v>
      </c>
      <c r="D4856" t="s">
        <v>250</v>
      </c>
      <c r="E4856" t="s">
        <v>110</v>
      </c>
      <c r="F4856" t="s">
        <v>115</v>
      </c>
      <c r="G4856">
        <v>32</v>
      </c>
      <c r="H4856">
        <v>483.55</v>
      </c>
      <c r="I4856" t="s">
        <v>9</v>
      </c>
      <c r="J4856" t="str">
        <f>_xlfn.XLOOKUP(Table1_1[[#This Row],[Analyte]],[1]analyte_order!$B:$B,[1]analyte_order!$C:$C)</f>
        <v>307-24-4</v>
      </c>
      <c r="K4856">
        <f>_xlfn.XLOOKUP(Table1_1[[#This Row],[CAS_rn]],[1]analyte_order!$C:$C,[1]analyte_order!$E:$E)</f>
        <v>3</v>
      </c>
      <c r="L4856" s="3">
        <v>9.5000000000000001E-2</v>
      </c>
    </row>
    <row r="4857" spans="1:12" x14ac:dyDescent="0.3">
      <c r="A4857" t="s">
        <v>263</v>
      </c>
      <c r="B4857" s="1">
        <v>44145</v>
      </c>
      <c r="C4857" s="1" t="str">
        <f t="shared" si="75"/>
        <v>20315</v>
      </c>
      <c r="D4857" t="s">
        <v>250</v>
      </c>
      <c r="E4857" t="s">
        <v>110</v>
      </c>
      <c r="F4857" t="s">
        <v>115</v>
      </c>
      <c r="G4857">
        <v>32</v>
      </c>
      <c r="H4857">
        <v>483.55</v>
      </c>
      <c r="I4857" t="s">
        <v>10</v>
      </c>
      <c r="J4857" t="str">
        <f>_xlfn.XLOOKUP(Table1_1[[#This Row],[Analyte]],[1]analyte_order!$B:$B,[1]analyte_order!$C:$C)</f>
        <v>375-85-9</v>
      </c>
      <c r="K4857">
        <f>_xlfn.XLOOKUP(Table1_1[[#This Row],[CAS_rn]],[1]analyte_order!$C:$C,[1]analyte_order!$E:$E)</f>
        <v>4</v>
      </c>
      <c r="L4857" s="3">
        <v>4.7500000000000001E-2</v>
      </c>
    </row>
    <row r="4858" spans="1:12" x14ac:dyDescent="0.3">
      <c r="A4858" t="s">
        <v>263</v>
      </c>
      <c r="B4858" s="1">
        <v>44145</v>
      </c>
      <c r="C4858" s="1" t="str">
        <f t="shared" si="75"/>
        <v>20315</v>
      </c>
      <c r="D4858" t="s">
        <v>250</v>
      </c>
      <c r="E4858" t="s">
        <v>110</v>
      </c>
      <c r="F4858" t="s">
        <v>115</v>
      </c>
      <c r="G4858">
        <v>32</v>
      </c>
      <c r="H4858">
        <v>483.55</v>
      </c>
      <c r="I4858" t="s">
        <v>11</v>
      </c>
      <c r="J4858" t="str">
        <f>_xlfn.XLOOKUP(Table1_1[[#This Row],[Analyte]],[1]analyte_order!$B:$B,[1]analyte_order!$C:$C)</f>
        <v>335-67-1</v>
      </c>
      <c r="K4858">
        <f>_xlfn.XLOOKUP(Table1_1[[#This Row],[CAS_rn]],[1]analyte_order!$C:$C,[1]analyte_order!$E:$E)</f>
        <v>5</v>
      </c>
      <c r="L4858" s="3">
        <v>4.7500000000000001E-2</v>
      </c>
    </row>
    <row r="4859" spans="1:12" x14ac:dyDescent="0.3">
      <c r="A4859" t="s">
        <v>263</v>
      </c>
      <c r="B4859" s="1">
        <v>44145</v>
      </c>
      <c r="C4859" s="1" t="str">
        <f t="shared" si="75"/>
        <v>20315</v>
      </c>
      <c r="D4859" t="s">
        <v>250</v>
      </c>
      <c r="E4859" t="s">
        <v>110</v>
      </c>
      <c r="F4859" t="s">
        <v>115</v>
      </c>
      <c r="G4859">
        <v>32</v>
      </c>
      <c r="H4859">
        <v>483.55</v>
      </c>
      <c r="I4859" t="s">
        <v>12</v>
      </c>
      <c r="J4859" t="str">
        <f>_xlfn.XLOOKUP(Table1_1[[#This Row],[Analyte]],[1]analyte_order!$B:$B,[1]analyte_order!$C:$C)</f>
        <v>375-95-1</v>
      </c>
      <c r="K4859">
        <f>_xlfn.XLOOKUP(Table1_1[[#This Row],[CAS_rn]],[1]analyte_order!$C:$C,[1]analyte_order!$E:$E)</f>
        <v>6</v>
      </c>
      <c r="L4859" s="3">
        <v>9.5000000000000001E-2</v>
      </c>
    </row>
    <row r="4860" spans="1:12" x14ac:dyDescent="0.3">
      <c r="A4860" t="s">
        <v>263</v>
      </c>
      <c r="B4860" s="1">
        <v>44145</v>
      </c>
      <c r="C4860" s="1" t="str">
        <f t="shared" si="75"/>
        <v>20315</v>
      </c>
      <c r="D4860" t="s">
        <v>250</v>
      </c>
      <c r="E4860" t="s">
        <v>110</v>
      </c>
      <c r="F4860" t="s">
        <v>115</v>
      </c>
      <c r="G4860">
        <v>32</v>
      </c>
      <c r="H4860">
        <v>483.55</v>
      </c>
      <c r="I4860" t="s">
        <v>13</v>
      </c>
      <c r="J4860" t="str">
        <f>_xlfn.XLOOKUP(Table1_1[[#This Row],[Analyte]],[1]analyte_order!$B:$B,[1]analyte_order!$C:$C)</f>
        <v>375-73-5</v>
      </c>
      <c r="K4860">
        <f>_xlfn.XLOOKUP(Table1_1[[#This Row],[CAS_rn]],[1]analyte_order!$C:$C,[1]analyte_order!$E:$E)</f>
        <v>14</v>
      </c>
      <c r="L4860" s="3">
        <v>4.7500000000000001E-2</v>
      </c>
    </row>
    <row r="4861" spans="1:12" x14ac:dyDescent="0.3">
      <c r="A4861" t="s">
        <v>263</v>
      </c>
      <c r="B4861" s="1">
        <v>44145</v>
      </c>
      <c r="C4861" s="1" t="str">
        <f t="shared" si="75"/>
        <v>20315</v>
      </c>
      <c r="D4861" t="s">
        <v>250</v>
      </c>
      <c r="E4861" t="s">
        <v>110</v>
      </c>
      <c r="F4861" t="s">
        <v>115</v>
      </c>
      <c r="G4861">
        <v>32</v>
      </c>
      <c r="H4861">
        <v>483.55</v>
      </c>
      <c r="I4861" t="s">
        <v>14</v>
      </c>
      <c r="J4861" t="str">
        <f>_xlfn.XLOOKUP(Table1_1[[#This Row],[Analyte]],[1]analyte_order!$B:$B,[1]analyte_order!$C:$C)</f>
        <v>2706-91-4</v>
      </c>
      <c r="K4861">
        <f>_xlfn.XLOOKUP(Table1_1[[#This Row],[CAS_rn]],[1]analyte_order!$C:$C,[1]analyte_order!$E:$E)</f>
        <v>15</v>
      </c>
      <c r="L4861" s="3">
        <v>4.7500000000000001E-2</v>
      </c>
    </row>
    <row r="4862" spans="1:12" x14ac:dyDescent="0.3">
      <c r="A4862" t="s">
        <v>263</v>
      </c>
      <c r="B4862" s="1">
        <v>44145</v>
      </c>
      <c r="C4862" s="1" t="str">
        <f t="shared" si="75"/>
        <v>20315</v>
      </c>
      <c r="D4862" t="s">
        <v>250</v>
      </c>
      <c r="E4862" t="s">
        <v>110</v>
      </c>
      <c r="F4862" t="s">
        <v>115</v>
      </c>
      <c r="G4862">
        <v>32</v>
      </c>
      <c r="H4862">
        <v>483.55</v>
      </c>
      <c r="I4862" t="s">
        <v>15</v>
      </c>
      <c r="J4862" t="str">
        <f>_xlfn.XLOOKUP(Table1_1[[#This Row],[Analyte]],[1]analyte_order!$B:$B,[1]analyte_order!$C:$C)</f>
        <v>355-46-4</v>
      </c>
      <c r="K4862">
        <f>_xlfn.XLOOKUP(Table1_1[[#This Row],[CAS_rn]],[1]analyte_order!$C:$C,[1]analyte_order!$E:$E)</f>
        <v>16</v>
      </c>
      <c r="L4862" s="3">
        <v>1.02</v>
      </c>
    </row>
    <row r="4863" spans="1:12" x14ac:dyDescent="0.3">
      <c r="A4863" t="s">
        <v>263</v>
      </c>
      <c r="B4863" s="1">
        <v>44145</v>
      </c>
      <c r="C4863" s="1" t="str">
        <f t="shared" si="75"/>
        <v>20315</v>
      </c>
      <c r="D4863" t="s">
        <v>250</v>
      </c>
      <c r="E4863" t="s">
        <v>110</v>
      </c>
      <c r="F4863" t="s">
        <v>115</v>
      </c>
      <c r="G4863">
        <v>32</v>
      </c>
      <c r="H4863">
        <v>483.55</v>
      </c>
      <c r="I4863" t="s">
        <v>16</v>
      </c>
      <c r="J4863" t="str">
        <f>_xlfn.XLOOKUP(Table1_1[[#This Row],[Analyte]],[1]analyte_order!$B:$B,[1]analyte_order!$C:$C)</f>
        <v>375-92-8</v>
      </c>
      <c r="K4863">
        <f>_xlfn.XLOOKUP(Table1_1[[#This Row],[CAS_rn]],[1]analyte_order!$C:$C,[1]analyte_order!$E:$E)</f>
        <v>17</v>
      </c>
      <c r="L4863" s="3">
        <v>0.54200000000000004</v>
      </c>
    </row>
    <row r="4864" spans="1:12" x14ac:dyDescent="0.3">
      <c r="A4864" t="s">
        <v>263</v>
      </c>
      <c r="B4864" s="1">
        <v>44145</v>
      </c>
      <c r="C4864" s="1" t="str">
        <f t="shared" si="75"/>
        <v>20315</v>
      </c>
      <c r="D4864" t="s">
        <v>250</v>
      </c>
      <c r="E4864" t="s">
        <v>110</v>
      </c>
      <c r="F4864" t="s">
        <v>115</v>
      </c>
      <c r="G4864">
        <v>32</v>
      </c>
      <c r="H4864">
        <v>483.55</v>
      </c>
      <c r="I4864" t="s">
        <v>17</v>
      </c>
      <c r="J4864" t="str">
        <f>_xlfn.XLOOKUP(Table1_1[[#This Row],[Analyte]],[1]analyte_order!$B:$B,[1]analyte_order!$C:$C)</f>
        <v>1763-23-1</v>
      </c>
      <c r="K4864">
        <f>_xlfn.XLOOKUP(Table1_1[[#This Row],[CAS_rn]],[1]analyte_order!$C:$C,[1]analyte_order!$E:$E)</f>
        <v>18</v>
      </c>
      <c r="L4864" s="3">
        <v>970</v>
      </c>
    </row>
    <row r="4865" spans="1:12" x14ac:dyDescent="0.3">
      <c r="A4865" t="s">
        <v>263</v>
      </c>
      <c r="B4865" s="1">
        <v>44145</v>
      </c>
      <c r="C4865" s="1" t="str">
        <f t="shared" si="75"/>
        <v>20315</v>
      </c>
      <c r="D4865" t="s">
        <v>250</v>
      </c>
      <c r="E4865" t="s">
        <v>110</v>
      </c>
      <c r="F4865" t="s">
        <v>115</v>
      </c>
      <c r="G4865">
        <v>32</v>
      </c>
      <c r="H4865">
        <v>483.55</v>
      </c>
      <c r="I4865" t="s">
        <v>18</v>
      </c>
      <c r="J4865" t="str">
        <f>_xlfn.XLOOKUP(Table1_1[[#This Row],[Analyte]],[1]analyte_order!$B:$B,[1]analyte_order!$C:$C)</f>
        <v>27619-97-2</v>
      </c>
      <c r="K4865">
        <f>_xlfn.XLOOKUP(Table1_1[[#This Row],[CAS_rn]],[1]analyte_order!$C:$C,[1]analyte_order!$E:$E)</f>
        <v>23</v>
      </c>
      <c r="L4865" s="3">
        <v>4.7500000000000001E-2</v>
      </c>
    </row>
    <row r="4866" spans="1:12" x14ac:dyDescent="0.3">
      <c r="A4866" t="s">
        <v>264</v>
      </c>
      <c r="B4866" s="1">
        <v>44145</v>
      </c>
      <c r="C4866" s="1" t="str">
        <f t="shared" ref="C4866:C4929" si="76">TEXT(B4866,"yy")&amp;TEXT((B4866-DATEVALUE("1/1/"&amp;TEXT(B4866,"yy"))+1),"000")</f>
        <v>20315</v>
      </c>
      <c r="D4866" t="s">
        <v>250</v>
      </c>
      <c r="E4866" t="s">
        <v>110</v>
      </c>
      <c r="F4866" t="s">
        <v>113</v>
      </c>
      <c r="G4866">
        <v>28</v>
      </c>
      <c r="H4866">
        <v>368.9</v>
      </c>
      <c r="I4866" t="s">
        <v>7</v>
      </c>
      <c r="J4866" t="str">
        <f>_xlfn.XLOOKUP(Table1_1[[#This Row],[Analyte]],[1]analyte_order!$B:$B,[1]analyte_order!$C:$C)</f>
        <v>375-22-4</v>
      </c>
      <c r="K4866">
        <f>_xlfn.XLOOKUP(Table1_1[[#This Row],[CAS_rn]],[1]analyte_order!$C:$C,[1]analyte_order!$E:$E)</f>
        <v>1</v>
      </c>
      <c r="L4866" s="3">
        <v>5.9900000000000002E-2</v>
      </c>
    </row>
    <row r="4867" spans="1:12" x14ac:dyDescent="0.3">
      <c r="A4867" t="s">
        <v>264</v>
      </c>
      <c r="B4867" s="1">
        <v>44145</v>
      </c>
      <c r="C4867" s="1" t="str">
        <f t="shared" si="76"/>
        <v>20315</v>
      </c>
      <c r="D4867" t="s">
        <v>250</v>
      </c>
      <c r="E4867" t="s">
        <v>110</v>
      </c>
      <c r="F4867" t="s">
        <v>113</v>
      </c>
      <c r="G4867">
        <v>28</v>
      </c>
      <c r="H4867">
        <v>368.9</v>
      </c>
      <c r="I4867" t="s">
        <v>8</v>
      </c>
      <c r="J4867" t="str">
        <f>_xlfn.XLOOKUP(Table1_1[[#This Row],[Analyte]],[1]analyte_order!$B:$B,[1]analyte_order!$C:$C)</f>
        <v>2706-90-3</v>
      </c>
      <c r="K4867">
        <f>_xlfn.XLOOKUP(Table1_1[[#This Row],[CAS_rn]],[1]analyte_order!$C:$C,[1]analyte_order!$E:$E)</f>
        <v>2</v>
      </c>
      <c r="L4867" s="3">
        <v>5.9900000000000002E-2</v>
      </c>
    </row>
    <row r="4868" spans="1:12" x14ac:dyDescent="0.3">
      <c r="A4868" t="s">
        <v>264</v>
      </c>
      <c r="B4868" s="1">
        <v>44145</v>
      </c>
      <c r="C4868" s="1" t="str">
        <f t="shared" si="76"/>
        <v>20315</v>
      </c>
      <c r="D4868" t="s">
        <v>250</v>
      </c>
      <c r="E4868" t="s">
        <v>110</v>
      </c>
      <c r="F4868" t="s">
        <v>113</v>
      </c>
      <c r="G4868">
        <v>28</v>
      </c>
      <c r="H4868">
        <v>368.9</v>
      </c>
      <c r="I4868" t="s">
        <v>9</v>
      </c>
      <c r="J4868" t="str">
        <f>_xlfn.XLOOKUP(Table1_1[[#This Row],[Analyte]],[1]analyte_order!$B:$B,[1]analyte_order!$C:$C)</f>
        <v>307-24-4</v>
      </c>
      <c r="K4868">
        <f>_xlfn.XLOOKUP(Table1_1[[#This Row],[CAS_rn]],[1]analyte_order!$C:$C,[1]analyte_order!$E:$E)</f>
        <v>3</v>
      </c>
      <c r="L4868" s="3">
        <v>5.9900000000000002E-2</v>
      </c>
    </row>
    <row r="4869" spans="1:12" x14ac:dyDescent="0.3">
      <c r="A4869" t="s">
        <v>264</v>
      </c>
      <c r="B4869" s="1">
        <v>44145</v>
      </c>
      <c r="C4869" s="1" t="str">
        <f t="shared" si="76"/>
        <v>20315</v>
      </c>
      <c r="D4869" t="s">
        <v>250</v>
      </c>
      <c r="E4869" t="s">
        <v>110</v>
      </c>
      <c r="F4869" t="s">
        <v>113</v>
      </c>
      <c r="G4869">
        <v>28</v>
      </c>
      <c r="H4869">
        <v>368.9</v>
      </c>
      <c r="I4869" t="s">
        <v>10</v>
      </c>
      <c r="J4869" t="str">
        <f>_xlfn.XLOOKUP(Table1_1[[#This Row],[Analyte]],[1]analyte_order!$B:$B,[1]analyte_order!$C:$C)</f>
        <v>375-85-9</v>
      </c>
      <c r="K4869">
        <f>_xlfn.XLOOKUP(Table1_1[[#This Row],[CAS_rn]],[1]analyte_order!$C:$C,[1]analyte_order!$E:$E)</f>
        <v>4</v>
      </c>
      <c r="L4869" s="3">
        <v>0.372</v>
      </c>
    </row>
    <row r="4870" spans="1:12" x14ac:dyDescent="0.3">
      <c r="A4870" t="s">
        <v>264</v>
      </c>
      <c r="B4870" s="1">
        <v>44145</v>
      </c>
      <c r="C4870" s="1" t="str">
        <f t="shared" si="76"/>
        <v>20315</v>
      </c>
      <c r="D4870" t="s">
        <v>250</v>
      </c>
      <c r="E4870" t="s">
        <v>110</v>
      </c>
      <c r="F4870" t="s">
        <v>113</v>
      </c>
      <c r="G4870">
        <v>28</v>
      </c>
      <c r="H4870">
        <v>368.9</v>
      </c>
      <c r="I4870" t="s">
        <v>11</v>
      </c>
      <c r="J4870" t="str">
        <f>_xlfn.XLOOKUP(Table1_1[[#This Row],[Analyte]],[1]analyte_order!$B:$B,[1]analyte_order!$C:$C)</f>
        <v>335-67-1</v>
      </c>
      <c r="K4870">
        <f>_xlfn.XLOOKUP(Table1_1[[#This Row],[CAS_rn]],[1]analyte_order!$C:$C,[1]analyte_order!$E:$E)</f>
        <v>5</v>
      </c>
      <c r="L4870" s="3">
        <v>0.1198</v>
      </c>
    </row>
    <row r="4871" spans="1:12" x14ac:dyDescent="0.3">
      <c r="A4871" t="s">
        <v>264</v>
      </c>
      <c r="B4871" s="1">
        <v>44145</v>
      </c>
      <c r="C4871" s="1" t="str">
        <f t="shared" si="76"/>
        <v>20315</v>
      </c>
      <c r="D4871" t="s">
        <v>250</v>
      </c>
      <c r="E4871" t="s">
        <v>110</v>
      </c>
      <c r="F4871" t="s">
        <v>113</v>
      </c>
      <c r="G4871">
        <v>28</v>
      </c>
      <c r="H4871">
        <v>368.9</v>
      </c>
      <c r="I4871" t="s">
        <v>12</v>
      </c>
      <c r="J4871" t="str">
        <f>_xlfn.XLOOKUP(Table1_1[[#This Row],[Analyte]],[1]analyte_order!$B:$B,[1]analyte_order!$C:$C)</f>
        <v>375-95-1</v>
      </c>
      <c r="K4871">
        <f>_xlfn.XLOOKUP(Table1_1[[#This Row],[CAS_rn]],[1]analyte_order!$C:$C,[1]analyte_order!$E:$E)</f>
        <v>6</v>
      </c>
      <c r="L4871" s="3">
        <v>5.9900000000000002E-2</v>
      </c>
    </row>
    <row r="4872" spans="1:12" x14ac:dyDescent="0.3">
      <c r="A4872" t="s">
        <v>264</v>
      </c>
      <c r="B4872" s="1">
        <v>44145</v>
      </c>
      <c r="C4872" s="1" t="str">
        <f t="shared" si="76"/>
        <v>20315</v>
      </c>
      <c r="D4872" t="s">
        <v>250</v>
      </c>
      <c r="E4872" t="s">
        <v>110</v>
      </c>
      <c r="F4872" t="s">
        <v>113</v>
      </c>
      <c r="G4872">
        <v>28</v>
      </c>
      <c r="H4872">
        <v>368.9</v>
      </c>
      <c r="I4872" t="s">
        <v>13</v>
      </c>
      <c r="J4872" t="str">
        <f>_xlfn.XLOOKUP(Table1_1[[#This Row],[Analyte]],[1]analyte_order!$B:$B,[1]analyte_order!$C:$C)</f>
        <v>375-73-5</v>
      </c>
      <c r="K4872">
        <f>_xlfn.XLOOKUP(Table1_1[[#This Row],[CAS_rn]],[1]analyte_order!$C:$C,[1]analyte_order!$E:$E)</f>
        <v>14</v>
      </c>
      <c r="L4872" s="3">
        <v>5.9900000000000002E-2</v>
      </c>
    </row>
    <row r="4873" spans="1:12" x14ac:dyDescent="0.3">
      <c r="A4873" t="s">
        <v>264</v>
      </c>
      <c r="B4873" s="1">
        <v>44145</v>
      </c>
      <c r="C4873" s="1" t="str">
        <f t="shared" si="76"/>
        <v>20315</v>
      </c>
      <c r="D4873" t="s">
        <v>250</v>
      </c>
      <c r="E4873" t="s">
        <v>110</v>
      </c>
      <c r="F4873" t="s">
        <v>113</v>
      </c>
      <c r="G4873">
        <v>28</v>
      </c>
      <c r="H4873">
        <v>368.9</v>
      </c>
      <c r="I4873" t="s">
        <v>14</v>
      </c>
      <c r="J4873" t="str">
        <f>_xlfn.XLOOKUP(Table1_1[[#This Row],[Analyte]],[1]analyte_order!$B:$B,[1]analyte_order!$C:$C)</f>
        <v>2706-91-4</v>
      </c>
      <c r="K4873">
        <f>_xlfn.XLOOKUP(Table1_1[[#This Row],[CAS_rn]],[1]analyte_order!$C:$C,[1]analyte_order!$E:$E)</f>
        <v>15</v>
      </c>
      <c r="L4873" s="3">
        <v>5.9900000000000002E-2</v>
      </c>
    </row>
    <row r="4874" spans="1:12" x14ac:dyDescent="0.3">
      <c r="A4874" t="s">
        <v>264</v>
      </c>
      <c r="B4874" s="1">
        <v>44145</v>
      </c>
      <c r="C4874" s="1" t="str">
        <f t="shared" si="76"/>
        <v>20315</v>
      </c>
      <c r="D4874" t="s">
        <v>250</v>
      </c>
      <c r="E4874" t="s">
        <v>110</v>
      </c>
      <c r="F4874" t="s">
        <v>113</v>
      </c>
      <c r="G4874">
        <v>28</v>
      </c>
      <c r="H4874">
        <v>368.9</v>
      </c>
      <c r="I4874" t="s">
        <v>15</v>
      </c>
      <c r="J4874" t="str">
        <f>_xlfn.XLOOKUP(Table1_1[[#This Row],[Analyte]],[1]analyte_order!$B:$B,[1]analyte_order!$C:$C)</f>
        <v>355-46-4</v>
      </c>
      <c r="K4874">
        <f>_xlfn.XLOOKUP(Table1_1[[#This Row],[CAS_rn]],[1]analyte_order!$C:$C,[1]analyte_order!$E:$E)</f>
        <v>16</v>
      </c>
      <c r="L4874" s="3">
        <v>2.61</v>
      </c>
    </row>
    <row r="4875" spans="1:12" x14ac:dyDescent="0.3">
      <c r="A4875" t="s">
        <v>264</v>
      </c>
      <c r="B4875" s="1">
        <v>44145</v>
      </c>
      <c r="C4875" s="1" t="str">
        <f t="shared" si="76"/>
        <v>20315</v>
      </c>
      <c r="D4875" t="s">
        <v>250</v>
      </c>
      <c r="E4875" t="s">
        <v>110</v>
      </c>
      <c r="F4875" t="s">
        <v>113</v>
      </c>
      <c r="G4875">
        <v>28</v>
      </c>
      <c r="H4875">
        <v>368.9</v>
      </c>
      <c r="I4875" t="s">
        <v>16</v>
      </c>
      <c r="J4875" t="str">
        <f>_xlfn.XLOOKUP(Table1_1[[#This Row],[Analyte]],[1]analyte_order!$B:$B,[1]analyte_order!$C:$C)</f>
        <v>375-92-8</v>
      </c>
      <c r="K4875">
        <f>_xlfn.XLOOKUP(Table1_1[[#This Row],[CAS_rn]],[1]analyte_order!$C:$C,[1]analyte_order!$E:$E)</f>
        <v>17</v>
      </c>
      <c r="L4875" s="3">
        <v>2.61</v>
      </c>
    </row>
    <row r="4876" spans="1:12" x14ac:dyDescent="0.3">
      <c r="A4876" t="s">
        <v>264</v>
      </c>
      <c r="B4876" s="1">
        <v>44145</v>
      </c>
      <c r="C4876" s="1" t="str">
        <f t="shared" si="76"/>
        <v>20315</v>
      </c>
      <c r="D4876" t="s">
        <v>250</v>
      </c>
      <c r="E4876" t="s">
        <v>110</v>
      </c>
      <c r="F4876" t="s">
        <v>113</v>
      </c>
      <c r="G4876">
        <v>28</v>
      </c>
      <c r="H4876">
        <v>368.9</v>
      </c>
      <c r="I4876" t="s">
        <v>17</v>
      </c>
      <c r="J4876" t="str">
        <f>_xlfn.XLOOKUP(Table1_1[[#This Row],[Analyte]],[1]analyte_order!$B:$B,[1]analyte_order!$C:$C)</f>
        <v>1763-23-1</v>
      </c>
      <c r="K4876">
        <f>_xlfn.XLOOKUP(Table1_1[[#This Row],[CAS_rn]],[1]analyte_order!$C:$C,[1]analyte_order!$E:$E)</f>
        <v>18</v>
      </c>
      <c r="L4876" s="3">
        <v>5340</v>
      </c>
    </row>
    <row r="4877" spans="1:12" x14ac:dyDescent="0.3">
      <c r="A4877" t="s">
        <v>264</v>
      </c>
      <c r="B4877" s="1">
        <v>44145</v>
      </c>
      <c r="C4877" s="1" t="str">
        <f t="shared" si="76"/>
        <v>20315</v>
      </c>
      <c r="D4877" t="s">
        <v>250</v>
      </c>
      <c r="E4877" t="s">
        <v>110</v>
      </c>
      <c r="F4877" t="s">
        <v>113</v>
      </c>
      <c r="G4877">
        <v>28</v>
      </c>
      <c r="H4877">
        <v>368.9</v>
      </c>
      <c r="I4877" t="s">
        <v>18</v>
      </c>
      <c r="J4877" t="str">
        <f>_xlfn.XLOOKUP(Table1_1[[#This Row],[Analyte]],[1]analyte_order!$B:$B,[1]analyte_order!$C:$C)</f>
        <v>27619-97-2</v>
      </c>
      <c r="K4877">
        <f>_xlfn.XLOOKUP(Table1_1[[#This Row],[CAS_rn]],[1]analyte_order!$C:$C,[1]analyte_order!$E:$E)</f>
        <v>23</v>
      </c>
      <c r="L4877" s="3">
        <v>5.9900000000000002E-2</v>
      </c>
    </row>
    <row r="4878" spans="1:12" x14ac:dyDescent="0.3">
      <c r="A4878" t="s">
        <v>265</v>
      </c>
      <c r="B4878" s="1">
        <v>44145</v>
      </c>
      <c r="C4878" s="1" t="str">
        <f t="shared" si="76"/>
        <v>20315</v>
      </c>
      <c r="D4878" t="s">
        <v>250</v>
      </c>
      <c r="E4878" t="s">
        <v>110</v>
      </c>
      <c r="F4878" t="s">
        <v>115</v>
      </c>
      <c r="G4878">
        <v>28</v>
      </c>
      <c r="H4878">
        <v>368.9</v>
      </c>
      <c r="I4878" t="s">
        <v>7</v>
      </c>
      <c r="J4878" t="str">
        <f>_xlfn.XLOOKUP(Table1_1[[#This Row],[Analyte]],[1]analyte_order!$B:$B,[1]analyte_order!$C:$C)</f>
        <v>375-22-4</v>
      </c>
      <c r="K4878">
        <f>_xlfn.XLOOKUP(Table1_1[[#This Row],[CAS_rn]],[1]analyte_order!$C:$C,[1]analyte_order!$E:$E)</f>
        <v>1</v>
      </c>
      <c r="L4878" s="3">
        <v>4.7899999999999998E-2</v>
      </c>
    </row>
    <row r="4879" spans="1:12" x14ac:dyDescent="0.3">
      <c r="A4879" t="s">
        <v>265</v>
      </c>
      <c r="B4879" s="1">
        <v>44145</v>
      </c>
      <c r="C4879" s="1" t="str">
        <f t="shared" si="76"/>
        <v>20315</v>
      </c>
      <c r="D4879" t="s">
        <v>250</v>
      </c>
      <c r="E4879" t="s">
        <v>110</v>
      </c>
      <c r="F4879" t="s">
        <v>115</v>
      </c>
      <c r="G4879">
        <v>28</v>
      </c>
      <c r="H4879">
        <v>368.9</v>
      </c>
      <c r="I4879" t="s">
        <v>8</v>
      </c>
      <c r="J4879" t="str">
        <f>_xlfn.XLOOKUP(Table1_1[[#This Row],[Analyte]],[1]analyte_order!$B:$B,[1]analyte_order!$C:$C)</f>
        <v>2706-90-3</v>
      </c>
      <c r="K4879">
        <f>_xlfn.XLOOKUP(Table1_1[[#This Row],[CAS_rn]],[1]analyte_order!$C:$C,[1]analyte_order!$E:$E)</f>
        <v>2</v>
      </c>
      <c r="L4879" s="3">
        <v>4.7899999999999998E-2</v>
      </c>
    </row>
    <row r="4880" spans="1:12" x14ac:dyDescent="0.3">
      <c r="A4880" t="s">
        <v>265</v>
      </c>
      <c r="B4880" s="1">
        <v>44145</v>
      </c>
      <c r="C4880" s="1" t="str">
        <f t="shared" si="76"/>
        <v>20315</v>
      </c>
      <c r="D4880" t="s">
        <v>250</v>
      </c>
      <c r="E4880" t="s">
        <v>110</v>
      </c>
      <c r="F4880" t="s">
        <v>115</v>
      </c>
      <c r="G4880">
        <v>28</v>
      </c>
      <c r="H4880">
        <v>368.9</v>
      </c>
      <c r="I4880" t="s">
        <v>9</v>
      </c>
      <c r="J4880" t="str">
        <f>_xlfn.XLOOKUP(Table1_1[[#This Row],[Analyte]],[1]analyte_order!$B:$B,[1]analyte_order!$C:$C)</f>
        <v>307-24-4</v>
      </c>
      <c r="K4880">
        <f>_xlfn.XLOOKUP(Table1_1[[#This Row],[CAS_rn]],[1]analyte_order!$C:$C,[1]analyte_order!$E:$E)</f>
        <v>3</v>
      </c>
      <c r="L4880" s="3">
        <v>9.5799999999999996E-2</v>
      </c>
    </row>
    <row r="4881" spans="1:12" x14ac:dyDescent="0.3">
      <c r="A4881" t="s">
        <v>265</v>
      </c>
      <c r="B4881" s="1">
        <v>44145</v>
      </c>
      <c r="C4881" s="1" t="str">
        <f t="shared" si="76"/>
        <v>20315</v>
      </c>
      <c r="D4881" t="s">
        <v>250</v>
      </c>
      <c r="E4881" t="s">
        <v>110</v>
      </c>
      <c r="F4881" t="s">
        <v>115</v>
      </c>
      <c r="G4881">
        <v>28</v>
      </c>
      <c r="H4881">
        <v>368.9</v>
      </c>
      <c r="I4881" t="s">
        <v>10</v>
      </c>
      <c r="J4881" t="str">
        <f>_xlfn.XLOOKUP(Table1_1[[#This Row],[Analyte]],[1]analyte_order!$B:$B,[1]analyte_order!$C:$C)</f>
        <v>375-85-9</v>
      </c>
      <c r="K4881">
        <f>_xlfn.XLOOKUP(Table1_1[[#This Row],[CAS_rn]],[1]analyte_order!$C:$C,[1]analyte_order!$E:$E)</f>
        <v>4</v>
      </c>
      <c r="L4881" s="3">
        <v>9.5799999999999996E-2</v>
      </c>
    </row>
    <row r="4882" spans="1:12" x14ac:dyDescent="0.3">
      <c r="A4882" t="s">
        <v>265</v>
      </c>
      <c r="B4882" s="1">
        <v>44145</v>
      </c>
      <c r="C4882" s="1" t="str">
        <f t="shared" si="76"/>
        <v>20315</v>
      </c>
      <c r="D4882" t="s">
        <v>250</v>
      </c>
      <c r="E4882" t="s">
        <v>110</v>
      </c>
      <c r="F4882" t="s">
        <v>115</v>
      </c>
      <c r="G4882">
        <v>28</v>
      </c>
      <c r="H4882">
        <v>368.9</v>
      </c>
      <c r="I4882" t="s">
        <v>11</v>
      </c>
      <c r="J4882" t="str">
        <f>_xlfn.XLOOKUP(Table1_1[[#This Row],[Analyte]],[1]analyte_order!$B:$B,[1]analyte_order!$C:$C)</f>
        <v>335-67-1</v>
      </c>
      <c r="K4882">
        <f>_xlfn.XLOOKUP(Table1_1[[#This Row],[CAS_rn]],[1]analyte_order!$C:$C,[1]analyte_order!$E:$E)</f>
        <v>5</v>
      </c>
      <c r="L4882" s="3">
        <v>4.7899999999999998E-2</v>
      </c>
    </row>
    <row r="4883" spans="1:12" x14ac:dyDescent="0.3">
      <c r="A4883" t="s">
        <v>265</v>
      </c>
      <c r="B4883" s="1">
        <v>44145</v>
      </c>
      <c r="C4883" s="1" t="str">
        <f t="shared" si="76"/>
        <v>20315</v>
      </c>
      <c r="D4883" t="s">
        <v>250</v>
      </c>
      <c r="E4883" t="s">
        <v>110</v>
      </c>
      <c r="F4883" t="s">
        <v>115</v>
      </c>
      <c r="G4883">
        <v>28</v>
      </c>
      <c r="H4883">
        <v>368.9</v>
      </c>
      <c r="I4883" t="s">
        <v>12</v>
      </c>
      <c r="J4883" t="str">
        <f>_xlfn.XLOOKUP(Table1_1[[#This Row],[Analyte]],[1]analyte_order!$B:$B,[1]analyte_order!$C:$C)</f>
        <v>375-95-1</v>
      </c>
      <c r="K4883">
        <f>_xlfn.XLOOKUP(Table1_1[[#This Row],[CAS_rn]],[1]analyte_order!$C:$C,[1]analyte_order!$E:$E)</f>
        <v>6</v>
      </c>
      <c r="L4883" s="3">
        <v>4.7899999999999998E-2</v>
      </c>
    </row>
    <row r="4884" spans="1:12" x14ac:dyDescent="0.3">
      <c r="A4884" t="s">
        <v>265</v>
      </c>
      <c r="B4884" s="1">
        <v>44145</v>
      </c>
      <c r="C4884" s="1" t="str">
        <f t="shared" si="76"/>
        <v>20315</v>
      </c>
      <c r="D4884" t="s">
        <v>250</v>
      </c>
      <c r="E4884" t="s">
        <v>110</v>
      </c>
      <c r="F4884" t="s">
        <v>115</v>
      </c>
      <c r="G4884">
        <v>28</v>
      </c>
      <c r="H4884">
        <v>368.9</v>
      </c>
      <c r="I4884" t="s">
        <v>13</v>
      </c>
      <c r="J4884" t="str">
        <f>_xlfn.XLOOKUP(Table1_1[[#This Row],[Analyte]],[1]analyte_order!$B:$B,[1]analyte_order!$C:$C)</f>
        <v>375-73-5</v>
      </c>
      <c r="K4884">
        <f>_xlfn.XLOOKUP(Table1_1[[#This Row],[CAS_rn]],[1]analyte_order!$C:$C,[1]analyte_order!$E:$E)</f>
        <v>14</v>
      </c>
      <c r="L4884" s="3">
        <v>4.7899999999999998E-2</v>
      </c>
    </row>
    <row r="4885" spans="1:12" x14ac:dyDescent="0.3">
      <c r="A4885" t="s">
        <v>265</v>
      </c>
      <c r="B4885" s="1">
        <v>44145</v>
      </c>
      <c r="C4885" s="1" t="str">
        <f t="shared" si="76"/>
        <v>20315</v>
      </c>
      <c r="D4885" t="s">
        <v>250</v>
      </c>
      <c r="E4885" t="s">
        <v>110</v>
      </c>
      <c r="F4885" t="s">
        <v>115</v>
      </c>
      <c r="G4885">
        <v>28</v>
      </c>
      <c r="H4885">
        <v>368.9</v>
      </c>
      <c r="I4885" t="s">
        <v>14</v>
      </c>
      <c r="J4885" t="str">
        <f>_xlfn.XLOOKUP(Table1_1[[#This Row],[Analyte]],[1]analyte_order!$B:$B,[1]analyte_order!$C:$C)</f>
        <v>2706-91-4</v>
      </c>
      <c r="K4885">
        <f>_xlfn.XLOOKUP(Table1_1[[#This Row],[CAS_rn]],[1]analyte_order!$C:$C,[1]analyte_order!$E:$E)</f>
        <v>15</v>
      </c>
      <c r="L4885" s="3">
        <v>4.7899999999999998E-2</v>
      </c>
    </row>
    <row r="4886" spans="1:12" x14ac:dyDescent="0.3">
      <c r="A4886" t="s">
        <v>265</v>
      </c>
      <c r="B4886" s="1">
        <v>44145</v>
      </c>
      <c r="C4886" s="1" t="str">
        <f t="shared" si="76"/>
        <v>20315</v>
      </c>
      <c r="D4886" t="s">
        <v>250</v>
      </c>
      <c r="E4886" t="s">
        <v>110</v>
      </c>
      <c r="F4886" t="s">
        <v>115</v>
      </c>
      <c r="G4886">
        <v>28</v>
      </c>
      <c r="H4886">
        <v>368.9</v>
      </c>
      <c r="I4886" t="s">
        <v>15</v>
      </c>
      <c r="J4886" t="str">
        <f>_xlfn.XLOOKUP(Table1_1[[#This Row],[Analyte]],[1]analyte_order!$B:$B,[1]analyte_order!$C:$C)</f>
        <v>355-46-4</v>
      </c>
      <c r="K4886">
        <f>_xlfn.XLOOKUP(Table1_1[[#This Row],[CAS_rn]],[1]analyte_order!$C:$C,[1]analyte_order!$E:$E)</f>
        <v>16</v>
      </c>
      <c r="L4886" s="3">
        <v>1.36</v>
      </c>
    </row>
    <row r="4887" spans="1:12" x14ac:dyDescent="0.3">
      <c r="A4887" t="s">
        <v>265</v>
      </c>
      <c r="B4887" s="1">
        <v>44145</v>
      </c>
      <c r="C4887" s="1" t="str">
        <f t="shared" si="76"/>
        <v>20315</v>
      </c>
      <c r="D4887" t="s">
        <v>250</v>
      </c>
      <c r="E4887" t="s">
        <v>110</v>
      </c>
      <c r="F4887" t="s">
        <v>115</v>
      </c>
      <c r="G4887">
        <v>28</v>
      </c>
      <c r="H4887">
        <v>368.9</v>
      </c>
      <c r="I4887" t="s">
        <v>16</v>
      </c>
      <c r="J4887" t="str">
        <f>_xlfn.XLOOKUP(Table1_1[[#This Row],[Analyte]],[1]analyte_order!$B:$B,[1]analyte_order!$C:$C)</f>
        <v>375-92-8</v>
      </c>
      <c r="K4887">
        <f>_xlfn.XLOOKUP(Table1_1[[#This Row],[CAS_rn]],[1]analyte_order!$C:$C,[1]analyte_order!$E:$E)</f>
        <v>17</v>
      </c>
      <c r="L4887" s="3">
        <v>0.29699999999999999</v>
      </c>
    </row>
    <row r="4888" spans="1:12" x14ac:dyDescent="0.3">
      <c r="A4888" t="s">
        <v>265</v>
      </c>
      <c r="B4888" s="1">
        <v>44145</v>
      </c>
      <c r="C4888" s="1" t="str">
        <f t="shared" si="76"/>
        <v>20315</v>
      </c>
      <c r="D4888" t="s">
        <v>250</v>
      </c>
      <c r="E4888" t="s">
        <v>110</v>
      </c>
      <c r="F4888" t="s">
        <v>115</v>
      </c>
      <c r="G4888">
        <v>28</v>
      </c>
      <c r="H4888">
        <v>368.9</v>
      </c>
      <c r="I4888" t="s">
        <v>17</v>
      </c>
      <c r="J4888" t="str">
        <f>_xlfn.XLOOKUP(Table1_1[[#This Row],[Analyte]],[1]analyte_order!$B:$B,[1]analyte_order!$C:$C)</f>
        <v>1763-23-1</v>
      </c>
      <c r="K4888">
        <f>_xlfn.XLOOKUP(Table1_1[[#This Row],[CAS_rn]],[1]analyte_order!$C:$C,[1]analyte_order!$E:$E)</f>
        <v>18</v>
      </c>
      <c r="L4888" s="3">
        <v>751</v>
      </c>
    </row>
    <row r="4889" spans="1:12" x14ac:dyDescent="0.3">
      <c r="A4889" t="s">
        <v>265</v>
      </c>
      <c r="B4889" s="1">
        <v>44145</v>
      </c>
      <c r="C4889" s="1" t="str">
        <f t="shared" si="76"/>
        <v>20315</v>
      </c>
      <c r="D4889" t="s">
        <v>250</v>
      </c>
      <c r="E4889" t="s">
        <v>110</v>
      </c>
      <c r="F4889" t="s">
        <v>115</v>
      </c>
      <c r="G4889">
        <v>28</v>
      </c>
      <c r="H4889">
        <v>368.9</v>
      </c>
      <c r="I4889" t="s">
        <v>18</v>
      </c>
      <c r="J4889" t="str">
        <f>_xlfn.XLOOKUP(Table1_1[[#This Row],[Analyte]],[1]analyte_order!$B:$B,[1]analyte_order!$C:$C)</f>
        <v>27619-97-2</v>
      </c>
      <c r="K4889">
        <f>_xlfn.XLOOKUP(Table1_1[[#This Row],[CAS_rn]],[1]analyte_order!$C:$C,[1]analyte_order!$E:$E)</f>
        <v>23</v>
      </c>
      <c r="L4889" s="3">
        <v>4.7899999999999998E-2</v>
      </c>
    </row>
    <row r="4890" spans="1:12" x14ac:dyDescent="0.3">
      <c r="A4890" t="s">
        <v>266</v>
      </c>
      <c r="B4890" s="1">
        <v>44145</v>
      </c>
      <c r="C4890" s="1" t="str">
        <f t="shared" si="76"/>
        <v>20315</v>
      </c>
      <c r="D4890" t="s">
        <v>250</v>
      </c>
      <c r="E4890" t="s">
        <v>120</v>
      </c>
      <c r="F4890" t="s">
        <v>111</v>
      </c>
      <c r="G4890">
        <v>32</v>
      </c>
      <c r="H4890">
        <v>519.54999999999995</v>
      </c>
      <c r="I4890" t="s">
        <v>7</v>
      </c>
      <c r="J4890" t="str">
        <f>_xlfn.XLOOKUP(Table1_1[[#This Row],[Analyte]],[1]analyte_order!$B:$B,[1]analyte_order!$C:$C)</f>
        <v>375-22-4</v>
      </c>
      <c r="K4890">
        <f>_xlfn.XLOOKUP(Table1_1[[#This Row],[CAS_rn]],[1]analyte_order!$C:$C,[1]analyte_order!$E:$E)</f>
        <v>1</v>
      </c>
      <c r="L4890" s="3">
        <v>4.4900000000000002E-2</v>
      </c>
    </row>
    <row r="4891" spans="1:12" x14ac:dyDescent="0.3">
      <c r="A4891" t="s">
        <v>266</v>
      </c>
      <c r="B4891" s="1">
        <v>44145</v>
      </c>
      <c r="C4891" s="1" t="str">
        <f t="shared" si="76"/>
        <v>20315</v>
      </c>
      <c r="D4891" t="s">
        <v>250</v>
      </c>
      <c r="E4891" t="s">
        <v>120</v>
      </c>
      <c r="F4891" t="s">
        <v>111</v>
      </c>
      <c r="G4891">
        <v>32</v>
      </c>
      <c r="H4891">
        <v>519.54999999999995</v>
      </c>
      <c r="I4891" t="s">
        <v>8</v>
      </c>
      <c r="J4891" t="str">
        <f>_xlfn.XLOOKUP(Table1_1[[#This Row],[Analyte]],[1]analyte_order!$B:$B,[1]analyte_order!$C:$C)</f>
        <v>2706-90-3</v>
      </c>
      <c r="K4891">
        <f>_xlfn.XLOOKUP(Table1_1[[#This Row],[CAS_rn]],[1]analyte_order!$C:$C,[1]analyte_order!$E:$E)</f>
        <v>2</v>
      </c>
      <c r="L4891" s="3">
        <v>8.9700000000000002E-2</v>
      </c>
    </row>
    <row r="4892" spans="1:12" x14ac:dyDescent="0.3">
      <c r="A4892" t="s">
        <v>266</v>
      </c>
      <c r="B4892" s="1">
        <v>44145</v>
      </c>
      <c r="C4892" s="1" t="str">
        <f t="shared" si="76"/>
        <v>20315</v>
      </c>
      <c r="D4892" t="s">
        <v>250</v>
      </c>
      <c r="E4892" t="s">
        <v>120</v>
      </c>
      <c r="F4892" t="s">
        <v>111</v>
      </c>
      <c r="G4892">
        <v>32</v>
      </c>
      <c r="H4892">
        <v>519.54999999999995</v>
      </c>
      <c r="I4892" t="s">
        <v>9</v>
      </c>
      <c r="J4892" t="str">
        <f>_xlfn.XLOOKUP(Table1_1[[#This Row],[Analyte]],[1]analyte_order!$B:$B,[1]analyte_order!$C:$C)</f>
        <v>307-24-4</v>
      </c>
      <c r="K4892">
        <f>_xlfn.XLOOKUP(Table1_1[[#This Row],[CAS_rn]],[1]analyte_order!$C:$C,[1]analyte_order!$E:$E)</f>
        <v>3</v>
      </c>
      <c r="L4892" s="3">
        <v>4.4900000000000002E-2</v>
      </c>
    </row>
    <row r="4893" spans="1:12" x14ac:dyDescent="0.3">
      <c r="A4893" t="s">
        <v>266</v>
      </c>
      <c r="B4893" s="1">
        <v>44145</v>
      </c>
      <c r="C4893" s="1" t="str">
        <f t="shared" si="76"/>
        <v>20315</v>
      </c>
      <c r="D4893" t="s">
        <v>250</v>
      </c>
      <c r="E4893" t="s">
        <v>120</v>
      </c>
      <c r="F4893" t="s">
        <v>111</v>
      </c>
      <c r="G4893">
        <v>32</v>
      </c>
      <c r="H4893">
        <v>519.54999999999995</v>
      </c>
      <c r="I4893" t="s">
        <v>10</v>
      </c>
      <c r="J4893" t="str">
        <f>_xlfn.XLOOKUP(Table1_1[[#This Row],[Analyte]],[1]analyte_order!$B:$B,[1]analyte_order!$C:$C)</f>
        <v>375-85-9</v>
      </c>
      <c r="K4893">
        <f>_xlfn.XLOOKUP(Table1_1[[#This Row],[CAS_rn]],[1]analyte_order!$C:$C,[1]analyte_order!$E:$E)</f>
        <v>4</v>
      </c>
      <c r="L4893" s="3">
        <v>8.9700000000000002E-2</v>
      </c>
    </row>
    <row r="4894" spans="1:12" x14ac:dyDescent="0.3">
      <c r="A4894" t="s">
        <v>266</v>
      </c>
      <c r="B4894" s="1">
        <v>44145</v>
      </c>
      <c r="C4894" s="1" t="str">
        <f t="shared" si="76"/>
        <v>20315</v>
      </c>
      <c r="D4894" t="s">
        <v>250</v>
      </c>
      <c r="E4894" t="s">
        <v>120</v>
      </c>
      <c r="F4894" t="s">
        <v>111</v>
      </c>
      <c r="G4894">
        <v>32</v>
      </c>
      <c r="H4894">
        <v>519.54999999999995</v>
      </c>
      <c r="I4894" t="s">
        <v>11</v>
      </c>
      <c r="J4894" t="str">
        <f>_xlfn.XLOOKUP(Table1_1[[#This Row],[Analyte]],[1]analyte_order!$B:$B,[1]analyte_order!$C:$C)</f>
        <v>335-67-1</v>
      </c>
      <c r="K4894">
        <f>_xlfn.XLOOKUP(Table1_1[[#This Row],[CAS_rn]],[1]analyte_order!$C:$C,[1]analyte_order!$E:$E)</f>
        <v>5</v>
      </c>
      <c r="L4894" s="3">
        <v>4.4900000000000002E-2</v>
      </c>
    </row>
    <row r="4895" spans="1:12" x14ac:dyDescent="0.3">
      <c r="A4895" t="s">
        <v>266</v>
      </c>
      <c r="B4895" s="1">
        <v>44145</v>
      </c>
      <c r="C4895" s="1" t="str">
        <f t="shared" si="76"/>
        <v>20315</v>
      </c>
      <c r="D4895" t="s">
        <v>250</v>
      </c>
      <c r="E4895" t="s">
        <v>120</v>
      </c>
      <c r="F4895" t="s">
        <v>111</v>
      </c>
      <c r="G4895">
        <v>32</v>
      </c>
      <c r="H4895">
        <v>519.54999999999995</v>
      </c>
      <c r="I4895" t="s">
        <v>12</v>
      </c>
      <c r="J4895" t="str">
        <f>_xlfn.XLOOKUP(Table1_1[[#This Row],[Analyte]],[1]analyte_order!$B:$B,[1]analyte_order!$C:$C)</f>
        <v>375-95-1</v>
      </c>
      <c r="K4895">
        <f>_xlfn.XLOOKUP(Table1_1[[#This Row],[CAS_rn]],[1]analyte_order!$C:$C,[1]analyte_order!$E:$E)</f>
        <v>6</v>
      </c>
      <c r="L4895" s="3">
        <v>4.4900000000000002E-2</v>
      </c>
    </row>
    <row r="4896" spans="1:12" x14ac:dyDescent="0.3">
      <c r="A4896" t="s">
        <v>266</v>
      </c>
      <c r="B4896" s="1">
        <v>44145</v>
      </c>
      <c r="C4896" s="1" t="str">
        <f t="shared" si="76"/>
        <v>20315</v>
      </c>
      <c r="D4896" t="s">
        <v>250</v>
      </c>
      <c r="E4896" t="s">
        <v>120</v>
      </c>
      <c r="F4896" t="s">
        <v>111</v>
      </c>
      <c r="G4896">
        <v>32</v>
      </c>
      <c r="H4896">
        <v>519.54999999999995</v>
      </c>
      <c r="I4896" t="s">
        <v>13</v>
      </c>
      <c r="J4896" t="str">
        <f>_xlfn.XLOOKUP(Table1_1[[#This Row],[Analyte]],[1]analyte_order!$B:$B,[1]analyte_order!$C:$C)</f>
        <v>375-73-5</v>
      </c>
      <c r="K4896">
        <f>_xlfn.XLOOKUP(Table1_1[[#This Row],[CAS_rn]],[1]analyte_order!$C:$C,[1]analyte_order!$E:$E)</f>
        <v>14</v>
      </c>
      <c r="L4896" s="3">
        <v>4.4900000000000002E-2</v>
      </c>
    </row>
    <row r="4897" spans="1:12" x14ac:dyDescent="0.3">
      <c r="A4897" t="s">
        <v>266</v>
      </c>
      <c r="B4897" s="1">
        <v>44145</v>
      </c>
      <c r="C4897" s="1" t="str">
        <f t="shared" si="76"/>
        <v>20315</v>
      </c>
      <c r="D4897" t="s">
        <v>250</v>
      </c>
      <c r="E4897" t="s">
        <v>120</v>
      </c>
      <c r="F4897" t="s">
        <v>111</v>
      </c>
      <c r="G4897">
        <v>32</v>
      </c>
      <c r="H4897">
        <v>519.54999999999995</v>
      </c>
      <c r="I4897" t="s">
        <v>14</v>
      </c>
      <c r="J4897" t="str">
        <f>_xlfn.XLOOKUP(Table1_1[[#This Row],[Analyte]],[1]analyte_order!$B:$B,[1]analyte_order!$C:$C)</f>
        <v>2706-91-4</v>
      </c>
      <c r="K4897">
        <f>_xlfn.XLOOKUP(Table1_1[[#This Row],[CAS_rn]],[1]analyte_order!$C:$C,[1]analyte_order!$E:$E)</f>
        <v>15</v>
      </c>
      <c r="L4897" s="3">
        <v>4.4900000000000002E-2</v>
      </c>
    </row>
    <row r="4898" spans="1:12" x14ac:dyDescent="0.3">
      <c r="A4898" t="s">
        <v>266</v>
      </c>
      <c r="B4898" s="1">
        <v>44145</v>
      </c>
      <c r="C4898" s="1" t="str">
        <f t="shared" si="76"/>
        <v>20315</v>
      </c>
      <c r="D4898" t="s">
        <v>250</v>
      </c>
      <c r="E4898" t="s">
        <v>120</v>
      </c>
      <c r="F4898" t="s">
        <v>111</v>
      </c>
      <c r="G4898">
        <v>32</v>
      </c>
      <c r="H4898">
        <v>519.54999999999995</v>
      </c>
      <c r="I4898" t="s">
        <v>15</v>
      </c>
      <c r="J4898" t="str">
        <f>_xlfn.XLOOKUP(Table1_1[[#This Row],[Analyte]],[1]analyte_order!$B:$B,[1]analyte_order!$C:$C)</f>
        <v>355-46-4</v>
      </c>
      <c r="K4898">
        <f>_xlfn.XLOOKUP(Table1_1[[#This Row],[CAS_rn]],[1]analyte_order!$C:$C,[1]analyte_order!$E:$E)</f>
        <v>16</v>
      </c>
      <c r="L4898" s="3">
        <v>1.1100000000000001</v>
      </c>
    </row>
    <row r="4899" spans="1:12" x14ac:dyDescent="0.3">
      <c r="A4899" t="s">
        <v>266</v>
      </c>
      <c r="B4899" s="1">
        <v>44145</v>
      </c>
      <c r="C4899" s="1" t="str">
        <f t="shared" si="76"/>
        <v>20315</v>
      </c>
      <c r="D4899" t="s">
        <v>250</v>
      </c>
      <c r="E4899" t="s">
        <v>120</v>
      </c>
      <c r="F4899" t="s">
        <v>111</v>
      </c>
      <c r="G4899">
        <v>32</v>
      </c>
      <c r="H4899">
        <v>519.54999999999995</v>
      </c>
      <c r="I4899" t="s">
        <v>16</v>
      </c>
      <c r="J4899" t="str">
        <f>_xlfn.XLOOKUP(Table1_1[[#This Row],[Analyte]],[1]analyte_order!$B:$B,[1]analyte_order!$C:$C)</f>
        <v>375-92-8</v>
      </c>
      <c r="K4899">
        <f>_xlfn.XLOOKUP(Table1_1[[#This Row],[CAS_rn]],[1]analyte_order!$C:$C,[1]analyte_order!$E:$E)</f>
        <v>17</v>
      </c>
      <c r="L4899" s="3">
        <v>1</v>
      </c>
    </row>
    <row r="4900" spans="1:12" x14ac:dyDescent="0.3">
      <c r="A4900" t="s">
        <v>266</v>
      </c>
      <c r="B4900" s="1">
        <v>44145</v>
      </c>
      <c r="C4900" s="1" t="str">
        <f t="shared" si="76"/>
        <v>20315</v>
      </c>
      <c r="D4900" t="s">
        <v>250</v>
      </c>
      <c r="E4900" t="s">
        <v>120</v>
      </c>
      <c r="F4900" t="s">
        <v>111</v>
      </c>
      <c r="G4900">
        <v>32</v>
      </c>
      <c r="H4900">
        <v>519.54999999999995</v>
      </c>
      <c r="I4900" t="s">
        <v>17</v>
      </c>
      <c r="J4900" t="str">
        <f>_xlfn.XLOOKUP(Table1_1[[#This Row],[Analyte]],[1]analyte_order!$B:$B,[1]analyte_order!$C:$C)</f>
        <v>1763-23-1</v>
      </c>
      <c r="K4900">
        <f>_xlfn.XLOOKUP(Table1_1[[#This Row],[CAS_rn]],[1]analyte_order!$C:$C,[1]analyte_order!$E:$E)</f>
        <v>18</v>
      </c>
      <c r="L4900" s="3">
        <v>2230</v>
      </c>
    </row>
    <row r="4901" spans="1:12" x14ac:dyDescent="0.3">
      <c r="A4901" t="s">
        <v>266</v>
      </c>
      <c r="B4901" s="1">
        <v>44145</v>
      </c>
      <c r="C4901" s="1" t="str">
        <f t="shared" si="76"/>
        <v>20315</v>
      </c>
      <c r="D4901" t="s">
        <v>250</v>
      </c>
      <c r="E4901" t="s">
        <v>120</v>
      </c>
      <c r="F4901" t="s">
        <v>111</v>
      </c>
      <c r="G4901">
        <v>32</v>
      </c>
      <c r="H4901">
        <v>519.54999999999995</v>
      </c>
      <c r="I4901" t="s">
        <v>18</v>
      </c>
      <c r="J4901" t="str">
        <f>_xlfn.XLOOKUP(Table1_1[[#This Row],[Analyte]],[1]analyte_order!$B:$B,[1]analyte_order!$C:$C)</f>
        <v>27619-97-2</v>
      </c>
      <c r="K4901">
        <f>_xlfn.XLOOKUP(Table1_1[[#This Row],[CAS_rn]],[1]analyte_order!$C:$C,[1]analyte_order!$E:$E)</f>
        <v>23</v>
      </c>
      <c r="L4901" s="3">
        <v>4.4900000000000002E-2</v>
      </c>
    </row>
    <row r="4902" spans="1:12" x14ac:dyDescent="0.3">
      <c r="A4902" t="s">
        <v>267</v>
      </c>
      <c r="B4902" s="1">
        <v>44145</v>
      </c>
      <c r="C4902" s="1" t="str">
        <f t="shared" si="76"/>
        <v>20315</v>
      </c>
      <c r="D4902" t="s">
        <v>250</v>
      </c>
      <c r="E4902" t="s">
        <v>120</v>
      </c>
      <c r="F4902" t="s">
        <v>113</v>
      </c>
      <c r="G4902">
        <v>32</v>
      </c>
      <c r="H4902">
        <v>519.54999999999995</v>
      </c>
      <c r="I4902" t="s">
        <v>7</v>
      </c>
      <c r="J4902" t="str">
        <f>_xlfn.XLOOKUP(Table1_1[[#This Row],[Analyte]],[1]analyte_order!$B:$B,[1]analyte_order!$C:$C)</f>
        <v>375-22-4</v>
      </c>
      <c r="K4902">
        <f>_xlfn.XLOOKUP(Table1_1[[#This Row],[CAS_rn]],[1]analyte_order!$C:$C,[1]analyte_order!$E:$E)</f>
        <v>1</v>
      </c>
      <c r="L4902" s="3">
        <v>3.1199999999999999E-2</v>
      </c>
    </row>
    <row r="4903" spans="1:12" x14ac:dyDescent="0.3">
      <c r="A4903" t="s">
        <v>267</v>
      </c>
      <c r="B4903" s="1">
        <v>44145</v>
      </c>
      <c r="C4903" s="1" t="str">
        <f t="shared" si="76"/>
        <v>20315</v>
      </c>
      <c r="D4903" t="s">
        <v>250</v>
      </c>
      <c r="E4903" t="s">
        <v>120</v>
      </c>
      <c r="F4903" t="s">
        <v>113</v>
      </c>
      <c r="G4903">
        <v>32</v>
      </c>
      <c r="H4903">
        <v>519.54999999999995</v>
      </c>
      <c r="I4903" t="s">
        <v>7</v>
      </c>
      <c r="J4903" t="str">
        <f>_xlfn.XLOOKUP(Table1_1[[#This Row],[Analyte]],[1]analyte_order!$B:$B,[1]analyte_order!$C:$C)</f>
        <v>375-22-4</v>
      </c>
      <c r="K4903">
        <f>_xlfn.XLOOKUP(Table1_1[[#This Row],[CAS_rn]],[1]analyte_order!$C:$C,[1]analyte_order!$E:$E)</f>
        <v>1</v>
      </c>
      <c r="L4903" s="3">
        <v>3.1211635697788134E-2</v>
      </c>
    </row>
    <row r="4904" spans="1:12" x14ac:dyDescent="0.3">
      <c r="A4904" t="s">
        <v>267</v>
      </c>
      <c r="B4904" s="1">
        <v>44145</v>
      </c>
      <c r="C4904" s="1" t="str">
        <f t="shared" si="76"/>
        <v>20315</v>
      </c>
      <c r="D4904" t="s">
        <v>250</v>
      </c>
      <c r="E4904" t="s">
        <v>120</v>
      </c>
      <c r="F4904" t="s">
        <v>113</v>
      </c>
      <c r="G4904">
        <v>32</v>
      </c>
      <c r="H4904">
        <v>519.54999999999995</v>
      </c>
      <c r="I4904" t="s">
        <v>8</v>
      </c>
      <c r="J4904" t="str">
        <f>_xlfn.XLOOKUP(Table1_1[[#This Row],[Analyte]],[1]analyte_order!$B:$B,[1]analyte_order!$C:$C)</f>
        <v>2706-90-3</v>
      </c>
      <c r="K4904">
        <f>_xlfn.XLOOKUP(Table1_1[[#This Row],[CAS_rn]],[1]analyte_order!$C:$C,[1]analyte_order!$E:$E)</f>
        <v>2</v>
      </c>
      <c r="L4904" s="3">
        <v>5.5100000000000003E-2</v>
      </c>
    </row>
    <row r="4905" spans="1:12" x14ac:dyDescent="0.3">
      <c r="A4905" t="s">
        <v>267</v>
      </c>
      <c r="B4905" s="1">
        <v>44145</v>
      </c>
      <c r="C4905" s="1" t="str">
        <f t="shared" si="76"/>
        <v>20315</v>
      </c>
      <c r="D4905" t="s">
        <v>250</v>
      </c>
      <c r="E4905" t="s">
        <v>120</v>
      </c>
      <c r="F4905" t="s">
        <v>113</v>
      </c>
      <c r="G4905">
        <v>32</v>
      </c>
      <c r="H4905">
        <v>519.54999999999995</v>
      </c>
      <c r="I4905" t="s">
        <v>8</v>
      </c>
      <c r="J4905" t="str">
        <f>_xlfn.XLOOKUP(Table1_1[[#This Row],[Analyte]],[1]analyte_order!$B:$B,[1]analyte_order!$C:$C)</f>
        <v>2706-90-3</v>
      </c>
      <c r="K4905">
        <f>_xlfn.XLOOKUP(Table1_1[[#This Row],[CAS_rn]],[1]analyte_order!$C:$C,[1]analyte_order!$E:$E)</f>
        <v>2</v>
      </c>
      <c r="L4905" s="3">
        <v>5.5130773642137788E-2</v>
      </c>
    </row>
    <row r="4906" spans="1:12" x14ac:dyDescent="0.3">
      <c r="A4906" t="s">
        <v>267</v>
      </c>
      <c r="B4906" s="1">
        <v>44145</v>
      </c>
      <c r="C4906" s="1" t="str">
        <f t="shared" si="76"/>
        <v>20315</v>
      </c>
      <c r="D4906" t="s">
        <v>250</v>
      </c>
      <c r="E4906" t="s">
        <v>120</v>
      </c>
      <c r="F4906" t="s">
        <v>113</v>
      </c>
      <c r="G4906">
        <v>32</v>
      </c>
      <c r="H4906">
        <v>519.54999999999995</v>
      </c>
      <c r="I4906" t="s">
        <v>9</v>
      </c>
      <c r="J4906" t="str">
        <f>_xlfn.XLOOKUP(Table1_1[[#This Row],[Analyte]],[1]analyte_order!$B:$B,[1]analyte_order!$C:$C)</f>
        <v>307-24-4</v>
      </c>
      <c r="K4906">
        <f>_xlfn.XLOOKUP(Table1_1[[#This Row],[CAS_rn]],[1]analyte_order!$C:$C,[1]analyte_order!$E:$E)</f>
        <v>3</v>
      </c>
      <c r="L4906" s="3">
        <v>4.2099999999999999E-2</v>
      </c>
    </row>
    <row r="4907" spans="1:12" x14ac:dyDescent="0.3">
      <c r="A4907" t="s">
        <v>267</v>
      </c>
      <c r="B4907" s="1">
        <v>44145</v>
      </c>
      <c r="C4907" s="1" t="str">
        <f t="shared" si="76"/>
        <v>20315</v>
      </c>
      <c r="D4907" t="s">
        <v>250</v>
      </c>
      <c r="E4907" t="s">
        <v>120</v>
      </c>
      <c r="F4907" t="s">
        <v>113</v>
      </c>
      <c r="G4907">
        <v>32</v>
      </c>
      <c r="H4907">
        <v>519.54999999999995</v>
      </c>
      <c r="I4907" t="s">
        <v>9</v>
      </c>
      <c r="J4907" t="str">
        <f>_xlfn.XLOOKUP(Table1_1[[#This Row],[Analyte]],[1]analyte_order!$B:$B,[1]analyte_order!$C:$C)</f>
        <v>307-24-4</v>
      </c>
      <c r="K4907">
        <f>_xlfn.XLOOKUP(Table1_1[[#This Row],[CAS_rn]],[1]analyte_order!$C:$C,[1]analyte_order!$E:$E)</f>
        <v>3</v>
      </c>
      <c r="L4907" s="3">
        <v>4.2111617515049209E-2</v>
      </c>
    </row>
    <row r="4908" spans="1:12" x14ac:dyDescent="0.3">
      <c r="A4908" t="s">
        <v>267</v>
      </c>
      <c r="B4908" s="1">
        <v>44145</v>
      </c>
      <c r="C4908" s="1" t="str">
        <f t="shared" si="76"/>
        <v>20315</v>
      </c>
      <c r="D4908" t="s">
        <v>250</v>
      </c>
      <c r="E4908" t="s">
        <v>120</v>
      </c>
      <c r="F4908" t="s">
        <v>113</v>
      </c>
      <c r="G4908">
        <v>32</v>
      </c>
      <c r="H4908">
        <v>519.54999999999995</v>
      </c>
      <c r="I4908" t="s">
        <v>10</v>
      </c>
      <c r="J4908" t="str">
        <f>_xlfn.XLOOKUP(Table1_1[[#This Row],[Analyte]],[1]analyte_order!$B:$B,[1]analyte_order!$C:$C)</f>
        <v>375-85-9</v>
      </c>
      <c r="K4908">
        <f>_xlfn.XLOOKUP(Table1_1[[#This Row],[CAS_rn]],[1]analyte_order!$C:$C,[1]analyte_order!$E:$E)</f>
        <v>4</v>
      </c>
      <c r="L4908" s="3">
        <v>0.10299999999999999</v>
      </c>
    </row>
    <row r="4909" spans="1:12" x14ac:dyDescent="0.3">
      <c r="A4909" t="s">
        <v>267</v>
      </c>
      <c r="B4909" s="1">
        <v>44145</v>
      </c>
      <c r="C4909" s="1" t="str">
        <f t="shared" si="76"/>
        <v>20315</v>
      </c>
      <c r="D4909" t="s">
        <v>250</v>
      </c>
      <c r="E4909" t="s">
        <v>120</v>
      </c>
      <c r="F4909" t="s">
        <v>113</v>
      </c>
      <c r="G4909">
        <v>32</v>
      </c>
      <c r="H4909">
        <v>519.54999999999995</v>
      </c>
      <c r="I4909" t="s">
        <v>10</v>
      </c>
      <c r="J4909" t="str">
        <f>_xlfn.XLOOKUP(Table1_1[[#This Row],[Analyte]],[1]analyte_order!$B:$B,[1]analyte_order!$C:$C)</f>
        <v>375-85-9</v>
      </c>
      <c r="K4909">
        <f>_xlfn.XLOOKUP(Table1_1[[#This Row],[CAS_rn]],[1]analyte_order!$C:$C,[1]analyte_order!$E:$E)</f>
        <v>4</v>
      </c>
      <c r="L4909" s="3">
        <v>3.1211635697788134E-2</v>
      </c>
    </row>
    <row r="4910" spans="1:12" x14ac:dyDescent="0.3">
      <c r="A4910" t="s">
        <v>267</v>
      </c>
      <c r="B4910" s="1">
        <v>44145</v>
      </c>
      <c r="C4910" s="1" t="str">
        <f t="shared" si="76"/>
        <v>20315</v>
      </c>
      <c r="D4910" t="s">
        <v>250</v>
      </c>
      <c r="E4910" t="s">
        <v>120</v>
      </c>
      <c r="F4910" t="s">
        <v>113</v>
      </c>
      <c r="G4910">
        <v>32</v>
      </c>
      <c r="H4910">
        <v>519.54999999999995</v>
      </c>
      <c r="I4910" t="s">
        <v>11</v>
      </c>
      <c r="J4910" t="str">
        <f>_xlfn.XLOOKUP(Table1_1[[#This Row],[Analyte]],[1]analyte_order!$B:$B,[1]analyte_order!$C:$C)</f>
        <v>335-67-1</v>
      </c>
      <c r="K4910">
        <f>_xlfn.XLOOKUP(Table1_1[[#This Row],[CAS_rn]],[1]analyte_order!$C:$C,[1]analyte_order!$E:$E)</f>
        <v>5</v>
      </c>
      <c r="L4910" s="3">
        <v>0.10299999999999999</v>
      </c>
    </row>
    <row r="4911" spans="1:12" x14ac:dyDescent="0.3">
      <c r="A4911" t="s">
        <v>267</v>
      </c>
      <c r="B4911" s="1">
        <v>44145</v>
      </c>
      <c r="C4911" s="1" t="str">
        <f t="shared" si="76"/>
        <v>20315</v>
      </c>
      <c r="D4911" t="s">
        <v>250</v>
      </c>
      <c r="E4911" t="s">
        <v>120</v>
      </c>
      <c r="F4911" t="s">
        <v>113</v>
      </c>
      <c r="G4911">
        <v>32</v>
      </c>
      <c r="H4911">
        <v>519.54999999999995</v>
      </c>
      <c r="I4911" t="s">
        <v>11</v>
      </c>
      <c r="J4911" t="str">
        <f>_xlfn.XLOOKUP(Table1_1[[#This Row],[Analyte]],[1]analyte_order!$B:$B,[1]analyte_order!$C:$C)</f>
        <v>335-67-1</v>
      </c>
      <c r="K4911">
        <f>_xlfn.XLOOKUP(Table1_1[[#This Row],[CAS_rn]],[1]analyte_order!$C:$C,[1]analyte_order!$E:$E)</f>
        <v>5</v>
      </c>
      <c r="L4911" s="3">
        <v>3.1211635697788134E-2</v>
      </c>
    </row>
    <row r="4912" spans="1:12" x14ac:dyDescent="0.3">
      <c r="A4912" t="s">
        <v>267</v>
      </c>
      <c r="B4912" s="1">
        <v>44145</v>
      </c>
      <c r="C4912" s="1" t="str">
        <f t="shared" si="76"/>
        <v>20315</v>
      </c>
      <c r="D4912" t="s">
        <v>250</v>
      </c>
      <c r="E4912" t="s">
        <v>120</v>
      </c>
      <c r="F4912" t="s">
        <v>113</v>
      </c>
      <c r="G4912">
        <v>32</v>
      </c>
      <c r="H4912">
        <v>519.54999999999995</v>
      </c>
      <c r="I4912" t="s">
        <v>12</v>
      </c>
      <c r="J4912" t="str">
        <f>_xlfn.XLOOKUP(Table1_1[[#This Row],[Analyte]],[1]analyte_order!$B:$B,[1]analyte_order!$C:$C)</f>
        <v>375-95-1</v>
      </c>
      <c r="K4912">
        <f>_xlfn.XLOOKUP(Table1_1[[#This Row],[CAS_rn]],[1]analyte_order!$C:$C,[1]analyte_order!$E:$E)</f>
        <v>6</v>
      </c>
      <c r="L4912" s="3">
        <v>5.3999999999999999E-2</v>
      </c>
    </row>
    <row r="4913" spans="1:12" x14ac:dyDescent="0.3">
      <c r="A4913" t="s">
        <v>267</v>
      </c>
      <c r="B4913" s="1">
        <v>44145</v>
      </c>
      <c r="C4913" s="1" t="str">
        <f t="shared" si="76"/>
        <v>20315</v>
      </c>
      <c r="D4913" t="s">
        <v>250</v>
      </c>
      <c r="E4913" t="s">
        <v>120</v>
      </c>
      <c r="F4913" t="s">
        <v>113</v>
      </c>
      <c r="G4913">
        <v>32</v>
      </c>
      <c r="H4913">
        <v>519.54999999999995</v>
      </c>
      <c r="I4913" t="s">
        <v>12</v>
      </c>
      <c r="J4913" t="str">
        <f>_xlfn.XLOOKUP(Table1_1[[#This Row],[Analyte]],[1]analyte_order!$B:$B,[1]analyte_order!$C:$C)</f>
        <v>375-95-1</v>
      </c>
      <c r="K4913">
        <f>_xlfn.XLOOKUP(Table1_1[[#This Row],[CAS_rn]],[1]analyte_order!$C:$C,[1]analyte_order!$E:$E)</f>
        <v>6</v>
      </c>
      <c r="L4913" s="3">
        <v>5.3999665095559618E-2</v>
      </c>
    </row>
    <row r="4914" spans="1:12" x14ac:dyDescent="0.3">
      <c r="A4914" t="s">
        <v>267</v>
      </c>
      <c r="B4914" s="1">
        <v>44145</v>
      </c>
      <c r="C4914" s="1" t="str">
        <f t="shared" si="76"/>
        <v>20315</v>
      </c>
      <c r="D4914" t="s">
        <v>250</v>
      </c>
      <c r="E4914" t="s">
        <v>120</v>
      </c>
      <c r="F4914" t="s">
        <v>113</v>
      </c>
      <c r="G4914">
        <v>32</v>
      </c>
      <c r="H4914">
        <v>519.54999999999995</v>
      </c>
      <c r="I4914" t="s">
        <v>19</v>
      </c>
      <c r="J4914" t="str">
        <f>_xlfn.XLOOKUP(Table1_1[[#This Row],[Analyte]],[1]analyte_order!$B:$B,[1]analyte_order!$C:$C)</f>
        <v>335-76-2</v>
      </c>
      <c r="K4914">
        <f>_xlfn.XLOOKUP(Table1_1[[#This Row],[CAS_rn]],[1]analyte_order!$C:$C,[1]analyte_order!$E:$E)</f>
        <v>7</v>
      </c>
      <c r="L4914" s="3">
        <v>14.3</v>
      </c>
    </row>
    <row r="4915" spans="1:12" x14ac:dyDescent="0.3">
      <c r="A4915" t="s">
        <v>267</v>
      </c>
      <c r="B4915" s="1">
        <v>44145</v>
      </c>
      <c r="C4915" s="1" t="str">
        <f t="shared" si="76"/>
        <v>20315</v>
      </c>
      <c r="D4915" t="s">
        <v>250</v>
      </c>
      <c r="E4915" t="s">
        <v>120</v>
      </c>
      <c r="F4915" t="s">
        <v>113</v>
      </c>
      <c r="G4915">
        <v>32</v>
      </c>
      <c r="H4915">
        <v>519.54999999999995</v>
      </c>
      <c r="I4915" t="s">
        <v>20</v>
      </c>
      <c r="J4915" t="str">
        <f>_xlfn.XLOOKUP(Table1_1[[#This Row],[Analyte]],[1]analyte_order!$B:$B,[1]analyte_order!$C:$C)</f>
        <v>2058-94-8</v>
      </c>
      <c r="K4915">
        <f>_xlfn.XLOOKUP(Table1_1[[#This Row],[CAS_rn]],[1]analyte_order!$C:$C,[1]analyte_order!$E:$E)</f>
        <v>8</v>
      </c>
      <c r="L4915" s="3">
        <v>24.2</v>
      </c>
    </row>
    <row r="4916" spans="1:12" x14ac:dyDescent="0.3">
      <c r="A4916" t="s">
        <v>267</v>
      </c>
      <c r="B4916" s="1">
        <v>44145</v>
      </c>
      <c r="C4916" s="1" t="str">
        <f t="shared" si="76"/>
        <v>20315</v>
      </c>
      <c r="D4916" t="s">
        <v>250</v>
      </c>
      <c r="E4916" t="s">
        <v>120</v>
      </c>
      <c r="F4916" t="s">
        <v>113</v>
      </c>
      <c r="G4916">
        <v>32</v>
      </c>
      <c r="H4916">
        <v>519.54999999999995</v>
      </c>
      <c r="I4916" t="s">
        <v>21</v>
      </c>
      <c r="J4916" t="str">
        <f>_xlfn.XLOOKUP(Table1_1[[#This Row],[Analyte]],[1]analyte_order!$B:$B,[1]analyte_order!$C:$C)</f>
        <v>307-55-1</v>
      </c>
      <c r="K4916">
        <f>_xlfn.XLOOKUP(Table1_1[[#This Row],[CAS_rn]],[1]analyte_order!$C:$C,[1]analyte_order!$E:$E)</f>
        <v>9</v>
      </c>
      <c r="L4916" s="3">
        <v>125</v>
      </c>
    </row>
    <row r="4917" spans="1:12" x14ac:dyDescent="0.3">
      <c r="A4917" t="s">
        <v>267</v>
      </c>
      <c r="B4917" s="1">
        <v>44145</v>
      </c>
      <c r="C4917" s="1" t="str">
        <f t="shared" si="76"/>
        <v>20315</v>
      </c>
      <c r="D4917" t="s">
        <v>250</v>
      </c>
      <c r="E4917" t="s">
        <v>120</v>
      </c>
      <c r="F4917" t="s">
        <v>113</v>
      </c>
      <c r="G4917">
        <v>32</v>
      </c>
      <c r="H4917">
        <v>519.54999999999995</v>
      </c>
      <c r="I4917" t="s">
        <v>22</v>
      </c>
      <c r="J4917" t="str">
        <f>_xlfn.XLOOKUP(Table1_1[[#This Row],[Analyte]],[1]analyte_order!$B:$B,[1]analyte_order!$C:$C)</f>
        <v>72629-94-8</v>
      </c>
      <c r="K4917">
        <f>_xlfn.XLOOKUP(Table1_1[[#This Row],[CAS_rn]],[1]analyte_order!$C:$C,[1]analyte_order!$E:$E)</f>
        <v>10</v>
      </c>
      <c r="L4917" s="3">
        <v>13.8</v>
      </c>
    </row>
    <row r="4918" spans="1:12" x14ac:dyDescent="0.3">
      <c r="A4918" t="s">
        <v>267</v>
      </c>
      <c r="B4918" s="1">
        <v>44145</v>
      </c>
      <c r="C4918" s="1" t="str">
        <f t="shared" si="76"/>
        <v>20315</v>
      </c>
      <c r="D4918" t="s">
        <v>250</v>
      </c>
      <c r="E4918" t="s">
        <v>120</v>
      </c>
      <c r="F4918" t="s">
        <v>113</v>
      </c>
      <c r="G4918">
        <v>32</v>
      </c>
      <c r="H4918">
        <v>519.54999999999995</v>
      </c>
      <c r="I4918" t="s">
        <v>23</v>
      </c>
      <c r="J4918" t="str">
        <f>_xlfn.XLOOKUP(Table1_1[[#This Row],[Analyte]],[1]analyte_order!$B:$B,[1]analyte_order!$C:$C)</f>
        <v>376-06-7</v>
      </c>
      <c r="K4918">
        <f>_xlfn.XLOOKUP(Table1_1[[#This Row],[CAS_rn]],[1]analyte_order!$C:$C,[1]analyte_order!$E:$E)</f>
        <v>11</v>
      </c>
      <c r="L4918" s="3">
        <v>19.399999999999999</v>
      </c>
    </row>
    <row r="4919" spans="1:12" x14ac:dyDescent="0.3">
      <c r="A4919" t="s">
        <v>267</v>
      </c>
      <c r="B4919" s="1">
        <v>44145</v>
      </c>
      <c r="C4919" s="1" t="str">
        <f t="shared" si="76"/>
        <v>20315</v>
      </c>
      <c r="D4919" t="s">
        <v>250</v>
      </c>
      <c r="E4919" t="s">
        <v>120</v>
      </c>
      <c r="F4919" t="s">
        <v>113</v>
      </c>
      <c r="G4919">
        <v>32</v>
      </c>
      <c r="H4919">
        <v>519.54999999999995</v>
      </c>
      <c r="I4919" t="s">
        <v>24</v>
      </c>
      <c r="J4919" t="str">
        <f>_xlfn.XLOOKUP(Table1_1[[#This Row],[Analyte]],[1]analyte_order!$B:$B,[1]analyte_order!$C:$C)</f>
        <v>67905-19-5</v>
      </c>
      <c r="K4919">
        <f>_xlfn.XLOOKUP(Table1_1[[#This Row],[CAS_rn]],[1]analyte_order!$C:$C,[1]analyte_order!$E:$E)</f>
        <v>12</v>
      </c>
      <c r="L4919" s="3">
        <v>9.2995079605172809E-2</v>
      </c>
    </row>
    <row r="4920" spans="1:12" x14ac:dyDescent="0.3">
      <c r="A4920" t="s">
        <v>267</v>
      </c>
      <c r="B4920" s="1">
        <v>44145</v>
      </c>
      <c r="C4920" s="1" t="str">
        <f t="shared" si="76"/>
        <v>20315</v>
      </c>
      <c r="D4920" t="s">
        <v>250</v>
      </c>
      <c r="E4920" t="s">
        <v>120</v>
      </c>
      <c r="F4920" t="s">
        <v>113</v>
      </c>
      <c r="G4920">
        <v>32</v>
      </c>
      <c r="H4920">
        <v>519.54999999999995</v>
      </c>
      <c r="I4920" t="s">
        <v>13</v>
      </c>
      <c r="J4920" t="str">
        <f>_xlfn.XLOOKUP(Table1_1[[#This Row],[Analyte]],[1]analyte_order!$B:$B,[1]analyte_order!$C:$C)</f>
        <v>375-73-5</v>
      </c>
      <c r="K4920">
        <f>_xlfn.XLOOKUP(Table1_1[[#This Row],[CAS_rn]],[1]analyte_order!$C:$C,[1]analyte_order!$E:$E)</f>
        <v>14</v>
      </c>
      <c r="L4920" s="3">
        <v>5.3100000000000001E-2</v>
      </c>
    </row>
    <row r="4921" spans="1:12" x14ac:dyDescent="0.3">
      <c r="A4921" t="s">
        <v>267</v>
      </c>
      <c r="B4921" s="1">
        <v>44145</v>
      </c>
      <c r="C4921" s="1" t="str">
        <f t="shared" si="76"/>
        <v>20315</v>
      </c>
      <c r="D4921" t="s">
        <v>250</v>
      </c>
      <c r="E4921" t="s">
        <v>120</v>
      </c>
      <c r="F4921" t="s">
        <v>113</v>
      </c>
      <c r="G4921">
        <v>32</v>
      </c>
      <c r="H4921">
        <v>519.54999999999995</v>
      </c>
      <c r="I4921" t="s">
        <v>13</v>
      </c>
      <c r="J4921" t="str">
        <f>_xlfn.XLOOKUP(Table1_1[[#This Row],[Analyte]],[1]analyte_order!$B:$B,[1]analyte_order!$C:$C)</f>
        <v>375-73-5</v>
      </c>
      <c r="K4921">
        <f>_xlfn.XLOOKUP(Table1_1[[#This Row],[CAS_rn]],[1]analyte_order!$C:$C,[1]analyte_order!$E:$E)</f>
        <v>14</v>
      </c>
      <c r="L4921" s="3">
        <v>5.3107325323300522E-2</v>
      </c>
    </row>
    <row r="4922" spans="1:12" x14ac:dyDescent="0.3">
      <c r="A4922" t="s">
        <v>267</v>
      </c>
      <c r="B4922" s="1">
        <v>44145</v>
      </c>
      <c r="C4922" s="1" t="str">
        <f t="shared" si="76"/>
        <v>20315</v>
      </c>
      <c r="D4922" t="s">
        <v>250</v>
      </c>
      <c r="E4922" t="s">
        <v>120</v>
      </c>
      <c r="F4922" t="s">
        <v>113</v>
      </c>
      <c r="G4922">
        <v>32</v>
      </c>
      <c r="H4922">
        <v>519.54999999999995</v>
      </c>
      <c r="I4922" t="s">
        <v>14</v>
      </c>
      <c r="J4922" t="str">
        <f>_xlfn.XLOOKUP(Table1_1[[#This Row],[Analyte]],[1]analyte_order!$B:$B,[1]analyte_order!$C:$C)</f>
        <v>2706-91-4</v>
      </c>
      <c r="K4922">
        <f>_xlfn.XLOOKUP(Table1_1[[#This Row],[CAS_rn]],[1]analyte_order!$C:$C,[1]analyte_order!$E:$E)</f>
        <v>15</v>
      </c>
      <c r="L4922" s="3">
        <v>0.13639999999999999</v>
      </c>
    </row>
    <row r="4923" spans="1:12" x14ac:dyDescent="0.3">
      <c r="A4923" t="s">
        <v>267</v>
      </c>
      <c r="B4923" s="1">
        <v>44145</v>
      </c>
      <c r="C4923" s="1" t="str">
        <f t="shared" si="76"/>
        <v>20315</v>
      </c>
      <c r="D4923" t="s">
        <v>250</v>
      </c>
      <c r="E4923" t="s">
        <v>120</v>
      </c>
      <c r="F4923" t="s">
        <v>113</v>
      </c>
      <c r="G4923">
        <v>32</v>
      </c>
      <c r="H4923">
        <v>519.54999999999995</v>
      </c>
      <c r="I4923" t="s">
        <v>14</v>
      </c>
      <c r="J4923" t="str">
        <f>_xlfn.XLOOKUP(Table1_1[[#This Row],[Analyte]],[1]analyte_order!$B:$B,[1]analyte_order!$C:$C)</f>
        <v>2706-91-4</v>
      </c>
      <c r="K4923">
        <f>_xlfn.XLOOKUP(Table1_1[[#This Row],[CAS_rn]],[1]analyte_order!$C:$C,[1]analyte_order!$E:$E)</f>
        <v>15</v>
      </c>
      <c r="L4923" s="3">
        <v>4.1319909157587549E-2</v>
      </c>
    </row>
    <row r="4924" spans="1:12" x14ac:dyDescent="0.3">
      <c r="A4924" t="s">
        <v>267</v>
      </c>
      <c r="B4924" s="1">
        <v>44145</v>
      </c>
      <c r="C4924" s="1" t="str">
        <f t="shared" si="76"/>
        <v>20315</v>
      </c>
      <c r="D4924" t="s">
        <v>250</v>
      </c>
      <c r="E4924" t="s">
        <v>120</v>
      </c>
      <c r="F4924" t="s">
        <v>113</v>
      </c>
      <c r="G4924">
        <v>32</v>
      </c>
      <c r="H4924">
        <v>519.54999999999995</v>
      </c>
      <c r="I4924" t="s">
        <v>15</v>
      </c>
      <c r="J4924" t="str">
        <f>_xlfn.XLOOKUP(Table1_1[[#This Row],[Analyte]],[1]analyte_order!$B:$B,[1]analyte_order!$C:$C)</f>
        <v>355-46-4</v>
      </c>
      <c r="K4924">
        <f>_xlfn.XLOOKUP(Table1_1[[#This Row],[CAS_rn]],[1]analyte_order!$C:$C,[1]analyte_order!$E:$E)</f>
        <v>16</v>
      </c>
      <c r="L4924" s="3">
        <v>5.21</v>
      </c>
    </row>
    <row r="4925" spans="1:12" x14ac:dyDescent="0.3">
      <c r="A4925" t="s">
        <v>267</v>
      </c>
      <c r="B4925" s="1">
        <v>44145</v>
      </c>
      <c r="C4925" s="1" t="str">
        <f t="shared" si="76"/>
        <v>20315</v>
      </c>
      <c r="D4925" t="s">
        <v>250</v>
      </c>
      <c r="E4925" t="s">
        <v>120</v>
      </c>
      <c r="F4925" t="s">
        <v>113</v>
      </c>
      <c r="G4925">
        <v>32</v>
      </c>
      <c r="H4925">
        <v>519.54999999999995</v>
      </c>
      <c r="I4925" t="s">
        <v>15</v>
      </c>
      <c r="J4925" t="str">
        <f>_xlfn.XLOOKUP(Table1_1[[#This Row],[Analyte]],[1]analyte_order!$B:$B,[1]analyte_order!$C:$C)</f>
        <v>355-46-4</v>
      </c>
      <c r="K4925">
        <f>_xlfn.XLOOKUP(Table1_1[[#This Row],[CAS_rn]],[1]analyte_order!$C:$C,[1]analyte_order!$E:$E)</f>
        <v>16</v>
      </c>
      <c r="L4925" s="3">
        <v>5.21</v>
      </c>
    </row>
    <row r="4926" spans="1:12" x14ac:dyDescent="0.3">
      <c r="A4926" t="s">
        <v>267</v>
      </c>
      <c r="B4926" s="1">
        <v>44145</v>
      </c>
      <c r="C4926" s="1" t="str">
        <f t="shared" si="76"/>
        <v>20315</v>
      </c>
      <c r="D4926" t="s">
        <v>250</v>
      </c>
      <c r="E4926" t="s">
        <v>120</v>
      </c>
      <c r="F4926" t="s">
        <v>113</v>
      </c>
      <c r="G4926">
        <v>32</v>
      </c>
      <c r="H4926">
        <v>519.54999999999995</v>
      </c>
      <c r="I4926" t="s">
        <v>16</v>
      </c>
      <c r="J4926" t="str">
        <f>_xlfn.XLOOKUP(Table1_1[[#This Row],[Analyte]],[1]analyte_order!$B:$B,[1]analyte_order!$C:$C)</f>
        <v>375-92-8</v>
      </c>
      <c r="K4926">
        <f>_xlfn.XLOOKUP(Table1_1[[#This Row],[CAS_rn]],[1]analyte_order!$C:$C,[1]analyte_order!$E:$E)</f>
        <v>17</v>
      </c>
      <c r="L4926" s="3">
        <v>1.74</v>
      </c>
    </row>
    <row r="4927" spans="1:12" x14ac:dyDescent="0.3">
      <c r="A4927" t="s">
        <v>267</v>
      </c>
      <c r="B4927" s="1">
        <v>44145</v>
      </c>
      <c r="C4927" s="1" t="str">
        <f t="shared" si="76"/>
        <v>20315</v>
      </c>
      <c r="D4927" t="s">
        <v>250</v>
      </c>
      <c r="E4927" t="s">
        <v>120</v>
      </c>
      <c r="F4927" t="s">
        <v>113</v>
      </c>
      <c r="G4927">
        <v>32</v>
      </c>
      <c r="H4927">
        <v>519.54999999999995</v>
      </c>
      <c r="I4927" t="s">
        <v>16</v>
      </c>
      <c r="J4927" t="str">
        <f>_xlfn.XLOOKUP(Table1_1[[#This Row],[Analyte]],[1]analyte_order!$B:$B,[1]analyte_order!$C:$C)</f>
        <v>375-92-8</v>
      </c>
      <c r="K4927">
        <f>_xlfn.XLOOKUP(Table1_1[[#This Row],[CAS_rn]],[1]analyte_order!$C:$C,[1]analyte_order!$E:$E)</f>
        <v>17</v>
      </c>
      <c r="L4927" s="3">
        <v>1.74</v>
      </c>
    </row>
    <row r="4928" spans="1:12" x14ac:dyDescent="0.3">
      <c r="A4928" t="s">
        <v>267</v>
      </c>
      <c r="B4928" s="1">
        <v>44145</v>
      </c>
      <c r="C4928" s="1" t="str">
        <f t="shared" si="76"/>
        <v>20315</v>
      </c>
      <c r="D4928" t="s">
        <v>250</v>
      </c>
      <c r="E4928" t="s">
        <v>120</v>
      </c>
      <c r="F4928" t="s">
        <v>113</v>
      </c>
      <c r="G4928">
        <v>32</v>
      </c>
      <c r="H4928">
        <v>519.54999999999995</v>
      </c>
      <c r="I4928" t="s">
        <v>17</v>
      </c>
      <c r="J4928" t="str">
        <f>_xlfn.XLOOKUP(Table1_1[[#This Row],[Analyte]],[1]analyte_order!$B:$B,[1]analyte_order!$C:$C)</f>
        <v>1763-23-1</v>
      </c>
      <c r="K4928">
        <f>_xlfn.XLOOKUP(Table1_1[[#This Row],[CAS_rn]],[1]analyte_order!$C:$C,[1]analyte_order!$E:$E)</f>
        <v>18</v>
      </c>
      <c r="L4928" s="3">
        <v>6910</v>
      </c>
    </row>
    <row r="4929" spans="1:12" x14ac:dyDescent="0.3">
      <c r="A4929" t="s">
        <v>267</v>
      </c>
      <c r="B4929" s="1">
        <v>44145</v>
      </c>
      <c r="C4929" s="1" t="str">
        <f t="shared" si="76"/>
        <v>20315</v>
      </c>
      <c r="D4929" t="s">
        <v>250</v>
      </c>
      <c r="E4929" t="s">
        <v>120</v>
      </c>
      <c r="F4929" t="s">
        <v>113</v>
      </c>
      <c r="G4929">
        <v>32</v>
      </c>
      <c r="H4929">
        <v>519.54999999999995</v>
      </c>
      <c r="I4929" t="s">
        <v>17</v>
      </c>
      <c r="J4929" t="str">
        <f>_xlfn.XLOOKUP(Table1_1[[#This Row],[Analyte]],[1]analyte_order!$B:$B,[1]analyte_order!$C:$C)</f>
        <v>1763-23-1</v>
      </c>
      <c r="K4929">
        <f>_xlfn.XLOOKUP(Table1_1[[#This Row],[CAS_rn]],[1]analyte_order!$C:$C,[1]analyte_order!$E:$E)</f>
        <v>18</v>
      </c>
      <c r="L4929" s="3">
        <v>6910</v>
      </c>
    </row>
    <row r="4930" spans="1:12" x14ac:dyDescent="0.3">
      <c r="A4930" t="s">
        <v>267</v>
      </c>
      <c r="B4930" s="1">
        <v>44145</v>
      </c>
      <c r="C4930" s="1" t="str">
        <f t="shared" ref="C4930:C4993" si="77">TEXT(B4930,"yy")&amp;TEXT((B4930-DATEVALUE("1/1/"&amp;TEXT(B4930,"yy"))+1),"000")</f>
        <v>20315</v>
      </c>
      <c r="D4930" t="s">
        <v>250</v>
      </c>
      <c r="E4930" t="s">
        <v>120</v>
      </c>
      <c r="F4930" t="s">
        <v>113</v>
      </c>
      <c r="G4930">
        <v>32</v>
      </c>
      <c r="H4930">
        <v>519.54999999999995</v>
      </c>
      <c r="I4930" t="s">
        <v>25</v>
      </c>
      <c r="J4930" t="str">
        <f>_xlfn.XLOOKUP(Table1_1[[#This Row],[Analyte]],[1]analyte_order!$B:$B,[1]analyte_order!$C:$C)</f>
        <v>68259-12-1</v>
      </c>
      <c r="K4930">
        <f>_xlfn.XLOOKUP(Table1_1[[#This Row],[CAS_rn]],[1]analyte_order!$C:$C,[1]analyte_order!$E:$E)</f>
        <v>19</v>
      </c>
      <c r="L4930" s="3">
        <v>11.6</v>
      </c>
    </row>
    <row r="4931" spans="1:12" x14ac:dyDescent="0.3">
      <c r="A4931" t="s">
        <v>267</v>
      </c>
      <c r="B4931" s="1">
        <v>44145</v>
      </c>
      <c r="C4931" s="1" t="str">
        <f t="shared" si="77"/>
        <v>20315</v>
      </c>
      <c r="D4931" t="s">
        <v>250</v>
      </c>
      <c r="E4931" t="s">
        <v>120</v>
      </c>
      <c r="F4931" t="s">
        <v>113</v>
      </c>
      <c r="G4931">
        <v>32</v>
      </c>
      <c r="H4931">
        <v>519.54999999999995</v>
      </c>
      <c r="I4931" t="s">
        <v>26</v>
      </c>
      <c r="J4931" t="str">
        <f>_xlfn.XLOOKUP(Table1_1[[#This Row],[Analyte]],[1]analyte_order!$B:$B,[1]analyte_order!$C:$C)</f>
        <v>335-77-3</v>
      </c>
      <c r="K4931">
        <f>_xlfn.XLOOKUP(Table1_1[[#This Row],[CAS_rn]],[1]analyte_order!$C:$C,[1]analyte_order!$E:$E)</f>
        <v>20</v>
      </c>
      <c r="L4931" s="3">
        <v>12.7</v>
      </c>
    </row>
    <row r="4932" spans="1:12" x14ac:dyDescent="0.3">
      <c r="A4932" t="s">
        <v>267</v>
      </c>
      <c r="B4932" s="1">
        <v>44145</v>
      </c>
      <c r="C4932" s="1" t="str">
        <f t="shared" si="77"/>
        <v>20315</v>
      </c>
      <c r="D4932" t="s">
        <v>250</v>
      </c>
      <c r="E4932" t="s">
        <v>120</v>
      </c>
      <c r="F4932" t="s">
        <v>113</v>
      </c>
      <c r="G4932">
        <v>32</v>
      </c>
      <c r="H4932">
        <v>519.54999999999995</v>
      </c>
      <c r="I4932" t="s">
        <v>27</v>
      </c>
      <c r="J4932" t="str">
        <f>_xlfn.XLOOKUP(Table1_1[[#This Row],[Analyte]],[1]analyte_order!$B:$B,[1]analyte_order!$C:$C)</f>
        <v>79780-39-5</v>
      </c>
      <c r="K4932">
        <f>_xlfn.XLOOKUP(Table1_1[[#This Row],[CAS_rn]],[1]analyte_order!$C:$C,[1]analyte_order!$E:$E)</f>
        <v>21</v>
      </c>
      <c r="L4932" s="3">
        <v>4.2300000000000004</v>
      </c>
    </row>
    <row r="4933" spans="1:12" x14ac:dyDescent="0.3">
      <c r="A4933" t="s">
        <v>267</v>
      </c>
      <c r="B4933" s="1">
        <v>44145</v>
      </c>
      <c r="C4933" s="1" t="str">
        <f t="shared" si="77"/>
        <v>20315</v>
      </c>
      <c r="D4933" t="s">
        <v>250</v>
      </c>
      <c r="E4933" t="s">
        <v>120</v>
      </c>
      <c r="F4933" t="s">
        <v>113</v>
      </c>
      <c r="G4933">
        <v>32</v>
      </c>
      <c r="H4933">
        <v>519.54999999999995</v>
      </c>
      <c r="I4933" t="s">
        <v>28</v>
      </c>
      <c r="J4933" t="str">
        <f>_xlfn.XLOOKUP(Table1_1[[#This Row],[Analyte]],[1]analyte_order!$B:$B,[1]analyte_order!$C:$C)</f>
        <v>757124-72-4</v>
      </c>
      <c r="K4933">
        <f>_xlfn.XLOOKUP(Table1_1[[#This Row],[CAS_rn]],[1]analyte_order!$C:$C,[1]analyte_order!$E:$E)</f>
        <v>22</v>
      </c>
      <c r="L4933" s="3">
        <v>6.4092197502861062E-2</v>
      </c>
    </row>
    <row r="4934" spans="1:12" x14ac:dyDescent="0.3">
      <c r="A4934" t="s">
        <v>267</v>
      </c>
      <c r="B4934" s="1">
        <v>44145</v>
      </c>
      <c r="C4934" s="1" t="str">
        <f t="shared" si="77"/>
        <v>20315</v>
      </c>
      <c r="D4934" t="s">
        <v>250</v>
      </c>
      <c r="E4934" t="s">
        <v>120</v>
      </c>
      <c r="F4934" t="s">
        <v>113</v>
      </c>
      <c r="G4934">
        <v>32</v>
      </c>
      <c r="H4934">
        <v>519.54999999999995</v>
      </c>
      <c r="I4934" t="s">
        <v>18</v>
      </c>
      <c r="J4934" t="str">
        <f>_xlfn.XLOOKUP(Table1_1[[#This Row],[Analyte]],[1]analyte_order!$B:$B,[1]analyte_order!$C:$C)</f>
        <v>27619-97-2</v>
      </c>
      <c r="K4934">
        <f>_xlfn.XLOOKUP(Table1_1[[#This Row],[CAS_rn]],[1]analyte_order!$C:$C,[1]analyte_order!$E:$E)</f>
        <v>23</v>
      </c>
      <c r="L4934" s="3">
        <v>4.7100000000000003E-2</v>
      </c>
    </row>
    <row r="4935" spans="1:12" x14ac:dyDescent="0.3">
      <c r="A4935" t="s">
        <v>267</v>
      </c>
      <c r="B4935" s="1">
        <v>44145</v>
      </c>
      <c r="C4935" s="1" t="str">
        <f t="shared" si="77"/>
        <v>20315</v>
      </c>
      <c r="D4935" t="s">
        <v>250</v>
      </c>
      <c r="E4935" t="s">
        <v>120</v>
      </c>
      <c r="F4935" t="s">
        <v>113</v>
      </c>
      <c r="G4935">
        <v>32</v>
      </c>
      <c r="H4935">
        <v>519.54999999999995</v>
      </c>
      <c r="I4935" t="s">
        <v>18</v>
      </c>
      <c r="J4935" t="str">
        <f>_xlfn.XLOOKUP(Table1_1[[#This Row],[Analyte]],[1]analyte_order!$B:$B,[1]analyte_order!$C:$C)</f>
        <v>27619-97-2</v>
      </c>
      <c r="K4935">
        <f>_xlfn.XLOOKUP(Table1_1[[#This Row],[CAS_rn]],[1]analyte_order!$C:$C,[1]analyte_order!$E:$E)</f>
        <v>23</v>
      </c>
      <c r="L4935" s="3">
        <v>4.7109021951876863E-2</v>
      </c>
    </row>
    <row r="4936" spans="1:12" x14ac:dyDescent="0.3">
      <c r="A4936" t="s">
        <v>267</v>
      </c>
      <c r="B4936" s="1">
        <v>44145</v>
      </c>
      <c r="C4936" s="1" t="str">
        <f t="shared" si="77"/>
        <v>20315</v>
      </c>
      <c r="D4936" t="s">
        <v>250</v>
      </c>
      <c r="E4936" t="s">
        <v>120</v>
      </c>
      <c r="F4936" t="s">
        <v>113</v>
      </c>
      <c r="G4936">
        <v>32</v>
      </c>
      <c r="H4936">
        <v>519.54999999999995</v>
      </c>
      <c r="I4936" t="s">
        <v>29</v>
      </c>
      <c r="J4936" t="str">
        <f>_xlfn.XLOOKUP(Table1_1[[#This Row],[Analyte]],[1]analyte_order!$B:$B,[1]analyte_order!$C:$C)</f>
        <v>39108-34-4</v>
      </c>
      <c r="K4936">
        <f>_xlfn.XLOOKUP(Table1_1[[#This Row],[CAS_rn]],[1]analyte_order!$C:$C,[1]analyte_order!$E:$E)</f>
        <v>24</v>
      </c>
      <c r="L4936" s="3">
        <v>4.8737555041084908E-2</v>
      </c>
    </row>
    <row r="4937" spans="1:12" x14ac:dyDescent="0.3">
      <c r="A4937" t="s">
        <v>267</v>
      </c>
      <c r="B4937" s="1">
        <v>44145</v>
      </c>
      <c r="C4937" s="1" t="str">
        <f t="shared" si="77"/>
        <v>20315</v>
      </c>
      <c r="D4937" t="s">
        <v>250</v>
      </c>
      <c r="E4937" t="s">
        <v>120</v>
      </c>
      <c r="F4937" t="s">
        <v>113</v>
      </c>
      <c r="G4937">
        <v>32</v>
      </c>
      <c r="H4937">
        <v>519.54999999999995</v>
      </c>
      <c r="I4937" t="s">
        <v>30</v>
      </c>
      <c r="J4937" t="str">
        <f>_xlfn.XLOOKUP(Table1_1[[#This Row],[Analyte]],[1]analyte_order!$B:$B,[1]analyte_order!$C:$C)</f>
        <v>120226-60-0</v>
      </c>
      <c r="K4937">
        <f>_xlfn.XLOOKUP(Table1_1[[#This Row],[CAS_rn]],[1]analyte_order!$C:$C,[1]analyte_order!$E:$E)</f>
        <v>25</v>
      </c>
      <c r="L4937" s="3">
        <v>3.79</v>
      </c>
    </row>
    <row r="4938" spans="1:12" x14ac:dyDescent="0.3">
      <c r="A4938" t="s">
        <v>267</v>
      </c>
      <c r="B4938" s="1">
        <v>44145</v>
      </c>
      <c r="C4938" s="1" t="str">
        <f t="shared" si="77"/>
        <v>20315</v>
      </c>
      <c r="D4938" t="s">
        <v>250</v>
      </c>
      <c r="E4938" t="s">
        <v>120</v>
      </c>
      <c r="F4938" t="s">
        <v>113</v>
      </c>
      <c r="G4938">
        <v>32</v>
      </c>
      <c r="H4938">
        <v>519.54999999999995</v>
      </c>
      <c r="I4938" t="s">
        <v>31</v>
      </c>
      <c r="J4938" t="str">
        <f>_xlfn.XLOOKUP(Table1_1[[#This Row],[Analyte]],[1]analyte_order!$B:$B,[1]analyte_order!$C:$C)</f>
        <v>2355-31-9</v>
      </c>
      <c r="K4938">
        <f>_xlfn.XLOOKUP(Table1_1[[#This Row],[CAS_rn]],[1]analyte_order!$C:$C,[1]analyte_order!$E:$E)</f>
        <v>26</v>
      </c>
      <c r="L4938" s="3">
        <v>7.850119077191578E-2</v>
      </c>
    </row>
    <row r="4939" spans="1:12" x14ac:dyDescent="0.3">
      <c r="A4939" t="s">
        <v>267</v>
      </c>
      <c r="B4939" s="1">
        <v>44145</v>
      </c>
      <c r="C4939" s="1" t="str">
        <f t="shared" si="77"/>
        <v>20315</v>
      </c>
      <c r="D4939" t="s">
        <v>250</v>
      </c>
      <c r="E4939" t="s">
        <v>120</v>
      </c>
      <c r="F4939" t="s">
        <v>113</v>
      </c>
      <c r="G4939">
        <v>32</v>
      </c>
      <c r="H4939">
        <v>519.54999999999995</v>
      </c>
      <c r="I4939" t="s">
        <v>32</v>
      </c>
      <c r="J4939" t="str">
        <f>_xlfn.XLOOKUP(Table1_1[[#This Row],[Analyte]],[1]analyte_order!$B:$B,[1]analyte_order!$C:$C)</f>
        <v>2991-50-6</v>
      </c>
      <c r="K4939">
        <f>_xlfn.XLOOKUP(Table1_1[[#This Row],[CAS_rn]],[1]analyte_order!$C:$C,[1]analyte_order!$E:$E)</f>
        <v>27</v>
      </c>
      <c r="L4939" s="3">
        <v>6.7728505483520246E-2</v>
      </c>
    </row>
    <row r="4940" spans="1:12" x14ac:dyDescent="0.3">
      <c r="A4940" t="s">
        <v>267</v>
      </c>
      <c r="B4940" s="1">
        <v>44145</v>
      </c>
      <c r="C4940" s="1" t="str">
        <f t="shared" si="77"/>
        <v>20315</v>
      </c>
      <c r="D4940" t="s">
        <v>250</v>
      </c>
      <c r="E4940" t="s">
        <v>120</v>
      </c>
      <c r="F4940" t="s">
        <v>113</v>
      </c>
      <c r="G4940">
        <v>32</v>
      </c>
      <c r="H4940">
        <v>519.54999999999995</v>
      </c>
      <c r="I4940" t="s">
        <v>33</v>
      </c>
      <c r="J4940" t="str">
        <f>_xlfn.XLOOKUP(Table1_1[[#This Row],[Analyte]],[1]analyte_order!$B:$B,[1]analyte_order!$C:$C)</f>
        <v>754-91-6</v>
      </c>
      <c r="K4940">
        <f>_xlfn.XLOOKUP(Table1_1[[#This Row],[CAS_rn]],[1]analyte_order!$C:$C,[1]analyte_order!$E:$E)</f>
        <v>28</v>
      </c>
      <c r="L4940" s="3">
        <v>12.7</v>
      </c>
    </row>
    <row r="4941" spans="1:12" x14ac:dyDescent="0.3">
      <c r="A4941" t="s">
        <v>267</v>
      </c>
      <c r="B4941" s="1">
        <v>44145</v>
      </c>
      <c r="C4941" s="1" t="str">
        <f t="shared" si="77"/>
        <v>20315</v>
      </c>
      <c r="D4941" t="s">
        <v>250</v>
      </c>
      <c r="E4941" t="s">
        <v>120</v>
      </c>
      <c r="F4941" t="s">
        <v>113</v>
      </c>
      <c r="G4941">
        <v>32</v>
      </c>
      <c r="H4941">
        <v>519.54999999999995</v>
      </c>
      <c r="I4941" t="s">
        <v>34</v>
      </c>
      <c r="J4941" t="str">
        <f>_xlfn.XLOOKUP(Table1_1[[#This Row],[Analyte]],[1]analyte_order!$B:$B,[1]analyte_order!$C:$C)</f>
        <v>2806-24-8</v>
      </c>
      <c r="K4941">
        <f>_xlfn.XLOOKUP(Table1_1[[#This Row],[CAS_rn]],[1]analyte_order!$C:$C,[1]analyte_order!$E:$E)</f>
        <v>29</v>
      </c>
      <c r="L4941" s="3">
        <v>6.1505275684367124E-2</v>
      </c>
    </row>
    <row r="4942" spans="1:12" x14ac:dyDescent="0.3">
      <c r="A4942" t="s">
        <v>267</v>
      </c>
      <c r="B4942" s="1">
        <v>44145</v>
      </c>
      <c r="C4942" s="1" t="str">
        <f t="shared" si="77"/>
        <v>20315</v>
      </c>
      <c r="D4942" t="s">
        <v>250</v>
      </c>
      <c r="E4942" t="s">
        <v>120</v>
      </c>
      <c r="F4942" t="s">
        <v>113</v>
      </c>
      <c r="G4942">
        <v>32</v>
      </c>
      <c r="H4942">
        <v>519.54999999999995</v>
      </c>
      <c r="I4942" t="s">
        <v>35</v>
      </c>
      <c r="J4942" t="str">
        <f>_xlfn.XLOOKUP(Table1_1[[#This Row],[Analyte]],[1]analyte_order!$B:$B,[1]analyte_order!$C:$C)</f>
        <v>31506-32-8</v>
      </c>
      <c r="K4942">
        <f>_xlfn.XLOOKUP(Table1_1[[#This Row],[CAS_rn]],[1]analyte_order!$C:$C,[1]analyte_order!$E:$E)</f>
        <v>30</v>
      </c>
      <c r="L4942" s="3">
        <v>6.0112301776150151E-2</v>
      </c>
    </row>
    <row r="4943" spans="1:12" x14ac:dyDescent="0.3">
      <c r="A4943" t="s">
        <v>267</v>
      </c>
      <c r="B4943" s="1">
        <v>44145</v>
      </c>
      <c r="C4943" s="1" t="str">
        <f t="shared" si="77"/>
        <v>20315</v>
      </c>
      <c r="D4943" t="s">
        <v>250</v>
      </c>
      <c r="E4943" t="s">
        <v>120</v>
      </c>
      <c r="F4943" t="s">
        <v>113</v>
      </c>
      <c r="G4943">
        <v>32</v>
      </c>
      <c r="H4943">
        <v>519.54999999999995</v>
      </c>
      <c r="I4943" t="s">
        <v>36</v>
      </c>
      <c r="J4943" t="str">
        <f>_xlfn.XLOOKUP(Table1_1[[#This Row],[Analyte]],[1]analyte_order!$B:$B,[1]analyte_order!$C:$C)</f>
        <v>4151-50-2</v>
      </c>
      <c r="K4943">
        <f>_xlfn.XLOOKUP(Table1_1[[#This Row],[CAS_rn]],[1]analyte_order!$C:$C,[1]analyte_order!$E:$E)</f>
        <v>31</v>
      </c>
      <c r="L4943" s="3">
        <v>9.105668290856031E-2</v>
      </c>
    </row>
    <row r="4944" spans="1:12" x14ac:dyDescent="0.3">
      <c r="A4944" t="s">
        <v>267</v>
      </c>
      <c r="B4944" s="1">
        <v>44145</v>
      </c>
      <c r="C4944" s="1" t="str">
        <f t="shared" si="77"/>
        <v>20315</v>
      </c>
      <c r="D4944" t="s">
        <v>250</v>
      </c>
      <c r="E4944" t="s">
        <v>120</v>
      </c>
      <c r="F4944" t="s">
        <v>113</v>
      </c>
      <c r="G4944">
        <v>32</v>
      </c>
      <c r="H4944">
        <v>519.54999999999995</v>
      </c>
      <c r="I4944" t="s">
        <v>37</v>
      </c>
      <c r="J4944" t="str">
        <f>_xlfn.XLOOKUP(Table1_1[[#This Row],[Analyte]],[1]analyte_order!$B:$B,[1]analyte_order!$C:$C)</f>
        <v>13252-13-6</v>
      </c>
      <c r="K4944">
        <f>_xlfn.XLOOKUP(Table1_1[[#This Row],[CAS_rn]],[1]analyte_order!$C:$C,[1]analyte_order!$E:$E)</f>
        <v>34</v>
      </c>
      <c r="L4944" s="3">
        <v>0.11197397196440835</v>
      </c>
    </row>
    <row r="4945" spans="1:12" x14ac:dyDescent="0.3">
      <c r="A4945" t="s">
        <v>267</v>
      </c>
      <c r="B4945" s="1">
        <v>44145</v>
      </c>
      <c r="C4945" s="1" t="str">
        <f t="shared" si="77"/>
        <v>20315</v>
      </c>
      <c r="D4945" t="s">
        <v>250</v>
      </c>
      <c r="E4945" t="s">
        <v>120</v>
      </c>
      <c r="F4945" t="s">
        <v>113</v>
      </c>
      <c r="G4945">
        <v>32</v>
      </c>
      <c r="H4945">
        <v>519.54999999999995</v>
      </c>
      <c r="I4945" t="s">
        <v>38</v>
      </c>
      <c r="J4945" t="str">
        <f>_xlfn.XLOOKUP(Table1_1[[#This Row],[Analyte]],[1]analyte_order!$B:$B,[1]analyte_order!$C:$C)</f>
        <v>919005-14-4</v>
      </c>
      <c r="K4945">
        <f>_xlfn.XLOOKUP(Table1_1[[#This Row],[CAS_rn]],[1]analyte_order!$C:$C,[1]analyte_order!$E:$E)</f>
        <v>35</v>
      </c>
      <c r="L4945" s="3">
        <v>7.8029089244470329E-2</v>
      </c>
    </row>
    <row r="4946" spans="1:12" x14ac:dyDescent="0.3">
      <c r="A4946" t="s">
        <v>267</v>
      </c>
      <c r="B4946" s="1">
        <v>44145</v>
      </c>
      <c r="C4946" s="1" t="str">
        <f t="shared" si="77"/>
        <v>20315</v>
      </c>
      <c r="D4946" t="s">
        <v>250</v>
      </c>
      <c r="E4946" t="s">
        <v>120</v>
      </c>
      <c r="F4946" t="s">
        <v>113</v>
      </c>
      <c r="G4946">
        <v>32</v>
      </c>
      <c r="H4946">
        <v>519.54999999999995</v>
      </c>
      <c r="I4946" t="s">
        <v>39</v>
      </c>
      <c r="J4946" t="str">
        <f>_xlfn.XLOOKUP(Table1_1[[#This Row],[Analyte]],[1]analyte_order!$B:$B,[1]analyte_order!$C:$C)</f>
        <v>756426-58-1</v>
      </c>
      <c r="K4946">
        <f>_xlfn.XLOOKUP(Table1_1[[#This Row],[CAS_rn]],[1]analyte_order!$C:$C,[1]analyte_order!$E:$E)</f>
        <v>36</v>
      </c>
      <c r="L4946" s="3">
        <v>5.4160508897344931E-2</v>
      </c>
    </row>
    <row r="4947" spans="1:12" x14ac:dyDescent="0.3">
      <c r="A4947" t="s">
        <v>267</v>
      </c>
      <c r="B4947" s="1">
        <v>44145</v>
      </c>
      <c r="C4947" s="1" t="str">
        <f t="shared" si="77"/>
        <v>20315</v>
      </c>
      <c r="D4947" t="s">
        <v>250</v>
      </c>
      <c r="E4947" t="s">
        <v>120</v>
      </c>
      <c r="F4947" t="s">
        <v>113</v>
      </c>
      <c r="G4947">
        <v>32</v>
      </c>
      <c r="H4947">
        <v>519.54999999999995</v>
      </c>
      <c r="I4947" t="s">
        <v>40</v>
      </c>
      <c r="J4947" t="str">
        <f>_xlfn.XLOOKUP(Table1_1[[#This Row],[Analyte]],[1]analyte_order!$B:$B,[1]analyte_order!$C:$C)</f>
        <v>763051-92-9</v>
      </c>
      <c r="K4947">
        <f>_xlfn.XLOOKUP(Table1_1[[#This Row],[CAS_rn]],[1]analyte_order!$C:$C,[1]analyte_order!$E:$E)</f>
        <v>37</v>
      </c>
      <c r="L4947" s="3">
        <v>6.1486184586289766E-2</v>
      </c>
    </row>
    <row r="4948" spans="1:12" x14ac:dyDescent="0.3">
      <c r="A4948" t="s">
        <v>267</v>
      </c>
      <c r="B4948" s="1">
        <v>44145</v>
      </c>
      <c r="C4948" s="1" t="str">
        <f t="shared" si="77"/>
        <v>20315</v>
      </c>
      <c r="D4948" t="s">
        <v>250</v>
      </c>
      <c r="E4948" t="s">
        <v>120</v>
      </c>
      <c r="F4948" t="s">
        <v>113</v>
      </c>
      <c r="G4948">
        <v>32</v>
      </c>
      <c r="H4948">
        <v>519.54999999999995</v>
      </c>
      <c r="I4948" t="s">
        <v>41</v>
      </c>
      <c r="J4948" t="str">
        <f>_xlfn.XLOOKUP(Table1_1[[#This Row],[Analyte]],[1]analyte_order!$B:$B,[1]analyte_order!$C:$C)</f>
        <v>356-02-5</v>
      </c>
      <c r="K4948">
        <f>_xlfn.XLOOKUP(Table1_1[[#This Row],[CAS_rn]],[1]analyte_order!$C:$C,[1]analyte_order!$E:$E)</f>
        <v>38</v>
      </c>
      <c r="L4948" s="3">
        <v>9.000568414682994E-2</v>
      </c>
    </row>
    <row r="4949" spans="1:12" x14ac:dyDescent="0.3">
      <c r="A4949" t="s">
        <v>267</v>
      </c>
      <c r="B4949" s="1">
        <v>44145</v>
      </c>
      <c r="C4949" s="1" t="str">
        <f t="shared" si="77"/>
        <v>20315</v>
      </c>
      <c r="D4949" t="s">
        <v>250</v>
      </c>
      <c r="E4949" t="s">
        <v>120</v>
      </c>
      <c r="F4949" t="s">
        <v>113</v>
      </c>
      <c r="G4949">
        <v>32</v>
      </c>
      <c r="H4949">
        <v>519.54999999999995</v>
      </c>
      <c r="I4949" t="s">
        <v>42</v>
      </c>
      <c r="J4949" t="str">
        <f>_xlfn.XLOOKUP(Table1_1[[#This Row],[Analyte]],[1]analyte_order!$B:$B,[1]analyte_order!$C:$C)</f>
        <v>914637-49-3</v>
      </c>
      <c r="K4949">
        <f>_xlfn.XLOOKUP(Table1_1[[#This Row],[CAS_rn]],[1]analyte_order!$C:$C,[1]analyte_order!$E:$E)</f>
        <v>39</v>
      </c>
      <c r="L4949" s="3">
        <v>5.8885061487754638E-2</v>
      </c>
    </row>
    <row r="4950" spans="1:12" x14ac:dyDescent="0.3">
      <c r="A4950" t="s">
        <v>267</v>
      </c>
      <c r="B4950" s="1">
        <v>44145</v>
      </c>
      <c r="C4950" s="1" t="str">
        <f t="shared" si="77"/>
        <v>20315</v>
      </c>
      <c r="D4950" t="s">
        <v>250</v>
      </c>
      <c r="E4950" t="s">
        <v>120</v>
      </c>
      <c r="F4950" t="s">
        <v>113</v>
      </c>
      <c r="G4950">
        <v>32</v>
      </c>
      <c r="H4950">
        <v>519.54999999999995</v>
      </c>
      <c r="I4950" t="s">
        <v>43</v>
      </c>
      <c r="J4950" t="str">
        <f>_xlfn.XLOOKUP(Table1_1[[#This Row],[Analyte]],[1]analyte_order!$B:$B,[1]analyte_order!$C:$C)</f>
        <v>812-70-4</v>
      </c>
      <c r="K4950">
        <f>_xlfn.XLOOKUP(Table1_1[[#This Row],[CAS_rn]],[1]analyte_order!$C:$C,[1]analyte_order!$E:$E)</f>
        <v>40</v>
      </c>
      <c r="L4950" s="3">
        <v>11.8</v>
      </c>
    </row>
    <row r="4951" spans="1:12" x14ac:dyDescent="0.3">
      <c r="A4951" t="s">
        <v>267</v>
      </c>
      <c r="B4951" s="1">
        <v>44145</v>
      </c>
      <c r="C4951" s="1" t="str">
        <f t="shared" si="77"/>
        <v>20315</v>
      </c>
      <c r="D4951" t="s">
        <v>250</v>
      </c>
      <c r="E4951" t="s">
        <v>120</v>
      </c>
      <c r="F4951" t="s">
        <v>113</v>
      </c>
      <c r="G4951">
        <v>32</v>
      </c>
      <c r="H4951">
        <v>519.54999999999995</v>
      </c>
      <c r="I4951" t="s">
        <v>44</v>
      </c>
      <c r="J4951" t="str">
        <f>_xlfn.XLOOKUP(Table1_1[[#This Row],[Analyte]],[1]analyte_order!$B:$B,[1]analyte_order!$C:$C)</f>
        <v>53826-12-3</v>
      </c>
      <c r="K4951">
        <f>_xlfn.XLOOKUP(Table1_1[[#This Row],[CAS_rn]],[1]analyte_order!$C:$C,[1]analyte_order!$E:$E)</f>
        <v>41</v>
      </c>
      <c r="L4951" s="3">
        <v>1.92</v>
      </c>
    </row>
    <row r="4952" spans="1:12" x14ac:dyDescent="0.3">
      <c r="A4952" t="s">
        <v>267</v>
      </c>
      <c r="B4952" s="1">
        <v>44145</v>
      </c>
      <c r="C4952" s="1" t="str">
        <f t="shared" si="77"/>
        <v>20315</v>
      </c>
      <c r="D4952" t="s">
        <v>250</v>
      </c>
      <c r="E4952" t="s">
        <v>120</v>
      </c>
      <c r="F4952" t="s">
        <v>113</v>
      </c>
      <c r="G4952">
        <v>32</v>
      </c>
      <c r="H4952">
        <v>519.54999999999995</v>
      </c>
      <c r="I4952" t="s">
        <v>45</v>
      </c>
      <c r="J4952" t="str">
        <f>_xlfn.XLOOKUP(Table1_1[[#This Row],[Analyte]],[1]analyte_order!$B:$B,[1]analyte_order!$C:$C)</f>
        <v>27854-31-5</v>
      </c>
      <c r="K4952">
        <f>_xlfn.XLOOKUP(Table1_1[[#This Row],[CAS_rn]],[1]analyte_order!$C:$C,[1]analyte_order!$E:$E)</f>
        <v>42</v>
      </c>
      <c r="L4952" s="3">
        <v>3.09</v>
      </c>
    </row>
    <row r="4953" spans="1:12" x14ac:dyDescent="0.3">
      <c r="A4953" t="s">
        <v>267</v>
      </c>
      <c r="B4953" s="1">
        <v>44145</v>
      </c>
      <c r="C4953" s="1" t="str">
        <f t="shared" si="77"/>
        <v>20315</v>
      </c>
      <c r="D4953" t="s">
        <v>250</v>
      </c>
      <c r="E4953" t="s">
        <v>120</v>
      </c>
      <c r="F4953" t="s">
        <v>113</v>
      </c>
      <c r="G4953">
        <v>32</v>
      </c>
      <c r="H4953">
        <v>519.54999999999995</v>
      </c>
      <c r="I4953" t="s">
        <v>46</v>
      </c>
      <c r="J4953" t="str">
        <f>_xlfn.XLOOKUP(Table1_1[[#This Row],[Analyte]],[1]analyte_order!$B:$B,[1]analyte_order!$C:$C)</f>
        <v>53826-13-4</v>
      </c>
      <c r="K4953">
        <f>_xlfn.XLOOKUP(Table1_1[[#This Row],[CAS_rn]],[1]analyte_order!$C:$C,[1]analyte_order!$E:$E)</f>
        <v>43</v>
      </c>
      <c r="L4953" s="3">
        <v>0.11643442236152439</v>
      </c>
    </row>
    <row r="4954" spans="1:12" x14ac:dyDescent="0.3">
      <c r="A4954" t="s">
        <v>267</v>
      </c>
      <c r="B4954" s="1">
        <v>44145</v>
      </c>
      <c r="C4954" s="1" t="str">
        <f t="shared" si="77"/>
        <v>20315</v>
      </c>
      <c r="D4954" t="s">
        <v>250</v>
      </c>
      <c r="E4954" t="s">
        <v>120</v>
      </c>
      <c r="F4954" t="s">
        <v>113</v>
      </c>
      <c r="G4954">
        <v>32</v>
      </c>
      <c r="H4954">
        <v>519.54999999999995</v>
      </c>
      <c r="I4954" t="s">
        <v>47</v>
      </c>
      <c r="J4954" t="str">
        <f>_xlfn.XLOOKUP(Table1_1[[#This Row],[Analyte]],[1]analyte_order!$B:$B,[1]analyte_order!$C:$C)</f>
        <v>161094-75-3</v>
      </c>
      <c r="K4954">
        <f>_xlfn.XLOOKUP(Table1_1[[#This Row],[CAS_rn]],[1]analyte_order!$C:$C,[1]analyte_order!$E:$E)</f>
        <v>44</v>
      </c>
      <c r="L4954" s="3">
        <v>6.1268171528953988E-2</v>
      </c>
    </row>
    <row r="4955" spans="1:12" x14ac:dyDescent="0.3">
      <c r="A4955" t="s">
        <v>267</v>
      </c>
      <c r="B4955" s="1">
        <v>44145</v>
      </c>
      <c r="C4955" s="1" t="str">
        <f t="shared" si="77"/>
        <v>20315</v>
      </c>
      <c r="D4955" t="s">
        <v>250</v>
      </c>
      <c r="E4955" t="s">
        <v>120</v>
      </c>
      <c r="F4955" t="s">
        <v>113</v>
      </c>
      <c r="G4955">
        <v>32</v>
      </c>
      <c r="H4955">
        <v>519.54999999999995</v>
      </c>
      <c r="I4955" t="s">
        <v>48</v>
      </c>
      <c r="J4955" t="str">
        <f>_xlfn.XLOOKUP(Table1_1[[#This Row],[Analyte]],[1]analyte_order!$B:$B,[1]analyte_order!$C:$C)</f>
        <v>70887-84-2</v>
      </c>
      <c r="K4955">
        <f>_xlfn.XLOOKUP(Table1_1[[#This Row],[CAS_rn]],[1]analyte_order!$C:$C,[1]analyte_order!$E:$E)</f>
        <v>45</v>
      </c>
      <c r="L4955" s="3">
        <v>4.715333202637903E-2</v>
      </c>
    </row>
    <row r="4956" spans="1:12" x14ac:dyDescent="0.3">
      <c r="A4956" t="s">
        <v>267</v>
      </c>
      <c r="B4956" s="1">
        <v>44145</v>
      </c>
      <c r="C4956" s="1" t="str">
        <f t="shared" si="77"/>
        <v>20315</v>
      </c>
      <c r="D4956" t="s">
        <v>250</v>
      </c>
      <c r="E4956" t="s">
        <v>120</v>
      </c>
      <c r="F4956" t="s">
        <v>113</v>
      </c>
      <c r="G4956">
        <v>32</v>
      </c>
      <c r="H4956">
        <v>519.54999999999995</v>
      </c>
      <c r="I4956" t="s">
        <v>49</v>
      </c>
      <c r="J4956" t="str">
        <f>_xlfn.XLOOKUP(Table1_1[[#This Row],[Analyte]],[1]analyte_order!$B:$B,[1]analyte_order!$C:$C)</f>
        <v>57677-95-9</v>
      </c>
      <c r="K4956">
        <f>_xlfn.XLOOKUP(Table1_1[[#This Row],[CAS_rn]],[1]analyte_order!$C:$C,[1]analyte_order!$E:$E)</f>
        <v>46</v>
      </c>
      <c r="L4956" s="3">
        <v>8.3064223309109619E-2</v>
      </c>
    </row>
    <row r="4957" spans="1:12" x14ac:dyDescent="0.3">
      <c r="A4957" t="s">
        <v>267</v>
      </c>
      <c r="B4957" s="1">
        <v>44145</v>
      </c>
      <c r="C4957" s="1" t="str">
        <f t="shared" si="77"/>
        <v>20315</v>
      </c>
      <c r="D4957" t="s">
        <v>250</v>
      </c>
      <c r="E4957" t="s">
        <v>120</v>
      </c>
      <c r="F4957" t="s">
        <v>113</v>
      </c>
      <c r="G4957">
        <v>32</v>
      </c>
      <c r="H4957">
        <v>519.54999999999995</v>
      </c>
      <c r="I4957" t="s">
        <v>50</v>
      </c>
      <c r="J4957" t="str">
        <f>_xlfn.XLOOKUP(Table1_1[[#This Row],[Analyte]],[1]analyte_order!$B:$B,[1]analyte_order!$C:$C)</f>
        <v>30334-69-1</v>
      </c>
      <c r="K4957">
        <f>_xlfn.XLOOKUP(Table1_1[[#This Row],[CAS_rn]],[1]analyte_order!$C:$C,[1]analyte_order!$E:$E)</f>
        <v>51</v>
      </c>
      <c r="L4957" s="3">
        <v>46.1</v>
      </c>
    </row>
    <row r="4958" spans="1:12" x14ac:dyDescent="0.3">
      <c r="A4958" t="s">
        <v>267</v>
      </c>
      <c r="B4958" s="1">
        <v>44145</v>
      </c>
      <c r="C4958" s="1" t="str">
        <f t="shared" si="77"/>
        <v>20315</v>
      </c>
      <c r="D4958" t="s">
        <v>250</v>
      </c>
      <c r="E4958" t="s">
        <v>120</v>
      </c>
      <c r="F4958" t="s">
        <v>113</v>
      </c>
      <c r="G4958">
        <v>32</v>
      </c>
      <c r="H4958">
        <v>519.54999999999995</v>
      </c>
      <c r="I4958" t="s">
        <v>51</v>
      </c>
      <c r="J4958" t="str">
        <f>_xlfn.XLOOKUP(Table1_1[[#This Row],[Analyte]],[1]analyte_order!$B:$B,[1]analyte_order!$C:$C)</f>
        <v>41997-13-1</v>
      </c>
      <c r="K4958">
        <f>_xlfn.XLOOKUP(Table1_1[[#This Row],[CAS_rn]],[1]analyte_order!$C:$C,[1]analyte_order!$E:$E)</f>
        <v>52</v>
      </c>
      <c r="L4958" s="3">
        <v>33.6</v>
      </c>
    </row>
    <row r="4959" spans="1:12" x14ac:dyDescent="0.3">
      <c r="A4959" t="s">
        <v>267</v>
      </c>
      <c r="B4959" s="1">
        <v>44145</v>
      </c>
      <c r="C4959" s="1" t="str">
        <f t="shared" si="77"/>
        <v>20315</v>
      </c>
      <c r="D4959" t="s">
        <v>250</v>
      </c>
      <c r="E4959" t="s">
        <v>120</v>
      </c>
      <c r="F4959" t="s">
        <v>113</v>
      </c>
      <c r="G4959">
        <v>32</v>
      </c>
      <c r="H4959">
        <v>519.54999999999995</v>
      </c>
      <c r="I4959" t="s">
        <v>52</v>
      </c>
      <c r="J4959" t="str">
        <f>_xlfn.XLOOKUP(Table1_1[[#This Row],[Analyte]],[1]analyte_order!$B:$B,[1]analyte_order!$C:$C)</f>
        <v>423-41-6</v>
      </c>
      <c r="K4959">
        <f>_xlfn.XLOOKUP(Table1_1[[#This Row],[CAS_rn]],[1]analyte_order!$C:$C,[1]analyte_order!$E:$E)</f>
        <v>53</v>
      </c>
      <c r="L4959" s="3">
        <v>5.9532546222819858E-2</v>
      </c>
    </row>
    <row r="4960" spans="1:12" x14ac:dyDescent="0.3">
      <c r="A4960" t="s">
        <v>267</v>
      </c>
      <c r="B4960" s="1">
        <v>44145</v>
      </c>
      <c r="C4960" s="1" t="str">
        <f t="shared" si="77"/>
        <v>20315</v>
      </c>
      <c r="D4960" t="s">
        <v>250</v>
      </c>
      <c r="E4960" t="s">
        <v>120</v>
      </c>
      <c r="F4960" t="s">
        <v>113</v>
      </c>
      <c r="G4960">
        <v>32</v>
      </c>
      <c r="H4960">
        <v>519.54999999999995</v>
      </c>
      <c r="I4960" t="s">
        <v>53</v>
      </c>
      <c r="J4960" t="str">
        <f>_xlfn.XLOOKUP(Table1_1[[#This Row],[Analyte]],[1]analyte_order!$B:$B,[1]analyte_order!$C:$C)</f>
        <v>777011-38-8</v>
      </c>
      <c r="K4960">
        <f>_xlfn.XLOOKUP(Table1_1[[#This Row],[CAS_rn]],[1]analyte_order!$C:$C,[1]analyte_order!$E:$E)</f>
        <v>54</v>
      </c>
      <c r="L4960" s="3">
        <v>1.01</v>
      </c>
    </row>
    <row r="4961" spans="1:12" x14ac:dyDescent="0.3">
      <c r="A4961" t="s">
        <v>267</v>
      </c>
      <c r="B4961" s="1">
        <v>44145</v>
      </c>
      <c r="C4961" s="1" t="str">
        <f t="shared" si="77"/>
        <v>20315</v>
      </c>
      <c r="D4961" t="s">
        <v>250</v>
      </c>
      <c r="E4961" t="s">
        <v>120</v>
      </c>
      <c r="F4961" t="s">
        <v>113</v>
      </c>
      <c r="G4961">
        <v>32</v>
      </c>
      <c r="H4961">
        <v>519.54999999999995</v>
      </c>
      <c r="I4961" t="s">
        <v>54</v>
      </c>
      <c r="J4961" t="str">
        <f>_xlfn.XLOOKUP(Table1_1[[#This Row],[Analyte]],[1]analyte_order!$B:$B,[1]analyte_order!$C:$C)</f>
        <v>646-83-3</v>
      </c>
      <c r="K4961">
        <f>_xlfn.XLOOKUP(Table1_1[[#This Row],[CAS_rn]],[1]analyte_order!$C:$C,[1]analyte_order!$E:$E)</f>
        <v>55</v>
      </c>
      <c r="L4961" s="3">
        <v>3.1211635697788134E-2</v>
      </c>
    </row>
    <row r="4962" spans="1:12" x14ac:dyDescent="0.3">
      <c r="A4962" t="s">
        <v>267</v>
      </c>
      <c r="B4962" s="1">
        <v>44145</v>
      </c>
      <c r="C4962" s="1" t="str">
        <f t="shared" si="77"/>
        <v>20315</v>
      </c>
      <c r="D4962" t="s">
        <v>250</v>
      </c>
      <c r="E4962" t="s">
        <v>120</v>
      </c>
      <c r="F4962" t="s">
        <v>113</v>
      </c>
      <c r="G4962">
        <v>32</v>
      </c>
      <c r="H4962">
        <v>519.54999999999995</v>
      </c>
      <c r="I4962" t="s">
        <v>55</v>
      </c>
      <c r="J4962" t="str">
        <f>_xlfn.XLOOKUP(Table1_1[[#This Row],[Analyte]],[1]analyte_order!$B:$B,[1]analyte_order!$C:$C)</f>
        <v>678-41-1</v>
      </c>
      <c r="K4962">
        <f>_xlfn.XLOOKUP(Table1_1[[#This Row],[CAS_rn]],[1]analyte_order!$C:$C,[1]analyte_order!$E:$E)</f>
        <v>56</v>
      </c>
      <c r="L4962" s="3">
        <v>0.10345205951419087</v>
      </c>
    </row>
    <row r="4963" spans="1:12" x14ac:dyDescent="0.3">
      <c r="A4963" t="s">
        <v>267</v>
      </c>
      <c r="B4963" s="1">
        <v>44145</v>
      </c>
      <c r="C4963" s="1" t="str">
        <f t="shared" si="77"/>
        <v>20315</v>
      </c>
      <c r="D4963" t="s">
        <v>250</v>
      </c>
      <c r="E4963" t="s">
        <v>120</v>
      </c>
      <c r="F4963" t="s">
        <v>113</v>
      </c>
      <c r="G4963">
        <v>32</v>
      </c>
      <c r="H4963">
        <v>519.54999999999995</v>
      </c>
      <c r="I4963" t="s">
        <v>56</v>
      </c>
      <c r="J4963" t="str">
        <f>_xlfn.XLOOKUP(Table1_1[[#This Row],[Analyte]],[1]analyte_order!$B:$B,[1]analyte_order!$C:$C)</f>
        <v>2965-52-8</v>
      </c>
      <c r="K4963">
        <f>_xlfn.XLOOKUP(Table1_1[[#This Row],[CAS_rn]],[1]analyte_order!$C:$C,[1]analyte_order!$E:$E)</f>
        <v>57</v>
      </c>
      <c r="L4963" s="3">
        <v>0.13733119707026778</v>
      </c>
    </row>
    <row r="4964" spans="1:12" x14ac:dyDescent="0.3">
      <c r="A4964" t="s">
        <v>268</v>
      </c>
      <c r="B4964" s="1">
        <v>44145</v>
      </c>
      <c r="C4964" s="1" t="str">
        <f t="shared" si="77"/>
        <v>20315</v>
      </c>
      <c r="D4964" t="s">
        <v>250</v>
      </c>
      <c r="E4964" t="s">
        <v>120</v>
      </c>
      <c r="F4964" t="s">
        <v>115</v>
      </c>
      <c r="G4964">
        <v>32</v>
      </c>
      <c r="H4964">
        <v>519.54999999999995</v>
      </c>
      <c r="I4964" t="s">
        <v>7</v>
      </c>
      <c r="J4964" t="str">
        <f>_xlfn.XLOOKUP(Table1_1[[#This Row],[Analyte]],[1]analyte_order!$B:$B,[1]analyte_order!$C:$C)</f>
        <v>375-22-4</v>
      </c>
      <c r="K4964">
        <f>_xlfn.XLOOKUP(Table1_1[[#This Row],[CAS_rn]],[1]analyte_order!$C:$C,[1]analyte_order!$E:$E)</f>
        <v>1</v>
      </c>
      <c r="L4964" s="3">
        <v>4.8599999999999997E-2</v>
      </c>
    </row>
    <row r="4965" spans="1:12" x14ac:dyDescent="0.3">
      <c r="A4965" t="s">
        <v>268</v>
      </c>
      <c r="B4965" s="1">
        <v>44145</v>
      </c>
      <c r="C4965" s="1" t="str">
        <f t="shared" si="77"/>
        <v>20315</v>
      </c>
      <c r="D4965" t="s">
        <v>250</v>
      </c>
      <c r="E4965" t="s">
        <v>120</v>
      </c>
      <c r="F4965" t="s">
        <v>115</v>
      </c>
      <c r="G4965">
        <v>32</v>
      </c>
      <c r="H4965">
        <v>519.54999999999995</v>
      </c>
      <c r="I4965" t="s">
        <v>8</v>
      </c>
      <c r="J4965" t="str">
        <f>_xlfn.XLOOKUP(Table1_1[[#This Row],[Analyte]],[1]analyte_order!$B:$B,[1]analyte_order!$C:$C)</f>
        <v>2706-90-3</v>
      </c>
      <c r="K4965">
        <f>_xlfn.XLOOKUP(Table1_1[[#This Row],[CAS_rn]],[1]analyte_order!$C:$C,[1]analyte_order!$E:$E)</f>
        <v>2</v>
      </c>
      <c r="L4965" s="3">
        <v>4.8599999999999997E-2</v>
      </c>
    </row>
    <row r="4966" spans="1:12" x14ac:dyDescent="0.3">
      <c r="A4966" t="s">
        <v>268</v>
      </c>
      <c r="B4966" s="1">
        <v>44145</v>
      </c>
      <c r="C4966" s="1" t="str">
        <f t="shared" si="77"/>
        <v>20315</v>
      </c>
      <c r="D4966" t="s">
        <v>250</v>
      </c>
      <c r="E4966" t="s">
        <v>120</v>
      </c>
      <c r="F4966" t="s">
        <v>115</v>
      </c>
      <c r="G4966">
        <v>32</v>
      </c>
      <c r="H4966">
        <v>519.54999999999995</v>
      </c>
      <c r="I4966" t="s">
        <v>9</v>
      </c>
      <c r="J4966" t="str">
        <f>_xlfn.XLOOKUP(Table1_1[[#This Row],[Analyte]],[1]analyte_order!$B:$B,[1]analyte_order!$C:$C)</f>
        <v>307-24-4</v>
      </c>
      <c r="K4966">
        <f>_xlfn.XLOOKUP(Table1_1[[#This Row],[CAS_rn]],[1]analyte_order!$C:$C,[1]analyte_order!$E:$E)</f>
        <v>3</v>
      </c>
      <c r="L4966" s="3">
        <v>4.8599999999999997E-2</v>
      </c>
    </row>
    <row r="4967" spans="1:12" x14ac:dyDescent="0.3">
      <c r="A4967" t="s">
        <v>268</v>
      </c>
      <c r="B4967" s="1">
        <v>44145</v>
      </c>
      <c r="C4967" s="1" t="str">
        <f t="shared" si="77"/>
        <v>20315</v>
      </c>
      <c r="D4967" t="s">
        <v>250</v>
      </c>
      <c r="E4967" t="s">
        <v>120</v>
      </c>
      <c r="F4967" t="s">
        <v>115</v>
      </c>
      <c r="G4967">
        <v>32</v>
      </c>
      <c r="H4967">
        <v>519.54999999999995</v>
      </c>
      <c r="I4967" t="s">
        <v>10</v>
      </c>
      <c r="J4967" t="str">
        <f>_xlfn.XLOOKUP(Table1_1[[#This Row],[Analyte]],[1]analyte_order!$B:$B,[1]analyte_order!$C:$C)</f>
        <v>375-85-9</v>
      </c>
      <c r="K4967">
        <f>_xlfn.XLOOKUP(Table1_1[[#This Row],[CAS_rn]],[1]analyte_order!$C:$C,[1]analyte_order!$E:$E)</f>
        <v>4</v>
      </c>
      <c r="L4967" s="3">
        <v>9.7100000000000006E-2</v>
      </c>
    </row>
    <row r="4968" spans="1:12" x14ac:dyDescent="0.3">
      <c r="A4968" t="s">
        <v>268</v>
      </c>
      <c r="B4968" s="1">
        <v>44145</v>
      </c>
      <c r="C4968" s="1" t="str">
        <f t="shared" si="77"/>
        <v>20315</v>
      </c>
      <c r="D4968" t="s">
        <v>250</v>
      </c>
      <c r="E4968" t="s">
        <v>120</v>
      </c>
      <c r="F4968" t="s">
        <v>115</v>
      </c>
      <c r="G4968">
        <v>32</v>
      </c>
      <c r="H4968">
        <v>519.54999999999995</v>
      </c>
      <c r="I4968" t="s">
        <v>11</v>
      </c>
      <c r="J4968" t="str">
        <f>_xlfn.XLOOKUP(Table1_1[[#This Row],[Analyte]],[1]analyte_order!$B:$B,[1]analyte_order!$C:$C)</f>
        <v>335-67-1</v>
      </c>
      <c r="K4968">
        <f>_xlfn.XLOOKUP(Table1_1[[#This Row],[CAS_rn]],[1]analyte_order!$C:$C,[1]analyte_order!$E:$E)</f>
        <v>5</v>
      </c>
      <c r="L4968" s="3">
        <v>4.8599999999999997E-2</v>
      </c>
    </row>
    <row r="4969" spans="1:12" x14ac:dyDescent="0.3">
      <c r="A4969" t="s">
        <v>268</v>
      </c>
      <c r="B4969" s="1">
        <v>44145</v>
      </c>
      <c r="C4969" s="1" t="str">
        <f t="shared" si="77"/>
        <v>20315</v>
      </c>
      <c r="D4969" t="s">
        <v>250</v>
      </c>
      <c r="E4969" t="s">
        <v>120</v>
      </c>
      <c r="F4969" t="s">
        <v>115</v>
      </c>
      <c r="G4969">
        <v>32</v>
      </c>
      <c r="H4969">
        <v>519.54999999999995</v>
      </c>
      <c r="I4969" t="s">
        <v>12</v>
      </c>
      <c r="J4969" t="str">
        <f>_xlfn.XLOOKUP(Table1_1[[#This Row],[Analyte]],[1]analyte_order!$B:$B,[1]analyte_order!$C:$C)</f>
        <v>375-95-1</v>
      </c>
      <c r="K4969">
        <f>_xlfn.XLOOKUP(Table1_1[[#This Row],[CAS_rn]],[1]analyte_order!$C:$C,[1]analyte_order!$E:$E)</f>
        <v>6</v>
      </c>
      <c r="L4969" s="3">
        <v>9.7100000000000006E-2</v>
      </c>
    </row>
    <row r="4970" spans="1:12" x14ac:dyDescent="0.3">
      <c r="A4970" t="s">
        <v>268</v>
      </c>
      <c r="B4970" s="1">
        <v>44145</v>
      </c>
      <c r="C4970" s="1" t="str">
        <f t="shared" si="77"/>
        <v>20315</v>
      </c>
      <c r="D4970" t="s">
        <v>250</v>
      </c>
      <c r="E4970" t="s">
        <v>120</v>
      </c>
      <c r="F4970" t="s">
        <v>115</v>
      </c>
      <c r="G4970">
        <v>32</v>
      </c>
      <c r="H4970">
        <v>519.54999999999995</v>
      </c>
      <c r="I4970" t="s">
        <v>13</v>
      </c>
      <c r="J4970" t="str">
        <f>_xlfn.XLOOKUP(Table1_1[[#This Row],[Analyte]],[1]analyte_order!$B:$B,[1]analyte_order!$C:$C)</f>
        <v>375-73-5</v>
      </c>
      <c r="K4970">
        <f>_xlfn.XLOOKUP(Table1_1[[#This Row],[CAS_rn]],[1]analyte_order!$C:$C,[1]analyte_order!$E:$E)</f>
        <v>14</v>
      </c>
      <c r="L4970" s="3">
        <v>4.8599999999999997E-2</v>
      </c>
    </row>
    <row r="4971" spans="1:12" x14ac:dyDescent="0.3">
      <c r="A4971" t="s">
        <v>268</v>
      </c>
      <c r="B4971" s="1">
        <v>44145</v>
      </c>
      <c r="C4971" s="1" t="str">
        <f t="shared" si="77"/>
        <v>20315</v>
      </c>
      <c r="D4971" t="s">
        <v>250</v>
      </c>
      <c r="E4971" t="s">
        <v>120</v>
      </c>
      <c r="F4971" t="s">
        <v>115</v>
      </c>
      <c r="G4971">
        <v>32</v>
      </c>
      <c r="H4971">
        <v>519.54999999999995</v>
      </c>
      <c r="I4971" t="s">
        <v>14</v>
      </c>
      <c r="J4971" t="str">
        <f>_xlfn.XLOOKUP(Table1_1[[#This Row],[Analyte]],[1]analyte_order!$B:$B,[1]analyte_order!$C:$C)</f>
        <v>2706-91-4</v>
      </c>
      <c r="K4971">
        <f>_xlfn.XLOOKUP(Table1_1[[#This Row],[CAS_rn]],[1]analyte_order!$C:$C,[1]analyte_order!$E:$E)</f>
        <v>15</v>
      </c>
      <c r="L4971" s="3">
        <v>4.8599999999999997E-2</v>
      </c>
    </row>
    <row r="4972" spans="1:12" x14ac:dyDescent="0.3">
      <c r="A4972" t="s">
        <v>268</v>
      </c>
      <c r="B4972" s="1">
        <v>44145</v>
      </c>
      <c r="C4972" s="1" t="str">
        <f t="shared" si="77"/>
        <v>20315</v>
      </c>
      <c r="D4972" t="s">
        <v>250</v>
      </c>
      <c r="E4972" t="s">
        <v>120</v>
      </c>
      <c r="F4972" t="s">
        <v>115</v>
      </c>
      <c r="G4972">
        <v>32</v>
      </c>
      <c r="H4972">
        <v>519.54999999999995</v>
      </c>
      <c r="I4972" t="s">
        <v>15</v>
      </c>
      <c r="J4972" t="str">
        <f>_xlfn.XLOOKUP(Table1_1[[#This Row],[Analyte]],[1]analyte_order!$B:$B,[1]analyte_order!$C:$C)</f>
        <v>355-46-4</v>
      </c>
      <c r="K4972">
        <f>_xlfn.XLOOKUP(Table1_1[[#This Row],[CAS_rn]],[1]analyte_order!$C:$C,[1]analyte_order!$E:$E)</f>
        <v>16</v>
      </c>
      <c r="L4972" s="3">
        <v>0.35599999999999998</v>
      </c>
    </row>
    <row r="4973" spans="1:12" x14ac:dyDescent="0.3">
      <c r="A4973" t="s">
        <v>268</v>
      </c>
      <c r="B4973" s="1">
        <v>44145</v>
      </c>
      <c r="C4973" s="1" t="str">
        <f t="shared" si="77"/>
        <v>20315</v>
      </c>
      <c r="D4973" t="s">
        <v>250</v>
      </c>
      <c r="E4973" t="s">
        <v>120</v>
      </c>
      <c r="F4973" t="s">
        <v>115</v>
      </c>
      <c r="G4973">
        <v>32</v>
      </c>
      <c r="H4973">
        <v>519.54999999999995</v>
      </c>
      <c r="I4973" t="s">
        <v>16</v>
      </c>
      <c r="J4973" t="str">
        <f>_xlfn.XLOOKUP(Table1_1[[#This Row],[Analyte]],[1]analyte_order!$B:$B,[1]analyte_order!$C:$C)</f>
        <v>375-92-8</v>
      </c>
      <c r="K4973">
        <f>_xlfn.XLOOKUP(Table1_1[[#This Row],[CAS_rn]],[1]analyte_order!$C:$C,[1]analyte_order!$E:$E)</f>
        <v>17</v>
      </c>
      <c r="L4973" s="3">
        <v>9.7100000000000006E-2</v>
      </c>
    </row>
    <row r="4974" spans="1:12" x14ac:dyDescent="0.3">
      <c r="A4974" t="s">
        <v>268</v>
      </c>
      <c r="B4974" s="1">
        <v>44145</v>
      </c>
      <c r="C4974" s="1" t="str">
        <f t="shared" si="77"/>
        <v>20315</v>
      </c>
      <c r="D4974" t="s">
        <v>250</v>
      </c>
      <c r="E4974" t="s">
        <v>120</v>
      </c>
      <c r="F4974" t="s">
        <v>115</v>
      </c>
      <c r="G4974">
        <v>32</v>
      </c>
      <c r="H4974">
        <v>519.54999999999995</v>
      </c>
      <c r="I4974" t="s">
        <v>17</v>
      </c>
      <c r="J4974" t="str">
        <f>_xlfn.XLOOKUP(Table1_1[[#This Row],[Analyte]],[1]analyte_order!$B:$B,[1]analyte_order!$C:$C)</f>
        <v>1763-23-1</v>
      </c>
      <c r="K4974">
        <f>_xlfn.XLOOKUP(Table1_1[[#This Row],[CAS_rn]],[1]analyte_order!$C:$C,[1]analyte_order!$E:$E)</f>
        <v>18</v>
      </c>
      <c r="L4974" s="3">
        <v>479</v>
      </c>
    </row>
    <row r="4975" spans="1:12" x14ac:dyDescent="0.3">
      <c r="A4975" t="s">
        <v>268</v>
      </c>
      <c r="B4975" s="1">
        <v>44145</v>
      </c>
      <c r="C4975" s="1" t="str">
        <f t="shared" si="77"/>
        <v>20315</v>
      </c>
      <c r="D4975" t="s">
        <v>250</v>
      </c>
      <c r="E4975" t="s">
        <v>120</v>
      </c>
      <c r="F4975" t="s">
        <v>115</v>
      </c>
      <c r="G4975">
        <v>32</v>
      </c>
      <c r="H4975">
        <v>519.54999999999995</v>
      </c>
      <c r="I4975" t="s">
        <v>18</v>
      </c>
      <c r="J4975" t="str">
        <f>_xlfn.XLOOKUP(Table1_1[[#This Row],[Analyte]],[1]analyte_order!$B:$B,[1]analyte_order!$C:$C)</f>
        <v>27619-97-2</v>
      </c>
      <c r="K4975">
        <f>_xlfn.XLOOKUP(Table1_1[[#This Row],[CAS_rn]],[1]analyte_order!$C:$C,[1]analyte_order!$E:$E)</f>
        <v>23</v>
      </c>
      <c r="L4975" s="3">
        <v>4.8599999999999997E-2</v>
      </c>
    </row>
    <row r="4976" spans="1:12" x14ac:dyDescent="0.3">
      <c r="A4976" t="s">
        <v>269</v>
      </c>
      <c r="B4976" s="1">
        <v>44145</v>
      </c>
      <c r="C4976" s="1" t="str">
        <f t="shared" si="77"/>
        <v>20315</v>
      </c>
      <c r="D4976" t="s">
        <v>250</v>
      </c>
      <c r="E4976" t="s">
        <v>110</v>
      </c>
      <c r="F4976" t="s">
        <v>111</v>
      </c>
      <c r="G4976">
        <v>31</v>
      </c>
      <c r="H4976">
        <v>526.20000000000005</v>
      </c>
      <c r="I4976" t="s">
        <v>7</v>
      </c>
      <c r="J4976" t="str">
        <f>_xlfn.XLOOKUP(Table1_1[[#This Row],[Analyte]],[1]analyte_order!$B:$B,[1]analyte_order!$C:$C)</f>
        <v>375-22-4</v>
      </c>
      <c r="K4976">
        <f>_xlfn.XLOOKUP(Table1_1[[#This Row],[CAS_rn]],[1]analyte_order!$C:$C,[1]analyte_order!$E:$E)</f>
        <v>1</v>
      </c>
      <c r="L4976" s="3">
        <v>0.42780000000000001</v>
      </c>
    </row>
    <row r="4977" spans="1:12" x14ac:dyDescent="0.3">
      <c r="A4977" t="s">
        <v>269</v>
      </c>
      <c r="B4977" s="1">
        <v>44145</v>
      </c>
      <c r="C4977" s="1" t="str">
        <f t="shared" si="77"/>
        <v>20315</v>
      </c>
      <c r="D4977" t="s">
        <v>250</v>
      </c>
      <c r="E4977" t="s">
        <v>110</v>
      </c>
      <c r="F4977" t="s">
        <v>111</v>
      </c>
      <c r="G4977">
        <v>31</v>
      </c>
      <c r="H4977">
        <v>526.20000000000005</v>
      </c>
      <c r="I4977" t="s">
        <v>8</v>
      </c>
      <c r="J4977" t="str">
        <f>_xlfn.XLOOKUP(Table1_1[[#This Row],[Analyte]],[1]analyte_order!$B:$B,[1]analyte_order!$C:$C)</f>
        <v>2706-90-3</v>
      </c>
      <c r="K4977">
        <f>_xlfn.XLOOKUP(Table1_1[[#This Row],[CAS_rn]],[1]analyte_order!$C:$C,[1]analyte_order!$E:$E)</f>
        <v>2</v>
      </c>
      <c r="L4977" s="3">
        <v>0.42780000000000001</v>
      </c>
    </row>
    <row r="4978" spans="1:12" x14ac:dyDescent="0.3">
      <c r="A4978" t="s">
        <v>269</v>
      </c>
      <c r="B4978" s="1">
        <v>44145</v>
      </c>
      <c r="C4978" s="1" t="str">
        <f t="shared" si="77"/>
        <v>20315</v>
      </c>
      <c r="D4978" t="s">
        <v>250</v>
      </c>
      <c r="E4978" t="s">
        <v>110</v>
      </c>
      <c r="F4978" t="s">
        <v>111</v>
      </c>
      <c r="G4978">
        <v>31</v>
      </c>
      <c r="H4978">
        <v>526.20000000000005</v>
      </c>
      <c r="I4978" t="s">
        <v>9</v>
      </c>
      <c r="J4978" t="str">
        <f>_xlfn.XLOOKUP(Table1_1[[#This Row],[Analyte]],[1]analyte_order!$B:$B,[1]analyte_order!$C:$C)</f>
        <v>307-24-4</v>
      </c>
      <c r="K4978">
        <f>_xlfn.XLOOKUP(Table1_1[[#This Row],[CAS_rn]],[1]analyte_order!$C:$C,[1]analyte_order!$E:$E)</f>
        <v>3</v>
      </c>
      <c r="L4978" s="3">
        <v>0.42780000000000001</v>
      </c>
    </row>
    <row r="4979" spans="1:12" x14ac:dyDescent="0.3">
      <c r="A4979" t="s">
        <v>269</v>
      </c>
      <c r="B4979" s="1">
        <v>44145</v>
      </c>
      <c r="C4979" s="1" t="str">
        <f t="shared" si="77"/>
        <v>20315</v>
      </c>
      <c r="D4979" t="s">
        <v>250</v>
      </c>
      <c r="E4979" t="s">
        <v>110</v>
      </c>
      <c r="F4979" t="s">
        <v>111</v>
      </c>
      <c r="G4979">
        <v>31</v>
      </c>
      <c r="H4979">
        <v>526.20000000000005</v>
      </c>
      <c r="I4979" t="s">
        <v>10</v>
      </c>
      <c r="J4979" t="str">
        <f>_xlfn.XLOOKUP(Table1_1[[#This Row],[Analyte]],[1]analyte_order!$B:$B,[1]analyte_order!$C:$C)</f>
        <v>375-85-9</v>
      </c>
      <c r="K4979">
        <f>_xlfn.XLOOKUP(Table1_1[[#This Row],[CAS_rn]],[1]analyte_order!$C:$C,[1]analyte_order!$E:$E)</f>
        <v>4</v>
      </c>
      <c r="L4979" s="3">
        <v>0.215</v>
      </c>
    </row>
    <row r="4980" spans="1:12" x14ac:dyDescent="0.3">
      <c r="A4980" t="s">
        <v>269</v>
      </c>
      <c r="B4980" s="1">
        <v>44145</v>
      </c>
      <c r="C4980" s="1" t="str">
        <f t="shared" si="77"/>
        <v>20315</v>
      </c>
      <c r="D4980" t="s">
        <v>250</v>
      </c>
      <c r="E4980" t="s">
        <v>110</v>
      </c>
      <c r="F4980" t="s">
        <v>111</v>
      </c>
      <c r="G4980">
        <v>31</v>
      </c>
      <c r="H4980">
        <v>526.20000000000005</v>
      </c>
      <c r="I4980" t="s">
        <v>11</v>
      </c>
      <c r="J4980" t="str">
        <f>_xlfn.XLOOKUP(Table1_1[[#This Row],[Analyte]],[1]analyte_order!$B:$B,[1]analyte_order!$C:$C)</f>
        <v>335-67-1</v>
      </c>
      <c r="K4980">
        <f>_xlfn.XLOOKUP(Table1_1[[#This Row],[CAS_rn]],[1]analyte_order!$C:$C,[1]analyte_order!$E:$E)</f>
        <v>5</v>
      </c>
      <c r="L4980" s="3">
        <v>0.42780000000000001</v>
      </c>
    </row>
    <row r="4981" spans="1:12" x14ac:dyDescent="0.3">
      <c r="A4981" t="s">
        <v>269</v>
      </c>
      <c r="B4981" s="1">
        <v>44145</v>
      </c>
      <c r="C4981" s="1" t="str">
        <f t="shared" si="77"/>
        <v>20315</v>
      </c>
      <c r="D4981" t="s">
        <v>250</v>
      </c>
      <c r="E4981" t="s">
        <v>110</v>
      </c>
      <c r="F4981" t="s">
        <v>111</v>
      </c>
      <c r="G4981">
        <v>31</v>
      </c>
      <c r="H4981">
        <v>526.20000000000005</v>
      </c>
      <c r="I4981" t="s">
        <v>12</v>
      </c>
      <c r="J4981" t="str">
        <f>_xlfn.XLOOKUP(Table1_1[[#This Row],[Analyte]],[1]analyte_order!$B:$B,[1]analyte_order!$C:$C)</f>
        <v>375-95-1</v>
      </c>
      <c r="K4981">
        <f>_xlfn.XLOOKUP(Table1_1[[#This Row],[CAS_rn]],[1]analyte_order!$C:$C,[1]analyte_order!$E:$E)</f>
        <v>6</v>
      </c>
      <c r="L4981" s="3">
        <v>0.42780000000000001</v>
      </c>
    </row>
    <row r="4982" spans="1:12" x14ac:dyDescent="0.3">
      <c r="A4982" t="s">
        <v>269</v>
      </c>
      <c r="B4982" s="1">
        <v>44145</v>
      </c>
      <c r="C4982" s="1" t="str">
        <f t="shared" si="77"/>
        <v>20315</v>
      </c>
      <c r="D4982" t="s">
        <v>250</v>
      </c>
      <c r="E4982" t="s">
        <v>110</v>
      </c>
      <c r="F4982" t="s">
        <v>111</v>
      </c>
      <c r="G4982">
        <v>31</v>
      </c>
      <c r="H4982">
        <v>526.20000000000005</v>
      </c>
      <c r="I4982" t="s">
        <v>13</v>
      </c>
      <c r="J4982" t="str">
        <f>_xlfn.XLOOKUP(Table1_1[[#This Row],[Analyte]],[1]analyte_order!$B:$B,[1]analyte_order!$C:$C)</f>
        <v>375-73-5</v>
      </c>
      <c r="K4982">
        <f>_xlfn.XLOOKUP(Table1_1[[#This Row],[CAS_rn]],[1]analyte_order!$C:$C,[1]analyte_order!$E:$E)</f>
        <v>14</v>
      </c>
      <c r="L4982" s="3">
        <v>0.42780000000000001</v>
      </c>
    </row>
    <row r="4983" spans="1:12" x14ac:dyDescent="0.3">
      <c r="A4983" t="s">
        <v>269</v>
      </c>
      <c r="B4983" s="1">
        <v>44145</v>
      </c>
      <c r="C4983" s="1" t="str">
        <f t="shared" si="77"/>
        <v>20315</v>
      </c>
      <c r="D4983" t="s">
        <v>250</v>
      </c>
      <c r="E4983" t="s">
        <v>110</v>
      </c>
      <c r="F4983" t="s">
        <v>111</v>
      </c>
      <c r="G4983">
        <v>31</v>
      </c>
      <c r="H4983">
        <v>526.20000000000005</v>
      </c>
      <c r="I4983" t="s">
        <v>14</v>
      </c>
      <c r="J4983" t="str">
        <f>_xlfn.XLOOKUP(Table1_1[[#This Row],[Analyte]],[1]analyte_order!$B:$B,[1]analyte_order!$C:$C)</f>
        <v>2706-91-4</v>
      </c>
      <c r="K4983">
        <f>_xlfn.XLOOKUP(Table1_1[[#This Row],[CAS_rn]],[1]analyte_order!$C:$C,[1]analyte_order!$E:$E)</f>
        <v>15</v>
      </c>
      <c r="L4983" s="3">
        <v>0.42780000000000001</v>
      </c>
    </row>
    <row r="4984" spans="1:12" x14ac:dyDescent="0.3">
      <c r="A4984" t="s">
        <v>269</v>
      </c>
      <c r="B4984" s="1">
        <v>44145</v>
      </c>
      <c r="C4984" s="1" t="str">
        <f t="shared" si="77"/>
        <v>20315</v>
      </c>
      <c r="D4984" t="s">
        <v>250</v>
      </c>
      <c r="E4984" t="s">
        <v>110</v>
      </c>
      <c r="F4984" t="s">
        <v>111</v>
      </c>
      <c r="G4984">
        <v>31</v>
      </c>
      <c r="H4984">
        <v>526.20000000000005</v>
      </c>
      <c r="I4984" t="s">
        <v>15</v>
      </c>
      <c r="J4984" t="str">
        <f>_xlfn.XLOOKUP(Table1_1[[#This Row],[Analyte]],[1]analyte_order!$B:$B,[1]analyte_order!$C:$C)</f>
        <v>355-46-4</v>
      </c>
      <c r="K4984">
        <f>_xlfn.XLOOKUP(Table1_1[[#This Row],[CAS_rn]],[1]analyte_order!$C:$C,[1]analyte_order!$E:$E)</f>
        <v>16</v>
      </c>
      <c r="L4984" s="3">
        <v>2.2999999999999998</v>
      </c>
    </row>
    <row r="4985" spans="1:12" x14ac:dyDescent="0.3">
      <c r="A4985" t="s">
        <v>269</v>
      </c>
      <c r="B4985" s="1">
        <v>44145</v>
      </c>
      <c r="C4985" s="1" t="str">
        <f t="shared" si="77"/>
        <v>20315</v>
      </c>
      <c r="D4985" t="s">
        <v>250</v>
      </c>
      <c r="E4985" t="s">
        <v>110</v>
      </c>
      <c r="F4985" t="s">
        <v>111</v>
      </c>
      <c r="G4985">
        <v>31</v>
      </c>
      <c r="H4985">
        <v>526.20000000000005</v>
      </c>
      <c r="I4985" t="s">
        <v>16</v>
      </c>
      <c r="J4985" t="str">
        <f>_xlfn.XLOOKUP(Table1_1[[#This Row],[Analyte]],[1]analyte_order!$B:$B,[1]analyte_order!$C:$C)</f>
        <v>375-92-8</v>
      </c>
      <c r="K4985">
        <f>_xlfn.XLOOKUP(Table1_1[[#This Row],[CAS_rn]],[1]analyte_order!$C:$C,[1]analyte_order!$E:$E)</f>
        <v>17</v>
      </c>
      <c r="L4985" s="3">
        <v>1.1499999999999999</v>
      </c>
    </row>
    <row r="4986" spans="1:12" x14ac:dyDescent="0.3">
      <c r="A4986" t="s">
        <v>269</v>
      </c>
      <c r="B4986" s="1">
        <v>44145</v>
      </c>
      <c r="C4986" s="1" t="str">
        <f t="shared" si="77"/>
        <v>20315</v>
      </c>
      <c r="D4986" t="s">
        <v>250</v>
      </c>
      <c r="E4986" t="s">
        <v>110</v>
      </c>
      <c r="F4986" t="s">
        <v>111</v>
      </c>
      <c r="G4986">
        <v>31</v>
      </c>
      <c r="H4986">
        <v>526.20000000000005</v>
      </c>
      <c r="I4986" t="s">
        <v>17</v>
      </c>
      <c r="J4986" t="str">
        <f>_xlfn.XLOOKUP(Table1_1[[#This Row],[Analyte]],[1]analyte_order!$B:$B,[1]analyte_order!$C:$C)</f>
        <v>1763-23-1</v>
      </c>
      <c r="K4986">
        <f>_xlfn.XLOOKUP(Table1_1[[#This Row],[CAS_rn]],[1]analyte_order!$C:$C,[1]analyte_order!$E:$E)</f>
        <v>18</v>
      </c>
      <c r="L4986" s="3">
        <v>1850</v>
      </c>
    </row>
    <row r="4987" spans="1:12" x14ac:dyDescent="0.3">
      <c r="A4987" t="s">
        <v>269</v>
      </c>
      <c r="B4987" s="1">
        <v>44145</v>
      </c>
      <c r="C4987" s="1" t="str">
        <f t="shared" si="77"/>
        <v>20315</v>
      </c>
      <c r="D4987" t="s">
        <v>250</v>
      </c>
      <c r="E4987" t="s">
        <v>110</v>
      </c>
      <c r="F4987" t="s">
        <v>111</v>
      </c>
      <c r="G4987">
        <v>31</v>
      </c>
      <c r="H4987">
        <v>526.20000000000005</v>
      </c>
      <c r="I4987" t="s">
        <v>18</v>
      </c>
      <c r="J4987" t="str">
        <f>_xlfn.XLOOKUP(Table1_1[[#This Row],[Analyte]],[1]analyte_order!$B:$B,[1]analyte_order!$C:$C)</f>
        <v>27619-97-2</v>
      </c>
      <c r="K4987">
        <f>_xlfn.XLOOKUP(Table1_1[[#This Row],[CAS_rn]],[1]analyte_order!$C:$C,[1]analyte_order!$E:$E)</f>
        <v>23</v>
      </c>
      <c r="L4987" s="3">
        <v>0.42780000000000001</v>
      </c>
    </row>
    <row r="4988" spans="1:12" x14ac:dyDescent="0.3">
      <c r="A4988" t="s">
        <v>270</v>
      </c>
      <c r="B4988" s="1">
        <v>44145</v>
      </c>
      <c r="C4988" s="1" t="str">
        <f t="shared" si="77"/>
        <v>20315</v>
      </c>
      <c r="D4988" t="s">
        <v>250</v>
      </c>
      <c r="E4988" t="s">
        <v>110</v>
      </c>
      <c r="F4988" t="s">
        <v>113</v>
      </c>
      <c r="G4988">
        <v>31</v>
      </c>
      <c r="H4988">
        <v>526.20000000000005</v>
      </c>
      <c r="I4988" t="s">
        <v>7</v>
      </c>
      <c r="J4988" t="str">
        <f>_xlfn.XLOOKUP(Table1_1[[#This Row],[Analyte]],[1]analyte_order!$B:$B,[1]analyte_order!$C:$C)</f>
        <v>375-22-4</v>
      </c>
      <c r="K4988">
        <f>_xlfn.XLOOKUP(Table1_1[[#This Row],[CAS_rn]],[1]analyte_order!$C:$C,[1]analyte_order!$E:$E)</f>
        <v>1</v>
      </c>
      <c r="L4988" s="3">
        <v>9.2499999999999999E-2</v>
      </c>
    </row>
    <row r="4989" spans="1:12" x14ac:dyDescent="0.3">
      <c r="A4989" t="s">
        <v>270</v>
      </c>
      <c r="B4989" s="1">
        <v>44145</v>
      </c>
      <c r="C4989" s="1" t="str">
        <f t="shared" si="77"/>
        <v>20315</v>
      </c>
      <c r="D4989" t="s">
        <v>250</v>
      </c>
      <c r="E4989" t="s">
        <v>110</v>
      </c>
      <c r="F4989" t="s">
        <v>113</v>
      </c>
      <c r="G4989">
        <v>31</v>
      </c>
      <c r="H4989">
        <v>526.20000000000005</v>
      </c>
      <c r="I4989" t="s">
        <v>7</v>
      </c>
      <c r="J4989" t="str">
        <f>_xlfn.XLOOKUP(Table1_1[[#This Row],[Analyte]],[1]analyte_order!$B:$B,[1]analyte_order!$C:$C)</f>
        <v>375-22-4</v>
      </c>
      <c r="K4989">
        <f>_xlfn.XLOOKUP(Table1_1[[#This Row],[CAS_rn]],[1]analyte_order!$C:$C,[1]analyte_order!$E:$E)</f>
        <v>1</v>
      </c>
      <c r="L4989" s="3">
        <v>2.8018006238676056E-2</v>
      </c>
    </row>
    <row r="4990" spans="1:12" x14ac:dyDescent="0.3">
      <c r="A4990" t="s">
        <v>270</v>
      </c>
      <c r="B4990" s="1">
        <v>44145</v>
      </c>
      <c r="C4990" s="1" t="str">
        <f t="shared" si="77"/>
        <v>20315</v>
      </c>
      <c r="D4990" t="s">
        <v>250</v>
      </c>
      <c r="E4990" t="s">
        <v>110</v>
      </c>
      <c r="F4990" t="s">
        <v>113</v>
      </c>
      <c r="G4990">
        <v>31</v>
      </c>
      <c r="H4990">
        <v>526.20000000000005</v>
      </c>
      <c r="I4990" t="s">
        <v>8</v>
      </c>
      <c r="J4990" t="str">
        <f>_xlfn.XLOOKUP(Table1_1[[#This Row],[Analyte]],[1]analyte_order!$B:$B,[1]analyte_order!$C:$C)</f>
        <v>2706-90-3</v>
      </c>
      <c r="K4990">
        <f>_xlfn.XLOOKUP(Table1_1[[#This Row],[CAS_rn]],[1]analyte_order!$C:$C,[1]analyte_order!$E:$E)</f>
        <v>2</v>
      </c>
      <c r="L4990" s="3">
        <v>4.9500000000000002E-2</v>
      </c>
    </row>
    <row r="4991" spans="1:12" x14ac:dyDescent="0.3">
      <c r="A4991" t="s">
        <v>270</v>
      </c>
      <c r="B4991" s="1">
        <v>44145</v>
      </c>
      <c r="C4991" s="1" t="str">
        <f t="shared" si="77"/>
        <v>20315</v>
      </c>
      <c r="D4991" t="s">
        <v>250</v>
      </c>
      <c r="E4991" t="s">
        <v>110</v>
      </c>
      <c r="F4991" t="s">
        <v>113</v>
      </c>
      <c r="G4991">
        <v>31</v>
      </c>
      <c r="H4991">
        <v>526.20000000000005</v>
      </c>
      <c r="I4991" t="s">
        <v>8</v>
      </c>
      <c r="J4991" t="str">
        <f>_xlfn.XLOOKUP(Table1_1[[#This Row],[Analyte]],[1]analyte_order!$B:$B,[1]analyte_order!$C:$C)</f>
        <v>2706-90-3</v>
      </c>
      <c r="K4991">
        <f>_xlfn.XLOOKUP(Table1_1[[#This Row],[CAS_rn]],[1]analyte_order!$C:$C,[1]analyte_order!$E:$E)</f>
        <v>2</v>
      </c>
      <c r="L4991" s="3">
        <v>4.9489695919971231E-2</v>
      </c>
    </row>
    <row r="4992" spans="1:12" x14ac:dyDescent="0.3">
      <c r="A4992" t="s">
        <v>270</v>
      </c>
      <c r="B4992" s="1">
        <v>44145</v>
      </c>
      <c r="C4992" s="1" t="str">
        <f t="shared" si="77"/>
        <v>20315</v>
      </c>
      <c r="D4992" t="s">
        <v>250</v>
      </c>
      <c r="E4992" t="s">
        <v>110</v>
      </c>
      <c r="F4992" t="s">
        <v>113</v>
      </c>
      <c r="G4992">
        <v>31</v>
      </c>
      <c r="H4992">
        <v>526.20000000000005</v>
      </c>
      <c r="I4992" t="s">
        <v>9</v>
      </c>
      <c r="J4992" t="str">
        <f>_xlfn.XLOOKUP(Table1_1[[#This Row],[Analyte]],[1]analyte_order!$B:$B,[1]analyte_order!$C:$C)</f>
        <v>307-24-4</v>
      </c>
      <c r="K4992">
        <f>_xlfn.XLOOKUP(Table1_1[[#This Row],[CAS_rn]],[1]analyte_order!$C:$C,[1]analyte_order!$E:$E)</f>
        <v>3</v>
      </c>
      <c r="L4992" s="3">
        <v>3.78E-2</v>
      </c>
    </row>
    <row r="4993" spans="1:12" x14ac:dyDescent="0.3">
      <c r="A4993" t="s">
        <v>270</v>
      </c>
      <c r="B4993" s="1">
        <v>44145</v>
      </c>
      <c r="C4993" s="1" t="str">
        <f t="shared" si="77"/>
        <v>20315</v>
      </c>
      <c r="D4993" t="s">
        <v>250</v>
      </c>
      <c r="E4993" t="s">
        <v>110</v>
      </c>
      <c r="F4993" t="s">
        <v>113</v>
      </c>
      <c r="G4993">
        <v>31</v>
      </c>
      <c r="H4993">
        <v>526.20000000000005</v>
      </c>
      <c r="I4993" t="s">
        <v>9</v>
      </c>
      <c r="J4993" t="str">
        <f>_xlfn.XLOOKUP(Table1_1[[#This Row],[Analyte]],[1]analyte_order!$B:$B,[1]analyte_order!$C:$C)</f>
        <v>307-24-4</v>
      </c>
      <c r="K4993">
        <f>_xlfn.XLOOKUP(Table1_1[[#This Row],[CAS_rn]],[1]analyte_order!$C:$C,[1]analyte_order!$E:$E)</f>
        <v>3</v>
      </c>
      <c r="L4993" s="3">
        <v>3.7802682745685226E-2</v>
      </c>
    </row>
    <row r="4994" spans="1:12" x14ac:dyDescent="0.3">
      <c r="A4994" t="s">
        <v>270</v>
      </c>
      <c r="B4994" s="1">
        <v>44145</v>
      </c>
      <c r="C4994" s="1" t="str">
        <f t="shared" ref="C4994:C5057" si="78">TEXT(B4994,"yy")&amp;TEXT((B4994-DATEVALUE("1/1/"&amp;TEXT(B4994,"yy"))+1),"000")</f>
        <v>20315</v>
      </c>
      <c r="D4994" t="s">
        <v>250</v>
      </c>
      <c r="E4994" t="s">
        <v>110</v>
      </c>
      <c r="F4994" t="s">
        <v>113</v>
      </c>
      <c r="G4994">
        <v>31</v>
      </c>
      <c r="H4994">
        <v>526.20000000000005</v>
      </c>
      <c r="I4994" t="s">
        <v>10</v>
      </c>
      <c r="J4994" t="str">
        <f>_xlfn.XLOOKUP(Table1_1[[#This Row],[Analyte]],[1]analyte_order!$B:$B,[1]analyte_order!$C:$C)</f>
        <v>375-85-9</v>
      </c>
      <c r="K4994">
        <f>_xlfn.XLOOKUP(Table1_1[[#This Row],[CAS_rn]],[1]analyte_order!$C:$C,[1]analyte_order!$E:$E)</f>
        <v>4</v>
      </c>
      <c r="L4994" s="3">
        <v>9.2499999999999999E-2</v>
      </c>
    </row>
    <row r="4995" spans="1:12" x14ac:dyDescent="0.3">
      <c r="A4995" t="s">
        <v>270</v>
      </c>
      <c r="B4995" s="1">
        <v>44145</v>
      </c>
      <c r="C4995" s="1" t="str">
        <f t="shared" si="78"/>
        <v>20315</v>
      </c>
      <c r="D4995" t="s">
        <v>250</v>
      </c>
      <c r="E4995" t="s">
        <v>110</v>
      </c>
      <c r="F4995" t="s">
        <v>113</v>
      </c>
      <c r="G4995">
        <v>31</v>
      </c>
      <c r="H4995">
        <v>526.20000000000005</v>
      </c>
      <c r="I4995" t="s">
        <v>10</v>
      </c>
      <c r="J4995" t="str">
        <f>_xlfn.XLOOKUP(Table1_1[[#This Row],[Analyte]],[1]analyte_order!$B:$B,[1]analyte_order!$C:$C)</f>
        <v>375-85-9</v>
      </c>
      <c r="K4995">
        <f>_xlfn.XLOOKUP(Table1_1[[#This Row],[CAS_rn]],[1]analyte_order!$C:$C,[1]analyte_order!$E:$E)</f>
        <v>4</v>
      </c>
      <c r="L4995" s="3">
        <v>2.8018006238676056E-2</v>
      </c>
    </row>
    <row r="4996" spans="1:12" x14ac:dyDescent="0.3">
      <c r="A4996" t="s">
        <v>270</v>
      </c>
      <c r="B4996" s="1">
        <v>44145</v>
      </c>
      <c r="C4996" s="1" t="str">
        <f t="shared" si="78"/>
        <v>20315</v>
      </c>
      <c r="D4996" t="s">
        <v>250</v>
      </c>
      <c r="E4996" t="s">
        <v>110</v>
      </c>
      <c r="F4996" t="s">
        <v>113</v>
      </c>
      <c r="G4996">
        <v>31</v>
      </c>
      <c r="H4996">
        <v>526.20000000000005</v>
      </c>
      <c r="I4996" t="s">
        <v>11</v>
      </c>
      <c r="J4996" t="str">
        <f>_xlfn.XLOOKUP(Table1_1[[#This Row],[Analyte]],[1]analyte_order!$B:$B,[1]analyte_order!$C:$C)</f>
        <v>335-67-1</v>
      </c>
      <c r="K4996">
        <f>_xlfn.XLOOKUP(Table1_1[[#This Row],[CAS_rn]],[1]analyte_order!$C:$C,[1]analyte_order!$E:$E)</f>
        <v>5</v>
      </c>
      <c r="L4996" s="3">
        <v>2.8000000000000001E-2</v>
      </c>
    </row>
    <row r="4997" spans="1:12" x14ac:dyDescent="0.3">
      <c r="A4997" t="s">
        <v>270</v>
      </c>
      <c r="B4997" s="1">
        <v>44145</v>
      </c>
      <c r="C4997" s="1" t="str">
        <f t="shared" si="78"/>
        <v>20315</v>
      </c>
      <c r="D4997" t="s">
        <v>250</v>
      </c>
      <c r="E4997" t="s">
        <v>110</v>
      </c>
      <c r="F4997" t="s">
        <v>113</v>
      </c>
      <c r="G4997">
        <v>31</v>
      </c>
      <c r="H4997">
        <v>526.20000000000005</v>
      </c>
      <c r="I4997" t="s">
        <v>11</v>
      </c>
      <c r="J4997" t="str">
        <f>_xlfn.XLOOKUP(Table1_1[[#This Row],[Analyte]],[1]analyte_order!$B:$B,[1]analyte_order!$C:$C)</f>
        <v>335-67-1</v>
      </c>
      <c r="K4997">
        <f>_xlfn.XLOOKUP(Table1_1[[#This Row],[CAS_rn]],[1]analyte_order!$C:$C,[1]analyte_order!$E:$E)</f>
        <v>5</v>
      </c>
      <c r="L4997" s="3">
        <v>2.8018006238676056E-2</v>
      </c>
    </row>
    <row r="4998" spans="1:12" x14ac:dyDescent="0.3">
      <c r="A4998" t="s">
        <v>270</v>
      </c>
      <c r="B4998" s="1">
        <v>44145</v>
      </c>
      <c r="C4998" s="1" t="str">
        <f t="shared" si="78"/>
        <v>20315</v>
      </c>
      <c r="D4998" t="s">
        <v>250</v>
      </c>
      <c r="E4998" t="s">
        <v>110</v>
      </c>
      <c r="F4998" t="s">
        <v>113</v>
      </c>
      <c r="G4998">
        <v>31</v>
      </c>
      <c r="H4998">
        <v>526.20000000000005</v>
      </c>
      <c r="I4998" t="s">
        <v>12</v>
      </c>
      <c r="J4998" t="str">
        <f>_xlfn.XLOOKUP(Table1_1[[#This Row],[Analyte]],[1]analyte_order!$B:$B,[1]analyte_order!$C:$C)</f>
        <v>375-95-1</v>
      </c>
      <c r="K4998">
        <f>_xlfn.XLOOKUP(Table1_1[[#This Row],[CAS_rn]],[1]analyte_order!$C:$C,[1]analyte_order!$E:$E)</f>
        <v>6</v>
      </c>
      <c r="L4998" s="3">
        <v>4.8500000000000001E-2</v>
      </c>
    </row>
    <row r="4999" spans="1:12" x14ac:dyDescent="0.3">
      <c r="A4999" t="s">
        <v>270</v>
      </c>
      <c r="B4999" s="1">
        <v>44145</v>
      </c>
      <c r="C4999" s="1" t="str">
        <f t="shared" si="78"/>
        <v>20315</v>
      </c>
      <c r="D4999" t="s">
        <v>250</v>
      </c>
      <c r="E4999" t="s">
        <v>110</v>
      </c>
      <c r="F4999" t="s">
        <v>113</v>
      </c>
      <c r="G4999">
        <v>31</v>
      </c>
      <c r="H4999">
        <v>526.20000000000005</v>
      </c>
      <c r="I4999" t="s">
        <v>12</v>
      </c>
      <c r="J4999" t="str">
        <f>_xlfn.XLOOKUP(Table1_1[[#This Row],[Analyte]],[1]analyte_order!$B:$B,[1]analyte_order!$C:$C)</f>
        <v>375-95-1</v>
      </c>
      <c r="K4999">
        <f>_xlfn.XLOOKUP(Table1_1[[#This Row],[CAS_rn]],[1]analyte_order!$C:$C,[1]analyte_order!$E:$E)</f>
        <v>6</v>
      </c>
      <c r="L4999" s="3">
        <v>4.8474324389254149E-2</v>
      </c>
    </row>
    <row r="5000" spans="1:12" x14ac:dyDescent="0.3">
      <c r="A5000" t="s">
        <v>270</v>
      </c>
      <c r="B5000" s="1">
        <v>44145</v>
      </c>
      <c r="C5000" s="1" t="str">
        <f t="shared" si="78"/>
        <v>20315</v>
      </c>
      <c r="D5000" t="s">
        <v>250</v>
      </c>
      <c r="E5000" t="s">
        <v>110</v>
      </c>
      <c r="F5000" t="s">
        <v>113</v>
      </c>
      <c r="G5000">
        <v>31</v>
      </c>
      <c r="H5000">
        <v>526.20000000000005</v>
      </c>
      <c r="I5000" t="s">
        <v>19</v>
      </c>
      <c r="J5000" t="str">
        <f>_xlfn.XLOOKUP(Table1_1[[#This Row],[Analyte]],[1]analyte_order!$B:$B,[1]analyte_order!$C:$C)</f>
        <v>335-76-2</v>
      </c>
      <c r="K5000">
        <f>_xlfn.XLOOKUP(Table1_1[[#This Row],[CAS_rn]],[1]analyte_order!$C:$C,[1]analyte_order!$E:$E)</f>
        <v>7</v>
      </c>
      <c r="L5000" s="3">
        <v>8.7200000000000006</v>
      </c>
    </row>
    <row r="5001" spans="1:12" x14ac:dyDescent="0.3">
      <c r="A5001" t="s">
        <v>270</v>
      </c>
      <c r="B5001" s="1">
        <v>44145</v>
      </c>
      <c r="C5001" s="1" t="str">
        <f t="shared" si="78"/>
        <v>20315</v>
      </c>
      <c r="D5001" t="s">
        <v>250</v>
      </c>
      <c r="E5001" t="s">
        <v>110</v>
      </c>
      <c r="F5001" t="s">
        <v>113</v>
      </c>
      <c r="G5001">
        <v>31</v>
      </c>
      <c r="H5001">
        <v>526.20000000000005</v>
      </c>
      <c r="I5001" t="s">
        <v>20</v>
      </c>
      <c r="J5001" t="str">
        <f>_xlfn.XLOOKUP(Table1_1[[#This Row],[Analyte]],[1]analyte_order!$B:$B,[1]analyte_order!$C:$C)</f>
        <v>2058-94-8</v>
      </c>
      <c r="K5001">
        <f>_xlfn.XLOOKUP(Table1_1[[#This Row],[CAS_rn]],[1]analyte_order!$C:$C,[1]analyte_order!$E:$E)</f>
        <v>8</v>
      </c>
      <c r="L5001" s="3">
        <v>15.9</v>
      </c>
    </row>
    <row r="5002" spans="1:12" x14ac:dyDescent="0.3">
      <c r="A5002" t="s">
        <v>270</v>
      </c>
      <c r="B5002" s="1">
        <v>44145</v>
      </c>
      <c r="C5002" s="1" t="str">
        <f t="shared" si="78"/>
        <v>20315</v>
      </c>
      <c r="D5002" t="s">
        <v>250</v>
      </c>
      <c r="E5002" t="s">
        <v>110</v>
      </c>
      <c r="F5002" t="s">
        <v>113</v>
      </c>
      <c r="G5002">
        <v>31</v>
      </c>
      <c r="H5002">
        <v>526.20000000000005</v>
      </c>
      <c r="I5002" t="s">
        <v>21</v>
      </c>
      <c r="J5002" t="str">
        <f>_xlfn.XLOOKUP(Table1_1[[#This Row],[Analyte]],[1]analyte_order!$B:$B,[1]analyte_order!$C:$C)</f>
        <v>307-55-1</v>
      </c>
      <c r="K5002">
        <f>_xlfn.XLOOKUP(Table1_1[[#This Row],[CAS_rn]],[1]analyte_order!$C:$C,[1]analyte_order!$E:$E)</f>
        <v>9</v>
      </c>
      <c r="L5002" s="3">
        <v>77.099999999999994</v>
      </c>
    </row>
    <row r="5003" spans="1:12" x14ac:dyDescent="0.3">
      <c r="A5003" t="s">
        <v>270</v>
      </c>
      <c r="B5003" s="1">
        <v>44145</v>
      </c>
      <c r="C5003" s="1" t="str">
        <f t="shared" si="78"/>
        <v>20315</v>
      </c>
      <c r="D5003" t="s">
        <v>250</v>
      </c>
      <c r="E5003" t="s">
        <v>110</v>
      </c>
      <c r="F5003" t="s">
        <v>113</v>
      </c>
      <c r="G5003">
        <v>31</v>
      </c>
      <c r="H5003">
        <v>526.20000000000005</v>
      </c>
      <c r="I5003" t="s">
        <v>22</v>
      </c>
      <c r="J5003" t="str">
        <f>_xlfn.XLOOKUP(Table1_1[[#This Row],[Analyte]],[1]analyte_order!$B:$B,[1]analyte_order!$C:$C)</f>
        <v>72629-94-8</v>
      </c>
      <c r="K5003">
        <f>_xlfn.XLOOKUP(Table1_1[[#This Row],[CAS_rn]],[1]analyte_order!$C:$C,[1]analyte_order!$E:$E)</f>
        <v>10</v>
      </c>
      <c r="L5003" s="3">
        <v>8.31</v>
      </c>
    </row>
    <row r="5004" spans="1:12" x14ac:dyDescent="0.3">
      <c r="A5004" t="s">
        <v>270</v>
      </c>
      <c r="B5004" s="1">
        <v>44145</v>
      </c>
      <c r="C5004" s="1" t="str">
        <f t="shared" si="78"/>
        <v>20315</v>
      </c>
      <c r="D5004" t="s">
        <v>250</v>
      </c>
      <c r="E5004" t="s">
        <v>110</v>
      </c>
      <c r="F5004" t="s">
        <v>113</v>
      </c>
      <c r="G5004">
        <v>31</v>
      </c>
      <c r="H5004">
        <v>526.20000000000005</v>
      </c>
      <c r="I5004" t="s">
        <v>23</v>
      </c>
      <c r="J5004" t="str">
        <f>_xlfn.XLOOKUP(Table1_1[[#This Row],[Analyte]],[1]analyte_order!$B:$B,[1]analyte_order!$C:$C)</f>
        <v>376-06-7</v>
      </c>
      <c r="K5004">
        <f>_xlfn.XLOOKUP(Table1_1[[#This Row],[CAS_rn]],[1]analyte_order!$C:$C,[1]analyte_order!$E:$E)</f>
        <v>11</v>
      </c>
      <c r="L5004" s="3">
        <v>22.3</v>
      </c>
    </row>
    <row r="5005" spans="1:12" x14ac:dyDescent="0.3">
      <c r="A5005" t="s">
        <v>270</v>
      </c>
      <c r="B5005" s="1">
        <v>44145</v>
      </c>
      <c r="C5005" s="1" t="str">
        <f t="shared" si="78"/>
        <v>20315</v>
      </c>
      <c r="D5005" t="s">
        <v>250</v>
      </c>
      <c r="E5005" t="s">
        <v>110</v>
      </c>
      <c r="F5005" t="s">
        <v>113</v>
      </c>
      <c r="G5005">
        <v>31</v>
      </c>
      <c r="H5005">
        <v>526.20000000000005</v>
      </c>
      <c r="I5005" t="s">
        <v>24</v>
      </c>
      <c r="J5005" t="str">
        <f>_xlfn.XLOOKUP(Table1_1[[#This Row],[Analyte]],[1]analyte_order!$B:$B,[1]analyte_order!$C:$C)</f>
        <v>67905-19-5</v>
      </c>
      <c r="K5005">
        <f>_xlfn.XLOOKUP(Table1_1[[#This Row],[CAS_rn]],[1]analyte_order!$C:$C,[1]analyte_order!$E:$E)</f>
        <v>12</v>
      </c>
      <c r="L5005" s="3">
        <v>8.3479659501746462E-2</v>
      </c>
    </row>
    <row r="5006" spans="1:12" x14ac:dyDescent="0.3">
      <c r="A5006" t="s">
        <v>270</v>
      </c>
      <c r="B5006" s="1">
        <v>44145</v>
      </c>
      <c r="C5006" s="1" t="str">
        <f t="shared" si="78"/>
        <v>20315</v>
      </c>
      <c r="D5006" t="s">
        <v>250</v>
      </c>
      <c r="E5006" t="s">
        <v>110</v>
      </c>
      <c r="F5006" t="s">
        <v>113</v>
      </c>
      <c r="G5006">
        <v>31</v>
      </c>
      <c r="H5006">
        <v>526.20000000000005</v>
      </c>
      <c r="I5006" t="s">
        <v>13</v>
      </c>
      <c r="J5006" t="str">
        <f>_xlfn.XLOOKUP(Table1_1[[#This Row],[Analyte]],[1]analyte_order!$B:$B,[1]analyte_order!$C:$C)</f>
        <v>375-73-5</v>
      </c>
      <c r="K5006">
        <f>_xlfn.XLOOKUP(Table1_1[[#This Row],[CAS_rn]],[1]analyte_order!$C:$C,[1]analyte_order!$E:$E)</f>
        <v>14</v>
      </c>
      <c r="L5006" s="3">
        <v>4.7699999999999999E-2</v>
      </c>
    </row>
    <row r="5007" spans="1:12" x14ac:dyDescent="0.3">
      <c r="A5007" t="s">
        <v>270</v>
      </c>
      <c r="B5007" s="1">
        <v>44145</v>
      </c>
      <c r="C5007" s="1" t="str">
        <f t="shared" si="78"/>
        <v>20315</v>
      </c>
      <c r="D5007" t="s">
        <v>250</v>
      </c>
      <c r="E5007" t="s">
        <v>110</v>
      </c>
      <c r="F5007" t="s">
        <v>113</v>
      </c>
      <c r="G5007">
        <v>31</v>
      </c>
      <c r="H5007">
        <v>526.20000000000005</v>
      </c>
      <c r="I5007" t="s">
        <v>13</v>
      </c>
      <c r="J5007" t="str">
        <f>_xlfn.XLOOKUP(Table1_1[[#This Row],[Analyte]],[1]analyte_order!$B:$B,[1]analyte_order!$C:$C)</f>
        <v>375-73-5</v>
      </c>
      <c r="K5007">
        <f>_xlfn.XLOOKUP(Table1_1[[#This Row],[CAS_rn]],[1]analyte_order!$C:$C,[1]analyte_order!$E:$E)</f>
        <v>14</v>
      </c>
      <c r="L5007" s="3">
        <v>4.7673290391925201E-2</v>
      </c>
    </row>
    <row r="5008" spans="1:12" x14ac:dyDescent="0.3">
      <c r="A5008" t="s">
        <v>270</v>
      </c>
      <c r="B5008" s="1">
        <v>44145</v>
      </c>
      <c r="C5008" s="1" t="str">
        <f t="shared" si="78"/>
        <v>20315</v>
      </c>
      <c r="D5008" t="s">
        <v>250</v>
      </c>
      <c r="E5008" t="s">
        <v>110</v>
      </c>
      <c r="F5008" t="s">
        <v>113</v>
      </c>
      <c r="G5008">
        <v>31</v>
      </c>
      <c r="H5008">
        <v>526.20000000000005</v>
      </c>
      <c r="I5008" t="s">
        <v>14</v>
      </c>
      <c r="J5008" t="str">
        <f>_xlfn.XLOOKUP(Table1_1[[#This Row],[Analyte]],[1]analyte_order!$B:$B,[1]analyte_order!$C:$C)</f>
        <v>2706-91-4</v>
      </c>
      <c r="K5008">
        <f>_xlfn.XLOOKUP(Table1_1[[#This Row],[CAS_rn]],[1]analyte_order!$C:$C,[1]analyte_order!$E:$E)</f>
        <v>15</v>
      </c>
      <c r="L5008" s="3">
        <v>0.12239999999999999</v>
      </c>
    </row>
    <row r="5009" spans="1:12" x14ac:dyDescent="0.3">
      <c r="A5009" t="s">
        <v>270</v>
      </c>
      <c r="B5009" s="1">
        <v>44145</v>
      </c>
      <c r="C5009" s="1" t="str">
        <f t="shared" si="78"/>
        <v>20315</v>
      </c>
      <c r="D5009" t="s">
        <v>250</v>
      </c>
      <c r="E5009" t="s">
        <v>110</v>
      </c>
      <c r="F5009" t="s">
        <v>113</v>
      </c>
      <c r="G5009">
        <v>31</v>
      </c>
      <c r="H5009">
        <v>526.20000000000005</v>
      </c>
      <c r="I5009" t="s">
        <v>14</v>
      </c>
      <c r="J5009" t="str">
        <f>_xlfn.XLOOKUP(Table1_1[[#This Row],[Analyte]],[1]analyte_order!$B:$B,[1]analyte_order!$C:$C)</f>
        <v>2706-91-4</v>
      </c>
      <c r="K5009">
        <f>_xlfn.XLOOKUP(Table1_1[[#This Row],[CAS_rn]],[1]analyte_order!$C:$C,[1]analyte_order!$E:$E)</f>
        <v>15</v>
      </c>
      <c r="L5009" s="3">
        <v>3.7091983379802754E-2</v>
      </c>
    </row>
    <row r="5010" spans="1:12" x14ac:dyDescent="0.3">
      <c r="A5010" t="s">
        <v>270</v>
      </c>
      <c r="B5010" s="1">
        <v>44145</v>
      </c>
      <c r="C5010" s="1" t="str">
        <f t="shared" si="78"/>
        <v>20315</v>
      </c>
      <c r="D5010" t="s">
        <v>250</v>
      </c>
      <c r="E5010" t="s">
        <v>110</v>
      </c>
      <c r="F5010" t="s">
        <v>113</v>
      </c>
      <c r="G5010">
        <v>31</v>
      </c>
      <c r="H5010">
        <v>526.20000000000005</v>
      </c>
      <c r="I5010" t="s">
        <v>15</v>
      </c>
      <c r="J5010" t="str">
        <f>_xlfn.XLOOKUP(Table1_1[[#This Row],[Analyte]],[1]analyte_order!$B:$B,[1]analyte_order!$C:$C)</f>
        <v>355-46-4</v>
      </c>
      <c r="K5010">
        <f>_xlfn.XLOOKUP(Table1_1[[#This Row],[CAS_rn]],[1]analyte_order!$C:$C,[1]analyte_order!$E:$E)</f>
        <v>16</v>
      </c>
      <c r="L5010" s="3">
        <v>7.49</v>
      </c>
    </row>
    <row r="5011" spans="1:12" x14ac:dyDescent="0.3">
      <c r="A5011" t="s">
        <v>270</v>
      </c>
      <c r="B5011" s="1">
        <v>44145</v>
      </c>
      <c r="C5011" s="1" t="str">
        <f t="shared" si="78"/>
        <v>20315</v>
      </c>
      <c r="D5011" t="s">
        <v>250</v>
      </c>
      <c r="E5011" t="s">
        <v>110</v>
      </c>
      <c r="F5011" t="s">
        <v>113</v>
      </c>
      <c r="G5011">
        <v>31</v>
      </c>
      <c r="H5011">
        <v>526.20000000000005</v>
      </c>
      <c r="I5011" t="s">
        <v>15</v>
      </c>
      <c r="J5011" t="str">
        <f>_xlfn.XLOOKUP(Table1_1[[#This Row],[Analyte]],[1]analyte_order!$B:$B,[1]analyte_order!$C:$C)</f>
        <v>355-46-4</v>
      </c>
      <c r="K5011">
        <f>_xlfn.XLOOKUP(Table1_1[[#This Row],[CAS_rn]],[1]analyte_order!$C:$C,[1]analyte_order!$E:$E)</f>
        <v>16</v>
      </c>
      <c r="L5011" s="3">
        <v>7.49</v>
      </c>
    </row>
    <row r="5012" spans="1:12" x14ac:dyDescent="0.3">
      <c r="A5012" t="s">
        <v>270</v>
      </c>
      <c r="B5012" s="1">
        <v>44145</v>
      </c>
      <c r="C5012" s="1" t="str">
        <f t="shared" si="78"/>
        <v>20315</v>
      </c>
      <c r="D5012" t="s">
        <v>250</v>
      </c>
      <c r="E5012" t="s">
        <v>110</v>
      </c>
      <c r="F5012" t="s">
        <v>113</v>
      </c>
      <c r="G5012">
        <v>31</v>
      </c>
      <c r="H5012">
        <v>526.20000000000005</v>
      </c>
      <c r="I5012" t="s">
        <v>16</v>
      </c>
      <c r="J5012" t="str">
        <f>_xlfn.XLOOKUP(Table1_1[[#This Row],[Analyte]],[1]analyte_order!$B:$B,[1]analyte_order!$C:$C)</f>
        <v>375-92-8</v>
      </c>
      <c r="K5012">
        <f>_xlfn.XLOOKUP(Table1_1[[#This Row],[CAS_rn]],[1]analyte_order!$C:$C,[1]analyte_order!$E:$E)</f>
        <v>17</v>
      </c>
      <c r="L5012" s="3">
        <v>0.88500000000000001</v>
      </c>
    </row>
    <row r="5013" spans="1:12" x14ac:dyDescent="0.3">
      <c r="A5013" t="s">
        <v>270</v>
      </c>
      <c r="B5013" s="1">
        <v>44145</v>
      </c>
      <c r="C5013" s="1" t="str">
        <f t="shared" si="78"/>
        <v>20315</v>
      </c>
      <c r="D5013" t="s">
        <v>250</v>
      </c>
      <c r="E5013" t="s">
        <v>110</v>
      </c>
      <c r="F5013" t="s">
        <v>113</v>
      </c>
      <c r="G5013">
        <v>31</v>
      </c>
      <c r="H5013">
        <v>526.20000000000005</v>
      </c>
      <c r="I5013" t="s">
        <v>16</v>
      </c>
      <c r="J5013" t="str">
        <f>_xlfn.XLOOKUP(Table1_1[[#This Row],[Analyte]],[1]analyte_order!$B:$B,[1]analyte_order!$C:$C)</f>
        <v>375-92-8</v>
      </c>
      <c r="K5013">
        <f>_xlfn.XLOOKUP(Table1_1[[#This Row],[CAS_rn]],[1]analyte_order!$C:$C,[1]analyte_order!$E:$E)</f>
        <v>17</v>
      </c>
      <c r="L5013" s="3">
        <v>0.88500000000000001</v>
      </c>
    </row>
    <row r="5014" spans="1:12" x14ac:dyDescent="0.3">
      <c r="A5014" t="s">
        <v>270</v>
      </c>
      <c r="B5014" s="1">
        <v>44145</v>
      </c>
      <c r="C5014" s="1" t="str">
        <f t="shared" si="78"/>
        <v>20315</v>
      </c>
      <c r="D5014" t="s">
        <v>250</v>
      </c>
      <c r="E5014" t="s">
        <v>110</v>
      </c>
      <c r="F5014" t="s">
        <v>113</v>
      </c>
      <c r="G5014">
        <v>31</v>
      </c>
      <c r="H5014">
        <v>526.20000000000005</v>
      </c>
      <c r="I5014" t="s">
        <v>17</v>
      </c>
      <c r="J5014" t="str">
        <f>_xlfn.XLOOKUP(Table1_1[[#This Row],[Analyte]],[1]analyte_order!$B:$B,[1]analyte_order!$C:$C)</f>
        <v>1763-23-1</v>
      </c>
      <c r="K5014">
        <f>_xlfn.XLOOKUP(Table1_1[[#This Row],[CAS_rn]],[1]analyte_order!$C:$C,[1]analyte_order!$E:$E)</f>
        <v>18</v>
      </c>
      <c r="L5014" s="3">
        <v>4570</v>
      </c>
    </row>
    <row r="5015" spans="1:12" x14ac:dyDescent="0.3">
      <c r="A5015" t="s">
        <v>270</v>
      </c>
      <c r="B5015" s="1">
        <v>44145</v>
      </c>
      <c r="C5015" s="1" t="str">
        <f t="shared" si="78"/>
        <v>20315</v>
      </c>
      <c r="D5015" t="s">
        <v>250</v>
      </c>
      <c r="E5015" t="s">
        <v>110</v>
      </c>
      <c r="F5015" t="s">
        <v>113</v>
      </c>
      <c r="G5015">
        <v>31</v>
      </c>
      <c r="H5015">
        <v>526.20000000000005</v>
      </c>
      <c r="I5015" t="s">
        <v>17</v>
      </c>
      <c r="J5015" t="str">
        <f>_xlfn.XLOOKUP(Table1_1[[#This Row],[Analyte]],[1]analyte_order!$B:$B,[1]analyte_order!$C:$C)</f>
        <v>1763-23-1</v>
      </c>
      <c r="K5015">
        <f>_xlfn.XLOOKUP(Table1_1[[#This Row],[CAS_rn]],[1]analyte_order!$C:$C,[1]analyte_order!$E:$E)</f>
        <v>18</v>
      </c>
      <c r="L5015" s="3">
        <v>4570</v>
      </c>
    </row>
    <row r="5016" spans="1:12" x14ac:dyDescent="0.3">
      <c r="A5016" t="s">
        <v>270</v>
      </c>
      <c r="B5016" s="1">
        <v>44145</v>
      </c>
      <c r="C5016" s="1" t="str">
        <f t="shared" si="78"/>
        <v>20315</v>
      </c>
      <c r="D5016" t="s">
        <v>250</v>
      </c>
      <c r="E5016" t="s">
        <v>110</v>
      </c>
      <c r="F5016" t="s">
        <v>113</v>
      </c>
      <c r="G5016">
        <v>31</v>
      </c>
      <c r="H5016">
        <v>526.20000000000005</v>
      </c>
      <c r="I5016" t="s">
        <v>25</v>
      </c>
      <c r="J5016" t="str">
        <f>_xlfn.XLOOKUP(Table1_1[[#This Row],[Analyte]],[1]analyte_order!$B:$B,[1]analyte_order!$C:$C)</f>
        <v>68259-12-1</v>
      </c>
      <c r="K5016">
        <f>_xlfn.XLOOKUP(Table1_1[[#This Row],[CAS_rn]],[1]analyte_order!$C:$C,[1]analyte_order!$E:$E)</f>
        <v>19</v>
      </c>
      <c r="L5016" s="3">
        <v>7.91</v>
      </c>
    </row>
    <row r="5017" spans="1:12" x14ac:dyDescent="0.3">
      <c r="A5017" t="s">
        <v>270</v>
      </c>
      <c r="B5017" s="1">
        <v>44145</v>
      </c>
      <c r="C5017" s="1" t="str">
        <f t="shared" si="78"/>
        <v>20315</v>
      </c>
      <c r="D5017" t="s">
        <v>250</v>
      </c>
      <c r="E5017" t="s">
        <v>110</v>
      </c>
      <c r="F5017" t="s">
        <v>113</v>
      </c>
      <c r="G5017">
        <v>31</v>
      </c>
      <c r="H5017">
        <v>526.20000000000005</v>
      </c>
      <c r="I5017" t="s">
        <v>26</v>
      </c>
      <c r="J5017" t="str">
        <f>_xlfn.XLOOKUP(Table1_1[[#This Row],[Analyte]],[1]analyte_order!$B:$B,[1]analyte_order!$C:$C)</f>
        <v>335-77-3</v>
      </c>
      <c r="K5017">
        <f>_xlfn.XLOOKUP(Table1_1[[#This Row],[CAS_rn]],[1]analyte_order!$C:$C,[1]analyte_order!$E:$E)</f>
        <v>20</v>
      </c>
      <c r="L5017" s="3">
        <v>7.66</v>
      </c>
    </row>
    <row r="5018" spans="1:12" x14ac:dyDescent="0.3">
      <c r="A5018" t="s">
        <v>270</v>
      </c>
      <c r="B5018" s="1">
        <v>44145</v>
      </c>
      <c r="C5018" s="1" t="str">
        <f t="shared" si="78"/>
        <v>20315</v>
      </c>
      <c r="D5018" t="s">
        <v>250</v>
      </c>
      <c r="E5018" t="s">
        <v>110</v>
      </c>
      <c r="F5018" t="s">
        <v>113</v>
      </c>
      <c r="G5018">
        <v>31</v>
      </c>
      <c r="H5018">
        <v>526.20000000000005</v>
      </c>
      <c r="I5018" t="s">
        <v>27</v>
      </c>
      <c r="J5018" t="str">
        <f>_xlfn.XLOOKUP(Table1_1[[#This Row],[Analyte]],[1]analyte_order!$B:$B,[1]analyte_order!$C:$C)</f>
        <v>79780-39-5</v>
      </c>
      <c r="K5018">
        <f>_xlfn.XLOOKUP(Table1_1[[#This Row],[CAS_rn]],[1]analyte_order!$C:$C,[1]analyte_order!$E:$E)</f>
        <v>21</v>
      </c>
      <c r="L5018" s="3">
        <v>3.13</v>
      </c>
    </row>
    <row r="5019" spans="1:12" x14ac:dyDescent="0.3">
      <c r="A5019" t="s">
        <v>270</v>
      </c>
      <c r="B5019" s="1">
        <v>44145</v>
      </c>
      <c r="C5019" s="1" t="str">
        <f t="shared" si="78"/>
        <v>20315</v>
      </c>
      <c r="D5019" t="s">
        <v>250</v>
      </c>
      <c r="E5019" t="s">
        <v>110</v>
      </c>
      <c r="F5019" t="s">
        <v>113</v>
      </c>
      <c r="G5019">
        <v>31</v>
      </c>
      <c r="H5019">
        <v>526.20000000000005</v>
      </c>
      <c r="I5019" t="s">
        <v>28</v>
      </c>
      <c r="J5019" t="str">
        <f>_xlfn.XLOOKUP(Table1_1[[#This Row],[Analyte]],[1]analyte_order!$B:$B,[1]analyte_order!$C:$C)</f>
        <v>757124-72-4</v>
      </c>
      <c r="K5019">
        <f>_xlfn.XLOOKUP(Table1_1[[#This Row],[CAS_rn]],[1]analyte_order!$C:$C,[1]analyte_order!$E:$E)</f>
        <v>22</v>
      </c>
      <c r="L5019" s="3">
        <v>5.7534171130059583E-2</v>
      </c>
    </row>
    <row r="5020" spans="1:12" x14ac:dyDescent="0.3">
      <c r="A5020" t="s">
        <v>270</v>
      </c>
      <c r="B5020" s="1">
        <v>44145</v>
      </c>
      <c r="C5020" s="1" t="str">
        <f t="shared" si="78"/>
        <v>20315</v>
      </c>
      <c r="D5020" t="s">
        <v>250</v>
      </c>
      <c r="E5020" t="s">
        <v>110</v>
      </c>
      <c r="F5020" t="s">
        <v>113</v>
      </c>
      <c r="G5020">
        <v>31</v>
      </c>
      <c r="H5020">
        <v>526.20000000000005</v>
      </c>
      <c r="I5020" t="s">
        <v>18</v>
      </c>
      <c r="J5020" t="str">
        <f>_xlfn.XLOOKUP(Table1_1[[#This Row],[Analyte]],[1]analyte_order!$B:$B,[1]analyte_order!$C:$C)</f>
        <v>27619-97-2</v>
      </c>
      <c r="K5020">
        <f>_xlfn.XLOOKUP(Table1_1[[#This Row],[CAS_rn]],[1]analyte_order!$C:$C,[1]analyte_order!$E:$E)</f>
        <v>23</v>
      </c>
      <c r="L5020" s="3">
        <v>4.2299999999999997E-2</v>
      </c>
    </row>
    <row r="5021" spans="1:12" x14ac:dyDescent="0.3">
      <c r="A5021" t="s">
        <v>270</v>
      </c>
      <c r="B5021" s="1">
        <v>44145</v>
      </c>
      <c r="C5021" s="1" t="str">
        <f t="shared" si="78"/>
        <v>20315</v>
      </c>
      <c r="D5021" t="s">
        <v>250</v>
      </c>
      <c r="E5021" t="s">
        <v>110</v>
      </c>
      <c r="F5021" t="s">
        <v>113</v>
      </c>
      <c r="G5021">
        <v>31</v>
      </c>
      <c r="H5021">
        <v>526.20000000000005</v>
      </c>
      <c r="I5021" t="s">
        <v>18</v>
      </c>
      <c r="J5021" t="str">
        <f>_xlfn.XLOOKUP(Table1_1[[#This Row],[Analyte]],[1]analyte_order!$B:$B,[1]analyte_order!$C:$C)</f>
        <v>27619-97-2</v>
      </c>
      <c r="K5021">
        <f>_xlfn.XLOOKUP(Table1_1[[#This Row],[CAS_rn]],[1]analyte_order!$C:$C,[1]analyte_order!$E:$E)</f>
        <v>23</v>
      </c>
      <c r="L5021" s="3">
        <v>4.2288743971183478E-2</v>
      </c>
    </row>
    <row r="5022" spans="1:12" x14ac:dyDescent="0.3">
      <c r="A5022" t="s">
        <v>270</v>
      </c>
      <c r="B5022" s="1">
        <v>44145</v>
      </c>
      <c r="C5022" s="1" t="str">
        <f t="shared" si="78"/>
        <v>20315</v>
      </c>
      <c r="D5022" t="s">
        <v>250</v>
      </c>
      <c r="E5022" t="s">
        <v>110</v>
      </c>
      <c r="F5022" t="s">
        <v>113</v>
      </c>
      <c r="G5022">
        <v>31</v>
      </c>
      <c r="H5022">
        <v>526.20000000000005</v>
      </c>
      <c r="I5022" t="s">
        <v>29</v>
      </c>
      <c r="J5022" t="str">
        <f>_xlfn.XLOOKUP(Table1_1[[#This Row],[Analyte]],[1]analyte_order!$B:$B,[1]analyte_order!$C:$C)</f>
        <v>39108-34-4</v>
      </c>
      <c r="K5022">
        <f>_xlfn.XLOOKUP(Table1_1[[#This Row],[CAS_rn]],[1]analyte_order!$C:$C,[1]analyte_order!$E:$E)</f>
        <v>24</v>
      </c>
      <c r="L5022" s="3">
        <v>0.58599999999999997</v>
      </c>
    </row>
    <row r="5023" spans="1:12" x14ac:dyDescent="0.3">
      <c r="A5023" t="s">
        <v>270</v>
      </c>
      <c r="B5023" s="1">
        <v>44145</v>
      </c>
      <c r="C5023" s="1" t="str">
        <f t="shared" si="78"/>
        <v>20315</v>
      </c>
      <c r="D5023" t="s">
        <v>250</v>
      </c>
      <c r="E5023" t="s">
        <v>110</v>
      </c>
      <c r="F5023" t="s">
        <v>113</v>
      </c>
      <c r="G5023">
        <v>31</v>
      </c>
      <c r="H5023">
        <v>526.20000000000005</v>
      </c>
      <c r="I5023" t="s">
        <v>30</v>
      </c>
      <c r="J5023" t="str">
        <f>_xlfn.XLOOKUP(Table1_1[[#This Row],[Analyte]],[1]analyte_order!$B:$B,[1]analyte_order!$C:$C)</f>
        <v>120226-60-0</v>
      </c>
      <c r="K5023">
        <f>_xlfn.XLOOKUP(Table1_1[[#This Row],[CAS_rn]],[1]analyte_order!$C:$C,[1]analyte_order!$E:$E)</f>
        <v>25</v>
      </c>
      <c r="L5023" s="3">
        <v>4.79</v>
      </c>
    </row>
    <row r="5024" spans="1:12" x14ac:dyDescent="0.3">
      <c r="A5024" t="s">
        <v>270</v>
      </c>
      <c r="B5024" s="1">
        <v>44145</v>
      </c>
      <c r="C5024" s="1" t="str">
        <f t="shared" si="78"/>
        <v>20315</v>
      </c>
      <c r="D5024" t="s">
        <v>250</v>
      </c>
      <c r="E5024" t="s">
        <v>110</v>
      </c>
      <c r="F5024" t="s">
        <v>113</v>
      </c>
      <c r="G5024">
        <v>31</v>
      </c>
      <c r="H5024">
        <v>526.20000000000005</v>
      </c>
      <c r="I5024" t="s">
        <v>31</v>
      </c>
      <c r="J5024" t="str">
        <f>_xlfn.XLOOKUP(Table1_1[[#This Row],[Analyte]],[1]analyte_order!$B:$B,[1]analyte_order!$C:$C)</f>
        <v>2355-31-9</v>
      </c>
      <c r="K5024">
        <f>_xlfn.XLOOKUP(Table1_1[[#This Row],[CAS_rn]],[1]analyte_order!$C:$C,[1]analyte_order!$E:$E)</f>
        <v>26</v>
      </c>
      <c r="L5024" s="3">
        <v>7.046881086552291E-2</v>
      </c>
    </row>
    <row r="5025" spans="1:12" x14ac:dyDescent="0.3">
      <c r="A5025" t="s">
        <v>270</v>
      </c>
      <c r="B5025" s="1">
        <v>44145</v>
      </c>
      <c r="C5025" s="1" t="str">
        <f t="shared" si="78"/>
        <v>20315</v>
      </c>
      <c r="D5025" t="s">
        <v>250</v>
      </c>
      <c r="E5025" t="s">
        <v>110</v>
      </c>
      <c r="F5025" t="s">
        <v>113</v>
      </c>
      <c r="G5025">
        <v>31</v>
      </c>
      <c r="H5025">
        <v>526.20000000000005</v>
      </c>
      <c r="I5025" t="s">
        <v>32</v>
      </c>
      <c r="J5025" t="str">
        <f>_xlfn.XLOOKUP(Table1_1[[#This Row],[Analyte]],[1]analyte_order!$B:$B,[1]analyte_order!$C:$C)</f>
        <v>2991-50-6</v>
      </c>
      <c r="K5025">
        <f>_xlfn.XLOOKUP(Table1_1[[#This Row],[CAS_rn]],[1]analyte_order!$C:$C,[1]analyte_order!$E:$E)</f>
        <v>27</v>
      </c>
      <c r="L5025" s="3">
        <v>6.0798405682658721E-2</v>
      </c>
    </row>
    <row r="5026" spans="1:12" x14ac:dyDescent="0.3">
      <c r="A5026" t="s">
        <v>270</v>
      </c>
      <c r="B5026" s="1">
        <v>44145</v>
      </c>
      <c r="C5026" s="1" t="str">
        <f t="shared" si="78"/>
        <v>20315</v>
      </c>
      <c r="D5026" t="s">
        <v>250</v>
      </c>
      <c r="E5026" t="s">
        <v>110</v>
      </c>
      <c r="F5026" t="s">
        <v>113</v>
      </c>
      <c r="G5026">
        <v>31</v>
      </c>
      <c r="H5026">
        <v>526.20000000000005</v>
      </c>
      <c r="I5026" t="s">
        <v>33</v>
      </c>
      <c r="J5026" t="str">
        <f>_xlfn.XLOOKUP(Table1_1[[#This Row],[Analyte]],[1]analyte_order!$B:$B,[1]analyte_order!$C:$C)</f>
        <v>754-91-6</v>
      </c>
      <c r="K5026">
        <f>_xlfn.XLOOKUP(Table1_1[[#This Row],[CAS_rn]],[1]analyte_order!$C:$C,[1]analyte_order!$E:$E)</f>
        <v>28</v>
      </c>
      <c r="L5026" s="3">
        <v>8.58</v>
      </c>
    </row>
    <row r="5027" spans="1:12" x14ac:dyDescent="0.3">
      <c r="A5027" t="s">
        <v>270</v>
      </c>
      <c r="B5027" s="1">
        <v>44145</v>
      </c>
      <c r="C5027" s="1" t="str">
        <f t="shared" si="78"/>
        <v>20315</v>
      </c>
      <c r="D5027" t="s">
        <v>250</v>
      </c>
      <c r="E5027" t="s">
        <v>110</v>
      </c>
      <c r="F5027" t="s">
        <v>113</v>
      </c>
      <c r="G5027">
        <v>31</v>
      </c>
      <c r="H5027">
        <v>526.20000000000005</v>
      </c>
      <c r="I5027" t="s">
        <v>34</v>
      </c>
      <c r="J5027" t="str">
        <f>_xlfn.XLOOKUP(Table1_1[[#This Row],[Analyte]],[1]analyte_order!$B:$B,[1]analyte_order!$C:$C)</f>
        <v>2806-24-8</v>
      </c>
      <c r="K5027">
        <f>_xlfn.XLOOKUP(Table1_1[[#This Row],[CAS_rn]],[1]analyte_order!$C:$C,[1]analyte_order!$E:$E)</f>
        <v>29</v>
      </c>
      <c r="L5027" s="3">
        <v>5.521194770186974E-2</v>
      </c>
    </row>
    <row r="5028" spans="1:12" x14ac:dyDescent="0.3">
      <c r="A5028" t="s">
        <v>270</v>
      </c>
      <c r="B5028" s="1">
        <v>44145</v>
      </c>
      <c r="C5028" s="1" t="str">
        <f t="shared" si="78"/>
        <v>20315</v>
      </c>
      <c r="D5028" t="s">
        <v>250</v>
      </c>
      <c r="E5028" t="s">
        <v>110</v>
      </c>
      <c r="F5028" t="s">
        <v>113</v>
      </c>
      <c r="G5028">
        <v>31</v>
      </c>
      <c r="H5028">
        <v>526.20000000000005</v>
      </c>
      <c r="I5028" t="s">
        <v>35</v>
      </c>
      <c r="J5028" t="str">
        <f>_xlfn.XLOOKUP(Table1_1[[#This Row],[Analyte]],[1]analyte_order!$B:$B,[1]analyte_order!$C:$C)</f>
        <v>31506-32-8</v>
      </c>
      <c r="K5028">
        <f>_xlfn.XLOOKUP(Table1_1[[#This Row],[CAS_rn]],[1]analyte_order!$C:$C,[1]analyte_order!$E:$E)</f>
        <v>30</v>
      </c>
      <c r="L5028" s="3">
        <v>5.3961505333881235E-2</v>
      </c>
    </row>
    <row r="5029" spans="1:12" x14ac:dyDescent="0.3">
      <c r="A5029" t="s">
        <v>270</v>
      </c>
      <c r="B5029" s="1">
        <v>44145</v>
      </c>
      <c r="C5029" s="1" t="str">
        <f t="shared" si="78"/>
        <v>20315</v>
      </c>
      <c r="D5029" t="s">
        <v>250</v>
      </c>
      <c r="E5029" t="s">
        <v>110</v>
      </c>
      <c r="F5029" t="s">
        <v>113</v>
      </c>
      <c r="G5029">
        <v>31</v>
      </c>
      <c r="H5029">
        <v>526.20000000000005</v>
      </c>
      <c r="I5029" t="s">
        <v>36</v>
      </c>
      <c r="J5029" t="str">
        <f>_xlfn.XLOOKUP(Table1_1[[#This Row],[Analyte]],[1]analyte_order!$B:$B,[1]analyte_order!$C:$C)</f>
        <v>4151-50-2</v>
      </c>
      <c r="K5029">
        <f>_xlfn.XLOOKUP(Table1_1[[#This Row],[CAS_rn]],[1]analyte_order!$C:$C,[1]analyte_order!$E:$E)</f>
        <v>31</v>
      </c>
      <c r="L5029" s="3">
        <v>8.1739602964351746E-2</v>
      </c>
    </row>
    <row r="5030" spans="1:12" x14ac:dyDescent="0.3">
      <c r="A5030" t="s">
        <v>270</v>
      </c>
      <c r="B5030" s="1">
        <v>44145</v>
      </c>
      <c r="C5030" s="1" t="str">
        <f t="shared" si="78"/>
        <v>20315</v>
      </c>
      <c r="D5030" t="s">
        <v>250</v>
      </c>
      <c r="E5030" t="s">
        <v>110</v>
      </c>
      <c r="F5030" t="s">
        <v>113</v>
      </c>
      <c r="G5030">
        <v>31</v>
      </c>
      <c r="H5030">
        <v>526.20000000000005</v>
      </c>
      <c r="I5030" t="s">
        <v>37</v>
      </c>
      <c r="J5030" t="str">
        <f>_xlfn.XLOOKUP(Table1_1[[#This Row],[Analyte]],[1]analyte_order!$B:$B,[1]analyte_order!$C:$C)</f>
        <v>13252-13-6</v>
      </c>
      <c r="K5030">
        <f>_xlfn.XLOOKUP(Table1_1[[#This Row],[CAS_rn]],[1]analyte_order!$C:$C,[1]analyte_order!$E:$E)</f>
        <v>34</v>
      </c>
      <c r="L5030" s="3">
        <v>0.10051659821501951</v>
      </c>
    </row>
    <row r="5031" spans="1:12" x14ac:dyDescent="0.3">
      <c r="A5031" t="s">
        <v>270</v>
      </c>
      <c r="B5031" s="1">
        <v>44145</v>
      </c>
      <c r="C5031" s="1" t="str">
        <f t="shared" si="78"/>
        <v>20315</v>
      </c>
      <c r="D5031" t="s">
        <v>250</v>
      </c>
      <c r="E5031" t="s">
        <v>110</v>
      </c>
      <c r="F5031" t="s">
        <v>113</v>
      </c>
      <c r="G5031">
        <v>31</v>
      </c>
      <c r="H5031">
        <v>526.20000000000005</v>
      </c>
      <c r="I5031" t="s">
        <v>38</v>
      </c>
      <c r="J5031" t="str">
        <f>_xlfn.XLOOKUP(Table1_1[[#This Row],[Analyte]],[1]analyte_order!$B:$B,[1]analyte_order!$C:$C)</f>
        <v>919005-14-4</v>
      </c>
      <c r="K5031">
        <f>_xlfn.XLOOKUP(Table1_1[[#This Row],[CAS_rn]],[1]analyte_order!$C:$C,[1]analyte_order!$E:$E)</f>
        <v>35</v>
      </c>
      <c r="L5031" s="3">
        <v>7.004501559669013E-2</v>
      </c>
    </row>
    <row r="5032" spans="1:12" x14ac:dyDescent="0.3">
      <c r="A5032" t="s">
        <v>270</v>
      </c>
      <c r="B5032" s="1">
        <v>44145</v>
      </c>
      <c r="C5032" s="1" t="str">
        <f t="shared" si="78"/>
        <v>20315</v>
      </c>
      <c r="D5032" t="s">
        <v>250</v>
      </c>
      <c r="E5032" t="s">
        <v>110</v>
      </c>
      <c r="F5032" t="s">
        <v>113</v>
      </c>
      <c r="G5032">
        <v>31</v>
      </c>
      <c r="H5032">
        <v>526.20000000000005</v>
      </c>
      <c r="I5032" t="s">
        <v>39</v>
      </c>
      <c r="J5032" t="str">
        <f>_xlfn.XLOOKUP(Table1_1[[#This Row],[Analyte]],[1]analyte_order!$B:$B,[1]analyte_order!$C:$C)</f>
        <v>756426-58-1</v>
      </c>
      <c r="K5032">
        <f>_xlfn.XLOOKUP(Table1_1[[#This Row],[CAS_rn]],[1]analyte_order!$C:$C,[1]analyte_order!$E:$E)</f>
        <v>36</v>
      </c>
      <c r="L5032" s="3">
        <v>4.8618710370351342E-2</v>
      </c>
    </row>
    <row r="5033" spans="1:12" x14ac:dyDescent="0.3">
      <c r="A5033" t="s">
        <v>270</v>
      </c>
      <c r="B5033" s="1">
        <v>44145</v>
      </c>
      <c r="C5033" s="1" t="str">
        <f t="shared" si="78"/>
        <v>20315</v>
      </c>
      <c r="D5033" t="s">
        <v>250</v>
      </c>
      <c r="E5033" t="s">
        <v>110</v>
      </c>
      <c r="F5033" t="s">
        <v>113</v>
      </c>
      <c r="G5033">
        <v>31</v>
      </c>
      <c r="H5033">
        <v>526.20000000000005</v>
      </c>
      <c r="I5033" t="s">
        <v>40</v>
      </c>
      <c r="J5033" t="str">
        <f>_xlfn.XLOOKUP(Table1_1[[#This Row],[Analyte]],[1]analyte_order!$B:$B,[1]analyte_order!$C:$C)</f>
        <v>763051-92-9</v>
      </c>
      <c r="K5033">
        <f>_xlfn.XLOOKUP(Table1_1[[#This Row],[CAS_rn]],[1]analyte_order!$C:$C,[1]analyte_order!$E:$E)</f>
        <v>37</v>
      </c>
      <c r="L5033" s="3">
        <v>5.5194810038524757E-2</v>
      </c>
    </row>
    <row r="5034" spans="1:12" x14ac:dyDescent="0.3">
      <c r="A5034" t="s">
        <v>270</v>
      </c>
      <c r="B5034" s="1">
        <v>44145</v>
      </c>
      <c r="C5034" s="1" t="str">
        <f t="shared" si="78"/>
        <v>20315</v>
      </c>
      <c r="D5034" t="s">
        <v>250</v>
      </c>
      <c r="E5034" t="s">
        <v>110</v>
      </c>
      <c r="F5034" t="s">
        <v>113</v>
      </c>
      <c r="G5034">
        <v>31</v>
      </c>
      <c r="H5034">
        <v>526.20000000000005</v>
      </c>
      <c r="I5034" t="s">
        <v>41</v>
      </c>
      <c r="J5034" t="str">
        <f>_xlfn.XLOOKUP(Table1_1[[#This Row],[Analyte]],[1]analyte_order!$B:$B,[1]analyte_order!$C:$C)</f>
        <v>356-02-5</v>
      </c>
      <c r="K5034">
        <f>_xlfn.XLOOKUP(Table1_1[[#This Row],[CAS_rn]],[1]analyte_order!$C:$C,[1]analyte_order!$E:$E)</f>
        <v>38</v>
      </c>
      <c r="L5034" s="3">
        <v>8.0796144244401069E-2</v>
      </c>
    </row>
    <row r="5035" spans="1:12" x14ac:dyDescent="0.3">
      <c r="A5035" t="s">
        <v>270</v>
      </c>
      <c r="B5035" s="1">
        <v>44145</v>
      </c>
      <c r="C5035" s="1" t="str">
        <f t="shared" si="78"/>
        <v>20315</v>
      </c>
      <c r="D5035" t="s">
        <v>250</v>
      </c>
      <c r="E5035" t="s">
        <v>110</v>
      </c>
      <c r="F5035" t="s">
        <v>113</v>
      </c>
      <c r="G5035">
        <v>31</v>
      </c>
      <c r="H5035">
        <v>526.20000000000005</v>
      </c>
      <c r="I5035" t="s">
        <v>42</v>
      </c>
      <c r="J5035" t="str">
        <f>_xlfn.XLOOKUP(Table1_1[[#This Row],[Analyte]],[1]analyte_order!$B:$B,[1]analyte_order!$C:$C)</f>
        <v>914637-49-3</v>
      </c>
      <c r="K5035">
        <f>_xlfn.XLOOKUP(Table1_1[[#This Row],[CAS_rn]],[1]analyte_order!$C:$C,[1]analyte_order!$E:$E)</f>
        <v>39</v>
      </c>
      <c r="L5035" s="3">
        <v>5.2859838430244499E-2</v>
      </c>
    </row>
    <row r="5036" spans="1:12" x14ac:dyDescent="0.3">
      <c r="A5036" t="s">
        <v>270</v>
      </c>
      <c r="B5036" s="1">
        <v>44145</v>
      </c>
      <c r="C5036" s="1" t="str">
        <f t="shared" si="78"/>
        <v>20315</v>
      </c>
      <c r="D5036" t="s">
        <v>250</v>
      </c>
      <c r="E5036" t="s">
        <v>110</v>
      </c>
      <c r="F5036" t="s">
        <v>113</v>
      </c>
      <c r="G5036">
        <v>31</v>
      </c>
      <c r="H5036">
        <v>526.20000000000005</v>
      </c>
      <c r="I5036" t="s">
        <v>43</v>
      </c>
      <c r="J5036" t="str">
        <f>_xlfn.XLOOKUP(Table1_1[[#This Row],[Analyte]],[1]analyte_order!$B:$B,[1]analyte_order!$C:$C)</f>
        <v>812-70-4</v>
      </c>
      <c r="K5036">
        <f>_xlfn.XLOOKUP(Table1_1[[#This Row],[CAS_rn]],[1]analyte_order!$C:$C,[1]analyte_order!$E:$E)</f>
        <v>40</v>
      </c>
      <c r="L5036" s="3">
        <v>33.9</v>
      </c>
    </row>
    <row r="5037" spans="1:12" x14ac:dyDescent="0.3">
      <c r="A5037" t="s">
        <v>270</v>
      </c>
      <c r="B5037" s="1">
        <v>44145</v>
      </c>
      <c r="C5037" s="1" t="str">
        <f t="shared" si="78"/>
        <v>20315</v>
      </c>
      <c r="D5037" t="s">
        <v>250</v>
      </c>
      <c r="E5037" t="s">
        <v>110</v>
      </c>
      <c r="F5037" t="s">
        <v>113</v>
      </c>
      <c r="G5037">
        <v>31</v>
      </c>
      <c r="H5037">
        <v>526.20000000000005</v>
      </c>
      <c r="I5037" t="s">
        <v>44</v>
      </c>
      <c r="J5037" t="str">
        <f>_xlfn.XLOOKUP(Table1_1[[#This Row],[Analyte]],[1]analyte_order!$B:$B,[1]analyte_order!$C:$C)</f>
        <v>53826-12-3</v>
      </c>
      <c r="K5037">
        <f>_xlfn.XLOOKUP(Table1_1[[#This Row],[CAS_rn]],[1]analyte_order!$C:$C,[1]analyte_order!$E:$E)</f>
        <v>41</v>
      </c>
      <c r="L5037" s="3">
        <v>4.4945558095284575E-2</v>
      </c>
    </row>
    <row r="5038" spans="1:12" x14ac:dyDescent="0.3">
      <c r="A5038" t="s">
        <v>270</v>
      </c>
      <c r="B5038" s="1">
        <v>44145</v>
      </c>
      <c r="C5038" s="1" t="str">
        <f t="shared" si="78"/>
        <v>20315</v>
      </c>
      <c r="D5038" t="s">
        <v>250</v>
      </c>
      <c r="E5038" t="s">
        <v>110</v>
      </c>
      <c r="F5038" t="s">
        <v>113</v>
      </c>
      <c r="G5038">
        <v>31</v>
      </c>
      <c r="H5038">
        <v>526.20000000000005</v>
      </c>
      <c r="I5038" t="s">
        <v>45</v>
      </c>
      <c r="J5038" t="str">
        <f>_xlfn.XLOOKUP(Table1_1[[#This Row],[Analyte]],[1]analyte_order!$B:$B,[1]analyte_order!$C:$C)</f>
        <v>27854-31-5</v>
      </c>
      <c r="K5038">
        <f>_xlfn.XLOOKUP(Table1_1[[#This Row],[CAS_rn]],[1]analyte_order!$C:$C,[1]analyte_order!$E:$E)</f>
        <v>42</v>
      </c>
      <c r="L5038" s="3">
        <v>4.58</v>
      </c>
    </row>
    <row r="5039" spans="1:12" x14ac:dyDescent="0.3">
      <c r="A5039" t="s">
        <v>270</v>
      </c>
      <c r="B5039" s="1">
        <v>44145</v>
      </c>
      <c r="C5039" s="1" t="str">
        <f t="shared" si="78"/>
        <v>20315</v>
      </c>
      <c r="D5039" t="s">
        <v>250</v>
      </c>
      <c r="E5039" t="s">
        <v>110</v>
      </c>
      <c r="F5039" t="s">
        <v>113</v>
      </c>
      <c r="G5039">
        <v>31</v>
      </c>
      <c r="H5039">
        <v>526.20000000000005</v>
      </c>
      <c r="I5039" t="s">
        <v>46</v>
      </c>
      <c r="J5039" t="str">
        <f>_xlfn.XLOOKUP(Table1_1[[#This Row],[Analyte]],[1]analyte_order!$B:$B,[1]analyte_order!$C:$C)</f>
        <v>53826-13-4</v>
      </c>
      <c r="K5039">
        <f>_xlfn.XLOOKUP(Table1_1[[#This Row],[CAS_rn]],[1]analyte_order!$C:$C,[1]analyte_order!$E:$E)</f>
        <v>43</v>
      </c>
      <c r="L5039" s="3">
        <v>0.10452064748253544</v>
      </c>
    </row>
    <row r="5040" spans="1:12" x14ac:dyDescent="0.3">
      <c r="A5040" t="s">
        <v>270</v>
      </c>
      <c r="B5040" s="1">
        <v>44145</v>
      </c>
      <c r="C5040" s="1" t="str">
        <f t="shared" si="78"/>
        <v>20315</v>
      </c>
      <c r="D5040" t="s">
        <v>250</v>
      </c>
      <c r="E5040" t="s">
        <v>110</v>
      </c>
      <c r="F5040" t="s">
        <v>113</v>
      </c>
      <c r="G5040">
        <v>31</v>
      </c>
      <c r="H5040">
        <v>526.20000000000005</v>
      </c>
      <c r="I5040" t="s">
        <v>47</v>
      </c>
      <c r="J5040" t="str">
        <f>_xlfn.XLOOKUP(Table1_1[[#This Row],[Analyte]],[1]analyte_order!$B:$B,[1]analyte_order!$C:$C)</f>
        <v>161094-75-3</v>
      </c>
      <c r="K5040">
        <f>_xlfn.XLOOKUP(Table1_1[[#This Row],[CAS_rn]],[1]analyte_order!$C:$C,[1]analyte_order!$E:$E)</f>
        <v>44</v>
      </c>
      <c r="L5040" s="3">
        <v>5.4999104460653377E-2</v>
      </c>
    </row>
    <row r="5041" spans="1:12" x14ac:dyDescent="0.3">
      <c r="A5041" t="s">
        <v>270</v>
      </c>
      <c r="B5041" s="1">
        <v>44145</v>
      </c>
      <c r="C5041" s="1" t="str">
        <f t="shared" si="78"/>
        <v>20315</v>
      </c>
      <c r="D5041" t="s">
        <v>250</v>
      </c>
      <c r="E5041" t="s">
        <v>110</v>
      </c>
      <c r="F5041" t="s">
        <v>113</v>
      </c>
      <c r="G5041">
        <v>31</v>
      </c>
      <c r="H5041">
        <v>526.20000000000005</v>
      </c>
      <c r="I5041" t="s">
        <v>48</v>
      </c>
      <c r="J5041" t="str">
        <f>_xlfn.XLOOKUP(Table1_1[[#This Row],[Analyte]],[1]analyte_order!$B:$B,[1]analyte_order!$C:$C)</f>
        <v>70887-84-2</v>
      </c>
      <c r="K5041">
        <f>_xlfn.XLOOKUP(Table1_1[[#This Row],[CAS_rn]],[1]analyte_order!$C:$C,[1]analyte_order!$E:$E)</f>
        <v>45</v>
      </c>
      <c r="L5041" s="3">
        <v>4.2328520160930756E-2</v>
      </c>
    </row>
    <row r="5042" spans="1:12" x14ac:dyDescent="0.3">
      <c r="A5042" t="s">
        <v>270</v>
      </c>
      <c r="B5042" s="1">
        <v>44145</v>
      </c>
      <c r="C5042" s="1" t="str">
        <f t="shared" si="78"/>
        <v>20315</v>
      </c>
      <c r="D5042" t="s">
        <v>250</v>
      </c>
      <c r="E5042" t="s">
        <v>110</v>
      </c>
      <c r="F5042" t="s">
        <v>113</v>
      </c>
      <c r="G5042">
        <v>31</v>
      </c>
      <c r="H5042">
        <v>526.20000000000005</v>
      </c>
      <c r="I5042" t="s">
        <v>49</v>
      </c>
      <c r="J5042" t="str">
        <f>_xlfn.XLOOKUP(Table1_1[[#This Row],[Analyte]],[1]analyte_order!$B:$B,[1]analyte_order!$C:$C)</f>
        <v>57677-95-9</v>
      </c>
      <c r="K5042">
        <f>_xlfn.XLOOKUP(Table1_1[[#This Row],[CAS_rn]],[1]analyte_order!$C:$C,[1]analyte_order!$E:$E)</f>
        <v>46</v>
      </c>
      <c r="L5042" s="3">
        <v>7.456494588812411E-2</v>
      </c>
    </row>
    <row r="5043" spans="1:12" x14ac:dyDescent="0.3">
      <c r="A5043" t="s">
        <v>270</v>
      </c>
      <c r="B5043" s="1">
        <v>44145</v>
      </c>
      <c r="C5043" s="1" t="str">
        <f t="shared" si="78"/>
        <v>20315</v>
      </c>
      <c r="D5043" t="s">
        <v>250</v>
      </c>
      <c r="E5043" t="s">
        <v>110</v>
      </c>
      <c r="F5043" t="s">
        <v>113</v>
      </c>
      <c r="G5043">
        <v>31</v>
      </c>
      <c r="H5043">
        <v>526.20000000000005</v>
      </c>
      <c r="I5043" t="s">
        <v>50</v>
      </c>
      <c r="J5043" t="str">
        <f>_xlfn.XLOOKUP(Table1_1[[#This Row],[Analyte]],[1]analyte_order!$B:$B,[1]analyte_order!$C:$C)</f>
        <v>30334-69-1</v>
      </c>
      <c r="K5043">
        <f>_xlfn.XLOOKUP(Table1_1[[#This Row],[CAS_rn]],[1]analyte_order!$C:$C,[1]analyte_order!$E:$E)</f>
        <v>51</v>
      </c>
      <c r="L5043" s="3">
        <v>39.299999999999997</v>
      </c>
    </row>
    <row r="5044" spans="1:12" x14ac:dyDescent="0.3">
      <c r="A5044" t="s">
        <v>270</v>
      </c>
      <c r="B5044" s="1">
        <v>44145</v>
      </c>
      <c r="C5044" s="1" t="str">
        <f t="shared" si="78"/>
        <v>20315</v>
      </c>
      <c r="D5044" t="s">
        <v>250</v>
      </c>
      <c r="E5044" t="s">
        <v>110</v>
      </c>
      <c r="F5044" t="s">
        <v>113</v>
      </c>
      <c r="G5044">
        <v>31</v>
      </c>
      <c r="H5044">
        <v>526.20000000000005</v>
      </c>
      <c r="I5044" t="s">
        <v>51</v>
      </c>
      <c r="J5044" t="str">
        <f>_xlfn.XLOOKUP(Table1_1[[#This Row],[Analyte]],[1]analyte_order!$B:$B,[1]analyte_order!$C:$C)</f>
        <v>41997-13-1</v>
      </c>
      <c r="K5044">
        <f>_xlfn.XLOOKUP(Table1_1[[#This Row],[CAS_rn]],[1]analyte_order!$C:$C,[1]analyte_order!$E:$E)</f>
        <v>52</v>
      </c>
      <c r="L5044" s="3">
        <v>16.600000000000001</v>
      </c>
    </row>
    <row r="5045" spans="1:12" x14ac:dyDescent="0.3">
      <c r="A5045" t="s">
        <v>270</v>
      </c>
      <c r="B5045" s="1">
        <v>44145</v>
      </c>
      <c r="C5045" s="1" t="str">
        <f t="shared" si="78"/>
        <v>20315</v>
      </c>
      <c r="D5045" t="s">
        <v>250</v>
      </c>
      <c r="E5045" t="s">
        <v>110</v>
      </c>
      <c r="F5045" t="s">
        <v>113</v>
      </c>
      <c r="G5045">
        <v>31</v>
      </c>
      <c r="H5045">
        <v>526.20000000000005</v>
      </c>
      <c r="I5045" t="s">
        <v>52</v>
      </c>
      <c r="J5045" t="str">
        <f>_xlfn.XLOOKUP(Table1_1[[#This Row],[Analyte]],[1]analyte_order!$B:$B,[1]analyte_order!$C:$C)</f>
        <v>423-41-6</v>
      </c>
      <c r="K5045">
        <f>_xlfn.XLOOKUP(Table1_1[[#This Row],[CAS_rn]],[1]analyte_order!$C:$C,[1]analyte_order!$E:$E)</f>
        <v>53</v>
      </c>
      <c r="L5045" s="3">
        <v>5.3441071388432293E-2</v>
      </c>
    </row>
    <row r="5046" spans="1:12" x14ac:dyDescent="0.3">
      <c r="A5046" t="s">
        <v>270</v>
      </c>
      <c r="B5046" s="1">
        <v>44145</v>
      </c>
      <c r="C5046" s="1" t="str">
        <f t="shared" si="78"/>
        <v>20315</v>
      </c>
      <c r="D5046" t="s">
        <v>250</v>
      </c>
      <c r="E5046" t="s">
        <v>110</v>
      </c>
      <c r="F5046" t="s">
        <v>113</v>
      </c>
      <c r="G5046">
        <v>31</v>
      </c>
      <c r="H5046">
        <v>526.20000000000005</v>
      </c>
      <c r="I5046" t="s">
        <v>53</v>
      </c>
      <c r="J5046" t="str">
        <f>_xlfn.XLOOKUP(Table1_1[[#This Row],[Analyte]],[1]analyte_order!$B:$B,[1]analyte_order!$C:$C)</f>
        <v>777011-38-8</v>
      </c>
      <c r="K5046">
        <f>_xlfn.XLOOKUP(Table1_1[[#This Row],[CAS_rn]],[1]analyte_order!$C:$C,[1]analyte_order!$E:$E)</f>
        <v>54</v>
      </c>
      <c r="L5046" s="3">
        <v>0.63800000000000001</v>
      </c>
    </row>
    <row r="5047" spans="1:12" x14ac:dyDescent="0.3">
      <c r="A5047" t="s">
        <v>270</v>
      </c>
      <c r="B5047" s="1">
        <v>44145</v>
      </c>
      <c r="C5047" s="1" t="str">
        <f t="shared" si="78"/>
        <v>20315</v>
      </c>
      <c r="D5047" t="s">
        <v>250</v>
      </c>
      <c r="E5047" t="s">
        <v>110</v>
      </c>
      <c r="F5047" t="s">
        <v>113</v>
      </c>
      <c r="G5047">
        <v>31</v>
      </c>
      <c r="H5047">
        <v>526.20000000000005</v>
      </c>
      <c r="I5047" t="s">
        <v>54</v>
      </c>
      <c r="J5047" t="str">
        <f>_xlfn.XLOOKUP(Table1_1[[#This Row],[Analyte]],[1]analyte_order!$B:$B,[1]analyte_order!$C:$C)</f>
        <v>646-83-3</v>
      </c>
      <c r="K5047">
        <f>_xlfn.XLOOKUP(Table1_1[[#This Row],[CAS_rn]],[1]analyte_order!$C:$C,[1]analyte_order!$E:$E)</f>
        <v>55</v>
      </c>
      <c r="L5047" s="3">
        <v>2.8018006238676056E-2</v>
      </c>
    </row>
    <row r="5048" spans="1:12" x14ac:dyDescent="0.3">
      <c r="A5048" t="s">
        <v>270</v>
      </c>
      <c r="B5048" s="1">
        <v>44145</v>
      </c>
      <c r="C5048" s="1" t="str">
        <f t="shared" si="78"/>
        <v>20315</v>
      </c>
      <c r="D5048" t="s">
        <v>250</v>
      </c>
      <c r="E5048" t="s">
        <v>110</v>
      </c>
      <c r="F5048" t="s">
        <v>113</v>
      </c>
      <c r="G5048">
        <v>31</v>
      </c>
      <c r="H5048">
        <v>526.20000000000005</v>
      </c>
      <c r="I5048" t="s">
        <v>55</v>
      </c>
      <c r="J5048" t="str">
        <f>_xlfn.XLOOKUP(Table1_1[[#This Row],[Analyte]],[1]analyte_order!$B:$B,[1]analyte_order!$C:$C)</f>
        <v>678-41-1</v>
      </c>
      <c r="K5048">
        <f>_xlfn.XLOOKUP(Table1_1[[#This Row],[CAS_rn]],[1]analyte_order!$C:$C,[1]analyte_order!$E:$E)</f>
        <v>56</v>
      </c>
      <c r="L5048" s="3">
        <v>9.2866662834908562E-2</v>
      </c>
    </row>
    <row r="5049" spans="1:12" x14ac:dyDescent="0.3">
      <c r="A5049" t="s">
        <v>270</v>
      </c>
      <c r="B5049" s="1">
        <v>44145</v>
      </c>
      <c r="C5049" s="1" t="str">
        <f t="shared" si="78"/>
        <v>20315</v>
      </c>
      <c r="D5049" t="s">
        <v>250</v>
      </c>
      <c r="E5049" t="s">
        <v>110</v>
      </c>
      <c r="F5049" t="s">
        <v>113</v>
      </c>
      <c r="G5049">
        <v>31</v>
      </c>
      <c r="H5049">
        <v>526.20000000000005</v>
      </c>
      <c r="I5049" t="s">
        <v>56</v>
      </c>
      <c r="J5049" t="str">
        <f>_xlfn.XLOOKUP(Table1_1[[#This Row],[Analyte]],[1]analyte_order!$B:$B,[1]analyte_order!$C:$C)</f>
        <v>2965-52-8</v>
      </c>
      <c r="K5049">
        <f>_xlfn.XLOOKUP(Table1_1[[#This Row],[CAS_rn]],[1]analyte_order!$C:$C,[1]analyte_order!$E:$E)</f>
        <v>57</v>
      </c>
      <c r="L5049" s="3">
        <v>0.12327922745017464</v>
      </c>
    </row>
    <row r="5050" spans="1:12" x14ac:dyDescent="0.3">
      <c r="A5050" t="s">
        <v>271</v>
      </c>
      <c r="B5050" s="1">
        <v>44145</v>
      </c>
      <c r="C5050" s="1" t="str">
        <f t="shared" si="78"/>
        <v>20315</v>
      </c>
      <c r="D5050" t="s">
        <v>250</v>
      </c>
      <c r="E5050" t="s">
        <v>110</v>
      </c>
      <c r="F5050" t="s">
        <v>115</v>
      </c>
      <c r="G5050">
        <v>31</v>
      </c>
      <c r="H5050">
        <v>526.20000000000005</v>
      </c>
      <c r="I5050" t="s">
        <v>7</v>
      </c>
      <c r="J5050" t="str">
        <f>_xlfn.XLOOKUP(Table1_1[[#This Row],[Analyte]],[1]analyte_order!$B:$B,[1]analyte_order!$C:$C)</f>
        <v>375-22-4</v>
      </c>
      <c r="K5050">
        <f>_xlfn.XLOOKUP(Table1_1[[#This Row],[CAS_rn]],[1]analyte_order!$C:$C,[1]analyte_order!$E:$E)</f>
        <v>1</v>
      </c>
      <c r="L5050" s="3">
        <v>4.8399999999999999E-2</v>
      </c>
    </row>
    <row r="5051" spans="1:12" x14ac:dyDescent="0.3">
      <c r="A5051" t="s">
        <v>271</v>
      </c>
      <c r="B5051" s="1">
        <v>44145</v>
      </c>
      <c r="C5051" s="1" t="str">
        <f t="shared" si="78"/>
        <v>20315</v>
      </c>
      <c r="D5051" t="s">
        <v>250</v>
      </c>
      <c r="E5051" t="s">
        <v>110</v>
      </c>
      <c r="F5051" t="s">
        <v>115</v>
      </c>
      <c r="G5051">
        <v>31</v>
      </c>
      <c r="H5051">
        <v>526.20000000000005</v>
      </c>
      <c r="I5051" t="s">
        <v>8</v>
      </c>
      <c r="J5051" t="str">
        <f>_xlfn.XLOOKUP(Table1_1[[#This Row],[Analyte]],[1]analyte_order!$B:$B,[1]analyte_order!$C:$C)</f>
        <v>2706-90-3</v>
      </c>
      <c r="K5051">
        <f>_xlfn.XLOOKUP(Table1_1[[#This Row],[CAS_rn]],[1]analyte_order!$C:$C,[1]analyte_order!$E:$E)</f>
        <v>2</v>
      </c>
      <c r="L5051" s="3">
        <v>4.8399999999999999E-2</v>
      </c>
    </row>
    <row r="5052" spans="1:12" x14ac:dyDescent="0.3">
      <c r="A5052" t="s">
        <v>271</v>
      </c>
      <c r="B5052" s="1">
        <v>44145</v>
      </c>
      <c r="C5052" s="1" t="str">
        <f t="shared" si="78"/>
        <v>20315</v>
      </c>
      <c r="D5052" t="s">
        <v>250</v>
      </c>
      <c r="E5052" t="s">
        <v>110</v>
      </c>
      <c r="F5052" t="s">
        <v>115</v>
      </c>
      <c r="G5052">
        <v>31</v>
      </c>
      <c r="H5052">
        <v>526.20000000000005</v>
      </c>
      <c r="I5052" t="s">
        <v>9</v>
      </c>
      <c r="J5052" t="str">
        <f>_xlfn.XLOOKUP(Table1_1[[#This Row],[Analyte]],[1]analyte_order!$B:$B,[1]analyte_order!$C:$C)</f>
        <v>307-24-4</v>
      </c>
      <c r="K5052">
        <f>_xlfn.XLOOKUP(Table1_1[[#This Row],[CAS_rn]],[1]analyte_order!$C:$C,[1]analyte_order!$E:$E)</f>
        <v>3</v>
      </c>
      <c r="L5052" s="3">
        <v>4.8399999999999999E-2</v>
      </c>
    </row>
    <row r="5053" spans="1:12" x14ac:dyDescent="0.3">
      <c r="A5053" t="s">
        <v>271</v>
      </c>
      <c r="B5053" s="1">
        <v>44145</v>
      </c>
      <c r="C5053" s="1" t="str">
        <f t="shared" si="78"/>
        <v>20315</v>
      </c>
      <c r="D5053" t="s">
        <v>250</v>
      </c>
      <c r="E5053" t="s">
        <v>110</v>
      </c>
      <c r="F5053" t="s">
        <v>115</v>
      </c>
      <c r="G5053">
        <v>31</v>
      </c>
      <c r="H5053">
        <v>526.20000000000005</v>
      </c>
      <c r="I5053" t="s">
        <v>10</v>
      </c>
      <c r="J5053" t="str">
        <f>_xlfn.XLOOKUP(Table1_1[[#This Row],[Analyte]],[1]analyte_order!$B:$B,[1]analyte_order!$C:$C)</f>
        <v>375-85-9</v>
      </c>
      <c r="K5053">
        <f>_xlfn.XLOOKUP(Table1_1[[#This Row],[CAS_rn]],[1]analyte_order!$C:$C,[1]analyte_order!$E:$E)</f>
        <v>4</v>
      </c>
      <c r="L5053" s="3">
        <v>9.69E-2</v>
      </c>
    </row>
    <row r="5054" spans="1:12" x14ac:dyDescent="0.3">
      <c r="A5054" t="s">
        <v>271</v>
      </c>
      <c r="B5054" s="1">
        <v>44145</v>
      </c>
      <c r="C5054" s="1" t="str">
        <f t="shared" si="78"/>
        <v>20315</v>
      </c>
      <c r="D5054" t="s">
        <v>250</v>
      </c>
      <c r="E5054" t="s">
        <v>110</v>
      </c>
      <c r="F5054" t="s">
        <v>115</v>
      </c>
      <c r="G5054">
        <v>31</v>
      </c>
      <c r="H5054">
        <v>526.20000000000005</v>
      </c>
      <c r="I5054" t="s">
        <v>11</v>
      </c>
      <c r="J5054" t="str">
        <f>_xlfn.XLOOKUP(Table1_1[[#This Row],[Analyte]],[1]analyte_order!$B:$B,[1]analyte_order!$C:$C)</f>
        <v>335-67-1</v>
      </c>
      <c r="K5054">
        <f>_xlfn.XLOOKUP(Table1_1[[#This Row],[CAS_rn]],[1]analyte_order!$C:$C,[1]analyte_order!$E:$E)</f>
        <v>5</v>
      </c>
      <c r="L5054" s="3">
        <v>4.8399999999999999E-2</v>
      </c>
    </row>
    <row r="5055" spans="1:12" x14ac:dyDescent="0.3">
      <c r="A5055" t="s">
        <v>271</v>
      </c>
      <c r="B5055" s="1">
        <v>44145</v>
      </c>
      <c r="C5055" s="1" t="str">
        <f t="shared" si="78"/>
        <v>20315</v>
      </c>
      <c r="D5055" t="s">
        <v>250</v>
      </c>
      <c r="E5055" t="s">
        <v>110</v>
      </c>
      <c r="F5055" t="s">
        <v>115</v>
      </c>
      <c r="G5055">
        <v>31</v>
      </c>
      <c r="H5055">
        <v>526.20000000000005</v>
      </c>
      <c r="I5055" t="s">
        <v>12</v>
      </c>
      <c r="J5055" t="str">
        <f>_xlfn.XLOOKUP(Table1_1[[#This Row],[Analyte]],[1]analyte_order!$B:$B,[1]analyte_order!$C:$C)</f>
        <v>375-95-1</v>
      </c>
      <c r="K5055">
        <f>_xlfn.XLOOKUP(Table1_1[[#This Row],[CAS_rn]],[1]analyte_order!$C:$C,[1]analyte_order!$E:$E)</f>
        <v>6</v>
      </c>
      <c r="L5055" s="3">
        <v>4.8399999999999999E-2</v>
      </c>
    </row>
    <row r="5056" spans="1:12" x14ac:dyDescent="0.3">
      <c r="A5056" t="s">
        <v>271</v>
      </c>
      <c r="B5056" s="1">
        <v>44145</v>
      </c>
      <c r="C5056" s="1" t="str">
        <f t="shared" si="78"/>
        <v>20315</v>
      </c>
      <c r="D5056" t="s">
        <v>250</v>
      </c>
      <c r="E5056" t="s">
        <v>110</v>
      </c>
      <c r="F5056" t="s">
        <v>115</v>
      </c>
      <c r="G5056">
        <v>31</v>
      </c>
      <c r="H5056">
        <v>526.20000000000005</v>
      </c>
      <c r="I5056" t="s">
        <v>13</v>
      </c>
      <c r="J5056" t="str">
        <f>_xlfn.XLOOKUP(Table1_1[[#This Row],[Analyte]],[1]analyte_order!$B:$B,[1]analyte_order!$C:$C)</f>
        <v>375-73-5</v>
      </c>
      <c r="K5056">
        <f>_xlfn.XLOOKUP(Table1_1[[#This Row],[CAS_rn]],[1]analyte_order!$C:$C,[1]analyte_order!$E:$E)</f>
        <v>14</v>
      </c>
      <c r="L5056" s="3">
        <v>4.8399999999999999E-2</v>
      </c>
    </row>
    <row r="5057" spans="1:12" x14ac:dyDescent="0.3">
      <c r="A5057" t="s">
        <v>271</v>
      </c>
      <c r="B5057" s="1">
        <v>44145</v>
      </c>
      <c r="C5057" s="1" t="str">
        <f t="shared" si="78"/>
        <v>20315</v>
      </c>
      <c r="D5057" t="s">
        <v>250</v>
      </c>
      <c r="E5057" t="s">
        <v>110</v>
      </c>
      <c r="F5057" t="s">
        <v>115</v>
      </c>
      <c r="G5057">
        <v>31</v>
      </c>
      <c r="H5057">
        <v>526.20000000000005</v>
      </c>
      <c r="I5057" t="s">
        <v>14</v>
      </c>
      <c r="J5057" t="str">
        <f>_xlfn.XLOOKUP(Table1_1[[#This Row],[Analyte]],[1]analyte_order!$B:$B,[1]analyte_order!$C:$C)</f>
        <v>2706-91-4</v>
      </c>
      <c r="K5057">
        <f>_xlfn.XLOOKUP(Table1_1[[#This Row],[CAS_rn]],[1]analyte_order!$C:$C,[1]analyte_order!$E:$E)</f>
        <v>15</v>
      </c>
      <c r="L5057" s="3">
        <v>4.8399999999999999E-2</v>
      </c>
    </row>
    <row r="5058" spans="1:12" x14ac:dyDescent="0.3">
      <c r="A5058" t="s">
        <v>271</v>
      </c>
      <c r="B5058" s="1">
        <v>44145</v>
      </c>
      <c r="C5058" s="1" t="str">
        <f t="shared" ref="C5058:C5121" si="79">TEXT(B5058,"yy")&amp;TEXT((B5058-DATEVALUE("1/1/"&amp;TEXT(B5058,"yy"))+1),"000")</f>
        <v>20315</v>
      </c>
      <c r="D5058" t="s">
        <v>250</v>
      </c>
      <c r="E5058" t="s">
        <v>110</v>
      </c>
      <c r="F5058" t="s">
        <v>115</v>
      </c>
      <c r="G5058">
        <v>31</v>
      </c>
      <c r="H5058">
        <v>526.20000000000005</v>
      </c>
      <c r="I5058" t="s">
        <v>15</v>
      </c>
      <c r="J5058" t="str">
        <f>_xlfn.XLOOKUP(Table1_1[[#This Row],[Analyte]],[1]analyte_order!$B:$B,[1]analyte_order!$C:$C)</f>
        <v>355-46-4</v>
      </c>
      <c r="K5058">
        <f>_xlfn.XLOOKUP(Table1_1[[#This Row],[CAS_rn]],[1]analyte_order!$C:$C,[1]analyte_order!$E:$E)</f>
        <v>16</v>
      </c>
      <c r="L5058" s="3">
        <v>0.71499999999999997</v>
      </c>
    </row>
    <row r="5059" spans="1:12" x14ac:dyDescent="0.3">
      <c r="A5059" t="s">
        <v>271</v>
      </c>
      <c r="B5059" s="1">
        <v>44145</v>
      </c>
      <c r="C5059" s="1" t="str">
        <f t="shared" si="79"/>
        <v>20315</v>
      </c>
      <c r="D5059" t="s">
        <v>250</v>
      </c>
      <c r="E5059" t="s">
        <v>110</v>
      </c>
      <c r="F5059" t="s">
        <v>115</v>
      </c>
      <c r="G5059">
        <v>31</v>
      </c>
      <c r="H5059">
        <v>526.20000000000005</v>
      </c>
      <c r="I5059" t="s">
        <v>16</v>
      </c>
      <c r="J5059" t="str">
        <f>_xlfn.XLOOKUP(Table1_1[[#This Row],[Analyte]],[1]analyte_order!$B:$B,[1]analyte_order!$C:$C)</f>
        <v>375-92-8</v>
      </c>
      <c r="K5059">
        <f>_xlfn.XLOOKUP(Table1_1[[#This Row],[CAS_rn]],[1]analyte_order!$C:$C,[1]analyte_order!$E:$E)</f>
        <v>17</v>
      </c>
      <c r="L5059" s="3">
        <v>0.251</v>
      </c>
    </row>
    <row r="5060" spans="1:12" x14ac:dyDescent="0.3">
      <c r="A5060" t="s">
        <v>271</v>
      </c>
      <c r="B5060" s="1">
        <v>44145</v>
      </c>
      <c r="C5060" s="1" t="str">
        <f t="shared" si="79"/>
        <v>20315</v>
      </c>
      <c r="D5060" t="s">
        <v>250</v>
      </c>
      <c r="E5060" t="s">
        <v>110</v>
      </c>
      <c r="F5060" t="s">
        <v>115</v>
      </c>
      <c r="G5060">
        <v>31</v>
      </c>
      <c r="H5060">
        <v>526.20000000000005</v>
      </c>
      <c r="I5060" t="s">
        <v>17</v>
      </c>
      <c r="J5060" t="str">
        <f>_xlfn.XLOOKUP(Table1_1[[#This Row],[Analyte]],[1]analyte_order!$B:$B,[1]analyte_order!$C:$C)</f>
        <v>1763-23-1</v>
      </c>
      <c r="K5060">
        <f>_xlfn.XLOOKUP(Table1_1[[#This Row],[CAS_rn]],[1]analyte_order!$C:$C,[1]analyte_order!$E:$E)</f>
        <v>18</v>
      </c>
      <c r="L5060" s="3">
        <v>416</v>
      </c>
    </row>
    <row r="5061" spans="1:12" x14ac:dyDescent="0.3">
      <c r="A5061" t="s">
        <v>271</v>
      </c>
      <c r="B5061" s="1">
        <v>44145</v>
      </c>
      <c r="C5061" s="1" t="str">
        <f t="shared" si="79"/>
        <v>20315</v>
      </c>
      <c r="D5061" t="s">
        <v>250</v>
      </c>
      <c r="E5061" t="s">
        <v>110</v>
      </c>
      <c r="F5061" t="s">
        <v>115</v>
      </c>
      <c r="G5061">
        <v>31</v>
      </c>
      <c r="H5061">
        <v>526.20000000000005</v>
      </c>
      <c r="I5061" t="s">
        <v>18</v>
      </c>
      <c r="J5061" t="str">
        <f>_xlfn.XLOOKUP(Table1_1[[#This Row],[Analyte]],[1]analyte_order!$B:$B,[1]analyte_order!$C:$C)</f>
        <v>27619-97-2</v>
      </c>
      <c r="K5061">
        <f>_xlfn.XLOOKUP(Table1_1[[#This Row],[CAS_rn]],[1]analyte_order!$C:$C,[1]analyte_order!$E:$E)</f>
        <v>23</v>
      </c>
      <c r="L5061" s="3">
        <v>4.8399999999999999E-2</v>
      </c>
    </row>
    <row r="5062" spans="1:12" x14ac:dyDescent="0.3">
      <c r="A5062" t="s">
        <v>272</v>
      </c>
      <c r="B5062" s="1">
        <v>44314</v>
      </c>
      <c r="C5062" s="1" t="str">
        <f t="shared" si="79"/>
        <v>21118</v>
      </c>
      <c r="D5062" t="s">
        <v>250</v>
      </c>
      <c r="E5062" t="s">
        <v>120</v>
      </c>
      <c r="F5062" t="s">
        <v>111</v>
      </c>
      <c r="G5062">
        <v>29.5</v>
      </c>
      <c r="H5062">
        <v>424</v>
      </c>
      <c r="I5062" t="s">
        <v>7</v>
      </c>
      <c r="J5062" t="str">
        <f>_xlfn.XLOOKUP(Table1_1[[#This Row],[Analyte]],[1]analyte_order!$B:$B,[1]analyte_order!$C:$C)</f>
        <v>375-22-4</v>
      </c>
      <c r="K5062">
        <f>_xlfn.XLOOKUP(Table1_1[[#This Row],[CAS_rn]],[1]analyte_order!$C:$C,[1]analyte_order!$E:$E)</f>
        <v>1</v>
      </c>
      <c r="L5062" s="3">
        <v>0.08</v>
      </c>
    </row>
    <row r="5063" spans="1:12" x14ac:dyDescent="0.3">
      <c r="A5063" t="s">
        <v>272</v>
      </c>
      <c r="B5063" s="1">
        <v>44314</v>
      </c>
      <c r="C5063" s="1" t="str">
        <f t="shared" si="79"/>
        <v>21118</v>
      </c>
      <c r="D5063" t="s">
        <v>250</v>
      </c>
      <c r="E5063" t="s">
        <v>120</v>
      </c>
      <c r="F5063" t="s">
        <v>111</v>
      </c>
      <c r="G5063">
        <v>29.5</v>
      </c>
      <c r="H5063">
        <v>424</v>
      </c>
      <c r="I5063" t="s">
        <v>8</v>
      </c>
      <c r="J5063" t="str">
        <f>_xlfn.XLOOKUP(Table1_1[[#This Row],[Analyte]],[1]analyte_order!$B:$B,[1]analyte_order!$C:$C)</f>
        <v>2706-90-3</v>
      </c>
      <c r="K5063">
        <f>_xlfn.XLOOKUP(Table1_1[[#This Row],[CAS_rn]],[1]analyte_order!$C:$C,[1]analyte_order!$E:$E)</f>
        <v>2</v>
      </c>
      <c r="L5063" s="3">
        <v>0.08</v>
      </c>
    </row>
    <row r="5064" spans="1:12" x14ac:dyDescent="0.3">
      <c r="A5064" t="s">
        <v>272</v>
      </c>
      <c r="B5064" s="1">
        <v>44314</v>
      </c>
      <c r="C5064" s="1" t="str">
        <f t="shared" si="79"/>
        <v>21118</v>
      </c>
      <c r="D5064" t="s">
        <v>250</v>
      </c>
      <c r="E5064" t="s">
        <v>120</v>
      </c>
      <c r="F5064" t="s">
        <v>111</v>
      </c>
      <c r="G5064">
        <v>29.5</v>
      </c>
      <c r="H5064">
        <v>424</v>
      </c>
      <c r="I5064" t="s">
        <v>9</v>
      </c>
      <c r="J5064" t="str">
        <f>_xlfn.XLOOKUP(Table1_1[[#This Row],[Analyte]],[1]analyte_order!$B:$B,[1]analyte_order!$C:$C)</f>
        <v>307-24-4</v>
      </c>
      <c r="K5064">
        <f>_xlfn.XLOOKUP(Table1_1[[#This Row],[CAS_rn]],[1]analyte_order!$C:$C,[1]analyte_order!$E:$E)</f>
        <v>3</v>
      </c>
      <c r="L5064" s="3">
        <v>0.08</v>
      </c>
    </row>
    <row r="5065" spans="1:12" x14ac:dyDescent="0.3">
      <c r="A5065" t="s">
        <v>272</v>
      </c>
      <c r="B5065" s="1">
        <v>44314</v>
      </c>
      <c r="C5065" s="1" t="str">
        <f t="shared" si="79"/>
        <v>21118</v>
      </c>
      <c r="D5065" t="s">
        <v>250</v>
      </c>
      <c r="E5065" t="s">
        <v>120</v>
      </c>
      <c r="F5065" t="s">
        <v>111</v>
      </c>
      <c r="G5065">
        <v>29.5</v>
      </c>
      <c r="H5065">
        <v>424</v>
      </c>
      <c r="I5065" t="s">
        <v>10</v>
      </c>
      <c r="J5065" t="str">
        <f>_xlfn.XLOOKUP(Table1_1[[#This Row],[Analyte]],[1]analyte_order!$B:$B,[1]analyte_order!$C:$C)</f>
        <v>375-85-9</v>
      </c>
      <c r="K5065">
        <f>_xlfn.XLOOKUP(Table1_1[[#This Row],[CAS_rn]],[1]analyte_order!$C:$C,[1]analyte_order!$E:$E)</f>
        <v>4</v>
      </c>
      <c r="L5065" s="3">
        <v>0.08</v>
      </c>
    </row>
    <row r="5066" spans="1:12" x14ac:dyDescent="0.3">
      <c r="A5066" t="s">
        <v>272</v>
      </c>
      <c r="B5066" s="1">
        <v>44314</v>
      </c>
      <c r="C5066" s="1" t="str">
        <f t="shared" si="79"/>
        <v>21118</v>
      </c>
      <c r="D5066" t="s">
        <v>250</v>
      </c>
      <c r="E5066" t="s">
        <v>120</v>
      </c>
      <c r="F5066" t="s">
        <v>111</v>
      </c>
      <c r="G5066">
        <v>29.5</v>
      </c>
      <c r="H5066">
        <v>424</v>
      </c>
      <c r="I5066" t="s">
        <v>11</v>
      </c>
      <c r="J5066" t="str">
        <f>_xlfn.XLOOKUP(Table1_1[[#This Row],[Analyte]],[1]analyte_order!$B:$B,[1]analyte_order!$C:$C)</f>
        <v>335-67-1</v>
      </c>
      <c r="K5066">
        <f>_xlfn.XLOOKUP(Table1_1[[#This Row],[CAS_rn]],[1]analyte_order!$C:$C,[1]analyte_order!$E:$E)</f>
        <v>5</v>
      </c>
      <c r="L5066" s="3">
        <v>0.08</v>
      </c>
    </row>
    <row r="5067" spans="1:12" x14ac:dyDescent="0.3">
      <c r="A5067" t="s">
        <v>272</v>
      </c>
      <c r="B5067" s="1">
        <v>44314</v>
      </c>
      <c r="C5067" s="1" t="str">
        <f t="shared" si="79"/>
        <v>21118</v>
      </c>
      <c r="D5067" t="s">
        <v>250</v>
      </c>
      <c r="E5067" t="s">
        <v>120</v>
      </c>
      <c r="F5067" t="s">
        <v>111</v>
      </c>
      <c r="G5067">
        <v>29.5</v>
      </c>
      <c r="H5067">
        <v>424</v>
      </c>
      <c r="I5067" t="s">
        <v>12</v>
      </c>
      <c r="J5067" t="str">
        <f>_xlfn.XLOOKUP(Table1_1[[#This Row],[Analyte]],[1]analyte_order!$B:$B,[1]analyte_order!$C:$C)</f>
        <v>375-95-1</v>
      </c>
      <c r="K5067">
        <f>_xlfn.XLOOKUP(Table1_1[[#This Row],[CAS_rn]],[1]analyte_order!$C:$C,[1]analyte_order!$E:$E)</f>
        <v>6</v>
      </c>
      <c r="L5067" s="3">
        <v>0.28999999999999998</v>
      </c>
    </row>
    <row r="5068" spans="1:12" x14ac:dyDescent="0.3">
      <c r="A5068" t="s">
        <v>272</v>
      </c>
      <c r="B5068" s="1">
        <v>44314</v>
      </c>
      <c r="C5068" s="1" t="str">
        <f t="shared" si="79"/>
        <v>21118</v>
      </c>
      <c r="D5068" t="s">
        <v>250</v>
      </c>
      <c r="E5068" t="s">
        <v>120</v>
      </c>
      <c r="F5068" t="s">
        <v>111</v>
      </c>
      <c r="G5068">
        <v>29.5</v>
      </c>
      <c r="H5068">
        <v>424</v>
      </c>
      <c r="I5068" t="s">
        <v>19</v>
      </c>
      <c r="J5068" t="str">
        <f>_xlfn.XLOOKUP(Table1_1[[#This Row],[Analyte]],[1]analyte_order!$B:$B,[1]analyte_order!$C:$C)</f>
        <v>335-76-2</v>
      </c>
      <c r="K5068">
        <f>_xlfn.XLOOKUP(Table1_1[[#This Row],[CAS_rn]],[1]analyte_order!$C:$C,[1]analyte_order!$E:$E)</f>
        <v>7</v>
      </c>
      <c r="L5068" s="3">
        <v>11.5</v>
      </c>
    </row>
    <row r="5069" spans="1:12" x14ac:dyDescent="0.3">
      <c r="A5069" t="s">
        <v>272</v>
      </c>
      <c r="B5069" s="1">
        <v>44314</v>
      </c>
      <c r="C5069" s="1" t="str">
        <f t="shared" si="79"/>
        <v>21118</v>
      </c>
      <c r="D5069" t="s">
        <v>250</v>
      </c>
      <c r="E5069" t="s">
        <v>120</v>
      </c>
      <c r="F5069" t="s">
        <v>111</v>
      </c>
      <c r="G5069">
        <v>29.5</v>
      </c>
      <c r="H5069">
        <v>424</v>
      </c>
      <c r="I5069" t="s">
        <v>20</v>
      </c>
      <c r="J5069" t="str">
        <f>_xlfn.XLOOKUP(Table1_1[[#This Row],[Analyte]],[1]analyte_order!$B:$B,[1]analyte_order!$C:$C)</f>
        <v>2058-94-8</v>
      </c>
      <c r="K5069">
        <f>_xlfn.XLOOKUP(Table1_1[[#This Row],[CAS_rn]],[1]analyte_order!$C:$C,[1]analyte_order!$E:$E)</f>
        <v>8</v>
      </c>
      <c r="L5069" s="3">
        <v>22.7</v>
      </c>
    </row>
    <row r="5070" spans="1:12" x14ac:dyDescent="0.3">
      <c r="A5070" t="s">
        <v>272</v>
      </c>
      <c r="B5070" s="1">
        <v>44314</v>
      </c>
      <c r="C5070" s="1" t="str">
        <f t="shared" si="79"/>
        <v>21118</v>
      </c>
      <c r="D5070" t="s">
        <v>250</v>
      </c>
      <c r="E5070" t="s">
        <v>120</v>
      </c>
      <c r="F5070" t="s">
        <v>111</v>
      </c>
      <c r="G5070">
        <v>29.5</v>
      </c>
      <c r="H5070">
        <v>424</v>
      </c>
      <c r="I5070" t="s">
        <v>21</v>
      </c>
      <c r="J5070" t="str">
        <f>_xlfn.XLOOKUP(Table1_1[[#This Row],[Analyte]],[1]analyte_order!$B:$B,[1]analyte_order!$C:$C)</f>
        <v>307-55-1</v>
      </c>
      <c r="K5070">
        <f>_xlfn.XLOOKUP(Table1_1[[#This Row],[CAS_rn]],[1]analyte_order!$C:$C,[1]analyte_order!$E:$E)</f>
        <v>9</v>
      </c>
      <c r="L5070" s="3">
        <v>30.1</v>
      </c>
    </row>
    <row r="5071" spans="1:12" x14ac:dyDescent="0.3">
      <c r="A5071" t="s">
        <v>272</v>
      </c>
      <c r="B5071" s="1">
        <v>44314</v>
      </c>
      <c r="C5071" s="1" t="str">
        <f t="shared" si="79"/>
        <v>21118</v>
      </c>
      <c r="D5071" t="s">
        <v>250</v>
      </c>
      <c r="E5071" t="s">
        <v>120</v>
      </c>
      <c r="F5071" t="s">
        <v>111</v>
      </c>
      <c r="G5071">
        <v>29.5</v>
      </c>
      <c r="H5071">
        <v>424</v>
      </c>
      <c r="I5071" t="s">
        <v>22</v>
      </c>
      <c r="J5071" t="str">
        <f>_xlfn.XLOOKUP(Table1_1[[#This Row],[Analyte]],[1]analyte_order!$B:$B,[1]analyte_order!$C:$C)</f>
        <v>72629-94-8</v>
      </c>
      <c r="K5071">
        <f>_xlfn.XLOOKUP(Table1_1[[#This Row],[CAS_rn]],[1]analyte_order!$C:$C,[1]analyte_order!$E:$E)</f>
        <v>10</v>
      </c>
      <c r="L5071" s="3">
        <v>22.6</v>
      </c>
    </row>
    <row r="5072" spans="1:12" x14ac:dyDescent="0.3">
      <c r="A5072" t="s">
        <v>272</v>
      </c>
      <c r="B5072" s="1">
        <v>44314</v>
      </c>
      <c r="C5072" s="1" t="str">
        <f t="shared" si="79"/>
        <v>21118</v>
      </c>
      <c r="D5072" t="s">
        <v>250</v>
      </c>
      <c r="E5072" t="s">
        <v>120</v>
      </c>
      <c r="F5072" t="s">
        <v>111</v>
      </c>
      <c r="G5072">
        <v>29.5</v>
      </c>
      <c r="H5072">
        <v>424</v>
      </c>
      <c r="I5072" t="s">
        <v>23</v>
      </c>
      <c r="J5072" t="str">
        <f>_xlfn.XLOOKUP(Table1_1[[#This Row],[Analyte]],[1]analyte_order!$B:$B,[1]analyte_order!$C:$C)</f>
        <v>376-06-7</v>
      </c>
      <c r="K5072">
        <f>_xlfn.XLOOKUP(Table1_1[[#This Row],[CAS_rn]],[1]analyte_order!$C:$C,[1]analyte_order!$E:$E)</f>
        <v>11</v>
      </c>
      <c r="L5072" s="3">
        <v>23</v>
      </c>
    </row>
    <row r="5073" spans="1:12" x14ac:dyDescent="0.3">
      <c r="A5073" t="s">
        <v>272</v>
      </c>
      <c r="B5073" s="1">
        <v>44314</v>
      </c>
      <c r="C5073" s="1" t="str">
        <f t="shared" si="79"/>
        <v>21118</v>
      </c>
      <c r="D5073" t="s">
        <v>250</v>
      </c>
      <c r="E5073" t="s">
        <v>120</v>
      </c>
      <c r="F5073" t="s">
        <v>111</v>
      </c>
      <c r="G5073">
        <v>29.5</v>
      </c>
      <c r="H5073">
        <v>424</v>
      </c>
      <c r="I5073" t="s">
        <v>24</v>
      </c>
      <c r="J5073" t="str">
        <f>_xlfn.XLOOKUP(Table1_1[[#This Row],[Analyte]],[1]analyte_order!$B:$B,[1]analyte_order!$C:$C)</f>
        <v>67905-19-5</v>
      </c>
      <c r="K5073">
        <f>_xlfn.XLOOKUP(Table1_1[[#This Row],[CAS_rn]],[1]analyte_order!$C:$C,[1]analyte_order!$E:$E)</f>
        <v>12</v>
      </c>
      <c r="L5073" s="3">
        <v>0.65800000000000003</v>
      </c>
    </row>
    <row r="5074" spans="1:12" x14ac:dyDescent="0.3">
      <c r="A5074" t="s">
        <v>272</v>
      </c>
      <c r="B5074" s="1">
        <v>44314</v>
      </c>
      <c r="C5074" s="1" t="str">
        <f t="shared" si="79"/>
        <v>21118</v>
      </c>
      <c r="D5074" t="s">
        <v>250</v>
      </c>
      <c r="E5074" t="s">
        <v>120</v>
      </c>
      <c r="F5074" t="s">
        <v>111</v>
      </c>
      <c r="G5074">
        <v>29.5</v>
      </c>
      <c r="H5074">
        <v>424</v>
      </c>
      <c r="I5074" t="s">
        <v>13</v>
      </c>
      <c r="J5074" t="str">
        <f>_xlfn.XLOOKUP(Table1_1[[#This Row],[Analyte]],[1]analyte_order!$B:$B,[1]analyte_order!$C:$C)</f>
        <v>375-73-5</v>
      </c>
      <c r="K5074">
        <f>_xlfn.XLOOKUP(Table1_1[[#This Row],[CAS_rn]],[1]analyte_order!$C:$C,[1]analyte_order!$E:$E)</f>
        <v>14</v>
      </c>
      <c r="L5074" s="3">
        <v>0.08</v>
      </c>
    </row>
    <row r="5075" spans="1:12" x14ac:dyDescent="0.3">
      <c r="A5075" t="s">
        <v>272</v>
      </c>
      <c r="B5075" s="1">
        <v>44314</v>
      </c>
      <c r="C5075" s="1" t="str">
        <f t="shared" si="79"/>
        <v>21118</v>
      </c>
      <c r="D5075" t="s">
        <v>250</v>
      </c>
      <c r="E5075" t="s">
        <v>120</v>
      </c>
      <c r="F5075" t="s">
        <v>111</v>
      </c>
      <c r="G5075">
        <v>29.5</v>
      </c>
      <c r="H5075">
        <v>424</v>
      </c>
      <c r="I5075" t="s">
        <v>14</v>
      </c>
      <c r="J5075" t="str">
        <f>_xlfn.XLOOKUP(Table1_1[[#This Row],[Analyte]],[1]analyte_order!$B:$B,[1]analyte_order!$C:$C)</f>
        <v>2706-91-4</v>
      </c>
      <c r="K5075">
        <f>_xlfn.XLOOKUP(Table1_1[[#This Row],[CAS_rn]],[1]analyte_order!$C:$C,[1]analyte_order!$E:$E)</f>
        <v>15</v>
      </c>
      <c r="L5075" s="3">
        <v>0.08</v>
      </c>
    </row>
    <row r="5076" spans="1:12" x14ac:dyDescent="0.3">
      <c r="A5076" t="s">
        <v>272</v>
      </c>
      <c r="B5076" s="1">
        <v>44314</v>
      </c>
      <c r="C5076" s="1" t="str">
        <f t="shared" si="79"/>
        <v>21118</v>
      </c>
      <c r="D5076" t="s">
        <v>250</v>
      </c>
      <c r="E5076" t="s">
        <v>120</v>
      </c>
      <c r="F5076" t="s">
        <v>111</v>
      </c>
      <c r="G5076">
        <v>29.5</v>
      </c>
      <c r="H5076">
        <v>424</v>
      </c>
      <c r="I5076" t="s">
        <v>15</v>
      </c>
      <c r="J5076" t="str">
        <f>_xlfn.XLOOKUP(Table1_1[[#This Row],[Analyte]],[1]analyte_order!$B:$B,[1]analyte_order!$C:$C)</f>
        <v>355-46-4</v>
      </c>
      <c r="K5076">
        <f>_xlfn.XLOOKUP(Table1_1[[#This Row],[CAS_rn]],[1]analyte_order!$C:$C,[1]analyte_order!$E:$E)</f>
        <v>16</v>
      </c>
      <c r="L5076" s="3">
        <v>2.42</v>
      </c>
    </row>
    <row r="5077" spans="1:12" x14ac:dyDescent="0.3">
      <c r="A5077" t="s">
        <v>272</v>
      </c>
      <c r="B5077" s="1">
        <v>44314</v>
      </c>
      <c r="C5077" s="1" t="str">
        <f t="shared" si="79"/>
        <v>21118</v>
      </c>
      <c r="D5077" t="s">
        <v>250</v>
      </c>
      <c r="E5077" t="s">
        <v>120</v>
      </c>
      <c r="F5077" t="s">
        <v>111</v>
      </c>
      <c r="G5077">
        <v>29.5</v>
      </c>
      <c r="H5077">
        <v>424</v>
      </c>
      <c r="I5077" t="s">
        <v>16</v>
      </c>
      <c r="J5077" t="str">
        <f>_xlfn.XLOOKUP(Table1_1[[#This Row],[Analyte]],[1]analyte_order!$B:$B,[1]analyte_order!$C:$C)</f>
        <v>375-92-8</v>
      </c>
      <c r="K5077">
        <f>_xlfn.XLOOKUP(Table1_1[[#This Row],[CAS_rn]],[1]analyte_order!$C:$C,[1]analyte_order!$E:$E)</f>
        <v>17</v>
      </c>
      <c r="L5077" s="3">
        <v>0.95399999999999996</v>
      </c>
    </row>
    <row r="5078" spans="1:12" x14ac:dyDescent="0.3">
      <c r="A5078" t="s">
        <v>272</v>
      </c>
      <c r="B5078" s="1">
        <v>44314</v>
      </c>
      <c r="C5078" s="1" t="str">
        <f t="shared" si="79"/>
        <v>21118</v>
      </c>
      <c r="D5078" t="s">
        <v>250</v>
      </c>
      <c r="E5078" t="s">
        <v>120</v>
      </c>
      <c r="F5078" t="s">
        <v>111</v>
      </c>
      <c r="G5078">
        <v>29.5</v>
      </c>
      <c r="H5078">
        <v>424</v>
      </c>
      <c r="I5078" t="s">
        <v>17</v>
      </c>
      <c r="J5078" t="str">
        <f>_xlfn.XLOOKUP(Table1_1[[#This Row],[Analyte]],[1]analyte_order!$B:$B,[1]analyte_order!$C:$C)</f>
        <v>1763-23-1</v>
      </c>
      <c r="K5078">
        <f>_xlfn.XLOOKUP(Table1_1[[#This Row],[CAS_rn]],[1]analyte_order!$C:$C,[1]analyte_order!$E:$E)</f>
        <v>18</v>
      </c>
      <c r="L5078" s="3">
        <v>1800</v>
      </c>
    </row>
    <row r="5079" spans="1:12" x14ac:dyDescent="0.3">
      <c r="A5079" t="s">
        <v>272</v>
      </c>
      <c r="B5079" s="1">
        <v>44314</v>
      </c>
      <c r="C5079" s="1" t="str">
        <f t="shared" si="79"/>
        <v>21118</v>
      </c>
      <c r="D5079" t="s">
        <v>250</v>
      </c>
      <c r="E5079" t="s">
        <v>120</v>
      </c>
      <c r="F5079" t="s">
        <v>111</v>
      </c>
      <c r="G5079">
        <v>29.5</v>
      </c>
      <c r="H5079">
        <v>424</v>
      </c>
      <c r="I5079" t="s">
        <v>25</v>
      </c>
      <c r="J5079" t="str">
        <f>_xlfn.XLOOKUP(Table1_1[[#This Row],[Analyte]],[1]analyte_order!$B:$B,[1]analyte_order!$C:$C)</f>
        <v>68259-12-1</v>
      </c>
      <c r="K5079">
        <f>_xlfn.XLOOKUP(Table1_1[[#This Row],[CAS_rn]],[1]analyte_order!$C:$C,[1]analyte_order!$E:$E)</f>
        <v>19</v>
      </c>
      <c r="L5079" s="3">
        <v>14.7</v>
      </c>
    </row>
    <row r="5080" spans="1:12" x14ac:dyDescent="0.3">
      <c r="A5080" t="s">
        <v>272</v>
      </c>
      <c r="B5080" s="1">
        <v>44314</v>
      </c>
      <c r="C5080" s="1" t="str">
        <f t="shared" si="79"/>
        <v>21118</v>
      </c>
      <c r="D5080" t="s">
        <v>250</v>
      </c>
      <c r="E5080" t="s">
        <v>120</v>
      </c>
      <c r="F5080" t="s">
        <v>111</v>
      </c>
      <c r="G5080">
        <v>29.5</v>
      </c>
      <c r="H5080">
        <v>424</v>
      </c>
      <c r="I5080" t="s">
        <v>26</v>
      </c>
      <c r="J5080" t="str">
        <f>_xlfn.XLOOKUP(Table1_1[[#This Row],[Analyte]],[1]analyte_order!$B:$B,[1]analyte_order!$C:$C)</f>
        <v>335-77-3</v>
      </c>
      <c r="K5080">
        <f>_xlfn.XLOOKUP(Table1_1[[#This Row],[CAS_rn]],[1]analyte_order!$C:$C,[1]analyte_order!$E:$E)</f>
        <v>20</v>
      </c>
      <c r="L5080" s="3">
        <v>18</v>
      </c>
    </row>
    <row r="5081" spans="1:12" x14ac:dyDescent="0.3">
      <c r="A5081" t="s">
        <v>272</v>
      </c>
      <c r="B5081" s="1">
        <v>44314</v>
      </c>
      <c r="C5081" s="1" t="str">
        <f t="shared" si="79"/>
        <v>21118</v>
      </c>
      <c r="D5081" t="s">
        <v>250</v>
      </c>
      <c r="E5081" t="s">
        <v>120</v>
      </c>
      <c r="F5081" t="s">
        <v>111</v>
      </c>
      <c r="G5081">
        <v>29.5</v>
      </c>
      <c r="H5081">
        <v>424</v>
      </c>
      <c r="I5081" t="s">
        <v>27</v>
      </c>
      <c r="J5081" t="str">
        <f>_xlfn.XLOOKUP(Table1_1[[#This Row],[Analyte]],[1]analyte_order!$B:$B,[1]analyte_order!$C:$C)</f>
        <v>79780-39-5</v>
      </c>
      <c r="K5081">
        <f>_xlfn.XLOOKUP(Table1_1[[#This Row],[CAS_rn]],[1]analyte_order!$C:$C,[1]analyte_order!$E:$E)</f>
        <v>21</v>
      </c>
      <c r="L5081" s="3">
        <v>5.38</v>
      </c>
    </row>
    <row r="5082" spans="1:12" x14ac:dyDescent="0.3">
      <c r="A5082" t="s">
        <v>272</v>
      </c>
      <c r="B5082" s="1">
        <v>44314</v>
      </c>
      <c r="C5082" s="1" t="str">
        <f t="shared" si="79"/>
        <v>21118</v>
      </c>
      <c r="D5082" t="s">
        <v>250</v>
      </c>
      <c r="E5082" t="s">
        <v>120</v>
      </c>
      <c r="F5082" t="s">
        <v>111</v>
      </c>
      <c r="G5082">
        <v>29.5</v>
      </c>
      <c r="H5082">
        <v>424</v>
      </c>
      <c r="I5082" t="s">
        <v>28</v>
      </c>
      <c r="J5082" t="str">
        <f>_xlfn.XLOOKUP(Table1_1[[#This Row],[Analyte]],[1]analyte_order!$B:$B,[1]analyte_order!$C:$C)</f>
        <v>757124-72-4</v>
      </c>
      <c r="K5082">
        <f>_xlfn.XLOOKUP(Table1_1[[#This Row],[CAS_rn]],[1]analyte_order!$C:$C,[1]analyte_order!$E:$E)</f>
        <v>22</v>
      </c>
      <c r="L5082" s="3">
        <v>0.2</v>
      </c>
    </row>
    <row r="5083" spans="1:12" x14ac:dyDescent="0.3">
      <c r="A5083" t="s">
        <v>272</v>
      </c>
      <c r="B5083" s="1">
        <v>44314</v>
      </c>
      <c r="C5083" s="1" t="str">
        <f t="shared" si="79"/>
        <v>21118</v>
      </c>
      <c r="D5083" t="s">
        <v>250</v>
      </c>
      <c r="E5083" t="s">
        <v>120</v>
      </c>
      <c r="F5083" t="s">
        <v>111</v>
      </c>
      <c r="G5083">
        <v>29.5</v>
      </c>
      <c r="H5083">
        <v>424</v>
      </c>
      <c r="I5083" t="s">
        <v>18</v>
      </c>
      <c r="J5083" t="str">
        <f>_xlfn.XLOOKUP(Table1_1[[#This Row],[Analyte]],[1]analyte_order!$B:$B,[1]analyte_order!$C:$C)</f>
        <v>27619-97-2</v>
      </c>
      <c r="K5083">
        <f>_xlfn.XLOOKUP(Table1_1[[#This Row],[CAS_rn]],[1]analyte_order!$C:$C,[1]analyte_order!$E:$E)</f>
        <v>23</v>
      </c>
      <c r="L5083" s="3">
        <v>0.08</v>
      </c>
    </row>
    <row r="5084" spans="1:12" x14ac:dyDescent="0.3">
      <c r="A5084" t="s">
        <v>272</v>
      </c>
      <c r="B5084" s="1">
        <v>44314</v>
      </c>
      <c r="C5084" s="1" t="str">
        <f t="shared" si="79"/>
        <v>21118</v>
      </c>
      <c r="D5084" t="s">
        <v>250</v>
      </c>
      <c r="E5084" t="s">
        <v>120</v>
      </c>
      <c r="F5084" t="s">
        <v>111</v>
      </c>
      <c r="G5084">
        <v>29.5</v>
      </c>
      <c r="H5084">
        <v>424</v>
      </c>
      <c r="I5084" t="s">
        <v>29</v>
      </c>
      <c r="J5084" t="str">
        <f>_xlfn.XLOOKUP(Table1_1[[#This Row],[Analyte]],[1]analyte_order!$B:$B,[1]analyte_order!$C:$C)</f>
        <v>39108-34-4</v>
      </c>
      <c r="K5084">
        <f>_xlfn.XLOOKUP(Table1_1[[#This Row],[CAS_rn]],[1]analyte_order!$C:$C,[1]analyte_order!$E:$E)</f>
        <v>24</v>
      </c>
      <c r="L5084" s="3">
        <v>3.19</v>
      </c>
    </row>
    <row r="5085" spans="1:12" x14ac:dyDescent="0.3">
      <c r="A5085" t="s">
        <v>272</v>
      </c>
      <c r="B5085" s="1">
        <v>44314</v>
      </c>
      <c r="C5085" s="1" t="str">
        <f t="shared" si="79"/>
        <v>21118</v>
      </c>
      <c r="D5085" t="s">
        <v>250</v>
      </c>
      <c r="E5085" t="s">
        <v>120</v>
      </c>
      <c r="F5085" t="s">
        <v>111</v>
      </c>
      <c r="G5085">
        <v>29.5</v>
      </c>
      <c r="H5085">
        <v>424</v>
      </c>
      <c r="I5085" t="s">
        <v>30</v>
      </c>
      <c r="J5085" t="str">
        <f>_xlfn.XLOOKUP(Table1_1[[#This Row],[Analyte]],[1]analyte_order!$B:$B,[1]analyte_order!$C:$C)</f>
        <v>120226-60-0</v>
      </c>
      <c r="K5085">
        <f>_xlfn.XLOOKUP(Table1_1[[#This Row],[CAS_rn]],[1]analyte_order!$C:$C,[1]analyte_order!$E:$E)</f>
        <v>25</v>
      </c>
      <c r="L5085" s="3">
        <v>11.7</v>
      </c>
    </row>
    <row r="5086" spans="1:12" x14ac:dyDescent="0.3">
      <c r="A5086" t="s">
        <v>272</v>
      </c>
      <c r="B5086" s="1">
        <v>44314</v>
      </c>
      <c r="C5086" s="1" t="str">
        <f t="shared" si="79"/>
        <v>21118</v>
      </c>
      <c r="D5086" t="s">
        <v>250</v>
      </c>
      <c r="E5086" t="s">
        <v>120</v>
      </c>
      <c r="F5086" t="s">
        <v>111</v>
      </c>
      <c r="G5086">
        <v>29.5</v>
      </c>
      <c r="H5086">
        <v>424</v>
      </c>
      <c r="I5086" t="s">
        <v>31</v>
      </c>
      <c r="J5086" t="str">
        <f>_xlfn.XLOOKUP(Table1_1[[#This Row],[Analyte]],[1]analyte_order!$B:$B,[1]analyte_order!$C:$C)</f>
        <v>2355-31-9</v>
      </c>
      <c r="K5086">
        <f>_xlfn.XLOOKUP(Table1_1[[#This Row],[CAS_rn]],[1]analyte_order!$C:$C,[1]analyte_order!$E:$E)</f>
        <v>26</v>
      </c>
      <c r="L5086" s="3">
        <v>0.08</v>
      </c>
    </row>
    <row r="5087" spans="1:12" x14ac:dyDescent="0.3">
      <c r="A5087" t="s">
        <v>272</v>
      </c>
      <c r="B5087" s="1">
        <v>44314</v>
      </c>
      <c r="C5087" s="1" t="str">
        <f t="shared" si="79"/>
        <v>21118</v>
      </c>
      <c r="D5087" t="s">
        <v>250</v>
      </c>
      <c r="E5087" t="s">
        <v>120</v>
      </c>
      <c r="F5087" t="s">
        <v>111</v>
      </c>
      <c r="G5087">
        <v>29.5</v>
      </c>
      <c r="H5087">
        <v>424</v>
      </c>
      <c r="I5087" t="s">
        <v>32</v>
      </c>
      <c r="J5087" t="str">
        <f>_xlfn.XLOOKUP(Table1_1[[#This Row],[Analyte]],[1]analyte_order!$B:$B,[1]analyte_order!$C:$C)</f>
        <v>2991-50-6</v>
      </c>
      <c r="K5087">
        <f>_xlfn.XLOOKUP(Table1_1[[#This Row],[CAS_rn]],[1]analyte_order!$C:$C,[1]analyte_order!$E:$E)</f>
        <v>27</v>
      </c>
      <c r="L5087" s="3">
        <v>0.08</v>
      </c>
    </row>
    <row r="5088" spans="1:12" x14ac:dyDescent="0.3">
      <c r="A5088" t="s">
        <v>272</v>
      </c>
      <c r="B5088" s="1">
        <v>44314</v>
      </c>
      <c r="C5088" s="1" t="str">
        <f t="shared" si="79"/>
        <v>21118</v>
      </c>
      <c r="D5088" t="s">
        <v>250</v>
      </c>
      <c r="E5088" t="s">
        <v>120</v>
      </c>
      <c r="F5088" t="s">
        <v>111</v>
      </c>
      <c r="G5088">
        <v>29.5</v>
      </c>
      <c r="H5088">
        <v>424</v>
      </c>
      <c r="I5088" t="s">
        <v>33</v>
      </c>
      <c r="J5088" t="str">
        <f>_xlfn.XLOOKUP(Table1_1[[#This Row],[Analyte]],[1]analyte_order!$B:$B,[1]analyte_order!$C:$C)</f>
        <v>754-91-6</v>
      </c>
      <c r="K5088">
        <f>_xlfn.XLOOKUP(Table1_1[[#This Row],[CAS_rn]],[1]analyte_order!$C:$C,[1]analyte_order!$E:$E)</f>
        <v>28</v>
      </c>
      <c r="L5088" s="3">
        <v>5.21</v>
      </c>
    </row>
    <row r="5089" spans="1:12" x14ac:dyDescent="0.3">
      <c r="A5089" t="s">
        <v>272</v>
      </c>
      <c r="B5089" s="1">
        <v>44314</v>
      </c>
      <c r="C5089" s="1" t="str">
        <f t="shared" si="79"/>
        <v>21118</v>
      </c>
      <c r="D5089" t="s">
        <v>250</v>
      </c>
      <c r="E5089" t="s">
        <v>120</v>
      </c>
      <c r="F5089" t="s">
        <v>111</v>
      </c>
      <c r="G5089">
        <v>29.5</v>
      </c>
      <c r="H5089">
        <v>424</v>
      </c>
      <c r="I5089" t="s">
        <v>34</v>
      </c>
      <c r="J5089" t="str">
        <f>_xlfn.XLOOKUP(Table1_1[[#This Row],[Analyte]],[1]analyte_order!$B:$B,[1]analyte_order!$C:$C)</f>
        <v>2806-24-8</v>
      </c>
      <c r="K5089">
        <f>_xlfn.XLOOKUP(Table1_1[[#This Row],[CAS_rn]],[1]analyte_order!$C:$C,[1]analyte_order!$E:$E)</f>
        <v>29</v>
      </c>
      <c r="L5089" s="3">
        <v>0.08</v>
      </c>
    </row>
    <row r="5090" spans="1:12" x14ac:dyDescent="0.3">
      <c r="A5090" t="s">
        <v>272</v>
      </c>
      <c r="B5090" s="1">
        <v>44314</v>
      </c>
      <c r="C5090" s="1" t="str">
        <f t="shared" si="79"/>
        <v>21118</v>
      </c>
      <c r="D5090" t="s">
        <v>250</v>
      </c>
      <c r="E5090" t="s">
        <v>120</v>
      </c>
      <c r="F5090" t="s">
        <v>111</v>
      </c>
      <c r="G5090">
        <v>29.5</v>
      </c>
      <c r="H5090">
        <v>424</v>
      </c>
      <c r="I5090" t="s">
        <v>35</v>
      </c>
      <c r="J5090" t="str">
        <f>_xlfn.XLOOKUP(Table1_1[[#This Row],[Analyte]],[1]analyte_order!$B:$B,[1]analyte_order!$C:$C)</f>
        <v>31506-32-8</v>
      </c>
      <c r="K5090">
        <f>_xlfn.XLOOKUP(Table1_1[[#This Row],[CAS_rn]],[1]analyte_order!$C:$C,[1]analyte_order!$E:$E)</f>
        <v>30</v>
      </c>
      <c r="L5090" s="3">
        <v>0.08</v>
      </c>
    </row>
    <row r="5091" spans="1:12" x14ac:dyDescent="0.3">
      <c r="A5091" t="s">
        <v>272</v>
      </c>
      <c r="B5091" s="1">
        <v>44314</v>
      </c>
      <c r="C5091" s="1" t="str">
        <f t="shared" si="79"/>
        <v>21118</v>
      </c>
      <c r="D5091" t="s">
        <v>250</v>
      </c>
      <c r="E5091" t="s">
        <v>120</v>
      </c>
      <c r="F5091" t="s">
        <v>111</v>
      </c>
      <c r="G5091">
        <v>29.5</v>
      </c>
      <c r="H5091">
        <v>424</v>
      </c>
      <c r="I5091" t="s">
        <v>36</v>
      </c>
      <c r="J5091" t="str">
        <f>_xlfn.XLOOKUP(Table1_1[[#This Row],[Analyte]],[1]analyte_order!$B:$B,[1]analyte_order!$C:$C)</f>
        <v>4151-50-2</v>
      </c>
      <c r="K5091">
        <f>_xlfn.XLOOKUP(Table1_1[[#This Row],[CAS_rn]],[1]analyte_order!$C:$C,[1]analyte_order!$E:$E)</f>
        <v>31</v>
      </c>
      <c r="L5091" s="3">
        <v>0.08</v>
      </c>
    </row>
    <row r="5092" spans="1:12" x14ac:dyDescent="0.3">
      <c r="A5092" t="s">
        <v>272</v>
      </c>
      <c r="B5092" s="1">
        <v>44314</v>
      </c>
      <c r="C5092" s="1" t="str">
        <f t="shared" si="79"/>
        <v>21118</v>
      </c>
      <c r="D5092" t="s">
        <v>250</v>
      </c>
      <c r="E5092" t="s">
        <v>120</v>
      </c>
      <c r="F5092" t="s">
        <v>111</v>
      </c>
      <c r="G5092">
        <v>29.5</v>
      </c>
      <c r="H5092">
        <v>424</v>
      </c>
      <c r="I5092" t="s">
        <v>37</v>
      </c>
      <c r="J5092" t="str">
        <f>_xlfn.XLOOKUP(Table1_1[[#This Row],[Analyte]],[1]analyte_order!$B:$B,[1]analyte_order!$C:$C)</f>
        <v>13252-13-6</v>
      </c>
      <c r="K5092">
        <f>_xlfn.XLOOKUP(Table1_1[[#This Row],[CAS_rn]],[1]analyte_order!$C:$C,[1]analyte_order!$E:$E)</f>
        <v>34</v>
      </c>
      <c r="L5092" s="3">
        <v>0.08</v>
      </c>
    </row>
    <row r="5093" spans="1:12" x14ac:dyDescent="0.3">
      <c r="A5093" t="s">
        <v>272</v>
      </c>
      <c r="B5093" s="1">
        <v>44314</v>
      </c>
      <c r="C5093" s="1" t="str">
        <f t="shared" si="79"/>
        <v>21118</v>
      </c>
      <c r="D5093" t="s">
        <v>250</v>
      </c>
      <c r="E5093" t="s">
        <v>120</v>
      </c>
      <c r="F5093" t="s">
        <v>111</v>
      </c>
      <c r="G5093">
        <v>29.5</v>
      </c>
      <c r="H5093">
        <v>424</v>
      </c>
      <c r="I5093" t="s">
        <v>38</v>
      </c>
      <c r="J5093" t="str">
        <f>_xlfn.XLOOKUP(Table1_1[[#This Row],[Analyte]],[1]analyte_order!$B:$B,[1]analyte_order!$C:$C)</f>
        <v>919005-14-4</v>
      </c>
      <c r="K5093">
        <f>_xlfn.XLOOKUP(Table1_1[[#This Row],[CAS_rn]],[1]analyte_order!$C:$C,[1]analyte_order!$E:$E)</f>
        <v>35</v>
      </c>
      <c r="L5093" s="3">
        <v>0.08</v>
      </c>
    </row>
    <row r="5094" spans="1:12" x14ac:dyDescent="0.3">
      <c r="A5094" t="s">
        <v>272</v>
      </c>
      <c r="B5094" s="1">
        <v>44314</v>
      </c>
      <c r="C5094" s="1" t="str">
        <f t="shared" si="79"/>
        <v>21118</v>
      </c>
      <c r="D5094" t="s">
        <v>250</v>
      </c>
      <c r="E5094" t="s">
        <v>120</v>
      </c>
      <c r="F5094" t="s">
        <v>111</v>
      </c>
      <c r="G5094">
        <v>29.5</v>
      </c>
      <c r="H5094">
        <v>424</v>
      </c>
      <c r="I5094" t="s">
        <v>39</v>
      </c>
      <c r="J5094" t="str">
        <f>_xlfn.XLOOKUP(Table1_1[[#This Row],[Analyte]],[1]analyte_order!$B:$B,[1]analyte_order!$C:$C)</f>
        <v>756426-58-1</v>
      </c>
      <c r="K5094">
        <f>_xlfn.XLOOKUP(Table1_1[[#This Row],[CAS_rn]],[1]analyte_order!$C:$C,[1]analyte_order!$E:$E)</f>
        <v>36</v>
      </c>
      <c r="L5094" s="3">
        <v>0.08</v>
      </c>
    </row>
    <row r="5095" spans="1:12" x14ac:dyDescent="0.3">
      <c r="A5095" t="s">
        <v>272</v>
      </c>
      <c r="B5095" s="1">
        <v>44314</v>
      </c>
      <c r="C5095" s="1" t="str">
        <f t="shared" si="79"/>
        <v>21118</v>
      </c>
      <c r="D5095" t="s">
        <v>250</v>
      </c>
      <c r="E5095" t="s">
        <v>120</v>
      </c>
      <c r="F5095" t="s">
        <v>111</v>
      </c>
      <c r="G5095">
        <v>29.5</v>
      </c>
      <c r="H5095">
        <v>424</v>
      </c>
      <c r="I5095" t="s">
        <v>40</v>
      </c>
      <c r="J5095" t="str">
        <f>_xlfn.XLOOKUP(Table1_1[[#This Row],[Analyte]],[1]analyte_order!$B:$B,[1]analyte_order!$C:$C)</f>
        <v>763051-92-9</v>
      </c>
      <c r="K5095">
        <f>_xlfn.XLOOKUP(Table1_1[[#This Row],[CAS_rn]],[1]analyte_order!$C:$C,[1]analyte_order!$E:$E)</f>
        <v>37</v>
      </c>
      <c r="L5095" s="3">
        <v>0.08</v>
      </c>
    </row>
    <row r="5096" spans="1:12" x14ac:dyDescent="0.3">
      <c r="A5096" t="s">
        <v>272</v>
      </c>
      <c r="B5096" s="1">
        <v>44314</v>
      </c>
      <c r="C5096" s="1" t="str">
        <f t="shared" si="79"/>
        <v>21118</v>
      </c>
      <c r="D5096" t="s">
        <v>250</v>
      </c>
      <c r="E5096" t="s">
        <v>120</v>
      </c>
      <c r="F5096" t="s">
        <v>111</v>
      </c>
      <c r="G5096">
        <v>29.5</v>
      </c>
      <c r="H5096">
        <v>424</v>
      </c>
      <c r="I5096" t="s">
        <v>41</v>
      </c>
      <c r="J5096" t="str">
        <f>_xlfn.XLOOKUP(Table1_1[[#This Row],[Analyte]],[1]analyte_order!$B:$B,[1]analyte_order!$C:$C)</f>
        <v>356-02-5</v>
      </c>
      <c r="K5096">
        <f>_xlfn.XLOOKUP(Table1_1[[#This Row],[CAS_rn]],[1]analyte_order!$C:$C,[1]analyte_order!$E:$E)</f>
        <v>38</v>
      </c>
      <c r="L5096" s="3">
        <v>0.8</v>
      </c>
    </row>
    <row r="5097" spans="1:12" x14ac:dyDescent="0.3">
      <c r="A5097" t="s">
        <v>272</v>
      </c>
      <c r="B5097" s="1">
        <v>44314</v>
      </c>
      <c r="C5097" s="1" t="str">
        <f t="shared" si="79"/>
        <v>21118</v>
      </c>
      <c r="D5097" t="s">
        <v>250</v>
      </c>
      <c r="E5097" t="s">
        <v>120</v>
      </c>
      <c r="F5097" t="s">
        <v>111</v>
      </c>
      <c r="G5097">
        <v>29.5</v>
      </c>
      <c r="H5097">
        <v>424</v>
      </c>
      <c r="I5097" t="s">
        <v>42</v>
      </c>
      <c r="J5097" t="str">
        <f>_xlfn.XLOOKUP(Table1_1[[#This Row],[Analyte]],[1]analyte_order!$B:$B,[1]analyte_order!$C:$C)</f>
        <v>914637-49-3</v>
      </c>
      <c r="K5097">
        <f>_xlfn.XLOOKUP(Table1_1[[#This Row],[CAS_rn]],[1]analyte_order!$C:$C,[1]analyte_order!$E:$E)</f>
        <v>39</v>
      </c>
      <c r="L5097" s="3">
        <v>0.61399999999999999</v>
      </c>
    </row>
    <row r="5098" spans="1:12" x14ac:dyDescent="0.3">
      <c r="A5098" t="s">
        <v>272</v>
      </c>
      <c r="B5098" s="1">
        <v>44314</v>
      </c>
      <c r="C5098" s="1" t="str">
        <f t="shared" si="79"/>
        <v>21118</v>
      </c>
      <c r="D5098" t="s">
        <v>250</v>
      </c>
      <c r="E5098" t="s">
        <v>120</v>
      </c>
      <c r="F5098" t="s">
        <v>111</v>
      </c>
      <c r="G5098">
        <v>29.5</v>
      </c>
      <c r="H5098">
        <v>424</v>
      </c>
      <c r="I5098" t="s">
        <v>43</v>
      </c>
      <c r="J5098" t="str">
        <f>_xlfn.XLOOKUP(Table1_1[[#This Row],[Analyte]],[1]analyte_order!$B:$B,[1]analyte_order!$C:$C)</f>
        <v>812-70-4</v>
      </c>
      <c r="K5098">
        <f>_xlfn.XLOOKUP(Table1_1[[#This Row],[CAS_rn]],[1]analyte_order!$C:$C,[1]analyte_order!$E:$E)</f>
        <v>40</v>
      </c>
      <c r="L5098" s="3">
        <v>1.51</v>
      </c>
    </row>
    <row r="5099" spans="1:12" x14ac:dyDescent="0.3">
      <c r="A5099" t="s">
        <v>272</v>
      </c>
      <c r="B5099" s="1">
        <v>44314</v>
      </c>
      <c r="C5099" s="1" t="str">
        <f t="shared" si="79"/>
        <v>21118</v>
      </c>
      <c r="D5099" t="s">
        <v>250</v>
      </c>
      <c r="E5099" t="s">
        <v>120</v>
      </c>
      <c r="F5099" t="s">
        <v>111</v>
      </c>
      <c r="G5099">
        <v>29.5</v>
      </c>
      <c r="H5099">
        <v>424</v>
      </c>
      <c r="I5099" t="s">
        <v>44</v>
      </c>
      <c r="J5099" t="str">
        <f>_xlfn.XLOOKUP(Table1_1[[#This Row],[Analyte]],[1]analyte_order!$B:$B,[1]analyte_order!$C:$C)</f>
        <v>53826-12-3</v>
      </c>
      <c r="K5099">
        <f>_xlfn.XLOOKUP(Table1_1[[#This Row],[CAS_rn]],[1]analyte_order!$C:$C,[1]analyte_order!$E:$E)</f>
        <v>41</v>
      </c>
      <c r="L5099" s="3">
        <v>0.08</v>
      </c>
    </row>
    <row r="5100" spans="1:12" x14ac:dyDescent="0.3">
      <c r="A5100" t="s">
        <v>272</v>
      </c>
      <c r="B5100" s="1">
        <v>44314</v>
      </c>
      <c r="C5100" s="1" t="str">
        <f t="shared" si="79"/>
        <v>21118</v>
      </c>
      <c r="D5100" t="s">
        <v>250</v>
      </c>
      <c r="E5100" t="s">
        <v>120</v>
      </c>
      <c r="F5100" t="s">
        <v>111</v>
      </c>
      <c r="G5100">
        <v>29.5</v>
      </c>
      <c r="H5100">
        <v>424</v>
      </c>
      <c r="I5100" t="s">
        <v>45</v>
      </c>
      <c r="J5100" t="str">
        <f>_xlfn.XLOOKUP(Table1_1[[#This Row],[Analyte]],[1]analyte_order!$B:$B,[1]analyte_order!$C:$C)</f>
        <v>27854-31-5</v>
      </c>
      <c r="K5100">
        <f>_xlfn.XLOOKUP(Table1_1[[#This Row],[CAS_rn]],[1]analyte_order!$C:$C,[1]analyte_order!$E:$E)</f>
        <v>42</v>
      </c>
      <c r="L5100" s="3">
        <v>0.08</v>
      </c>
    </row>
    <row r="5101" spans="1:12" x14ac:dyDescent="0.3">
      <c r="A5101" t="s">
        <v>272</v>
      </c>
      <c r="B5101" s="1">
        <v>44314</v>
      </c>
      <c r="C5101" s="1" t="str">
        <f t="shared" si="79"/>
        <v>21118</v>
      </c>
      <c r="D5101" t="s">
        <v>250</v>
      </c>
      <c r="E5101" t="s">
        <v>120</v>
      </c>
      <c r="F5101" t="s">
        <v>111</v>
      </c>
      <c r="G5101">
        <v>29.5</v>
      </c>
      <c r="H5101">
        <v>424</v>
      </c>
      <c r="I5101" t="s">
        <v>46</v>
      </c>
      <c r="J5101" t="str">
        <f>_xlfn.XLOOKUP(Table1_1[[#This Row],[Analyte]],[1]analyte_order!$B:$B,[1]analyte_order!$C:$C)</f>
        <v>53826-13-4</v>
      </c>
      <c r="K5101">
        <f>_xlfn.XLOOKUP(Table1_1[[#This Row],[CAS_rn]],[1]analyte_order!$C:$C,[1]analyte_order!$E:$E)</f>
        <v>43</v>
      </c>
      <c r="L5101" s="3">
        <v>0.08</v>
      </c>
    </row>
    <row r="5102" spans="1:12" x14ac:dyDescent="0.3">
      <c r="A5102" t="s">
        <v>272</v>
      </c>
      <c r="B5102" s="1">
        <v>44314</v>
      </c>
      <c r="C5102" s="1" t="str">
        <f t="shared" si="79"/>
        <v>21118</v>
      </c>
      <c r="D5102" t="s">
        <v>250</v>
      </c>
      <c r="E5102" t="s">
        <v>120</v>
      </c>
      <c r="F5102" t="s">
        <v>111</v>
      </c>
      <c r="G5102">
        <v>29.5</v>
      </c>
      <c r="H5102">
        <v>424</v>
      </c>
      <c r="I5102" t="s">
        <v>47</v>
      </c>
      <c r="J5102" t="str">
        <f>_xlfn.XLOOKUP(Table1_1[[#This Row],[Analyte]],[1]analyte_order!$B:$B,[1]analyte_order!$C:$C)</f>
        <v>161094-75-3</v>
      </c>
      <c r="K5102">
        <f>_xlfn.XLOOKUP(Table1_1[[#This Row],[CAS_rn]],[1]analyte_order!$C:$C,[1]analyte_order!$E:$E)</f>
        <v>44</v>
      </c>
      <c r="L5102" s="3">
        <v>0.08</v>
      </c>
    </row>
    <row r="5103" spans="1:12" x14ac:dyDescent="0.3">
      <c r="A5103" t="s">
        <v>272</v>
      </c>
      <c r="B5103" s="1">
        <v>44314</v>
      </c>
      <c r="C5103" s="1" t="str">
        <f t="shared" si="79"/>
        <v>21118</v>
      </c>
      <c r="D5103" t="s">
        <v>250</v>
      </c>
      <c r="E5103" t="s">
        <v>120</v>
      </c>
      <c r="F5103" t="s">
        <v>111</v>
      </c>
      <c r="G5103">
        <v>29.5</v>
      </c>
      <c r="H5103">
        <v>424</v>
      </c>
      <c r="I5103" t="s">
        <v>48</v>
      </c>
      <c r="J5103" t="str">
        <f>_xlfn.XLOOKUP(Table1_1[[#This Row],[Analyte]],[1]analyte_order!$B:$B,[1]analyte_order!$C:$C)</f>
        <v>70887-84-2</v>
      </c>
      <c r="K5103">
        <f>_xlfn.XLOOKUP(Table1_1[[#This Row],[CAS_rn]],[1]analyte_order!$C:$C,[1]analyte_order!$E:$E)</f>
        <v>45</v>
      </c>
      <c r="L5103" s="3">
        <v>0.08</v>
      </c>
    </row>
    <row r="5104" spans="1:12" x14ac:dyDescent="0.3">
      <c r="A5104" t="s">
        <v>272</v>
      </c>
      <c r="B5104" s="1">
        <v>44314</v>
      </c>
      <c r="C5104" s="1" t="str">
        <f t="shared" si="79"/>
        <v>21118</v>
      </c>
      <c r="D5104" t="s">
        <v>250</v>
      </c>
      <c r="E5104" t="s">
        <v>120</v>
      </c>
      <c r="F5104" t="s">
        <v>111</v>
      </c>
      <c r="G5104">
        <v>29.5</v>
      </c>
      <c r="H5104">
        <v>424</v>
      </c>
      <c r="I5104" t="s">
        <v>49</v>
      </c>
      <c r="J5104" t="str">
        <f>_xlfn.XLOOKUP(Table1_1[[#This Row],[Analyte]],[1]analyte_order!$B:$B,[1]analyte_order!$C:$C)</f>
        <v>57677-95-9</v>
      </c>
      <c r="K5104">
        <f>_xlfn.XLOOKUP(Table1_1[[#This Row],[CAS_rn]],[1]analyte_order!$C:$C,[1]analyte_order!$E:$E)</f>
        <v>46</v>
      </c>
      <c r="L5104" s="3">
        <v>0.2</v>
      </c>
    </row>
    <row r="5105" spans="1:12" x14ac:dyDescent="0.3">
      <c r="A5105" t="s">
        <v>272</v>
      </c>
      <c r="B5105" s="1">
        <v>44314</v>
      </c>
      <c r="C5105" s="1" t="str">
        <f t="shared" si="79"/>
        <v>21118</v>
      </c>
      <c r="D5105" t="s">
        <v>250</v>
      </c>
      <c r="E5105" t="s">
        <v>120</v>
      </c>
      <c r="F5105" t="s">
        <v>111</v>
      </c>
      <c r="G5105">
        <v>29.5</v>
      </c>
      <c r="H5105">
        <v>424</v>
      </c>
      <c r="I5105" t="s">
        <v>50</v>
      </c>
      <c r="J5105" t="str">
        <f>_xlfn.XLOOKUP(Table1_1[[#This Row],[Analyte]],[1]analyte_order!$B:$B,[1]analyte_order!$C:$C)</f>
        <v>30334-69-1</v>
      </c>
      <c r="K5105">
        <f>_xlfn.XLOOKUP(Table1_1[[#This Row],[CAS_rn]],[1]analyte_order!$C:$C,[1]analyte_order!$E:$E)</f>
        <v>51</v>
      </c>
      <c r="L5105" s="3">
        <v>8.39</v>
      </c>
    </row>
    <row r="5106" spans="1:12" x14ac:dyDescent="0.3">
      <c r="A5106" t="s">
        <v>272</v>
      </c>
      <c r="B5106" s="1">
        <v>44314</v>
      </c>
      <c r="C5106" s="1" t="str">
        <f t="shared" si="79"/>
        <v>21118</v>
      </c>
      <c r="D5106" t="s">
        <v>250</v>
      </c>
      <c r="E5106" t="s">
        <v>120</v>
      </c>
      <c r="F5106" t="s">
        <v>111</v>
      </c>
      <c r="G5106">
        <v>29.5</v>
      </c>
      <c r="H5106">
        <v>424</v>
      </c>
      <c r="I5106" t="s">
        <v>51</v>
      </c>
      <c r="J5106" t="str">
        <f>_xlfn.XLOOKUP(Table1_1[[#This Row],[Analyte]],[1]analyte_order!$B:$B,[1]analyte_order!$C:$C)</f>
        <v>41997-13-1</v>
      </c>
      <c r="K5106">
        <f>_xlfn.XLOOKUP(Table1_1[[#This Row],[CAS_rn]],[1]analyte_order!$C:$C,[1]analyte_order!$E:$E)</f>
        <v>52</v>
      </c>
      <c r="L5106" s="3">
        <v>26.5</v>
      </c>
    </row>
    <row r="5107" spans="1:12" x14ac:dyDescent="0.3">
      <c r="A5107" t="s">
        <v>272</v>
      </c>
      <c r="B5107" s="1">
        <v>44314</v>
      </c>
      <c r="C5107" s="1" t="str">
        <f t="shared" si="79"/>
        <v>21118</v>
      </c>
      <c r="D5107" t="s">
        <v>250</v>
      </c>
      <c r="E5107" t="s">
        <v>120</v>
      </c>
      <c r="F5107" t="s">
        <v>111</v>
      </c>
      <c r="G5107">
        <v>29.5</v>
      </c>
      <c r="H5107">
        <v>424</v>
      </c>
      <c r="I5107" t="s">
        <v>52</v>
      </c>
      <c r="J5107" t="str">
        <f>_xlfn.XLOOKUP(Table1_1[[#This Row],[Analyte]],[1]analyte_order!$B:$B,[1]analyte_order!$C:$C)</f>
        <v>423-41-6</v>
      </c>
      <c r="K5107">
        <f>_xlfn.XLOOKUP(Table1_1[[#This Row],[CAS_rn]],[1]analyte_order!$C:$C,[1]analyte_order!$E:$E)</f>
        <v>53</v>
      </c>
      <c r="L5107" s="3">
        <v>0.2</v>
      </c>
    </row>
    <row r="5108" spans="1:12" x14ac:dyDescent="0.3">
      <c r="A5108" t="s">
        <v>272</v>
      </c>
      <c r="B5108" s="1">
        <v>44314</v>
      </c>
      <c r="C5108" s="1" t="str">
        <f t="shared" si="79"/>
        <v>21118</v>
      </c>
      <c r="D5108" t="s">
        <v>250</v>
      </c>
      <c r="E5108" t="s">
        <v>120</v>
      </c>
      <c r="F5108" t="s">
        <v>111</v>
      </c>
      <c r="G5108">
        <v>29.5</v>
      </c>
      <c r="H5108">
        <v>424</v>
      </c>
      <c r="I5108" t="s">
        <v>53</v>
      </c>
      <c r="J5108" t="str">
        <f>_xlfn.XLOOKUP(Table1_1[[#This Row],[Analyte]],[1]analyte_order!$B:$B,[1]analyte_order!$C:$C)</f>
        <v>777011-38-8</v>
      </c>
      <c r="K5108">
        <f>_xlfn.XLOOKUP(Table1_1[[#This Row],[CAS_rn]],[1]analyte_order!$C:$C,[1]analyte_order!$E:$E)</f>
        <v>54</v>
      </c>
      <c r="L5108" s="3">
        <v>2.27</v>
      </c>
    </row>
    <row r="5109" spans="1:12" x14ac:dyDescent="0.3">
      <c r="A5109" t="s">
        <v>272</v>
      </c>
      <c r="B5109" s="1">
        <v>44314</v>
      </c>
      <c r="C5109" s="1" t="str">
        <f t="shared" si="79"/>
        <v>21118</v>
      </c>
      <c r="D5109" t="s">
        <v>250</v>
      </c>
      <c r="E5109" t="s">
        <v>120</v>
      </c>
      <c r="F5109" t="s">
        <v>111</v>
      </c>
      <c r="G5109">
        <v>29.5</v>
      </c>
      <c r="H5109">
        <v>424</v>
      </c>
      <c r="I5109" t="s">
        <v>54</v>
      </c>
      <c r="J5109" t="str">
        <f>_xlfn.XLOOKUP(Table1_1[[#This Row],[Analyte]],[1]analyte_order!$B:$B,[1]analyte_order!$C:$C)</f>
        <v>646-83-3</v>
      </c>
      <c r="K5109">
        <f>_xlfn.XLOOKUP(Table1_1[[#This Row],[CAS_rn]],[1]analyte_order!$C:$C,[1]analyte_order!$E:$E)</f>
        <v>55</v>
      </c>
      <c r="L5109" s="3">
        <v>0.08</v>
      </c>
    </row>
    <row r="5110" spans="1:12" x14ac:dyDescent="0.3">
      <c r="A5110" t="s">
        <v>272</v>
      </c>
      <c r="B5110" s="1">
        <v>44314</v>
      </c>
      <c r="C5110" s="1" t="str">
        <f t="shared" si="79"/>
        <v>21118</v>
      </c>
      <c r="D5110" t="s">
        <v>250</v>
      </c>
      <c r="E5110" t="s">
        <v>120</v>
      </c>
      <c r="F5110" t="s">
        <v>111</v>
      </c>
      <c r="G5110">
        <v>29.5</v>
      </c>
      <c r="H5110">
        <v>424</v>
      </c>
      <c r="I5110" t="s">
        <v>55</v>
      </c>
      <c r="J5110" t="str">
        <f>_xlfn.XLOOKUP(Table1_1[[#This Row],[Analyte]],[1]analyte_order!$B:$B,[1]analyte_order!$C:$C)</f>
        <v>678-41-1</v>
      </c>
      <c r="K5110">
        <f>_xlfn.XLOOKUP(Table1_1[[#This Row],[CAS_rn]],[1]analyte_order!$C:$C,[1]analyte_order!$E:$E)</f>
        <v>56</v>
      </c>
      <c r="L5110" s="3">
        <v>0.08</v>
      </c>
    </row>
    <row r="5111" spans="1:12" x14ac:dyDescent="0.3">
      <c r="A5111" t="s">
        <v>272</v>
      </c>
      <c r="B5111" s="1">
        <v>44314</v>
      </c>
      <c r="C5111" s="1" t="str">
        <f t="shared" si="79"/>
        <v>21118</v>
      </c>
      <c r="D5111" t="s">
        <v>250</v>
      </c>
      <c r="E5111" t="s">
        <v>120</v>
      </c>
      <c r="F5111" t="s">
        <v>111</v>
      </c>
      <c r="G5111">
        <v>29.5</v>
      </c>
      <c r="H5111">
        <v>424</v>
      </c>
      <c r="I5111" t="s">
        <v>56</v>
      </c>
      <c r="J5111" t="str">
        <f>_xlfn.XLOOKUP(Table1_1[[#This Row],[Analyte]],[1]analyte_order!$B:$B,[1]analyte_order!$C:$C)</f>
        <v>2965-52-8</v>
      </c>
      <c r="K5111">
        <f>_xlfn.XLOOKUP(Table1_1[[#This Row],[CAS_rn]],[1]analyte_order!$C:$C,[1]analyte_order!$E:$E)</f>
        <v>57</v>
      </c>
      <c r="L5111" s="3">
        <v>0.08</v>
      </c>
    </row>
    <row r="5112" spans="1:12" x14ac:dyDescent="0.3">
      <c r="A5112" t="s">
        <v>273</v>
      </c>
      <c r="B5112" s="1">
        <v>44314</v>
      </c>
      <c r="C5112" s="1" t="str">
        <f t="shared" si="79"/>
        <v>21118</v>
      </c>
      <c r="D5112" t="s">
        <v>250</v>
      </c>
      <c r="E5112" t="s">
        <v>120</v>
      </c>
      <c r="F5112" t="s">
        <v>113</v>
      </c>
      <c r="G5112">
        <v>29.5</v>
      </c>
      <c r="H5112">
        <v>424</v>
      </c>
      <c r="I5112" t="s">
        <v>7</v>
      </c>
      <c r="J5112" t="str">
        <f>_xlfn.XLOOKUP(Table1_1[[#This Row],[Analyte]],[1]analyte_order!$B:$B,[1]analyte_order!$C:$C)</f>
        <v>375-22-4</v>
      </c>
      <c r="K5112">
        <f>_xlfn.XLOOKUP(Table1_1[[#This Row],[CAS_rn]],[1]analyte_order!$C:$C,[1]analyte_order!$E:$E)</f>
        <v>1</v>
      </c>
      <c r="L5112" s="3">
        <v>9.7500000000000003E-2</v>
      </c>
    </row>
    <row r="5113" spans="1:12" x14ac:dyDescent="0.3">
      <c r="A5113" t="s">
        <v>273</v>
      </c>
      <c r="B5113" s="1">
        <v>44314</v>
      </c>
      <c r="C5113" s="1" t="str">
        <f t="shared" si="79"/>
        <v>21118</v>
      </c>
      <c r="D5113" t="s">
        <v>250</v>
      </c>
      <c r="E5113" t="s">
        <v>120</v>
      </c>
      <c r="F5113" t="s">
        <v>113</v>
      </c>
      <c r="G5113">
        <v>29.5</v>
      </c>
      <c r="H5113">
        <v>424</v>
      </c>
      <c r="I5113" t="s">
        <v>8</v>
      </c>
      <c r="J5113" t="str">
        <f>_xlfn.XLOOKUP(Table1_1[[#This Row],[Analyte]],[1]analyte_order!$B:$B,[1]analyte_order!$C:$C)</f>
        <v>2706-90-3</v>
      </c>
      <c r="K5113">
        <f>_xlfn.XLOOKUP(Table1_1[[#This Row],[CAS_rn]],[1]analyte_order!$C:$C,[1]analyte_order!$E:$E)</f>
        <v>2</v>
      </c>
      <c r="L5113" s="3">
        <v>9.7500000000000003E-2</v>
      </c>
    </row>
    <row r="5114" spans="1:12" x14ac:dyDescent="0.3">
      <c r="A5114" t="s">
        <v>273</v>
      </c>
      <c r="B5114" s="1">
        <v>44314</v>
      </c>
      <c r="C5114" s="1" t="str">
        <f t="shared" si="79"/>
        <v>21118</v>
      </c>
      <c r="D5114" t="s">
        <v>250</v>
      </c>
      <c r="E5114" t="s">
        <v>120</v>
      </c>
      <c r="F5114" t="s">
        <v>113</v>
      </c>
      <c r="G5114">
        <v>29.5</v>
      </c>
      <c r="H5114">
        <v>424</v>
      </c>
      <c r="I5114" t="s">
        <v>9</v>
      </c>
      <c r="J5114" t="str">
        <f>_xlfn.XLOOKUP(Table1_1[[#This Row],[Analyte]],[1]analyte_order!$B:$B,[1]analyte_order!$C:$C)</f>
        <v>307-24-4</v>
      </c>
      <c r="K5114">
        <f>_xlfn.XLOOKUP(Table1_1[[#This Row],[CAS_rn]],[1]analyte_order!$C:$C,[1]analyte_order!$E:$E)</f>
        <v>3</v>
      </c>
      <c r="L5114" s="3">
        <v>9.7500000000000003E-2</v>
      </c>
    </row>
    <row r="5115" spans="1:12" x14ac:dyDescent="0.3">
      <c r="A5115" t="s">
        <v>273</v>
      </c>
      <c r="B5115" s="1">
        <v>44314</v>
      </c>
      <c r="C5115" s="1" t="str">
        <f t="shared" si="79"/>
        <v>21118</v>
      </c>
      <c r="D5115" t="s">
        <v>250</v>
      </c>
      <c r="E5115" t="s">
        <v>120</v>
      </c>
      <c r="F5115" t="s">
        <v>113</v>
      </c>
      <c r="G5115">
        <v>29.5</v>
      </c>
      <c r="H5115">
        <v>424</v>
      </c>
      <c r="I5115" t="s">
        <v>10</v>
      </c>
      <c r="J5115" t="str">
        <f>_xlfn.XLOOKUP(Table1_1[[#This Row],[Analyte]],[1]analyte_order!$B:$B,[1]analyte_order!$C:$C)</f>
        <v>375-85-9</v>
      </c>
      <c r="K5115">
        <f>_xlfn.XLOOKUP(Table1_1[[#This Row],[CAS_rn]],[1]analyte_order!$C:$C,[1]analyte_order!$E:$E)</f>
        <v>4</v>
      </c>
      <c r="L5115" s="3">
        <v>9.7500000000000003E-2</v>
      </c>
    </row>
    <row r="5116" spans="1:12" x14ac:dyDescent="0.3">
      <c r="A5116" t="s">
        <v>273</v>
      </c>
      <c r="B5116" s="1">
        <v>44314</v>
      </c>
      <c r="C5116" s="1" t="str">
        <f t="shared" si="79"/>
        <v>21118</v>
      </c>
      <c r="D5116" t="s">
        <v>250</v>
      </c>
      <c r="E5116" t="s">
        <v>120</v>
      </c>
      <c r="F5116" t="s">
        <v>113</v>
      </c>
      <c r="G5116">
        <v>29.5</v>
      </c>
      <c r="H5116">
        <v>424</v>
      </c>
      <c r="I5116" t="s">
        <v>11</v>
      </c>
      <c r="J5116" t="str">
        <f>_xlfn.XLOOKUP(Table1_1[[#This Row],[Analyte]],[1]analyte_order!$B:$B,[1]analyte_order!$C:$C)</f>
        <v>335-67-1</v>
      </c>
      <c r="K5116">
        <f>_xlfn.XLOOKUP(Table1_1[[#This Row],[CAS_rn]],[1]analyte_order!$C:$C,[1]analyte_order!$E:$E)</f>
        <v>5</v>
      </c>
      <c r="L5116" s="3">
        <v>9.7500000000000003E-2</v>
      </c>
    </row>
    <row r="5117" spans="1:12" x14ac:dyDescent="0.3">
      <c r="A5117" t="s">
        <v>273</v>
      </c>
      <c r="B5117" s="1">
        <v>44314</v>
      </c>
      <c r="C5117" s="1" t="str">
        <f t="shared" si="79"/>
        <v>21118</v>
      </c>
      <c r="D5117" t="s">
        <v>250</v>
      </c>
      <c r="E5117" t="s">
        <v>120</v>
      </c>
      <c r="F5117" t="s">
        <v>113</v>
      </c>
      <c r="G5117">
        <v>29.5</v>
      </c>
      <c r="H5117">
        <v>424</v>
      </c>
      <c r="I5117" t="s">
        <v>12</v>
      </c>
      <c r="J5117" t="str">
        <f>_xlfn.XLOOKUP(Table1_1[[#This Row],[Analyte]],[1]analyte_order!$B:$B,[1]analyte_order!$C:$C)</f>
        <v>375-95-1</v>
      </c>
      <c r="K5117">
        <f>_xlfn.XLOOKUP(Table1_1[[#This Row],[CAS_rn]],[1]analyte_order!$C:$C,[1]analyte_order!$E:$E)</f>
        <v>6</v>
      </c>
      <c r="L5117" s="3">
        <v>9.7500000000000003E-2</v>
      </c>
    </row>
    <row r="5118" spans="1:12" x14ac:dyDescent="0.3">
      <c r="A5118" t="s">
        <v>273</v>
      </c>
      <c r="B5118" s="1">
        <v>44314</v>
      </c>
      <c r="C5118" s="1" t="str">
        <f t="shared" si="79"/>
        <v>21118</v>
      </c>
      <c r="D5118" t="s">
        <v>250</v>
      </c>
      <c r="E5118" t="s">
        <v>120</v>
      </c>
      <c r="F5118" t="s">
        <v>113</v>
      </c>
      <c r="G5118">
        <v>29.5</v>
      </c>
      <c r="H5118">
        <v>424</v>
      </c>
      <c r="I5118" t="s">
        <v>19</v>
      </c>
      <c r="J5118" t="str">
        <f>_xlfn.XLOOKUP(Table1_1[[#This Row],[Analyte]],[1]analyte_order!$B:$B,[1]analyte_order!$C:$C)</f>
        <v>335-76-2</v>
      </c>
      <c r="K5118">
        <f>_xlfn.XLOOKUP(Table1_1[[#This Row],[CAS_rn]],[1]analyte_order!$C:$C,[1]analyte_order!$E:$E)</f>
        <v>7</v>
      </c>
      <c r="L5118" s="3">
        <v>9.1300000000000008</v>
      </c>
    </row>
    <row r="5119" spans="1:12" x14ac:dyDescent="0.3">
      <c r="A5119" t="s">
        <v>273</v>
      </c>
      <c r="B5119" s="1">
        <v>44314</v>
      </c>
      <c r="C5119" s="1" t="str">
        <f t="shared" si="79"/>
        <v>21118</v>
      </c>
      <c r="D5119" t="s">
        <v>250</v>
      </c>
      <c r="E5119" t="s">
        <v>120</v>
      </c>
      <c r="F5119" t="s">
        <v>113</v>
      </c>
      <c r="G5119">
        <v>29.5</v>
      </c>
      <c r="H5119">
        <v>424</v>
      </c>
      <c r="I5119" t="s">
        <v>20</v>
      </c>
      <c r="J5119" t="str">
        <f>_xlfn.XLOOKUP(Table1_1[[#This Row],[Analyte]],[1]analyte_order!$B:$B,[1]analyte_order!$C:$C)</f>
        <v>2058-94-8</v>
      </c>
      <c r="K5119">
        <f>_xlfn.XLOOKUP(Table1_1[[#This Row],[CAS_rn]],[1]analyte_order!$C:$C,[1]analyte_order!$E:$E)</f>
        <v>8</v>
      </c>
      <c r="L5119" s="3">
        <v>9.7500000000000003E-2</v>
      </c>
    </row>
    <row r="5120" spans="1:12" x14ac:dyDescent="0.3">
      <c r="A5120" t="s">
        <v>273</v>
      </c>
      <c r="B5120" s="1">
        <v>44314</v>
      </c>
      <c r="C5120" s="1" t="str">
        <f t="shared" si="79"/>
        <v>21118</v>
      </c>
      <c r="D5120" t="s">
        <v>250</v>
      </c>
      <c r="E5120" t="s">
        <v>120</v>
      </c>
      <c r="F5120" t="s">
        <v>113</v>
      </c>
      <c r="G5120">
        <v>29.5</v>
      </c>
      <c r="H5120">
        <v>424</v>
      </c>
      <c r="I5120" t="s">
        <v>21</v>
      </c>
      <c r="J5120" t="str">
        <f>_xlfn.XLOOKUP(Table1_1[[#This Row],[Analyte]],[1]analyte_order!$B:$B,[1]analyte_order!$C:$C)</f>
        <v>307-55-1</v>
      </c>
      <c r="K5120">
        <f>_xlfn.XLOOKUP(Table1_1[[#This Row],[CAS_rn]],[1]analyte_order!$C:$C,[1]analyte_order!$E:$E)</f>
        <v>9</v>
      </c>
      <c r="L5120" s="3">
        <v>28.9</v>
      </c>
    </row>
    <row r="5121" spans="1:12" x14ac:dyDescent="0.3">
      <c r="A5121" t="s">
        <v>273</v>
      </c>
      <c r="B5121" s="1">
        <v>44314</v>
      </c>
      <c r="C5121" s="1" t="str">
        <f t="shared" si="79"/>
        <v>21118</v>
      </c>
      <c r="D5121" t="s">
        <v>250</v>
      </c>
      <c r="E5121" t="s">
        <v>120</v>
      </c>
      <c r="F5121" t="s">
        <v>113</v>
      </c>
      <c r="G5121">
        <v>29.5</v>
      </c>
      <c r="H5121">
        <v>424</v>
      </c>
      <c r="I5121" t="s">
        <v>22</v>
      </c>
      <c r="J5121" t="str">
        <f>_xlfn.XLOOKUP(Table1_1[[#This Row],[Analyte]],[1]analyte_order!$B:$B,[1]analyte_order!$C:$C)</f>
        <v>72629-94-8</v>
      </c>
      <c r="K5121">
        <f>_xlfn.XLOOKUP(Table1_1[[#This Row],[CAS_rn]],[1]analyte_order!$C:$C,[1]analyte_order!$E:$E)</f>
        <v>10</v>
      </c>
      <c r="L5121" s="3">
        <v>27</v>
      </c>
    </row>
    <row r="5122" spans="1:12" x14ac:dyDescent="0.3">
      <c r="A5122" t="s">
        <v>273</v>
      </c>
      <c r="B5122" s="1">
        <v>44314</v>
      </c>
      <c r="C5122" s="1" t="str">
        <f t="shared" ref="C5122:C5185" si="80">TEXT(B5122,"yy")&amp;TEXT((B5122-DATEVALUE("1/1/"&amp;TEXT(B5122,"yy"))+1),"000")</f>
        <v>21118</v>
      </c>
      <c r="D5122" t="s">
        <v>250</v>
      </c>
      <c r="E5122" t="s">
        <v>120</v>
      </c>
      <c r="F5122" t="s">
        <v>113</v>
      </c>
      <c r="G5122">
        <v>29.5</v>
      </c>
      <c r="H5122">
        <v>424</v>
      </c>
      <c r="I5122" t="s">
        <v>23</v>
      </c>
      <c r="J5122" t="str">
        <f>_xlfn.XLOOKUP(Table1_1[[#This Row],[Analyte]],[1]analyte_order!$B:$B,[1]analyte_order!$C:$C)</f>
        <v>376-06-7</v>
      </c>
      <c r="K5122">
        <f>_xlfn.XLOOKUP(Table1_1[[#This Row],[CAS_rn]],[1]analyte_order!$C:$C,[1]analyte_order!$E:$E)</f>
        <v>11</v>
      </c>
      <c r="L5122" s="3">
        <v>13.3</v>
      </c>
    </row>
    <row r="5123" spans="1:12" x14ac:dyDescent="0.3">
      <c r="A5123" t="s">
        <v>273</v>
      </c>
      <c r="B5123" s="1">
        <v>44314</v>
      </c>
      <c r="C5123" s="1" t="str">
        <f t="shared" si="80"/>
        <v>21118</v>
      </c>
      <c r="D5123" t="s">
        <v>250</v>
      </c>
      <c r="E5123" t="s">
        <v>120</v>
      </c>
      <c r="F5123" t="s">
        <v>113</v>
      </c>
      <c r="G5123">
        <v>29.5</v>
      </c>
      <c r="H5123">
        <v>424</v>
      </c>
      <c r="I5123" t="s">
        <v>24</v>
      </c>
      <c r="J5123" t="str">
        <f>_xlfn.XLOOKUP(Table1_1[[#This Row],[Analyte]],[1]analyte_order!$B:$B,[1]analyte_order!$C:$C)</f>
        <v>67905-19-5</v>
      </c>
      <c r="K5123">
        <f>_xlfn.XLOOKUP(Table1_1[[#This Row],[CAS_rn]],[1]analyte_order!$C:$C,[1]analyte_order!$E:$E)</f>
        <v>12</v>
      </c>
      <c r="L5123" s="3">
        <v>0.27900000000000003</v>
      </c>
    </row>
    <row r="5124" spans="1:12" x14ac:dyDescent="0.3">
      <c r="A5124" t="s">
        <v>273</v>
      </c>
      <c r="B5124" s="1">
        <v>44314</v>
      </c>
      <c r="C5124" s="1" t="str">
        <f t="shared" si="80"/>
        <v>21118</v>
      </c>
      <c r="D5124" t="s">
        <v>250</v>
      </c>
      <c r="E5124" t="s">
        <v>120</v>
      </c>
      <c r="F5124" t="s">
        <v>113</v>
      </c>
      <c r="G5124">
        <v>29.5</v>
      </c>
      <c r="H5124">
        <v>424</v>
      </c>
      <c r="I5124" t="s">
        <v>13</v>
      </c>
      <c r="J5124" t="str">
        <f>_xlfn.XLOOKUP(Table1_1[[#This Row],[Analyte]],[1]analyte_order!$B:$B,[1]analyte_order!$C:$C)</f>
        <v>375-73-5</v>
      </c>
      <c r="K5124">
        <f>_xlfn.XLOOKUP(Table1_1[[#This Row],[CAS_rn]],[1]analyte_order!$C:$C,[1]analyte_order!$E:$E)</f>
        <v>14</v>
      </c>
      <c r="L5124" s="3">
        <v>9.7500000000000003E-2</v>
      </c>
    </row>
    <row r="5125" spans="1:12" x14ac:dyDescent="0.3">
      <c r="A5125" t="s">
        <v>273</v>
      </c>
      <c r="B5125" s="1">
        <v>44314</v>
      </c>
      <c r="C5125" s="1" t="str">
        <f t="shared" si="80"/>
        <v>21118</v>
      </c>
      <c r="D5125" t="s">
        <v>250</v>
      </c>
      <c r="E5125" t="s">
        <v>120</v>
      </c>
      <c r="F5125" t="s">
        <v>113</v>
      </c>
      <c r="G5125">
        <v>29.5</v>
      </c>
      <c r="H5125">
        <v>424</v>
      </c>
      <c r="I5125" t="s">
        <v>14</v>
      </c>
      <c r="J5125" t="str">
        <f>_xlfn.XLOOKUP(Table1_1[[#This Row],[Analyte]],[1]analyte_order!$B:$B,[1]analyte_order!$C:$C)</f>
        <v>2706-91-4</v>
      </c>
      <c r="K5125">
        <f>_xlfn.XLOOKUP(Table1_1[[#This Row],[CAS_rn]],[1]analyte_order!$C:$C,[1]analyte_order!$E:$E)</f>
        <v>15</v>
      </c>
      <c r="L5125" s="3">
        <v>9.7500000000000003E-2</v>
      </c>
    </row>
    <row r="5126" spans="1:12" x14ac:dyDescent="0.3">
      <c r="A5126" t="s">
        <v>273</v>
      </c>
      <c r="B5126" s="1">
        <v>44314</v>
      </c>
      <c r="C5126" s="1" t="str">
        <f t="shared" si="80"/>
        <v>21118</v>
      </c>
      <c r="D5126" t="s">
        <v>250</v>
      </c>
      <c r="E5126" t="s">
        <v>120</v>
      </c>
      <c r="F5126" t="s">
        <v>113</v>
      </c>
      <c r="G5126">
        <v>29.5</v>
      </c>
      <c r="H5126">
        <v>424</v>
      </c>
      <c r="I5126" t="s">
        <v>15</v>
      </c>
      <c r="J5126" t="str">
        <f>_xlfn.XLOOKUP(Table1_1[[#This Row],[Analyte]],[1]analyte_order!$B:$B,[1]analyte_order!$C:$C)</f>
        <v>355-46-4</v>
      </c>
      <c r="K5126">
        <f>_xlfn.XLOOKUP(Table1_1[[#This Row],[CAS_rn]],[1]analyte_order!$C:$C,[1]analyte_order!$E:$E)</f>
        <v>16</v>
      </c>
      <c r="L5126" s="3">
        <v>4.5</v>
      </c>
    </row>
    <row r="5127" spans="1:12" x14ac:dyDescent="0.3">
      <c r="A5127" t="s">
        <v>273</v>
      </c>
      <c r="B5127" s="1">
        <v>44314</v>
      </c>
      <c r="C5127" s="1" t="str">
        <f t="shared" si="80"/>
        <v>21118</v>
      </c>
      <c r="D5127" t="s">
        <v>250</v>
      </c>
      <c r="E5127" t="s">
        <v>120</v>
      </c>
      <c r="F5127" t="s">
        <v>113</v>
      </c>
      <c r="G5127">
        <v>29.5</v>
      </c>
      <c r="H5127">
        <v>424</v>
      </c>
      <c r="I5127" t="s">
        <v>16</v>
      </c>
      <c r="J5127" t="str">
        <f>_xlfn.XLOOKUP(Table1_1[[#This Row],[Analyte]],[1]analyte_order!$B:$B,[1]analyte_order!$C:$C)</f>
        <v>375-92-8</v>
      </c>
      <c r="K5127">
        <f>_xlfn.XLOOKUP(Table1_1[[#This Row],[CAS_rn]],[1]analyte_order!$C:$C,[1]analyte_order!$E:$E)</f>
        <v>17</v>
      </c>
      <c r="L5127" s="3">
        <v>5.86</v>
      </c>
    </row>
    <row r="5128" spans="1:12" x14ac:dyDescent="0.3">
      <c r="A5128" t="s">
        <v>273</v>
      </c>
      <c r="B5128" s="1">
        <v>44314</v>
      </c>
      <c r="C5128" s="1" t="str">
        <f t="shared" si="80"/>
        <v>21118</v>
      </c>
      <c r="D5128" t="s">
        <v>250</v>
      </c>
      <c r="E5128" t="s">
        <v>120</v>
      </c>
      <c r="F5128" t="s">
        <v>113</v>
      </c>
      <c r="G5128">
        <v>29.5</v>
      </c>
      <c r="H5128">
        <v>424</v>
      </c>
      <c r="I5128" t="s">
        <v>17</v>
      </c>
      <c r="J5128" t="str">
        <f>_xlfn.XLOOKUP(Table1_1[[#This Row],[Analyte]],[1]analyte_order!$B:$B,[1]analyte_order!$C:$C)</f>
        <v>1763-23-1</v>
      </c>
      <c r="K5128">
        <f>_xlfn.XLOOKUP(Table1_1[[#This Row],[CAS_rn]],[1]analyte_order!$C:$C,[1]analyte_order!$E:$E)</f>
        <v>18</v>
      </c>
      <c r="L5128" s="3">
        <v>3830</v>
      </c>
    </row>
    <row r="5129" spans="1:12" x14ac:dyDescent="0.3">
      <c r="A5129" t="s">
        <v>273</v>
      </c>
      <c r="B5129" s="1">
        <v>44314</v>
      </c>
      <c r="C5129" s="1" t="str">
        <f t="shared" si="80"/>
        <v>21118</v>
      </c>
      <c r="D5129" t="s">
        <v>250</v>
      </c>
      <c r="E5129" t="s">
        <v>120</v>
      </c>
      <c r="F5129" t="s">
        <v>113</v>
      </c>
      <c r="G5129">
        <v>29.5</v>
      </c>
      <c r="H5129">
        <v>424</v>
      </c>
      <c r="I5129" t="s">
        <v>25</v>
      </c>
      <c r="J5129" t="str">
        <f>_xlfn.XLOOKUP(Table1_1[[#This Row],[Analyte]],[1]analyte_order!$B:$B,[1]analyte_order!$C:$C)</f>
        <v>68259-12-1</v>
      </c>
      <c r="K5129">
        <f>_xlfn.XLOOKUP(Table1_1[[#This Row],[CAS_rn]],[1]analyte_order!$C:$C,[1]analyte_order!$E:$E)</f>
        <v>19</v>
      </c>
      <c r="L5129" s="3">
        <v>77.3</v>
      </c>
    </row>
    <row r="5130" spans="1:12" x14ac:dyDescent="0.3">
      <c r="A5130" t="s">
        <v>273</v>
      </c>
      <c r="B5130" s="1">
        <v>44314</v>
      </c>
      <c r="C5130" s="1" t="str">
        <f t="shared" si="80"/>
        <v>21118</v>
      </c>
      <c r="D5130" t="s">
        <v>250</v>
      </c>
      <c r="E5130" t="s">
        <v>120</v>
      </c>
      <c r="F5130" t="s">
        <v>113</v>
      </c>
      <c r="G5130">
        <v>29.5</v>
      </c>
      <c r="H5130">
        <v>424</v>
      </c>
      <c r="I5130" t="s">
        <v>26</v>
      </c>
      <c r="J5130" t="str">
        <f>_xlfn.XLOOKUP(Table1_1[[#This Row],[Analyte]],[1]analyte_order!$B:$B,[1]analyte_order!$C:$C)</f>
        <v>335-77-3</v>
      </c>
      <c r="K5130">
        <f>_xlfn.XLOOKUP(Table1_1[[#This Row],[CAS_rn]],[1]analyte_order!$C:$C,[1]analyte_order!$E:$E)</f>
        <v>20</v>
      </c>
      <c r="L5130" s="3">
        <v>36.9</v>
      </c>
    </row>
    <row r="5131" spans="1:12" x14ac:dyDescent="0.3">
      <c r="A5131" t="s">
        <v>273</v>
      </c>
      <c r="B5131" s="1">
        <v>44314</v>
      </c>
      <c r="C5131" s="1" t="str">
        <f t="shared" si="80"/>
        <v>21118</v>
      </c>
      <c r="D5131" t="s">
        <v>250</v>
      </c>
      <c r="E5131" t="s">
        <v>120</v>
      </c>
      <c r="F5131" t="s">
        <v>113</v>
      </c>
      <c r="G5131">
        <v>29.5</v>
      </c>
      <c r="H5131">
        <v>424</v>
      </c>
      <c r="I5131" t="s">
        <v>27</v>
      </c>
      <c r="J5131" t="str">
        <f>_xlfn.XLOOKUP(Table1_1[[#This Row],[Analyte]],[1]analyte_order!$B:$B,[1]analyte_order!$C:$C)</f>
        <v>79780-39-5</v>
      </c>
      <c r="K5131">
        <f>_xlfn.XLOOKUP(Table1_1[[#This Row],[CAS_rn]],[1]analyte_order!$C:$C,[1]analyte_order!$E:$E)</f>
        <v>21</v>
      </c>
      <c r="L5131" s="3">
        <v>23.8</v>
      </c>
    </row>
    <row r="5132" spans="1:12" x14ac:dyDescent="0.3">
      <c r="A5132" t="s">
        <v>273</v>
      </c>
      <c r="B5132" s="1">
        <v>44314</v>
      </c>
      <c r="C5132" s="1" t="str">
        <f t="shared" si="80"/>
        <v>21118</v>
      </c>
      <c r="D5132" t="s">
        <v>250</v>
      </c>
      <c r="E5132" t="s">
        <v>120</v>
      </c>
      <c r="F5132" t="s">
        <v>113</v>
      </c>
      <c r="G5132">
        <v>29.5</v>
      </c>
      <c r="H5132">
        <v>424</v>
      </c>
      <c r="I5132" t="s">
        <v>28</v>
      </c>
      <c r="J5132" t="str">
        <f>_xlfn.XLOOKUP(Table1_1[[#This Row],[Analyte]],[1]analyte_order!$B:$B,[1]analyte_order!$C:$C)</f>
        <v>757124-72-4</v>
      </c>
      <c r="K5132">
        <f>_xlfn.XLOOKUP(Table1_1[[#This Row],[CAS_rn]],[1]analyte_order!$C:$C,[1]analyte_order!$E:$E)</f>
        <v>22</v>
      </c>
      <c r="L5132" s="3">
        <v>0.24399999999999999</v>
      </c>
    </row>
    <row r="5133" spans="1:12" x14ac:dyDescent="0.3">
      <c r="A5133" t="s">
        <v>273</v>
      </c>
      <c r="B5133" s="1">
        <v>44314</v>
      </c>
      <c r="C5133" s="1" t="str">
        <f t="shared" si="80"/>
        <v>21118</v>
      </c>
      <c r="D5133" t="s">
        <v>250</v>
      </c>
      <c r="E5133" t="s">
        <v>120</v>
      </c>
      <c r="F5133" t="s">
        <v>113</v>
      </c>
      <c r="G5133">
        <v>29.5</v>
      </c>
      <c r="H5133">
        <v>424</v>
      </c>
      <c r="I5133" t="s">
        <v>18</v>
      </c>
      <c r="J5133" t="str">
        <f>_xlfn.XLOOKUP(Table1_1[[#This Row],[Analyte]],[1]analyte_order!$B:$B,[1]analyte_order!$C:$C)</f>
        <v>27619-97-2</v>
      </c>
      <c r="K5133">
        <f>_xlfn.XLOOKUP(Table1_1[[#This Row],[CAS_rn]],[1]analyte_order!$C:$C,[1]analyte_order!$E:$E)</f>
        <v>23</v>
      </c>
      <c r="L5133" s="3">
        <v>9.7500000000000003E-2</v>
      </c>
    </row>
    <row r="5134" spans="1:12" x14ac:dyDescent="0.3">
      <c r="A5134" t="s">
        <v>273</v>
      </c>
      <c r="B5134" s="1">
        <v>44314</v>
      </c>
      <c r="C5134" s="1" t="str">
        <f t="shared" si="80"/>
        <v>21118</v>
      </c>
      <c r="D5134" t="s">
        <v>250</v>
      </c>
      <c r="E5134" t="s">
        <v>120</v>
      </c>
      <c r="F5134" t="s">
        <v>113</v>
      </c>
      <c r="G5134">
        <v>29.5</v>
      </c>
      <c r="H5134">
        <v>424</v>
      </c>
      <c r="I5134" t="s">
        <v>29</v>
      </c>
      <c r="J5134" t="str">
        <f>_xlfn.XLOOKUP(Table1_1[[#This Row],[Analyte]],[1]analyte_order!$B:$B,[1]analyte_order!$C:$C)</f>
        <v>39108-34-4</v>
      </c>
      <c r="K5134">
        <f>_xlfn.XLOOKUP(Table1_1[[#This Row],[CAS_rn]],[1]analyte_order!$C:$C,[1]analyte_order!$E:$E)</f>
        <v>24</v>
      </c>
      <c r="L5134" s="3">
        <v>2.66</v>
      </c>
    </row>
    <row r="5135" spans="1:12" x14ac:dyDescent="0.3">
      <c r="A5135" t="s">
        <v>273</v>
      </c>
      <c r="B5135" s="1">
        <v>44314</v>
      </c>
      <c r="C5135" s="1" t="str">
        <f t="shared" si="80"/>
        <v>21118</v>
      </c>
      <c r="D5135" t="s">
        <v>250</v>
      </c>
      <c r="E5135" t="s">
        <v>120</v>
      </c>
      <c r="F5135" t="s">
        <v>113</v>
      </c>
      <c r="G5135">
        <v>29.5</v>
      </c>
      <c r="H5135">
        <v>424</v>
      </c>
      <c r="I5135" t="s">
        <v>30</v>
      </c>
      <c r="J5135" t="str">
        <f>_xlfn.XLOOKUP(Table1_1[[#This Row],[Analyte]],[1]analyte_order!$B:$B,[1]analyte_order!$C:$C)</f>
        <v>120226-60-0</v>
      </c>
      <c r="K5135">
        <f>_xlfn.XLOOKUP(Table1_1[[#This Row],[CAS_rn]],[1]analyte_order!$C:$C,[1]analyte_order!$E:$E)</f>
        <v>25</v>
      </c>
      <c r="L5135" s="3">
        <v>7.37</v>
      </c>
    </row>
    <row r="5136" spans="1:12" x14ac:dyDescent="0.3">
      <c r="A5136" t="s">
        <v>273</v>
      </c>
      <c r="B5136" s="1">
        <v>44314</v>
      </c>
      <c r="C5136" s="1" t="str">
        <f t="shared" si="80"/>
        <v>21118</v>
      </c>
      <c r="D5136" t="s">
        <v>250</v>
      </c>
      <c r="E5136" t="s">
        <v>120</v>
      </c>
      <c r="F5136" t="s">
        <v>113</v>
      </c>
      <c r="G5136">
        <v>29.5</v>
      </c>
      <c r="H5136">
        <v>424</v>
      </c>
      <c r="I5136" t="s">
        <v>31</v>
      </c>
      <c r="J5136" t="str">
        <f>_xlfn.XLOOKUP(Table1_1[[#This Row],[Analyte]],[1]analyte_order!$B:$B,[1]analyte_order!$C:$C)</f>
        <v>2355-31-9</v>
      </c>
      <c r="K5136">
        <f>_xlfn.XLOOKUP(Table1_1[[#This Row],[CAS_rn]],[1]analyte_order!$C:$C,[1]analyte_order!$E:$E)</f>
        <v>26</v>
      </c>
      <c r="L5136" s="3">
        <v>9.7500000000000003E-2</v>
      </c>
    </row>
    <row r="5137" spans="1:12" x14ac:dyDescent="0.3">
      <c r="A5137" t="s">
        <v>273</v>
      </c>
      <c r="B5137" s="1">
        <v>44314</v>
      </c>
      <c r="C5137" s="1" t="str">
        <f t="shared" si="80"/>
        <v>21118</v>
      </c>
      <c r="D5137" t="s">
        <v>250</v>
      </c>
      <c r="E5137" t="s">
        <v>120</v>
      </c>
      <c r="F5137" t="s">
        <v>113</v>
      </c>
      <c r="G5137">
        <v>29.5</v>
      </c>
      <c r="H5137">
        <v>424</v>
      </c>
      <c r="I5137" t="s">
        <v>32</v>
      </c>
      <c r="J5137" t="str">
        <f>_xlfn.XLOOKUP(Table1_1[[#This Row],[Analyte]],[1]analyte_order!$B:$B,[1]analyte_order!$C:$C)</f>
        <v>2991-50-6</v>
      </c>
      <c r="K5137">
        <f>_xlfn.XLOOKUP(Table1_1[[#This Row],[CAS_rn]],[1]analyte_order!$C:$C,[1]analyte_order!$E:$E)</f>
        <v>27</v>
      </c>
      <c r="L5137" s="3">
        <v>9.7500000000000003E-2</v>
      </c>
    </row>
    <row r="5138" spans="1:12" x14ac:dyDescent="0.3">
      <c r="A5138" t="s">
        <v>273</v>
      </c>
      <c r="B5138" s="1">
        <v>44314</v>
      </c>
      <c r="C5138" s="1" t="str">
        <f t="shared" si="80"/>
        <v>21118</v>
      </c>
      <c r="D5138" t="s">
        <v>250</v>
      </c>
      <c r="E5138" t="s">
        <v>120</v>
      </c>
      <c r="F5138" t="s">
        <v>113</v>
      </c>
      <c r="G5138">
        <v>29.5</v>
      </c>
      <c r="H5138">
        <v>424</v>
      </c>
      <c r="I5138" t="s">
        <v>33</v>
      </c>
      <c r="J5138" t="str">
        <f>_xlfn.XLOOKUP(Table1_1[[#This Row],[Analyte]],[1]analyte_order!$B:$B,[1]analyte_order!$C:$C)</f>
        <v>754-91-6</v>
      </c>
      <c r="K5138">
        <f>_xlfn.XLOOKUP(Table1_1[[#This Row],[CAS_rn]],[1]analyte_order!$C:$C,[1]analyte_order!$E:$E)</f>
        <v>28</v>
      </c>
      <c r="L5138" s="3">
        <v>11.4</v>
      </c>
    </row>
    <row r="5139" spans="1:12" x14ac:dyDescent="0.3">
      <c r="A5139" t="s">
        <v>273</v>
      </c>
      <c r="B5139" s="1">
        <v>44314</v>
      </c>
      <c r="C5139" s="1" t="str">
        <f t="shared" si="80"/>
        <v>21118</v>
      </c>
      <c r="D5139" t="s">
        <v>250</v>
      </c>
      <c r="E5139" t="s">
        <v>120</v>
      </c>
      <c r="F5139" t="s">
        <v>113</v>
      </c>
      <c r="G5139">
        <v>29.5</v>
      </c>
      <c r="H5139">
        <v>424</v>
      </c>
      <c r="I5139" t="s">
        <v>34</v>
      </c>
      <c r="J5139" t="str">
        <f>_xlfn.XLOOKUP(Table1_1[[#This Row],[Analyte]],[1]analyte_order!$B:$B,[1]analyte_order!$C:$C)</f>
        <v>2806-24-8</v>
      </c>
      <c r="K5139">
        <f>_xlfn.XLOOKUP(Table1_1[[#This Row],[CAS_rn]],[1]analyte_order!$C:$C,[1]analyte_order!$E:$E)</f>
        <v>29</v>
      </c>
      <c r="L5139" s="3">
        <v>9.7500000000000003E-2</v>
      </c>
    </row>
    <row r="5140" spans="1:12" x14ac:dyDescent="0.3">
      <c r="A5140" t="s">
        <v>273</v>
      </c>
      <c r="B5140" s="1">
        <v>44314</v>
      </c>
      <c r="C5140" s="1" t="str">
        <f t="shared" si="80"/>
        <v>21118</v>
      </c>
      <c r="D5140" t="s">
        <v>250</v>
      </c>
      <c r="E5140" t="s">
        <v>120</v>
      </c>
      <c r="F5140" t="s">
        <v>113</v>
      </c>
      <c r="G5140">
        <v>29.5</v>
      </c>
      <c r="H5140">
        <v>424</v>
      </c>
      <c r="I5140" t="s">
        <v>35</v>
      </c>
      <c r="J5140" t="str">
        <f>_xlfn.XLOOKUP(Table1_1[[#This Row],[Analyte]],[1]analyte_order!$B:$B,[1]analyte_order!$C:$C)</f>
        <v>31506-32-8</v>
      </c>
      <c r="K5140">
        <f>_xlfn.XLOOKUP(Table1_1[[#This Row],[CAS_rn]],[1]analyte_order!$C:$C,[1]analyte_order!$E:$E)</f>
        <v>30</v>
      </c>
      <c r="L5140" s="3">
        <v>0.628</v>
      </c>
    </row>
    <row r="5141" spans="1:12" x14ac:dyDescent="0.3">
      <c r="A5141" t="s">
        <v>273</v>
      </c>
      <c r="B5141" s="1">
        <v>44314</v>
      </c>
      <c r="C5141" s="1" t="str">
        <f t="shared" si="80"/>
        <v>21118</v>
      </c>
      <c r="D5141" t="s">
        <v>250</v>
      </c>
      <c r="E5141" t="s">
        <v>120</v>
      </c>
      <c r="F5141" t="s">
        <v>113</v>
      </c>
      <c r="G5141">
        <v>29.5</v>
      </c>
      <c r="H5141">
        <v>424</v>
      </c>
      <c r="I5141" t="s">
        <v>36</v>
      </c>
      <c r="J5141" t="str">
        <f>_xlfn.XLOOKUP(Table1_1[[#This Row],[Analyte]],[1]analyte_order!$B:$B,[1]analyte_order!$C:$C)</f>
        <v>4151-50-2</v>
      </c>
      <c r="K5141">
        <f>_xlfn.XLOOKUP(Table1_1[[#This Row],[CAS_rn]],[1]analyte_order!$C:$C,[1]analyte_order!$E:$E)</f>
        <v>31</v>
      </c>
      <c r="L5141" s="3">
        <v>9.7500000000000003E-2</v>
      </c>
    </row>
    <row r="5142" spans="1:12" x14ac:dyDescent="0.3">
      <c r="A5142" t="s">
        <v>273</v>
      </c>
      <c r="B5142" s="1">
        <v>44314</v>
      </c>
      <c r="C5142" s="1" t="str">
        <f t="shared" si="80"/>
        <v>21118</v>
      </c>
      <c r="D5142" t="s">
        <v>250</v>
      </c>
      <c r="E5142" t="s">
        <v>120</v>
      </c>
      <c r="F5142" t="s">
        <v>113</v>
      </c>
      <c r="G5142">
        <v>29.5</v>
      </c>
      <c r="H5142">
        <v>424</v>
      </c>
      <c r="I5142" t="s">
        <v>37</v>
      </c>
      <c r="J5142" t="str">
        <f>_xlfn.XLOOKUP(Table1_1[[#This Row],[Analyte]],[1]analyte_order!$B:$B,[1]analyte_order!$C:$C)</f>
        <v>13252-13-6</v>
      </c>
      <c r="K5142">
        <f>_xlfn.XLOOKUP(Table1_1[[#This Row],[CAS_rn]],[1]analyte_order!$C:$C,[1]analyte_order!$E:$E)</f>
        <v>34</v>
      </c>
      <c r="L5142" s="3">
        <v>9.7500000000000003E-2</v>
      </c>
    </row>
    <row r="5143" spans="1:12" x14ac:dyDescent="0.3">
      <c r="A5143" t="s">
        <v>273</v>
      </c>
      <c r="B5143" s="1">
        <v>44314</v>
      </c>
      <c r="C5143" s="1" t="str">
        <f t="shared" si="80"/>
        <v>21118</v>
      </c>
      <c r="D5143" t="s">
        <v>250</v>
      </c>
      <c r="E5143" t="s">
        <v>120</v>
      </c>
      <c r="F5143" t="s">
        <v>113</v>
      </c>
      <c r="G5143">
        <v>29.5</v>
      </c>
      <c r="H5143">
        <v>424</v>
      </c>
      <c r="I5143" t="s">
        <v>38</v>
      </c>
      <c r="J5143" t="str">
        <f>_xlfn.XLOOKUP(Table1_1[[#This Row],[Analyte]],[1]analyte_order!$B:$B,[1]analyte_order!$C:$C)</f>
        <v>919005-14-4</v>
      </c>
      <c r="K5143">
        <f>_xlfn.XLOOKUP(Table1_1[[#This Row],[CAS_rn]],[1]analyte_order!$C:$C,[1]analyte_order!$E:$E)</f>
        <v>35</v>
      </c>
      <c r="L5143" s="3">
        <v>9.7500000000000003E-2</v>
      </c>
    </row>
    <row r="5144" spans="1:12" x14ac:dyDescent="0.3">
      <c r="A5144" t="s">
        <v>273</v>
      </c>
      <c r="B5144" s="1">
        <v>44314</v>
      </c>
      <c r="C5144" s="1" t="str">
        <f t="shared" si="80"/>
        <v>21118</v>
      </c>
      <c r="D5144" t="s">
        <v>250</v>
      </c>
      <c r="E5144" t="s">
        <v>120</v>
      </c>
      <c r="F5144" t="s">
        <v>113</v>
      </c>
      <c r="G5144">
        <v>29.5</v>
      </c>
      <c r="H5144">
        <v>424</v>
      </c>
      <c r="I5144" t="s">
        <v>39</v>
      </c>
      <c r="J5144" t="str">
        <f>_xlfn.XLOOKUP(Table1_1[[#This Row],[Analyte]],[1]analyte_order!$B:$B,[1]analyte_order!$C:$C)</f>
        <v>756426-58-1</v>
      </c>
      <c r="K5144">
        <f>_xlfn.XLOOKUP(Table1_1[[#This Row],[CAS_rn]],[1]analyte_order!$C:$C,[1]analyte_order!$E:$E)</f>
        <v>36</v>
      </c>
      <c r="L5144" s="3">
        <v>9.7500000000000003E-2</v>
      </c>
    </row>
    <row r="5145" spans="1:12" x14ac:dyDescent="0.3">
      <c r="A5145" t="s">
        <v>273</v>
      </c>
      <c r="B5145" s="1">
        <v>44314</v>
      </c>
      <c r="C5145" s="1" t="str">
        <f t="shared" si="80"/>
        <v>21118</v>
      </c>
      <c r="D5145" t="s">
        <v>250</v>
      </c>
      <c r="E5145" t="s">
        <v>120</v>
      </c>
      <c r="F5145" t="s">
        <v>113</v>
      </c>
      <c r="G5145">
        <v>29.5</v>
      </c>
      <c r="H5145">
        <v>424</v>
      </c>
      <c r="I5145" t="s">
        <v>40</v>
      </c>
      <c r="J5145" t="str">
        <f>_xlfn.XLOOKUP(Table1_1[[#This Row],[Analyte]],[1]analyte_order!$B:$B,[1]analyte_order!$C:$C)</f>
        <v>763051-92-9</v>
      </c>
      <c r="K5145">
        <f>_xlfn.XLOOKUP(Table1_1[[#This Row],[CAS_rn]],[1]analyte_order!$C:$C,[1]analyte_order!$E:$E)</f>
        <v>37</v>
      </c>
      <c r="L5145" s="3">
        <v>9.7500000000000003E-2</v>
      </c>
    </row>
    <row r="5146" spans="1:12" x14ac:dyDescent="0.3">
      <c r="A5146" t="s">
        <v>273</v>
      </c>
      <c r="B5146" s="1">
        <v>44314</v>
      </c>
      <c r="C5146" s="1" t="str">
        <f t="shared" si="80"/>
        <v>21118</v>
      </c>
      <c r="D5146" t="s">
        <v>250</v>
      </c>
      <c r="E5146" t="s">
        <v>120</v>
      </c>
      <c r="F5146" t="s">
        <v>113</v>
      </c>
      <c r="G5146">
        <v>29.5</v>
      </c>
      <c r="H5146">
        <v>424</v>
      </c>
      <c r="I5146" t="s">
        <v>41</v>
      </c>
      <c r="J5146" t="str">
        <f>_xlfn.XLOOKUP(Table1_1[[#This Row],[Analyte]],[1]analyte_order!$B:$B,[1]analyte_order!$C:$C)</f>
        <v>356-02-5</v>
      </c>
      <c r="K5146">
        <f>_xlfn.XLOOKUP(Table1_1[[#This Row],[CAS_rn]],[1]analyte_order!$C:$C,[1]analyte_order!$E:$E)</f>
        <v>38</v>
      </c>
      <c r="L5146" s="3">
        <v>0.97499999999999998</v>
      </c>
    </row>
    <row r="5147" spans="1:12" x14ac:dyDescent="0.3">
      <c r="A5147" t="s">
        <v>273</v>
      </c>
      <c r="B5147" s="1">
        <v>44314</v>
      </c>
      <c r="C5147" s="1" t="str">
        <f t="shared" si="80"/>
        <v>21118</v>
      </c>
      <c r="D5147" t="s">
        <v>250</v>
      </c>
      <c r="E5147" t="s">
        <v>120</v>
      </c>
      <c r="F5147" t="s">
        <v>113</v>
      </c>
      <c r="G5147">
        <v>29.5</v>
      </c>
      <c r="H5147">
        <v>424</v>
      </c>
      <c r="I5147" t="s">
        <v>42</v>
      </c>
      <c r="J5147" t="str">
        <f>_xlfn.XLOOKUP(Table1_1[[#This Row],[Analyte]],[1]analyte_order!$B:$B,[1]analyte_order!$C:$C)</f>
        <v>914637-49-3</v>
      </c>
      <c r="K5147">
        <f>_xlfn.XLOOKUP(Table1_1[[#This Row],[CAS_rn]],[1]analyte_order!$C:$C,[1]analyte_order!$E:$E)</f>
        <v>39</v>
      </c>
      <c r="L5147" s="3">
        <v>9.7500000000000003E-2</v>
      </c>
    </row>
    <row r="5148" spans="1:12" x14ac:dyDescent="0.3">
      <c r="A5148" t="s">
        <v>273</v>
      </c>
      <c r="B5148" s="1">
        <v>44314</v>
      </c>
      <c r="C5148" s="1" t="str">
        <f t="shared" si="80"/>
        <v>21118</v>
      </c>
      <c r="D5148" t="s">
        <v>250</v>
      </c>
      <c r="E5148" t="s">
        <v>120</v>
      </c>
      <c r="F5148" t="s">
        <v>113</v>
      </c>
      <c r="G5148">
        <v>29.5</v>
      </c>
      <c r="H5148">
        <v>424</v>
      </c>
      <c r="I5148" t="s">
        <v>43</v>
      </c>
      <c r="J5148" t="str">
        <f>_xlfn.XLOOKUP(Table1_1[[#This Row],[Analyte]],[1]analyte_order!$B:$B,[1]analyte_order!$C:$C)</f>
        <v>812-70-4</v>
      </c>
      <c r="K5148">
        <f>_xlfn.XLOOKUP(Table1_1[[#This Row],[CAS_rn]],[1]analyte_order!$C:$C,[1]analyte_order!$E:$E)</f>
        <v>40</v>
      </c>
      <c r="L5148" s="3">
        <v>3.22</v>
      </c>
    </row>
    <row r="5149" spans="1:12" x14ac:dyDescent="0.3">
      <c r="A5149" t="s">
        <v>273</v>
      </c>
      <c r="B5149" s="1">
        <v>44314</v>
      </c>
      <c r="C5149" s="1" t="str">
        <f t="shared" si="80"/>
        <v>21118</v>
      </c>
      <c r="D5149" t="s">
        <v>250</v>
      </c>
      <c r="E5149" t="s">
        <v>120</v>
      </c>
      <c r="F5149" t="s">
        <v>113</v>
      </c>
      <c r="G5149">
        <v>29.5</v>
      </c>
      <c r="H5149">
        <v>424</v>
      </c>
      <c r="I5149" t="s">
        <v>44</v>
      </c>
      <c r="J5149" t="str">
        <f>_xlfn.XLOOKUP(Table1_1[[#This Row],[Analyte]],[1]analyte_order!$B:$B,[1]analyte_order!$C:$C)</f>
        <v>53826-12-3</v>
      </c>
      <c r="K5149">
        <f>_xlfn.XLOOKUP(Table1_1[[#This Row],[CAS_rn]],[1]analyte_order!$C:$C,[1]analyte_order!$E:$E)</f>
        <v>41</v>
      </c>
      <c r="L5149" s="3">
        <v>9.7500000000000003E-2</v>
      </c>
    </row>
    <row r="5150" spans="1:12" x14ac:dyDescent="0.3">
      <c r="A5150" t="s">
        <v>273</v>
      </c>
      <c r="B5150" s="1">
        <v>44314</v>
      </c>
      <c r="C5150" s="1" t="str">
        <f t="shared" si="80"/>
        <v>21118</v>
      </c>
      <c r="D5150" t="s">
        <v>250</v>
      </c>
      <c r="E5150" t="s">
        <v>120</v>
      </c>
      <c r="F5150" t="s">
        <v>113</v>
      </c>
      <c r="G5150">
        <v>29.5</v>
      </c>
      <c r="H5150">
        <v>424</v>
      </c>
      <c r="I5150" t="s">
        <v>45</v>
      </c>
      <c r="J5150" t="str">
        <f>_xlfn.XLOOKUP(Table1_1[[#This Row],[Analyte]],[1]analyte_order!$B:$B,[1]analyte_order!$C:$C)</f>
        <v>27854-31-5</v>
      </c>
      <c r="K5150">
        <f>_xlfn.XLOOKUP(Table1_1[[#This Row],[CAS_rn]],[1]analyte_order!$C:$C,[1]analyte_order!$E:$E)</f>
        <v>42</v>
      </c>
      <c r="L5150" s="3">
        <v>9.7500000000000003E-2</v>
      </c>
    </row>
    <row r="5151" spans="1:12" x14ac:dyDescent="0.3">
      <c r="A5151" t="s">
        <v>273</v>
      </c>
      <c r="B5151" s="1">
        <v>44314</v>
      </c>
      <c r="C5151" s="1" t="str">
        <f t="shared" si="80"/>
        <v>21118</v>
      </c>
      <c r="D5151" t="s">
        <v>250</v>
      </c>
      <c r="E5151" t="s">
        <v>120</v>
      </c>
      <c r="F5151" t="s">
        <v>113</v>
      </c>
      <c r="G5151">
        <v>29.5</v>
      </c>
      <c r="H5151">
        <v>424</v>
      </c>
      <c r="I5151" t="s">
        <v>46</v>
      </c>
      <c r="J5151" t="str">
        <f>_xlfn.XLOOKUP(Table1_1[[#This Row],[Analyte]],[1]analyte_order!$B:$B,[1]analyte_order!$C:$C)</f>
        <v>53826-13-4</v>
      </c>
      <c r="K5151">
        <f>_xlfn.XLOOKUP(Table1_1[[#This Row],[CAS_rn]],[1]analyte_order!$C:$C,[1]analyte_order!$E:$E)</f>
        <v>43</v>
      </c>
      <c r="L5151" s="3">
        <v>9.7500000000000003E-2</v>
      </c>
    </row>
    <row r="5152" spans="1:12" x14ac:dyDescent="0.3">
      <c r="A5152" t="s">
        <v>273</v>
      </c>
      <c r="B5152" s="1">
        <v>44314</v>
      </c>
      <c r="C5152" s="1" t="str">
        <f t="shared" si="80"/>
        <v>21118</v>
      </c>
      <c r="D5152" t="s">
        <v>250</v>
      </c>
      <c r="E5152" t="s">
        <v>120</v>
      </c>
      <c r="F5152" t="s">
        <v>113</v>
      </c>
      <c r="G5152">
        <v>29.5</v>
      </c>
      <c r="H5152">
        <v>424</v>
      </c>
      <c r="I5152" t="s">
        <v>47</v>
      </c>
      <c r="J5152" t="str">
        <f>_xlfn.XLOOKUP(Table1_1[[#This Row],[Analyte]],[1]analyte_order!$B:$B,[1]analyte_order!$C:$C)</f>
        <v>161094-75-3</v>
      </c>
      <c r="K5152">
        <f>_xlfn.XLOOKUP(Table1_1[[#This Row],[CAS_rn]],[1]analyte_order!$C:$C,[1]analyte_order!$E:$E)</f>
        <v>44</v>
      </c>
      <c r="L5152" s="3">
        <v>9.7500000000000003E-2</v>
      </c>
    </row>
    <row r="5153" spans="1:12" x14ac:dyDescent="0.3">
      <c r="A5153" t="s">
        <v>273</v>
      </c>
      <c r="B5153" s="1">
        <v>44314</v>
      </c>
      <c r="C5153" s="1" t="str">
        <f t="shared" si="80"/>
        <v>21118</v>
      </c>
      <c r="D5153" t="s">
        <v>250</v>
      </c>
      <c r="E5153" t="s">
        <v>120</v>
      </c>
      <c r="F5153" t="s">
        <v>113</v>
      </c>
      <c r="G5153">
        <v>29.5</v>
      </c>
      <c r="H5153">
        <v>424</v>
      </c>
      <c r="I5153" t="s">
        <v>48</v>
      </c>
      <c r="J5153" t="str">
        <f>_xlfn.XLOOKUP(Table1_1[[#This Row],[Analyte]],[1]analyte_order!$B:$B,[1]analyte_order!$C:$C)</f>
        <v>70887-84-2</v>
      </c>
      <c r="K5153">
        <f>_xlfn.XLOOKUP(Table1_1[[#This Row],[CAS_rn]],[1]analyte_order!$C:$C,[1]analyte_order!$E:$E)</f>
        <v>45</v>
      </c>
      <c r="L5153" s="3">
        <v>9.7500000000000003E-2</v>
      </c>
    </row>
    <row r="5154" spans="1:12" x14ac:dyDescent="0.3">
      <c r="A5154" t="s">
        <v>273</v>
      </c>
      <c r="B5154" s="1">
        <v>44314</v>
      </c>
      <c r="C5154" s="1" t="str">
        <f t="shared" si="80"/>
        <v>21118</v>
      </c>
      <c r="D5154" t="s">
        <v>250</v>
      </c>
      <c r="E5154" t="s">
        <v>120</v>
      </c>
      <c r="F5154" t="s">
        <v>113</v>
      </c>
      <c r="G5154">
        <v>29.5</v>
      </c>
      <c r="H5154">
        <v>424</v>
      </c>
      <c r="I5154" t="s">
        <v>49</v>
      </c>
      <c r="J5154" t="str">
        <f>_xlfn.XLOOKUP(Table1_1[[#This Row],[Analyte]],[1]analyte_order!$B:$B,[1]analyte_order!$C:$C)</f>
        <v>57677-95-9</v>
      </c>
      <c r="K5154">
        <f>_xlfn.XLOOKUP(Table1_1[[#This Row],[CAS_rn]],[1]analyte_order!$C:$C,[1]analyte_order!$E:$E)</f>
        <v>46</v>
      </c>
      <c r="L5154" s="3">
        <v>0.24399999999999999</v>
      </c>
    </row>
    <row r="5155" spans="1:12" x14ac:dyDescent="0.3">
      <c r="A5155" t="s">
        <v>273</v>
      </c>
      <c r="B5155" s="1">
        <v>44314</v>
      </c>
      <c r="C5155" s="1" t="str">
        <f t="shared" si="80"/>
        <v>21118</v>
      </c>
      <c r="D5155" t="s">
        <v>250</v>
      </c>
      <c r="E5155" t="s">
        <v>120</v>
      </c>
      <c r="F5155" t="s">
        <v>113</v>
      </c>
      <c r="G5155">
        <v>29.5</v>
      </c>
      <c r="H5155">
        <v>424</v>
      </c>
      <c r="I5155" t="s">
        <v>50</v>
      </c>
      <c r="J5155" t="str">
        <f>_xlfn.XLOOKUP(Table1_1[[#This Row],[Analyte]],[1]analyte_order!$B:$B,[1]analyte_order!$C:$C)</f>
        <v>30334-69-1</v>
      </c>
      <c r="K5155">
        <f>_xlfn.XLOOKUP(Table1_1[[#This Row],[CAS_rn]],[1]analyte_order!$C:$C,[1]analyte_order!$E:$E)</f>
        <v>51</v>
      </c>
      <c r="L5155" s="3">
        <v>12.7</v>
      </c>
    </row>
    <row r="5156" spans="1:12" x14ac:dyDescent="0.3">
      <c r="A5156" t="s">
        <v>273</v>
      </c>
      <c r="B5156" s="1">
        <v>44314</v>
      </c>
      <c r="C5156" s="1" t="str">
        <f t="shared" si="80"/>
        <v>21118</v>
      </c>
      <c r="D5156" t="s">
        <v>250</v>
      </c>
      <c r="E5156" t="s">
        <v>120</v>
      </c>
      <c r="F5156" t="s">
        <v>113</v>
      </c>
      <c r="G5156">
        <v>29.5</v>
      </c>
      <c r="H5156">
        <v>424</v>
      </c>
      <c r="I5156" t="s">
        <v>51</v>
      </c>
      <c r="J5156" t="str">
        <f>_xlfn.XLOOKUP(Table1_1[[#This Row],[Analyte]],[1]analyte_order!$B:$B,[1]analyte_order!$C:$C)</f>
        <v>41997-13-1</v>
      </c>
      <c r="K5156">
        <f>_xlfn.XLOOKUP(Table1_1[[#This Row],[CAS_rn]],[1]analyte_order!$C:$C,[1]analyte_order!$E:$E)</f>
        <v>52</v>
      </c>
      <c r="L5156" s="3">
        <v>38.1</v>
      </c>
    </row>
    <row r="5157" spans="1:12" x14ac:dyDescent="0.3">
      <c r="A5157" t="s">
        <v>273</v>
      </c>
      <c r="B5157" s="1">
        <v>44314</v>
      </c>
      <c r="C5157" s="1" t="str">
        <f t="shared" si="80"/>
        <v>21118</v>
      </c>
      <c r="D5157" t="s">
        <v>250</v>
      </c>
      <c r="E5157" t="s">
        <v>120</v>
      </c>
      <c r="F5157" t="s">
        <v>113</v>
      </c>
      <c r="G5157">
        <v>29.5</v>
      </c>
      <c r="H5157">
        <v>424</v>
      </c>
      <c r="I5157" t="s">
        <v>52</v>
      </c>
      <c r="J5157" t="str">
        <f>_xlfn.XLOOKUP(Table1_1[[#This Row],[Analyte]],[1]analyte_order!$B:$B,[1]analyte_order!$C:$C)</f>
        <v>423-41-6</v>
      </c>
      <c r="K5157">
        <f>_xlfn.XLOOKUP(Table1_1[[#This Row],[CAS_rn]],[1]analyte_order!$C:$C,[1]analyte_order!$E:$E)</f>
        <v>53</v>
      </c>
      <c r="L5157" s="3">
        <v>0.24399999999999999</v>
      </c>
    </row>
    <row r="5158" spans="1:12" x14ac:dyDescent="0.3">
      <c r="A5158" t="s">
        <v>273</v>
      </c>
      <c r="B5158" s="1">
        <v>44314</v>
      </c>
      <c r="C5158" s="1" t="str">
        <f t="shared" si="80"/>
        <v>21118</v>
      </c>
      <c r="D5158" t="s">
        <v>250</v>
      </c>
      <c r="E5158" t="s">
        <v>120</v>
      </c>
      <c r="F5158" t="s">
        <v>113</v>
      </c>
      <c r="G5158">
        <v>29.5</v>
      </c>
      <c r="H5158">
        <v>424</v>
      </c>
      <c r="I5158" t="s">
        <v>53</v>
      </c>
      <c r="J5158" t="str">
        <f>_xlfn.XLOOKUP(Table1_1[[#This Row],[Analyte]],[1]analyte_order!$B:$B,[1]analyte_order!$C:$C)</f>
        <v>777011-38-8</v>
      </c>
      <c r="K5158">
        <f>_xlfn.XLOOKUP(Table1_1[[#This Row],[CAS_rn]],[1]analyte_order!$C:$C,[1]analyte_order!$E:$E)</f>
        <v>54</v>
      </c>
      <c r="L5158" s="3">
        <v>12.5</v>
      </c>
    </row>
    <row r="5159" spans="1:12" x14ac:dyDescent="0.3">
      <c r="A5159" t="s">
        <v>273</v>
      </c>
      <c r="B5159" s="1">
        <v>44314</v>
      </c>
      <c r="C5159" s="1" t="str">
        <f t="shared" si="80"/>
        <v>21118</v>
      </c>
      <c r="D5159" t="s">
        <v>250</v>
      </c>
      <c r="E5159" t="s">
        <v>120</v>
      </c>
      <c r="F5159" t="s">
        <v>113</v>
      </c>
      <c r="G5159">
        <v>29.5</v>
      </c>
      <c r="H5159">
        <v>424</v>
      </c>
      <c r="I5159" t="s">
        <v>54</v>
      </c>
      <c r="J5159" t="str">
        <f>_xlfn.XLOOKUP(Table1_1[[#This Row],[Analyte]],[1]analyte_order!$B:$B,[1]analyte_order!$C:$C)</f>
        <v>646-83-3</v>
      </c>
      <c r="K5159">
        <f>_xlfn.XLOOKUP(Table1_1[[#This Row],[CAS_rn]],[1]analyte_order!$C:$C,[1]analyte_order!$E:$E)</f>
        <v>55</v>
      </c>
      <c r="L5159" s="3">
        <v>9.7500000000000003E-2</v>
      </c>
    </row>
    <row r="5160" spans="1:12" x14ac:dyDescent="0.3">
      <c r="A5160" t="s">
        <v>273</v>
      </c>
      <c r="B5160" s="1">
        <v>44314</v>
      </c>
      <c r="C5160" s="1" t="str">
        <f t="shared" si="80"/>
        <v>21118</v>
      </c>
      <c r="D5160" t="s">
        <v>250</v>
      </c>
      <c r="E5160" t="s">
        <v>120</v>
      </c>
      <c r="F5160" t="s">
        <v>113</v>
      </c>
      <c r="G5160">
        <v>29.5</v>
      </c>
      <c r="H5160">
        <v>424</v>
      </c>
      <c r="I5160" t="s">
        <v>55</v>
      </c>
      <c r="J5160" t="str">
        <f>_xlfn.XLOOKUP(Table1_1[[#This Row],[Analyte]],[1]analyte_order!$B:$B,[1]analyte_order!$C:$C)</f>
        <v>678-41-1</v>
      </c>
      <c r="K5160">
        <f>_xlfn.XLOOKUP(Table1_1[[#This Row],[CAS_rn]],[1]analyte_order!$C:$C,[1]analyte_order!$E:$E)</f>
        <v>56</v>
      </c>
      <c r="L5160" s="3">
        <v>9.7500000000000003E-2</v>
      </c>
    </row>
    <row r="5161" spans="1:12" x14ac:dyDescent="0.3">
      <c r="A5161" t="s">
        <v>273</v>
      </c>
      <c r="B5161" s="1">
        <v>44314</v>
      </c>
      <c r="C5161" s="1" t="str">
        <f t="shared" si="80"/>
        <v>21118</v>
      </c>
      <c r="D5161" t="s">
        <v>250</v>
      </c>
      <c r="E5161" t="s">
        <v>120</v>
      </c>
      <c r="F5161" t="s">
        <v>113</v>
      </c>
      <c r="G5161">
        <v>29.5</v>
      </c>
      <c r="H5161">
        <v>424</v>
      </c>
      <c r="I5161" t="s">
        <v>56</v>
      </c>
      <c r="J5161" t="str">
        <f>_xlfn.XLOOKUP(Table1_1[[#This Row],[Analyte]],[1]analyte_order!$B:$B,[1]analyte_order!$C:$C)</f>
        <v>2965-52-8</v>
      </c>
      <c r="K5161">
        <f>_xlfn.XLOOKUP(Table1_1[[#This Row],[CAS_rn]],[1]analyte_order!$C:$C,[1]analyte_order!$E:$E)</f>
        <v>57</v>
      </c>
      <c r="L5161" s="3">
        <v>9.7500000000000003E-2</v>
      </c>
    </row>
    <row r="5162" spans="1:12" x14ac:dyDescent="0.3">
      <c r="A5162" t="s">
        <v>274</v>
      </c>
      <c r="B5162" s="1">
        <v>44314</v>
      </c>
      <c r="C5162" s="1" t="str">
        <f t="shared" si="80"/>
        <v>21118</v>
      </c>
      <c r="D5162" t="s">
        <v>250</v>
      </c>
      <c r="E5162" t="s">
        <v>120</v>
      </c>
      <c r="F5162" t="s">
        <v>115</v>
      </c>
      <c r="G5162">
        <v>29.5</v>
      </c>
      <c r="H5162">
        <v>424</v>
      </c>
      <c r="I5162" t="s">
        <v>7</v>
      </c>
      <c r="J5162" t="str">
        <f>_xlfn.XLOOKUP(Table1_1[[#This Row],[Analyte]],[1]analyte_order!$B:$B,[1]analyte_order!$C:$C)</f>
        <v>375-22-4</v>
      </c>
      <c r="K5162">
        <f>_xlfn.XLOOKUP(Table1_1[[#This Row],[CAS_rn]],[1]analyte_order!$C:$C,[1]analyte_order!$E:$E)</f>
        <v>1</v>
      </c>
      <c r="L5162" s="3">
        <v>7.4999999999999997E-2</v>
      </c>
    </row>
    <row r="5163" spans="1:12" x14ac:dyDescent="0.3">
      <c r="A5163" t="s">
        <v>274</v>
      </c>
      <c r="B5163" s="1">
        <v>44314</v>
      </c>
      <c r="C5163" s="1" t="str">
        <f t="shared" si="80"/>
        <v>21118</v>
      </c>
      <c r="D5163" t="s">
        <v>250</v>
      </c>
      <c r="E5163" t="s">
        <v>120</v>
      </c>
      <c r="F5163" t="s">
        <v>115</v>
      </c>
      <c r="G5163">
        <v>29.5</v>
      </c>
      <c r="H5163">
        <v>424</v>
      </c>
      <c r="I5163" t="s">
        <v>8</v>
      </c>
      <c r="J5163" t="str">
        <f>_xlfn.XLOOKUP(Table1_1[[#This Row],[Analyte]],[1]analyte_order!$B:$B,[1]analyte_order!$C:$C)</f>
        <v>2706-90-3</v>
      </c>
      <c r="K5163">
        <f>_xlfn.XLOOKUP(Table1_1[[#This Row],[CAS_rn]],[1]analyte_order!$C:$C,[1]analyte_order!$E:$E)</f>
        <v>2</v>
      </c>
      <c r="L5163" s="3">
        <v>7.4999999999999997E-2</v>
      </c>
    </row>
    <row r="5164" spans="1:12" x14ac:dyDescent="0.3">
      <c r="A5164" t="s">
        <v>274</v>
      </c>
      <c r="B5164" s="1">
        <v>44314</v>
      </c>
      <c r="C5164" s="1" t="str">
        <f t="shared" si="80"/>
        <v>21118</v>
      </c>
      <c r="D5164" t="s">
        <v>250</v>
      </c>
      <c r="E5164" t="s">
        <v>120</v>
      </c>
      <c r="F5164" t="s">
        <v>115</v>
      </c>
      <c r="G5164">
        <v>29.5</v>
      </c>
      <c r="H5164">
        <v>424</v>
      </c>
      <c r="I5164" t="s">
        <v>9</v>
      </c>
      <c r="J5164" t="str">
        <f>_xlfn.XLOOKUP(Table1_1[[#This Row],[Analyte]],[1]analyte_order!$B:$B,[1]analyte_order!$C:$C)</f>
        <v>307-24-4</v>
      </c>
      <c r="K5164">
        <f>_xlfn.XLOOKUP(Table1_1[[#This Row],[CAS_rn]],[1]analyte_order!$C:$C,[1]analyte_order!$E:$E)</f>
        <v>3</v>
      </c>
      <c r="L5164" s="3">
        <v>7.4999999999999997E-2</v>
      </c>
    </row>
    <row r="5165" spans="1:12" x14ac:dyDescent="0.3">
      <c r="A5165" t="s">
        <v>274</v>
      </c>
      <c r="B5165" s="1">
        <v>44314</v>
      </c>
      <c r="C5165" s="1" t="str">
        <f t="shared" si="80"/>
        <v>21118</v>
      </c>
      <c r="D5165" t="s">
        <v>250</v>
      </c>
      <c r="E5165" t="s">
        <v>120</v>
      </c>
      <c r="F5165" t="s">
        <v>115</v>
      </c>
      <c r="G5165">
        <v>29.5</v>
      </c>
      <c r="H5165">
        <v>424</v>
      </c>
      <c r="I5165" t="s">
        <v>10</v>
      </c>
      <c r="J5165" t="str">
        <f>_xlfn.XLOOKUP(Table1_1[[#This Row],[Analyte]],[1]analyte_order!$B:$B,[1]analyte_order!$C:$C)</f>
        <v>375-85-9</v>
      </c>
      <c r="K5165">
        <f>_xlfn.XLOOKUP(Table1_1[[#This Row],[CAS_rn]],[1]analyte_order!$C:$C,[1]analyte_order!$E:$E)</f>
        <v>4</v>
      </c>
      <c r="L5165" s="3">
        <v>7.4999999999999997E-2</v>
      </c>
    </row>
    <row r="5166" spans="1:12" x14ac:dyDescent="0.3">
      <c r="A5166" t="s">
        <v>274</v>
      </c>
      <c r="B5166" s="1">
        <v>44314</v>
      </c>
      <c r="C5166" s="1" t="str">
        <f t="shared" si="80"/>
        <v>21118</v>
      </c>
      <c r="D5166" t="s">
        <v>250</v>
      </c>
      <c r="E5166" t="s">
        <v>120</v>
      </c>
      <c r="F5166" t="s">
        <v>115</v>
      </c>
      <c r="G5166">
        <v>29.5</v>
      </c>
      <c r="H5166">
        <v>424</v>
      </c>
      <c r="I5166" t="s">
        <v>11</v>
      </c>
      <c r="J5166" t="str">
        <f>_xlfn.XLOOKUP(Table1_1[[#This Row],[Analyte]],[1]analyte_order!$B:$B,[1]analyte_order!$C:$C)</f>
        <v>335-67-1</v>
      </c>
      <c r="K5166">
        <f>_xlfn.XLOOKUP(Table1_1[[#This Row],[CAS_rn]],[1]analyte_order!$C:$C,[1]analyte_order!$E:$E)</f>
        <v>5</v>
      </c>
      <c r="L5166" s="3">
        <v>7.4999999999999997E-2</v>
      </c>
    </row>
    <row r="5167" spans="1:12" x14ac:dyDescent="0.3">
      <c r="A5167" t="s">
        <v>274</v>
      </c>
      <c r="B5167" s="1">
        <v>44314</v>
      </c>
      <c r="C5167" s="1" t="str">
        <f t="shared" si="80"/>
        <v>21118</v>
      </c>
      <c r="D5167" t="s">
        <v>250</v>
      </c>
      <c r="E5167" t="s">
        <v>120</v>
      </c>
      <c r="F5167" t="s">
        <v>115</v>
      </c>
      <c r="G5167">
        <v>29.5</v>
      </c>
      <c r="H5167">
        <v>424</v>
      </c>
      <c r="I5167" t="s">
        <v>12</v>
      </c>
      <c r="J5167" t="str">
        <f>_xlfn.XLOOKUP(Table1_1[[#This Row],[Analyte]],[1]analyte_order!$B:$B,[1]analyte_order!$C:$C)</f>
        <v>375-95-1</v>
      </c>
      <c r="K5167">
        <f>_xlfn.XLOOKUP(Table1_1[[#This Row],[CAS_rn]],[1]analyte_order!$C:$C,[1]analyte_order!$E:$E)</f>
        <v>6</v>
      </c>
      <c r="L5167" s="3">
        <v>7.4999999999999997E-2</v>
      </c>
    </row>
    <row r="5168" spans="1:12" x14ac:dyDescent="0.3">
      <c r="A5168" t="s">
        <v>274</v>
      </c>
      <c r="B5168" s="1">
        <v>44314</v>
      </c>
      <c r="C5168" s="1" t="str">
        <f t="shared" si="80"/>
        <v>21118</v>
      </c>
      <c r="D5168" t="s">
        <v>250</v>
      </c>
      <c r="E5168" t="s">
        <v>120</v>
      </c>
      <c r="F5168" t="s">
        <v>115</v>
      </c>
      <c r="G5168">
        <v>29.5</v>
      </c>
      <c r="H5168">
        <v>424</v>
      </c>
      <c r="I5168" t="s">
        <v>19</v>
      </c>
      <c r="J5168" t="str">
        <f>_xlfn.XLOOKUP(Table1_1[[#This Row],[Analyte]],[1]analyte_order!$B:$B,[1]analyte_order!$C:$C)</f>
        <v>335-76-2</v>
      </c>
      <c r="K5168">
        <f>_xlfn.XLOOKUP(Table1_1[[#This Row],[CAS_rn]],[1]analyte_order!$C:$C,[1]analyte_order!$E:$E)</f>
        <v>7</v>
      </c>
      <c r="L5168" s="3">
        <v>2.54</v>
      </c>
    </row>
    <row r="5169" spans="1:12" x14ac:dyDescent="0.3">
      <c r="A5169" t="s">
        <v>274</v>
      </c>
      <c r="B5169" s="1">
        <v>44314</v>
      </c>
      <c r="C5169" s="1" t="str">
        <f t="shared" si="80"/>
        <v>21118</v>
      </c>
      <c r="D5169" t="s">
        <v>250</v>
      </c>
      <c r="E5169" t="s">
        <v>120</v>
      </c>
      <c r="F5169" t="s">
        <v>115</v>
      </c>
      <c r="G5169">
        <v>29.5</v>
      </c>
      <c r="H5169">
        <v>424</v>
      </c>
      <c r="I5169" t="s">
        <v>20</v>
      </c>
      <c r="J5169" t="str">
        <f>_xlfn.XLOOKUP(Table1_1[[#This Row],[Analyte]],[1]analyte_order!$B:$B,[1]analyte_order!$C:$C)</f>
        <v>2058-94-8</v>
      </c>
      <c r="K5169">
        <f>_xlfn.XLOOKUP(Table1_1[[#This Row],[CAS_rn]],[1]analyte_order!$C:$C,[1]analyte_order!$E:$E)</f>
        <v>8</v>
      </c>
      <c r="L5169" s="3">
        <v>4.75</v>
      </c>
    </row>
    <row r="5170" spans="1:12" x14ac:dyDescent="0.3">
      <c r="A5170" t="s">
        <v>274</v>
      </c>
      <c r="B5170" s="1">
        <v>44314</v>
      </c>
      <c r="C5170" s="1" t="str">
        <f t="shared" si="80"/>
        <v>21118</v>
      </c>
      <c r="D5170" t="s">
        <v>250</v>
      </c>
      <c r="E5170" t="s">
        <v>120</v>
      </c>
      <c r="F5170" t="s">
        <v>115</v>
      </c>
      <c r="G5170">
        <v>29.5</v>
      </c>
      <c r="H5170">
        <v>424</v>
      </c>
      <c r="I5170" t="s">
        <v>21</v>
      </c>
      <c r="J5170" t="str">
        <f>_xlfn.XLOOKUP(Table1_1[[#This Row],[Analyte]],[1]analyte_order!$B:$B,[1]analyte_order!$C:$C)</f>
        <v>307-55-1</v>
      </c>
      <c r="K5170">
        <f>_xlfn.XLOOKUP(Table1_1[[#This Row],[CAS_rn]],[1]analyte_order!$C:$C,[1]analyte_order!$E:$E)</f>
        <v>9</v>
      </c>
      <c r="L5170" s="3">
        <v>5.3</v>
      </c>
    </row>
    <row r="5171" spans="1:12" x14ac:dyDescent="0.3">
      <c r="A5171" t="s">
        <v>274</v>
      </c>
      <c r="B5171" s="1">
        <v>44314</v>
      </c>
      <c r="C5171" s="1" t="str">
        <f t="shared" si="80"/>
        <v>21118</v>
      </c>
      <c r="D5171" t="s">
        <v>250</v>
      </c>
      <c r="E5171" t="s">
        <v>120</v>
      </c>
      <c r="F5171" t="s">
        <v>115</v>
      </c>
      <c r="G5171">
        <v>29.5</v>
      </c>
      <c r="H5171">
        <v>424</v>
      </c>
      <c r="I5171" t="s">
        <v>22</v>
      </c>
      <c r="J5171" t="str">
        <f>_xlfn.XLOOKUP(Table1_1[[#This Row],[Analyte]],[1]analyte_order!$B:$B,[1]analyte_order!$C:$C)</f>
        <v>72629-94-8</v>
      </c>
      <c r="K5171">
        <f>_xlfn.XLOOKUP(Table1_1[[#This Row],[CAS_rn]],[1]analyte_order!$C:$C,[1]analyte_order!$E:$E)</f>
        <v>10</v>
      </c>
      <c r="L5171" s="3">
        <v>3.09</v>
      </c>
    </row>
    <row r="5172" spans="1:12" x14ac:dyDescent="0.3">
      <c r="A5172" t="s">
        <v>274</v>
      </c>
      <c r="B5172" s="1">
        <v>44314</v>
      </c>
      <c r="C5172" s="1" t="str">
        <f t="shared" si="80"/>
        <v>21118</v>
      </c>
      <c r="D5172" t="s">
        <v>250</v>
      </c>
      <c r="E5172" t="s">
        <v>120</v>
      </c>
      <c r="F5172" t="s">
        <v>115</v>
      </c>
      <c r="G5172">
        <v>29.5</v>
      </c>
      <c r="H5172">
        <v>424</v>
      </c>
      <c r="I5172" t="s">
        <v>23</v>
      </c>
      <c r="J5172" t="str">
        <f>_xlfn.XLOOKUP(Table1_1[[#This Row],[Analyte]],[1]analyte_order!$B:$B,[1]analyte_order!$C:$C)</f>
        <v>376-06-7</v>
      </c>
      <c r="K5172">
        <f>_xlfn.XLOOKUP(Table1_1[[#This Row],[CAS_rn]],[1]analyte_order!$C:$C,[1]analyte_order!$E:$E)</f>
        <v>11</v>
      </c>
      <c r="L5172" s="3">
        <v>2.74</v>
      </c>
    </row>
    <row r="5173" spans="1:12" x14ac:dyDescent="0.3">
      <c r="A5173" t="s">
        <v>274</v>
      </c>
      <c r="B5173" s="1">
        <v>44314</v>
      </c>
      <c r="C5173" s="1" t="str">
        <f t="shared" si="80"/>
        <v>21118</v>
      </c>
      <c r="D5173" t="s">
        <v>250</v>
      </c>
      <c r="E5173" t="s">
        <v>120</v>
      </c>
      <c r="F5173" t="s">
        <v>115</v>
      </c>
      <c r="G5173">
        <v>29.5</v>
      </c>
      <c r="H5173">
        <v>424</v>
      </c>
      <c r="I5173" t="s">
        <v>24</v>
      </c>
      <c r="J5173" t="str">
        <f>_xlfn.XLOOKUP(Table1_1[[#This Row],[Analyte]],[1]analyte_order!$B:$B,[1]analyte_order!$C:$C)</f>
        <v>67905-19-5</v>
      </c>
      <c r="K5173">
        <f>_xlfn.XLOOKUP(Table1_1[[#This Row],[CAS_rn]],[1]analyte_order!$C:$C,[1]analyte_order!$E:$E)</f>
        <v>12</v>
      </c>
      <c r="L5173" s="3">
        <v>7.4999999999999997E-2</v>
      </c>
    </row>
    <row r="5174" spans="1:12" x14ac:dyDescent="0.3">
      <c r="A5174" t="s">
        <v>274</v>
      </c>
      <c r="B5174" s="1">
        <v>44314</v>
      </c>
      <c r="C5174" s="1" t="str">
        <f t="shared" si="80"/>
        <v>21118</v>
      </c>
      <c r="D5174" t="s">
        <v>250</v>
      </c>
      <c r="E5174" t="s">
        <v>120</v>
      </c>
      <c r="F5174" t="s">
        <v>115</v>
      </c>
      <c r="G5174">
        <v>29.5</v>
      </c>
      <c r="H5174">
        <v>424</v>
      </c>
      <c r="I5174" t="s">
        <v>13</v>
      </c>
      <c r="J5174" t="str">
        <f>_xlfn.XLOOKUP(Table1_1[[#This Row],[Analyte]],[1]analyte_order!$B:$B,[1]analyte_order!$C:$C)</f>
        <v>375-73-5</v>
      </c>
      <c r="K5174">
        <f>_xlfn.XLOOKUP(Table1_1[[#This Row],[CAS_rn]],[1]analyte_order!$C:$C,[1]analyte_order!$E:$E)</f>
        <v>14</v>
      </c>
      <c r="L5174" s="3">
        <v>7.4999999999999997E-2</v>
      </c>
    </row>
    <row r="5175" spans="1:12" x14ac:dyDescent="0.3">
      <c r="A5175" t="s">
        <v>274</v>
      </c>
      <c r="B5175" s="1">
        <v>44314</v>
      </c>
      <c r="C5175" s="1" t="str">
        <f t="shared" si="80"/>
        <v>21118</v>
      </c>
      <c r="D5175" t="s">
        <v>250</v>
      </c>
      <c r="E5175" t="s">
        <v>120</v>
      </c>
      <c r="F5175" t="s">
        <v>115</v>
      </c>
      <c r="G5175">
        <v>29.5</v>
      </c>
      <c r="H5175">
        <v>424</v>
      </c>
      <c r="I5175" t="s">
        <v>14</v>
      </c>
      <c r="J5175" t="str">
        <f>_xlfn.XLOOKUP(Table1_1[[#This Row],[Analyte]],[1]analyte_order!$B:$B,[1]analyte_order!$C:$C)</f>
        <v>2706-91-4</v>
      </c>
      <c r="K5175">
        <f>_xlfn.XLOOKUP(Table1_1[[#This Row],[CAS_rn]],[1]analyte_order!$C:$C,[1]analyte_order!$E:$E)</f>
        <v>15</v>
      </c>
      <c r="L5175" s="3">
        <v>7.4999999999999997E-2</v>
      </c>
    </row>
    <row r="5176" spans="1:12" x14ac:dyDescent="0.3">
      <c r="A5176" t="s">
        <v>274</v>
      </c>
      <c r="B5176" s="1">
        <v>44314</v>
      </c>
      <c r="C5176" s="1" t="str">
        <f t="shared" si="80"/>
        <v>21118</v>
      </c>
      <c r="D5176" t="s">
        <v>250</v>
      </c>
      <c r="E5176" t="s">
        <v>120</v>
      </c>
      <c r="F5176" t="s">
        <v>115</v>
      </c>
      <c r="G5176">
        <v>29.5</v>
      </c>
      <c r="H5176">
        <v>424</v>
      </c>
      <c r="I5176" t="s">
        <v>15</v>
      </c>
      <c r="J5176" t="str">
        <f>_xlfn.XLOOKUP(Table1_1[[#This Row],[Analyte]],[1]analyte_order!$B:$B,[1]analyte_order!$C:$C)</f>
        <v>355-46-4</v>
      </c>
      <c r="K5176">
        <f>_xlfn.XLOOKUP(Table1_1[[#This Row],[CAS_rn]],[1]analyte_order!$C:$C,[1]analyte_order!$E:$E)</f>
        <v>16</v>
      </c>
      <c r="L5176" s="3">
        <v>0.74199999999999999</v>
      </c>
    </row>
    <row r="5177" spans="1:12" x14ac:dyDescent="0.3">
      <c r="A5177" t="s">
        <v>274</v>
      </c>
      <c r="B5177" s="1">
        <v>44314</v>
      </c>
      <c r="C5177" s="1" t="str">
        <f t="shared" si="80"/>
        <v>21118</v>
      </c>
      <c r="D5177" t="s">
        <v>250</v>
      </c>
      <c r="E5177" t="s">
        <v>120</v>
      </c>
      <c r="F5177" t="s">
        <v>115</v>
      </c>
      <c r="G5177">
        <v>29.5</v>
      </c>
      <c r="H5177">
        <v>424</v>
      </c>
      <c r="I5177" t="s">
        <v>16</v>
      </c>
      <c r="J5177" t="str">
        <f>_xlfn.XLOOKUP(Table1_1[[#This Row],[Analyte]],[1]analyte_order!$B:$B,[1]analyte_order!$C:$C)</f>
        <v>375-92-8</v>
      </c>
      <c r="K5177">
        <f>_xlfn.XLOOKUP(Table1_1[[#This Row],[CAS_rn]],[1]analyte_order!$C:$C,[1]analyte_order!$E:$E)</f>
        <v>17</v>
      </c>
      <c r="L5177" s="3">
        <v>0.32600000000000001</v>
      </c>
    </row>
    <row r="5178" spans="1:12" x14ac:dyDescent="0.3">
      <c r="A5178" t="s">
        <v>274</v>
      </c>
      <c r="B5178" s="1">
        <v>44314</v>
      </c>
      <c r="C5178" s="1" t="str">
        <f t="shared" si="80"/>
        <v>21118</v>
      </c>
      <c r="D5178" t="s">
        <v>250</v>
      </c>
      <c r="E5178" t="s">
        <v>120</v>
      </c>
      <c r="F5178" t="s">
        <v>115</v>
      </c>
      <c r="G5178">
        <v>29.5</v>
      </c>
      <c r="H5178">
        <v>424</v>
      </c>
      <c r="I5178" t="s">
        <v>17</v>
      </c>
      <c r="J5178" t="str">
        <f>_xlfn.XLOOKUP(Table1_1[[#This Row],[Analyte]],[1]analyte_order!$B:$B,[1]analyte_order!$C:$C)</f>
        <v>1763-23-1</v>
      </c>
      <c r="K5178">
        <f>_xlfn.XLOOKUP(Table1_1[[#This Row],[CAS_rn]],[1]analyte_order!$C:$C,[1]analyte_order!$E:$E)</f>
        <v>18</v>
      </c>
      <c r="L5178" s="3">
        <v>333</v>
      </c>
    </row>
    <row r="5179" spans="1:12" x14ac:dyDescent="0.3">
      <c r="A5179" t="s">
        <v>274</v>
      </c>
      <c r="B5179" s="1">
        <v>44314</v>
      </c>
      <c r="C5179" s="1" t="str">
        <f t="shared" si="80"/>
        <v>21118</v>
      </c>
      <c r="D5179" t="s">
        <v>250</v>
      </c>
      <c r="E5179" t="s">
        <v>120</v>
      </c>
      <c r="F5179" t="s">
        <v>115</v>
      </c>
      <c r="G5179">
        <v>29.5</v>
      </c>
      <c r="H5179">
        <v>424</v>
      </c>
      <c r="I5179" t="s">
        <v>25</v>
      </c>
      <c r="J5179" t="str">
        <f>_xlfn.XLOOKUP(Table1_1[[#This Row],[Analyte]],[1]analyte_order!$B:$B,[1]analyte_order!$C:$C)</f>
        <v>68259-12-1</v>
      </c>
      <c r="K5179">
        <f>_xlfn.XLOOKUP(Table1_1[[#This Row],[CAS_rn]],[1]analyte_order!$C:$C,[1]analyte_order!$E:$E)</f>
        <v>19</v>
      </c>
      <c r="L5179" s="3">
        <v>4.59</v>
      </c>
    </row>
    <row r="5180" spans="1:12" x14ac:dyDescent="0.3">
      <c r="A5180" t="s">
        <v>274</v>
      </c>
      <c r="B5180" s="1">
        <v>44314</v>
      </c>
      <c r="C5180" s="1" t="str">
        <f t="shared" si="80"/>
        <v>21118</v>
      </c>
      <c r="D5180" t="s">
        <v>250</v>
      </c>
      <c r="E5180" t="s">
        <v>120</v>
      </c>
      <c r="F5180" t="s">
        <v>115</v>
      </c>
      <c r="G5180">
        <v>29.5</v>
      </c>
      <c r="H5180">
        <v>424</v>
      </c>
      <c r="I5180" t="s">
        <v>26</v>
      </c>
      <c r="J5180" t="str">
        <f>_xlfn.XLOOKUP(Table1_1[[#This Row],[Analyte]],[1]analyte_order!$B:$B,[1]analyte_order!$C:$C)</f>
        <v>335-77-3</v>
      </c>
      <c r="K5180">
        <f>_xlfn.XLOOKUP(Table1_1[[#This Row],[CAS_rn]],[1]analyte_order!$C:$C,[1]analyte_order!$E:$E)</f>
        <v>20</v>
      </c>
      <c r="L5180" s="3">
        <v>6.78</v>
      </c>
    </row>
    <row r="5181" spans="1:12" x14ac:dyDescent="0.3">
      <c r="A5181" t="s">
        <v>274</v>
      </c>
      <c r="B5181" s="1">
        <v>44314</v>
      </c>
      <c r="C5181" s="1" t="str">
        <f t="shared" si="80"/>
        <v>21118</v>
      </c>
      <c r="D5181" t="s">
        <v>250</v>
      </c>
      <c r="E5181" t="s">
        <v>120</v>
      </c>
      <c r="F5181" t="s">
        <v>115</v>
      </c>
      <c r="G5181">
        <v>29.5</v>
      </c>
      <c r="H5181">
        <v>424</v>
      </c>
      <c r="I5181" t="s">
        <v>27</v>
      </c>
      <c r="J5181" t="str">
        <f>_xlfn.XLOOKUP(Table1_1[[#This Row],[Analyte]],[1]analyte_order!$B:$B,[1]analyte_order!$C:$C)</f>
        <v>79780-39-5</v>
      </c>
      <c r="K5181">
        <f>_xlfn.XLOOKUP(Table1_1[[#This Row],[CAS_rn]],[1]analyte_order!$C:$C,[1]analyte_order!$E:$E)</f>
        <v>21</v>
      </c>
      <c r="L5181" s="3">
        <v>1.64</v>
      </c>
    </row>
    <row r="5182" spans="1:12" x14ac:dyDescent="0.3">
      <c r="A5182" t="s">
        <v>274</v>
      </c>
      <c r="B5182" s="1">
        <v>44314</v>
      </c>
      <c r="C5182" s="1" t="str">
        <f t="shared" si="80"/>
        <v>21118</v>
      </c>
      <c r="D5182" t="s">
        <v>250</v>
      </c>
      <c r="E5182" t="s">
        <v>120</v>
      </c>
      <c r="F5182" t="s">
        <v>115</v>
      </c>
      <c r="G5182">
        <v>29.5</v>
      </c>
      <c r="H5182">
        <v>424</v>
      </c>
      <c r="I5182" t="s">
        <v>28</v>
      </c>
      <c r="J5182" t="str">
        <f>_xlfn.XLOOKUP(Table1_1[[#This Row],[Analyte]],[1]analyte_order!$B:$B,[1]analyte_order!$C:$C)</f>
        <v>757124-72-4</v>
      </c>
      <c r="K5182">
        <f>_xlfn.XLOOKUP(Table1_1[[#This Row],[CAS_rn]],[1]analyte_order!$C:$C,[1]analyte_order!$E:$E)</f>
        <v>22</v>
      </c>
      <c r="L5182" s="3">
        <v>0.188</v>
      </c>
    </row>
    <row r="5183" spans="1:12" x14ac:dyDescent="0.3">
      <c r="A5183" t="s">
        <v>274</v>
      </c>
      <c r="B5183" s="1">
        <v>44314</v>
      </c>
      <c r="C5183" s="1" t="str">
        <f t="shared" si="80"/>
        <v>21118</v>
      </c>
      <c r="D5183" t="s">
        <v>250</v>
      </c>
      <c r="E5183" t="s">
        <v>120</v>
      </c>
      <c r="F5183" t="s">
        <v>115</v>
      </c>
      <c r="G5183">
        <v>29.5</v>
      </c>
      <c r="H5183">
        <v>424</v>
      </c>
      <c r="I5183" t="s">
        <v>18</v>
      </c>
      <c r="J5183" t="str">
        <f>_xlfn.XLOOKUP(Table1_1[[#This Row],[Analyte]],[1]analyte_order!$B:$B,[1]analyte_order!$C:$C)</f>
        <v>27619-97-2</v>
      </c>
      <c r="K5183">
        <f>_xlfn.XLOOKUP(Table1_1[[#This Row],[CAS_rn]],[1]analyte_order!$C:$C,[1]analyte_order!$E:$E)</f>
        <v>23</v>
      </c>
      <c r="L5183" s="3">
        <v>7.4999999999999997E-2</v>
      </c>
    </row>
    <row r="5184" spans="1:12" x14ac:dyDescent="0.3">
      <c r="A5184" t="s">
        <v>274</v>
      </c>
      <c r="B5184" s="1">
        <v>44314</v>
      </c>
      <c r="C5184" s="1" t="str">
        <f t="shared" si="80"/>
        <v>21118</v>
      </c>
      <c r="D5184" t="s">
        <v>250</v>
      </c>
      <c r="E5184" t="s">
        <v>120</v>
      </c>
      <c r="F5184" t="s">
        <v>115</v>
      </c>
      <c r="G5184">
        <v>29.5</v>
      </c>
      <c r="H5184">
        <v>424</v>
      </c>
      <c r="I5184" t="s">
        <v>29</v>
      </c>
      <c r="J5184" t="str">
        <f>_xlfn.XLOOKUP(Table1_1[[#This Row],[Analyte]],[1]analyte_order!$B:$B,[1]analyte_order!$C:$C)</f>
        <v>39108-34-4</v>
      </c>
      <c r="K5184">
        <f>_xlfn.XLOOKUP(Table1_1[[#This Row],[CAS_rn]],[1]analyte_order!$C:$C,[1]analyte_order!$E:$E)</f>
        <v>24</v>
      </c>
      <c r="L5184" s="3">
        <v>0.42299999999999999</v>
      </c>
    </row>
    <row r="5185" spans="1:12" x14ac:dyDescent="0.3">
      <c r="A5185" t="s">
        <v>274</v>
      </c>
      <c r="B5185" s="1">
        <v>44314</v>
      </c>
      <c r="C5185" s="1" t="str">
        <f t="shared" si="80"/>
        <v>21118</v>
      </c>
      <c r="D5185" t="s">
        <v>250</v>
      </c>
      <c r="E5185" t="s">
        <v>120</v>
      </c>
      <c r="F5185" t="s">
        <v>115</v>
      </c>
      <c r="G5185">
        <v>29.5</v>
      </c>
      <c r="H5185">
        <v>424</v>
      </c>
      <c r="I5185" t="s">
        <v>30</v>
      </c>
      <c r="J5185" t="str">
        <f>_xlfn.XLOOKUP(Table1_1[[#This Row],[Analyte]],[1]analyte_order!$B:$B,[1]analyte_order!$C:$C)</f>
        <v>120226-60-0</v>
      </c>
      <c r="K5185">
        <f>_xlfn.XLOOKUP(Table1_1[[#This Row],[CAS_rn]],[1]analyte_order!$C:$C,[1]analyte_order!$E:$E)</f>
        <v>25</v>
      </c>
      <c r="L5185" s="3">
        <v>1.67</v>
      </c>
    </row>
    <row r="5186" spans="1:12" x14ac:dyDescent="0.3">
      <c r="A5186" t="s">
        <v>274</v>
      </c>
      <c r="B5186" s="1">
        <v>44314</v>
      </c>
      <c r="C5186" s="1" t="str">
        <f t="shared" ref="C5186:C5249" si="81">TEXT(B5186,"yy")&amp;TEXT((B5186-DATEVALUE("1/1/"&amp;TEXT(B5186,"yy"))+1),"000")</f>
        <v>21118</v>
      </c>
      <c r="D5186" t="s">
        <v>250</v>
      </c>
      <c r="E5186" t="s">
        <v>120</v>
      </c>
      <c r="F5186" t="s">
        <v>115</v>
      </c>
      <c r="G5186">
        <v>29.5</v>
      </c>
      <c r="H5186">
        <v>424</v>
      </c>
      <c r="I5186" t="s">
        <v>31</v>
      </c>
      <c r="J5186" t="str">
        <f>_xlfn.XLOOKUP(Table1_1[[#This Row],[Analyte]],[1]analyte_order!$B:$B,[1]analyte_order!$C:$C)</f>
        <v>2355-31-9</v>
      </c>
      <c r="K5186">
        <f>_xlfn.XLOOKUP(Table1_1[[#This Row],[CAS_rn]],[1]analyte_order!$C:$C,[1]analyte_order!$E:$E)</f>
        <v>26</v>
      </c>
      <c r="L5186" s="3">
        <v>7.4999999999999997E-2</v>
      </c>
    </row>
    <row r="5187" spans="1:12" x14ac:dyDescent="0.3">
      <c r="A5187" t="s">
        <v>274</v>
      </c>
      <c r="B5187" s="1">
        <v>44314</v>
      </c>
      <c r="C5187" s="1" t="str">
        <f t="shared" si="81"/>
        <v>21118</v>
      </c>
      <c r="D5187" t="s">
        <v>250</v>
      </c>
      <c r="E5187" t="s">
        <v>120</v>
      </c>
      <c r="F5187" t="s">
        <v>115</v>
      </c>
      <c r="G5187">
        <v>29.5</v>
      </c>
      <c r="H5187">
        <v>424</v>
      </c>
      <c r="I5187" t="s">
        <v>32</v>
      </c>
      <c r="J5187" t="str">
        <f>_xlfn.XLOOKUP(Table1_1[[#This Row],[Analyte]],[1]analyte_order!$B:$B,[1]analyte_order!$C:$C)</f>
        <v>2991-50-6</v>
      </c>
      <c r="K5187">
        <f>_xlfn.XLOOKUP(Table1_1[[#This Row],[CAS_rn]],[1]analyte_order!$C:$C,[1]analyte_order!$E:$E)</f>
        <v>27</v>
      </c>
      <c r="L5187" s="3">
        <v>7.4999999999999997E-2</v>
      </c>
    </row>
    <row r="5188" spans="1:12" x14ac:dyDescent="0.3">
      <c r="A5188" t="s">
        <v>274</v>
      </c>
      <c r="B5188" s="1">
        <v>44314</v>
      </c>
      <c r="C5188" s="1" t="str">
        <f t="shared" si="81"/>
        <v>21118</v>
      </c>
      <c r="D5188" t="s">
        <v>250</v>
      </c>
      <c r="E5188" t="s">
        <v>120</v>
      </c>
      <c r="F5188" t="s">
        <v>115</v>
      </c>
      <c r="G5188">
        <v>29.5</v>
      </c>
      <c r="H5188">
        <v>424</v>
      </c>
      <c r="I5188" t="s">
        <v>33</v>
      </c>
      <c r="J5188" t="str">
        <f>_xlfn.XLOOKUP(Table1_1[[#This Row],[Analyte]],[1]analyte_order!$B:$B,[1]analyte_order!$C:$C)</f>
        <v>754-91-6</v>
      </c>
      <c r="K5188">
        <f>_xlfn.XLOOKUP(Table1_1[[#This Row],[CAS_rn]],[1]analyte_order!$C:$C,[1]analyte_order!$E:$E)</f>
        <v>28</v>
      </c>
      <c r="L5188" s="3">
        <v>0.82399999999999995</v>
      </c>
    </row>
    <row r="5189" spans="1:12" x14ac:dyDescent="0.3">
      <c r="A5189" t="s">
        <v>274</v>
      </c>
      <c r="B5189" s="1">
        <v>44314</v>
      </c>
      <c r="C5189" s="1" t="str">
        <f t="shared" si="81"/>
        <v>21118</v>
      </c>
      <c r="D5189" t="s">
        <v>250</v>
      </c>
      <c r="E5189" t="s">
        <v>120</v>
      </c>
      <c r="F5189" t="s">
        <v>115</v>
      </c>
      <c r="G5189">
        <v>29.5</v>
      </c>
      <c r="H5189">
        <v>424</v>
      </c>
      <c r="I5189" t="s">
        <v>34</v>
      </c>
      <c r="J5189" t="str">
        <f>_xlfn.XLOOKUP(Table1_1[[#This Row],[Analyte]],[1]analyte_order!$B:$B,[1]analyte_order!$C:$C)</f>
        <v>2806-24-8</v>
      </c>
      <c r="K5189">
        <f>_xlfn.XLOOKUP(Table1_1[[#This Row],[CAS_rn]],[1]analyte_order!$C:$C,[1]analyte_order!$E:$E)</f>
        <v>29</v>
      </c>
      <c r="L5189" s="3">
        <v>7.4999999999999997E-2</v>
      </c>
    </row>
    <row r="5190" spans="1:12" x14ac:dyDescent="0.3">
      <c r="A5190" t="s">
        <v>274</v>
      </c>
      <c r="B5190" s="1">
        <v>44314</v>
      </c>
      <c r="C5190" s="1" t="str">
        <f t="shared" si="81"/>
        <v>21118</v>
      </c>
      <c r="D5190" t="s">
        <v>250</v>
      </c>
      <c r="E5190" t="s">
        <v>120</v>
      </c>
      <c r="F5190" t="s">
        <v>115</v>
      </c>
      <c r="G5190">
        <v>29.5</v>
      </c>
      <c r="H5190">
        <v>424</v>
      </c>
      <c r="I5190" t="s">
        <v>35</v>
      </c>
      <c r="J5190" t="str">
        <f>_xlfn.XLOOKUP(Table1_1[[#This Row],[Analyte]],[1]analyte_order!$B:$B,[1]analyte_order!$C:$C)</f>
        <v>31506-32-8</v>
      </c>
      <c r="K5190">
        <f>_xlfn.XLOOKUP(Table1_1[[#This Row],[CAS_rn]],[1]analyte_order!$C:$C,[1]analyte_order!$E:$E)</f>
        <v>30</v>
      </c>
      <c r="L5190" s="3">
        <v>7.4999999999999997E-2</v>
      </c>
    </row>
    <row r="5191" spans="1:12" x14ac:dyDescent="0.3">
      <c r="A5191" t="s">
        <v>274</v>
      </c>
      <c r="B5191" s="1">
        <v>44314</v>
      </c>
      <c r="C5191" s="1" t="str">
        <f t="shared" si="81"/>
        <v>21118</v>
      </c>
      <c r="D5191" t="s">
        <v>250</v>
      </c>
      <c r="E5191" t="s">
        <v>120</v>
      </c>
      <c r="F5191" t="s">
        <v>115</v>
      </c>
      <c r="G5191">
        <v>29.5</v>
      </c>
      <c r="H5191">
        <v>424</v>
      </c>
      <c r="I5191" t="s">
        <v>36</v>
      </c>
      <c r="J5191" t="str">
        <f>_xlfn.XLOOKUP(Table1_1[[#This Row],[Analyte]],[1]analyte_order!$B:$B,[1]analyte_order!$C:$C)</f>
        <v>4151-50-2</v>
      </c>
      <c r="K5191">
        <f>_xlfn.XLOOKUP(Table1_1[[#This Row],[CAS_rn]],[1]analyte_order!$C:$C,[1]analyte_order!$E:$E)</f>
        <v>31</v>
      </c>
      <c r="L5191" s="3">
        <v>7.4999999999999997E-2</v>
      </c>
    </row>
    <row r="5192" spans="1:12" x14ac:dyDescent="0.3">
      <c r="A5192" t="s">
        <v>274</v>
      </c>
      <c r="B5192" s="1">
        <v>44314</v>
      </c>
      <c r="C5192" s="1" t="str">
        <f t="shared" si="81"/>
        <v>21118</v>
      </c>
      <c r="D5192" t="s">
        <v>250</v>
      </c>
      <c r="E5192" t="s">
        <v>120</v>
      </c>
      <c r="F5192" t="s">
        <v>115</v>
      </c>
      <c r="G5192">
        <v>29.5</v>
      </c>
      <c r="H5192">
        <v>424</v>
      </c>
      <c r="I5192" t="s">
        <v>37</v>
      </c>
      <c r="J5192" t="str">
        <f>_xlfn.XLOOKUP(Table1_1[[#This Row],[Analyte]],[1]analyte_order!$B:$B,[1]analyte_order!$C:$C)</f>
        <v>13252-13-6</v>
      </c>
      <c r="K5192">
        <f>_xlfn.XLOOKUP(Table1_1[[#This Row],[CAS_rn]],[1]analyte_order!$C:$C,[1]analyte_order!$E:$E)</f>
        <v>34</v>
      </c>
      <c r="L5192" s="3">
        <v>7.4999999999999997E-2</v>
      </c>
    </row>
    <row r="5193" spans="1:12" x14ac:dyDescent="0.3">
      <c r="A5193" t="s">
        <v>274</v>
      </c>
      <c r="B5193" s="1">
        <v>44314</v>
      </c>
      <c r="C5193" s="1" t="str">
        <f t="shared" si="81"/>
        <v>21118</v>
      </c>
      <c r="D5193" t="s">
        <v>250</v>
      </c>
      <c r="E5193" t="s">
        <v>120</v>
      </c>
      <c r="F5193" t="s">
        <v>115</v>
      </c>
      <c r="G5193">
        <v>29.5</v>
      </c>
      <c r="H5193">
        <v>424</v>
      </c>
      <c r="I5193" t="s">
        <v>38</v>
      </c>
      <c r="J5193" t="str">
        <f>_xlfn.XLOOKUP(Table1_1[[#This Row],[Analyte]],[1]analyte_order!$B:$B,[1]analyte_order!$C:$C)</f>
        <v>919005-14-4</v>
      </c>
      <c r="K5193">
        <f>_xlfn.XLOOKUP(Table1_1[[#This Row],[CAS_rn]],[1]analyte_order!$C:$C,[1]analyte_order!$E:$E)</f>
        <v>35</v>
      </c>
      <c r="L5193" s="3">
        <v>7.4999999999999997E-2</v>
      </c>
    </row>
    <row r="5194" spans="1:12" x14ac:dyDescent="0.3">
      <c r="A5194" t="s">
        <v>274</v>
      </c>
      <c r="B5194" s="1">
        <v>44314</v>
      </c>
      <c r="C5194" s="1" t="str">
        <f t="shared" si="81"/>
        <v>21118</v>
      </c>
      <c r="D5194" t="s">
        <v>250</v>
      </c>
      <c r="E5194" t="s">
        <v>120</v>
      </c>
      <c r="F5194" t="s">
        <v>115</v>
      </c>
      <c r="G5194">
        <v>29.5</v>
      </c>
      <c r="H5194">
        <v>424</v>
      </c>
      <c r="I5194" t="s">
        <v>39</v>
      </c>
      <c r="J5194" t="str">
        <f>_xlfn.XLOOKUP(Table1_1[[#This Row],[Analyte]],[1]analyte_order!$B:$B,[1]analyte_order!$C:$C)</f>
        <v>756426-58-1</v>
      </c>
      <c r="K5194">
        <f>_xlfn.XLOOKUP(Table1_1[[#This Row],[CAS_rn]],[1]analyte_order!$C:$C,[1]analyte_order!$E:$E)</f>
        <v>36</v>
      </c>
      <c r="L5194" s="3">
        <v>7.4999999999999997E-2</v>
      </c>
    </row>
    <row r="5195" spans="1:12" x14ac:dyDescent="0.3">
      <c r="A5195" t="s">
        <v>274</v>
      </c>
      <c r="B5195" s="1">
        <v>44314</v>
      </c>
      <c r="C5195" s="1" t="str">
        <f t="shared" si="81"/>
        <v>21118</v>
      </c>
      <c r="D5195" t="s">
        <v>250</v>
      </c>
      <c r="E5195" t="s">
        <v>120</v>
      </c>
      <c r="F5195" t="s">
        <v>115</v>
      </c>
      <c r="G5195">
        <v>29.5</v>
      </c>
      <c r="H5195">
        <v>424</v>
      </c>
      <c r="I5195" t="s">
        <v>40</v>
      </c>
      <c r="J5195" t="str">
        <f>_xlfn.XLOOKUP(Table1_1[[#This Row],[Analyte]],[1]analyte_order!$B:$B,[1]analyte_order!$C:$C)</f>
        <v>763051-92-9</v>
      </c>
      <c r="K5195">
        <f>_xlfn.XLOOKUP(Table1_1[[#This Row],[CAS_rn]],[1]analyte_order!$C:$C,[1]analyte_order!$E:$E)</f>
        <v>37</v>
      </c>
      <c r="L5195" s="3">
        <v>7.4999999999999997E-2</v>
      </c>
    </row>
    <row r="5196" spans="1:12" x14ac:dyDescent="0.3">
      <c r="A5196" t="s">
        <v>274</v>
      </c>
      <c r="B5196" s="1">
        <v>44314</v>
      </c>
      <c r="C5196" s="1" t="str">
        <f t="shared" si="81"/>
        <v>21118</v>
      </c>
      <c r="D5196" t="s">
        <v>250</v>
      </c>
      <c r="E5196" t="s">
        <v>120</v>
      </c>
      <c r="F5196" t="s">
        <v>115</v>
      </c>
      <c r="G5196">
        <v>29.5</v>
      </c>
      <c r="H5196">
        <v>424</v>
      </c>
      <c r="I5196" t="s">
        <v>41</v>
      </c>
      <c r="J5196" t="str">
        <f>_xlfn.XLOOKUP(Table1_1[[#This Row],[Analyte]],[1]analyte_order!$B:$B,[1]analyte_order!$C:$C)</f>
        <v>356-02-5</v>
      </c>
      <c r="K5196">
        <f>_xlfn.XLOOKUP(Table1_1[[#This Row],[CAS_rn]],[1]analyte_order!$C:$C,[1]analyte_order!$E:$E)</f>
        <v>38</v>
      </c>
      <c r="L5196" s="3">
        <v>0.75</v>
      </c>
    </row>
    <row r="5197" spans="1:12" x14ac:dyDescent="0.3">
      <c r="A5197" t="s">
        <v>274</v>
      </c>
      <c r="B5197" s="1">
        <v>44314</v>
      </c>
      <c r="C5197" s="1" t="str">
        <f t="shared" si="81"/>
        <v>21118</v>
      </c>
      <c r="D5197" t="s">
        <v>250</v>
      </c>
      <c r="E5197" t="s">
        <v>120</v>
      </c>
      <c r="F5197" t="s">
        <v>115</v>
      </c>
      <c r="G5197">
        <v>29.5</v>
      </c>
      <c r="H5197">
        <v>424</v>
      </c>
      <c r="I5197" t="s">
        <v>42</v>
      </c>
      <c r="J5197" t="str">
        <f>_xlfn.XLOOKUP(Table1_1[[#This Row],[Analyte]],[1]analyte_order!$B:$B,[1]analyte_order!$C:$C)</f>
        <v>914637-49-3</v>
      </c>
      <c r="K5197">
        <f>_xlfn.XLOOKUP(Table1_1[[#This Row],[CAS_rn]],[1]analyte_order!$C:$C,[1]analyte_order!$E:$E)</f>
        <v>39</v>
      </c>
      <c r="L5197" s="3">
        <v>7.4999999999999997E-2</v>
      </c>
    </row>
    <row r="5198" spans="1:12" x14ac:dyDescent="0.3">
      <c r="A5198" t="s">
        <v>274</v>
      </c>
      <c r="B5198" s="1">
        <v>44314</v>
      </c>
      <c r="C5198" s="1" t="str">
        <f t="shared" si="81"/>
        <v>21118</v>
      </c>
      <c r="D5198" t="s">
        <v>250</v>
      </c>
      <c r="E5198" t="s">
        <v>120</v>
      </c>
      <c r="F5198" t="s">
        <v>115</v>
      </c>
      <c r="G5198">
        <v>29.5</v>
      </c>
      <c r="H5198">
        <v>424</v>
      </c>
      <c r="I5198" t="s">
        <v>43</v>
      </c>
      <c r="J5198" t="str">
        <f>_xlfn.XLOOKUP(Table1_1[[#This Row],[Analyte]],[1]analyte_order!$B:$B,[1]analyte_order!$C:$C)</f>
        <v>812-70-4</v>
      </c>
      <c r="K5198">
        <f>_xlfn.XLOOKUP(Table1_1[[#This Row],[CAS_rn]],[1]analyte_order!$C:$C,[1]analyte_order!$E:$E)</f>
        <v>40</v>
      </c>
      <c r="L5198" s="3">
        <v>0.158</v>
      </c>
    </row>
    <row r="5199" spans="1:12" x14ac:dyDescent="0.3">
      <c r="A5199" t="s">
        <v>274</v>
      </c>
      <c r="B5199" s="1">
        <v>44314</v>
      </c>
      <c r="C5199" s="1" t="str">
        <f t="shared" si="81"/>
        <v>21118</v>
      </c>
      <c r="D5199" t="s">
        <v>250</v>
      </c>
      <c r="E5199" t="s">
        <v>120</v>
      </c>
      <c r="F5199" t="s">
        <v>115</v>
      </c>
      <c r="G5199">
        <v>29.5</v>
      </c>
      <c r="H5199">
        <v>424</v>
      </c>
      <c r="I5199" t="s">
        <v>44</v>
      </c>
      <c r="J5199" t="str">
        <f>_xlfn.XLOOKUP(Table1_1[[#This Row],[Analyte]],[1]analyte_order!$B:$B,[1]analyte_order!$C:$C)</f>
        <v>53826-12-3</v>
      </c>
      <c r="K5199">
        <f>_xlfn.XLOOKUP(Table1_1[[#This Row],[CAS_rn]],[1]analyte_order!$C:$C,[1]analyte_order!$E:$E)</f>
        <v>41</v>
      </c>
      <c r="L5199" s="3">
        <v>7.4999999999999997E-2</v>
      </c>
    </row>
    <row r="5200" spans="1:12" x14ac:dyDescent="0.3">
      <c r="A5200" t="s">
        <v>274</v>
      </c>
      <c r="B5200" s="1">
        <v>44314</v>
      </c>
      <c r="C5200" s="1" t="str">
        <f t="shared" si="81"/>
        <v>21118</v>
      </c>
      <c r="D5200" t="s">
        <v>250</v>
      </c>
      <c r="E5200" t="s">
        <v>120</v>
      </c>
      <c r="F5200" t="s">
        <v>115</v>
      </c>
      <c r="G5200">
        <v>29.5</v>
      </c>
      <c r="H5200">
        <v>424</v>
      </c>
      <c r="I5200" t="s">
        <v>45</v>
      </c>
      <c r="J5200" t="str">
        <f>_xlfn.XLOOKUP(Table1_1[[#This Row],[Analyte]],[1]analyte_order!$B:$B,[1]analyte_order!$C:$C)</f>
        <v>27854-31-5</v>
      </c>
      <c r="K5200">
        <f>_xlfn.XLOOKUP(Table1_1[[#This Row],[CAS_rn]],[1]analyte_order!$C:$C,[1]analyte_order!$E:$E)</f>
        <v>42</v>
      </c>
      <c r="L5200" s="3">
        <v>7.4999999999999997E-2</v>
      </c>
    </row>
    <row r="5201" spans="1:12" x14ac:dyDescent="0.3">
      <c r="A5201" t="s">
        <v>274</v>
      </c>
      <c r="B5201" s="1">
        <v>44314</v>
      </c>
      <c r="C5201" s="1" t="str">
        <f t="shared" si="81"/>
        <v>21118</v>
      </c>
      <c r="D5201" t="s">
        <v>250</v>
      </c>
      <c r="E5201" t="s">
        <v>120</v>
      </c>
      <c r="F5201" t="s">
        <v>115</v>
      </c>
      <c r="G5201">
        <v>29.5</v>
      </c>
      <c r="H5201">
        <v>424</v>
      </c>
      <c r="I5201" t="s">
        <v>46</v>
      </c>
      <c r="J5201" t="str">
        <f>_xlfn.XLOOKUP(Table1_1[[#This Row],[Analyte]],[1]analyte_order!$B:$B,[1]analyte_order!$C:$C)</f>
        <v>53826-13-4</v>
      </c>
      <c r="K5201">
        <f>_xlfn.XLOOKUP(Table1_1[[#This Row],[CAS_rn]],[1]analyte_order!$C:$C,[1]analyte_order!$E:$E)</f>
        <v>43</v>
      </c>
      <c r="L5201" s="3">
        <v>7.4999999999999997E-2</v>
      </c>
    </row>
    <row r="5202" spans="1:12" x14ac:dyDescent="0.3">
      <c r="A5202" t="s">
        <v>274</v>
      </c>
      <c r="B5202" s="1">
        <v>44314</v>
      </c>
      <c r="C5202" s="1" t="str">
        <f t="shared" si="81"/>
        <v>21118</v>
      </c>
      <c r="D5202" t="s">
        <v>250</v>
      </c>
      <c r="E5202" t="s">
        <v>120</v>
      </c>
      <c r="F5202" t="s">
        <v>115</v>
      </c>
      <c r="G5202">
        <v>29.5</v>
      </c>
      <c r="H5202">
        <v>424</v>
      </c>
      <c r="I5202" t="s">
        <v>47</v>
      </c>
      <c r="J5202" t="str">
        <f>_xlfn.XLOOKUP(Table1_1[[#This Row],[Analyte]],[1]analyte_order!$B:$B,[1]analyte_order!$C:$C)</f>
        <v>161094-75-3</v>
      </c>
      <c r="K5202">
        <f>_xlfn.XLOOKUP(Table1_1[[#This Row],[CAS_rn]],[1]analyte_order!$C:$C,[1]analyte_order!$E:$E)</f>
        <v>44</v>
      </c>
      <c r="L5202" s="3">
        <v>7.4999999999999997E-2</v>
      </c>
    </row>
    <row r="5203" spans="1:12" x14ac:dyDescent="0.3">
      <c r="A5203" t="s">
        <v>274</v>
      </c>
      <c r="B5203" s="1">
        <v>44314</v>
      </c>
      <c r="C5203" s="1" t="str">
        <f t="shared" si="81"/>
        <v>21118</v>
      </c>
      <c r="D5203" t="s">
        <v>250</v>
      </c>
      <c r="E5203" t="s">
        <v>120</v>
      </c>
      <c r="F5203" t="s">
        <v>115</v>
      </c>
      <c r="G5203">
        <v>29.5</v>
      </c>
      <c r="H5203">
        <v>424</v>
      </c>
      <c r="I5203" t="s">
        <v>48</v>
      </c>
      <c r="J5203" t="str">
        <f>_xlfn.XLOOKUP(Table1_1[[#This Row],[Analyte]],[1]analyte_order!$B:$B,[1]analyte_order!$C:$C)</f>
        <v>70887-84-2</v>
      </c>
      <c r="K5203">
        <f>_xlfn.XLOOKUP(Table1_1[[#This Row],[CAS_rn]],[1]analyte_order!$C:$C,[1]analyte_order!$E:$E)</f>
        <v>45</v>
      </c>
      <c r="L5203" s="3">
        <v>7.4999999999999997E-2</v>
      </c>
    </row>
    <row r="5204" spans="1:12" x14ac:dyDescent="0.3">
      <c r="A5204" t="s">
        <v>274</v>
      </c>
      <c r="B5204" s="1">
        <v>44314</v>
      </c>
      <c r="C5204" s="1" t="str">
        <f t="shared" si="81"/>
        <v>21118</v>
      </c>
      <c r="D5204" t="s">
        <v>250</v>
      </c>
      <c r="E5204" t="s">
        <v>120</v>
      </c>
      <c r="F5204" t="s">
        <v>115</v>
      </c>
      <c r="G5204">
        <v>29.5</v>
      </c>
      <c r="H5204">
        <v>424</v>
      </c>
      <c r="I5204" t="s">
        <v>49</v>
      </c>
      <c r="J5204" t="str">
        <f>_xlfn.XLOOKUP(Table1_1[[#This Row],[Analyte]],[1]analyte_order!$B:$B,[1]analyte_order!$C:$C)</f>
        <v>57677-95-9</v>
      </c>
      <c r="K5204">
        <f>_xlfn.XLOOKUP(Table1_1[[#This Row],[CAS_rn]],[1]analyte_order!$C:$C,[1]analyte_order!$E:$E)</f>
        <v>46</v>
      </c>
      <c r="L5204" s="3">
        <v>0.188</v>
      </c>
    </row>
    <row r="5205" spans="1:12" x14ac:dyDescent="0.3">
      <c r="A5205" t="s">
        <v>274</v>
      </c>
      <c r="B5205" s="1">
        <v>44314</v>
      </c>
      <c r="C5205" s="1" t="str">
        <f t="shared" si="81"/>
        <v>21118</v>
      </c>
      <c r="D5205" t="s">
        <v>250</v>
      </c>
      <c r="E5205" t="s">
        <v>120</v>
      </c>
      <c r="F5205" t="s">
        <v>115</v>
      </c>
      <c r="G5205">
        <v>29.5</v>
      </c>
      <c r="H5205">
        <v>424</v>
      </c>
      <c r="I5205" t="s">
        <v>50</v>
      </c>
      <c r="J5205" t="str">
        <f>_xlfn.XLOOKUP(Table1_1[[#This Row],[Analyte]],[1]analyte_order!$B:$B,[1]analyte_order!$C:$C)</f>
        <v>30334-69-1</v>
      </c>
      <c r="K5205">
        <f>_xlfn.XLOOKUP(Table1_1[[#This Row],[CAS_rn]],[1]analyte_order!$C:$C,[1]analyte_order!$E:$E)</f>
        <v>51</v>
      </c>
      <c r="L5205" s="3">
        <v>1</v>
      </c>
    </row>
    <row r="5206" spans="1:12" x14ac:dyDescent="0.3">
      <c r="A5206" t="s">
        <v>274</v>
      </c>
      <c r="B5206" s="1">
        <v>44314</v>
      </c>
      <c r="C5206" s="1" t="str">
        <f t="shared" si="81"/>
        <v>21118</v>
      </c>
      <c r="D5206" t="s">
        <v>250</v>
      </c>
      <c r="E5206" t="s">
        <v>120</v>
      </c>
      <c r="F5206" t="s">
        <v>115</v>
      </c>
      <c r="G5206">
        <v>29.5</v>
      </c>
      <c r="H5206">
        <v>424</v>
      </c>
      <c r="I5206" t="s">
        <v>51</v>
      </c>
      <c r="J5206" t="str">
        <f>_xlfn.XLOOKUP(Table1_1[[#This Row],[Analyte]],[1]analyte_order!$B:$B,[1]analyte_order!$C:$C)</f>
        <v>41997-13-1</v>
      </c>
      <c r="K5206">
        <f>_xlfn.XLOOKUP(Table1_1[[#This Row],[CAS_rn]],[1]analyte_order!$C:$C,[1]analyte_order!$E:$E)</f>
        <v>52</v>
      </c>
      <c r="L5206" s="3">
        <v>2.56</v>
      </c>
    </row>
    <row r="5207" spans="1:12" x14ac:dyDescent="0.3">
      <c r="A5207" t="s">
        <v>274</v>
      </c>
      <c r="B5207" s="1">
        <v>44314</v>
      </c>
      <c r="C5207" s="1" t="str">
        <f t="shared" si="81"/>
        <v>21118</v>
      </c>
      <c r="D5207" t="s">
        <v>250</v>
      </c>
      <c r="E5207" t="s">
        <v>120</v>
      </c>
      <c r="F5207" t="s">
        <v>115</v>
      </c>
      <c r="G5207">
        <v>29.5</v>
      </c>
      <c r="H5207">
        <v>424</v>
      </c>
      <c r="I5207" t="s">
        <v>52</v>
      </c>
      <c r="J5207" t="str">
        <f>_xlfn.XLOOKUP(Table1_1[[#This Row],[Analyte]],[1]analyte_order!$B:$B,[1]analyte_order!$C:$C)</f>
        <v>423-41-6</v>
      </c>
      <c r="K5207">
        <f>_xlfn.XLOOKUP(Table1_1[[#This Row],[CAS_rn]],[1]analyte_order!$C:$C,[1]analyte_order!$E:$E)</f>
        <v>53</v>
      </c>
      <c r="L5207" s="3">
        <v>0.188</v>
      </c>
    </row>
    <row r="5208" spans="1:12" x14ac:dyDescent="0.3">
      <c r="A5208" t="s">
        <v>274</v>
      </c>
      <c r="B5208" s="1">
        <v>44314</v>
      </c>
      <c r="C5208" s="1" t="str">
        <f t="shared" si="81"/>
        <v>21118</v>
      </c>
      <c r="D5208" t="s">
        <v>250</v>
      </c>
      <c r="E5208" t="s">
        <v>120</v>
      </c>
      <c r="F5208" t="s">
        <v>115</v>
      </c>
      <c r="G5208">
        <v>29.5</v>
      </c>
      <c r="H5208">
        <v>424</v>
      </c>
      <c r="I5208" t="s">
        <v>53</v>
      </c>
      <c r="J5208" t="str">
        <f>_xlfn.XLOOKUP(Table1_1[[#This Row],[Analyte]],[1]analyte_order!$B:$B,[1]analyte_order!$C:$C)</f>
        <v>777011-38-8</v>
      </c>
      <c r="K5208">
        <f>_xlfn.XLOOKUP(Table1_1[[#This Row],[CAS_rn]],[1]analyte_order!$C:$C,[1]analyte_order!$E:$E)</f>
        <v>54</v>
      </c>
      <c r="L5208" s="3">
        <v>0.94699999999999995</v>
      </c>
    </row>
    <row r="5209" spans="1:12" x14ac:dyDescent="0.3">
      <c r="A5209" t="s">
        <v>274</v>
      </c>
      <c r="B5209" s="1">
        <v>44314</v>
      </c>
      <c r="C5209" s="1" t="str">
        <f t="shared" si="81"/>
        <v>21118</v>
      </c>
      <c r="D5209" t="s">
        <v>250</v>
      </c>
      <c r="E5209" t="s">
        <v>120</v>
      </c>
      <c r="F5209" t="s">
        <v>115</v>
      </c>
      <c r="G5209">
        <v>29.5</v>
      </c>
      <c r="H5209">
        <v>424</v>
      </c>
      <c r="I5209" t="s">
        <v>54</v>
      </c>
      <c r="J5209" t="str">
        <f>_xlfn.XLOOKUP(Table1_1[[#This Row],[Analyte]],[1]analyte_order!$B:$B,[1]analyte_order!$C:$C)</f>
        <v>646-83-3</v>
      </c>
      <c r="K5209">
        <f>_xlfn.XLOOKUP(Table1_1[[#This Row],[CAS_rn]],[1]analyte_order!$C:$C,[1]analyte_order!$E:$E)</f>
        <v>55</v>
      </c>
      <c r="L5209" s="3">
        <v>7.4999999999999997E-2</v>
      </c>
    </row>
    <row r="5210" spans="1:12" x14ac:dyDescent="0.3">
      <c r="A5210" t="s">
        <v>274</v>
      </c>
      <c r="B5210" s="1">
        <v>44314</v>
      </c>
      <c r="C5210" s="1" t="str">
        <f t="shared" si="81"/>
        <v>21118</v>
      </c>
      <c r="D5210" t="s">
        <v>250</v>
      </c>
      <c r="E5210" t="s">
        <v>120</v>
      </c>
      <c r="F5210" t="s">
        <v>115</v>
      </c>
      <c r="G5210">
        <v>29.5</v>
      </c>
      <c r="H5210">
        <v>424</v>
      </c>
      <c r="I5210" t="s">
        <v>55</v>
      </c>
      <c r="J5210" t="str">
        <f>_xlfn.XLOOKUP(Table1_1[[#This Row],[Analyte]],[1]analyte_order!$B:$B,[1]analyte_order!$C:$C)</f>
        <v>678-41-1</v>
      </c>
      <c r="K5210">
        <f>_xlfn.XLOOKUP(Table1_1[[#This Row],[CAS_rn]],[1]analyte_order!$C:$C,[1]analyte_order!$E:$E)</f>
        <v>56</v>
      </c>
      <c r="L5210" s="3">
        <v>7.4999999999999997E-2</v>
      </c>
    </row>
    <row r="5211" spans="1:12" x14ac:dyDescent="0.3">
      <c r="A5211" t="s">
        <v>274</v>
      </c>
      <c r="B5211" s="1">
        <v>44314</v>
      </c>
      <c r="C5211" s="1" t="str">
        <f t="shared" si="81"/>
        <v>21118</v>
      </c>
      <c r="D5211" t="s">
        <v>250</v>
      </c>
      <c r="E5211" t="s">
        <v>120</v>
      </c>
      <c r="F5211" t="s">
        <v>115</v>
      </c>
      <c r="G5211">
        <v>29.5</v>
      </c>
      <c r="H5211">
        <v>424</v>
      </c>
      <c r="I5211" t="s">
        <v>56</v>
      </c>
      <c r="J5211" t="str">
        <f>_xlfn.XLOOKUP(Table1_1[[#This Row],[Analyte]],[1]analyte_order!$B:$B,[1]analyte_order!$C:$C)</f>
        <v>2965-52-8</v>
      </c>
      <c r="K5211">
        <f>_xlfn.XLOOKUP(Table1_1[[#This Row],[CAS_rn]],[1]analyte_order!$C:$C,[1]analyte_order!$E:$E)</f>
        <v>57</v>
      </c>
      <c r="L5211" s="3">
        <v>7.4999999999999997E-2</v>
      </c>
    </row>
    <row r="5212" spans="1:12" x14ac:dyDescent="0.3">
      <c r="A5212" t="s">
        <v>275</v>
      </c>
      <c r="B5212" s="1">
        <v>44314</v>
      </c>
      <c r="C5212" s="1" t="str">
        <f t="shared" si="81"/>
        <v>21118</v>
      </c>
      <c r="D5212" t="s">
        <v>250</v>
      </c>
      <c r="E5212" t="s">
        <v>120</v>
      </c>
      <c r="F5212" t="s">
        <v>190</v>
      </c>
      <c r="G5212">
        <v>29.5</v>
      </c>
      <c r="H5212">
        <v>424</v>
      </c>
      <c r="I5212" t="s">
        <v>7</v>
      </c>
      <c r="J5212" t="str">
        <f>_xlfn.XLOOKUP(Table1_1[[#This Row],[Analyte]],[1]analyte_order!$B:$B,[1]analyte_order!$C:$C)</f>
        <v>375-22-4</v>
      </c>
      <c r="K5212">
        <f>_xlfn.XLOOKUP(Table1_1[[#This Row],[CAS_rn]],[1]analyte_order!$C:$C,[1]analyte_order!$E:$E)</f>
        <v>1</v>
      </c>
      <c r="L5212" s="3">
        <v>0.1135</v>
      </c>
    </row>
    <row r="5213" spans="1:12" x14ac:dyDescent="0.3">
      <c r="A5213" t="s">
        <v>275</v>
      </c>
      <c r="B5213" s="1">
        <v>44314</v>
      </c>
      <c r="C5213" s="1" t="str">
        <f t="shared" si="81"/>
        <v>21118</v>
      </c>
      <c r="D5213" t="s">
        <v>250</v>
      </c>
      <c r="E5213" t="s">
        <v>120</v>
      </c>
      <c r="F5213" t="s">
        <v>190</v>
      </c>
      <c r="G5213">
        <v>29.5</v>
      </c>
      <c r="H5213">
        <v>424</v>
      </c>
      <c r="I5213" t="s">
        <v>8</v>
      </c>
      <c r="J5213" t="str">
        <f>_xlfn.XLOOKUP(Table1_1[[#This Row],[Analyte]],[1]analyte_order!$B:$B,[1]analyte_order!$C:$C)</f>
        <v>2706-90-3</v>
      </c>
      <c r="K5213">
        <f>_xlfn.XLOOKUP(Table1_1[[#This Row],[CAS_rn]],[1]analyte_order!$C:$C,[1]analyte_order!$E:$E)</f>
        <v>2</v>
      </c>
      <c r="L5213" s="3">
        <v>0.1135</v>
      </c>
    </row>
    <row r="5214" spans="1:12" x14ac:dyDescent="0.3">
      <c r="A5214" t="s">
        <v>275</v>
      </c>
      <c r="B5214" s="1">
        <v>44314</v>
      </c>
      <c r="C5214" s="1" t="str">
        <f t="shared" si="81"/>
        <v>21118</v>
      </c>
      <c r="D5214" t="s">
        <v>250</v>
      </c>
      <c r="E5214" t="s">
        <v>120</v>
      </c>
      <c r="F5214" t="s">
        <v>190</v>
      </c>
      <c r="G5214">
        <v>29.5</v>
      </c>
      <c r="H5214">
        <v>424</v>
      </c>
      <c r="I5214" t="s">
        <v>9</v>
      </c>
      <c r="J5214" t="str">
        <f>_xlfn.XLOOKUP(Table1_1[[#This Row],[Analyte]],[1]analyte_order!$B:$B,[1]analyte_order!$C:$C)</f>
        <v>307-24-4</v>
      </c>
      <c r="K5214">
        <f>_xlfn.XLOOKUP(Table1_1[[#This Row],[CAS_rn]],[1]analyte_order!$C:$C,[1]analyte_order!$E:$E)</f>
        <v>3</v>
      </c>
      <c r="L5214" s="3">
        <v>0.1135</v>
      </c>
    </row>
    <row r="5215" spans="1:12" x14ac:dyDescent="0.3">
      <c r="A5215" t="s">
        <v>275</v>
      </c>
      <c r="B5215" s="1">
        <v>44314</v>
      </c>
      <c r="C5215" s="1" t="str">
        <f t="shared" si="81"/>
        <v>21118</v>
      </c>
      <c r="D5215" t="s">
        <v>250</v>
      </c>
      <c r="E5215" t="s">
        <v>120</v>
      </c>
      <c r="F5215" t="s">
        <v>190</v>
      </c>
      <c r="G5215">
        <v>29.5</v>
      </c>
      <c r="H5215">
        <v>424</v>
      </c>
      <c r="I5215" t="s">
        <v>10</v>
      </c>
      <c r="J5215" t="str">
        <f>_xlfn.XLOOKUP(Table1_1[[#This Row],[Analyte]],[1]analyte_order!$B:$B,[1]analyte_order!$C:$C)</f>
        <v>375-85-9</v>
      </c>
      <c r="K5215">
        <f>_xlfn.XLOOKUP(Table1_1[[#This Row],[CAS_rn]],[1]analyte_order!$C:$C,[1]analyte_order!$E:$E)</f>
        <v>4</v>
      </c>
      <c r="L5215" s="3">
        <v>0.1135</v>
      </c>
    </row>
    <row r="5216" spans="1:12" x14ac:dyDescent="0.3">
      <c r="A5216" t="s">
        <v>275</v>
      </c>
      <c r="B5216" s="1">
        <v>44314</v>
      </c>
      <c r="C5216" s="1" t="str">
        <f t="shared" si="81"/>
        <v>21118</v>
      </c>
      <c r="D5216" t="s">
        <v>250</v>
      </c>
      <c r="E5216" t="s">
        <v>120</v>
      </c>
      <c r="F5216" t="s">
        <v>190</v>
      </c>
      <c r="G5216">
        <v>29.5</v>
      </c>
      <c r="H5216">
        <v>424</v>
      </c>
      <c r="I5216" t="s">
        <v>11</v>
      </c>
      <c r="J5216" t="str">
        <f>_xlfn.XLOOKUP(Table1_1[[#This Row],[Analyte]],[1]analyte_order!$B:$B,[1]analyte_order!$C:$C)</f>
        <v>335-67-1</v>
      </c>
      <c r="K5216">
        <f>_xlfn.XLOOKUP(Table1_1[[#This Row],[CAS_rn]],[1]analyte_order!$C:$C,[1]analyte_order!$E:$E)</f>
        <v>5</v>
      </c>
      <c r="L5216" s="3">
        <v>0.1135</v>
      </c>
    </row>
    <row r="5217" spans="1:12" x14ac:dyDescent="0.3">
      <c r="A5217" t="s">
        <v>275</v>
      </c>
      <c r="B5217" s="1">
        <v>44314</v>
      </c>
      <c r="C5217" s="1" t="str">
        <f t="shared" si="81"/>
        <v>21118</v>
      </c>
      <c r="D5217" t="s">
        <v>250</v>
      </c>
      <c r="E5217" t="s">
        <v>120</v>
      </c>
      <c r="F5217" t="s">
        <v>190</v>
      </c>
      <c r="G5217">
        <v>29.5</v>
      </c>
      <c r="H5217">
        <v>424</v>
      </c>
      <c r="I5217" t="s">
        <v>12</v>
      </c>
      <c r="J5217" t="str">
        <f>_xlfn.XLOOKUP(Table1_1[[#This Row],[Analyte]],[1]analyte_order!$B:$B,[1]analyte_order!$C:$C)</f>
        <v>375-95-1</v>
      </c>
      <c r="K5217">
        <f>_xlfn.XLOOKUP(Table1_1[[#This Row],[CAS_rn]],[1]analyte_order!$C:$C,[1]analyte_order!$E:$E)</f>
        <v>6</v>
      </c>
      <c r="L5217" s="3">
        <v>0.1135</v>
      </c>
    </row>
    <row r="5218" spans="1:12" x14ac:dyDescent="0.3">
      <c r="A5218" t="s">
        <v>275</v>
      </c>
      <c r="B5218" s="1">
        <v>44314</v>
      </c>
      <c r="C5218" s="1" t="str">
        <f t="shared" si="81"/>
        <v>21118</v>
      </c>
      <c r="D5218" t="s">
        <v>250</v>
      </c>
      <c r="E5218" t="s">
        <v>120</v>
      </c>
      <c r="F5218" t="s">
        <v>190</v>
      </c>
      <c r="G5218">
        <v>29.5</v>
      </c>
      <c r="H5218">
        <v>424</v>
      </c>
      <c r="I5218" t="s">
        <v>19</v>
      </c>
      <c r="J5218" t="str">
        <f>_xlfn.XLOOKUP(Table1_1[[#This Row],[Analyte]],[1]analyte_order!$B:$B,[1]analyte_order!$C:$C)</f>
        <v>335-76-2</v>
      </c>
      <c r="K5218">
        <f>_xlfn.XLOOKUP(Table1_1[[#This Row],[CAS_rn]],[1]analyte_order!$C:$C,[1]analyte_order!$E:$E)</f>
        <v>7</v>
      </c>
      <c r="L5218" s="3">
        <v>18.7</v>
      </c>
    </row>
    <row r="5219" spans="1:12" x14ac:dyDescent="0.3">
      <c r="A5219" t="s">
        <v>275</v>
      </c>
      <c r="B5219" s="1">
        <v>44314</v>
      </c>
      <c r="C5219" s="1" t="str">
        <f t="shared" si="81"/>
        <v>21118</v>
      </c>
      <c r="D5219" t="s">
        <v>250</v>
      </c>
      <c r="E5219" t="s">
        <v>120</v>
      </c>
      <c r="F5219" t="s">
        <v>190</v>
      </c>
      <c r="G5219">
        <v>29.5</v>
      </c>
      <c r="H5219">
        <v>424</v>
      </c>
      <c r="I5219" t="s">
        <v>20</v>
      </c>
      <c r="J5219" t="str">
        <f>_xlfn.XLOOKUP(Table1_1[[#This Row],[Analyte]],[1]analyte_order!$B:$B,[1]analyte_order!$C:$C)</f>
        <v>2058-94-8</v>
      </c>
      <c r="K5219">
        <f>_xlfn.XLOOKUP(Table1_1[[#This Row],[CAS_rn]],[1]analyte_order!$C:$C,[1]analyte_order!$E:$E)</f>
        <v>8</v>
      </c>
      <c r="L5219" s="3">
        <v>31.3</v>
      </c>
    </row>
    <row r="5220" spans="1:12" x14ac:dyDescent="0.3">
      <c r="A5220" t="s">
        <v>275</v>
      </c>
      <c r="B5220" s="1">
        <v>44314</v>
      </c>
      <c r="C5220" s="1" t="str">
        <f t="shared" si="81"/>
        <v>21118</v>
      </c>
      <c r="D5220" t="s">
        <v>250</v>
      </c>
      <c r="E5220" t="s">
        <v>120</v>
      </c>
      <c r="F5220" t="s">
        <v>190</v>
      </c>
      <c r="G5220">
        <v>29.5</v>
      </c>
      <c r="H5220">
        <v>424</v>
      </c>
      <c r="I5220" t="s">
        <v>21</v>
      </c>
      <c r="J5220" t="str">
        <f>_xlfn.XLOOKUP(Table1_1[[#This Row],[Analyte]],[1]analyte_order!$B:$B,[1]analyte_order!$C:$C)</f>
        <v>307-55-1</v>
      </c>
      <c r="K5220">
        <f>_xlfn.XLOOKUP(Table1_1[[#This Row],[CAS_rn]],[1]analyte_order!$C:$C,[1]analyte_order!$E:$E)</f>
        <v>9</v>
      </c>
      <c r="L5220" s="3">
        <v>38.700000000000003</v>
      </c>
    </row>
    <row r="5221" spans="1:12" x14ac:dyDescent="0.3">
      <c r="A5221" t="s">
        <v>275</v>
      </c>
      <c r="B5221" s="1">
        <v>44314</v>
      </c>
      <c r="C5221" s="1" t="str">
        <f t="shared" si="81"/>
        <v>21118</v>
      </c>
      <c r="D5221" t="s">
        <v>250</v>
      </c>
      <c r="E5221" t="s">
        <v>120</v>
      </c>
      <c r="F5221" t="s">
        <v>190</v>
      </c>
      <c r="G5221">
        <v>29.5</v>
      </c>
      <c r="H5221">
        <v>424</v>
      </c>
      <c r="I5221" t="s">
        <v>22</v>
      </c>
      <c r="J5221" t="str">
        <f>_xlfn.XLOOKUP(Table1_1[[#This Row],[Analyte]],[1]analyte_order!$B:$B,[1]analyte_order!$C:$C)</f>
        <v>72629-94-8</v>
      </c>
      <c r="K5221">
        <f>_xlfn.XLOOKUP(Table1_1[[#This Row],[CAS_rn]],[1]analyte_order!$C:$C,[1]analyte_order!$E:$E)</f>
        <v>10</v>
      </c>
      <c r="L5221" s="3">
        <v>26.2</v>
      </c>
    </row>
    <row r="5222" spans="1:12" x14ac:dyDescent="0.3">
      <c r="A5222" t="s">
        <v>275</v>
      </c>
      <c r="B5222" s="1">
        <v>44314</v>
      </c>
      <c r="C5222" s="1" t="str">
        <f t="shared" si="81"/>
        <v>21118</v>
      </c>
      <c r="D5222" t="s">
        <v>250</v>
      </c>
      <c r="E5222" t="s">
        <v>120</v>
      </c>
      <c r="F5222" t="s">
        <v>190</v>
      </c>
      <c r="G5222">
        <v>29.5</v>
      </c>
      <c r="H5222">
        <v>424</v>
      </c>
      <c r="I5222" t="s">
        <v>23</v>
      </c>
      <c r="J5222" t="str">
        <f>_xlfn.XLOOKUP(Table1_1[[#This Row],[Analyte]],[1]analyte_order!$B:$B,[1]analyte_order!$C:$C)</f>
        <v>376-06-7</v>
      </c>
      <c r="K5222">
        <f>_xlfn.XLOOKUP(Table1_1[[#This Row],[CAS_rn]],[1]analyte_order!$C:$C,[1]analyte_order!$E:$E)</f>
        <v>11</v>
      </c>
      <c r="L5222" s="3">
        <v>22.9</v>
      </c>
    </row>
    <row r="5223" spans="1:12" x14ac:dyDescent="0.3">
      <c r="A5223" t="s">
        <v>275</v>
      </c>
      <c r="B5223" s="1">
        <v>44314</v>
      </c>
      <c r="C5223" s="1" t="str">
        <f t="shared" si="81"/>
        <v>21118</v>
      </c>
      <c r="D5223" t="s">
        <v>250</v>
      </c>
      <c r="E5223" t="s">
        <v>120</v>
      </c>
      <c r="F5223" t="s">
        <v>190</v>
      </c>
      <c r="G5223">
        <v>29.5</v>
      </c>
      <c r="H5223">
        <v>424</v>
      </c>
      <c r="I5223" t="s">
        <v>24</v>
      </c>
      <c r="J5223" t="str">
        <f>_xlfn.XLOOKUP(Table1_1[[#This Row],[Analyte]],[1]analyte_order!$B:$B,[1]analyte_order!$C:$C)</f>
        <v>67905-19-5</v>
      </c>
      <c r="K5223">
        <f>_xlfn.XLOOKUP(Table1_1[[#This Row],[CAS_rn]],[1]analyte_order!$C:$C,[1]analyte_order!$E:$E)</f>
        <v>12</v>
      </c>
      <c r="L5223" s="3">
        <v>0.57099999999999995</v>
      </c>
    </row>
    <row r="5224" spans="1:12" x14ac:dyDescent="0.3">
      <c r="A5224" t="s">
        <v>275</v>
      </c>
      <c r="B5224" s="1">
        <v>44314</v>
      </c>
      <c r="C5224" s="1" t="str">
        <f t="shared" si="81"/>
        <v>21118</v>
      </c>
      <c r="D5224" t="s">
        <v>250</v>
      </c>
      <c r="E5224" t="s">
        <v>120</v>
      </c>
      <c r="F5224" t="s">
        <v>190</v>
      </c>
      <c r="G5224">
        <v>29.5</v>
      </c>
      <c r="H5224">
        <v>424</v>
      </c>
      <c r="I5224" t="s">
        <v>13</v>
      </c>
      <c r="J5224" t="str">
        <f>_xlfn.XLOOKUP(Table1_1[[#This Row],[Analyte]],[1]analyte_order!$B:$B,[1]analyte_order!$C:$C)</f>
        <v>375-73-5</v>
      </c>
      <c r="K5224">
        <f>_xlfn.XLOOKUP(Table1_1[[#This Row],[CAS_rn]],[1]analyte_order!$C:$C,[1]analyte_order!$E:$E)</f>
        <v>14</v>
      </c>
      <c r="L5224" s="3">
        <v>0.1135</v>
      </c>
    </row>
    <row r="5225" spans="1:12" x14ac:dyDescent="0.3">
      <c r="A5225" t="s">
        <v>275</v>
      </c>
      <c r="B5225" s="1">
        <v>44314</v>
      </c>
      <c r="C5225" s="1" t="str">
        <f t="shared" si="81"/>
        <v>21118</v>
      </c>
      <c r="D5225" t="s">
        <v>250</v>
      </c>
      <c r="E5225" t="s">
        <v>120</v>
      </c>
      <c r="F5225" t="s">
        <v>190</v>
      </c>
      <c r="G5225">
        <v>29.5</v>
      </c>
      <c r="H5225">
        <v>424</v>
      </c>
      <c r="I5225" t="s">
        <v>14</v>
      </c>
      <c r="J5225" t="str">
        <f>_xlfn.XLOOKUP(Table1_1[[#This Row],[Analyte]],[1]analyte_order!$B:$B,[1]analyte_order!$C:$C)</f>
        <v>2706-91-4</v>
      </c>
      <c r="K5225">
        <f>_xlfn.XLOOKUP(Table1_1[[#This Row],[CAS_rn]],[1]analyte_order!$C:$C,[1]analyte_order!$E:$E)</f>
        <v>15</v>
      </c>
      <c r="L5225" s="3">
        <v>0.1135</v>
      </c>
    </row>
    <row r="5226" spans="1:12" x14ac:dyDescent="0.3">
      <c r="A5226" t="s">
        <v>275</v>
      </c>
      <c r="B5226" s="1">
        <v>44314</v>
      </c>
      <c r="C5226" s="1" t="str">
        <f t="shared" si="81"/>
        <v>21118</v>
      </c>
      <c r="D5226" t="s">
        <v>250</v>
      </c>
      <c r="E5226" t="s">
        <v>120</v>
      </c>
      <c r="F5226" t="s">
        <v>190</v>
      </c>
      <c r="G5226">
        <v>29.5</v>
      </c>
      <c r="H5226">
        <v>424</v>
      </c>
      <c r="I5226" t="s">
        <v>15</v>
      </c>
      <c r="J5226" t="str">
        <f>_xlfn.XLOOKUP(Table1_1[[#This Row],[Analyte]],[1]analyte_order!$B:$B,[1]analyte_order!$C:$C)</f>
        <v>355-46-4</v>
      </c>
      <c r="K5226">
        <f>_xlfn.XLOOKUP(Table1_1[[#This Row],[CAS_rn]],[1]analyte_order!$C:$C,[1]analyte_order!$E:$E)</f>
        <v>16</v>
      </c>
      <c r="L5226" s="3">
        <v>6.32</v>
      </c>
    </row>
    <row r="5227" spans="1:12" x14ac:dyDescent="0.3">
      <c r="A5227" t="s">
        <v>275</v>
      </c>
      <c r="B5227" s="1">
        <v>44314</v>
      </c>
      <c r="C5227" s="1" t="str">
        <f t="shared" si="81"/>
        <v>21118</v>
      </c>
      <c r="D5227" t="s">
        <v>250</v>
      </c>
      <c r="E5227" t="s">
        <v>120</v>
      </c>
      <c r="F5227" t="s">
        <v>190</v>
      </c>
      <c r="G5227">
        <v>29.5</v>
      </c>
      <c r="H5227">
        <v>424</v>
      </c>
      <c r="I5227" t="s">
        <v>16</v>
      </c>
      <c r="J5227" t="str">
        <f>_xlfn.XLOOKUP(Table1_1[[#This Row],[Analyte]],[1]analyte_order!$B:$B,[1]analyte_order!$C:$C)</f>
        <v>375-92-8</v>
      </c>
      <c r="K5227">
        <f>_xlfn.XLOOKUP(Table1_1[[#This Row],[CAS_rn]],[1]analyte_order!$C:$C,[1]analyte_order!$E:$E)</f>
        <v>17</v>
      </c>
      <c r="L5227" s="3">
        <v>3.18</v>
      </c>
    </row>
    <row r="5228" spans="1:12" x14ac:dyDescent="0.3">
      <c r="A5228" t="s">
        <v>275</v>
      </c>
      <c r="B5228" s="1">
        <v>44314</v>
      </c>
      <c r="C5228" s="1" t="str">
        <f t="shared" si="81"/>
        <v>21118</v>
      </c>
      <c r="D5228" t="s">
        <v>250</v>
      </c>
      <c r="E5228" t="s">
        <v>120</v>
      </c>
      <c r="F5228" t="s">
        <v>190</v>
      </c>
      <c r="G5228">
        <v>29.5</v>
      </c>
      <c r="H5228">
        <v>424</v>
      </c>
      <c r="I5228" t="s">
        <v>17</v>
      </c>
      <c r="J5228" t="str">
        <f>_xlfn.XLOOKUP(Table1_1[[#This Row],[Analyte]],[1]analyte_order!$B:$B,[1]analyte_order!$C:$C)</f>
        <v>1763-23-1</v>
      </c>
      <c r="K5228">
        <f>_xlfn.XLOOKUP(Table1_1[[#This Row],[CAS_rn]],[1]analyte_order!$C:$C,[1]analyte_order!$E:$E)</f>
        <v>18</v>
      </c>
      <c r="L5228" s="3">
        <v>3570</v>
      </c>
    </row>
    <row r="5229" spans="1:12" x14ac:dyDescent="0.3">
      <c r="A5229" t="s">
        <v>275</v>
      </c>
      <c r="B5229" s="1">
        <v>44314</v>
      </c>
      <c r="C5229" s="1" t="str">
        <f t="shared" si="81"/>
        <v>21118</v>
      </c>
      <c r="D5229" t="s">
        <v>250</v>
      </c>
      <c r="E5229" t="s">
        <v>120</v>
      </c>
      <c r="F5229" t="s">
        <v>190</v>
      </c>
      <c r="G5229">
        <v>29.5</v>
      </c>
      <c r="H5229">
        <v>424</v>
      </c>
      <c r="I5229" t="s">
        <v>25</v>
      </c>
      <c r="J5229" t="str">
        <f>_xlfn.XLOOKUP(Table1_1[[#This Row],[Analyte]],[1]analyte_order!$B:$B,[1]analyte_order!$C:$C)</f>
        <v>68259-12-1</v>
      </c>
      <c r="K5229">
        <f>_xlfn.XLOOKUP(Table1_1[[#This Row],[CAS_rn]],[1]analyte_order!$C:$C,[1]analyte_order!$E:$E)</f>
        <v>19</v>
      </c>
      <c r="L5229" s="3">
        <v>42.5</v>
      </c>
    </row>
    <row r="5230" spans="1:12" x14ac:dyDescent="0.3">
      <c r="A5230" t="s">
        <v>275</v>
      </c>
      <c r="B5230" s="1">
        <v>44314</v>
      </c>
      <c r="C5230" s="1" t="str">
        <f t="shared" si="81"/>
        <v>21118</v>
      </c>
      <c r="D5230" t="s">
        <v>250</v>
      </c>
      <c r="E5230" t="s">
        <v>120</v>
      </c>
      <c r="F5230" t="s">
        <v>190</v>
      </c>
      <c r="G5230">
        <v>29.5</v>
      </c>
      <c r="H5230">
        <v>424</v>
      </c>
      <c r="I5230" t="s">
        <v>26</v>
      </c>
      <c r="J5230" t="str">
        <f>_xlfn.XLOOKUP(Table1_1[[#This Row],[Analyte]],[1]analyte_order!$B:$B,[1]analyte_order!$C:$C)</f>
        <v>335-77-3</v>
      </c>
      <c r="K5230">
        <f>_xlfn.XLOOKUP(Table1_1[[#This Row],[CAS_rn]],[1]analyte_order!$C:$C,[1]analyte_order!$E:$E)</f>
        <v>20</v>
      </c>
      <c r="L5230" s="3">
        <v>56.7</v>
      </c>
    </row>
    <row r="5231" spans="1:12" x14ac:dyDescent="0.3">
      <c r="A5231" t="s">
        <v>275</v>
      </c>
      <c r="B5231" s="1">
        <v>44314</v>
      </c>
      <c r="C5231" s="1" t="str">
        <f t="shared" si="81"/>
        <v>21118</v>
      </c>
      <c r="D5231" t="s">
        <v>250</v>
      </c>
      <c r="E5231" t="s">
        <v>120</v>
      </c>
      <c r="F5231" t="s">
        <v>190</v>
      </c>
      <c r="G5231">
        <v>29.5</v>
      </c>
      <c r="H5231">
        <v>424</v>
      </c>
      <c r="I5231" t="s">
        <v>27</v>
      </c>
      <c r="J5231" t="str">
        <f>_xlfn.XLOOKUP(Table1_1[[#This Row],[Analyte]],[1]analyte_order!$B:$B,[1]analyte_order!$C:$C)</f>
        <v>79780-39-5</v>
      </c>
      <c r="K5231">
        <f>_xlfn.XLOOKUP(Table1_1[[#This Row],[CAS_rn]],[1]analyte_order!$C:$C,[1]analyte_order!$E:$E)</f>
        <v>21</v>
      </c>
      <c r="L5231" s="3">
        <v>14.3</v>
      </c>
    </row>
    <row r="5232" spans="1:12" x14ac:dyDescent="0.3">
      <c r="A5232" t="s">
        <v>275</v>
      </c>
      <c r="B5232" s="1">
        <v>44314</v>
      </c>
      <c r="C5232" s="1" t="str">
        <f t="shared" si="81"/>
        <v>21118</v>
      </c>
      <c r="D5232" t="s">
        <v>250</v>
      </c>
      <c r="E5232" t="s">
        <v>120</v>
      </c>
      <c r="F5232" t="s">
        <v>190</v>
      </c>
      <c r="G5232">
        <v>29.5</v>
      </c>
      <c r="H5232">
        <v>424</v>
      </c>
      <c r="I5232" t="s">
        <v>28</v>
      </c>
      <c r="J5232" t="str">
        <f>_xlfn.XLOOKUP(Table1_1[[#This Row],[Analyte]],[1]analyte_order!$B:$B,[1]analyte_order!$C:$C)</f>
        <v>757124-72-4</v>
      </c>
      <c r="K5232">
        <f>_xlfn.XLOOKUP(Table1_1[[#This Row],[CAS_rn]],[1]analyte_order!$C:$C,[1]analyte_order!$E:$E)</f>
        <v>22</v>
      </c>
      <c r="L5232" s="3">
        <v>0.28349999999999997</v>
      </c>
    </row>
    <row r="5233" spans="1:12" x14ac:dyDescent="0.3">
      <c r="A5233" t="s">
        <v>275</v>
      </c>
      <c r="B5233" s="1">
        <v>44314</v>
      </c>
      <c r="C5233" s="1" t="str">
        <f t="shared" si="81"/>
        <v>21118</v>
      </c>
      <c r="D5233" t="s">
        <v>250</v>
      </c>
      <c r="E5233" t="s">
        <v>120</v>
      </c>
      <c r="F5233" t="s">
        <v>190</v>
      </c>
      <c r="G5233">
        <v>29.5</v>
      </c>
      <c r="H5233">
        <v>424</v>
      </c>
      <c r="I5233" t="s">
        <v>18</v>
      </c>
      <c r="J5233" t="str">
        <f>_xlfn.XLOOKUP(Table1_1[[#This Row],[Analyte]],[1]analyte_order!$B:$B,[1]analyte_order!$C:$C)</f>
        <v>27619-97-2</v>
      </c>
      <c r="K5233">
        <f>_xlfn.XLOOKUP(Table1_1[[#This Row],[CAS_rn]],[1]analyte_order!$C:$C,[1]analyte_order!$E:$E)</f>
        <v>23</v>
      </c>
      <c r="L5233" s="3">
        <v>0.1135</v>
      </c>
    </row>
    <row r="5234" spans="1:12" x14ac:dyDescent="0.3">
      <c r="A5234" t="s">
        <v>275</v>
      </c>
      <c r="B5234" s="1">
        <v>44314</v>
      </c>
      <c r="C5234" s="1" t="str">
        <f t="shared" si="81"/>
        <v>21118</v>
      </c>
      <c r="D5234" t="s">
        <v>250</v>
      </c>
      <c r="E5234" t="s">
        <v>120</v>
      </c>
      <c r="F5234" t="s">
        <v>190</v>
      </c>
      <c r="G5234">
        <v>29.5</v>
      </c>
      <c r="H5234">
        <v>424</v>
      </c>
      <c r="I5234" t="s">
        <v>29</v>
      </c>
      <c r="J5234" t="str">
        <f>_xlfn.XLOOKUP(Table1_1[[#This Row],[Analyte]],[1]analyte_order!$B:$B,[1]analyte_order!$C:$C)</f>
        <v>39108-34-4</v>
      </c>
      <c r="K5234">
        <f>_xlfn.XLOOKUP(Table1_1[[#This Row],[CAS_rn]],[1]analyte_order!$C:$C,[1]analyte_order!$E:$E)</f>
        <v>24</v>
      </c>
      <c r="L5234" s="3">
        <v>5.22</v>
      </c>
    </row>
    <row r="5235" spans="1:12" x14ac:dyDescent="0.3">
      <c r="A5235" t="s">
        <v>275</v>
      </c>
      <c r="B5235" s="1">
        <v>44314</v>
      </c>
      <c r="C5235" s="1" t="str">
        <f t="shared" si="81"/>
        <v>21118</v>
      </c>
      <c r="D5235" t="s">
        <v>250</v>
      </c>
      <c r="E5235" t="s">
        <v>120</v>
      </c>
      <c r="F5235" t="s">
        <v>190</v>
      </c>
      <c r="G5235">
        <v>29.5</v>
      </c>
      <c r="H5235">
        <v>424</v>
      </c>
      <c r="I5235" t="s">
        <v>30</v>
      </c>
      <c r="J5235" t="str">
        <f>_xlfn.XLOOKUP(Table1_1[[#This Row],[Analyte]],[1]analyte_order!$B:$B,[1]analyte_order!$C:$C)</f>
        <v>120226-60-0</v>
      </c>
      <c r="K5235">
        <f>_xlfn.XLOOKUP(Table1_1[[#This Row],[CAS_rn]],[1]analyte_order!$C:$C,[1]analyte_order!$E:$E)</f>
        <v>25</v>
      </c>
      <c r="L5235" s="3">
        <v>9.31</v>
      </c>
    </row>
    <row r="5236" spans="1:12" x14ac:dyDescent="0.3">
      <c r="A5236" t="s">
        <v>275</v>
      </c>
      <c r="B5236" s="1">
        <v>44314</v>
      </c>
      <c r="C5236" s="1" t="str">
        <f t="shared" si="81"/>
        <v>21118</v>
      </c>
      <c r="D5236" t="s">
        <v>250</v>
      </c>
      <c r="E5236" t="s">
        <v>120</v>
      </c>
      <c r="F5236" t="s">
        <v>190</v>
      </c>
      <c r="G5236">
        <v>29.5</v>
      </c>
      <c r="H5236">
        <v>424</v>
      </c>
      <c r="I5236" t="s">
        <v>31</v>
      </c>
      <c r="J5236" t="str">
        <f>_xlfn.XLOOKUP(Table1_1[[#This Row],[Analyte]],[1]analyte_order!$B:$B,[1]analyte_order!$C:$C)</f>
        <v>2355-31-9</v>
      </c>
      <c r="K5236">
        <f>_xlfn.XLOOKUP(Table1_1[[#This Row],[CAS_rn]],[1]analyte_order!$C:$C,[1]analyte_order!$E:$E)</f>
        <v>26</v>
      </c>
      <c r="L5236" s="3">
        <v>0.1135</v>
      </c>
    </row>
    <row r="5237" spans="1:12" x14ac:dyDescent="0.3">
      <c r="A5237" t="s">
        <v>275</v>
      </c>
      <c r="B5237" s="1">
        <v>44314</v>
      </c>
      <c r="C5237" s="1" t="str">
        <f t="shared" si="81"/>
        <v>21118</v>
      </c>
      <c r="D5237" t="s">
        <v>250</v>
      </c>
      <c r="E5237" t="s">
        <v>120</v>
      </c>
      <c r="F5237" t="s">
        <v>190</v>
      </c>
      <c r="G5237">
        <v>29.5</v>
      </c>
      <c r="H5237">
        <v>424</v>
      </c>
      <c r="I5237" t="s">
        <v>32</v>
      </c>
      <c r="J5237" t="str">
        <f>_xlfn.XLOOKUP(Table1_1[[#This Row],[Analyte]],[1]analyte_order!$B:$B,[1]analyte_order!$C:$C)</f>
        <v>2991-50-6</v>
      </c>
      <c r="K5237">
        <f>_xlfn.XLOOKUP(Table1_1[[#This Row],[CAS_rn]],[1]analyte_order!$C:$C,[1]analyte_order!$E:$E)</f>
        <v>27</v>
      </c>
      <c r="L5237" s="3">
        <v>0.1135</v>
      </c>
    </row>
    <row r="5238" spans="1:12" x14ac:dyDescent="0.3">
      <c r="A5238" t="s">
        <v>275</v>
      </c>
      <c r="B5238" s="1">
        <v>44314</v>
      </c>
      <c r="C5238" s="1" t="str">
        <f t="shared" si="81"/>
        <v>21118</v>
      </c>
      <c r="D5238" t="s">
        <v>250</v>
      </c>
      <c r="E5238" t="s">
        <v>120</v>
      </c>
      <c r="F5238" t="s">
        <v>190</v>
      </c>
      <c r="G5238">
        <v>29.5</v>
      </c>
      <c r="H5238">
        <v>424</v>
      </c>
      <c r="I5238" t="s">
        <v>33</v>
      </c>
      <c r="J5238" t="str">
        <f>_xlfn.XLOOKUP(Table1_1[[#This Row],[Analyte]],[1]analyte_order!$B:$B,[1]analyte_order!$C:$C)</f>
        <v>754-91-6</v>
      </c>
      <c r="K5238">
        <f>_xlfn.XLOOKUP(Table1_1[[#This Row],[CAS_rn]],[1]analyte_order!$C:$C,[1]analyte_order!$E:$E)</f>
        <v>28</v>
      </c>
      <c r="L5238" s="3">
        <v>17.100000000000001</v>
      </c>
    </row>
    <row r="5239" spans="1:12" x14ac:dyDescent="0.3">
      <c r="A5239" t="s">
        <v>275</v>
      </c>
      <c r="B5239" s="1">
        <v>44314</v>
      </c>
      <c r="C5239" s="1" t="str">
        <f t="shared" si="81"/>
        <v>21118</v>
      </c>
      <c r="D5239" t="s">
        <v>250</v>
      </c>
      <c r="E5239" t="s">
        <v>120</v>
      </c>
      <c r="F5239" t="s">
        <v>190</v>
      </c>
      <c r="G5239">
        <v>29.5</v>
      </c>
      <c r="H5239">
        <v>424</v>
      </c>
      <c r="I5239" t="s">
        <v>34</v>
      </c>
      <c r="J5239" t="str">
        <f>_xlfn.XLOOKUP(Table1_1[[#This Row],[Analyte]],[1]analyte_order!$B:$B,[1]analyte_order!$C:$C)</f>
        <v>2806-24-8</v>
      </c>
      <c r="K5239">
        <f>_xlfn.XLOOKUP(Table1_1[[#This Row],[CAS_rn]],[1]analyte_order!$C:$C,[1]analyte_order!$E:$E)</f>
        <v>29</v>
      </c>
      <c r="L5239" s="3">
        <v>0.1135</v>
      </c>
    </row>
    <row r="5240" spans="1:12" x14ac:dyDescent="0.3">
      <c r="A5240" t="s">
        <v>275</v>
      </c>
      <c r="B5240" s="1">
        <v>44314</v>
      </c>
      <c r="C5240" s="1" t="str">
        <f t="shared" si="81"/>
        <v>21118</v>
      </c>
      <c r="D5240" t="s">
        <v>250</v>
      </c>
      <c r="E5240" t="s">
        <v>120</v>
      </c>
      <c r="F5240" t="s">
        <v>190</v>
      </c>
      <c r="G5240">
        <v>29.5</v>
      </c>
      <c r="H5240">
        <v>424</v>
      </c>
      <c r="I5240" t="s">
        <v>35</v>
      </c>
      <c r="J5240" t="str">
        <f>_xlfn.XLOOKUP(Table1_1[[#This Row],[Analyte]],[1]analyte_order!$B:$B,[1]analyte_order!$C:$C)</f>
        <v>31506-32-8</v>
      </c>
      <c r="K5240">
        <f>_xlfn.XLOOKUP(Table1_1[[#This Row],[CAS_rn]],[1]analyte_order!$C:$C,[1]analyte_order!$E:$E)</f>
        <v>30</v>
      </c>
      <c r="L5240" s="3">
        <v>0.1135</v>
      </c>
    </row>
    <row r="5241" spans="1:12" x14ac:dyDescent="0.3">
      <c r="A5241" t="s">
        <v>275</v>
      </c>
      <c r="B5241" s="1">
        <v>44314</v>
      </c>
      <c r="C5241" s="1" t="str">
        <f t="shared" si="81"/>
        <v>21118</v>
      </c>
      <c r="D5241" t="s">
        <v>250</v>
      </c>
      <c r="E5241" t="s">
        <v>120</v>
      </c>
      <c r="F5241" t="s">
        <v>190</v>
      </c>
      <c r="G5241">
        <v>29.5</v>
      </c>
      <c r="H5241">
        <v>424</v>
      </c>
      <c r="I5241" t="s">
        <v>36</v>
      </c>
      <c r="J5241" t="str">
        <f>_xlfn.XLOOKUP(Table1_1[[#This Row],[Analyte]],[1]analyte_order!$B:$B,[1]analyte_order!$C:$C)</f>
        <v>4151-50-2</v>
      </c>
      <c r="K5241">
        <f>_xlfn.XLOOKUP(Table1_1[[#This Row],[CAS_rn]],[1]analyte_order!$C:$C,[1]analyte_order!$E:$E)</f>
        <v>31</v>
      </c>
      <c r="L5241" s="3">
        <v>0.1135</v>
      </c>
    </row>
    <row r="5242" spans="1:12" x14ac:dyDescent="0.3">
      <c r="A5242" t="s">
        <v>275</v>
      </c>
      <c r="B5242" s="1">
        <v>44314</v>
      </c>
      <c r="C5242" s="1" t="str">
        <f t="shared" si="81"/>
        <v>21118</v>
      </c>
      <c r="D5242" t="s">
        <v>250</v>
      </c>
      <c r="E5242" t="s">
        <v>120</v>
      </c>
      <c r="F5242" t="s">
        <v>190</v>
      </c>
      <c r="G5242">
        <v>29.5</v>
      </c>
      <c r="H5242">
        <v>424</v>
      </c>
      <c r="I5242" t="s">
        <v>37</v>
      </c>
      <c r="J5242" t="str">
        <f>_xlfn.XLOOKUP(Table1_1[[#This Row],[Analyte]],[1]analyte_order!$B:$B,[1]analyte_order!$C:$C)</f>
        <v>13252-13-6</v>
      </c>
      <c r="K5242">
        <f>_xlfn.XLOOKUP(Table1_1[[#This Row],[CAS_rn]],[1]analyte_order!$C:$C,[1]analyte_order!$E:$E)</f>
        <v>34</v>
      </c>
      <c r="L5242" s="3">
        <v>0.1135</v>
      </c>
    </row>
    <row r="5243" spans="1:12" x14ac:dyDescent="0.3">
      <c r="A5243" t="s">
        <v>275</v>
      </c>
      <c r="B5243" s="1">
        <v>44314</v>
      </c>
      <c r="C5243" s="1" t="str">
        <f t="shared" si="81"/>
        <v>21118</v>
      </c>
      <c r="D5243" t="s">
        <v>250</v>
      </c>
      <c r="E5243" t="s">
        <v>120</v>
      </c>
      <c r="F5243" t="s">
        <v>190</v>
      </c>
      <c r="G5243">
        <v>29.5</v>
      </c>
      <c r="H5243">
        <v>424</v>
      </c>
      <c r="I5243" t="s">
        <v>38</v>
      </c>
      <c r="J5243" t="str">
        <f>_xlfn.XLOOKUP(Table1_1[[#This Row],[Analyte]],[1]analyte_order!$B:$B,[1]analyte_order!$C:$C)</f>
        <v>919005-14-4</v>
      </c>
      <c r="K5243">
        <f>_xlfn.XLOOKUP(Table1_1[[#This Row],[CAS_rn]],[1]analyte_order!$C:$C,[1]analyte_order!$E:$E)</f>
        <v>35</v>
      </c>
      <c r="L5243" s="3">
        <v>0.1135</v>
      </c>
    </row>
    <row r="5244" spans="1:12" x14ac:dyDescent="0.3">
      <c r="A5244" t="s">
        <v>275</v>
      </c>
      <c r="B5244" s="1">
        <v>44314</v>
      </c>
      <c r="C5244" s="1" t="str">
        <f t="shared" si="81"/>
        <v>21118</v>
      </c>
      <c r="D5244" t="s">
        <v>250</v>
      </c>
      <c r="E5244" t="s">
        <v>120</v>
      </c>
      <c r="F5244" t="s">
        <v>190</v>
      </c>
      <c r="G5244">
        <v>29.5</v>
      </c>
      <c r="H5244">
        <v>424</v>
      </c>
      <c r="I5244" t="s">
        <v>39</v>
      </c>
      <c r="J5244" t="str">
        <f>_xlfn.XLOOKUP(Table1_1[[#This Row],[Analyte]],[1]analyte_order!$B:$B,[1]analyte_order!$C:$C)</f>
        <v>756426-58-1</v>
      </c>
      <c r="K5244">
        <f>_xlfn.XLOOKUP(Table1_1[[#This Row],[CAS_rn]],[1]analyte_order!$C:$C,[1]analyte_order!$E:$E)</f>
        <v>36</v>
      </c>
      <c r="L5244" s="3">
        <v>0.1135</v>
      </c>
    </row>
    <row r="5245" spans="1:12" x14ac:dyDescent="0.3">
      <c r="A5245" t="s">
        <v>275</v>
      </c>
      <c r="B5245" s="1">
        <v>44314</v>
      </c>
      <c r="C5245" s="1" t="str">
        <f t="shared" si="81"/>
        <v>21118</v>
      </c>
      <c r="D5245" t="s">
        <v>250</v>
      </c>
      <c r="E5245" t="s">
        <v>120</v>
      </c>
      <c r="F5245" t="s">
        <v>190</v>
      </c>
      <c r="G5245">
        <v>29.5</v>
      </c>
      <c r="H5245">
        <v>424</v>
      </c>
      <c r="I5245" t="s">
        <v>40</v>
      </c>
      <c r="J5245" t="str">
        <f>_xlfn.XLOOKUP(Table1_1[[#This Row],[Analyte]],[1]analyte_order!$B:$B,[1]analyte_order!$C:$C)</f>
        <v>763051-92-9</v>
      </c>
      <c r="K5245">
        <f>_xlfn.XLOOKUP(Table1_1[[#This Row],[CAS_rn]],[1]analyte_order!$C:$C,[1]analyte_order!$E:$E)</f>
        <v>37</v>
      </c>
      <c r="L5245" s="3">
        <v>0.1135</v>
      </c>
    </row>
    <row r="5246" spans="1:12" x14ac:dyDescent="0.3">
      <c r="A5246" t="s">
        <v>275</v>
      </c>
      <c r="B5246" s="1">
        <v>44314</v>
      </c>
      <c r="C5246" s="1" t="str">
        <f t="shared" si="81"/>
        <v>21118</v>
      </c>
      <c r="D5246" t="s">
        <v>250</v>
      </c>
      <c r="E5246" t="s">
        <v>120</v>
      </c>
      <c r="F5246" t="s">
        <v>190</v>
      </c>
      <c r="G5246">
        <v>29.5</v>
      </c>
      <c r="H5246">
        <v>424</v>
      </c>
      <c r="I5246" t="s">
        <v>41</v>
      </c>
      <c r="J5246" t="str">
        <f>_xlfn.XLOOKUP(Table1_1[[#This Row],[Analyte]],[1]analyte_order!$B:$B,[1]analyte_order!$C:$C)</f>
        <v>356-02-5</v>
      </c>
      <c r="K5246">
        <f>_xlfn.XLOOKUP(Table1_1[[#This Row],[CAS_rn]],[1]analyte_order!$C:$C,[1]analyte_order!$E:$E)</f>
        <v>38</v>
      </c>
      <c r="L5246" s="3">
        <v>1.135</v>
      </c>
    </row>
    <row r="5247" spans="1:12" x14ac:dyDescent="0.3">
      <c r="A5247" t="s">
        <v>275</v>
      </c>
      <c r="B5247" s="1">
        <v>44314</v>
      </c>
      <c r="C5247" s="1" t="str">
        <f t="shared" si="81"/>
        <v>21118</v>
      </c>
      <c r="D5247" t="s">
        <v>250</v>
      </c>
      <c r="E5247" t="s">
        <v>120</v>
      </c>
      <c r="F5247" t="s">
        <v>190</v>
      </c>
      <c r="G5247">
        <v>29.5</v>
      </c>
      <c r="H5247">
        <v>424</v>
      </c>
      <c r="I5247" t="s">
        <v>42</v>
      </c>
      <c r="J5247" t="str">
        <f>_xlfn.XLOOKUP(Table1_1[[#This Row],[Analyte]],[1]analyte_order!$B:$B,[1]analyte_order!$C:$C)</f>
        <v>914637-49-3</v>
      </c>
      <c r="K5247">
        <f>_xlfn.XLOOKUP(Table1_1[[#This Row],[CAS_rn]],[1]analyte_order!$C:$C,[1]analyte_order!$E:$E)</f>
        <v>39</v>
      </c>
      <c r="L5247" s="3">
        <v>0.54</v>
      </c>
    </row>
    <row r="5248" spans="1:12" x14ac:dyDescent="0.3">
      <c r="A5248" t="s">
        <v>275</v>
      </c>
      <c r="B5248" s="1">
        <v>44314</v>
      </c>
      <c r="C5248" s="1" t="str">
        <f t="shared" si="81"/>
        <v>21118</v>
      </c>
      <c r="D5248" t="s">
        <v>250</v>
      </c>
      <c r="E5248" t="s">
        <v>120</v>
      </c>
      <c r="F5248" t="s">
        <v>190</v>
      </c>
      <c r="G5248">
        <v>29.5</v>
      </c>
      <c r="H5248">
        <v>424</v>
      </c>
      <c r="I5248" t="s">
        <v>43</v>
      </c>
      <c r="J5248" t="str">
        <f>_xlfn.XLOOKUP(Table1_1[[#This Row],[Analyte]],[1]analyte_order!$B:$B,[1]analyte_order!$C:$C)</f>
        <v>812-70-4</v>
      </c>
      <c r="K5248">
        <f>_xlfn.XLOOKUP(Table1_1[[#This Row],[CAS_rn]],[1]analyte_order!$C:$C,[1]analyte_order!$E:$E)</f>
        <v>40</v>
      </c>
      <c r="L5248" s="3">
        <v>1.2</v>
      </c>
    </row>
    <row r="5249" spans="1:12" x14ac:dyDescent="0.3">
      <c r="A5249" t="s">
        <v>275</v>
      </c>
      <c r="B5249" s="1">
        <v>44314</v>
      </c>
      <c r="C5249" s="1" t="str">
        <f t="shared" si="81"/>
        <v>21118</v>
      </c>
      <c r="D5249" t="s">
        <v>250</v>
      </c>
      <c r="E5249" t="s">
        <v>120</v>
      </c>
      <c r="F5249" t="s">
        <v>190</v>
      </c>
      <c r="G5249">
        <v>29.5</v>
      </c>
      <c r="H5249">
        <v>424</v>
      </c>
      <c r="I5249" t="s">
        <v>44</v>
      </c>
      <c r="J5249" t="str">
        <f>_xlfn.XLOOKUP(Table1_1[[#This Row],[Analyte]],[1]analyte_order!$B:$B,[1]analyte_order!$C:$C)</f>
        <v>53826-12-3</v>
      </c>
      <c r="K5249">
        <f>_xlfn.XLOOKUP(Table1_1[[#This Row],[CAS_rn]],[1]analyte_order!$C:$C,[1]analyte_order!$E:$E)</f>
        <v>41</v>
      </c>
      <c r="L5249" s="3">
        <v>0.1135</v>
      </c>
    </row>
    <row r="5250" spans="1:12" x14ac:dyDescent="0.3">
      <c r="A5250" t="s">
        <v>275</v>
      </c>
      <c r="B5250" s="1">
        <v>44314</v>
      </c>
      <c r="C5250" s="1" t="str">
        <f t="shared" ref="C5250:C5313" si="82">TEXT(B5250,"yy")&amp;TEXT((B5250-DATEVALUE("1/1/"&amp;TEXT(B5250,"yy"))+1),"000")</f>
        <v>21118</v>
      </c>
      <c r="D5250" t="s">
        <v>250</v>
      </c>
      <c r="E5250" t="s">
        <v>120</v>
      </c>
      <c r="F5250" t="s">
        <v>190</v>
      </c>
      <c r="G5250">
        <v>29.5</v>
      </c>
      <c r="H5250">
        <v>424</v>
      </c>
      <c r="I5250" t="s">
        <v>45</v>
      </c>
      <c r="J5250" t="str">
        <f>_xlfn.XLOOKUP(Table1_1[[#This Row],[Analyte]],[1]analyte_order!$B:$B,[1]analyte_order!$C:$C)</f>
        <v>27854-31-5</v>
      </c>
      <c r="K5250">
        <f>_xlfn.XLOOKUP(Table1_1[[#This Row],[CAS_rn]],[1]analyte_order!$C:$C,[1]analyte_order!$E:$E)</f>
        <v>42</v>
      </c>
      <c r="L5250" s="3">
        <v>0.1135</v>
      </c>
    </row>
    <row r="5251" spans="1:12" x14ac:dyDescent="0.3">
      <c r="A5251" t="s">
        <v>275</v>
      </c>
      <c r="B5251" s="1">
        <v>44314</v>
      </c>
      <c r="C5251" s="1" t="str">
        <f t="shared" si="82"/>
        <v>21118</v>
      </c>
      <c r="D5251" t="s">
        <v>250</v>
      </c>
      <c r="E5251" t="s">
        <v>120</v>
      </c>
      <c r="F5251" t="s">
        <v>190</v>
      </c>
      <c r="G5251">
        <v>29.5</v>
      </c>
      <c r="H5251">
        <v>424</v>
      </c>
      <c r="I5251" t="s">
        <v>46</v>
      </c>
      <c r="J5251" t="str">
        <f>_xlfn.XLOOKUP(Table1_1[[#This Row],[Analyte]],[1]analyte_order!$B:$B,[1]analyte_order!$C:$C)</f>
        <v>53826-13-4</v>
      </c>
      <c r="K5251">
        <f>_xlfn.XLOOKUP(Table1_1[[#This Row],[CAS_rn]],[1]analyte_order!$C:$C,[1]analyte_order!$E:$E)</f>
        <v>43</v>
      </c>
      <c r="L5251" s="3">
        <v>0.1135</v>
      </c>
    </row>
    <row r="5252" spans="1:12" x14ac:dyDescent="0.3">
      <c r="A5252" t="s">
        <v>275</v>
      </c>
      <c r="B5252" s="1">
        <v>44314</v>
      </c>
      <c r="C5252" s="1" t="str">
        <f t="shared" si="82"/>
        <v>21118</v>
      </c>
      <c r="D5252" t="s">
        <v>250</v>
      </c>
      <c r="E5252" t="s">
        <v>120</v>
      </c>
      <c r="F5252" t="s">
        <v>190</v>
      </c>
      <c r="G5252">
        <v>29.5</v>
      </c>
      <c r="H5252">
        <v>424</v>
      </c>
      <c r="I5252" t="s">
        <v>47</v>
      </c>
      <c r="J5252" t="str">
        <f>_xlfn.XLOOKUP(Table1_1[[#This Row],[Analyte]],[1]analyte_order!$B:$B,[1]analyte_order!$C:$C)</f>
        <v>161094-75-3</v>
      </c>
      <c r="K5252">
        <f>_xlfn.XLOOKUP(Table1_1[[#This Row],[CAS_rn]],[1]analyte_order!$C:$C,[1]analyte_order!$E:$E)</f>
        <v>44</v>
      </c>
      <c r="L5252" s="3">
        <v>0.1135</v>
      </c>
    </row>
    <row r="5253" spans="1:12" x14ac:dyDescent="0.3">
      <c r="A5253" t="s">
        <v>275</v>
      </c>
      <c r="B5253" s="1">
        <v>44314</v>
      </c>
      <c r="C5253" s="1" t="str">
        <f t="shared" si="82"/>
        <v>21118</v>
      </c>
      <c r="D5253" t="s">
        <v>250</v>
      </c>
      <c r="E5253" t="s">
        <v>120</v>
      </c>
      <c r="F5253" t="s">
        <v>190</v>
      </c>
      <c r="G5253">
        <v>29.5</v>
      </c>
      <c r="H5253">
        <v>424</v>
      </c>
      <c r="I5253" t="s">
        <v>48</v>
      </c>
      <c r="J5253" t="str">
        <f>_xlfn.XLOOKUP(Table1_1[[#This Row],[Analyte]],[1]analyte_order!$B:$B,[1]analyte_order!$C:$C)</f>
        <v>70887-84-2</v>
      </c>
      <c r="K5253">
        <f>_xlfn.XLOOKUP(Table1_1[[#This Row],[CAS_rn]],[1]analyte_order!$C:$C,[1]analyte_order!$E:$E)</f>
        <v>45</v>
      </c>
      <c r="L5253" s="3">
        <v>0.1135</v>
      </c>
    </row>
    <row r="5254" spans="1:12" x14ac:dyDescent="0.3">
      <c r="A5254" t="s">
        <v>275</v>
      </c>
      <c r="B5254" s="1">
        <v>44314</v>
      </c>
      <c r="C5254" s="1" t="str">
        <f t="shared" si="82"/>
        <v>21118</v>
      </c>
      <c r="D5254" t="s">
        <v>250</v>
      </c>
      <c r="E5254" t="s">
        <v>120</v>
      </c>
      <c r="F5254" t="s">
        <v>190</v>
      </c>
      <c r="G5254">
        <v>29.5</v>
      </c>
      <c r="H5254">
        <v>424</v>
      </c>
      <c r="I5254" t="s">
        <v>49</v>
      </c>
      <c r="J5254" t="str">
        <f>_xlfn.XLOOKUP(Table1_1[[#This Row],[Analyte]],[1]analyte_order!$B:$B,[1]analyte_order!$C:$C)</f>
        <v>57677-95-9</v>
      </c>
      <c r="K5254">
        <f>_xlfn.XLOOKUP(Table1_1[[#This Row],[CAS_rn]],[1]analyte_order!$C:$C,[1]analyte_order!$E:$E)</f>
        <v>46</v>
      </c>
      <c r="L5254" s="3">
        <v>0.28349999999999997</v>
      </c>
    </row>
    <row r="5255" spans="1:12" x14ac:dyDescent="0.3">
      <c r="A5255" t="s">
        <v>275</v>
      </c>
      <c r="B5255" s="1">
        <v>44314</v>
      </c>
      <c r="C5255" s="1" t="str">
        <f t="shared" si="82"/>
        <v>21118</v>
      </c>
      <c r="D5255" t="s">
        <v>250</v>
      </c>
      <c r="E5255" t="s">
        <v>120</v>
      </c>
      <c r="F5255" t="s">
        <v>190</v>
      </c>
      <c r="G5255">
        <v>29.5</v>
      </c>
      <c r="H5255">
        <v>424</v>
      </c>
      <c r="I5255" t="s">
        <v>50</v>
      </c>
      <c r="J5255" t="str">
        <f>_xlfn.XLOOKUP(Table1_1[[#This Row],[Analyte]],[1]analyte_order!$B:$B,[1]analyte_order!$C:$C)</f>
        <v>30334-69-1</v>
      </c>
      <c r="K5255">
        <f>_xlfn.XLOOKUP(Table1_1[[#This Row],[CAS_rn]],[1]analyte_order!$C:$C,[1]analyte_order!$E:$E)</f>
        <v>51</v>
      </c>
      <c r="L5255" s="3">
        <v>28.9</v>
      </c>
    </row>
    <row r="5256" spans="1:12" x14ac:dyDescent="0.3">
      <c r="A5256" t="s">
        <v>275</v>
      </c>
      <c r="B5256" s="1">
        <v>44314</v>
      </c>
      <c r="C5256" s="1" t="str">
        <f t="shared" si="82"/>
        <v>21118</v>
      </c>
      <c r="D5256" t="s">
        <v>250</v>
      </c>
      <c r="E5256" t="s">
        <v>120</v>
      </c>
      <c r="F5256" t="s">
        <v>190</v>
      </c>
      <c r="G5256">
        <v>29.5</v>
      </c>
      <c r="H5256">
        <v>424</v>
      </c>
      <c r="I5256" t="s">
        <v>51</v>
      </c>
      <c r="J5256" t="str">
        <f>_xlfn.XLOOKUP(Table1_1[[#This Row],[Analyte]],[1]analyte_order!$B:$B,[1]analyte_order!$C:$C)</f>
        <v>41997-13-1</v>
      </c>
      <c r="K5256">
        <f>_xlfn.XLOOKUP(Table1_1[[#This Row],[CAS_rn]],[1]analyte_order!$C:$C,[1]analyte_order!$E:$E)</f>
        <v>52</v>
      </c>
      <c r="L5256" s="3">
        <v>0.1135</v>
      </c>
    </row>
    <row r="5257" spans="1:12" x14ac:dyDescent="0.3">
      <c r="A5257" t="s">
        <v>275</v>
      </c>
      <c r="B5257" s="1">
        <v>44314</v>
      </c>
      <c r="C5257" s="1" t="str">
        <f t="shared" si="82"/>
        <v>21118</v>
      </c>
      <c r="D5257" t="s">
        <v>250</v>
      </c>
      <c r="E5257" t="s">
        <v>120</v>
      </c>
      <c r="F5257" t="s">
        <v>190</v>
      </c>
      <c r="G5257">
        <v>29.5</v>
      </c>
      <c r="H5257">
        <v>424</v>
      </c>
      <c r="I5257" t="s">
        <v>52</v>
      </c>
      <c r="J5257" t="str">
        <f>_xlfn.XLOOKUP(Table1_1[[#This Row],[Analyte]],[1]analyte_order!$B:$B,[1]analyte_order!$C:$C)</f>
        <v>423-41-6</v>
      </c>
      <c r="K5257">
        <f>_xlfn.XLOOKUP(Table1_1[[#This Row],[CAS_rn]],[1]analyte_order!$C:$C,[1]analyte_order!$E:$E)</f>
        <v>53</v>
      </c>
      <c r="L5257" s="3">
        <v>0.28349999999999997</v>
      </c>
    </row>
    <row r="5258" spans="1:12" x14ac:dyDescent="0.3">
      <c r="A5258" t="s">
        <v>275</v>
      </c>
      <c r="B5258" s="1">
        <v>44314</v>
      </c>
      <c r="C5258" s="1" t="str">
        <f t="shared" si="82"/>
        <v>21118</v>
      </c>
      <c r="D5258" t="s">
        <v>250</v>
      </c>
      <c r="E5258" t="s">
        <v>120</v>
      </c>
      <c r="F5258" t="s">
        <v>190</v>
      </c>
      <c r="G5258">
        <v>29.5</v>
      </c>
      <c r="H5258">
        <v>424</v>
      </c>
      <c r="I5258" t="s">
        <v>53</v>
      </c>
      <c r="J5258" t="str">
        <f>_xlfn.XLOOKUP(Table1_1[[#This Row],[Analyte]],[1]analyte_order!$B:$B,[1]analyte_order!$C:$C)</f>
        <v>777011-38-8</v>
      </c>
      <c r="K5258">
        <f>_xlfn.XLOOKUP(Table1_1[[#This Row],[CAS_rn]],[1]analyte_order!$C:$C,[1]analyte_order!$E:$E)</f>
        <v>54</v>
      </c>
      <c r="L5258" s="3">
        <v>7.27</v>
      </c>
    </row>
    <row r="5259" spans="1:12" x14ac:dyDescent="0.3">
      <c r="A5259" t="s">
        <v>275</v>
      </c>
      <c r="B5259" s="1">
        <v>44314</v>
      </c>
      <c r="C5259" s="1" t="str">
        <f t="shared" si="82"/>
        <v>21118</v>
      </c>
      <c r="D5259" t="s">
        <v>250</v>
      </c>
      <c r="E5259" t="s">
        <v>120</v>
      </c>
      <c r="F5259" t="s">
        <v>190</v>
      </c>
      <c r="G5259">
        <v>29.5</v>
      </c>
      <c r="H5259">
        <v>424</v>
      </c>
      <c r="I5259" t="s">
        <v>54</v>
      </c>
      <c r="J5259" t="str">
        <f>_xlfn.XLOOKUP(Table1_1[[#This Row],[Analyte]],[1]analyte_order!$B:$B,[1]analyte_order!$C:$C)</f>
        <v>646-83-3</v>
      </c>
      <c r="K5259">
        <f>_xlfn.XLOOKUP(Table1_1[[#This Row],[CAS_rn]],[1]analyte_order!$C:$C,[1]analyte_order!$E:$E)</f>
        <v>55</v>
      </c>
      <c r="L5259" s="3">
        <v>0.1135</v>
      </c>
    </row>
    <row r="5260" spans="1:12" x14ac:dyDescent="0.3">
      <c r="A5260" t="s">
        <v>275</v>
      </c>
      <c r="B5260" s="1">
        <v>44314</v>
      </c>
      <c r="C5260" s="1" t="str">
        <f t="shared" si="82"/>
        <v>21118</v>
      </c>
      <c r="D5260" t="s">
        <v>250</v>
      </c>
      <c r="E5260" t="s">
        <v>120</v>
      </c>
      <c r="F5260" t="s">
        <v>190</v>
      </c>
      <c r="G5260">
        <v>29.5</v>
      </c>
      <c r="H5260">
        <v>424</v>
      </c>
      <c r="I5260" t="s">
        <v>55</v>
      </c>
      <c r="J5260" t="str">
        <f>_xlfn.XLOOKUP(Table1_1[[#This Row],[Analyte]],[1]analyte_order!$B:$B,[1]analyte_order!$C:$C)</f>
        <v>678-41-1</v>
      </c>
      <c r="K5260">
        <f>_xlfn.XLOOKUP(Table1_1[[#This Row],[CAS_rn]],[1]analyte_order!$C:$C,[1]analyte_order!$E:$E)</f>
        <v>56</v>
      </c>
      <c r="L5260" s="3">
        <v>0.1135</v>
      </c>
    </row>
    <row r="5261" spans="1:12" x14ac:dyDescent="0.3">
      <c r="A5261" t="s">
        <v>275</v>
      </c>
      <c r="B5261" s="1">
        <v>44314</v>
      </c>
      <c r="C5261" s="1" t="str">
        <f t="shared" si="82"/>
        <v>21118</v>
      </c>
      <c r="D5261" t="s">
        <v>250</v>
      </c>
      <c r="E5261" t="s">
        <v>120</v>
      </c>
      <c r="F5261" t="s">
        <v>190</v>
      </c>
      <c r="G5261">
        <v>29.5</v>
      </c>
      <c r="H5261">
        <v>424</v>
      </c>
      <c r="I5261" t="s">
        <v>56</v>
      </c>
      <c r="J5261" t="str">
        <f>_xlfn.XLOOKUP(Table1_1[[#This Row],[Analyte]],[1]analyte_order!$B:$B,[1]analyte_order!$C:$C)</f>
        <v>2965-52-8</v>
      </c>
      <c r="K5261">
        <f>_xlfn.XLOOKUP(Table1_1[[#This Row],[CAS_rn]],[1]analyte_order!$C:$C,[1]analyte_order!$E:$E)</f>
        <v>57</v>
      </c>
      <c r="L5261" s="3">
        <v>0.1135</v>
      </c>
    </row>
    <row r="5262" spans="1:12" x14ac:dyDescent="0.3">
      <c r="A5262" t="s">
        <v>276</v>
      </c>
      <c r="B5262" s="1">
        <v>44314</v>
      </c>
      <c r="C5262" s="1" t="str">
        <f t="shared" si="82"/>
        <v>21118</v>
      </c>
      <c r="D5262" t="s">
        <v>250</v>
      </c>
      <c r="E5262" t="s">
        <v>110</v>
      </c>
      <c r="F5262" t="s">
        <v>111</v>
      </c>
      <c r="G5262">
        <v>31.5</v>
      </c>
      <c r="H5262">
        <v>562.54999999999995</v>
      </c>
      <c r="I5262" t="s">
        <v>7</v>
      </c>
      <c r="J5262" t="str">
        <f>_xlfn.XLOOKUP(Table1_1[[#This Row],[Analyte]],[1]analyte_order!$B:$B,[1]analyte_order!$C:$C)</f>
        <v>375-22-4</v>
      </c>
      <c r="K5262">
        <f>_xlfn.XLOOKUP(Table1_1[[#This Row],[CAS_rn]],[1]analyte_order!$C:$C,[1]analyte_order!$E:$E)</f>
        <v>1</v>
      </c>
      <c r="L5262" s="3">
        <v>7.85E-2</v>
      </c>
    </row>
    <row r="5263" spans="1:12" x14ac:dyDescent="0.3">
      <c r="A5263" t="s">
        <v>276</v>
      </c>
      <c r="B5263" s="1">
        <v>44314</v>
      </c>
      <c r="C5263" s="1" t="str">
        <f t="shared" si="82"/>
        <v>21118</v>
      </c>
      <c r="D5263" t="s">
        <v>250</v>
      </c>
      <c r="E5263" t="s">
        <v>110</v>
      </c>
      <c r="F5263" t="s">
        <v>111</v>
      </c>
      <c r="G5263">
        <v>31.5</v>
      </c>
      <c r="H5263">
        <v>562.54999999999995</v>
      </c>
      <c r="I5263" t="s">
        <v>8</v>
      </c>
      <c r="J5263" t="str">
        <f>_xlfn.XLOOKUP(Table1_1[[#This Row],[Analyte]],[1]analyte_order!$B:$B,[1]analyte_order!$C:$C)</f>
        <v>2706-90-3</v>
      </c>
      <c r="K5263">
        <f>_xlfn.XLOOKUP(Table1_1[[#This Row],[CAS_rn]],[1]analyte_order!$C:$C,[1]analyte_order!$E:$E)</f>
        <v>2</v>
      </c>
      <c r="L5263" s="3">
        <v>7.85E-2</v>
      </c>
    </row>
    <row r="5264" spans="1:12" x14ac:dyDescent="0.3">
      <c r="A5264" t="s">
        <v>276</v>
      </c>
      <c r="B5264" s="1">
        <v>44314</v>
      </c>
      <c r="C5264" s="1" t="str">
        <f t="shared" si="82"/>
        <v>21118</v>
      </c>
      <c r="D5264" t="s">
        <v>250</v>
      </c>
      <c r="E5264" t="s">
        <v>110</v>
      </c>
      <c r="F5264" t="s">
        <v>111</v>
      </c>
      <c r="G5264">
        <v>31.5</v>
      </c>
      <c r="H5264">
        <v>562.54999999999995</v>
      </c>
      <c r="I5264" t="s">
        <v>9</v>
      </c>
      <c r="J5264" t="str">
        <f>_xlfn.XLOOKUP(Table1_1[[#This Row],[Analyte]],[1]analyte_order!$B:$B,[1]analyte_order!$C:$C)</f>
        <v>307-24-4</v>
      </c>
      <c r="K5264">
        <f>_xlfn.XLOOKUP(Table1_1[[#This Row],[CAS_rn]],[1]analyte_order!$C:$C,[1]analyte_order!$E:$E)</f>
        <v>3</v>
      </c>
      <c r="L5264" s="3">
        <v>7.85E-2</v>
      </c>
    </row>
    <row r="5265" spans="1:12" x14ac:dyDescent="0.3">
      <c r="A5265" t="s">
        <v>276</v>
      </c>
      <c r="B5265" s="1">
        <v>44314</v>
      </c>
      <c r="C5265" s="1" t="str">
        <f t="shared" si="82"/>
        <v>21118</v>
      </c>
      <c r="D5265" t="s">
        <v>250</v>
      </c>
      <c r="E5265" t="s">
        <v>110</v>
      </c>
      <c r="F5265" t="s">
        <v>111</v>
      </c>
      <c r="G5265">
        <v>31.5</v>
      </c>
      <c r="H5265">
        <v>562.54999999999995</v>
      </c>
      <c r="I5265" t="s">
        <v>10</v>
      </c>
      <c r="J5265" t="str">
        <f>_xlfn.XLOOKUP(Table1_1[[#This Row],[Analyte]],[1]analyte_order!$B:$B,[1]analyte_order!$C:$C)</f>
        <v>375-85-9</v>
      </c>
      <c r="K5265">
        <f>_xlfn.XLOOKUP(Table1_1[[#This Row],[CAS_rn]],[1]analyte_order!$C:$C,[1]analyte_order!$E:$E)</f>
        <v>4</v>
      </c>
      <c r="L5265" s="3">
        <v>7.85E-2</v>
      </c>
    </row>
    <row r="5266" spans="1:12" x14ac:dyDescent="0.3">
      <c r="A5266" t="s">
        <v>276</v>
      </c>
      <c r="B5266" s="1">
        <v>44314</v>
      </c>
      <c r="C5266" s="1" t="str">
        <f t="shared" si="82"/>
        <v>21118</v>
      </c>
      <c r="D5266" t="s">
        <v>250</v>
      </c>
      <c r="E5266" t="s">
        <v>110</v>
      </c>
      <c r="F5266" t="s">
        <v>111</v>
      </c>
      <c r="G5266">
        <v>31.5</v>
      </c>
      <c r="H5266">
        <v>562.54999999999995</v>
      </c>
      <c r="I5266" t="s">
        <v>11</v>
      </c>
      <c r="J5266" t="str">
        <f>_xlfn.XLOOKUP(Table1_1[[#This Row],[Analyte]],[1]analyte_order!$B:$B,[1]analyte_order!$C:$C)</f>
        <v>335-67-1</v>
      </c>
      <c r="K5266">
        <f>_xlfn.XLOOKUP(Table1_1[[#This Row],[CAS_rn]],[1]analyte_order!$C:$C,[1]analyte_order!$E:$E)</f>
        <v>5</v>
      </c>
      <c r="L5266" s="3">
        <v>7.85E-2</v>
      </c>
    </row>
    <row r="5267" spans="1:12" x14ac:dyDescent="0.3">
      <c r="A5267" t="s">
        <v>276</v>
      </c>
      <c r="B5267" s="1">
        <v>44314</v>
      </c>
      <c r="C5267" s="1" t="str">
        <f t="shared" si="82"/>
        <v>21118</v>
      </c>
      <c r="D5267" t="s">
        <v>250</v>
      </c>
      <c r="E5267" t="s">
        <v>110</v>
      </c>
      <c r="F5267" t="s">
        <v>111</v>
      </c>
      <c r="G5267">
        <v>31.5</v>
      </c>
      <c r="H5267">
        <v>562.54999999999995</v>
      </c>
      <c r="I5267" t="s">
        <v>12</v>
      </c>
      <c r="J5267" t="str">
        <f>_xlfn.XLOOKUP(Table1_1[[#This Row],[Analyte]],[1]analyte_order!$B:$B,[1]analyte_order!$C:$C)</f>
        <v>375-95-1</v>
      </c>
      <c r="K5267">
        <f>_xlfn.XLOOKUP(Table1_1[[#This Row],[CAS_rn]],[1]analyte_order!$C:$C,[1]analyte_order!$E:$E)</f>
        <v>6</v>
      </c>
      <c r="L5267" s="3">
        <v>0.35199999999999998</v>
      </c>
    </row>
    <row r="5268" spans="1:12" x14ac:dyDescent="0.3">
      <c r="A5268" t="s">
        <v>276</v>
      </c>
      <c r="B5268" s="1">
        <v>44314</v>
      </c>
      <c r="C5268" s="1" t="str">
        <f t="shared" si="82"/>
        <v>21118</v>
      </c>
      <c r="D5268" t="s">
        <v>250</v>
      </c>
      <c r="E5268" t="s">
        <v>110</v>
      </c>
      <c r="F5268" t="s">
        <v>111</v>
      </c>
      <c r="G5268">
        <v>31.5</v>
      </c>
      <c r="H5268">
        <v>562.54999999999995</v>
      </c>
      <c r="I5268" t="s">
        <v>19</v>
      </c>
      <c r="J5268" t="str">
        <f>_xlfn.XLOOKUP(Table1_1[[#This Row],[Analyte]],[1]analyte_order!$B:$B,[1]analyte_order!$C:$C)</f>
        <v>335-76-2</v>
      </c>
      <c r="K5268">
        <f>_xlfn.XLOOKUP(Table1_1[[#This Row],[CAS_rn]],[1]analyte_order!$C:$C,[1]analyte_order!$E:$E)</f>
        <v>7</v>
      </c>
      <c r="L5268" s="3">
        <v>16.600000000000001</v>
      </c>
    </row>
    <row r="5269" spans="1:12" x14ac:dyDescent="0.3">
      <c r="A5269" t="s">
        <v>276</v>
      </c>
      <c r="B5269" s="1">
        <v>44314</v>
      </c>
      <c r="C5269" s="1" t="str">
        <f t="shared" si="82"/>
        <v>21118</v>
      </c>
      <c r="D5269" t="s">
        <v>250</v>
      </c>
      <c r="E5269" t="s">
        <v>110</v>
      </c>
      <c r="F5269" t="s">
        <v>111</v>
      </c>
      <c r="G5269">
        <v>31.5</v>
      </c>
      <c r="H5269">
        <v>562.54999999999995</v>
      </c>
      <c r="I5269" t="s">
        <v>20</v>
      </c>
      <c r="J5269" t="str">
        <f>_xlfn.XLOOKUP(Table1_1[[#This Row],[Analyte]],[1]analyte_order!$B:$B,[1]analyte_order!$C:$C)</f>
        <v>2058-94-8</v>
      </c>
      <c r="K5269">
        <f>_xlfn.XLOOKUP(Table1_1[[#This Row],[CAS_rn]],[1]analyte_order!$C:$C,[1]analyte_order!$E:$E)</f>
        <v>8</v>
      </c>
      <c r="L5269" s="3">
        <v>7.85E-2</v>
      </c>
    </row>
    <row r="5270" spans="1:12" x14ac:dyDescent="0.3">
      <c r="A5270" t="s">
        <v>276</v>
      </c>
      <c r="B5270" s="1">
        <v>44314</v>
      </c>
      <c r="C5270" s="1" t="str">
        <f t="shared" si="82"/>
        <v>21118</v>
      </c>
      <c r="D5270" t="s">
        <v>250</v>
      </c>
      <c r="E5270" t="s">
        <v>110</v>
      </c>
      <c r="F5270" t="s">
        <v>111</v>
      </c>
      <c r="G5270">
        <v>31.5</v>
      </c>
      <c r="H5270">
        <v>562.54999999999995</v>
      </c>
      <c r="I5270" t="s">
        <v>21</v>
      </c>
      <c r="J5270" t="str">
        <f>_xlfn.XLOOKUP(Table1_1[[#This Row],[Analyte]],[1]analyte_order!$B:$B,[1]analyte_order!$C:$C)</f>
        <v>307-55-1</v>
      </c>
      <c r="K5270">
        <f>_xlfn.XLOOKUP(Table1_1[[#This Row],[CAS_rn]],[1]analyte_order!$C:$C,[1]analyte_order!$E:$E)</f>
        <v>9</v>
      </c>
      <c r="L5270" s="3">
        <v>43.2</v>
      </c>
    </row>
    <row r="5271" spans="1:12" x14ac:dyDescent="0.3">
      <c r="A5271" t="s">
        <v>276</v>
      </c>
      <c r="B5271" s="1">
        <v>44314</v>
      </c>
      <c r="C5271" s="1" t="str">
        <f t="shared" si="82"/>
        <v>21118</v>
      </c>
      <c r="D5271" t="s">
        <v>250</v>
      </c>
      <c r="E5271" t="s">
        <v>110</v>
      </c>
      <c r="F5271" t="s">
        <v>111</v>
      </c>
      <c r="G5271">
        <v>31.5</v>
      </c>
      <c r="H5271">
        <v>562.54999999999995</v>
      </c>
      <c r="I5271" t="s">
        <v>22</v>
      </c>
      <c r="J5271" t="str">
        <f>_xlfn.XLOOKUP(Table1_1[[#This Row],[Analyte]],[1]analyte_order!$B:$B,[1]analyte_order!$C:$C)</f>
        <v>72629-94-8</v>
      </c>
      <c r="K5271">
        <f>_xlfn.XLOOKUP(Table1_1[[#This Row],[CAS_rn]],[1]analyte_order!$C:$C,[1]analyte_order!$E:$E)</f>
        <v>10</v>
      </c>
      <c r="L5271" s="3">
        <v>40.4</v>
      </c>
    </row>
    <row r="5272" spans="1:12" x14ac:dyDescent="0.3">
      <c r="A5272" t="s">
        <v>276</v>
      </c>
      <c r="B5272" s="1">
        <v>44314</v>
      </c>
      <c r="C5272" s="1" t="str">
        <f t="shared" si="82"/>
        <v>21118</v>
      </c>
      <c r="D5272" t="s">
        <v>250</v>
      </c>
      <c r="E5272" t="s">
        <v>110</v>
      </c>
      <c r="F5272" t="s">
        <v>111</v>
      </c>
      <c r="G5272">
        <v>31.5</v>
      </c>
      <c r="H5272">
        <v>562.54999999999995</v>
      </c>
      <c r="I5272" t="s">
        <v>23</v>
      </c>
      <c r="J5272" t="str">
        <f>_xlfn.XLOOKUP(Table1_1[[#This Row],[Analyte]],[1]analyte_order!$B:$B,[1]analyte_order!$C:$C)</f>
        <v>376-06-7</v>
      </c>
      <c r="K5272">
        <f>_xlfn.XLOOKUP(Table1_1[[#This Row],[CAS_rn]],[1]analyte_order!$C:$C,[1]analyte_order!$E:$E)</f>
        <v>11</v>
      </c>
      <c r="L5272" s="3">
        <v>31.2</v>
      </c>
    </row>
    <row r="5273" spans="1:12" x14ac:dyDescent="0.3">
      <c r="A5273" t="s">
        <v>276</v>
      </c>
      <c r="B5273" s="1">
        <v>44314</v>
      </c>
      <c r="C5273" s="1" t="str">
        <f t="shared" si="82"/>
        <v>21118</v>
      </c>
      <c r="D5273" t="s">
        <v>250</v>
      </c>
      <c r="E5273" t="s">
        <v>110</v>
      </c>
      <c r="F5273" t="s">
        <v>111</v>
      </c>
      <c r="G5273">
        <v>31.5</v>
      </c>
      <c r="H5273">
        <v>562.54999999999995</v>
      </c>
      <c r="I5273" t="s">
        <v>24</v>
      </c>
      <c r="J5273" t="str">
        <f>_xlfn.XLOOKUP(Table1_1[[#This Row],[Analyte]],[1]analyte_order!$B:$B,[1]analyte_order!$C:$C)</f>
        <v>67905-19-5</v>
      </c>
      <c r="K5273">
        <f>_xlfn.XLOOKUP(Table1_1[[#This Row],[CAS_rn]],[1]analyte_order!$C:$C,[1]analyte_order!$E:$E)</f>
        <v>12</v>
      </c>
      <c r="L5273" s="3">
        <v>2.15</v>
      </c>
    </row>
    <row r="5274" spans="1:12" x14ac:dyDescent="0.3">
      <c r="A5274" t="s">
        <v>276</v>
      </c>
      <c r="B5274" s="1">
        <v>44314</v>
      </c>
      <c r="C5274" s="1" t="str">
        <f t="shared" si="82"/>
        <v>21118</v>
      </c>
      <c r="D5274" t="s">
        <v>250</v>
      </c>
      <c r="E5274" t="s">
        <v>110</v>
      </c>
      <c r="F5274" t="s">
        <v>111</v>
      </c>
      <c r="G5274">
        <v>31.5</v>
      </c>
      <c r="H5274">
        <v>562.54999999999995</v>
      </c>
      <c r="I5274" t="s">
        <v>13</v>
      </c>
      <c r="J5274" t="str">
        <f>_xlfn.XLOOKUP(Table1_1[[#This Row],[Analyte]],[1]analyte_order!$B:$B,[1]analyte_order!$C:$C)</f>
        <v>375-73-5</v>
      </c>
      <c r="K5274">
        <f>_xlfn.XLOOKUP(Table1_1[[#This Row],[CAS_rn]],[1]analyte_order!$C:$C,[1]analyte_order!$E:$E)</f>
        <v>14</v>
      </c>
      <c r="L5274" s="3">
        <v>7.85E-2</v>
      </c>
    </row>
    <row r="5275" spans="1:12" x14ac:dyDescent="0.3">
      <c r="A5275" t="s">
        <v>276</v>
      </c>
      <c r="B5275" s="1">
        <v>44314</v>
      </c>
      <c r="C5275" s="1" t="str">
        <f t="shared" si="82"/>
        <v>21118</v>
      </c>
      <c r="D5275" t="s">
        <v>250</v>
      </c>
      <c r="E5275" t="s">
        <v>110</v>
      </c>
      <c r="F5275" t="s">
        <v>111</v>
      </c>
      <c r="G5275">
        <v>31.5</v>
      </c>
      <c r="H5275">
        <v>562.54999999999995</v>
      </c>
      <c r="I5275" t="s">
        <v>14</v>
      </c>
      <c r="J5275" t="str">
        <f>_xlfn.XLOOKUP(Table1_1[[#This Row],[Analyte]],[1]analyte_order!$B:$B,[1]analyte_order!$C:$C)</f>
        <v>2706-91-4</v>
      </c>
      <c r="K5275">
        <f>_xlfn.XLOOKUP(Table1_1[[#This Row],[CAS_rn]],[1]analyte_order!$C:$C,[1]analyte_order!$E:$E)</f>
        <v>15</v>
      </c>
      <c r="L5275" s="3">
        <v>7.85E-2</v>
      </c>
    </row>
    <row r="5276" spans="1:12" x14ac:dyDescent="0.3">
      <c r="A5276" t="s">
        <v>276</v>
      </c>
      <c r="B5276" s="1">
        <v>44314</v>
      </c>
      <c r="C5276" s="1" t="str">
        <f t="shared" si="82"/>
        <v>21118</v>
      </c>
      <c r="D5276" t="s">
        <v>250</v>
      </c>
      <c r="E5276" t="s">
        <v>110</v>
      </c>
      <c r="F5276" t="s">
        <v>111</v>
      </c>
      <c r="G5276">
        <v>31.5</v>
      </c>
      <c r="H5276">
        <v>562.54999999999995</v>
      </c>
      <c r="I5276" t="s">
        <v>15</v>
      </c>
      <c r="J5276" t="str">
        <f>_xlfn.XLOOKUP(Table1_1[[#This Row],[Analyte]],[1]analyte_order!$B:$B,[1]analyte_order!$C:$C)</f>
        <v>355-46-4</v>
      </c>
      <c r="K5276">
        <f>_xlfn.XLOOKUP(Table1_1[[#This Row],[CAS_rn]],[1]analyte_order!$C:$C,[1]analyte_order!$E:$E)</f>
        <v>16</v>
      </c>
      <c r="L5276" s="3">
        <v>5.09</v>
      </c>
    </row>
    <row r="5277" spans="1:12" x14ac:dyDescent="0.3">
      <c r="A5277" t="s">
        <v>276</v>
      </c>
      <c r="B5277" s="1">
        <v>44314</v>
      </c>
      <c r="C5277" s="1" t="str">
        <f t="shared" si="82"/>
        <v>21118</v>
      </c>
      <c r="D5277" t="s">
        <v>250</v>
      </c>
      <c r="E5277" t="s">
        <v>110</v>
      </c>
      <c r="F5277" t="s">
        <v>111</v>
      </c>
      <c r="G5277">
        <v>31.5</v>
      </c>
      <c r="H5277">
        <v>562.54999999999995</v>
      </c>
      <c r="I5277" t="s">
        <v>16</v>
      </c>
      <c r="J5277" t="str">
        <f>_xlfn.XLOOKUP(Table1_1[[#This Row],[Analyte]],[1]analyte_order!$B:$B,[1]analyte_order!$C:$C)</f>
        <v>375-92-8</v>
      </c>
      <c r="K5277">
        <f>_xlfn.XLOOKUP(Table1_1[[#This Row],[CAS_rn]],[1]analyte_order!$C:$C,[1]analyte_order!$E:$E)</f>
        <v>17</v>
      </c>
      <c r="L5277" s="3">
        <v>5.49</v>
      </c>
    </row>
    <row r="5278" spans="1:12" x14ac:dyDescent="0.3">
      <c r="A5278" t="s">
        <v>276</v>
      </c>
      <c r="B5278" s="1">
        <v>44314</v>
      </c>
      <c r="C5278" s="1" t="str">
        <f t="shared" si="82"/>
        <v>21118</v>
      </c>
      <c r="D5278" t="s">
        <v>250</v>
      </c>
      <c r="E5278" t="s">
        <v>110</v>
      </c>
      <c r="F5278" t="s">
        <v>111</v>
      </c>
      <c r="G5278">
        <v>31.5</v>
      </c>
      <c r="H5278">
        <v>562.54999999999995</v>
      </c>
      <c r="I5278" t="s">
        <v>17</v>
      </c>
      <c r="J5278" t="str">
        <f>_xlfn.XLOOKUP(Table1_1[[#This Row],[Analyte]],[1]analyte_order!$B:$B,[1]analyte_order!$C:$C)</f>
        <v>1763-23-1</v>
      </c>
      <c r="K5278">
        <f>_xlfn.XLOOKUP(Table1_1[[#This Row],[CAS_rn]],[1]analyte_order!$C:$C,[1]analyte_order!$E:$E)</f>
        <v>18</v>
      </c>
      <c r="L5278" s="3">
        <v>4180</v>
      </c>
    </row>
    <row r="5279" spans="1:12" x14ac:dyDescent="0.3">
      <c r="A5279" t="s">
        <v>276</v>
      </c>
      <c r="B5279" s="1">
        <v>44314</v>
      </c>
      <c r="C5279" s="1" t="str">
        <f t="shared" si="82"/>
        <v>21118</v>
      </c>
      <c r="D5279" t="s">
        <v>250</v>
      </c>
      <c r="E5279" t="s">
        <v>110</v>
      </c>
      <c r="F5279" t="s">
        <v>111</v>
      </c>
      <c r="G5279">
        <v>31.5</v>
      </c>
      <c r="H5279">
        <v>562.54999999999995</v>
      </c>
      <c r="I5279" t="s">
        <v>25</v>
      </c>
      <c r="J5279" t="str">
        <f>_xlfn.XLOOKUP(Table1_1[[#This Row],[Analyte]],[1]analyte_order!$B:$B,[1]analyte_order!$C:$C)</f>
        <v>68259-12-1</v>
      </c>
      <c r="K5279">
        <f>_xlfn.XLOOKUP(Table1_1[[#This Row],[CAS_rn]],[1]analyte_order!$C:$C,[1]analyte_order!$E:$E)</f>
        <v>19</v>
      </c>
      <c r="L5279" s="3">
        <v>66.900000000000006</v>
      </c>
    </row>
    <row r="5280" spans="1:12" x14ac:dyDescent="0.3">
      <c r="A5280" t="s">
        <v>276</v>
      </c>
      <c r="B5280" s="1">
        <v>44314</v>
      </c>
      <c r="C5280" s="1" t="str">
        <f t="shared" si="82"/>
        <v>21118</v>
      </c>
      <c r="D5280" t="s">
        <v>250</v>
      </c>
      <c r="E5280" t="s">
        <v>110</v>
      </c>
      <c r="F5280" t="s">
        <v>111</v>
      </c>
      <c r="G5280">
        <v>31.5</v>
      </c>
      <c r="H5280">
        <v>562.54999999999995</v>
      </c>
      <c r="I5280" t="s">
        <v>26</v>
      </c>
      <c r="J5280" t="str">
        <f>_xlfn.XLOOKUP(Table1_1[[#This Row],[Analyte]],[1]analyte_order!$B:$B,[1]analyte_order!$C:$C)</f>
        <v>335-77-3</v>
      </c>
      <c r="K5280">
        <f>_xlfn.XLOOKUP(Table1_1[[#This Row],[CAS_rn]],[1]analyte_order!$C:$C,[1]analyte_order!$E:$E)</f>
        <v>20</v>
      </c>
      <c r="L5280" s="3">
        <v>46.4</v>
      </c>
    </row>
    <row r="5281" spans="1:12" x14ac:dyDescent="0.3">
      <c r="A5281" t="s">
        <v>276</v>
      </c>
      <c r="B5281" s="1">
        <v>44314</v>
      </c>
      <c r="C5281" s="1" t="str">
        <f t="shared" si="82"/>
        <v>21118</v>
      </c>
      <c r="D5281" t="s">
        <v>250</v>
      </c>
      <c r="E5281" t="s">
        <v>110</v>
      </c>
      <c r="F5281" t="s">
        <v>111</v>
      </c>
      <c r="G5281">
        <v>31.5</v>
      </c>
      <c r="H5281">
        <v>562.54999999999995</v>
      </c>
      <c r="I5281" t="s">
        <v>27</v>
      </c>
      <c r="J5281" t="str">
        <f>_xlfn.XLOOKUP(Table1_1[[#This Row],[Analyte]],[1]analyte_order!$B:$B,[1]analyte_order!$C:$C)</f>
        <v>79780-39-5</v>
      </c>
      <c r="K5281">
        <f>_xlfn.XLOOKUP(Table1_1[[#This Row],[CAS_rn]],[1]analyte_order!$C:$C,[1]analyte_order!$E:$E)</f>
        <v>21</v>
      </c>
      <c r="L5281" s="3">
        <v>31.7</v>
      </c>
    </row>
    <row r="5282" spans="1:12" x14ac:dyDescent="0.3">
      <c r="A5282" t="s">
        <v>276</v>
      </c>
      <c r="B5282" s="1">
        <v>44314</v>
      </c>
      <c r="C5282" s="1" t="str">
        <f t="shared" si="82"/>
        <v>21118</v>
      </c>
      <c r="D5282" t="s">
        <v>250</v>
      </c>
      <c r="E5282" t="s">
        <v>110</v>
      </c>
      <c r="F5282" t="s">
        <v>111</v>
      </c>
      <c r="G5282">
        <v>31.5</v>
      </c>
      <c r="H5282">
        <v>562.54999999999995</v>
      </c>
      <c r="I5282" t="s">
        <v>28</v>
      </c>
      <c r="J5282" t="str">
        <f>_xlfn.XLOOKUP(Table1_1[[#This Row],[Analyte]],[1]analyte_order!$B:$B,[1]analyte_order!$C:$C)</f>
        <v>757124-72-4</v>
      </c>
      <c r="K5282">
        <f>_xlfn.XLOOKUP(Table1_1[[#This Row],[CAS_rn]],[1]analyte_order!$C:$C,[1]analyte_order!$E:$E)</f>
        <v>22</v>
      </c>
      <c r="L5282" s="3">
        <v>0.19600000000000001</v>
      </c>
    </row>
    <row r="5283" spans="1:12" x14ac:dyDescent="0.3">
      <c r="A5283" t="s">
        <v>276</v>
      </c>
      <c r="B5283" s="1">
        <v>44314</v>
      </c>
      <c r="C5283" s="1" t="str">
        <f t="shared" si="82"/>
        <v>21118</v>
      </c>
      <c r="D5283" t="s">
        <v>250</v>
      </c>
      <c r="E5283" t="s">
        <v>110</v>
      </c>
      <c r="F5283" t="s">
        <v>111</v>
      </c>
      <c r="G5283">
        <v>31.5</v>
      </c>
      <c r="H5283">
        <v>562.54999999999995</v>
      </c>
      <c r="I5283" t="s">
        <v>18</v>
      </c>
      <c r="J5283" t="str">
        <f>_xlfn.XLOOKUP(Table1_1[[#This Row],[Analyte]],[1]analyte_order!$B:$B,[1]analyte_order!$C:$C)</f>
        <v>27619-97-2</v>
      </c>
      <c r="K5283">
        <f>_xlfn.XLOOKUP(Table1_1[[#This Row],[CAS_rn]],[1]analyte_order!$C:$C,[1]analyte_order!$E:$E)</f>
        <v>23</v>
      </c>
      <c r="L5283" s="3">
        <v>7.85E-2</v>
      </c>
    </row>
    <row r="5284" spans="1:12" x14ac:dyDescent="0.3">
      <c r="A5284" t="s">
        <v>276</v>
      </c>
      <c r="B5284" s="1">
        <v>44314</v>
      </c>
      <c r="C5284" s="1" t="str">
        <f t="shared" si="82"/>
        <v>21118</v>
      </c>
      <c r="D5284" t="s">
        <v>250</v>
      </c>
      <c r="E5284" t="s">
        <v>110</v>
      </c>
      <c r="F5284" t="s">
        <v>111</v>
      </c>
      <c r="G5284">
        <v>31.5</v>
      </c>
      <c r="H5284">
        <v>562.54999999999995</v>
      </c>
      <c r="I5284" t="s">
        <v>29</v>
      </c>
      <c r="J5284" t="str">
        <f>_xlfn.XLOOKUP(Table1_1[[#This Row],[Analyte]],[1]analyte_order!$B:$B,[1]analyte_order!$C:$C)</f>
        <v>39108-34-4</v>
      </c>
      <c r="K5284">
        <f>_xlfn.XLOOKUP(Table1_1[[#This Row],[CAS_rn]],[1]analyte_order!$C:$C,[1]analyte_order!$E:$E)</f>
        <v>24</v>
      </c>
      <c r="L5284" s="3">
        <v>2.58</v>
      </c>
    </row>
    <row r="5285" spans="1:12" x14ac:dyDescent="0.3">
      <c r="A5285" t="s">
        <v>276</v>
      </c>
      <c r="B5285" s="1">
        <v>44314</v>
      </c>
      <c r="C5285" s="1" t="str">
        <f t="shared" si="82"/>
        <v>21118</v>
      </c>
      <c r="D5285" t="s">
        <v>250</v>
      </c>
      <c r="E5285" t="s">
        <v>110</v>
      </c>
      <c r="F5285" t="s">
        <v>111</v>
      </c>
      <c r="G5285">
        <v>31.5</v>
      </c>
      <c r="H5285">
        <v>562.54999999999995</v>
      </c>
      <c r="I5285" t="s">
        <v>30</v>
      </c>
      <c r="J5285" t="str">
        <f>_xlfn.XLOOKUP(Table1_1[[#This Row],[Analyte]],[1]analyte_order!$B:$B,[1]analyte_order!$C:$C)</f>
        <v>120226-60-0</v>
      </c>
      <c r="K5285">
        <f>_xlfn.XLOOKUP(Table1_1[[#This Row],[CAS_rn]],[1]analyte_order!$C:$C,[1]analyte_order!$E:$E)</f>
        <v>25</v>
      </c>
      <c r="L5285" s="3">
        <v>7.52</v>
      </c>
    </row>
    <row r="5286" spans="1:12" x14ac:dyDescent="0.3">
      <c r="A5286" t="s">
        <v>276</v>
      </c>
      <c r="B5286" s="1">
        <v>44314</v>
      </c>
      <c r="C5286" s="1" t="str">
        <f t="shared" si="82"/>
        <v>21118</v>
      </c>
      <c r="D5286" t="s">
        <v>250</v>
      </c>
      <c r="E5286" t="s">
        <v>110</v>
      </c>
      <c r="F5286" t="s">
        <v>111</v>
      </c>
      <c r="G5286">
        <v>31.5</v>
      </c>
      <c r="H5286">
        <v>562.54999999999995</v>
      </c>
      <c r="I5286" t="s">
        <v>31</v>
      </c>
      <c r="J5286" t="str">
        <f>_xlfn.XLOOKUP(Table1_1[[#This Row],[Analyte]],[1]analyte_order!$B:$B,[1]analyte_order!$C:$C)</f>
        <v>2355-31-9</v>
      </c>
      <c r="K5286">
        <f>_xlfn.XLOOKUP(Table1_1[[#This Row],[CAS_rn]],[1]analyte_order!$C:$C,[1]analyte_order!$E:$E)</f>
        <v>26</v>
      </c>
      <c r="L5286" s="3">
        <v>7.85E-2</v>
      </c>
    </row>
    <row r="5287" spans="1:12" x14ac:dyDescent="0.3">
      <c r="A5287" t="s">
        <v>276</v>
      </c>
      <c r="B5287" s="1">
        <v>44314</v>
      </c>
      <c r="C5287" s="1" t="str">
        <f t="shared" si="82"/>
        <v>21118</v>
      </c>
      <c r="D5287" t="s">
        <v>250</v>
      </c>
      <c r="E5287" t="s">
        <v>110</v>
      </c>
      <c r="F5287" t="s">
        <v>111</v>
      </c>
      <c r="G5287">
        <v>31.5</v>
      </c>
      <c r="H5287">
        <v>562.54999999999995</v>
      </c>
      <c r="I5287" t="s">
        <v>32</v>
      </c>
      <c r="J5287" t="str">
        <f>_xlfn.XLOOKUP(Table1_1[[#This Row],[Analyte]],[1]analyte_order!$B:$B,[1]analyte_order!$C:$C)</f>
        <v>2991-50-6</v>
      </c>
      <c r="K5287">
        <f>_xlfn.XLOOKUP(Table1_1[[#This Row],[CAS_rn]],[1]analyte_order!$C:$C,[1]analyte_order!$E:$E)</f>
        <v>27</v>
      </c>
      <c r="L5287" s="3">
        <v>7.85E-2</v>
      </c>
    </row>
    <row r="5288" spans="1:12" x14ac:dyDescent="0.3">
      <c r="A5288" t="s">
        <v>276</v>
      </c>
      <c r="B5288" s="1">
        <v>44314</v>
      </c>
      <c r="C5288" s="1" t="str">
        <f t="shared" si="82"/>
        <v>21118</v>
      </c>
      <c r="D5288" t="s">
        <v>250</v>
      </c>
      <c r="E5288" t="s">
        <v>110</v>
      </c>
      <c r="F5288" t="s">
        <v>111</v>
      </c>
      <c r="G5288">
        <v>31.5</v>
      </c>
      <c r="H5288">
        <v>562.54999999999995</v>
      </c>
      <c r="I5288" t="s">
        <v>33</v>
      </c>
      <c r="J5288" t="str">
        <f>_xlfn.XLOOKUP(Table1_1[[#This Row],[Analyte]],[1]analyte_order!$B:$B,[1]analyte_order!$C:$C)</f>
        <v>754-91-6</v>
      </c>
      <c r="K5288">
        <f>_xlfn.XLOOKUP(Table1_1[[#This Row],[CAS_rn]],[1]analyte_order!$C:$C,[1]analyte_order!$E:$E)</f>
        <v>28</v>
      </c>
      <c r="L5288" s="3">
        <v>5.8</v>
      </c>
    </row>
    <row r="5289" spans="1:12" x14ac:dyDescent="0.3">
      <c r="A5289" t="s">
        <v>276</v>
      </c>
      <c r="B5289" s="1">
        <v>44314</v>
      </c>
      <c r="C5289" s="1" t="str">
        <f t="shared" si="82"/>
        <v>21118</v>
      </c>
      <c r="D5289" t="s">
        <v>250</v>
      </c>
      <c r="E5289" t="s">
        <v>110</v>
      </c>
      <c r="F5289" t="s">
        <v>111</v>
      </c>
      <c r="G5289">
        <v>31.5</v>
      </c>
      <c r="H5289">
        <v>562.54999999999995</v>
      </c>
      <c r="I5289" t="s">
        <v>34</v>
      </c>
      <c r="J5289" t="str">
        <f>_xlfn.XLOOKUP(Table1_1[[#This Row],[Analyte]],[1]analyte_order!$B:$B,[1]analyte_order!$C:$C)</f>
        <v>2806-24-8</v>
      </c>
      <c r="K5289">
        <f>_xlfn.XLOOKUP(Table1_1[[#This Row],[CAS_rn]],[1]analyte_order!$C:$C,[1]analyte_order!$E:$E)</f>
        <v>29</v>
      </c>
      <c r="L5289" s="3">
        <v>7.85E-2</v>
      </c>
    </row>
    <row r="5290" spans="1:12" x14ac:dyDescent="0.3">
      <c r="A5290" t="s">
        <v>276</v>
      </c>
      <c r="B5290" s="1">
        <v>44314</v>
      </c>
      <c r="C5290" s="1" t="str">
        <f t="shared" si="82"/>
        <v>21118</v>
      </c>
      <c r="D5290" t="s">
        <v>250</v>
      </c>
      <c r="E5290" t="s">
        <v>110</v>
      </c>
      <c r="F5290" t="s">
        <v>111</v>
      </c>
      <c r="G5290">
        <v>31.5</v>
      </c>
      <c r="H5290">
        <v>562.54999999999995</v>
      </c>
      <c r="I5290" t="s">
        <v>35</v>
      </c>
      <c r="J5290" t="str">
        <f>_xlfn.XLOOKUP(Table1_1[[#This Row],[Analyte]],[1]analyte_order!$B:$B,[1]analyte_order!$C:$C)</f>
        <v>31506-32-8</v>
      </c>
      <c r="K5290">
        <f>_xlfn.XLOOKUP(Table1_1[[#This Row],[CAS_rn]],[1]analyte_order!$C:$C,[1]analyte_order!$E:$E)</f>
        <v>30</v>
      </c>
      <c r="L5290" s="3">
        <v>7.85E-2</v>
      </c>
    </row>
    <row r="5291" spans="1:12" x14ac:dyDescent="0.3">
      <c r="A5291" t="s">
        <v>276</v>
      </c>
      <c r="B5291" s="1">
        <v>44314</v>
      </c>
      <c r="C5291" s="1" t="str">
        <f t="shared" si="82"/>
        <v>21118</v>
      </c>
      <c r="D5291" t="s">
        <v>250</v>
      </c>
      <c r="E5291" t="s">
        <v>110</v>
      </c>
      <c r="F5291" t="s">
        <v>111</v>
      </c>
      <c r="G5291">
        <v>31.5</v>
      </c>
      <c r="H5291">
        <v>562.54999999999995</v>
      </c>
      <c r="I5291" t="s">
        <v>36</v>
      </c>
      <c r="J5291" t="str">
        <f>_xlfn.XLOOKUP(Table1_1[[#This Row],[Analyte]],[1]analyte_order!$B:$B,[1]analyte_order!$C:$C)</f>
        <v>4151-50-2</v>
      </c>
      <c r="K5291">
        <f>_xlfn.XLOOKUP(Table1_1[[#This Row],[CAS_rn]],[1]analyte_order!$C:$C,[1]analyte_order!$E:$E)</f>
        <v>31</v>
      </c>
      <c r="L5291" s="3">
        <v>7.85E-2</v>
      </c>
    </row>
    <row r="5292" spans="1:12" x14ac:dyDescent="0.3">
      <c r="A5292" t="s">
        <v>276</v>
      </c>
      <c r="B5292" s="1">
        <v>44314</v>
      </c>
      <c r="C5292" s="1" t="str">
        <f t="shared" si="82"/>
        <v>21118</v>
      </c>
      <c r="D5292" t="s">
        <v>250</v>
      </c>
      <c r="E5292" t="s">
        <v>110</v>
      </c>
      <c r="F5292" t="s">
        <v>111</v>
      </c>
      <c r="G5292">
        <v>31.5</v>
      </c>
      <c r="H5292">
        <v>562.54999999999995</v>
      </c>
      <c r="I5292" t="s">
        <v>37</v>
      </c>
      <c r="J5292" t="str">
        <f>_xlfn.XLOOKUP(Table1_1[[#This Row],[Analyte]],[1]analyte_order!$B:$B,[1]analyte_order!$C:$C)</f>
        <v>13252-13-6</v>
      </c>
      <c r="K5292">
        <f>_xlfn.XLOOKUP(Table1_1[[#This Row],[CAS_rn]],[1]analyte_order!$C:$C,[1]analyte_order!$E:$E)</f>
        <v>34</v>
      </c>
      <c r="L5292" s="3">
        <v>7.85E-2</v>
      </c>
    </row>
    <row r="5293" spans="1:12" x14ac:dyDescent="0.3">
      <c r="A5293" t="s">
        <v>276</v>
      </c>
      <c r="B5293" s="1">
        <v>44314</v>
      </c>
      <c r="C5293" s="1" t="str">
        <f t="shared" si="82"/>
        <v>21118</v>
      </c>
      <c r="D5293" t="s">
        <v>250</v>
      </c>
      <c r="E5293" t="s">
        <v>110</v>
      </c>
      <c r="F5293" t="s">
        <v>111</v>
      </c>
      <c r="G5293">
        <v>31.5</v>
      </c>
      <c r="H5293">
        <v>562.54999999999995</v>
      </c>
      <c r="I5293" t="s">
        <v>38</v>
      </c>
      <c r="J5293" t="str">
        <f>_xlfn.XLOOKUP(Table1_1[[#This Row],[Analyte]],[1]analyte_order!$B:$B,[1]analyte_order!$C:$C)</f>
        <v>919005-14-4</v>
      </c>
      <c r="K5293">
        <f>_xlfn.XLOOKUP(Table1_1[[#This Row],[CAS_rn]],[1]analyte_order!$C:$C,[1]analyte_order!$E:$E)</f>
        <v>35</v>
      </c>
      <c r="L5293" s="3">
        <v>7.85E-2</v>
      </c>
    </row>
    <row r="5294" spans="1:12" x14ac:dyDescent="0.3">
      <c r="A5294" t="s">
        <v>276</v>
      </c>
      <c r="B5294" s="1">
        <v>44314</v>
      </c>
      <c r="C5294" s="1" t="str">
        <f t="shared" si="82"/>
        <v>21118</v>
      </c>
      <c r="D5294" t="s">
        <v>250</v>
      </c>
      <c r="E5294" t="s">
        <v>110</v>
      </c>
      <c r="F5294" t="s">
        <v>111</v>
      </c>
      <c r="G5294">
        <v>31.5</v>
      </c>
      <c r="H5294">
        <v>562.54999999999995</v>
      </c>
      <c r="I5294" t="s">
        <v>39</v>
      </c>
      <c r="J5294" t="str">
        <f>_xlfn.XLOOKUP(Table1_1[[#This Row],[Analyte]],[1]analyte_order!$B:$B,[1]analyte_order!$C:$C)</f>
        <v>756426-58-1</v>
      </c>
      <c r="K5294">
        <f>_xlfn.XLOOKUP(Table1_1[[#This Row],[CAS_rn]],[1]analyte_order!$C:$C,[1]analyte_order!$E:$E)</f>
        <v>36</v>
      </c>
      <c r="L5294" s="3">
        <v>7.85E-2</v>
      </c>
    </row>
    <row r="5295" spans="1:12" x14ac:dyDescent="0.3">
      <c r="A5295" t="s">
        <v>276</v>
      </c>
      <c r="B5295" s="1">
        <v>44314</v>
      </c>
      <c r="C5295" s="1" t="str">
        <f t="shared" si="82"/>
        <v>21118</v>
      </c>
      <c r="D5295" t="s">
        <v>250</v>
      </c>
      <c r="E5295" t="s">
        <v>110</v>
      </c>
      <c r="F5295" t="s">
        <v>111</v>
      </c>
      <c r="G5295">
        <v>31.5</v>
      </c>
      <c r="H5295">
        <v>562.54999999999995</v>
      </c>
      <c r="I5295" t="s">
        <v>40</v>
      </c>
      <c r="J5295" t="str">
        <f>_xlfn.XLOOKUP(Table1_1[[#This Row],[Analyte]],[1]analyte_order!$B:$B,[1]analyte_order!$C:$C)</f>
        <v>763051-92-9</v>
      </c>
      <c r="K5295">
        <f>_xlfn.XLOOKUP(Table1_1[[#This Row],[CAS_rn]],[1]analyte_order!$C:$C,[1]analyte_order!$E:$E)</f>
        <v>37</v>
      </c>
      <c r="L5295" s="3">
        <v>7.85E-2</v>
      </c>
    </row>
    <row r="5296" spans="1:12" x14ac:dyDescent="0.3">
      <c r="A5296" t="s">
        <v>276</v>
      </c>
      <c r="B5296" s="1">
        <v>44314</v>
      </c>
      <c r="C5296" s="1" t="str">
        <f t="shared" si="82"/>
        <v>21118</v>
      </c>
      <c r="D5296" t="s">
        <v>250</v>
      </c>
      <c r="E5296" t="s">
        <v>110</v>
      </c>
      <c r="F5296" t="s">
        <v>111</v>
      </c>
      <c r="G5296">
        <v>31.5</v>
      </c>
      <c r="H5296">
        <v>562.54999999999995</v>
      </c>
      <c r="I5296" t="s">
        <v>41</v>
      </c>
      <c r="J5296" t="str">
        <f>_xlfn.XLOOKUP(Table1_1[[#This Row],[Analyte]],[1]analyte_order!$B:$B,[1]analyte_order!$C:$C)</f>
        <v>356-02-5</v>
      </c>
      <c r="K5296">
        <f>_xlfn.XLOOKUP(Table1_1[[#This Row],[CAS_rn]],[1]analyte_order!$C:$C,[1]analyte_order!$E:$E)</f>
        <v>38</v>
      </c>
      <c r="L5296" s="3">
        <v>0.78500000000000003</v>
      </c>
    </row>
    <row r="5297" spans="1:12" x14ac:dyDescent="0.3">
      <c r="A5297" t="s">
        <v>276</v>
      </c>
      <c r="B5297" s="1">
        <v>44314</v>
      </c>
      <c r="C5297" s="1" t="str">
        <f t="shared" si="82"/>
        <v>21118</v>
      </c>
      <c r="D5297" t="s">
        <v>250</v>
      </c>
      <c r="E5297" t="s">
        <v>110</v>
      </c>
      <c r="F5297" t="s">
        <v>111</v>
      </c>
      <c r="G5297">
        <v>31.5</v>
      </c>
      <c r="H5297">
        <v>562.54999999999995</v>
      </c>
      <c r="I5297" t="s">
        <v>42</v>
      </c>
      <c r="J5297" t="str">
        <f>_xlfn.XLOOKUP(Table1_1[[#This Row],[Analyte]],[1]analyte_order!$B:$B,[1]analyte_order!$C:$C)</f>
        <v>914637-49-3</v>
      </c>
      <c r="K5297">
        <f>_xlfn.XLOOKUP(Table1_1[[#This Row],[CAS_rn]],[1]analyte_order!$C:$C,[1]analyte_order!$E:$E)</f>
        <v>39</v>
      </c>
      <c r="L5297" s="3">
        <v>7.85E-2</v>
      </c>
    </row>
    <row r="5298" spans="1:12" x14ac:dyDescent="0.3">
      <c r="A5298" t="s">
        <v>276</v>
      </c>
      <c r="B5298" s="1">
        <v>44314</v>
      </c>
      <c r="C5298" s="1" t="str">
        <f t="shared" si="82"/>
        <v>21118</v>
      </c>
      <c r="D5298" t="s">
        <v>250</v>
      </c>
      <c r="E5298" t="s">
        <v>110</v>
      </c>
      <c r="F5298" t="s">
        <v>111</v>
      </c>
      <c r="G5298">
        <v>31.5</v>
      </c>
      <c r="H5298">
        <v>562.54999999999995</v>
      </c>
      <c r="I5298" t="s">
        <v>43</v>
      </c>
      <c r="J5298" t="str">
        <f>_xlfn.XLOOKUP(Table1_1[[#This Row],[Analyte]],[1]analyte_order!$B:$B,[1]analyte_order!$C:$C)</f>
        <v>812-70-4</v>
      </c>
      <c r="K5298">
        <f>_xlfn.XLOOKUP(Table1_1[[#This Row],[CAS_rn]],[1]analyte_order!$C:$C,[1]analyte_order!$E:$E)</f>
        <v>40</v>
      </c>
      <c r="L5298" s="3">
        <v>1.44</v>
      </c>
    </row>
    <row r="5299" spans="1:12" x14ac:dyDescent="0.3">
      <c r="A5299" t="s">
        <v>276</v>
      </c>
      <c r="B5299" s="1">
        <v>44314</v>
      </c>
      <c r="C5299" s="1" t="str">
        <f t="shared" si="82"/>
        <v>21118</v>
      </c>
      <c r="D5299" t="s">
        <v>250</v>
      </c>
      <c r="E5299" t="s">
        <v>110</v>
      </c>
      <c r="F5299" t="s">
        <v>111</v>
      </c>
      <c r="G5299">
        <v>31.5</v>
      </c>
      <c r="H5299">
        <v>562.54999999999995</v>
      </c>
      <c r="I5299" t="s">
        <v>44</v>
      </c>
      <c r="J5299" t="str">
        <f>_xlfn.XLOOKUP(Table1_1[[#This Row],[Analyte]],[1]analyte_order!$B:$B,[1]analyte_order!$C:$C)</f>
        <v>53826-12-3</v>
      </c>
      <c r="K5299">
        <f>_xlfn.XLOOKUP(Table1_1[[#This Row],[CAS_rn]],[1]analyte_order!$C:$C,[1]analyte_order!$E:$E)</f>
        <v>41</v>
      </c>
      <c r="L5299" s="3">
        <v>7.85E-2</v>
      </c>
    </row>
    <row r="5300" spans="1:12" x14ac:dyDescent="0.3">
      <c r="A5300" t="s">
        <v>276</v>
      </c>
      <c r="B5300" s="1">
        <v>44314</v>
      </c>
      <c r="C5300" s="1" t="str">
        <f t="shared" si="82"/>
        <v>21118</v>
      </c>
      <c r="D5300" t="s">
        <v>250</v>
      </c>
      <c r="E5300" t="s">
        <v>110</v>
      </c>
      <c r="F5300" t="s">
        <v>111</v>
      </c>
      <c r="G5300">
        <v>31.5</v>
      </c>
      <c r="H5300">
        <v>562.54999999999995</v>
      </c>
      <c r="I5300" t="s">
        <v>45</v>
      </c>
      <c r="J5300" t="str">
        <f>_xlfn.XLOOKUP(Table1_1[[#This Row],[Analyte]],[1]analyte_order!$B:$B,[1]analyte_order!$C:$C)</f>
        <v>27854-31-5</v>
      </c>
      <c r="K5300">
        <f>_xlfn.XLOOKUP(Table1_1[[#This Row],[CAS_rn]],[1]analyte_order!$C:$C,[1]analyte_order!$E:$E)</f>
        <v>42</v>
      </c>
      <c r="L5300" s="3">
        <v>7.85E-2</v>
      </c>
    </row>
    <row r="5301" spans="1:12" x14ac:dyDescent="0.3">
      <c r="A5301" t="s">
        <v>276</v>
      </c>
      <c r="B5301" s="1">
        <v>44314</v>
      </c>
      <c r="C5301" s="1" t="str">
        <f t="shared" si="82"/>
        <v>21118</v>
      </c>
      <c r="D5301" t="s">
        <v>250</v>
      </c>
      <c r="E5301" t="s">
        <v>110</v>
      </c>
      <c r="F5301" t="s">
        <v>111</v>
      </c>
      <c r="G5301">
        <v>31.5</v>
      </c>
      <c r="H5301">
        <v>562.54999999999995</v>
      </c>
      <c r="I5301" t="s">
        <v>46</v>
      </c>
      <c r="J5301" t="str">
        <f>_xlfn.XLOOKUP(Table1_1[[#This Row],[Analyte]],[1]analyte_order!$B:$B,[1]analyte_order!$C:$C)</f>
        <v>53826-13-4</v>
      </c>
      <c r="K5301">
        <f>_xlfn.XLOOKUP(Table1_1[[#This Row],[CAS_rn]],[1]analyte_order!$C:$C,[1]analyte_order!$E:$E)</f>
        <v>43</v>
      </c>
      <c r="L5301" s="3">
        <v>7.85E-2</v>
      </c>
    </row>
    <row r="5302" spans="1:12" x14ac:dyDescent="0.3">
      <c r="A5302" t="s">
        <v>276</v>
      </c>
      <c r="B5302" s="1">
        <v>44314</v>
      </c>
      <c r="C5302" s="1" t="str">
        <f t="shared" si="82"/>
        <v>21118</v>
      </c>
      <c r="D5302" t="s">
        <v>250</v>
      </c>
      <c r="E5302" t="s">
        <v>110</v>
      </c>
      <c r="F5302" t="s">
        <v>111</v>
      </c>
      <c r="G5302">
        <v>31.5</v>
      </c>
      <c r="H5302">
        <v>562.54999999999995</v>
      </c>
      <c r="I5302" t="s">
        <v>47</v>
      </c>
      <c r="J5302" t="str">
        <f>_xlfn.XLOOKUP(Table1_1[[#This Row],[Analyte]],[1]analyte_order!$B:$B,[1]analyte_order!$C:$C)</f>
        <v>161094-75-3</v>
      </c>
      <c r="K5302">
        <f>_xlfn.XLOOKUP(Table1_1[[#This Row],[CAS_rn]],[1]analyte_order!$C:$C,[1]analyte_order!$E:$E)</f>
        <v>44</v>
      </c>
      <c r="L5302" s="3">
        <v>7.85E-2</v>
      </c>
    </row>
    <row r="5303" spans="1:12" x14ac:dyDescent="0.3">
      <c r="A5303" t="s">
        <v>276</v>
      </c>
      <c r="B5303" s="1">
        <v>44314</v>
      </c>
      <c r="C5303" s="1" t="str">
        <f t="shared" si="82"/>
        <v>21118</v>
      </c>
      <c r="D5303" t="s">
        <v>250</v>
      </c>
      <c r="E5303" t="s">
        <v>110</v>
      </c>
      <c r="F5303" t="s">
        <v>111</v>
      </c>
      <c r="G5303">
        <v>31.5</v>
      </c>
      <c r="H5303">
        <v>562.54999999999995</v>
      </c>
      <c r="I5303" t="s">
        <v>48</v>
      </c>
      <c r="J5303" t="str">
        <f>_xlfn.XLOOKUP(Table1_1[[#This Row],[Analyte]],[1]analyte_order!$B:$B,[1]analyte_order!$C:$C)</f>
        <v>70887-84-2</v>
      </c>
      <c r="K5303">
        <f>_xlfn.XLOOKUP(Table1_1[[#This Row],[CAS_rn]],[1]analyte_order!$C:$C,[1]analyte_order!$E:$E)</f>
        <v>45</v>
      </c>
      <c r="L5303" s="3">
        <v>7.85E-2</v>
      </c>
    </row>
    <row r="5304" spans="1:12" x14ac:dyDescent="0.3">
      <c r="A5304" t="s">
        <v>276</v>
      </c>
      <c r="B5304" s="1">
        <v>44314</v>
      </c>
      <c r="C5304" s="1" t="str">
        <f t="shared" si="82"/>
        <v>21118</v>
      </c>
      <c r="D5304" t="s">
        <v>250</v>
      </c>
      <c r="E5304" t="s">
        <v>110</v>
      </c>
      <c r="F5304" t="s">
        <v>111</v>
      </c>
      <c r="G5304">
        <v>31.5</v>
      </c>
      <c r="H5304">
        <v>562.54999999999995</v>
      </c>
      <c r="I5304" t="s">
        <v>49</v>
      </c>
      <c r="J5304" t="str">
        <f>_xlfn.XLOOKUP(Table1_1[[#This Row],[Analyte]],[1]analyte_order!$B:$B,[1]analyte_order!$C:$C)</f>
        <v>57677-95-9</v>
      </c>
      <c r="K5304">
        <f>_xlfn.XLOOKUP(Table1_1[[#This Row],[CAS_rn]],[1]analyte_order!$C:$C,[1]analyte_order!$E:$E)</f>
        <v>46</v>
      </c>
      <c r="L5304" s="3">
        <v>0.19600000000000001</v>
      </c>
    </row>
    <row r="5305" spans="1:12" x14ac:dyDescent="0.3">
      <c r="A5305" t="s">
        <v>276</v>
      </c>
      <c r="B5305" s="1">
        <v>44314</v>
      </c>
      <c r="C5305" s="1" t="str">
        <f t="shared" si="82"/>
        <v>21118</v>
      </c>
      <c r="D5305" t="s">
        <v>250</v>
      </c>
      <c r="E5305" t="s">
        <v>110</v>
      </c>
      <c r="F5305" t="s">
        <v>111</v>
      </c>
      <c r="G5305">
        <v>31.5</v>
      </c>
      <c r="H5305">
        <v>562.54999999999995</v>
      </c>
      <c r="I5305" t="s">
        <v>50</v>
      </c>
      <c r="J5305" t="str">
        <f>_xlfn.XLOOKUP(Table1_1[[#This Row],[Analyte]],[1]analyte_order!$B:$B,[1]analyte_order!$C:$C)</f>
        <v>30334-69-1</v>
      </c>
      <c r="K5305">
        <f>_xlfn.XLOOKUP(Table1_1[[#This Row],[CAS_rn]],[1]analyte_order!$C:$C,[1]analyte_order!$E:$E)</f>
        <v>51</v>
      </c>
      <c r="L5305" s="3">
        <v>3.84</v>
      </c>
    </row>
    <row r="5306" spans="1:12" x14ac:dyDescent="0.3">
      <c r="A5306" t="s">
        <v>276</v>
      </c>
      <c r="B5306" s="1">
        <v>44314</v>
      </c>
      <c r="C5306" s="1" t="str">
        <f t="shared" si="82"/>
        <v>21118</v>
      </c>
      <c r="D5306" t="s">
        <v>250</v>
      </c>
      <c r="E5306" t="s">
        <v>110</v>
      </c>
      <c r="F5306" t="s">
        <v>111</v>
      </c>
      <c r="G5306">
        <v>31.5</v>
      </c>
      <c r="H5306">
        <v>562.54999999999995</v>
      </c>
      <c r="I5306" t="s">
        <v>51</v>
      </c>
      <c r="J5306" t="str">
        <f>_xlfn.XLOOKUP(Table1_1[[#This Row],[Analyte]],[1]analyte_order!$B:$B,[1]analyte_order!$C:$C)</f>
        <v>41997-13-1</v>
      </c>
      <c r="K5306">
        <f>_xlfn.XLOOKUP(Table1_1[[#This Row],[CAS_rn]],[1]analyte_order!$C:$C,[1]analyte_order!$E:$E)</f>
        <v>52</v>
      </c>
      <c r="L5306" s="3">
        <v>21.6</v>
      </c>
    </row>
    <row r="5307" spans="1:12" x14ac:dyDescent="0.3">
      <c r="A5307" t="s">
        <v>276</v>
      </c>
      <c r="B5307" s="1">
        <v>44314</v>
      </c>
      <c r="C5307" s="1" t="str">
        <f t="shared" si="82"/>
        <v>21118</v>
      </c>
      <c r="D5307" t="s">
        <v>250</v>
      </c>
      <c r="E5307" t="s">
        <v>110</v>
      </c>
      <c r="F5307" t="s">
        <v>111</v>
      </c>
      <c r="G5307">
        <v>31.5</v>
      </c>
      <c r="H5307">
        <v>562.54999999999995</v>
      </c>
      <c r="I5307" t="s">
        <v>52</v>
      </c>
      <c r="J5307" t="str">
        <f>_xlfn.XLOOKUP(Table1_1[[#This Row],[Analyte]],[1]analyte_order!$B:$B,[1]analyte_order!$C:$C)</f>
        <v>423-41-6</v>
      </c>
      <c r="K5307">
        <f>_xlfn.XLOOKUP(Table1_1[[#This Row],[CAS_rn]],[1]analyte_order!$C:$C,[1]analyte_order!$E:$E)</f>
        <v>53</v>
      </c>
      <c r="L5307" s="3">
        <v>0.19600000000000001</v>
      </c>
    </row>
    <row r="5308" spans="1:12" x14ac:dyDescent="0.3">
      <c r="A5308" t="s">
        <v>276</v>
      </c>
      <c r="B5308" s="1">
        <v>44314</v>
      </c>
      <c r="C5308" s="1" t="str">
        <f t="shared" si="82"/>
        <v>21118</v>
      </c>
      <c r="D5308" t="s">
        <v>250</v>
      </c>
      <c r="E5308" t="s">
        <v>110</v>
      </c>
      <c r="F5308" t="s">
        <v>111</v>
      </c>
      <c r="G5308">
        <v>31.5</v>
      </c>
      <c r="H5308">
        <v>562.54999999999995</v>
      </c>
      <c r="I5308" t="s">
        <v>53</v>
      </c>
      <c r="J5308" t="str">
        <f>_xlfn.XLOOKUP(Table1_1[[#This Row],[Analyte]],[1]analyte_order!$B:$B,[1]analyte_order!$C:$C)</f>
        <v>777011-38-8</v>
      </c>
      <c r="K5308">
        <f>_xlfn.XLOOKUP(Table1_1[[#This Row],[CAS_rn]],[1]analyte_order!$C:$C,[1]analyte_order!$E:$E)</f>
        <v>54</v>
      </c>
      <c r="L5308" s="3">
        <v>10.3</v>
      </c>
    </row>
    <row r="5309" spans="1:12" x14ac:dyDescent="0.3">
      <c r="A5309" t="s">
        <v>276</v>
      </c>
      <c r="B5309" s="1">
        <v>44314</v>
      </c>
      <c r="C5309" s="1" t="str">
        <f t="shared" si="82"/>
        <v>21118</v>
      </c>
      <c r="D5309" t="s">
        <v>250</v>
      </c>
      <c r="E5309" t="s">
        <v>110</v>
      </c>
      <c r="F5309" t="s">
        <v>111</v>
      </c>
      <c r="G5309">
        <v>31.5</v>
      </c>
      <c r="H5309">
        <v>562.54999999999995</v>
      </c>
      <c r="I5309" t="s">
        <v>54</v>
      </c>
      <c r="J5309" t="str">
        <f>_xlfn.XLOOKUP(Table1_1[[#This Row],[Analyte]],[1]analyte_order!$B:$B,[1]analyte_order!$C:$C)</f>
        <v>646-83-3</v>
      </c>
      <c r="K5309">
        <f>_xlfn.XLOOKUP(Table1_1[[#This Row],[CAS_rn]],[1]analyte_order!$C:$C,[1]analyte_order!$E:$E)</f>
        <v>55</v>
      </c>
      <c r="L5309" s="3">
        <v>7.85E-2</v>
      </c>
    </row>
    <row r="5310" spans="1:12" x14ac:dyDescent="0.3">
      <c r="A5310" t="s">
        <v>276</v>
      </c>
      <c r="B5310" s="1">
        <v>44314</v>
      </c>
      <c r="C5310" s="1" t="str">
        <f t="shared" si="82"/>
        <v>21118</v>
      </c>
      <c r="D5310" t="s">
        <v>250</v>
      </c>
      <c r="E5310" t="s">
        <v>110</v>
      </c>
      <c r="F5310" t="s">
        <v>111</v>
      </c>
      <c r="G5310">
        <v>31.5</v>
      </c>
      <c r="H5310">
        <v>562.54999999999995</v>
      </c>
      <c r="I5310" t="s">
        <v>55</v>
      </c>
      <c r="J5310" t="str">
        <f>_xlfn.XLOOKUP(Table1_1[[#This Row],[Analyte]],[1]analyte_order!$B:$B,[1]analyte_order!$C:$C)</f>
        <v>678-41-1</v>
      </c>
      <c r="K5310">
        <f>_xlfn.XLOOKUP(Table1_1[[#This Row],[CAS_rn]],[1]analyte_order!$C:$C,[1]analyte_order!$E:$E)</f>
        <v>56</v>
      </c>
      <c r="L5310" s="3">
        <v>7.85E-2</v>
      </c>
    </row>
    <row r="5311" spans="1:12" x14ac:dyDescent="0.3">
      <c r="A5311" t="s">
        <v>276</v>
      </c>
      <c r="B5311" s="1">
        <v>44314</v>
      </c>
      <c r="C5311" s="1" t="str">
        <f t="shared" si="82"/>
        <v>21118</v>
      </c>
      <c r="D5311" t="s">
        <v>250</v>
      </c>
      <c r="E5311" t="s">
        <v>110</v>
      </c>
      <c r="F5311" t="s">
        <v>111</v>
      </c>
      <c r="G5311">
        <v>31.5</v>
      </c>
      <c r="H5311">
        <v>562.54999999999995</v>
      </c>
      <c r="I5311" t="s">
        <v>56</v>
      </c>
      <c r="J5311" t="str">
        <f>_xlfn.XLOOKUP(Table1_1[[#This Row],[Analyte]],[1]analyte_order!$B:$B,[1]analyte_order!$C:$C)</f>
        <v>2965-52-8</v>
      </c>
      <c r="K5311">
        <f>_xlfn.XLOOKUP(Table1_1[[#This Row],[CAS_rn]],[1]analyte_order!$C:$C,[1]analyte_order!$E:$E)</f>
        <v>57</v>
      </c>
      <c r="L5311" s="3">
        <v>7.85E-2</v>
      </c>
    </row>
    <row r="5312" spans="1:12" x14ac:dyDescent="0.3">
      <c r="A5312" t="s">
        <v>277</v>
      </c>
      <c r="B5312" s="1">
        <v>44314</v>
      </c>
      <c r="C5312" s="1" t="str">
        <f t="shared" si="82"/>
        <v>21118</v>
      </c>
      <c r="D5312" t="s">
        <v>250</v>
      </c>
      <c r="E5312" t="s">
        <v>110</v>
      </c>
      <c r="F5312" t="s">
        <v>113</v>
      </c>
      <c r="G5312">
        <v>31.5</v>
      </c>
      <c r="H5312">
        <v>562.54999999999995</v>
      </c>
      <c r="I5312" t="s">
        <v>7</v>
      </c>
      <c r="J5312" t="str">
        <f>_xlfn.XLOOKUP(Table1_1[[#This Row],[Analyte]],[1]analyte_order!$B:$B,[1]analyte_order!$C:$C)</f>
        <v>375-22-4</v>
      </c>
      <c r="K5312">
        <f>_xlfn.XLOOKUP(Table1_1[[#This Row],[CAS_rn]],[1]analyte_order!$C:$C,[1]analyte_order!$E:$E)</f>
        <v>1</v>
      </c>
      <c r="L5312" s="3">
        <v>8.4500000000000006E-2</v>
      </c>
    </row>
    <row r="5313" spans="1:12" x14ac:dyDescent="0.3">
      <c r="A5313" t="s">
        <v>277</v>
      </c>
      <c r="B5313" s="1">
        <v>44314</v>
      </c>
      <c r="C5313" s="1" t="str">
        <f t="shared" si="82"/>
        <v>21118</v>
      </c>
      <c r="D5313" t="s">
        <v>250</v>
      </c>
      <c r="E5313" t="s">
        <v>110</v>
      </c>
      <c r="F5313" t="s">
        <v>113</v>
      </c>
      <c r="G5313">
        <v>31.5</v>
      </c>
      <c r="H5313">
        <v>562.54999999999995</v>
      </c>
      <c r="I5313" t="s">
        <v>8</v>
      </c>
      <c r="J5313" t="str">
        <f>_xlfn.XLOOKUP(Table1_1[[#This Row],[Analyte]],[1]analyte_order!$B:$B,[1]analyte_order!$C:$C)</f>
        <v>2706-90-3</v>
      </c>
      <c r="K5313">
        <f>_xlfn.XLOOKUP(Table1_1[[#This Row],[CAS_rn]],[1]analyte_order!$C:$C,[1]analyte_order!$E:$E)</f>
        <v>2</v>
      </c>
      <c r="L5313" s="3">
        <v>8.4500000000000006E-2</v>
      </c>
    </row>
    <row r="5314" spans="1:12" x14ac:dyDescent="0.3">
      <c r="A5314" t="s">
        <v>277</v>
      </c>
      <c r="B5314" s="1">
        <v>44314</v>
      </c>
      <c r="C5314" s="1" t="str">
        <f t="shared" ref="C5314:C5377" si="83">TEXT(B5314,"yy")&amp;TEXT((B5314-DATEVALUE("1/1/"&amp;TEXT(B5314,"yy"))+1),"000")</f>
        <v>21118</v>
      </c>
      <c r="D5314" t="s">
        <v>250</v>
      </c>
      <c r="E5314" t="s">
        <v>110</v>
      </c>
      <c r="F5314" t="s">
        <v>113</v>
      </c>
      <c r="G5314">
        <v>31.5</v>
      </c>
      <c r="H5314">
        <v>562.54999999999995</v>
      </c>
      <c r="I5314" t="s">
        <v>9</v>
      </c>
      <c r="J5314" t="str">
        <f>_xlfn.XLOOKUP(Table1_1[[#This Row],[Analyte]],[1]analyte_order!$B:$B,[1]analyte_order!$C:$C)</f>
        <v>307-24-4</v>
      </c>
      <c r="K5314">
        <f>_xlfn.XLOOKUP(Table1_1[[#This Row],[CAS_rn]],[1]analyte_order!$C:$C,[1]analyte_order!$E:$E)</f>
        <v>3</v>
      </c>
      <c r="L5314" s="3">
        <v>8.4500000000000006E-2</v>
      </c>
    </row>
    <row r="5315" spans="1:12" x14ac:dyDescent="0.3">
      <c r="A5315" t="s">
        <v>277</v>
      </c>
      <c r="B5315" s="1">
        <v>44314</v>
      </c>
      <c r="C5315" s="1" t="str">
        <f t="shared" si="83"/>
        <v>21118</v>
      </c>
      <c r="D5315" t="s">
        <v>250</v>
      </c>
      <c r="E5315" t="s">
        <v>110</v>
      </c>
      <c r="F5315" t="s">
        <v>113</v>
      </c>
      <c r="G5315">
        <v>31.5</v>
      </c>
      <c r="H5315">
        <v>562.54999999999995</v>
      </c>
      <c r="I5315" t="s">
        <v>10</v>
      </c>
      <c r="J5315" t="str">
        <f>_xlfn.XLOOKUP(Table1_1[[#This Row],[Analyte]],[1]analyte_order!$B:$B,[1]analyte_order!$C:$C)</f>
        <v>375-85-9</v>
      </c>
      <c r="K5315">
        <f>_xlfn.XLOOKUP(Table1_1[[#This Row],[CAS_rn]],[1]analyte_order!$C:$C,[1]analyte_order!$E:$E)</f>
        <v>4</v>
      </c>
      <c r="L5315" s="3">
        <v>8.4500000000000006E-2</v>
      </c>
    </row>
    <row r="5316" spans="1:12" x14ac:dyDescent="0.3">
      <c r="A5316" t="s">
        <v>277</v>
      </c>
      <c r="B5316" s="1">
        <v>44314</v>
      </c>
      <c r="C5316" s="1" t="str">
        <f t="shared" si="83"/>
        <v>21118</v>
      </c>
      <c r="D5316" t="s">
        <v>250</v>
      </c>
      <c r="E5316" t="s">
        <v>110</v>
      </c>
      <c r="F5316" t="s">
        <v>113</v>
      </c>
      <c r="G5316">
        <v>31.5</v>
      </c>
      <c r="H5316">
        <v>562.54999999999995</v>
      </c>
      <c r="I5316" t="s">
        <v>11</v>
      </c>
      <c r="J5316" t="str">
        <f>_xlfn.XLOOKUP(Table1_1[[#This Row],[Analyte]],[1]analyte_order!$B:$B,[1]analyte_order!$C:$C)</f>
        <v>335-67-1</v>
      </c>
      <c r="K5316">
        <f>_xlfn.XLOOKUP(Table1_1[[#This Row],[CAS_rn]],[1]analyte_order!$C:$C,[1]analyte_order!$E:$E)</f>
        <v>5</v>
      </c>
      <c r="L5316" s="3">
        <v>8.4500000000000006E-2</v>
      </c>
    </row>
    <row r="5317" spans="1:12" x14ac:dyDescent="0.3">
      <c r="A5317" t="s">
        <v>277</v>
      </c>
      <c r="B5317" s="1">
        <v>44314</v>
      </c>
      <c r="C5317" s="1" t="str">
        <f t="shared" si="83"/>
        <v>21118</v>
      </c>
      <c r="D5317" t="s">
        <v>250</v>
      </c>
      <c r="E5317" t="s">
        <v>110</v>
      </c>
      <c r="F5317" t="s">
        <v>113</v>
      </c>
      <c r="G5317">
        <v>31.5</v>
      </c>
      <c r="H5317">
        <v>562.54999999999995</v>
      </c>
      <c r="I5317" t="s">
        <v>12</v>
      </c>
      <c r="J5317" t="str">
        <f>_xlfn.XLOOKUP(Table1_1[[#This Row],[Analyte]],[1]analyte_order!$B:$B,[1]analyte_order!$C:$C)</f>
        <v>375-95-1</v>
      </c>
      <c r="K5317">
        <f>_xlfn.XLOOKUP(Table1_1[[#This Row],[CAS_rn]],[1]analyte_order!$C:$C,[1]analyte_order!$E:$E)</f>
        <v>6</v>
      </c>
      <c r="L5317" s="3">
        <v>8.4500000000000006E-2</v>
      </c>
    </row>
    <row r="5318" spans="1:12" x14ac:dyDescent="0.3">
      <c r="A5318" t="s">
        <v>277</v>
      </c>
      <c r="B5318" s="1">
        <v>44314</v>
      </c>
      <c r="C5318" s="1" t="str">
        <f t="shared" si="83"/>
        <v>21118</v>
      </c>
      <c r="D5318" t="s">
        <v>250</v>
      </c>
      <c r="E5318" t="s">
        <v>110</v>
      </c>
      <c r="F5318" t="s">
        <v>113</v>
      </c>
      <c r="G5318">
        <v>31.5</v>
      </c>
      <c r="H5318">
        <v>562.54999999999995</v>
      </c>
      <c r="I5318" t="s">
        <v>19</v>
      </c>
      <c r="J5318" t="str">
        <f>_xlfn.XLOOKUP(Table1_1[[#This Row],[Analyte]],[1]analyte_order!$B:$B,[1]analyte_order!$C:$C)</f>
        <v>335-76-2</v>
      </c>
      <c r="K5318">
        <f>_xlfn.XLOOKUP(Table1_1[[#This Row],[CAS_rn]],[1]analyte_order!$C:$C,[1]analyte_order!$E:$E)</f>
        <v>7</v>
      </c>
      <c r="L5318" s="3">
        <v>17.7</v>
      </c>
    </row>
    <row r="5319" spans="1:12" x14ac:dyDescent="0.3">
      <c r="A5319" t="s">
        <v>277</v>
      </c>
      <c r="B5319" s="1">
        <v>44314</v>
      </c>
      <c r="C5319" s="1" t="str">
        <f t="shared" si="83"/>
        <v>21118</v>
      </c>
      <c r="D5319" t="s">
        <v>250</v>
      </c>
      <c r="E5319" t="s">
        <v>110</v>
      </c>
      <c r="F5319" t="s">
        <v>113</v>
      </c>
      <c r="G5319">
        <v>31.5</v>
      </c>
      <c r="H5319">
        <v>562.54999999999995</v>
      </c>
      <c r="I5319" t="s">
        <v>20</v>
      </c>
      <c r="J5319" t="str">
        <f>_xlfn.XLOOKUP(Table1_1[[#This Row],[Analyte]],[1]analyte_order!$B:$B,[1]analyte_order!$C:$C)</f>
        <v>2058-94-8</v>
      </c>
      <c r="K5319">
        <f>_xlfn.XLOOKUP(Table1_1[[#This Row],[CAS_rn]],[1]analyte_order!$C:$C,[1]analyte_order!$E:$E)</f>
        <v>8</v>
      </c>
      <c r="L5319" s="3">
        <v>8.4500000000000006E-2</v>
      </c>
    </row>
    <row r="5320" spans="1:12" x14ac:dyDescent="0.3">
      <c r="A5320" t="s">
        <v>277</v>
      </c>
      <c r="B5320" s="1">
        <v>44314</v>
      </c>
      <c r="C5320" s="1" t="str">
        <f t="shared" si="83"/>
        <v>21118</v>
      </c>
      <c r="D5320" t="s">
        <v>250</v>
      </c>
      <c r="E5320" t="s">
        <v>110</v>
      </c>
      <c r="F5320" t="s">
        <v>113</v>
      </c>
      <c r="G5320">
        <v>31.5</v>
      </c>
      <c r="H5320">
        <v>562.54999999999995</v>
      </c>
      <c r="I5320" t="s">
        <v>21</v>
      </c>
      <c r="J5320" t="str">
        <f>_xlfn.XLOOKUP(Table1_1[[#This Row],[Analyte]],[1]analyte_order!$B:$B,[1]analyte_order!$C:$C)</f>
        <v>307-55-1</v>
      </c>
      <c r="K5320">
        <f>_xlfn.XLOOKUP(Table1_1[[#This Row],[CAS_rn]],[1]analyte_order!$C:$C,[1]analyte_order!$E:$E)</f>
        <v>9</v>
      </c>
      <c r="L5320" s="3">
        <v>48.6</v>
      </c>
    </row>
    <row r="5321" spans="1:12" x14ac:dyDescent="0.3">
      <c r="A5321" t="s">
        <v>277</v>
      </c>
      <c r="B5321" s="1">
        <v>44314</v>
      </c>
      <c r="C5321" s="1" t="str">
        <f t="shared" si="83"/>
        <v>21118</v>
      </c>
      <c r="D5321" t="s">
        <v>250</v>
      </c>
      <c r="E5321" t="s">
        <v>110</v>
      </c>
      <c r="F5321" t="s">
        <v>113</v>
      </c>
      <c r="G5321">
        <v>31.5</v>
      </c>
      <c r="H5321">
        <v>562.54999999999995</v>
      </c>
      <c r="I5321" t="s">
        <v>22</v>
      </c>
      <c r="J5321" t="str">
        <f>_xlfn.XLOOKUP(Table1_1[[#This Row],[Analyte]],[1]analyte_order!$B:$B,[1]analyte_order!$C:$C)</f>
        <v>72629-94-8</v>
      </c>
      <c r="K5321">
        <f>_xlfn.XLOOKUP(Table1_1[[#This Row],[CAS_rn]],[1]analyte_order!$C:$C,[1]analyte_order!$E:$E)</f>
        <v>10</v>
      </c>
      <c r="L5321" s="3">
        <v>38.5</v>
      </c>
    </row>
    <row r="5322" spans="1:12" x14ac:dyDescent="0.3">
      <c r="A5322" t="s">
        <v>277</v>
      </c>
      <c r="B5322" s="1">
        <v>44314</v>
      </c>
      <c r="C5322" s="1" t="str">
        <f t="shared" si="83"/>
        <v>21118</v>
      </c>
      <c r="D5322" t="s">
        <v>250</v>
      </c>
      <c r="E5322" t="s">
        <v>110</v>
      </c>
      <c r="F5322" t="s">
        <v>113</v>
      </c>
      <c r="G5322">
        <v>31.5</v>
      </c>
      <c r="H5322">
        <v>562.54999999999995</v>
      </c>
      <c r="I5322" t="s">
        <v>23</v>
      </c>
      <c r="J5322" t="str">
        <f>_xlfn.XLOOKUP(Table1_1[[#This Row],[Analyte]],[1]analyte_order!$B:$B,[1]analyte_order!$C:$C)</f>
        <v>376-06-7</v>
      </c>
      <c r="K5322">
        <f>_xlfn.XLOOKUP(Table1_1[[#This Row],[CAS_rn]],[1]analyte_order!$C:$C,[1]analyte_order!$E:$E)</f>
        <v>11</v>
      </c>
      <c r="L5322" s="3">
        <v>26.8</v>
      </c>
    </row>
    <row r="5323" spans="1:12" x14ac:dyDescent="0.3">
      <c r="A5323" t="s">
        <v>277</v>
      </c>
      <c r="B5323" s="1">
        <v>44314</v>
      </c>
      <c r="C5323" s="1" t="str">
        <f t="shared" si="83"/>
        <v>21118</v>
      </c>
      <c r="D5323" t="s">
        <v>250</v>
      </c>
      <c r="E5323" t="s">
        <v>110</v>
      </c>
      <c r="F5323" t="s">
        <v>113</v>
      </c>
      <c r="G5323">
        <v>31.5</v>
      </c>
      <c r="H5323">
        <v>562.54999999999995</v>
      </c>
      <c r="I5323" t="s">
        <v>24</v>
      </c>
      <c r="J5323" t="str">
        <f>_xlfn.XLOOKUP(Table1_1[[#This Row],[Analyte]],[1]analyte_order!$B:$B,[1]analyte_order!$C:$C)</f>
        <v>67905-19-5</v>
      </c>
      <c r="K5323">
        <f>_xlfn.XLOOKUP(Table1_1[[#This Row],[CAS_rn]],[1]analyte_order!$C:$C,[1]analyte_order!$E:$E)</f>
        <v>12</v>
      </c>
      <c r="L5323" s="3">
        <v>1.1100000000000001</v>
      </c>
    </row>
    <row r="5324" spans="1:12" x14ac:dyDescent="0.3">
      <c r="A5324" t="s">
        <v>277</v>
      </c>
      <c r="B5324" s="1">
        <v>44314</v>
      </c>
      <c r="C5324" s="1" t="str">
        <f t="shared" si="83"/>
        <v>21118</v>
      </c>
      <c r="D5324" t="s">
        <v>250</v>
      </c>
      <c r="E5324" t="s">
        <v>110</v>
      </c>
      <c r="F5324" t="s">
        <v>113</v>
      </c>
      <c r="G5324">
        <v>31.5</v>
      </c>
      <c r="H5324">
        <v>562.54999999999995</v>
      </c>
      <c r="I5324" t="s">
        <v>13</v>
      </c>
      <c r="J5324" t="str">
        <f>_xlfn.XLOOKUP(Table1_1[[#This Row],[Analyte]],[1]analyte_order!$B:$B,[1]analyte_order!$C:$C)</f>
        <v>375-73-5</v>
      </c>
      <c r="K5324">
        <f>_xlfn.XLOOKUP(Table1_1[[#This Row],[CAS_rn]],[1]analyte_order!$C:$C,[1]analyte_order!$E:$E)</f>
        <v>14</v>
      </c>
      <c r="L5324" s="3">
        <v>8.4500000000000006E-2</v>
      </c>
    </row>
    <row r="5325" spans="1:12" x14ac:dyDescent="0.3">
      <c r="A5325" t="s">
        <v>277</v>
      </c>
      <c r="B5325" s="1">
        <v>44314</v>
      </c>
      <c r="C5325" s="1" t="str">
        <f t="shared" si="83"/>
        <v>21118</v>
      </c>
      <c r="D5325" t="s">
        <v>250</v>
      </c>
      <c r="E5325" t="s">
        <v>110</v>
      </c>
      <c r="F5325" t="s">
        <v>113</v>
      </c>
      <c r="G5325">
        <v>31.5</v>
      </c>
      <c r="H5325">
        <v>562.54999999999995</v>
      </c>
      <c r="I5325" t="s">
        <v>14</v>
      </c>
      <c r="J5325" t="str">
        <f>_xlfn.XLOOKUP(Table1_1[[#This Row],[Analyte]],[1]analyte_order!$B:$B,[1]analyte_order!$C:$C)</f>
        <v>2706-91-4</v>
      </c>
      <c r="K5325">
        <f>_xlfn.XLOOKUP(Table1_1[[#This Row],[CAS_rn]],[1]analyte_order!$C:$C,[1]analyte_order!$E:$E)</f>
        <v>15</v>
      </c>
      <c r="L5325" s="3">
        <v>8.4500000000000006E-2</v>
      </c>
    </row>
    <row r="5326" spans="1:12" x14ac:dyDescent="0.3">
      <c r="A5326" t="s">
        <v>277</v>
      </c>
      <c r="B5326" s="1">
        <v>44314</v>
      </c>
      <c r="C5326" s="1" t="str">
        <f t="shared" si="83"/>
        <v>21118</v>
      </c>
      <c r="D5326" t="s">
        <v>250</v>
      </c>
      <c r="E5326" t="s">
        <v>110</v>
      </c>
      <c r="F5326" t="s">
        <v>113</v>
      </c>
      <c r="G5326">
        <v>31.5</v>
      </c>
      <c r="H5326">
        <v>562.54999999999995</v>
      </c>
      <c r="I5326" t="s">
        <v>15</v>
      </c>
      <c r="J5326" t="str">
        <f>_xlfn.XLOOKUP(Table1_1[[#This Row],[Analyte]],[1]analyte_order!$B:$B,[1]analyte_order!$C:$C)</f>
        <v>355-46-4</v>
      </c>
      <c r="K5326">
        <f>_xlfn.XLOOKUP(Table1_1[[#This Row],[CAS_rn]],[1]analyte_order!$C:$C,[1]analyte_order!$E:$E)</f>
        <v>16</v>
      </c>
      <c r="L5326" s="3">
        <v>7.14</v>
      </c>
    </row>
    <row r="5327" spans="1:12" x14ac:dyDescent="0.3">
      <c r="A5327" t="s">
        <v>277</v>
      </c>
      <c r="B5327" s="1">
        <v>44314</v>
      </c>
      <c r="C5327" s="1" t="str">
        <f t="shared" si="83"/>
        <v>21118</v>
      </c>
      <c r="D5327" t="s">
        <v>250</v>
      </c>
      <c r="E5327" t="s">
        <v>110</v>
      </c>
      <c r="F5327" t="s">
        <v>113</v>
      </c>
      <c r="G5327">
        <v>31.5</v>
      </c>
      <c r="H5327">
        <v>562.54999999999995</v>
      </c>
      <c r="I5327" t="s">
        <v>16</v>
      </c>
      <c r="J5327" t="str">
        <f>_xlfn.XLOOKUP(Table1_1[[#This Row],[Analyte]],[1]analyte_order!$B:$B,[1]analyte_order!$C:$C)</f>
        <v>375-92-8</v>
      </c>
      <c r="K5327">
        <f>_xlfn.XLOOKUP(Table1_1[[#This Row],[CAS_rn]],[1]analyte_order!$C:$C,[1]analyte_order!$E:$E)</f>
        <v>17</v>
      </c>
      <c r="L5327" s="3">
        <v>10.199999999999999</v>
      </c>
    </row>
    <row r="5328" spans="1:12" x14ac:dyDescent="0.3">
      <c r="A5328" t="s">
        <v>277</v>
      </c>
      <c r="B5328" s="1">
        <v>44314</v>
      </c>
      <c r="C5328" s="1" t="str">
        <f t="shared" si="83"/>
        <v>21118</v>
      </c>
      <c r="D5328" t="s">
        <v>250</v>
      </c>
      <c r="E5328" t="s">
        <v>110</v>
      </c>
      <c r="F5328" t="s">
        <v>113</v>
      </c>
      <c r="G5328">
        <v>31.5</v>
      </c>
      <c r="H5328">
        <v>562.54999999999995</v>
      </c>
      <c r="I5328" t="s">
        <v>17</v>
      </c>
      <c r="J5328" t="str">
        <f>_xlfn.XLOOKUP(Table1_1[[#This Row],[Analyte]],[1]analyte_order!$B:$B,[1]analyte_order!$C:$C)</f>
        <v>1763-23-1</v>
      </c>
      <c r="K5328">
        <f>_xlfn.XLOOKUP(Table1_1[[#This Row],[CAS_rn]],[1]analyte_order!$C:$C,[1]analyte_order!$E:$E)</f>
        <v>18</v>
      </c>
      <c r="L5328" s="3">
        <v>4890</v>
      </c>
    </row>
    <row r="5329" spans="1:12" x14ac:dyDescent="0.3">
      <c r="A5329" t="s">
        <v>277</v>
      </c>
      <c r="B5329" s="1">
        <v>44314</v>
      </c>
      <c r="C5329" s="1" t="str">
        <f t="shared" si="83"/>
        <v>21118</v>
      </c>
      <c r="D5329" t="s">
        <v>250</v>
      </c>
      <c r="E5329" t="s">
        <v>110</v>
      </c>
      <c r="F5329" t="s">
        <v>113</v>
      </c>
      <c r="G5329">
        <v>31.5</v>
      </c>
      <c r="H5329">
        <v>562.54999999999995</v>
      </c>
      <c r="I5329" t="s">
        <v>25</v>
      </c>
      <c r="J5329" t="str">
        <f>_xlfn.XLOOKUP(Table1_1[[#This Row],[Analyte]],[1]analyte_order!$B:$B,[1]analyte_order!$C:$C)</f>
        <v>68259-12-1</v>
      </c>
      <c r="K5329">
        <f>_xlfn.XLOOKUP(Table1_1[[#This Row],[CAS_rn]],[1]analyte_order!$C:$C,[1]analyte_order!$E:$E)</f>
        <v>19</v>
      </c>
      <c r="L5329" s="3">
        <v>109</v>
      </c>
    </row>
    <row r="5330" spans="1:12" x14ac:dyDescent="0.3">
      <c r="A5330" t="s">
        <v>277</v>
      </c>
      <c r="B5330" s="1">
        <v>44314</v>
      </c>
      <c r="C5330" s="1" t="str">
        <f t="shared" si="83"/>
        <v>21118</v>
      </c>
      <c r="D5330" t="s">
        <v>250</v>
      </c>
      <c r="E5330" t="s">
        <v>110</v>
      </c>
      <c r="F5330" t="s">
        <v>113</v>
      </c>
      <c r="G5330">
        <v>31.5</v>
      </c>
      <c r="H5330">
        <v>562.54999999999995</v>
      </c>
      <c r="I5330" t="s">
        <v>26</v>
      </c>
      <c r="J5330" t="str">
        <f>_xlfn.XLOOKUP(Table1_1[[#This Row],[Analyte]],[1]analyte_order!$B:$B,[1]analyte_order!$C:$C)</f>
        <v>335-77-3</v>
      </c>
      <c r="K5330">
        <f>_xlfn.XLOOKUP(Table1_1[[#This Row],[CAS_rn]],[1]analyte_order!$C:$C,[1]analyte_order!$E:$E)</f>
        <v>20</v>
      </c>
      <c r="L5330" s="3">
        <v>47</v>
      </c>
    </row>
    <row r="5331" spans="1:12" x14ac:dyDescent="0.3">
      <c r="A5331" t="s">
        <v>277</v>
      </c>
      <c r="B5331" s="1">
        <v>44314</v>
      </c>
      <c r="C5331" s="1" t="str">
        <f t="shared" si="83"/>
        <v>21118</v>
      </c>
      <c r="D5331" t="s">
        <v>250</v>
      </c>
      <c r="E5331" t="s">
        <v>110</v>
      </c>
      <c r="F5331" t="s">
        <v>113</v>
      </c>
      <c r="G5331">
        <v>31.5</v>
      </c>
      <c r="H5331">
        <v>562.54999999999995</v>
      </c>
      <c r="I5331" t="s">
        <v>27</v>
      </c>
      <c r="J5331" t="str">
        <f>_xlfn.XLOOKUP(Table1_1[[#This Row],[Analyte]],[1]analyte_order!$B:$B,[1]analyte_order!$C:$C)</f>
        <v>79780-39-5</v>
      </c>
      <c r="K5331">
        <f>_xlfn.XLOOKUP(Table1_1[[#This Row],[CAS_rn]],[1]analyte_order!$C:$C,[1]analyte_order!$E:$E)</f>
        <v>21</v>
      </c>
      <c r="L5331" s="3">
        <v>39.299999999999997</v>
      </c>
    </row>
    <row r="5332" spans="1:12" x14ac:dyDescent="0.3">
      <c r="A5332" t="s">
        <v>277</v>
      </c>
      <c r="B5332" s="1">
        <v>44314</v>
      </c>
      <c r="C5332" s="1" t="str">
        <f t="shared" si="83"/>
        <v>21118</v>
      </c>
      <c r="D5332" t="s">
        <v>250</v>
      </c>
      <c r="E5332" t="s">
        <v>110</v>
      </c>
      <c r="F5332" t="s">
        <v>113</v>
      </c>
      <c r="G5332">
        <v>31.5</v>
      </c>
      <c r="H5332">
        <v>562.54999999999995</v>
      </c>
      <c r="I5332" t="s">
        <v>28</v>
      </c>
      <c r="J5332" t="str">
        <f>_xlfn.XLOOKUP(Table1_1[[#This Row],[Analyte]],[1]analyte_order!$B:$B,[1]analyte_order!$C:$C)</f>
        <v>757124-72-4</v>
      </c>
      <c r="K5332">
        <f>_xlfn.XLOOKUP(Table1_1[[#This Row],[CAS_rn]],[1]analyte_order!$C:$C,[1]analyte_order!$E:$E)</f>
        <v>22</v>
      </c>
      <c r="L5332" s="3">
        <v>0.21149999999999999</v>
      </c>
    </row>
    <row r="5333" spans="1:12" x14ac:dyDescent="0.3">
      <c r="A5333" t="s">
        <v>277</v>
      </c>
      <c r="B5333" s="1">
        <v>44314</v>
      </c>
      <c r="C5333" s="1" t="str">
        <f t="shared" si="83"/>
        <v>21118</v>
      </c>
      <c r="D5333" t="s">
        <v>250</v>
      </c>
      <c r="E5333" t="s">
        <v>110</v>
      </c>
      <c r="F5333" t="s">
        <v>113</v>
      </c>
      <c r="G5333">
        <v>31.5</v>
      </c>
      <c r="H5333">
        <v>562.54999999999995</v>
      </c>
      <c r="I5333" t="s">
        <v>18</v>
      </c>
      <c r="J5333" t="str">
        <f>_xlfn.XLOOKUP(Table1_1[[#This Row],[Analyte]],[1]analyte_order!$B:$B,[1]analyte_order!$C:$C)</f>
        <v>27619-97-2</v>
      </c>
      <c r="K5333">
        <f>_xlfn.XLOOKUP(Table1_1[[#This Row],[CAS_rn]],[1]analyte_order!$C:$C,[1]analyte_order!$E:$E)</f>
        <v>23</v>
      </c>
      <c r="L5333" s="3">
        <v>8.4500000000000006E-2</v>
      </c>
    </row>
    <row r="5334" spans="1:12" x14ac:dyDescent="0.3">
      <c r="A5334" t="s">
        <v>277</v>
      </c>
      <c r="B5334" s="1">
        <v>44314</v>
      </c>
      <c r="C5334" s="1" t="str">
        <f t="shared" si="83"/>
        <v>21118</v>
      </c>
      <c r="D5334" t="s">
        <v>250</v>
      </c>
      <c r="E5334" t="s">
        <v>110</v>
      </c>
      <c r="F5334" t="s">
        <v>113</v>
      </c>
      <c r="G5334">
        <v>31.5</v>
      </c>
      <c r="H5334">
        <v>562.54999999999995</v>
      </c>
      <c r="I5334" t="s">
        <v>29</v>
      </c>
      <c r="J5334" t="str">
        <f>_xlfn.XLOOKUP(Table1_1[[#This Row],[Analyte]],[1]analyte_order!$B:$B,[1]analyte_order!$C:$C)</f>
        <v>39108-34-4</v>
      </c>
      <c r="K5334">
        <f>_xlfn.XLOOKUP(Table1_1[[#This Row],[CAS_rn]],[1]analyte_order!$C:$C,[1]analyte_order!$E:$E)</f>
        <v>24</v>
      </c>
      <c r="L5334" s="3">
        <v>3.31</v>
      </c>
    </row>
    <row r="5335" spans="1:12" x14ac:dyDescent="0.3">
      <c r="A5335" t="s">
        <v>277</v>
      </c>
      <c r="B5335" s="1">
        <v>44314</v>
      </c>
      <c r="C5335" s="1" t="str">
        <f t="shared" si="83"/>
        <v>21118</v>
      </c>
      <c r="D5335" t="s">
        <v>250</v>
      </c>
      <c r="E5335" t="s">
        <v>110</v>
      </c>
      <c r="F5335" t="s">
        <v>113</v>
      </c>
      <c r="G5335">
        <v>31.5</v>
      </c>
      <c r="H5335">
        <v>562.54999999999995</v>
      </c>
      <c r="I5335" t="s">
        <v>30</v>
      </c>
      <c r="J5335" t="str">
        <f>_xlfn.XLOOKUP(Table1_1[[#This Row],[Analyte]],[1]analyte_order!$B:$B,[1]analyte_order!$C:$C)</f>
        <v>120226-60-0</v>
      </c>
      <c r="K5335">
        <f>_xlfn.XLOOKUP(Table1_1[[#This Row],[CAS_rn]],[1]analyte_order!$C:$C,[1]analyte_order!$E:$E)</f>
        <v>25</v>
      </c>
      <c r="L5335" s="3">
        <v>9.94</v>
      </c>
    </row>
    <row r="5336" spans="1:12" x14ac:dyDescent="0.3">
      <c r="A5336" t="s">
        <v>277</v>
      </c>
      <c r="B5336" s="1">
        <v>44314</v>
      </c>
      <c r="C5336" s="1" t="str">
        <f t="shared" si="83"/>
        <v>21118</v>
      </c>
      <c r="D5336" t="s">
        <v>250</v>
      </c>
      <c r="E5336" t="s">
        <v>110</v>
      </c>
      <c r="F5336" t="s">
        <v>113</v>
      </c>
      <c r="G5336">
        <v>31.5</v>
      </c>
      <c r="H5336">
        <v>562.54999999999995</v>
      </c>
      <c r="I5336" t="s">
        <v>31</v>
      </c>
      <c r="J5336" t="str">
        <f>_xlfn.XLOOKUP(Table1_1[[#This Row],[Analyte]],[1]analyte_order!$B:$B,[1]analyte_order!$C:$C)</f>
        <v>2355-31-9</v>
      </c>
      <c r="K5336">
        <f>_xlfn.XLOOKUP(Table1_1[[#This Row],[CAS_rn]],[1]analyte_order!$C:$C,[1]analyte_order!$E:$E)</f>
        <v>26</v>
      </c>
      <c r="L5336" s="3">
        <v>8.4500000000000006E-2</v>
      </c>
    </row>
    <row r="5337" spans="1:12" x14ac:dyDescent="0.3">
      <c r="A5337" t="s">
        <v>277</v>
      </c>
      <c r="B5337" s="1">
        <v>44314</v>
      </c>
      <c r="C5337" s="1" t="str">
        <f t="shared" si="83"/>
        <v>21118</v>
      </c>
      <c r="D5337" t="s">
        <v>250</v>
      </c>
      <c r="E5337" t="s">
        <v>110</v>
      </c>
      <c r="F5337" t="s">
        <v>113</v>
      </c>
      <c r="G5337">
        <v>31.5</v>
      </c>
      <c r="H5337">
        <v>562.54999999999995</v>
      </c>
      <c r="I5337" t="s">
        <v>32</v>
      </c>
      <c r="J5337" t="str">
        <f>_xlfn.XLOOKUP(Table1_1[[#This Row],[Analyte]],[1]analyte_order!$B:$B,[1]analyte_order!$C:$C)</f>
        <v>2991-50-6</v>
      </c>
      <c r="K5337">
        <f>_xlfn.XLOOKUP(Table1_1[[#This Row],[CAS_rn]],[1]analyte_order!$C:$C,[1]analyte_order!$E:$E)</f>
        <v>27</v>
      </c>
      <c r="L5337" s="3">
        <v>8.4500000000000006E-2</v>
      </c>
    </row>
    <row r="5338" spans="1:12" x14ac:dyDescent="0.3">
      <c r="A5338" t="s">
        <v>277</v>
      </c>
      <c r="B5338" s="1">
        <v>44314</v>
      </c>
      <c r="C5338" s="1" t="str">
        <f t="shared" si="83"/>
        <v>21118</v>
      </c>
      <c r="D5338" t="s">
        <v>250</v>
      </c>
      <c r="E5338" t="s">
        <v>110</v>
      </c>
      <c r="F5338" t="s">
        <v>113</v>
      </c>
      <c r="G5338">
        <v>31.5</v>
      </c>
      <c r="H5338">
        <v>562.54999999999995</v>
      </c>
      <c r="I5338" t="s">
        <v>33</v>
      </c>
      <c r="J5338" t="str">
        <f>_xlfn.XLOOKUP(Table1_1[[#This Row],[Analyte]],[1]analyte_order!$B:$B,[1]analyte_order!$C:$C)</f>
        <v>754-91-6</v>
      </c>
      <c r="K5338">
        <f>_xlfn.XLOOKUP(Table1_1[[#This Row],[CAS_rn]],[1]analyte_order!$C:$C,[1]analyte_order!$E:$E)</f>
        <v>28</v>
      </c>
      <c r="L5338" s="3">
        <v>16.3</v>
      </c>
    </row>
    <row r="5339" spans="1:12" x14ac:dyDescent="0.3">
      <c r="A5339" t="s">
        <v>277</v>
      </c>
      <c r="B5339" s="1">
        <v>44314</v>
      </c>
      <c r="C5339" s="1" t="str">
        <f t="shared" si="83"/>
        <v>21118</v>
      </c>
      <c r="D5339" t="s">
        <v>250</v>
      </c>
      <c r="E5339" t="s">
        <v>110</v>
      </c>
      <c r="F5339" t="s">
        <v>113</v>
      </c>
      <c r="G5339">
        <v>31.5</v>
      </c>
      <c r="H5339">
        <v>562.54999999999995</v>
      </c>
      <c r="I5339" t="s">
        <v>34</v>
      </c>
      <c r="J5339" t="str">
        <f>_xlfn.XLOOKUP(Table1_1[[#This Row],[Analyte]],[1]analyte_order!$B:$B,[1]analyte_order!$C:$C)</f>
        <v>2806-24-8</v>
      </c>
      <c r="K5339">
        <f>_xlfn.XLOOKUP(Table1_1[[#This Row],[CAS_rn]],[1]analyte_order!$C:$C,[1]analyte_order!$E:$E)</f>
        <v>29</v>
      </c>
      <c r="L5339" s="3">
        <v>8.4500000000000006E-2</v>
      </c>
    </row>
    <row r="5340" spans="1:12" x14ac:dyDescent="0.3">
      <c r="A5340" t="s">
        <v>277</v>
      </c>
      <c r="B5340" s="1">
        <v>44314</v>
      </c>
      <c r="C5340" s="1" t="str">
        <f t="shared" si="83"/>
        <v>21118</v>
      </c>
      <c r="D5340" t="s">
        <v>250</v>
      </c>
      <c r="E5340" t="s">
        <v>110</v>
      </c>
      <c r="F5340" t="s">
        <v>113</v>
      </c>
      <c r="G5340">
        <v>31.5</v>
      </c>
      <c r="H5340">
        <v>562.54999999999995</v>
      </c>
      <c r="I5340" t="s">
        <v>35</v>
      </c>
      <c r="J5340" t="str">
        <f>_xlfn.XLOOKUP(Table1_1[[#This Row],[Analyte]],[1]analyte_order!$B:$B,[1]analyte_order!$C:$C)</f>
        <v>31506-32-8</v>
      </c>
      <c r="K5340">
        <f>_xlfn.XLOOKUP(Table1_1[[#This Row],[CAS_rn]],[1]analyte_order!$C:$C,[1]analyte_order!$E:$E)</f>
        <v>30</v>
      </c>
      <c r="L5340" s="3">
        <v>8.4500000000000006E-2</v>
      </c>
    </row>
    <row r="5341" spans="1:12" x14ac:dyDescent="0.3">
      <c r="A5341" t="s">
        <v>277</v>
      </c>
      <c r="B5341" s="1">
        <v>44314</v>
      </c>
      <c r="C5341" s="1" t="str">
        <f t="shared" si="83"/>
        <v>21118</v>
      </c>
      <c r="D5341" t="s">
        <v>250</v>
      </c>
      <c r="E5341" t="s">
        <v>110</v>
      </c>
      <c r="F5341" t="s">
        <v>113</v>
      </c>
      <c r="G5341">
        <v>31.5</v>
      </c>
      <c r="H5341">
        <v>562.54999999999995</v>
      </c>
      <c r="I5341" t="s">
        <v>36</v>
      </c>
      <c r="J5341" t="str">
        <f>_xlfn.XLOOKUP(Table1_1[[#This Row],[Analyte]],[1]analyte_order!$B:$B,[1]analyte_order!$C:$C)</f>
        <v>4151-50-2</v>
      </c>
      <c r="K5341">
        <f>_xlfn.XLOOKUP(Table1_1[[#This Row],[CAS_rn]],[1]analyte_order!$C:$C,[1]analyte_order!$E:$E)</f>
        <v>31</v>
      </c>
      <c r="L5341" s="3">
        <v>1.35</v>
      </c>
    </row>
    <row r="5342" spans="1:12" x14ac:dyDescent="0.3">
      <c r="A5342" t="s">
        <v>277</v>
      </c>
      <c r="B5342" s="1">
        <v>44314</v>
      </c>
      <c r="C5342" s="1" t="str">
        <f t="shared" si="83"/>
        <v>21118</v>
      </c>
      <c r="D5342" t="s">
        <v>250</v>
      </c>
      <c r="E5342" t="s">
        <v>110</v>
      </c>
      <c r="F5342" t="s">
        <v>113</v>
      </c>
      <c r="G5342">
        <v>31.5</v>
      </c>
      <c r="H5342">
        <v>562.54999999999995</v>
      </c>
      <c r="I5342" t="s">
        <v>37</v>
      </c>
      <c r="J5342" t="str">
        <f>_xlfn.XLOOKUP(Table1_1[[#This Row],[Analyte]],[1]analyte_order!$B:$B,[1]analyte_order!$C:$C)</f>
        <v>13252-13-6</v>
      </c>
      <c r="K5342">
        <f>_xlfn.XLOOKUP(Table1_1[[#This Row],[CAS_rn]],[1]analyte_order!$C:$C,[1]analyte_order!$E:$E)</f>
        <v>34</v>
      </c>
      <c r="L5342" s="3">
        <v>8.4500000000000006E-2</v>
      </c>
    </row>
    <row r="5343" spans="1:12" x14ac:dyDescent="0.3">
      <c r="A5343" t="s">
        <v>277</v>
      </c>
      <c r="B5343" s="1">
        <v>44314</v>
      </c>
      <c r="C5343" s="1" t="str">
        <f t="shared" si="83"/>
        <v>21118</v>
      </c>
      <c r="D5343" t="s">
        <v>250</v>
      </c>
      <c r="E5343" t="s">
        <v>110</v>
      </c>
      <c r="F5343" t="s">
        <v>113</v>
      </c>
      <c r="G5343">
        <v>31.5</v>
      </c>
      <c r="H5343">
        <v>562.54999999999995</v>
      </c>
      <c r="I5343" t="s">
        <v>38</v>
      </c>
      <c r="J5343" t="str">
        <f>_xlfn.XLOOKUP(Table1_1[[#This Row],[Analyte]],[1]analyte_order!$B:$B,[1]analyte_order!$C:$C)</f>
        <v>919005-14-4</v>
      </c>
      <c r="K5343">
        <f>_xlfn.XLOOKUP(Table1_1[[#This Row],[CAS_rn]],[1]analyte_order!$C:$C,[1]analyte_order!$E:$E)</f>
        <v>35</v>
      </c>
      <c r="L5343" s="3">
        <v>8.4500000000000006E-2</v>
      </c>
    </row>
    <row r="5344" spans="1:12" x14ac:dyDescent="0.3">
      <c r="A5344" t="s">
        <v>277</v>
      </c>
      <c r="B5344" s="1">
        <v>44314</v>
      </c>
      <c r="C5344" s="1" t="str">
        <f t="shared" si="83"/>
        <v>21118</v>
      </c>
      <c r="D5344" t="s">
        <v>250</v>
      </c>
      <c r="E5344" t="s">
        <v>110</v>
      </c>
      <c r="F5344" t="s">
        <v>113</v>
      </c>
      <c r="G5344">
        <v>31.5</v>
      </c>
      <c r="H5344">
        <v>562.54999999999995</v>
      </c>
      <c r="I5344" t="s">
        <v>39</v>
      </c>
      <c r="J5344" t="str">
        <f>_xlfn.XLOOKUP(Table1_1[[#This Row],[Analyte]],[1]analyte_order!$B:$B,[1]analyte_order!$C:$C)</f>
        <v>756426-58-1</v>
      </c>
      <c r="K5344">
        <f>_xlfn.XLOOKUP(Table1_1[[#This Row],[CAS_rn]],[1]analyte_order!$C:$C,[1]analyte_order!$E:$E)</f>
        <v>36</v>
      </c>
      <c r="L5344" s="3">
        <v>8.4500000000000006E-2</v>
      </c>
    </row>
    <row r="5345" spans="1:12" x14ac:dyDescent="0.3">
      <c r="A5345" t="s">
        <v>277</v>
      </c>
      <c r="B5345" s="1">
        <v>44314</v>
      </c>
      <c r="C5345" s="1" t="str">
        <f t="shared" si="83"/>
        <v>21118</v>
      </c>
      <c r="D5345" t="s">
        <v>250</v>
      </c>
      <c r="E5345" t="s">
        <v>110</v>
      </c>
      <c r="F5345" t="s">
        <v>113</v>
      </c>
      <c r="G5345">
        <v>31.5</v>
      </c>
      <c r="H5345">
        <v>562.54999999999995</v>
      </c>
      <c r="I5345" t="s">
        <v>40</v>
      </c>
      <c r="J5345" t="str">
        <f>_xlfn.XLOOKUP(Table1_1[[#This Row],[Analyte]],[1]analyte_order!$B:$B,[1]analyte_order!$C:$C)</f>
        <v>763051-92-9</v>
      </c>
      <c r="K5345">
        <f>_xlfn.XLOOKUP(Table1_1[[#This Row],[CAS_rn]],[1]analyte_order!$C:$C,[1]analyte_order!$E:$E)</f>
        <v>37</v>
      </c>
      <c r="L5345" s="3">
        <v>8.4500000000000006E-2</v>
      </c>
    </row>
    <row r="5346" spans="1:12" x14ac:dyDescent="0.3">
      <c r="A5346" t="s">
        <v>277</v>
      </c>
      <c r="B5346" s="1">
        <v>44314</v>
      </c>
      <c r="C5346" s="1" t="str">
        <f t="shared" si="83"/>
        <v>21118</v>
      </c>
      <c r="D5346" t="s">
        <v>250</v>
      </c>
      <c r="E5346" t="s">
        <v>110</v>
      </c>
      <c r="F5346" t="s">
        <v>113</v>
      </c>
      <c r="G5346">
        <v>31.5</v>
      </c>
      <c r="H5346">
        <v>562.54999999999995</v>
      </c>
      <c r="I5346" t="s">
        <v>41</v>
      </c>
      <c r="J5346" t="str">
        <f>_xlfn.XLOOKUP(Table1_1[[#This Row],[Analyte]],[1]analyte_order!$B:$B,[1]analyte_order!$C:$C)</f>
        <v>356-02-5</v>
      </c>
      <c r="K5346">
        <f>_xlfn.XLOOKUP(Table1_1[[#This Row],[CAS_rn]],[1]analyte_order!$C:$C,[1]analyte_order!$E:$E)</f>
        <v>38</v>
      </c>
      <c r="L5346" s="3">
        <v>5.29</v>
      </c>
    </row>
    <row r="5347" spans="1:12" x14ac:dyDescent="0.3">
      <c r="A5347" t="s">
        <v>277</v>
      </c>
      <c r="B5347" s="1">
        <v>44314</v>
      </c>
      <c r="C5347" s="1" t="str">
        <f t="shared" si="83"/>
        <v>21118</v>
      </c>
      <c r="D5347" t="s">
        <v>250</v>
      </c>
      <c r="E5347" t="s">
        <v>110</v>
      </c>
      <c r="F5347" t="s">
        <v>113</v>
      </c>
      <c r="G5347">
        <v>31.5</v>
      </c>
      <c r="H5347">
        <v>562.54999999999995</v>
      </c>
      <c r="I5347" t="s">
        <v>42</v>
      </c>
      <c r="J5347" t="str">
        <f>_xlfn.XLOOKUP(Table1_1[[#This Row],[Analyte]],[1]analyte_order!$B:$B,[1]analyte_order!$C:$C)</f>
        <v>914637-49-3</v>
      </c>
      <c r="K5347">
        <f>_xlfn.XLOOKUP(Table1_1[[#This Row],[CAS_rn]],[1]analyte_order!$C:$C,[1]analyte_order!$E:$E)</f>
        <v>39</v>
      </c>
      <c r="L5347" s="3">
        <v>8.4500000000000006E-2</v>
      </c>
    </row>
    <row r="5348" spans="1:12" x14ac:dyDescent="0.3">
      <c r="A5348" t="s">
        <v>277</v>
      </c>
      <c r="B5348" s="1">
        <v>44314</v>
      </c>
      <c r="C5348" s="1" t="str">
        <f t="shared" si="83"/>
        <v>21118</v>
      </c>
      <c r="D5348" t="s">
        <v>250</v>
      </c>
      <c r="E5348" t="s">
        <v>110</v>
      </c>
      <c r="F5348" t="s">
        <v>113</v>
      </c>
      <c r="G5348">
        <v>31.5</v>
      </c>
      <c r="H5348">
        <v>562.54999999999995</v>
      </c>
      <c r="I5348" t="s">
        <v>43</v>
      </c>
      <c r="J5348" t="str">
        <f>_xlfn.XLOOKUP(Table1_1[[#This Row],[Analyte]],[1]analyte_order!$B:$B,[1]analyte_order!$C:$C)</f>
        <v>812-70-4</v>
      </c>
      <c r="K5348">
        <f>_xlfn.XLOOKUP(Table1_1[[#This Row],[CAS_rn]],[1]analyte_order!$C:$C,[1]analyte_order!$E:$E)</f>
        <v>40</v>
      </c>
      <c r="L5348" s="3">
        <v>4.7699999999999996</v>
      </c>
    </row>
    <row r="5349" spans="1:12" x14ac:dyDescent="0.3">
      <c r="A5349" t="s">
        <v>277</v>
      </c>
      <c r="B5349" s="1">
        <v>44314</v>
      </c>
      <c r="C5349" s="1" t="str">
        <f t="shared" si="83"/>
        <v>21118</v>
      </c>
      <c r="D5349" t="s">
        <v>250</v>
      </c>
      <c r="E5349" t="s">
        <v>110</v>
      </c>
      <c r="F5349" t="s">
        <v>113</v>
      </c>
      <c r="G5349">
        <v>31.5</v>
      </c>
      <c r="H5349">
        <v>562.54999999999995</v>
      </c>
      <c r="I5349" t="s">
        <v>44</v>
      </c>
      <c r="J5349" t="str">
        <f>_xlfn.XLOOKUP(Table1_1[[#This Row],[Analyte]],[1]analyte_order!$B:$B,[1]analyte_order!$C:$C)</f>
        <v>53826-12-3</v>
      </c>
      <c r="K5349">
        <f>_xlfn.XLOOKUP(Table1_1[[#This Row],[CAS_rn]],[1]analyte_order!$C:$C,[1]analyte_order!$E:$E)</f>
        <v>41</v>
      </c>
      <c r="L5349" s="3">
        <v>8.4500000000000006E-2</v>
      </c>
    </row>
    <row r="5350" spans="1:12" x14ac:dyDescent="0.3">
      <c r="A5350" t="s">
        <v>277</v>
      </c>
      <c r="B5350" s="1">
        <v>44314</v>
      </c>
      <c r="C5350" s="1" t="str">
        <f t="shared" si="83"/>
        <v>21118</v>
      </c>
      <c r="D5350" t="s">
        <v>250</v>
      </c>
      <c r="E5350" t="s">
        <v>110</v>
      </c>
      <c r="F5350" t="s">
        <v>113</v>
      </c>
      <c r="G5350">
        <v>31.5</v>
      </c>
      <c r="H5350">
        <v>562.54999999999995</v>
      </c>
      <c r="I5350" t="s">
        <v>45</v>
      </c>
      <c r="J5350" t="str">
        <f>_xlfn.XLOOKUP(Table1_1[[#This Row],[Analyte]],[1]analyte_order!$B:$B,[1]analyte_order!$C:$C)</f>
        <v>27854-31-5</v>
      </c>
      <c r="K5350">
        <f>_xlfn.XLOOKUP(Table1_1[[#This Row],[CAS_rn]],[1]analyte_order!$C:$C,[1]analyte_order!$E:$E)</f>
        <v>42</v>
      </c>
      <c r="L5350" s="3">
        <v>8.4500000000000006E-2</v>
      </c>
    </row>
    <row r="5351" spans="1:12" x14ac:dyDescent="0.3">
      <c r="A5351" t="s">
        <v>277</v>
      </c>
      <c r="B5351" s="1">
        <v>44314</v>
      </c>
      <c r="C5351" s="1" t="str">
        <f t="shared" si="83"/>
        <v>21118</v>
      </c>
      <c r="D5351" t="s">
        <v>250</v>
      </c>
      <c r="E5351" t="s">
        <v>110</v>
      </c>
      <c r="F5351" t="s">
        <v>113</v>
      </c>
      <c r="G5351">
        <v>31.5</v>
      </c>
      <c r="H5351">
        <v>562.54999999999995</v>
      </c>
      <c r="I5351" t="s">
        <v>46</v>
      </c>
      <c r="J5351" t="str">
        <f>_xlfn.XLOOKUP(Table1_1[[#This Row],[Analyte]],[1]analyte_order!$B:$B,[1]analyte_order!$C:$C)</f>
        <v>53826-13-4</v>
      </c>
      <c r="K5351">
        <f>_xlfn.XLOOKUP(Table1_1[[#This Row],[CAS_rn]],[1]analyte_order!$C:$C,[1]analyte_order!$E:$E)</f>
        <v>43</v>
      </c>
      <c r="L5351" s="3">
        <v>8.4500000000000006E-2</v>
      </c>
    </row>
    <row r="5352" spans="1:12" x14ac:dyDescent="0.3">
      <c r="A5352" t="s">
        <v>277</v>
      </c>
      <c r="B5352" s="1">
        <v>44314</v>
      </c>
      <c r="C5352" s="1" t="str">
        <f t="shared" si="83"/>
        <v>21118</v>
      </c>
      <c r="D5352" t="s">
        <v>250</v>
      </c>
      <c r="E5352" t="s">
        <v>110</v>
      </c>
      <c r="F5352" t="s">
        <v>113</v>
      </c>
      <c r="G5352">
        <v>31.5</v>
      </c>
      <c r="H5352">
        <v>562.54999999999995</v>
      </c>
      <c r="I5352" t="s">
        <v>47</v>
      </c>
      <c r="J5352" t="str">
        <f>_xlfn.XLOOKUP(Table1_1[[#This Row],[Analyte]],[1]analyte_order!$B:$B,[1]analyte_order!$C:$C)</f>
        <v>161094-75-3</v>
      </c>
      <c r="K5352">
        <f>_xlfn.XLOOKUP(Table1_1[[#This Row],[CAS_rn]],[1]analyte_order!$C:$C,[1]analyte_order!$E:$E)</f>
        <v>44</v>
      </c>
      <c r="L5352" s="3">
        <v>8.4500000000000006E-2</v>
      </c>
    </row>
    <row r="5353" spans="1:12" x14ac:dyDescent="0.3">
      <c r="A5353" t="s">
        <v>277</v>
      </c>
      <c r="B5353" s="1">
        <v>44314</v>
      </c>
      <c r="C5353" s="1" t="str">
        <f t="shared" si="83"/>
        <v>21118</v>
      </c>
      <c r="D5353" t="s">
        <v>250</v>
      </c>
      <c r="E5353" t="s">
        <v>110</v>
      </c>
      <c r="F5353" t="s">
        <v>113</v>
      </c>
      <c r="G5353">
        <v>31.5</v>
      </c>
      <c r="H5353">
        <v>562.54999999999995</v>
      </c>
      <c r="I5353" t="s">
        <v>48</v>
      </c>
      <c r="J5353" t="str">
        <f>_xlfn.XLOOKUP(Table1_1[[#This Row],[Analyte]],[1]analyte_order!$B:$B,[1]analyte_order!$C:$C)</f>
        <v>70887-84-2</v>
      </c>
      <c r="K5353">
        <f>_xlfn.XLOOKUP(Table1_1[[#This Row],[CAS_rn]],[1]analyte_order!$C:$C,[1]analyte_order!$E:$E)</f>
        <v>45</v>
      </c>
      <c r="L5353" s="3">
        <v>8.4500000000000006E-2</v>
      </c>
    </row>
    <row r="5354" spans="1:12" x14ac:dyDescent="0.3">
      <c r="A5354" t="s">
        <v>277</v>
      </c>
      <c r="B5354" s="1">
        <v>44314</v>
      </c>
      <c r="C5354" s="1" t="str">
        <f t="shared" si="83"/>
        <v>21118</v>
      </c>
      <c r="D5354" t="s">
        <v>250</v>
      </c>
      <c r="E5354" t="s">
        <v>110</v>
      </c>
      <c r="F5354" t="s">
        <v>113</v>
      </c>
      <c r="G5354">
        <v>31.5</v>
      </c>
      <c r="H5354">
        <v>562.54999999999995</v>
      </c>
      <c r="I5354" t="s">
        <v>49</v>
      </c>
      <c r="J5354" t="str">
        <f>_xlfn.XLOOKUP(Table1_1[[#This Row],[Analyte]],[1]analyte_order!$B:$B,[1]analyte_order!$C:$C)</f>
        <v>57677-95-9</v>
      </c>
      <c r="K5354">
        <f>_xlfn.XLOOKUP(Table1_1[[#This Row],[CAS_rn]],[1]analyte_order!$C:$C,[1]analyte_order!$E:$E)</f>
        <v>46</v>
      </c>
      <c r="L5354" s="3">
        <v>0.21149999999999999</v>
      </c>
    </row>
    <row r="5355" spans="1:12" x14ac:dyDescent="0.3">
      <c r="A5355" t="s">
        <v>277</v>
      </c>
      <c r="B5355" s="1">
        <v>44314</v>
      </c>
      <c r="C5355" s="1" t="str">
        <f t="shared" si="83"/>
        <v>21118</v>
      </c>
      <c r="D5355" t="s">
        <v>250</v>
      </c>
      <c r="E5355" t="s">
        <v>110</v>
      </c>
      <c r="F5355" t="s">
        <v>113</v>
      </c>
      <c r="G5355">
        <v>31.5</v>
      </c>
      <c r="H5355">
        <v>562.54999999999995</v>
      </c>
      <c r="I5355" t="s">
        <v>50</v>
      </c>
      <c r="J5355" t="str">
        <f>_xlfn.XLOOKUP(Table1_1[[#This Row],[Analyte]],[1]analyte_order!$B:$B,[1]analyte_order!$C:$C)</f>
        <v>30334-69-1</v>
      </c>
      <c r="K5355">
        <f>_xlfn.XLOOKUP(Table1_1[[#This Row],[CAS_rn]],[1]analyte_order!$C:$C,[1]analyte_order!$E:$E)</f>
        <v>51</v>
      </c>
      <c r="L5355" s="3">
        <v>17.100000000000001</v>
      </c>
    </row>
    <row r="5356" spans="1:12" x14ac:dyDescent="0.3">
      <c r="A5356" t="s">
        <v>277</v>
      </c>
      <c r="B5356" s="1">
        <v>44314</v>
      </c>
      <c r="C5356" s="1" t="str">
        <f t="shared" si="83"/>
        <v>21118</v>
      </c>
      <c r="D5356" t="s">
        <v>250</v>
      </c>
      <c r="E5356" t="s">
        <v>110</v>
      </c>
      <c r="F5356" t="s">
        <v>113</v>
      </c>
      <c r="G5356">
        <v>31.5</v>
      </c>
      <c r="H5356">
        <v>562.54999999999995</v>
      </c>
      <c r="I5356" t="s">
        <v>51</v>
      </c>
      <c r="J5356" t="str">
        <f>_xlfn.XLOOKUP(Table1_1[[#This Row],[Analyte]],[1]analyte_order!$B:$B,[1]analyte_order!$C:$C)</f>
        <v>41997-13-1</v>
      </c>
      <c r="K5356">
        <f>_xlfn.XLOOKUP(Table1_1[[#This Row],[CAS_rn]],[1]analyte_order!$C:$C,[1]analyte_order!$E:$E)</f>
        <v>52</v>
      </c>
      <c r="L5356" s="3">
        <v>40.9</v>
      </c>
    </row>
    <row r="5357" spans="1:12" x14ac:dyDescent="0.3">
      <c r="A5357" t="s">
        <v>277</v>
      </c>
      <c r="B5357" s="1">
        <v>44314</v>
      </c>
      <c r="C5357" s="1" t="str">
        <f t="shared" si="83"/>
        <v>21118</v>
      </c>
      <c r="D5357" t="s">
        <v>250</v>
      </c>
      <c r="E5357" t="s">
        <v>110</v>
      </c>
      <c r="F5357" t="s">
        <v>113</v>
      </c>
      <c r="G5357">
        <v>31.5</v>
      </c>
      <c r="H5357">
        <v>562.54999999999995</v>
      </c>
      <c r="I5357" t="s">
        <v>52</v>
      </c>
      <c r="J5357" t="str">
        <f>_xlfn.XLOOKUP(Table1_1[[#This Row],[Analyte]],[1]analyte_order!$B:$B,[1]analyte_order!$C:$C)</f>
        <v>423-41-6</v>
      </c>
      <c r="K5357">
        <f>_xlfn.XLOOKUP(Table1_1[[#This Row],[CAS_rn]],[1]analyte_order!$C:$C,[1]analyte_order!$E:$E)</f>
        <v>53</v>
      </c>
      <c r="L5357" s="3">
        <v>0.21149999999999999</v>
      </c>
    </row>
    <row r="5358" spans="1:12" x14ac:dyDescent="0.3">
      <c r="A5358" t="s">
        <v>277</v>
      </c>
      <c r="B5358" s="1">
        <v>44314</v>
      </c>
      <c r="C5358" s="1" t="str">
        <f t="shared" si="83"/>
        <v>21118</v>
      </c>
      <c r="D5358" t="s">
        <v>250</v>
      </c>
      <c r="E5358" t="s">
        <v>110</v>
      </c>
      <c r="F5358" t="s">
        <v>113</v>
      </c>
      <c r="G5358">
        <v>31.5</v>
      </c>
      <c r="H5358">
        <v>562.54999999999995</v>
      </c>
      <c r="I5358" t="s">
        <v>53</v>
      </c>
      <c r="J5358" t="str">
        <f>_xlfn.XLOOKUP(Table1_1[[#This Row],[Analyte]],[1]analyte_order!$B:$B,[1]analyte_order!$C:$C)</f>
        <v>777011-38-8</v>
      </c>
      <c r="K5358">
        <f>_xlfn.XLOOKUP(Table1_1[[#This Row],[CAS_rn]],[1]analyte_order!$C:$C,[1]analyte_order!$E:$E)</f>
        <v>54</v>
      </c>
      <c r="L5358" s="3">
        <v>17.8</v>
      </c>
    </row>
    <row r="5359" spans="1:12" x14ac:dyDescent="0.3">
      <c r="A5359" t="s">
        <v>277</v>
      </c>
      <c r="B5359" s="1">
        <v>44314</v>
      </c>
      <c r="C5359" s="1" t="str">
        <f t="shared" si="83"/>
        <v>21118</v>
      </c>
      <c r="D5359" t="s">
        <v>250</v>
      </c>
      <c r="E5359" t="s">
        <v>110</v>
      </c>
      <c r="F5359" t="s">
        <v>113</v>
      </c>
      <c r="G5359">
        <v>31.5</v>
      </c>
      <c r="H5359">
        <v>562.54999999999995</v>
      </c>
      <c r="I5359" t="s">
        <v>54</v>
      </c>
      <c r="J5359" t="str">
        <f>_xlfn.XLOOKUP(Table1_1[[#This Row],[Analyte]],[1]analyte_order!$B:$B,[1]analyte_order!$C:$C)</f>
        <v>646-83-3</v>
      </c>
      <c r="K5359">
        <f>_xlfn.XLOOKUP(Table1_1[[#This Row],[CAS_rn]],[1]analyte_order!$C:$C,[1]analyte_order!$E:$E)</f>
        <v>55</v>
      </c>
      <c r="L5359" s="3">
        <v>8.4500000000000006E-2</v>
      </c>
    </row>
    <row r="5360" spans="1:12" x14ac:dyDescent="0.3">
      <c r="A5360" t="s">
        <v>277</v>
      </c>
      <c r="B5360" s="1">
        <v>44314</v>
      </c>
      <c r="C5360" s="1" t="str">
        <f t="shared" si="83"/>
        <v>21118</v>
      </c>
      <c r="D5360" t="s">
        <v>250</v>
      </c>
      <c r="E5360" t="s">
        <v>110</v>
      </c>
      <c r="F5360" t="s">
        <v>113</v>
      </c>
      <c r="G5360">
        <v>31.5</v>
      </c>
      <c r="H5360">
        <v>562.54999999999995</v>
      </c>
      <c r="I5360" t="s">
        <v>55</v>
      </c>
      <c r="J5360" t="str">
        <f>_xlfn.XLOOKUP(Table1_1[[#This Row],[Analyte]],[1]analyte_order!$B:$B,[1]analyte_order!$C:$C)</f>
        <v>678-41-1</v>
      </c>
      <c r="K5360">
        <f>_xlfn.XLOOKUP(Table1_1[[#This Row],[CAS_rn]],[1]analyte_order!$C:$C,[1]analyte_order!$E:$E)</f>
        <v>56</v>
      </c>
      <c r="L5360" s="3">
        <v>8.4500000000000006E-2</v>
      </c>
    </row>
    <row r="5361" spans="1:12" x14ac:dyDescent="0.3">
      <c r="A5361" t="s">
        <v>277</v>
      </c>
      <c r="B5361" s="1">
        <v>44314</v>
      </c>
      <c r="C5361" s="1" t="str">
        <f t="shared" si="83"/>
        <v>21118</v>
      </c>
      <c r="D5361" t="s">
        <v>250</v>
      </c>
      <c r="E5361" t="s">
        <v>110</v>
      </c>
      <c r="F5361" t="s">
        <v>113</v>
      </c>
      <c r="G5361">
        <v>31.5</v>
      </c>
      <c r="H5361">
        <v>562.54999999999995</v>
      </c>
      <c r="I5361" t="s">
        <v>56</v>
      </c>
      <c r="J5361" t="str">
        <f>_xlfn.XLOOKUP(Table1_1[[#This Row],[Analyte]],[1]analyte_order!$B:$B,[1]analyte_order!$C:$C)</f>
        <v>2965-52-8</v>
      </c>
      <c r="K5361">
        <f>_xlfn.XLOOKUP(Table1_1[[#This Row],[CAS_rn]],[1]analyte_order!$C:$C,[1]analyte_order!$E:$E)</f>
        <v>57</v>
      </c>
      <c r="L5361" s="3">
        <v>8.4500000000000006E-2</v>
      </c>
    </row>
    <row r="5362" spans="1:12" x14ac:dyDescent="0.3">
      <c r="A5362" t="s">
        <v>278</v>
      </c>
      <c r="B5362" s="1">
        <v>44314</v>
      </c>
      <c r="C5362" s="1" t="str">
        <f t="shared" si="83"/>
        <v>21118</v>
      </c>
      <c r="D5362" t="s">
        <v>250</v>
      </c>
      <c r="E5362" t="s">
        <v>110</v>
      </c>
      <c r="F5362" t="s">
        <v>115</v>
      </c>
      <c r="G5362">
        <v>31.5</v>
      </c>
      <c r="H5362">
        <v>562.54999999999995</v>
      </c>
      <c r="I5362" t="s">
        <v>7</v>
      </c>
      <c r="J5362" t="str">
        <f>_xlfn.XLOOKUP(Table1_1[[#This Row],[Analyte]],[1]analyte_order!$B:$B,[1]analyte_order!$C:$C)</f>
        <v>375-22-4</v>
      </c>
      <c r="K5362">
        <f>_xlfn.XLOOKUP(Table1_1[[#This Row],[CAS_rn]],[1]analyte_order!$C:$C,[1]analyte_order!$E:$E)</f>
        <v>1</v>
      </c>
      <c r="L5362" s="3">
        <v>8.8499999999999995E-2</v>
      </c>
    </row>
    <row r="5363" spans="1:12" x14ac:dyDescent="0.3">
      <c r="A5363" t="s">
        <v>278</v>
      </c>
      <c r="B5363" s="1">
        <v>44314</v>
      </c>
      <c r="C5363" s="1" t="str">
        <f t="shared" si="83"/>
        <v>21118</v>
      </c>
      <c r="D5363" t="s">
        <v>250</v>
      </c>
      <c r="E5363" t="s">
        <v>110</v>
      </c>
      <c r="F5363" t="s">
        <v>115</v>
      </c>
      <c r="G5363">
        <v>31.5</v>
      </c>
      <c r="H5363">
        <v>562.54999999999995</v>
      </c>
      <c r="I5363" t="s">
        <v>8</v>
      </c>
      <c r="J5363" t="str">
        <f>_xlfn.XLOOKUP(Table1_1[[#This Row],[Analyte]],[1]analyte_order!$B:$B,[1]analyte_order!$C:$C)</f>
        <v>2706-90-3</v>
      </c>
      <c r="K5363">
        <f>_xlfn.XLOOKUP(Table1_1[[#This Row],[CAS_rn]],[1]analyte_order!$C:$C,[1]analyte_order!$E:$E)</f>
        <v>2</v>
      </c>
      <c r="L5363" s="3">
        <v>8.8499999999999995E-2</v>
      </c>
    </row>
    <row r="5364" spans="1:12" x14ac:dyDescent="0.3">
      <c r="A5364" t="s">
        <v>278</v>
      </c>
      <c r="B5364" s="1">
        <v>44314</v>
      </c>
      <c r="C5364" s="1" t="str">
        <f t="shared" si="83"/>
        <v>21118</v>
      </c>
      <c r="D5364" t="s">
        <v>250</v>
      </c>
      <c r="E5364" t="s">
        <v>110</v>
      </c>
      <c r="F5364" t="s">
        <v>115</v>
      </c>
      <c r="G5364">
        <v>31.5</v>
      </c>
      <c r="H5364">
        <v>562.54999999999995</v>
      </c>
      <c r="I5364" t="s">
        <v>9</v>
      </c>
      <c r="J5364" t="str">
        <f>_xlfn.XLOOKUP(Table1_1[[#This Row],[Analyte]],[1]analyte_order!$B:$B,[1]analyte_order!$C:$C)</f>
        <v>307-24-4</v>
      </c>
      <c r="K5364">
        <f>_xlfn.XLOOKUP(Table1_1[[#This Row],[CAS_rn]],[1]analyte_order!$C:$C,[1]analyte_order!$E:$E)</f>
        <v>3</v>
      </c>
      <c r="L5364" s="3">
        <v>8.8499999999999995E-2</v>
      </c>
    </row>
    <row r="5365" spans="1:12" x14ac:dyDescent="0.3">
      <c r="A5365" t="s">
        <v>278</v>
      </c>
      <c r="B5365" s="1">
        <v>44314</v>
      </c>
      <c r="C5365" s="1" t="str">
        <f t="shared" si="83"/>
        <v>21118</v>
      </c>
      <c r="D5365" t="s">
        <v>250</v>
      </c>
      <c r="E5365" t="s">
        <v>110</v>
      </c>
      <c r="F5365" t="s">
        <v>115</v>
      </c>
      <c r="G5365">
        <v>31.5</v>
      </c>
      <c r="H5365">
        <v>562.54999999999995</v>
      </c>
      <c r="I5365" t="s">
        <v>10</v>
      </c>
      <c r="J5365" t="str">
        <f>_xlfn.XLOOKUP(Table1_1[[#This Row],[Analyte]],[1]analyte_order!$B:$B,[1]analyte_order!$C:$C)</f>
        <v>375-85-9</v>
      </c>
      <c r="K5365">
        <f>_xlfn.XLOOKUP(Table1_1[[#This Row],[CAS_rn]],[1]analyte_order!$C:$C,[1]analyte_order!$E:$E)</f>
        <v>4</v>
      </c>
      <c r="L5365" s="3">
        <v>8.8499999999999995E-2</v>
      </c>
    </row>
    <row r="5366" spans="1:12" x14ac:dyDescent="0.3">
      <c r="A5366" t="s">
        <v>278</v>
      </c>
      <c r="B5366" s="1">
        <v>44314</v>
      </c>
      <c r="C5366" s="1" t="str">
        <f t="shared" si="83"/>
        <v>21118</v>
      </c>
      <c r="D5366" t="s">
        <v>250</v>
      </c>
      <c r="E5366" t="s">
        <v>110</v>
      </c>
      <c r="F5366" t="s">
        <v>115</v>
      </c>
      <c r="G5366">
        <v>31.5</v>
      </c>
      <c r="H5366">
        <v>562.54999999999995</v>
      </c>
      <c r="I5366" t="s">
        <v>11</v>
      </c>
      <c r="J5366" t="str">
        <f>_xlfn.XLOOKUP(Table1_1[[#This Row],[Analyte]],[1]analyte_order!$B:$B,[1]analyte_order!$C:$C)</f>
        <v>335-67-1</v>
      </c>
      <c r="K5366">
        <f>_xlfn.XLOOKUP(Table1_1[[#This Row],[CAS_rn]],[1]analyte_order!$C:$C,[1]analyte_order!$E:$E)</f>
        <v>5</v>
      </c>
      <c r="L5366" s="3">
        <v>8.8499999999999995E-2</v>
      </c>
    </row>
    <row r="5367" spans="1:12" x14ac:dyDescent="0.3">
      <c r="A5367" t="s">
        <v>278</v>
      </c>
      <c r="B5367" s="1">
        <v>44314</v>
      </c>
      <c r="C5367" s="1" t="str">
        <f t="shared" si="83"/>
        <v>21118</v>
      </c>
      <c r="D5367" t="s">
        <v>250</v>
      </c>
      <c r="E5367" t="s">
        <v>110</v>
      </c>
      <c r="F5367" t="s">
        <v>115</v>
      </c>
      <c r="G5367">
        <v>31.5</v>
      </c>
      <c r="H5367">
        <v>562.54999999999995</v>
      </c>
      <c r="I5367" t="s">
        <v>12</v>
      </c>
      <c r="J5367" t="str">
        <f>_xlfn.XLOOKUP(Table1_1[[#This Row],[Analyte]],[1]analyte_order!$B:$B,[1]analyte_order!$C:$C)</f>
        <v>375-95-1</v>
      </c>
      <c r="K5367">
        <f>_xlfn.XLOOKUP(Table1_1[[#This Row],[CAS_rn]],[1]analyte_order!$C:$C,[1]analyte_order!$E:$E)</f>
        <v>6</v>
      </c>
      <c r="L5367" s="3">
        <v>0.36899999999999999</v>
      </c>
    </row>
    <row r="5368" spans="1:12" x14ac:dyDescent="0.3">
      <c r="A5368" t="s">
        <v>278</v>
      </c>
      <c r="B5368" s="1">
        <v>44314</v>
      </c>
      <c r="C5368" s="1" t="str">
        <f t="shared" si="83"/>
        <v>21118</v>
      </c>
      <c r="D5368" t="s">
        <v>250</v>
      </c>
      <c r="E5368" t="s">
        <v>110</v>
      </c>
      <c r="F5368" t="s">
        <v>115</v>
      </c>
      <c r="G5368">
        <v>31.5</v>
      </c>
      <c r="H5368">
        <v>562.54999999999995</v>
      </c>
      <c r="I5368" t="s">
        <v>19</v>
      </c>
      <c r="J5368" t="str">
        <f>_xlfn.XLOOKUP(Table1_1[[#This Row],[Analyte]],[1]analyte_order!$B:$B,[1]analyte_order!$C:$C)</f>
        <v>335-76-2</v>
      </c>
      <c r="K5368">
        <f>_xlfn.XLOOKUP(Table1_1[[#This Row],[CAS_rn]],[1]analyte_order!$C:$C,[1]analyte_order!$E:$E)</f>
        <v>7</v>
      </c>
      <c r="L5368" s="3">
        <v>1.72</v>
      </c>
    </row>
    <row r="5369" spans="1:12" x14ac:dyDescent="0.3">
      <c r="A5369" t="s">
        <v>278</v>
      </c>
      <c r="B5369" s="1">
        <v>44314</v>
      </c>
      <c r="C5369" s="1" t="str">
        <f t="shared" si="83"/>
        <v>21118</v>
      </c>
      <c r="D5369" t="s">
        <v>250</v>
      </c>
      <c r="E5369" t="s">
        <v>110</v>
      </c>
      <c r="F5369" t="s">
        <v>115</v>
      </c>
      <c r="G5369">
        <v>31.5</v>
      </c>
      <c r="H5369">
        <v>562.54999999999995</v>
      </c>
      <c r="I5369" t="s">
        <v>20</v>
      </c>
      <c r="J5369" t="str">
        <f>_xlfn.XLOOKUP(Table1_1[[#This Row],[Analyte]],[1]analyte_order!$B:$B,[1]analyte_order!$C:$C)</f>
        <v>2058-94-8</v>
      </c>
      <c r="K5369">
        <f>_xlfn.XLOOKUP(Table1_1[[#This Row],[CAS_rn]],[1]analyte_order!$C:$C,[1]analyte_order!$E:$E)</f>
        <v>8</v>
      </c>
      <c r="L5369" s="3">
        <v>3.59</v>
      </c>
    </row>
    <row r="5370" spans="1:12" x14ac:dyDescent="0.3">
      <c r="A5370" t="s">
        <v>278</v>
      </c>
      <c r="B5370" s="1">
        <v>44314</v>
      </c>
      <c r="C5370" s="1" t="str">
        <f t="shared" si="83"/>
        <v>21118</v>
      </c>
      <c r="D5370" t="s">
        <v>250</v>
      </c>
      <c r="E5370" t="s">
        <v>110</v>
      </c>
      <c r="F5370" t="s">
        <v>115</v>
      </c>
      <c r="G5370">
        <v>31.5</v>
      </c>
      <c r="H5370">
        <v>562.54999999999995</v>
      </c>
      <c r="I5370" t="s">
        <v>21</v>
      </c>
      <c r="J5370" t="str">
        <f>_xlfn.XLOOKUP(Table1_1[[#This Row],[Analyte]],[1]analyte_order!$B:$B,[1]analyte_order!$C:$C)</f>
        <v>307-55-1</v>
      </c>
      <c r="K5370">
        <f>_xlfn.XLOOKUP(Table1_1[[#This Row],[CAS_rn]],[1]analyte_order!$C:$C,[1]analyte_order!$E:$E)</f>
        <v>9</v>
      </c>
      <c r="L5370" s="3">
        <v>4.92</v>
      </c>
    </row>
    <row r="5371" spans="1:12" x14ac:dyDescent="0.3">
      <c r="A5371" t="s">
        <v>278</v>
      </c>
      <c r="B5371" s="1">
        <v>44314</v>
      </c>
      <c r="C5371" s="1" t="str">
        <f t="shared" si="83"/>
        <v>21118</v>
      </c>
      <c r="D5371" t="s">
        <v>250</v>
      </c>
      <c r="E5371" t="s">
        <v>110</v>
      </c>
      <c r="F5371" t="s">
        <v>115</v>
      </c>
      <c r="G5371">
        <v>31.5</v>
      </c>
      <c r="H5371">
        <v>562.54999999999995</v>
      </c>
      <c r="I5371" t="s">
        <v>22</v>
      </c>
      <c r="J5371" t="str">
        <f>_xlfn.XLOOKUP(Table1_1[[#This Row],[Analyte]],[1]analyte_order!$B:$B,[1]analyte_order!$C:$C)</f>
        <v>72629-94-8</v>
      </c>
      <c r="K5371">
        <f>_xlfn.XLOOKUP(Table1_1[[#This Row],[CAS_rn]],[1]analyte_order!$C:$C,[1]analyte_order!$E:$E)</f>
        <v>10</v>
      </c>
      <c r="L5371" s="3">
        <v>3.5</v>
      </c>
    </row>
    <row r="5372" spans="1:12" x14ac:dyDescent="0.3">
      <c r="A5372" t="s">
        <v>278</v>
      </c>
      <c r="B5372" s="1">
        <v>44314</v>
      </c>
      <c r="C5372" s="1" t="str">
        <f t="shared" si="83"/>
        <v>21118</v>
      </c>
      <c r="D5372" t="s">
        <v>250</v>
      </c>
      <c r="E5372" t="s">
        <v>110</v>
      </c>
      <c r="F5372" t="s">
        <v>115</v>
      </c>
      <c r="G5372">
        <v>31.5</v>
      </c>
      <c r="H5372">
        <v>562.54999999999995</v>
      </c>
      <c r="I5372" t="s">
        <v>23</v>
      </c>
      <c r="J5372" t="str">
        <f>_xlfn.XLOOKUP(Table1_1[[#This Row],[Analyte]],[1]analyte_order!$B:$B,[1]analyte_order!$C:$C)</f>
        <v>376-06-7</v>
      </c>
      <c r="K5372">
        <f>_xlfn.XLOOKUP(Table1_1[[#This Row],[CAS_rn]],[1]analyte_order!$C:$C,[1]analyte_order!$E:$E)</f>
        <v>11</v>
      </c>
      <c r="L5372" s="3">
        <v>2.76</v>
      </c>
    </row>
    <row r="5373" spans="1:12" x14ac:dyDescent="0.3">
      <c r="A5373" t="s">
        <v>278</v>
      </c>
      <c r="B5373" s="1">
        <v>44314</v>
      </c>
      <c r="C5373" s="1" t="str">
        <f t="shared" si="83"/>
        <v>21118</v>
      </c>
      <c r="D5373" t="s">
        <v>250</v>
      </c>
      <c r="E5373" t="s">
        <v>110</v>
      </c>
      <c r="F5373" t="s">
        <v>115</v>
      </c>
      <c r="G5373">
        <v>31.5</v>
      </c>
      <c r="H5373">
        <v>562.54999999999995</v>
      </c>
      <c r="I5373" t="s">
        <v>24</v>
      </c>
      <c r="J5373" t="str">
        <f>_xlfn.XLOOKUP(Table1_1[[#This Row],[Analyte]],[1]analyte_order!$B:$B,[1]analyte_order!$C:$C)</f>
        <v>67905-19-5</v>
      </c>
      <c r="K5373">
        <f>_xlfn.XLOOKUP(Table1_1[[#This Row],[CAS_rn]],[1]analyte_order!$C:$C,[1]analyte_order!$E:$E)</f>
        <v>12</v>
      </c>
      <c r="L5373" s="3">
        <v>8.8499999999999995E-2</v>
      </c>
    </row>
    <row r="5374" spans="1:12" x14ac:dyDescent="0.3">
      <c r="A5374" t="s">
        <v>278</v>
      </c>
      <c r="B5374" s="1">
        <v>44314</v>
      </c>
      <c r="C5374" s="1" t="str">
        <f t="shared" si="83"/>
        <v>21118</v>
      </c>
      <c r="D5374" t="s">
        <v>250</v>
      </c>
      <c r="E5374" t="s">
        <v>110</v>
      </c>
      <c r="F5374" t="s">
        <v>115</v>
      </c>
      <c r="G5374">
        <v>31.5</v>
      </c>
      <c r="H5374">
        <v>562.54999999999995</v>
      </c>
      <c r="I5374" t="s">
        <v>13</v>
      </c>
      <c r="J5374" t="str">
        <f>_xlfn.XLOOKUP(Table1_1[[#This Row],[Analyte]],[1]analyte_order!$B:$B,[1]analyte_order!$C:$C)</f>
        <v>375-73-5</v>
      </c>
      <c r="K5374">
        <f>_xlfn.XLOOKUP(Table1_1[[#This Row],[CAS_rn]],[1]analyte_order!$C:$C,[1]analyte_order!$E:$E)</f>
        <v>14</v>
      </c>
      <c r="L5374" s="3">
        <v>8.8499999999999995E-2</v>
      </c>
    </row>
    <row r="5375" spans="1:12" x14ac:dyDescent="0.3">
      <c r="A5375" t="s">
        <v>278</v>
      </c>
      <c r="B5375" s="1">
        <v>44314</v>
      </c>
      <c r="C5375" s="1" t="str">
        <f t="shared" si="83"/>
        <v>21118</v>
      </c>
      <c r="D5375" t="s">
        <v>250</v>
      </c>
      <c r="E5375" t="s">
        <v>110</v>
      </c>
      <c r="F5375" t="s">
        <v>115</v>
      </c>
      <c r="G5375">
        <v>31.5</v>
      </c>
      <c r="H5375">
        <v>562.54999999999995</v>
      </c>
      <c r="I5375" t="s">
        <v>14</v>
      </c>
      <c r="J5375" t="str">
        <f>_xlfn.XLOOKUP(Table1_1[[#This Row],[Analyte]],[1]analyte_order!$B:$B,[1]analyte_order!$C:$C)</f>
        <v>2706-91-4</v>
      </c>
      <c r="K5375">
        <f>_xlfn.XLOOKUP(Table1_1[[#This Row],[CAS_rn]],[1]analyte_order!$C:$C,[1]analyte_order!$E:$E)</f>
        <v>15</v>
      </c>
      <c r="L5375" s="3">
        <v>8.8499999999999995E-2</v>
      </c>
    </row>
    <row r="5376" spans="1:12" x14ac:dyDescent="0.3">
      <c r="A5376" t="s">
        <v>278</v>
      </c>
      <c r="B5376" s="1">
        <v>44314</v>
      </c>
      <c r="C5376" s="1" t="str">
        <f t="shared" si="83"/>
        <v>21118</v>
      </c>
      <c r="D5376" t="s">
        <v>250</v>
      </c>
      <c r="E5376" t="s">
        <v>110</v>
      </c>
      <c r="F5376" t="s">
        <v>115</v>
      </c>
      <c r="G5376">
        <v>31.5</v>
      </c>
      <c r="H5376">
        <v>562.54999999999995</v>
      </c>
      <c r="I5376" t="s">
        <v>15</v>
      </c>
      <c r="J5376" t="str">
        <f>_xlfn.XLOOKUP(Table1_1[[#This Row],[Analyte]],[1]analyte_order!$B:$B,[1]analyte_order!$C:$C)</f>
        <v>355-46-4</v>
      </c>
      <c r="K5376">
        <f>_xlfn.XLOOKUP(Table1_1[[#This Row],[CAS_rn]],[1]analyte_order!$C:$C,[1]analyte_order!$E:$E)</f>
        <v>16</v>
      </c>
      <c r="L5376" s="3">
        <v>0.71099999999999997</v>
      </c>
    </row>
    <row r="5377" spans="1:12" x14ac:dyDescent="0.3">
      <c r="A5377" t="s">
        <v>278</v>
      </c>
      <c r="B5377" s="1">
        <v>44314</v>
      </c>
      <c r="C5377" s="1" t="str">
        <f t="shared" si="83"/>
        <v>21118</v>
      </c>
      <c r="D5377" t="s">
        <v>250</v>
      </c>
      <c r="E5377" t="s">
        <v>110</v>
      </c>
      <c r="F5377" t="s">
        <v>115</v>
      </c>
      <c r="G5377">
        <v>31.5</v>
      </c>
      <c r="H5377">
        <v>562.54999999999995</v>
      </c>
      <c r="I5377" t="s">
        <v>16</v>
      </c>
      <c r="J5377" t="str">
        <f>_xlfn.XLOOKUP(Table1_1[[#This Row],[Analyte]],[1]analyte_order!$B:$B,[1]analyte_order!$C:$C)</f>
        <v>375-92-8</v>
      </c>
      <c r="K5377">
        <f>_xlfn.XLOOKUP(Table1_1[[#This Row],[CAS_rn]],[1]analyte_order!$C:$C,[1]analyte_order!$E:$E)</f>
        <v>17</v>
      </c>
      <c r="L5377" s="3">
        <v>0.29799999999999999</v>
      </c>
    </row>
    <row r="5378" spans="1:12" x14ac:dyDescent="0.3">
      <c r="A5378" t="s">
        <v>278</v>
      </c>
      <c r="B5378" s="1">
        <v>44314</v>
      </c>
      <c r="C5378" s="1" t="str">
        <f t="shared" ref="C5378:C5441" si="84">TEXT(B5378,"yy")&amp;TEXT((B5378-DATEVALUE("1/1/"&amp;TEXT(B5378,"yy"))+1),"000")</f>
        <v>21118</v>
      </c>
      <c r="D5378" t="s">
        <v>250</v>
      </c>
      <c r="E5378" t="s">
        <v>110</v>
      </c>
      <c r="F5378" t="s">
        <v>115</v>
      </c>
      <c r="G5378">
        <v>31.5</v>
      </c>
      <c r="H5378">
        <v>562.54999999999995</v>
      </c>
      <c r="I5378" t="s">
        <v>17</v>
      </c>
      <c r="J5378" t="str">
        <f>_xlfn.XLOOKUP(Table1_1[[#This Row],[Analyte]],[1]analyte_order!$B:$B,[1]analyte_order!$C:$C)</f>
        <v>1763-23-1</v>
      </c>
      <c r="K5378">
        <f>_xlfn.XLOOKUP(Table1_1[[#This Row],[CAS_rn]],[1]analyte_order!$C:$C,[1]analyte_order!$E:$E)</f>
        <v>18</v>
      </c>
      <c r="L5378" s="3">
        <v>366</v>
      </c>
    </row>
    <row r="5379" spans="1:12" x14ac:dyDescent="0.3">
      <c r="A5379" t="s">
        <v>278</v>
      </c>
      <c r="B5379" s="1">
        <v>44314</v>
      </c>
      <c r="C5379" s="1" t="str">
        <f t="shared" si="84"/>
        <v>21118</v>
      </c>
      <c r="D5379" t="s">
        <v>250</v>
      </c>
      <c r="E5379" t="s">
        <v>110</v>
      </c>
      <c r="F5379" t="s">
        <v>115</v>
      </c>
      <c r="G5379">
        <v>31.5</v>
      </c>
      <c r="H5379">
        <v>562.54999999999995</v>
      </c>
      <c r="I5379" t="s">
        <v>25</v>
      </c>
      <c r="J5379" t="str">
        <f>_xlfn.XLOOKUP(Table1_1[[#This Row],[Analyte]],[1]analyte_order!$B:$B,[1]analyte_order!$C:$C)</f>
        <v>68259-12-1</v>
      </c>
      <c r="K5379">
        <f>_xlfn.XLOOKUP(Table1_1[[#This Row],[CAS_rn]],[1]analyte_order!$C:$C,[1]analyte_order!$E:$E)</f>
        <v>19</v>
      </c>
      <c r="L5379" s="3">
        <v>3.6</v>
      </c>
    </row>
    <row r="5380" spans="1:12" x14ac:dyDescent="0.3">
      <c r="A5380" t="s">
        <v>278</v>
      </c>
      <c r="B5380" s="1">
        <v>44314</v>
      </c>
      <c r="C5380" s="1" t="str">
        <f t="shared" si="84"/>
        <v>21118</v>
      </c>
      <c r="D5380" t="s">
        <v>250</v>
      </c>
      <c r="E5380" t="s">
        <v>110</v>
      </c>
      <c r="F5380" t="s">
        <v>115</v>
      </c>
      <c r="G5380">
        <v>31.5</v>
      </c>
      <c r="H5380">
        <v>562.54999999999995</v>
      </c>
      <c r="I5380" t="s">
        <v>26</v>
      </c>
      <c r="J5380" t="str">
        <f>_xlfn.XLOOKUP(Table1_1[[#This Row],[Analyte]],[1]analyte_order!$B:$B,[1]analyte_order!$C:$C)</f>
        <v>335-77-3</v>
      </c>
      <c r="K5380">
        <f>_xlfn.XLOOKUP(Table1_1[[#This Row],[CAS_rn]],[1]analyte_order!$C:$C,[1]analyte_order!$E:$E)</f>
        <v>20</v>
      </c>
      <c r="L5380" s="3">
        <v>5.49</v>
      </c>
    </row>
    <row r="5381" spans="1:12" x14ac:dyDescent="0.3">
      <c r="A5381" t="s">
        <v>278</v>
      </c>
      <c r="B5381" s="1">
        <v>44314</v>
      </c>
      <c r="C5381" s="1" t="str">
        <f t="shared" si="84"/>
        <v>21118</v>
      </c>
      <c r="D5381" t="s">
        <v>250</v>
      </c>
      <c r="E5381" t="s">
        <v>110</v>
      </c>
      <c r="F5381" t="s">
        <v>115</v>
      </c>
      <c r="G5381">
        <v>31.5</v>
      </c>
      <c r="H5381">
        <v>562.54999999999995</v>
      </c>
      <c r="I5381" t="s">
        <v>27</v>
      </c>
      <c r="J5381" t="str">
        <f>_xlfn.XLOOKUP(Table1_1[[#This Row],[Analyte]],[1]analyte_order!$B:$B,[1]analyte_order!$C:$C)</f>
        <v>79780-39-5</v>
      </c>
      <c r="K5381">
        <f>_xlfn.XLOOKUP(Table1_1[[#This Row],[CAS_rn]],[1]analyte_order!$C:$C,[1]analyte_order!$E:$E)</f>
        <v>21</v>
      </c>
      <c r="L5381" s="3">
        <v>1.51</v>
      </c>
    </row>
    <row r="5382" spans="1:12" x14ac:dyDescent="0.3">
      <c r="A5382" t="s">
        <v>278</v>
      </c>
      <c r="B5382" s="1">
        <v>44314</v>
      </c>
      <c r="C5382" s="1" t="str">
        <f t="shared" si="84"/>
        <v>21118</v>
      </c>
      <c r="D5382" t="s">
        <v>250</v>
      </c>
      <c r="E5382" t="s">
        <v>110</v>
      </c>
      <c r="F5382" t="s">
        <v>115</v>
      </c>
      <c r="G5382">
        <v>31.5</v>
      </c>
      <c r="H5382">
        <v>562.54999999999995</v>
      </c>
      <c r="I5382" t="s">
        <v>28</v>
      </c>
      <c r="J5382" t="str">
        <f>_xlfn.XLOOKUP(Table1_1[[#This Row],[Analyte]],[1]analyte_order!$B:$B,[1]analyte_order!$C:$C)</f>
        <v>757124-72-4</v>
      </c>
      <c r="K5382">
        <f>_xlfn.XLOOKUP(Table1_1[[#This Row],[CAS_rn]],[1]analyte_order!$C:$C,[1]analyte_order!$E:$E)</f>
        <v>22</v>
      </c>
      <c r="L5382" s="3">
        <v>0.221</v>
      </c>
    </row>
    <row r="5383" spans="1:12" x14ac:dyDescent="0.3">
      <c r="A5383" t="s">
        <v>278</v>
      </c>
      <c r="B5383" s="1">
        <v>44314</v>
      </c>
      <c r="C5383" s="1" t="str">
        <f t="shared" si="84"/>
        <v>21118</v>
      </c>
      <c r="D5383" t="s">
        <v>250</v>
      </c>
      <c r="E5383" t="s">
        <v>110</v>
      </c>
      <c r="F5383" t="s">
        <v>115</v>
      </c>
      <c r="G5383">
        <v>31.5</v>
      </c>
      <c r="H5383">
        <v>562.54999999999995</v>
      </c>
      <c r="I5383" t="s">
        <v>18</v>
      </c>
      <c r="J5383" t="str">
        <f>_xlfn.XLOOKUP(Table1_1[[#This Row],[Analyte]],[1]analyte_order!$B:$B,[1]analyte_order!$C:$C)</f>
        <v>27619-97-2</v>
      </c>
      <c r="K5383">
        <f>_xlfn.XLOOKUP(Table1_1[[#This Row],[CAS_rn]],[1]analyte_order!$C:$C,[1]analyte_order!$E:$E)</f>
        <v>23</v>
      </c>
      <c r="L5383" s="3">
        <v>8.8499999999999995E-2</v>
      </c>
    </row>
    <row r="5384" spans="1:12" x14ac:dyDescent="0.3">
      <c r="A5384" t="s">
        <v>278</v>
      </c>
      <c r="B5384" s="1">
        <v>44314</v>
      </c>
      <c r="C5384" s="1" t="str">
        <f t="shared" si="84"/>
        <v>21118</v>
      </c>
      <c r="D5384" t="s">
        <v>250</v>
      </c>
      <c r="E5384" t="s">
        <v>110</v>
      </c>
      <c r="F5384" t="s">
        <v>115</v>
      </c>
      <c r="G5384">
        <v>31.5</v>
      </c>
      <c r="H5384">
        <v>562.54999999999995</v>
      </c>
      <c r="I5384" t="s">
        <v>29</v>
      </c>
      <c r="J5384" t="str">
        <f>_xlfn.XLOOKUP(Table1_1[[#This Row],[Analyte]],[1]analyte_order!$B:$B,[1]analyte_order!$C:$C)</f>
        <v>39108-34-4</v>
      </c>
      <c r="K5384">
        <f>_xlfn.XLOOKUP(Table1_1[[#This Row],[CAS_rn]],[1]analyte_order!$C:$C,[1]analyte_order!$E:$E)</f>
        <v>24</v>
      </c>
      <c r="L5384" s="3">
        <v>0.26500000000000001</v>
      </c>
    </row>
    <row r="5385" spans="1:12" x14ac:dyDescent="0.3">
      <c r="A5385" t="s">
        <v>278</v>
      </c>
      <c r="B5385" s="1">
        <v>44314</v>
      </c>
      <c r="C5385" s="1" t="str">
        <f t="shared" si="84"/>
        <v>21118</v>
      </c>
      <c r="D5385" t="s">
        <v>250</v>
      </c>
      <c r="E5385" t="s">
        <v>110</v>
      </c>
      <c r="F5385" t="s">
        <v>115</v>
      </c>
      <c r="G5385">
        <v>31.5</v>
      </c>
      <c r="H5385">
        <v>562.54999999999995</v>
      </c>
      <c r="I5385" t="s">
        <v>30</v>
      </c>
      <c r="J5385" t="str">
        <f>_xlfn.XLOOKUP(Table1_1[[#This Row],[Analyte]],[1]analyte_order!$B:$B,[1]analyte_order!$C:$C)</f>
        <v>120226-60-0</v>
      </c>
      <c r="K5385">
        <f>_xlfn.XLOOKUP(Table1_1[[#This Row],[CAS_rn]],[1]analyte_order!$C:$C,[1]analyte_order!$E:$E)</f>
        <v>25</v>
      </c>
      <c r="L5385" s="3">
        <v>1.52</v>
      </c>
    </row>
    <row r="5386" spans="1:12" x14ac:dyDescent="0.3">
      <c r="A5386" t="s">
        <v>278</v>
      </c>
      <c r="B5386" s="1">
        <v>44314</v>
      </c>
      <c r="C5386" s="1" t="str">
        <f t="shared" si="84"/>
        <v>21118</v>
      </c>
      <c r="D5386" t="s">
        <v>250</v>
      </c>
      <c r="E5386" t="s">
        <v>110</v>
      </c>
      <c r="F5386" t="s">
        <v>115</v>
      </c>
      <c r="G5386">
        <v>31.5</v>
      </c>
      <c r="H5386">
        <v>562.54999999999995</v>
      </c>
      <c r="I5386" t="s">
        <v>31</v>
      </c>
      <c r="J5386" t="str">
        <f>_xlfn.XLOOKUP(Table1_1[[#This Row],[Analyte]],[1]analyte_order!$B:$B,[1]analyte_order!$C:$C)</f>
        <v>2355-31-9</v>
      </c>
      <c r="K5386">
        <f>_xlfn.XLOOKUP(Table1_1[[#This Row],[CAS_rn]],[1]analyte_order!$C:$C,[1]analyte_order!$E:$E)</f>
        <v>26</v>
      </c>
      <c r="L5386" s="3">
        <v>8.8499999999999995E-2</v>
      </c>
    </row>
    <row r="5387" spans="1:12" x14ac:dyDescent="0.3">
      <c r="A5387" t="s">
        <v>278</v>
      </c>
      <c r="B5387" s="1">
        <v>44314</v>
      </c>
      <c r="C5387" s="1" t="str">
        <f t="shared" si="84"/>
        <v>21118</v>
      </c>
      <c r="D5387" t="s">
        <v>250</v>
      </c>
      <c r="E5387" t="s">
        <v>110</v>
      </c>
      <c r="F5387" t="s">
        <v>115</v>
      </c>
      <c r="G5387">
        <v>31.5</v>
      </c>
      <c r="H5387">
        <v>562.54999999999995</v>
      </c>
      <c r="I5387" t="s">
        <v>32</v>
      </c>
      <c r="J5387" t="str">
        <f>_xlfn.XLOOKUP(Table1_1[[#This Row],[Analyte]],[1]analyte_order!$B:$B,[1]analyte_order!$C:$C)</f>
        <v>2991-50-6</v>
      </c>
      <c r="K5387">
        <f>_xlfn.XLOOKUP(Table1_1[[#This Row],[CAS_rn]],[1]analyte_order!$C:$C,[1]analyte_order!$E:$E)</f>
        <v>27</v>
      </c>
      <c r="L5387" s="3">
        <v>8.8499999999999995E-2</v>
      </c>
    </row>
    <row r="5388" spans="1:12" x14ac:dyDescent="0.3">
      <c r="A5388" t="s">
        <v>278</v>
      </c>
      <c r="B5388" s="1">
        <v>44314</v>
      </c>
      <c r="C5388" s="1" t="str">
        <f t="shared" si="84"/>
        <v>21118</v>
      </c>
      <c r="D5388" t="s">
        <v>250</v>
      </c>
      <c r="E5388" t="s">
        <v>110</v>
      </c>
      <c r="F5388" t="s">
        <v>115</v>
      </c>
      <c r="G5388">
        <v>31.5</v>
      </c>
      <c r="H5388">
        <v>562.54999999999995</v>
      </c>
      <c r="I5388" t="s">
        <v>33</v>
      </c>
      <c r="J5388" t="str">
        <f>_xlfn.XLOOKUP(Table1_1[[#This Row],[Analyte]],[1]analyte_order!$B:$B,[1]analyte_order!$C:$C)</f>
        <v>754-91-6</v>
      </c>
      <c r="K5388">
        <f>_xlfn.XLOOKUP(Table1_1[[#This Row],[CAS_rn]],[1]analyte_order!$C:$C,[1]analyte_order!$E:$E)</f>
        <v>28</v>
      </c>
      <c r="L5388" s="3">
        <v>0.66400000000000003</v>
      </c>
    </row>
    <row r="5389" spans="1:12" x14ac:dyDescent="0.3">
      <c r="A5389" t="s">
        <v>278</v>
      </c>
      <c r="B5389" s="1">
        <v>44314</v>
      </c>
      <c r="C5389" s="1" t="str">
        <f t="shared" si="84"/>
        <v>21118</v>
      </c>
      <c r="D5389" t="s">
        <v>250</v>
      </c>
      <c r="E5389" t="s">
        <v>110</v>
      </c>
      <c r="F5389" t="s">
        <v>115</v>
      </c>
      <c r="G5389">
        <v>31.5</v>
      </c>
      <c r="H5389">
        <v>562.54999999999995</v>
      </c>
      <c r="I5389" t="s">
        <v>34</v>
      </c>
      <c r="J5389" t="str">
        <f>_xlfn.XLOOKUP(Table1_1[[#This Row],[Analyte]],[1]analyte_order!$B:$B,[1]analyte_order!$C:$C)</f>
        <v>2806-24-8</v>
      </c>
      <c r="K5389">
        <f>_xlfn.XLOOKUP(Table1_1[[#This Row],[CAS_rn]],[1]analyte_order!$C:$C,[1]analyte_order!$E:$E)</f>
        <v>29</v>
      </c>
      <c r="L5389" s="3">
        <v>8.8499999999999995E-2</v>
      </c>
    </row>
    <row r="5390" spans="1:12" x14ac:dyDescent="0.3">
      <c r="A5390" t="s">
        <v>278</v>
      </c>
      <c r="B5390" s="1">
        <v>44314</v>
      </c>
      <c r="C5390" s="1" t="str">
        <f t="shared" si="84"/>
        <v>21118</v>
      </c>
      <c r="D5390" t="s">
        <v>250</v>
      </c>
      <c r="E5390" t="s">
        <v>110</v>
      </c>
      <c r="F5390" t="s">
        <v>115</v>
      </c>
      <c r="G5390">
        <v>31.5</v>
      </c>
      <c r="H5390">
        <v>562.54999999999995</v>
      </c>
      <c r="I5390" t="s">
        <v>35</v>
      </c>
      <c r="J5390" t="str">
        <f>_xlfn.XLOOKUP(Table1_1[[#This Row],[Analyte]],[1]analyte_order!$B:$B,[1]analyte_order!$C:$C)</f>
        <v>31506-32-8</v>
      </c>
      <c r="K5390">
        <f>_xlfn.XLOOKUP(Table1_1[[#This Row],[CAS_rn]],[1]analyte_order!$C:$C,[1]analyte_order!$E:$E)</f>
        <v>30</v>
      </c>
      <c r="L5390" s="3">
        <v>8.8499999999999995E-2</v>
      </c>
    </row>
    <row r="5391" spans="1:12" x14ac:dyDescent="0.3">
      <c r="A5391" t="s">
        <v>278</v>
      </c>
      <c r="B5391" s="1">
        <v>44314</v>
      </c>
      <c r="C5391" s="1" t="str">
        <f t="shared" si="84"/>
        <v>21118</v>
      </c>
      <c r="D5391" t="s">
        <v>250</v>
      </c>
      <c r="E5391" t="s">
        <v>110</v>
      </c>
      <c r="F5391" t="s">
        <v>115</v>
      </c>
      <c r="G5391">
        <v>31.5</v>
      </c>
      <c r="H5391">
        <v>562.54999999999995</v>
      </c>
      <c r="I5391" t="s">
        <v>36</v>
      </c>
      <c r="J5391" t="str">
        <f>_xlfn.XLOOKUP(Table1_1[[#This Row],[Analyte]],[1]analyte_order!$B:$B,[1]analyte_order!$C:$C)</f>
        <v>4151-50-2</v>
      </c>
      <c r="K5391">
        <f>_xlfn.XLOOKUP(Table1_1[[#This Row],[CAS_rn]],[1]analyte_order!$C:$C,[1]analyte_order!$E:$E)</f>
        <v>31</v>
      </c>
      <c r="L5391" s="3">
        <v>8.8499999999999995E-2</v>
      </c>
    </row>
    <row r="5392" spans="1:12" x14ac:dyDescent="0.3">
      <c r="A5392" t="s">
        <v>278</v>
      </c>
      <c r="B5392" s="1">
        <v>44314</v>
      </c>
      <c r="C5392" s="1" t="str">
        <f t="shared" si="84"/>
        <v>21118</v>
      </c>
      <c r="D5392" t="s">
        <v>250</v>
      </c>
      <c r="E5392" t="s">
        <v>110</v>
      </c>
      <c r="F5392" t="s">
        <v>115</v>
      </c>
      <c r="G5392">
        <v>31.5</v>
      </c>
      <c r="H5392">
        <v>562.54999999999995</v>
      </c>
      <c r="I5392" t="s">
        <v>37</v>
      </c>
      <c r="J5392" t="str">
        <f>_xlfn.XLOOKUP(Table1_1[[#This Row],[Analyte]],[1]analyte_order!$B:$B,[1]analyte_order!$C:$C)</f>
        <v>13252-13-6</v>
      </c>
      <c r="K5392">
        <f>_xlfn.XLOOKUP(Table1_1[[#This Row],[CAS_rn]],[1]analyte_order!$C:$C,[1]analyte_order!$E:$E)</f>
        <v>34</v>
      </c>
      <c r="L5392" s="3">
        <v>8.8499999999999995E-2</v>
      </c>
    </row>
    <row r="5393" spans="1:12" x14ac:dyDescent="0.3">
      <c r="A5393" t="s">
        <v>278</v>
      </c>
      <c r="B5393" s="1">
        <v>44314</v>
      </c>
      <c r="C5393" s="1" t="str">
        <f t="shared" si="84"/>
        <v>21118</v>
      </c>
      <c r="D5393" t="s">
        <v>250</v>
      </c>
      <c r="E5393" t="s">
        <v>110</v>
      </c>
      <c r="F5393" t="s">
        <v>115</v>
      </c>
      <c r="G5393">
        <v>31.5</v>
      </c>
      <c r="H5393">
        <v>562.54999999999995</v>
      </c>
      <c r="I5393" t="s">
        <v>38</v>
      </c>
      <c r="J5393" t="str">
        <f>_xlfn.XLOOKUP(Table1_1[[#This Row],[Analyte]],[1]analyte_order!$B:$B,[1]analyte_order!$C:$C)</f>
        <v>919005-14-4</v>
      </c>
      <c r="K5393">
        <f>_xlfn.XLOOKUP(Table1_1[[#This Row],[CAS_rn]],[1]analyte_order!$C:$C,[1]analyte_order!$E:$E)</f>
        <v>35</v>
      </c>
      <c r="L5393" s="3">
        <v>8.8499999999999995E-2</v>
      </c>
    </row>
    <row r="5394" spans="1:12" x14ac:dyDescent="0.3">
      <c r="A5394" t="s">
        <v>278</v>
      </c>
      <c r="B5394" s="1">
        <v>44314</v>
      </c>
      <c r="C5394" s="1" t="str">
        <f t="shared" si="84"/>
        <v>21118</v>
      </c>
      <c r="D5394" t="s">
        <v>250</v>
      </c>
      <c r="E5394" t="s">
        <v>110</v>
      </c>
      <c r="F5394" t="s">
        <v>115</v>
      </c>
      <c r="G5394">
        <v>31.5</v>
      </c>
      <c r="H5394">
        <v>562.54999999999995</v>
      </c>
      <c r="I5394" t="s">
        <v>39</v>
      </c>
      <c r="J5394" t="str">
        <f>_xlfn.XLOOKUP(Table1_1[[#This Row],[Analyte]],[1]analyte_order!$B:$B,[1]analyte_order!$C:$C)</f>
        <v>756426-58-1</v>
      </c>
      <c r="K5394">
        <f>_xlfn.XLOOKUP(Table1_1[[#This Row],[CAS_rn]],[1]analyte_order!$C:$C,[1]analyte_order!$E:$E)</f>
        <v>36</v>
      </c>
      <c r="L5394" s="3">
        <v>8.8499999999999995E-2</v>
      </c>
    </row>
    <row r="5395" spans="1:12" x14ac:dyDescent="0.3">
      <c r="A5395" t="s">
        <v>278</v>
      </c>
      <c r="B5395" s="1">
        <v>44314</v>
      </c>
      <c r="C5395" s="1" t="str">
        <f t="shared" si="84"/>
        <v>21118</v>
      </c>
      <c r="D5395" t="s">
        <v>250</v>
      </c>
      <c r="E5395" t="s">
        <v>110</v>
      </c>
      <c r="F5395" t="s">
        <v>115</v>
      </c>
      <c r="G5395">
        <v>31.5</v>
      </c>
      <c r="H5395">
        <v>562.54999999999995</v>
      </c>
      <c r="I5395" t="s">
        <v>40</v>
      </c>
      <c r="J5395" t="str">
        <f>_xlfn.XLOOKUP(Table1_1[[#This Row],[Analyte]],[1]analyte_order!$B:$B,[1]analyte_order!$C:$C)</f>
        <v>763051-92-9</v>
      </c>
      <c r="K5395">
        <f>_xlfn.XLOOKUP(Table1_1[[#This Row],[CAS_rn]],[1]analyte_order!$C:$C,[1]analyte_order!$E:$E)</f>
        <v>37</v>
      </c>
      <c r="L5395" s="3">
        <v>8.8499999999999995E-2</v>
      </c>
    </row>
    <row r="5396" spans="1:12" x14ac:dyDescent="0.3">
      <c r="A5396" t="s">
        <v>278</v>
      </c>
      <c r="B5396" s="1">
        <v>44314</v>
      </c>
      <c r="C5396" s="1" t="str">
        <f t="shared" si="84"/>
        <v>21118</v>
      </c>
      <c r="D5396" t="s">
        <v>250</v>
      </c>
      <c r="E5396" t="s">
        <v>110</v>
      </c>
      <c r="F5396" t="s">
        <v>115</v>
      </c>
      <c r="G5396">
        <v>31.5</v>
      </c>
      <c r="H5396">
        <v>562.54999999999995</v>
      </c>
      <c r="I5396" t="s">
        <v>41</v>
      </c>
      <c r="J5396" t="str">
        <f>_xlfn.XLOOKUP(Table1_1[[#This Row],[Analyte]],[1]analyte_order!$B:$B,[1]analyte_order!$C:$C)</f>
        <v>356-02-5</v>
      </c>
      <c r="K5396">
        <f>_xlfn.XLOOKUP(Table1_1[[#This Row],[CAS_rn]],[1]analyte_order!$C:$C,[1]analyte_order!$E:$E)</f>
        <v>38</v>
      </c>
      <c r="L5396" s="3">
        <v>0.88500000000000001</v>
      </c>
    </row>
    <row r="5397" spans="1:12" x14ac:dyDescent="0.3">
      <c r="A5397" t="s">
        <v>278</v>
      </c>
      <c r="B5397" s="1">
        <v>44314</v>
      </c>
      <c r="C5397" s="1" t="str">
        <f t="shared" si="84"/>
        <v>21118</v>
      </c>
      <c r="D5397" t="s">
        <v>250</v>
      </c>
      <c r="E5397" t="s">
        <v>110</v>
      </c>
      <c r="F5397" t="s">
        <v>115</v>
      </c>
      <c r="G5397">
        <v>31.5</v>
      </c>
      <c r="H5397">
        <v>562.54999999999995</v>
      </c>
      <c r="I5397" t="s">
        <v>42</v>
      </c>
      <c r="J5397" t="str">
        <f>_xlfn.XLOOKUP(Table1_1[[#This Row],[Analyte]],[1]analyte_order!$B:$B,[1]analyte_order!$C:$C)</f>
        <v>914637-49-3</v>
      </c>
      <c r="K5397">
        <f>_xlfn.XLOOKUP(Table1_1[[#This Row],[CAS_rn]],[1]analyte_order!$C:$C,[1]analyte_order!$E:$E)</f>
        <v>39</v>
      </c>
      <c r="L5397" s="3">
        <v>8.8499999999999995E-2</v>
      </c>
    </row>
    <row r="5398" spans="1:12" x14ac:dyDescent="0.3">
      <c r="A5398" t="s">
        <v>278</v>
      </c>
      <c r="B5398" s="1">
        <v>44314</v>
      </c>
      <c r="C5398" s="1" t="str">
        <f t="shared" si="84"/>
        <v>21118</v>
      </c>
      <c r="D5398" t="s">
        <v>250</v>
      </c>
      <c r="E5398" t="s">
        <v>110</v>
      </c>
      <c r="F5398" t="s">
        <v>115</v>
      </c>
      <c r="G5398">
        <v>31.5</v>
      </c>
      <c r="H5398">
        <v>562.54999999999995</v>
      </c>
      <c r="I5398" t="s">
        <v>43</v>
      </c>
      <c r="J5398" t="str">
        <f>_xlfn.XLOOKUP(Table1_1[[#This Row],[Analyte]],[1]analyte_order!$B:$B,[1]analyte_order!$C:$C)</f>
        <v>812-70-4</v>
      </c>
      <c r="K5398">
        <f>_xlfn.XLOOKUP(Table1_1[[#This Row],[CAS_rn]],[1]analyte_order!$C:$C,[1]analyte_order!$E:$E)</f>
        <v>40</v>
      </c>
      <c r="L5398" s="3">
        <v>0.253</v>
      </c>
    </row>
    <row r="5399" spans="1:12" x14ac:dyDescent="0.3">
      <c r="A5399" t="s">
        <v>278</v>
      </c>
      <c r="B5399" s="1">
        <v>44314</v>
      </c>
      <c r="C5399" s="1" t="str">
        <f t="shared" si="84"/>
        <v>21118</v>
      </c>
      <c r="D5399" t="s">
        <v>250</v>
      </c>
      <c r="E5399" t="s">
        <v>110</v>
      </c>
      <c r="F5399" t="s">
        <v>115</v>
      </c>
      <c r="G5399">
        <v>31.5</v>
      </c>
      <c r="H5399">
        <v>562.54999999999995</v>
      </c>
      <c r="I5399" t="s">
        <v>44</v>
      </c>
      <c r="J5399" t="str">
        <f>_xlfn.XLOOKUP(Table1_1[[#This Row],[Analyte]],[1]analyte_order!$B:$B,[1]analyte_order!$C:$C)</f>
        <v>53826-12-3</v>
      </c>
      <c r="K5399">
        <f>_xlfn.XLOOKUP(Table1_1[[#This Row],[CAS_rn]],[1]analyte_order!$C:$C,[1]analyte_order!$E:$E)</f>
        <v>41</v>
      </c>
      <c r="L5399" s="3">
        <v>8.8499999999999995E-2</v>
      </c>
    </row>
    <row r="5400" spans="1:12" x14ac:dyDescent="0.3">
      <c r="A5400" t="s">
        <v>278</v>
      </c>
      <c r="B5400" s="1">
        <v>44314</v>
      </c>
      <c r="C5400" s="1" t="str">
        <f t="shared" si="84"/>
        <v>21118</v>
      </c>
      <c r="D5400" t="s">
        <v>250</v>
      </c>
      <c r="E5400" t="s">
        <v>110</v>
      </c>
      <c r="F5400" t="s">
        <v>115</v>
      </c>
      <c r="G5400">
        <v>31.5</v>
      </c>
      <c r="H5400">
        <v>562.54999999999995</v>
      </c>
      <c r="I5400" t="s">
        <v>45</v>
      </c>
      <c r="J5400" t="str">
        <f>_xlfn.XLOOKUP(Table1_1[[#This Row],[Analyte]],[1]analyte_order!$B:$B,[1]analyte_order!$C:$C)</f>
        <v>27854-31-5</v>
      </c>
      <c r="K5400">
        <f>_xlfn.XLOOKUP(Table1_1[[#This Row],[CAS_rn]],[1]analyte_order!$C:$C,[1]analyte_order!$E:$E)</f>
        <v>42</v>
      </c>
      <c r="L5400" s="3">
        <v>8.8499999999999995E-2</v>
      </c>
    </row>
    <row r="5401" spans="1:12" x14ac:dyDescent="0.3">
      <c r="A5401" t="s">
        <v>278</v>
      </c>
      <c r="B5401" s="1">
        <v>44314</v>
      </c>
      <c r="C5401" s="1" t="str">
        <f t="shared" si="84"/>
        <v>21118</v>
      </c>
      <c r="D5401" t="s">
        <v>250</v>
      </c>
      <c r="E5401" t="s">
        <v>110</v>
      </c>
      <c r="F5401" t="s">
        <v>115</v>
      </c>
      <c r="G5401">
        <v>31.5</v>
      </c>
      <c r="H5401">
        <v>562.54999999999995</v>
      </c>
      <c r="I5401" t="s">
        <v>46</v>
      </c>
      <c r="J5401" t="str">
        <f>_xlfn.XLOOKUP(Table1_1[[#This Row],[Analyte]],[1]analyte_order!$B:$B,[1]analyte_order!$C:$C)</f>
        <v>53826-13-4</v>
      </c>
      <c r="K5401">
        <f>_xlfn.XLOOKUP(Table1_1[[#This Row],[CAS_rn]],[1]analyte_order!$C:$C,[1]analyte_order!$E:$E)</f>
        <v>43</v>
      </c>
      <c r="L5401" s="3">
        <v>8.8499999999999995E-2</v>
      </c>
    </row>
    <row r="5402" spans="1:12" x14ac:dyDescent="0.3">
      <c r="A5402" t="s">
        <v>278</v>
      </c>
      <c r="B5402" s="1">
        <v>44314</v>
      </c>
      <c r="C5402" s="1" t="str">
        <f t="shared" si="84"/>
        <v>21118</v>
      </c>
      <c r="D5402" t="s">
        <v>250</v>
      </c>
      <c r="E5402" t="s">
        <v>110</v>
      </c>
      <c r="F5402" t="s">
        <v>115</v>
      </c>
      <c r="G5402">
        <v>31.5</v>
      </c>
      <c r="H5402">
        <v>562.54999999999995</v>
      </c>
      <c r="I5402" t="s">
        <v>47</v>
      </c>
      <c r="J5402" t="str">
        <f>_xlfn.XLOOKUP(Table1_1[[#This Row],[Analyte]],[1]analyte_order!$B:$B,[1]analyte_order!$C:$C)</f>
        <v>161094-75-3</v>
      </c>
      <c r="K5402">
        <f>_xlfn.XLOOKUP(Table1_1[[#This Row],[CAS_rn]],[1]analyte_order!$C:$C,[1]analyte_order!$E:$E)</f>
        <v>44</v>
      </c>
      <c r="L5402" s="3">
        <v>8.8499999999999995E-2</v>
      </c>
    </row>
    <row r="5403" spans="1:12" x14ac:dyDescent="0.3">
      <c r="A5403" t="s">
        <v>278</v>
      </c>
      <c r="B5403" s="1">
        <v>44314</v>
      </c>
      <c r="C5403" s="1" t="str">
        <f t="shared" si="84"/>
        <v>21118</v>
      </c>
      <c r="D5403" t="s">
        <v>250</v>
      </c>
      <c r="E5403" t="s">
        <v>110</v>
      </c>
      <c r="F5403" t="s">
        <v>115</v>
      </c>
      <c r="G5403">
        <v>31.5</v>
      </c>
      <c r="H5403">
        <v>562.54999999999995</v>
      </c>
      <c r="I5403" t="s">
        <v>48</v>
      </c>
      <c r="J5403" t="str">
        <f>_xlfn.XLOOKUP(Table1_1[[#This Row],[Analyte]],[1]analyte_order!$B:$B,[1]analyte_order!$C:$C)</f>
        <v>70887-84-2</v>
      </c>
      <c r="K5403">
        <f>_xlfn.XLOOKUP(Table1_1[[#This Row],[CAS_rn]],[1]analyte_order!$C:$C,[1]analyte_order!$E:$E)</f>
        <v>45</v>
      </c>
      <c r="L5403" s="3">
        <v>8.8499999999999995E-2</v>
      </c>
    </row>
    <row r="5404" spans="1:12" x14ac:dyDescent="0.3">
      <c r="A5404" t="s">
        <v>278</v>
      </c>
      <c r="B5404" s="1">
        <v>44314</v>
      </c>
      <c r="C5404" s="1" t="str">
        <f t="shared" si="84"/>
        <v>21118</v>
      </c>
      <c r="D5404" t="s">
        <v>250</v>
      </c>
      <c r="E5404" t="s">
        <v>110</v>
      </c>
      <c r="F5404" t="s">
        <v>115</v>
      </c>
      <c r="G5404">
        <v>31.5</v>
      </c>
      <c r="H5404">
        <v>562.54999999999995</v>
      </c>
      <c r="I5404" t="s">
        <v>49</v>
      </c>
      <c r="J5404" t="str">
        <f>_xlfn.XLOOKUP(Table1_1[[#This Row],[Analyte]],[1]analyte_order!$B:$B,[1]analyte_order!$C:$C)</f>
        <v>57677-95-9</v>
      </c>
      <c r="K5404">
        <f>_xlfn.XLOOKUP(Table1_1[[#This Row],[CAS_rn]],[1]analyte_order!$C:$C,[1]analyte_order!$E:$E)</f>
        <v>46</v>
      </c>
      <c r="L5404" s="3">
        <v>0.221</v>
      </c>
    </row>
    <row r="5405" spans="1:12" x14ac:dyDescent="0.3">
      <c r="A5405" t="s">
        <v>278</v>
      </c>
      <c r="B5405" s="1">
        <v>44314</v>
      </c>
      <c r="C5405" s="1" t="str">
        <f t="shared" si="84"/>
        <v>21118</v>
      </c>
      <c r="D5405" t="s">
        <v>250</v>
      </c>
      <c r="E5405" t="s">
        <v>110</v>
      </c>
      <c r="F5405" t="s">
        <v>115</v>
      </c>
      <c r="G5405">
        <v>31.5</v>
      </c>
      <c r="H5405">
        <v>562.54999999999995</v>
      </c>
      <c r="I5405" t="s">
        <v>50</v>
      </c>
      <c r="J5405" t="str">
        <f>_xlfn.XLOOKUP(Table1_1[[#This Row],[Analyte]],[1]analyte_order!$B:$B,[1]analyte_order!$C:$C)</f>
        <v>30334-69-1</v>
      </c>
      <c r="K5405">
        <f>_xlfn.XLOOKUP(Table1_1[[#This Row],[CAS_rn]],[1]analyte_order!$C:$C,[1]analyte_order!$E:$E)</f>
        <v>51</v>
      </c>
      <c r="L5405" s="3">
        <v>0.70499999999999996</v>
      </c>
    </row>
    <row r="5406" spans="1:12" x14ac:dyDescent="0.3">
      <c r="A5406" t="s">
        <v>278</v>
      </c>
      <c r="B5406" s="1">
        <v>44314</v>
      </c>
      <c r="C5406" s="1" t="str">
        <f t="shared" si="84"/>
        <v>21118</v>
      </c>
      <c r="D5406" t="s">
        <v>250</v>
      </c>
      <c r="E5406" t="s">
        <v>110</v>
      </c>
      <c r="F5406" t="s">
        <v>115</v>
      </c>
      <c r="G5406">
        <v>31.5</v>
      </c>
      <c r="H5406">
        <v>562.54999999999995</v>
      </c>
      <c r="I5406" t="s">
        <v>51</v>
      </c>
      <c r="J5406" t="str">
        <f>_xlfn.XLOOKUP(Table1_1[[#This Row],[Analyte]],[1]analyte_order!$B:$B,[1]analyte_order!$C:$C)</f>
        <v>41997-13-1</v>
      </c>
      <c r="K5406">
        <f>_xlfn.XLOOKUP(Table1_1[[#This Row],[CAS_rn]],[1]analyte_order!$C:$C,[1]analyte_order!$E:$E)</f>
        <v>52</v>
      </c>
      <c r="L5406" s="3">
        <v>1.83</v>
      </c>
    </row>
    <row r="5407" spans="1:12" x14ac:dyDescent="0.3">
      <c r="A5407" t="s">
        <v>278</v>
      </c>
      <c r="B5407" s="1">
        <v>44314</v>
      </c>
      <c r="C5407" s="1" t="str">
        <f t="shared" si="84"/>
        <v>21118</v>
      </c>
      <c r="D5407" t="s">
        <v>250</v>
      </c>
      <c r="E5407" t="s">
        <v>110</v>
      </c>
      <c r="F5407" t="s">
        <v>115</v>
      </c>
      <c r="G5407">
        <v>31.5</v>
      </c>
      <c r="H5407">
        <v>562.54999999999995</v>
      </c>
      <c r="I5407" t="s">
        <v>52</v>
      </c>
      <c r="J5407" t="str">
        <f>_xlfn.XLOOKUP(Table1_1[[#This Row],[Analyte]],[1]analyte_order!$B:$B,[1]analyte_order!$C:$C)</f>
        <v>423-41-6</v>
      </c>
      <c r="K5407">
        <f>_xlfn.XLOOKUP(Table1_1[[#This Row],[CAS_rn]],[1]analyte_order!$C:$C,[1]analyte_order!$E:$E)</f>
        <v>53</v>
      </c>
      <c r="L5407" s="3">
        <v>0.221</v>
      </c>
    </row>
    <row r="5408" spans="1:12" x14ac:dyDescent="0.3">
      <c r="A5408" t="s">
        <v>278</v>
      </c>
      <c r="B5408" s="1">
        <v>44314</v>
      </c>
      <c r="C5408" s="1" t="str">
        <f t="shared" si="84"/>
        <v>21118</v>
      </c>
      <c r="D5408" t="s">
        <v>250</v>
      </c>
      <c r="E5408" t="s">
        <v>110</v>
      </c>
      <c r="F5408" t="s">
        <v>115</v>
      </c>
      <c r="G5408">
        <v>31.5</v>
      </c>
      <c r="H5408">
        <v>562.54999999999995</v>
      </c>
      <c r="I5408" t="s">
        <v>53</v>
      </c>
      <c r="J5408" t="str">
        <f>_xlfn.XLOOKUP(Table1_1[[#This Row],[Analyte]],[1]analyte_order!$B:$B,[1]analyte_order!$C:$C)</f>
        <v>777011-38-8</v>
      </c>
      <c r="K5408">
        <f>_xlfn.XLOOKUP(Table1_1[[#This Row],[CAS_rn]],[1]analyte_order!$C:$C,[1]analyte_order!$E:$E)</f>
        <v>54</v>
      </c>
      <c r="L5408" s="3">
        <v>0.69299999999999995</v>
      </c>
    </row>
    <row r="5409" spans="1:12" x14ac:dyDescent="0.3">
      <c r="A5409" t="s">
        <v>278</v>
      </c>
      <c r="B5409" s="1">
        <v>44314</v>
      </c>
      <c r="C5409" s="1" t="str">
        <f t="shared" si="84"/>
        <v>21118</v>
      </c>
      <c r="D5409" t="s">
        <v>250</v>
      </c>
      <c r="E5409" t="s">
        <v>110</v>
      </c>
      <c r="F5409" t="s">
        <v>115</v>
      </c>
      <c r="G5409">
        <v>31.5</v>
      </c>
      <c r="H5409">
        <v>562.54999999999995</v>
      </c>
      <c r="I5409" t="s">
        <v>54</v>
      </c>
      <c r="J5409" t="str">
        <f>_xlfn.XLOOKUP(Table1_1[[#This Row],[Analyte]],[1]analyte_order!$B:$B,[1]analyte_order!$C:$C)</f>
        <v>646-83-3</v>
      </c>
      <c r="K5409">
        <f>_xlfn.XLOOKUP(Table1_1[[#This Row],[CAS_rn]],[1]analyte_order!$C:$C,[1]analyte_order!$E:$E)</f>
        <v>55</v>
      </c>
      <c r="L5409" s="3">
        <v>8.8499999999999995E-2</v>
      </c>
    </row>
    <row r="5410" spans="1:12" x14ac:dyDescent="0.3">
      <c r="A5410" t="s">
        <v>278</v>
      </c>
      <c r="B5410" s="1">
        <v>44314</v>
      </c>
      <c r="C5410" s="1" t="str">
        <f t="shared" si="84"/>
        <v>21118</v>
      </c>
      <c r="D5410" t="s">
        <v>250</v>
      </c>
      <c r="E5410" t="s">
        <v>110</v>
      </c>
      <c r="F5410" t="s">
        <v>115</v>
      </c>
      <c r="G5410">
        <v>31.5</v>
      </c>
      <c r="H5410">
        <v>562.54999999999995</v>
      </c>
      <c r="I5410" t="s">
        <v>55</v>
      </c>
      <c r="J5410" t="str">
        <f>_xlfn.XLOOKUP(Table1_1[[#This Row],[Analyte]],[1]analyte_order!$B:$B,[1]analyte_order!$C:$C)</f>
        <v>678-41-1</v>
      </c>
      <c r="K5410">
        <f>_xlfn.XLOOKUP(Table1_1[[#This Row],[CAS_rn]],[1]analyte_order!$C:$C,[1]analyte_order!$E:$E)</f>
        <v>56</v>
      </c>
      <c r="L5410" s="3">
        <v>8.8499999999999995E-2</v>
      </c>
    </row>
    <row r="5411" spans="1:12" x14ac:dyDescent="0.3">
      <c r="A5411" t="s">
        <v>278</v>
      </c>
      <c r="B5411" s="1">
        <v>44314</v>
      </c>
      <c r="C5411" s="1" t="str">
        <f t="shared" si="84"/>
        <v>21118</v>
      </c>
      <c r="D5411" t="s">
        <v>250</v>
      </c>
      <c r="E5411" t="s">
        <v>110</v>
      </c>
      <c r="F5411" t="s">
        <v>115</v>
      </c>
      <c r="G5411">
        <v>31.5</v>
      </c>
      <c r="H5411">
        <v>562.54999999999995</v>
      </c>
      <c r="I5411" t="s">
        <v>56</v>
      </c>
      <c r="J5411" t="str">
        <f>_xlfn.XLOOKUP(Table1_1[[#This Row],[Analyte]],[1]analyte_order!$B:$B,[1]analyte_order!$C:$C)</f>
        <v>2965-52-8</v>
      </c>
      <c r="K5411">
        <f>_xlfn.XLOOKUP(Table1_1[[#This Row],[CAS_rn]],[1]analyte_order!$C:$C,[1]analyte_order!$E:$E)</f>
        <v>57</v>
      </c>
      <c r="L5411" s="3">
        <v>8.8499999999999995E-2</v>
      </c>
    </row>
    <row r="5412" spans="1:12" x14ac:dyDescent="0.3">
      <c r="A5412" t="s">
        <v>279</v>
      </c>
      <c r="B5412" s="1">
        <v>44314</v>
      </c>
      <c r="C5412" s="1" t="str">
        <f t="shared" si="84"/>
        <v>21118</v>
      </c>
      <c r="D5412" t="s">
        <v>250</v>
      </c>
      <c r="E5412" t="s">
        <v>110</v>
      </c>
      <c r="F5412" t="s">
        <v>190</v>
      </c>
      <c r="G5412">
        <v>31.5</v>
      </c>
      <c r="H5412">
        <v>562.54999999999995</v>
      </c>
      <c r="I5412" t="s">
        <v>7</v>
      </c>
      <c r="J5412" t="str">
        <f>_xlfn.XLOOKUP(Table1_1[[#This Row],[Analyte]],[1]analyte_order!$B:$B,[1]analyte_order!$C:$C)</f>
        <v>375-22-4</v>
      </c>
      <c r="K5412">
        <f>_xlfn.XLOOKUP(Table1_1[[#This Row],[CAS_rn]],[1]analyte_order!$C:$C,[1]analyte_order!$E:$E)</f>
        <v>1</v>
      </c>
      <c r="L5412" s="3">
        <v>0.10299999999999999</v>
      </c>
    </row>
    <row r="5413" spans="1:12" x14ac:dyDescent="0.3">
      <c r="A5413" t="s">
        <v>279</v>
      </c>
      <c r="B5413" s="1">
        <v>44314</v>
      </c>
      <c r="C5413" s="1" t="str">
        <f t="shared" si="84"/>
        <v>21118</v>
      </c>
      <c r="D5413" t="s">
        <v>250</v>
      </c>
      <c r="E5413" t="s">
        <v>110</v>
      </c>
      <c r="F5413" t="s">
        <v>190</v>
      </c>
      <c r="G5413">
        <v>31.5</v>
      </c>
      <c r="H5413">
        <v>562.54999999999995</v>
      </c>
      <c r="I5413" t="s">
        <v>8</v>
      </c>
      <c r="J5413" t="str">
        <f>_xlfn.XLOOKUP(Table1_1[[#This Row],[Analyte]],[1]analyte_order!$B:$B,[1]analyte_order!$C:$C)</f>
        <v>2706-90-3</v>
      </c>
      <c r="K5413">
        <f>_xlfn.XLOOKUP(Table1_1[[#This Row],[CAS_rn]],[1]analyte_order!$C:$C,[1]analyte_order!$E:$E)</f>
        <v>2</v>
      </c>
      <c r="L5413" s="3">
        <v>0.10299999999999999</v>
      </c>
    </row>
    <row r="5414" spans="1:12" x14ac:dyDescent="0.3">
      <c r="A5414" t="s">
        <v>279</v>
      </c>
      <c r="B5414" s="1">
        <v>44314</v>
      </c>
      <c r="C5414" s="1" t="str">
        <f t="shared" si="84"/>
        <v>21118</v>
      </c>
      <c r="D5414" t="s">
        <v>250</v>
      </c>
      <c r="E5414" t="s">
        <v>110</v>
      </c>
      <c r="F5414" t="s">
        <v>190</v>
      </c>
      <c r="G5414">
        <v>31.5</v>
      </c>
      <c r="H5414">
        <v>562.54999999999995</v>
      </c>
      <c r="I5414" t="s">
        <v>9</v>
      </c>
      <c r="J5414" t="str">
        <f>_xlfn.XLOOKUP(Table1_1[[#This Row],[Analyte]],[1]analyte_order!$B:$B,[1]analyte_order!$C:$C)</f>
        <v>307-24-4</v>
      </c>
      <c r="K5414">
        <f>_xlfn.XLOOKUP(Table1_1[[#This Row],[CAS_rn]],[1]analyte_order!$C:$C,[1]analyte_order!$E:$E)</f>
        <v>3</v>
      </c>
      <c r="L5414" s="3">
        <v>0.10299999999999999</v>
      </c>
    </row>
    <row r="5415" spans="1:12" x14ac:dyDescent="0.3">
      <c r="A5415" t="s">
        <v>279</v>
      </c>
      <c r="B5415" s="1">
        <v>44314</v>
      </c>
      <c r="C5415" s="1" t="str">
        <f t="shared" si="84"/>
        <v>21118</v>
      </c>
      <c r="D5415" t="s">
        <v>250</v>
      </c>
      <c r="E5415" t="s">
        <v>110</v>
      </c>
      <c r="F5415" t="s">
        <v>190</v>
      </c>
      <c r="G5415">
        <v>31.5</v>
      </c>
      <c r="H5415">
        <v>562.54999999999995</v>
      </c>
      <c r="I5415" t="s">
        <v>10</v>
      </c>
      <c r="J5415" t="str">
        <f>_xlfn.XLOOKUP(Table1_1[[#This Row],[Analyte]],[1]analyte_order!$B:$B,[1]analyte_order!$C:$C)</f>
        <v>375-85-9</v>
      </c>
      <c r="K5415">
        <f>_xlfn.XLOOKUP(Table1_1[[#This Row],[CAS_rn]],[1]analyte_order!$C:$C,[1]analyte_order!$E:$E)</f>
        <v>4</v>
      </c>
      <c r="L5415" s="3">
        <v>0.10299999999999999</v>
      </c>
    </row>
    <row r="5416" spans="1:12" x14ac:dyDescent="0.3">
      <c r="A5416" t="s">
        <v>279</v>
      </c>
      <c r="B5416" s="1">
        <v>44314</v>
      </c>
      <c r="C5416" s="1" t="str">
        <f t="shared" si="84"/>
        <v>21118</v>
      </c>
      <c r="D5416" t="s">
        <v>250</v>
      </c>
      <c r="E5416" t="s">
        <v>110</v>
      </c>
      <c r="F5416" t="s">
        <v>190</v>
      </c>
      <c r="G5416">
        <v>31.5</v>
      </c>
      <c r="H5416">
        <v>562.54999999999995</v>
      </c>
      <c r="I5416" t="s">
        <v>11</v>
      </c>
      <c r="J5416" t="str">
        <f>_xlfn.XLOOKUP(Table1_1[[#This Row],[Analyte]],[1]analyte_order!$B:$B,[1]analyte_order!$C:$C)</f>
        <v>335-67-1</v>
      </c>
      <c r="K5416">
        <f>_xlfn.XLOOKUP(Table1_1[[#This Row],[CAS_rn]],[1]analyte_order!$C:$C,[1]analyte_order!$E:$E)</f>
        <v>5</v>
      </c>
      <c r="L5416" s="3">
        <v>0.10299999999999999</v>
      </c>
    </row>
    <row r="5417" spans="1:12" x14ac:dyDescent="0.3">
      <c r="A5417" t="s">
        <v>279</v>
      </c>
      <c r="B5417" s="1">
        <v>44314</v>
      </c>
      <c r="C5417" s="1" t="str">
        <f t="shared" si="84"/>
        <v>21118</v>
      </c>
      <c r="D5417" t="s">
        <v>250</v>
      </c>
      <c r="E5417" t="s">
        <v>110</v>
      </c>
      <c r="F5417" t="s">
        <v>190</v>
      </c>
      <c r="G5417">
        <v>31.5</v>
      </c>
      <c r="H5417">
        <v>562.54999999999995</v>
      </c>
      <c r="I5417" t="s">
        <v>12</v>
      </c>
      <c r="J5417" t="str">
        <f>_xlfn.XLOOKUP(Table1_1[[#This Row],[Analyte]],[1]analyte_order!$B:$B,[1]analyte_order!$C:$C)</f>
        <v>375-95-1</v>
      </c>
      <c r="K5417">
        <f>_xlfn.XLOOKUP(Table1_1[[#This Row],[CAS_rn]],[1]analyte_order!$C:$C,[1]analyte_order!$E:$E)</f>
        <v>6</v>
      </c>
      <c r="L5417" s="3">
        <v>0.10299999999999999</v>
      </c>
    </row>
    <row r="5418" spans="1:12" x14ac:dyDescent="0.3">
      <c r="A5418" t="s">
        <v>279</v>
      </c>
      <c r="B5418" s="1">
        <v>44314</v>
      </c>
      <c r="C5418" s="1" t="str">
        <f t="shared" si="84"/>
        <v>21118</v>
      </c>
      <c r="D5418" t="s">
        <v>250</v>
      </c>
      <c r="E5418" t="s">
        <v>110</v>
      </c>
      <c r="F5418" t="s">
        <v>190</v>
      </c>
      <c r="G5418">
        <v>31.5</v>
      </c>
      <c r="H5418">
        <v>562.54999999999995</v>
      </c>
      <c r="I5418" t="s">
        <v>19</v>
      </c>
      <c r="J5418" t="str">
        <f>_xlfn.XLOOKUP(Table1_1[[#This Row],[Analyte]],[1]analyte_order!$B:$B,[1]analyte_order!$C:$C)</f>
        <v>335-76-2</v>
      </c>
      <c r="K5418">
        <f>_xlfn.XLOOKUP(Table1_1[[#This Row],[CAS_rn]],[1]analyte_order!$C:$C,[1]analyte_order!$E:$E)</f>
        <v>7</v>
      </c>
      <c r="L5418" s="3">
        <v>21.3</v>
      </c>
    </row>
    <row r="5419" spans="1:12" x14ac:dyDescent="0.3">
      <c r="A5419" t="s">
        <v>279</v>
      </c>
      <c r="B5419" s="1">
        <v>44314</v>
      </c>
      <c r="C5419" s="1" t="str">
        <f t="shared" si="84"/>
        <v>21118</v>
      </c>
      <c r="D5419" t="s">
        <v>250</v>
      </c>
      <c r="E5419" t="s">
        <v>110</v>
      </c>
      <c r="F5419" t="s">
        <v>190</v>
      </c>
      <c r="G5419">
        <v>31.5</v>
      </c>
      <c r="H5419">
        <v>562.54999999999995</v>
      </c>
      <c r="I5419" t="s">
        <v>20</v>
      </c>
      <c r="J5419" t="str">
        <f>_xlfn.XLOOKUP(Table1_1[[#This Row],[Analyte]],[1]analyte_order!$B:$B,[1]analyte_order!$C:$C)</f>
        <v>2058-94-8</v>
      </c>
      <c r="K5419">
        <f>_xlfn.XLOOKUP(Table1_1[[#This Row],[CAS_rn]],[1]analyte_order!$C:$C,[1]analyte_order!$E:$E)</f>
        <v>8</v>
      </c>
      <c r="L5419" s="3">
        <v>0.10299999999999999</v>
      </c>
    </row>
    <row r="5420" spans="1:12" x14ac:dyDescent="0.3">
      <c r="A5420" t="s">
        <v>279</v>
      </c>
      <c r="B5420" s="1">
        <v>44314</v>
      </c>
      <c r="C5420" s="1" t="str">
        <f t="shared" si="84"/>
        <v>21118</v>
      </c>
      <c r="D5420" t="s">
        <v>250</v>
      </c>
      <c r="E5420" t="s">
        <v>110</v>
      </c>
      <c r="F5420" t="s">
        <v>190</v>
      </c>
      <c r="G5420">
        <v>31.5</v>
      </c>
      <c r="H5420">
        <v>562.54999999999995</v>
      </c>
      <c r="I5420" t="s">
        <v>21</v>
      </c>
      <c r="J5420" t="str">
        <f>_xlfn.XLOOKUP(Table1_1[[#This Row],[Analyte]],[1]analyte_order!$B:$B,[1]analyte_order!$C:$C)</f>
        <v>307-55-1</v>
      </c>
      <c r="K5420">
        <f>_xlfn.XLOOKUP(Table1_1[[#This Row],[CAS_rn]],[1]analyte_order!$C:$C,[1]analyte_order!$E:$E)</f>
        <v>9</v>
      </c>
      <c r="L5420" s="3">
        <v>54.1</v>
      </c>
    </row>
    <row r="5421" spans="1:12" x14ac:dyDescent="0.3">
      <c r="A5421" t="s">
        <v>279</v>
      </c>
      <c r="B5421" s="1">
        <v>44314</v>
      </c>
      <c r="C5421" s="1" t="str">
        <f t="shared" si="84"/>
        <v>21118</v>
      </c>
      <c r="D5421" t="s">
        <v>250</v>
      </c>
      <c r="E5421" t="s">
        <v>110</v>
      </c>
      <c r="F5421" t="s">
        <v>190</v>
      </c>
      <c r="G5421">
        <v>31.5</v>
      </c>
      <c r="H5421">
        <v>562.54999999999995</v>
      </c>
      <c r="I5421" t="s">
        <v>22</v>
      </c>
      <c r="J5421" t="str">
        <f>_xlfn.XLOOKUP(Table1_1[[#This Row],[Analyte]],[1]analyte_order!$B:$B,[1]analyte_order!$C:$C)</f>
        <v>72629-94-8</v>
      </c>
      <c r="K5421">
        <f>_xlfn.XLOOKUP(Table1_1[[#This Row],[CAS_rn]],[1]analyte_order!$C:$C,[1]analyte_order!$E:$E)</f>
        <v>10</v>
      </c>
      <c r="L5421" s="3">
        <v>36</v>
      </c>
    </row>
    <row r="5422" spans="1:12" x14ac:dyDescent="0.3">
      <c r="A5422" t="s">
        <v>279</v>
      </c>
      <c r="B5422" s="1">
        <v>44314</v>
      </c>
      <c r="C5422" s="1" t="str">
        <f t="shared" si="84"/>
        <v>21118</v>
      </c>
      <c r="D5422" t="s">
        <v>250</v>
      </c>
      <c r="E5422" t="s">
        <v>110</v>
      </c>
      <c r="F5422" t="s">
        <v>190</v>
      </c>
      <c r="G5422">
        <v>31.5</v>
      </c>
      <c r="H5422">
        <v>562.54999999999995</v>
      </c>
      <c r="I5422" t="s">
        <v>23</v>
      </c>
      <c r="J5422" t="str">
        <f>_xlfn.XLOOKUP(Table1_1[[#This Row],[Analyte]],[1]analyte_order!$B:$B,[1]analyte_order!$C:$C)</f>
        <v>376-06-7</v>
      </c>
      <c r="K5422">
        <f>_xlfn.XLOOKUP(Table1_1[[#This Row],[CAS_rn]],[1]analyte_order!$C:$C,[1]analyte_order!$E:$E)</f>
        <v>11</v>
      </c>
      <c r="L5422" s="3">
        <v>37.799999999999997</v>
      </c>
    </row>
    <row r="5423" spans="1:12" x14ac:dyDescent="0.3">
      <c r="A5423" t="s">
        <v>279</v>
      </c>
      <c r="B5423" s="1">
        <v>44314</v>
      </c>
      <c r="C5423" s="1" t="str">
        <f t="shared" si="84"/>
        <v>21118</v>
      </c>
      <c r="D5423" t="s">
        <v>250</v>
      </c>
      <c r="E5423" t="s">
        <v>110</v>
      </c>
      <c r="F5423" t="s">
        <v>190</v>
      </c>
      <c r="G5423">
        <v>31.5</v>
      </c>
      <c r="H5423">
        <v>562.54999999999995</v>
      </c>
      <c r="I5423" t="s">
        <v>24</v>
      </c>
      <c r="J5423" t="str">
        <f>_xlfn.XLOOKUP(Table1_1[[#This Row],[Analyte]],[1]analyte_order!$B:$B,[1]analyte_order!$C:$C)</f>
        <v>67905-19-5</v>
      </c>
      <c r="K5423">
        <f>_xlfn.XLOOKUP(Table1_1[[#This Row],[CAS_rn]],[1]analyte_order!$C:$C,[1]analyte_order!$E:$E)</f>
        <v>12</v>
      </c>
      <c r="L5423" s="3">
        <v>1.79</v>
      </c>
    </row>
    <row r="5424" spans="1:12" x14ac:dyDescent="0.3">
      <c r="A5424" t="s">
        <v>279</v>
      </c>
      <c r="B5424" s="1">
        <v>44314</v>
      </c>
      <c r="C5424" s="1" t="str">
        <f t="shared" si="84"/>
        <v>21118</v>
      </c>
      <c r="D5424" t="s">
        <v>250</v>
      </c>
      <c r="E5424" t="s">
        <v>110</v>
      </c>
      <c r="F5424" t="s">
        <v>190</v>
      </c>
      <c r="G5424">
        <v>31.5</v>
      </c>
      <c r="H5424">
        <v>562.54999999999995</v>
      </c>
      <c r="I5424" t="s">
        <v>13</v>
      </c>
      <c r="J5424" t="str">
        <f>_xlfn.XLOOKUP(Table1_1[[#This Row],[Analyte]],[1]analyte_order!$B:$B,[1]analyte_order!$C:$C)</f>
        <v>375-73-5</v>
      </c>
      <c r="K5424">
        <f>_xlfn.XLOOKUP(Table1_1[[#This Row],[CAS_rn]],[1]analyte_order!$C:$C,[1]analyte_order!$E:$E)</f>
        <v>14</v>
      </c>
      <c r="L5424" s="3">
        <v>0.10299999999999999</v>
      </c>
    </row>
    <row r="5425" spans="1:12" x14ac:dyDescent="0.3">
      <c r="A5425" t="s">
        <v>279</v>
      </c>
      <c r="B5425" s="1">
        <v>44314</v>
      </c>
      <c r="C5425" s="1" t="str">
        <f t="shared" si="84"/>
        <v>21118</v>
      </c>
      <c r="D5425" t="s">
        <v>250</v>
      </c>
      <c r="E5425" t="s">
        <v>110</v>
      </c>
      <c r="F5425" t="s">
        <v>190</v>
      </c>
      <c r="G5425">
        <v>31.5</v>
      </c>
      <c r="H5425">
        <v>562.54999999999995</v>
      </c>
      <c r="I5425" t="s">
        <v>14</v>
      </c>
      <c r="J5425" t="str">
        <f>_xlfn.XLOOKUP(Table1_1[[#This Row],[Analyte]],[1]analyte_order!$B:$B,[1]analyte_order!$C:$C)</f>
        <v>2706-91-4</v>
      </c>
      <c r="K5425">
        <f>_xlfn.XLOOKUP(Table1_1[[#This Row],[CAS_rn]],[1]analyte_order!$C:$C,[1]analyte_order!$E:$E)</f>
        <v>15</v>
      </c>
      <c r="L5425" s="3">
        <v>0.10299999999999999</v>
      </c>
    </row>
    <row r="5426" spans="1:12" x14ac:dyDescent="0.3">
      <c r="A5426" t="s">
        <v>279</v>
      </c>
      <c r="B5426" s="1">
        <v>44314</v>
      </c>
      <c r="C5426" s="1" t="str">
        <f t="shared" si="84"/>
        <v>21118</v>
      </c>
      <c r="D5426" t="s">
        <v>250</v>
      </c>
      <c r="E5426" t="s">
        <v>110</v>
      </c>
      <c r="F5426" t="s">
        <v>190</v>
      </c>
      <c r="G5426">
        <v>31.5</v>
      </c>
      <c r="H5426">
        <v>562.54999999999995</v>
      </c>
      <c r="I5426" t="s">
        <v>15</v>
      </c>
      <c r="J5426" t="str">
        <f>_xlfn.XLOOKUP(Table1_1[[#This Row],[Analyte]],[1]analyte_order!$B:$B,[1]analyte_order!$C:$C)</f>
        <v>355-46-4</v>
      </c>
      <c r="K5426">
        <f>_xlfn.XLOOKUP(Table1_1[[#This Row],[CAS_rn]],[1]analyte_order!$C:$C,[1]analyte_order!$E:$E)</f>
        <v>16</v>
      </c>
      <c r="L5426" s="3">
        <v>11.6</v>
      </c>
    </row>
    <row r="5427" spans="1:12" x14ac:dyDescent="0.3">
      <c r="A5427" t="s">
        <v>279</v>
      </c>
      <c r="B5427" s="1">
        <v>44314</v>
      </c>
      <c r="C5427" s="1" t="str">
        <f t="shared" si="84"/>
        <v>21118</v>
      </c>
      <c r="D5427" t="s">
        <v>250</v>
      </c>
      <c r="E5427" t="s">
        <v>110</v>
      </c>
      <c r="F5427" t="s">
        <v>190</v>
      </c>
      <c r="G5427">
        <v>31.5</v>
      </c>
      <c r="H5427">
        <v>562.54999999999995</v>
      </c>
      <c r="I5427" t="s">
        <v>16</v>
      </c>
      <c r="J5427" t="str">
        <f>_xlfn.XLOOKUP(Table1_1[[#This Row],[Analyte]],[1]analyte_order!$B:$B,[1]analyte_order!$C:$C)</f>
        <v>375-92-8</v>
      </c>
      <c r="K5427">
        <f>_xlfn.XLOOKUP(Table1_1[[#This Row],[CAS_rn]],[1]analyte_order!$C:$C,[1]analyte_order!$E:$E)</f>
        <v>17</v>
      </c>
      <c r="L5427" s="3">
        <v>10</v>
      </c>
    </row>
    <row r="5428" spans="1:12" x14ac:dyDescent="0.3">
      <c r="A5428" t="s">
        <v>279</v>
      </c>
      <c r="B5428" s="1">
        <v>44314</v>
      </c>
      <c r="C5428" s="1" t="str">
        <f t="shared" si="84"/>
        <v>21118</v>
      </c>
      <c r="D5428" t="s">
        <v>250</v>
      </c>
      <c r="E5428" t="s">
        <v>110</v>
      </c>
      <c r="F5428" t="s">
        <v>190</v>
      </c>
      <c r="G5428">
        <v>31.5</v>
      </c>
      <c r="H5428">
        <v>562.54999999999995</v>
      </c>
      <c r="I5428" t="s">
        <v>17</v>
      </c>
      <c r="J5428" t="str">
        <f>_xlfn.XLOOKUP(Table1_1[[#This Row],[Analyte]],[1]analyte_order!$B:$B,[1]analyte_order!$C:$C)</f>
        <v>1763-23-1</v>
      </c>
      <c r="K5428">
        <f>_xlfn.XLOOKUP(Table1_1[[#This Row],[CAS_rn]],[1]analyte_order!$C:$C,[1]analyte_order!$E:$E)</f>
        <v>18</v>
      </c>
      <c r="L5428" s="3">
        <v>4770</v>
      </c>
    </row>
    <row r="5429" spans="1:12" x14ac:dyDescent="0.3">
      <c r="A5429" t="s">
        <v>279</v>
      </c>
      <c r="B5429" s="1">
        <v>44314</v>
      </c>
      <c r="C5429" s="1" t="str">
        <f t="shared" si="84"/>
        <v>21118</v>
      </c>
      <c r="D5429" t="s">
        <v>250</v>
      </c>
      <c r="E5429" t="s">
        <v>110</v>
      </c>
      <c r="F5429" t="s">
        <v>190</v>
      </c>
      <c r="G5429">
        <v>31.5</v>
      </c>
      <c r="H5429">
        <v>562.54999999999995</v>
      </c>
      <c r="I5429" t="s">
        <v>25</v>
      </c>
      <c r="J5429" t="str">
        <f>_xlfn.XLOOKUP(Table1_1[[#This Row],[Analyte]],[1]analyte_order!$B:$B,[1]analyte_order!$C:$C)</f>
        <v>68259-12-1</v>
      </c>
      <c r="K5429">
        <f>_xlfn.XLOOKUP(Table1_1[[#This Row],[CAS_rn]],[1]analyte_order!$C:$C,[1]analyte_order!$E:$E)</f>
        <v>19</v>
      </c>
      <c r="L5429" s="3">
        <v>96</v>
      </c>
    </row>
    <row r="5430" spans="1:12" x14ac:dyDescent="0.3">
      <c r="A5430" t="s">
        <v>279</v>
      </c>
      <c r="B5430" s="1">
        <v>44314</v>
      </c>
      <c r="C5430" s="1" t="str">
        <f t="shared" si="84"/>
        <v>21118</v>
      </c>
      <c r="D5430" t="s">
        <v>250</v>
      </c>
      <c r="E5430" t="s">
        <v>110</v>
      </c>
      <c r="F5430" t="s">
        <v>190</v>
      </c>
      <c r="G5430">
        <v>31.5</v>
      </c>
      <c r="H5430">
        <v>562.54999999999995</v>
      </c>
      <c r="I5430" t="s">
        <v>26</v>
      </c>
      <c r="J5430" t="str">
        <f>_xlfn.XLOOKUP(Table1_1[[#This Row],[Analyte]],[1]analyte_order!$B:$B,[1]analyte_order!$C:$C)</f>
        <v>335-77-3</v>
      </c>
      <c r="K5430">
        <f>_xlfn.XLOOKUP(Table1_1[[#This Row],[CAS_rn]],[1]analyte_order!$C:$C,[1]analyte_order!$E:$E)</f>
        <v>20</v>
      </c>
      <c r="L5430" s="3">
        <v>50</v>
      </c>
    </row>
    <row r="5431" spans="1:12" x14ac:dyDescent="0.3">
      <c r="A5431" t="s">
        <v>279</v>
      </c>
      <c r="B5431" s="1">
        <v>44314</v>
      </c>
      <c r="C5431" s="1" t="str">
        <f t="shared" si="84"/>
        <v>21118</v>
      </c>
      <c r="D5431" t="s">
        <v>250</v>
      </c>
      <c r="E5431" t="s">
        <v>110</v>
      </c>
      <c r="F5431" t="s">
        <v>190</v>
      </c>
      <c r="G5431">
        <v>31.5</v>
      </c>
      <c r="H5431">
        <v>562.54999999999995</v>
      </c>
      <c r="I5431" t="s">
        <v>27</v>
      </c>
      <c r="J5431" t="str">
        <f>_xlfn.XLOOKUP(Table1_1[[#This Row],[Analyte]],[1]analyte_order!$B:$B,[1]analyte_order!$C:$C)</f>
        <v>79780-39-5</v>
      </c>
      <c r="K5431">
        <f>_xlfn.XLOOKUP(Table1_1[[#This Row],[CAS_rn]],[1]analyte_order!$C:$C,[1]analyte_order!$E:$E)</f>
        <v>21</v>
      </c>
      <c r="L5431" s="3">
        <v>30.3</v>
      </c>
    </row>
    <row r="5432" spans="1:12" x14ac:dyDescent="0.3">
      <c r="A5432" t="s">
        <v>279</v>
      </c>
      <c r="B5432" s="1">
        <v>44314</v>
      </c>
      <c r="C5432" s="1" t="str">
        <f t="shared" si="84"/>
        <v>21118</v>
      </c>
      <c r="D5432" t="s">
        <v>250</v>
      </c>
      <c r="E5432" t="s">
        <v>110</v>
      </c>
      <c r="F5432" t="s">
        <v>190</v>
      </c>
      <c r="G5432">
        <v>31.5</v>
      </c>
      <c r="H5432">
        <v>562.54999999999995</v>
      </c>
      <c r="I5432" t="s">
        <v>28</v>
      </c>
      <c r="J5432" t="str">
        <f>_xlfn.XLOOKUP(Table1_1[[#This Row],[Analyte]],[1]analyte_order!$B:$B,[1]analyte_order!$C:$C)</f>
        <v>757124-72-4</v>
      </c>
      <c r="K5432">
        <f>_xlfn.XLOOKUP(Table1_1[[#This Row],[CAS_rn]],[1]analyte_order!$C:$C,[1]analyte_order!$E:$E)</f>
        <v>22</v>
      </c>
      <c r="L5432" s="3">
        <v>0.25750000000000001</v>
      </c>
    </row>
    <row r="5433" spans="1:12" x14ac:dyDescent="0.3">
      <c r="A5433" t="s">
        <v>279</v>
      </c>
      <c r="B5433" s="1">
        <v>44314</v>
      </c>
      <c r="C5433" s="1" t="str">
        <f t="shared" si="84"/>
        <v>21118</v>
      </c>
      <c r="D5433" t="s">
        <v>250</v>
      </c>
      <c r="E5433" t="s">
        <v>110</v>
      </c>
      <c r="F5433" t="s">
        <v>190</v>
      </c>
      <c r="G5433">
        <v>31.5</v>
      </c>
      <c r="H5433">
        <v>562.54999999999995</v>
      </c>
      <c r="I5433" t="s">
        <v>18</v>
      </c>
      <c r="J5433" t="str">
        <f>_xlfn.XLOOKUP(Table1_1[[#This Row],[Analyte]],[1]analyte_order!$B:$B,[1]analyte_order!$C:$C)</f>
        <v>27619-97-2</v>
      </c>
      <c r="K5433">
        <f>_xlfn.XLOOKUP(Table1_1[[#This Row],[CAS_rn]],[1]analyte_order!$C:$C,[1]analyte_order!$E:$E)</f>
        <v>23</v>
      </c>
      <c r="L5433" s="3">
        <v>0.10299999999999999</v>
      </c>
    </row>
    <row r="5434" spans="1:12" x14ac:dyDescent="0.3">
      <c r="A5434" t="s">
        <v>279</v>
      </c>
      <c r="B5434" s="1">
        <v>44314</v>
      </c>
      <c r="C5434" s="1" t="str">
        <f t="shared" si="84"/>
        <v>21118</v>
      </c>
      <c r="D5434" t="s">
        <v>250</v>
      </c>
      <c r="E5434" t="s">
        <v>110</v>
      </c>
      <c r="F5434" t="s">
        <v>190</v>
      </c>
      <c r="G5434">
        <v>31.5</v>
      </c>
      <c r="H5434">
        <v>562.54999999999995</v>
      </c>
      <c r="I5434" t="s">
        <v>29</v>
      </c>
      <c r="J5434" t="str">
        <f>_xlfn.XLOOKUP(Table1_1[[#This Row],[Analyte]],[1]analyte_order!$B:$B,[1]analyte_order!$C:$C)</f>
        <v>39108-34-4</v>
      </c>
      <c r="K5434">
        <f>_xlfn.XLOOKUP(Table1_1[[#This Row],[CAS_rn]],[1]analyte_order!$C:$C,[1]analyte_order!$E:$E)</f>
        <v>24</v>
      </c>
      <c r="L5434" s="3">
        <v>9.11</v>
      </c>
    </row>
    <row r="5435" spans="1:12" x14ac:dyDescent="0.3">
      <c r="A5435" t="s">
        <v>279</v>
      </c>
      <c r="B5435" s="1">
        <v>44314</v>
      </c>
      <c r="C5435" s="1" t="str">
        <f t="shared" si="84"/>
        <v>21118</v>
      </c>
      <c r="D5435" t="s">
        <v>250</v>
      </c>
      <c r="E5435" t="s">
        <v>110</v>
      </c>
      <c r="F5435" t="s">
        <v>190</v>
      </c>
      <c r="G5435">
        <v>31.5</v>
      </c>
      <c r="H5435">
        <v>562.54999999999995</v>
      </c>
      <c r="I5435" t="s">
        <v>30</v>
      </c>
      <c r="J5435" t="str">
        <f>_xlfn.XLOOKUP(Table1_1[[#This Row],[Analyte]],[1]analyte_order!$B:$B,[1]analyte_order!$C:$C)</f>
        <v>120226-60-0</v>
      </c>
      <c r="K5435">
        <f>_xlfn.XLOOKUP(Table1_1[[#This Row],[CAS_rn]],[1]analyte_order!$C:$C,[1]analyte_order!$E:$E)</f>
        <v>25</v>
      </c>
      <c r="L5435" s="3">
        <v>0.10299999999999999</v>
      </c>
    </row>
    <row r="5436" spans="1:12" x14ac:dyDescent="0.3">
      <c r="A5436" t="s">
        <v>279</v>
      </c>
      <c r="B5436" s="1">
        <v>44314</v>
      </c>
      <c r="C5436" s="1" t="str">
        <f t="shared" si="84"/>
        <v>21118</v>
      </c>
      <c r="D5436" t="s">
        <v>250</v>
      </c>
      <c r="E5436" t="s">
        <v>110</v>
      </c>
      <c r="F5436" t="s">
        <v>190</v>
      </c>
      <c r="G5436">
        <v>31.5</v>
      </c>
      <c r="H5436">
        <v>562.54999999999995</v>
      </c>
      <c r="I5436" t="s">
        <v>31</v>
      </c>
      <c r="J5436" t="str">
        <f>_xlfn.XLOOKUP(Table1_1[[#This Row],[Analyte]],[1]analyte_order!$B:$B,[1]analyte_order!$C:$C)</f>
        <v>2355-31-9</v>
      </c>
      <c r="K5436">
        <f>_xlfn.XLOOKUP(Table1_1[[#This Row],[CAS_rn]],[1]analyte_order!$C:$C,[1]analyte_order!$E:$E)</f>
        <v>26</v>
      </c>
      <c r="L5436" s="3">
        <v>0.10299999999999999</v>
      </c>
    </row>
    <row r="5437" spans="1:12" x14ac:dyDescent="0.3">
      <c r="A5437" t="s">
        <v>279</v>
      </c>
      <c r="B5437" s="1">
        <v>44314</v>
      </c>
      <c r="C5437" s="1" t="str">
        <f t="shared" si="84"/>
        <v>21118</v>
      </c>
      <c r="D5437" t="s">
        <v>250</v>
      </c>
      <c r="E5437" t="s">
        <v>110</v>
      </c>
      <c r="F5437" t="s">
        <v>190</v>
      </c>
      <c r="G5437">
        <v>31.5</v>
      </c>
      <c r="H5437">
        <v>562.54999999999995</v>
      </c>
      <c r="I5437" t="s">
        <v>32</v>
      </c>
      <c r="J5437" t="str">
        <f>_xlfn.XLOOKUP(Table1_1[[#This Row],[Analyte]],[1]analyte_order!$B:$B,[1]analyte_order!$C:$C)</f>
        <v>2991-50-6</v>
      </c>
      <c r="K5437">
        <f>_xlfn.XLOOKUP(Table1_1[[#This Row],[CAS_rn]],[1]analyte_order!$C:$C,[1]analyte_order!$E:$E)</f>
        <v>27</v>
      </c>
      <c r="L5437" s="3">
        <v>0.10299999999999999</v>
      </c>
    </row>
    <row r="5438" spans="1:12" x14ac:dyDescent="0.3">
      <c r="A5438" t="s">
        <v>279</v>
      </c>
      <c r="B5438" s="1">
        <v>44314</v>
      </c>
      <c r="C5438" s="1" t="str">
        <f t="shared" si="84"/>
        <v>21118</v>
      </c>
      <c r="D5438" t="s">
        <v>250</v>
      </c>
      <c r="E5438" t="s">
        <v>110</v>
      </c>
      <c r="F5438" t="s">
        <v>190</v>
      </c>
      <c r="G5438">
        <v>31.5</v>
      </c>
      <c r="H5438">
        <v>562.54999999999995</v>
      </c>
      <c r="I5438" t="s">
        <v>33</v>
      </c>
      <c r="J5438" t="str">
        <f>_xlfn.XLOOKUP(Table1_1[[#This Row],[Analyte]],[1]analyte_order!$B:$B,[1]analyte_order!$C:$C)</f>
        <v>754-91-6</v>
      </c>
      <c r="K5438">
        <f>_xlfn.XLOOKUP(Table1_1[[#This Row],[CAS_rn]],[1]analyte_order!$C:$C,[1]analyte_order!$E:$E)</f>
        <v>28</v>
      </c>
      <c r="L5438" s="3">
        <v>16.5</v>
      </c>
    </row>
    <row r="5439" spans="1:12" x14ac:dyDescent="0.3">
      <c r="A5439" t="s">
        <v>279</v>
      </c>
      <c r="B5439" s="1">
        <v>44314</v>
      </c>
      <c r="C5439" s="1" t="str">
        <f t="shared" si="84"/>
        <v>21118</v>
      </c>
      <c r="D5439" t="s">
        <v>250</v>
      </c>
      <c r="E5439" t="s">
        <v>110</v>
      </c>
      <c r="F5439" t="s">
        <v>190</v>
      </c>
      <c r="G5439">
        <v>31.5</v>
      </c>
      <c r="H5439">
        <v>562.54999999999995</v>
      </c>
      <c r="I5439" t="s">
        <v>34</v>
      </c>
      <c r="J5439" t="str">
        <f>_xlfn.XLOOKUP(Table1_1[[#This Row],[Analyte]],[1]analyte_order!$B:$B,[1]analyte_order!$C:$C)</f>
        <v>2806-24-8</v>
      </c>
      <c r="K5439">
        <f>_xlfn.XLOOKUP(Table1_1[[#This Row],[CAS_rn]],[1]analyte_order!$C:$C,[1]analyte_order!$E:$E)</f>
        <v>29</v>
      </c>
      <c r="L5439" s="3">
        <v>0.10299999999999999</v>
      </c>
    </row>
    <row r="5440" spans="1:12" x14ac:dyDescent="0.3">
      <c r="A5440" t="s">
        <v>279</v>
      </c>
      <c r="B5440" s="1">
        <v>44314</v>
      </c>
      <c r="C5440" s="1" t="str">
        <f t="shared" si="84"/>
        <v>21118</v>
      </c>
      <c r="D5440" t="s">
        <v>250</v>
      </c>
      <c r="E5440" t="s">
        <v>110</v>
      </c>
      <c r="F5440" t="s">
        <v>190</v>
      </c>
      <c r="G5440">
        <v>31.5</v>
      </c>
      <c r="H5440">
        <v>562.54999999999995</v>
      </c>
      <c r="I5440" t="s">
        <v>35</v>
      </c>
      <c r="J5440" t="str">
        <f>_xlfn.XLOOKUP(Table1_1[[#This Row],[Analyte]],[1]analyte_order!$B:$B,[1]analyte_order!$C:$C)</f>
        <v>31506-32-8</v>
      </c>
      <c r="K5440">
        <f>_xlfn.XLOOKUP(Table1_1[[#This Row],[CAS_rn]],[1]analyte_order!$C:$C,[1]analyte_order!$E:$E)</f>
        <v>30</v>
      </c>
      <c r="L5440" s="3">
        <v>0.10299999999999999</v>
      </c>
    </row>
    <row r="5441" spans="1:12" x14ac:dyDescent="0.3">
      <c r="A5441" t="s">
        <v>279</v>
      </c>
      <c r="B5441" s="1">
        <v>44314</v>
      </c>
      <c r="C5441" s="1" t="str">
        <f t="shared" si="84"/>
        <v>21118</v>
      </c>
      <c r="D5441" t="s">
        <v>250</v>
      </c>
      <c r="E5441" t="s">
        <v>110</v>
      </c>
      <c r="F5441" t="s">
        <v>190</v>
      </c>
      <c r="G5441">
        <v>31.5</v>
      </c>
      <c r="H5441">
        <v>562.54999999999995</v>
      </c>
      <c r="I5441" t="s">
        <v>36</v>
      </c>
      <c r="J5441" t="str">
        <f>_xlfn.XLOOKUP(Table1_1[[#This Row],[Analyte]],[1]analyte_order!$B:$B,[1]analyte_order!$C:$C)</f>
        <v>4151-50-2</v>
      </c>
      <c r="K5441">
        <f>_xlfn.XLOOKUP(Table1_1[[#This Row],[CAS_rn]],[1]analyte_order!$C:$C,[1]analyte_order!$E:$E)</f>
        <v>31</v>
      </c>
      <c r="L5441" s="3">
        <v>0.10299999999999999</v>
      </c>
    </row>
    <row r="5442" spans="1:12" x14ac:dyDescent="0.3">
      <c r="A5442" t="s">
        <v>279</v>
      </c>
      <c r="B5442" s="1">
        <v>44314</v>
      </c>
      <c r="C5442" s="1" t="str">
        <f t="shared" ref="C5442:C5505" si="85">TEXT(B5442,"yy")&amp;TEXT((B5442-DATEVALUE("1/1/"&amp;TEXT(B5442,"yy"))+1),"000")</f>
        <v>21118</v>
      </c>
      <c r="D5442" t="s">
        <v>250</v>
      </c>
      <c r="E5442" t="s">
        <v>110</v>
      </c>
      <c r="F5442" t="s">
        <v>190</v>
      </c>
      <c r="G5442">
        <v>31.5</v>
      </c>
      <c r="H5442">
        <v>562.54999999999995</v>
      </c>
      <c r="I5442" t="s">
        <v>37</v>
      </c>
      <c r="J5442" t="str">
        <f>_xlfn.XLOOKUP(Table1_1[[#This Row],[Analyte]],[1]analyte_order!$B:$B,[1]analyte_order!$C:$C)</f>
        <v>13252-13-6</v>
      </c>
      <c r="K5442">
        <f>_xlfn.XLOOKUP(Table1_1[[#This Row],[CAS_rn]],[1]analyte_order!$C:$C,[1]analyte_order!$E:$E)</f>
        <v>34</v>
      </c>
      <c r="L5442" s="3">
        <v>0.10299999999999999</v>
      </c>
    </row>
    <row r="5443" spans="1:12" x14ac:dyDescent="0.3">
      <c r="A5443" t="s">
        <v>279</v>
      </c>
      <c r="B5443" s="1">
        <v>44314</v>
      </c>
      <c r="C5443" s="1" t="str">
        <f t="shared" si="85"/>
        <v>21118</v>
      </c>
      <c r="D5443" t="s">
        <v>250</v>
      </c>
      <c r="E5443" t="s">
        <v>110</v>
      </c>
      <c r="F5443" t="s">
        <v>190</v>
      </c>
      <c r="G5443">
        <v>31.5</v>
      </c>
      <c r="H5443">
        <v>562.54999999999995</v>
      </c>
      <c r="I5443" t="s">
        <v>38</v>
      </c>
      <c r="J5443" t="str">
        <f>_xlfn.XLOOKUP(Table1_1[[#This Row],[Analyte]],[1]analyte_order!$B:$B,[1]analyte_order!$C:$C)</f>
        <v>919005-14-4</v>
      </c>
      <c r="K5443">
        <f>_xlfn.XLOOKUP(Table1_1[[#This Row],[CAS_rn]],[1]analyte_order!$C:$C,[1]analyte_order!$E:$E)</f>
        <v>35</v>
      </c>
      <c r="L5443" s="3">
        <v>0.10299999999999999</v>
      </c>
    </row>
    <row r="5444" spans="1:12" x14ac:dyDescent="0.3">
      <c r="A5444" t="s">
        <v>279</v>
      </c>
      <c r="B5444" s="1">
        <v>44314</v>
      </c>
      <c r="C5444" s="1" t="str">
        <f t="shared" si="85"/>
        <v>21118</v>
      </c>
      <c r="D5444" t="s">
        <v>250</v>
      </c>
      <c r="E5444" t="s">
        <v>110</v>
      </c>
      <c r="F5444" t="s">
        <v>190</v>
      </c>
      <c r="G5444">
        <v>31.5</v>
      </c>
      <c r="H5444">
        <v>562.54999999999995</v>
      </c>
      <c r="I5444" t="s">
        <v>39</v>
      </c>
      <c r="J5444" t="str">
        <f>_xlfn.XLOOKUP(Table1_1[[#This Row],[Analyte]],[1]analyte_order!$B:$B,[1]analyte_order!$C:$C)</f>
        <v>756426-58-1</v>
      </c>
      <c r="K5444">
        <f>_xlfn.XLOOKUP(Table1_1[[#This Row],[CAS_rn]],[1]analyte_order!$C:$C,[1]analyte_order!$E:$E)</f>
        <v>36</v>
      </c>
      <c r="L5444" s="3">
        <v>0.10299999999999999</v>
      </c>
    </row>
    <row r="5445" spans="1:12" x14ac:dyDescent="0.3">
      <c r="A5445" t="s">
        <v>279</v>
      </c>
      <c r="B5445" s="1">
        <v>44314</v>
      </c>
      <c r="C5445" s="1" t="str">
        <f t="shared" si="85"/>
        <v>21118</v>
      </c>
      <c r="D5445" t="s">
        <v>250</v>
      </c>
      <c r="E5445" t="s">
        <v>110</v>
      </c>
      <c r="F5445" t="s">
        <v>190</v>
      </c>
      <c r="G5445">
        <v>31.5</v>
      </c>
      <c r="H5445">
        <v>562.54999999999995</v>
      </c>
      <c r="I5445" t="s">
        <v>40</v>
      </c>
      <c r="J5445" t="str">
        <f>_xlfn.XLOOKUP(Table1_1[[#This Row],[Analyte]],[1]analyte_order!$B:$B,[1]analyte_order!$C:$C)</f>
        <v>763051-92-9</v>
      </c>
      <c r="K5445">
        <f>_xlfn.XLOOKUP(Table1_1[[#This Row],[CAS_rn]],[1]analyte_order!$C:$C,[1]analyte_order!$E:$E)</f>
        <v>37</v>
      </c>
      <c r="L5445" s="3">
        <v>0.10299999999999999</v>
      </c>
    </row>
    <row r="5446" spans="1:12" x14ac:dyDescent="0.3">
      <c r="A5446" t="s">
        <v>279</v>
      </c>
      <c r="B5446" s="1">
        <v>44314</v>
      </c>
      <c r="C5446" s="1" t="str">
        <f t="shared" si="85"/>
        <v>21118</v>
      </c>
      <c r="D5446" t="s">
        <v>250</v>
      </c>
      <c r="E5446" t="s">
        <v>110</v>
      </c>
      <c r="F5446" t="s">
        <v>190</v>
      </c>
      <c r="G5446">
        <v>31.5</v>
      </c>
      <c r="H5446">
        <v>562.54999999999995</v>
      </c>
      <c r="I5446" t="s">
        <v>41</v>
      </c>
      <c r="J5446" t="str">
        <f>_xlfn.XLOOKUP(Table1_1[[#This Row],[Analyte]],[1]analyte_order!$B:$B,[1]analyte_order!$C:$C)</f>
        <v>356-02-5</v>
      </c>
      <c r="K5446">
        <f>_xlfn.XLOOKUP(Table1_1[[#This Row],[CAS_rn]],[1]analyte_order!$C:$C,[1]analyte_order!$E:$E)</f>
        <v>38</v>
      </c>
      <c r="L5446" s="3">
        <v>1.03</v>
      </c>
    </row>
    <row r="5447" spans="1:12" x14ac:dyDescent="0.3">
      <c r="A5447" t="s">
        <v>279</v>
      </c>
      <c r="B5447" s="1">
        <v>44314</v>
      </c>
      <c r="C5447" s="1" t="str">
        <f t="shared" si="85"/>
        <v>21118</v>
      </c>
      <c r="D5447" t="s">
        <v>250</v>
      </c>
      <c r="E5447" t="s">
        <v>110</v>
      </c>
      <c r="F5447" t="s">
        <v>190</v>
      </c>
      <c r="G5447">
        <v>31.5</v>
      </c>
      <c r="H5447">
        <v>562.54999999999995</v>
      </c>
      <c r="I5447" t="s">
        <v>42</v>
      </c>
      <c r="J5447" t="str">
        <f>_xlfn.XLOOKUP(Table1_1[[#This Row],[Analyte]],[1]analyte_order!$B:$B,[1]analyte_order!$C:$C)</f>
        <v>914637-49-3</v>
      </c>
      <c r="K5447">
        <f>_xlfn.XLOOKUP(Table1_1[[#This Row],[CAS_rn]],[1]analyte_order!$C:$C,[1]analyte_order!$E:$E)</f>
        <v>39</v>
      </c>
      <c r="L5447" s="3">
        <v>0.10299999999999999</v>
      </c>
    </row>
    <row r="5448" spans="1:12" x14ac:dyDescent="0.3">
      <c r="A5448" t="s">
        <v>279</v>
      </c>
      <c r="B5448" s="1">
        <v>44314</v>
      </c>
      <c r="C5448" s="1" t="str">
        <f t="shared" si="85"/>
        <v>21118</v>
      </c>
      <c r="D5448" t="s">
        <v>250</v>
      </c>
      <c r="E5448" t="s">
        <v>110</v>
      </c>
      <c r="F5448" t="s">
        <v>190</v>
      </c>
      <c r="G5448">
        <v>31.5</v>
      </c>
      <c r="H5448">
        <v>562.54999999999995</v>
      </c>
      <c r="I5448" t="s">
        <v>43</v>
      </c>
      <c r="J5448" t="str">
        <f>_xlfn.XLOOKUP(Table1_1[[#This Row],[Analyte]],[1]analyte_order!$B:$B,[1]analyte_order!$C:$C)</f>
        <v>812-70-4</v>
      </c>
      <c r="K5448">
        <f>_xlfn.XLOOKUP(Table1_1[[#This Row],[CAS_rn]],[1]analyte_order!$C:$C,[1]analyte_order!$E:$E)</f>
        <v>40</v>
      </c>
      <c r="L5448" s="3">
        <v>4.68</v>
      </c>
    </row>
    <row r="5449" spans="1:12" x14ac:dyDescent="0.3">
      <c r="A5449" t="s">
        <v>279</v>
      </c>
      <c r="B5449" s="1">
        <v>44314</v>
      </c>
      <c r="C5449" s="1" t="str">
        <f t="shared" si="85"/>
        <v>21118</v>
      </c>
      <c r="D5449" t="s">
        <v>250</v>
      </c>
      <c r="E5449" t="s">
        <v>110</v>
      </c>
      <c r="F5449" t="s">
        <v>190</v>
      </c>
      <c r="G5449">
        <v>31.5</v>
      </c>
      <c r="H5449">
        <v>562.54999999999995</v>
      </c>
      <c r="I5449" t="s">
        <v>44</v>
      </c>
      <c r="J5449" t="str">
        <f>_xlfn.XLOOKUP(Table1_1[[#This Row],[Analyte]],[1]analyte_order!$B:$B,[1]analyte_order!$C:$C)</f>
        <v>53826-12-3</v>
      </c>
      <c r="K5449">
        <f>_xlfn.XLOOKUP(Table1_1[[#This Row],[CAS_rn]],[1]analyte_order!$C:$C,[1]analyte_order!$E:$E)</f>
        <v>41</v>
      </c>
      <c r="L5449" s="3">
        <v>0.10299999999999999</v>
      </c>
    </row>
    <row r="5450" spans="1:12" x14ac:dyDescent="0.3">
      <c r="A5450" t="s">
        <v>279</v>
      </c>
      <c r="B5450" s="1">
        <v>44314</v>
      </c>
      <c r="C5450" s="1" t="str">
        <f t="shared" si="85"/>
        <v>21118</v>
      </c>
      <c r="D5450" t="s">
        <v>250</v>
      </c>
      <c r="E5450" t="s">
        <v>110</v>
      </c>
      <c r="F5450" t="s">
        <v>190</v>
      </c>
      <c r="G5450">
        <v>31.5</v>
      </c>
      <c r="H5450">
        <v>562.54999999999995</v>
      </c>
      <c r="I5450" t="s">
        <v>45</v>
      </c>
      <c r="J5450" t="str">
        <f>_xlfn.XLOOKUP(Table1_1[[#This Row],[Analyte]],[1]analyte_order!$B:$B,[1]analyte_order!$C:$C)</f>
        <v>27854-31-5</v>
      </c>
      <c r="K5450">
        <f>_xlfn.XLOOKUP(Table1_1[[#This Row],[CAS_rn]],[1]analyte_order!$C:$C,[1]analyte_order!$E:$E)</f>
        <v>42</v>
      </c>
      <c r="L5450" s="3">
        <v>0.10299999999999999</v>
      </c>
    </row>
    <row r="5451" spans="1:12" x14ac:dyDescent="0.3">
      <c r="A5451" t="s">
        <v>279</v>
      </c>
      <c r="B5451" s="1">
        <v>44314</v>
      </c>
      <c r="C5451" s="1" t="str">
        <f t="shared" si="85"/>
        <v>21118</v>
      </c>
      <c r="D5451" t="s">
        <v>250</v>
      </c>
      <c r="E5451" t="s">
        <v>110</v>
      </c>
      <c r="F5451" t="s">
        <v>190</v>
      </c>
      <c r="G5451">
        <v>31.5</v>
      </c>
      <c r="H5451">
        <v>562.54999999999995</v>
      </c>
      <c r="I5451" t="s">
        <v>46</v>
      </c>
      <c r="J5451" t="str">
        <f>_xlfn.XLOOKUP(Table1_1[[#This Row],[Analyte]],[1]analyte_order!$B:$B,[1]analyte_order!$C:$C)</f>
        <v>53826-13-4</v>
      </c>
      <c r="K5451">
        <f>_xlfn.XLOOKUP(Table1_1[[#This Row],[CAS_rn]],[1]analyte_order!$C:$C,[1]analyte_order!$E:$E)</f>
        <v>43</v>
      </c>
      <c r="L5451" s="3">
        <v>0.10299999999999999</v>
      </c>
    </row>
    <row r="5452" spans="1:12" x14ac:dyDescent="0.3">
      <c r="A5452" t="s">
        <v>279</v>
      </c>
      <c r="B5452" s="1">
        <v>44314</v>
      </c>
      <c r="C5452" s="1" t="str">
        <f t="shared" si="85"/>
        <v>21118</v>
      </c>
      <c r="D5452" t="s">
        <v>250</v>
      </c>
      <c r="E5452" t="s">
        <v>110</v>
      </c>
      <c r="F5452" t="s">
        <v>190</v>
      </c>
      <c r="G5452">
        <v>31.5</v>
      </c>
      <c r="H5452">
        <v>562.54999999999995</v>
      </c>
      <c r="I5452" t="s">
        <v>47</v>
      </c>
      <c r="J5452" t="str">
        <f>_xlfn.XLOOKUP(Table1_1[[#This Row],[Analyte]],[1]analyte_order!$B:$B,[1]analyte_order!$C:$C)</f>
        <v>161094-75-3</v>
      </c>
      <c r="K5452">
        <f>_xlfn.XLOOKUP(Table1_1[[#This Row],[CAS_rn]],[1]analyte_order!$C:$C,[1]analyte_order!$E:$E)</f>
        <v>44</v>
      </c>
      <c r="L5452" s="3">
        <v>0.10299999999999999</v>
      </c>
    </row>
    <row r="5453" spans="1:12" x14ac:dyDescent="0.3">
      <c r="A5453" t="s">
        <v>279</v>
      </c>
      <c r="B5453" s="1">
        <v>44314</v>
      </c>
      <c r="C5453" s="1" t="str">
        <f t="shared" si="85"/>
        <v>21118</v>
      </c>
      <c r="D5453" t="s">
        <v>250</v>
      </c>
      <c r="E5453" t="s">
        <v>110</v>
      </c>
      <c r="F5453" t="s">
        <v>190</v>
      </c>
      <c r="G5453">
        <v>31.5</v>
      </c>
      <c r="H5453">
        <v>562.54999999999995</v>
      </c>
      <c r="I5453" t="s">
        <v>48</v>
      </c>
      <c r="J5453" t="str">
        <f>_xlfn.XLOOKUP(Table1_1[[#This Row],[Analyte]],[1]analyte_order!$B:$B,[1]analyte_order!$C:$C)</f>
        <v>70887-84-2</v>
      </c>
      <c r="K5453">
        <f>_xlfn.XLOOKUP(Table1_1[[#This Row],[CAS_rn]],[1]analyte_order!$C:$C,[1]analyte_order!$E:$E)</f>
        <v>45</v>
      </c>
      <c r="L5453" s="3">
        <v>0.10299999999999999</v>
      </c>
    </row>
    <row r="5454" spans="1:12" x14ac:dyDescent="0.3">
      <c r="A5454" t="s">
        <v>279</v>
      </c>
      <c r="B5454" s="1">
        <v>44314</v>
      </c>
      <c r="C5454" s="1" t="str">
        <f t="shared" si="85"/>
        <v>21118</v>
      </c>
      <c r="D5454" t="s">
        <v>250</v>
      </c>
      <c r="E5454" t="s">
        <v>110</v>
      </c>
      <c r="F5454" t="s">
        <v>190</v>
      </c>
      <c r="G5454">
        <v>31.5</v>
      </c>
      <c r="H5454">
        <v>562.54999999999995</v>
      </c>
      <c r="I5454" t="s">
        <v>49</v>
      </c>
      <c r="J5454" t="str">
        <f>_xlfn.XLOOKUP(Table1_1[[#This Row],[Analyte]],[1]analyte_order!$B:$B,[1]analyte_order!$C:$C)</f>
        <v>57677-95-9</v>
      </c>
      <c r="K5454">
        <f>_xlfn.XLOOKUP(Table1_1[[#This Row],[CAS_rn]],[1]analyte_order!$C:$C,[1]analyte_order!$E:$E)</f>
        <v>46</v>
      </c>
      <c r="L5454" s="3">
        <v>0.25750000000000001</v>
      </c>
    </row>
    <row r="5455" spans="1:12" x14ac:dyDescent="0.3">
      <c r="A5455" t="s">
        <v>279</v>
      </c>
      <c r="B5455" s="1">
        <v>44314</v>
      </c>
      <c r="C5455" s="1" t="str">
        <f t="shared" si="85"/>
        <v>21118</v>
      </c>
      <c r="D5455" t="s">
        <v>250</v>
      </c>
      <c r="E5455" t="s">
        <v>110</v>
      </c>
      <c r="F5455" t="s">
        <v>190</v>
      </c>
      <c r="G5455">
        <v>31.5</v>
      </c>
      <c r="H5455">
        <v>562.54999999999995</v>
      </c>
      <c r="I5455" t="s">
        <v>50</v>
      </c>
      <c r="J5455" t="str">
        <f>_xlfn.XLOOKUP(Table1_1[[#This Row],[Analyte]],[1]analyte_order!$B:$B,[1]analyte_order!$C:$C)</f>
        <v>30334-69-1</v>
      </c>
      <c r="K5455">
        <f>_xlfn.XLOOKUP(Table1_1[[#This Row],[CAS_rn]],[1]analyte_order!$C:$C,[1]analyte_order!$E:$E)</f>
        <v>51</v>
      </c>
      <c r="L5455" s="3">
        <v>21.3</v>
      </c>
    </row>
    <row r="5456" spans="1:12" x14ac:dyDescent="0.3">
      <c r="A5456" t="s">
        <v>279</v>
      </c>
      <c r="B5456" s="1">
        <v>44314</v>
      </c>
      <c r="C5456" s="1" t="str">
        <f t="shared" si="85"/>
        <v>21118</v>
      </c>
      <c r="D5456" t="s">
        <v>250</v>
      </c>
      <c r="E5456" t="s">
        <v>110</v>
      </c>
      <c r="F5456" t="s">
        <v>190</v>
      </c>
      <c r="G5456">
        <v>31.5</v>
      </c>
      <c r="H5456">
        <v>562.54999999999995</v>
      </c>
      <c r="I5456" t="s">
        <v>51</v>
      </c>
      <c r="J5456" t="str">
        <f>_xlfn.XLOOKUP(Table1_1[[#This Row],[Analyte]],[1]analyte_order!$B:$B,[1]analyte_order!$C:$C)</f>
        <v>41997-13-1</v>
      </c>
      <c r="K5456">
        <f>_xlfn.XLOOKUP(Table1_1[[#This Row],[CAS_rn]],[1]analyte_order!$C:$C,[1]analyte_order!$E:$E)</f>
        <v>52</v>
      </c>
      <c r="L5456" s="3">
        <v>48.1</v>
      </c>
    </row>
    <row r="5457" spans="1:12" x14ac:dyDescent="0.3">
      <c r="A5457" t="s">
        <v>279</v>
      </c>
      <c r="B5457" s="1">
        <v>44314</v>
      </c>
      <c r="C5457" s="1" t="str">
        <f t="shared" si="85"/>
        <v>21118</v>
      </c>
      <c r="D5457" t="s">
        <v>250</v>
      </c>
      <c r="E5457" t="s">
        <v>110</v>
      </c>
      <c r="F5457" t="s">
        <v>190</v>
      </c>
      <c r="G5457">
        <v>31.5</v>
      </c>
      <c r="H5457">
        <v>562.54999999999995</v>
      </c>
      <c r="I5457" t="s">
        <v>52</v>
      </c>
      <c r="J5457" t="str">
        <f>_xlfn.XLOOKUP(Table1_1[[#This Row],[Analyte]],[1]analyte_order!$B:$B,[1]analyte_order!$C:$C)</f>
        <v>423-41-6</v>
      </c>
      <c r="K5457">
        <f>_xlfn.XLOOKUP(Table1_1[[#This Row],[CAS_rn]],[1]analyte_order!$C:$C,[1]analyte_order!$E:$E)</f>
        <v>53</v>
      </c>
      <c r="L5457" s="3">
        <v>0.25750000000000001</v>
      </c>
    </row>
    <row r="5458" spans="1:12" x14ac:dyDescent="0.3">
      <c r="A5458" t="s">
        <v>279</v>
      </c>
      <c r="B5458" s="1">
        <v>44314</v>
      </c>
      <c r="C5458" s="1" t="str">
        <f t="shared" si="85"/>
        <v>21118</v>
      </c>
      <c r="D5458" t="s">
        <v>250</v>
      </c>
      <c r="E5458" t="s">
        <v>110</v>
      </c>
      <c r="F5458" t="s">
        <v>190</v>
      </c>
      <c r="G5458">
        <v>31.5</v>
      </c>
      <c r="H5458">
        <v>562.54999999999995</v>
      </c>
      <c r="I5458" t="s">
        <v>53</v>
      </c>
      <c r="J5458" t="str">
        <f>_xlfn.XLOOKUP(Table1_1[[#This Row],[Analyte]],[1]analyte_order!$B:$B,[1]analyte_order!$C:$C)</f>
        <v>777011-38-8</v>
      </c>
      <c r="K5458">
        <f>_xlfn.XLOOKUP(Table1_1[[#This Row],[CAS_rn]],[1]analyte_order!$C:$C,[1]analyte_order!$E:$E)</f>
        <v>54</v>
      </c>
      <c r="L5458" s="3">
        <v>15.9</v>
      </c>
    </row>
    <row r="5459" spans="1:12" x14ac:dyDescent="0.3">
      <c r="A5459" t="s">
        <v>279</v>
      </c>
      <c r="B5459" s="1">
        <v>44314</v>
      </c>
      <c r="C5459" s="1" t="str">
        <f t="shared" si="85"/>
        <v>21118</v>
      </c>
      <c r="D5459" t="s">
        <v>250</v>
      </c>
      <c r="E5459" t="s">
        <v>110</v>
      </c>
      <c r="F5459" t="s">
        <v>190</v>
      </c>
      <c r="G5459">
        <v>31.5</v>
      </c>
      <c r="H5459">
        <v>562.54999999999995</v>
      </c>
      <c r="I5459" t="s">
        <v>54</v>
      </c>
      <c r="J5459" t="str">
        <f>_xlfn.XLOOKUP(Table1_1[[#This Row],[Analyte]],[1]analyte_order!$B:$B,[1]analyte_order!$C:$C)</f>
        <v>646-83-3</v>
      </c>
      <c r="K5459">
        <f>_xlfn.XLOOKUP(Table1_1[[#This Row],[CAS_rn]],[1]analyte_order!$C:$C,[1]analyte_order!$E:$E)</f>
        <v>55</v>
      </c>
      <c r="L5459" s="3">
        <v>0.10299999999999999</v>
      </c>
    </row>
    <row r="5460" spans="1:12" x14ac:dyDescent="0.3">
      <c r="A5460" t="s">
        <v>279</v>
      </c>
      <c r="B5460" s="1">
        <v>44314</v>
      </c>
      <c r="C5460" s="1" t="str">
        <f t="shared" si="85"/>
        <v>21118</v>
      </c>
      <c r="D5460" t="s">
        <v>250</v>
      </c>
      <c r="E5460" t="s">
        <v>110</v>
      </c>
      <c r="F5460" t="s">
        <v>190</v>
      </c>
      <c r="G5460">
        <v>31.5</v>
      </c>
      <c r="H5460">
        <v>562.54999999999995</v>
      </c>
      <c r="I5460" t="s">
        <v>55</v>
      </c>
      <c r="J5460" t="str">
        <f>_xlfn.XLOOKUP(Table1_1[[#This Row],[Analyte]],[1]analyte_order!$B:$B,[1]analyte_order!$C:$C)</f>
        <v>678-41-1</v>
      </c>
      <c r="K5460">
        <f>_xlfn.XLOOKUP(Table1_1[[#This Row],[CAS_rn]],[1]analyte_order!$C:$C,[1]analyte_order!$E:$E)</f>
        <v>56</v>
      </c>
      <c r="L5460" s="3">
        <v>0.10299999999999999</v>
      </c>
    </row>
    <row r="5461" spans="1:12" x14ac:dyDescent="0.3">
      <c r="A5461" t="s">
        <v>279</v>
      </c>
      <c r="B5461" s="1">
        <v>44314</v>
      </c>
      <c r="C5461" s="1" t="str">
        <f t="shared" si="85"/>
        <v>21118</v>
      </c>
      <c r="D5461" t="s">
        <v>250</v>
      </c>
      <c r="E5461" t="s">
        <v>110</v>
      </c>
      <c r="F5461" t="s">
        <v>190</v>
      </c>
      <c r="G5461">
        <v>31.5</v>
      </c>
      <c r="H5461">
        <v>562.54999999999995</v>
      </c>
      <c r="I5461" t="s">
        <v>56</v>
      </c>
      <c r="J5461" t="str">
        <f>_xlfn.XLOOKUP(Table1_1[[#This Row],[Analyte]],[1]analyte_order!$B:$B,[1]analyte_order!$C:$C)</f>
        <v>2965-52-8</v>
      </c>
      <c r="K5461">
        <f>_xlfn.XLOOKUP(Table1_1[[#This Row],[CAS_rn]],[1]analyte_order!$C:$C,[1]analyte_order!$E:$E)</f>
        <v>57</v>
      </c>
      <c r="L5461" s="3">
        <v>0.10299999999999999</v>
      </c>
    </row>
    <row r="5462" spans="1:12" x14ac:dyDescent="0.3">
      <c r="A5462" t="s">
        <v>280</v>
      </c>
      <c r="B5462" s="1">
        <v>44314</v>
      </c>
      <c r="C5462" s="1" t="str">
        <f t="shared" si="85"/>
        <v>21118</v>
      </c>
      <c r="D5462" t="s">
        <v>250</v>
      </c>
      <c r="E5462" t="s">
        <v>120</v>
      </c>
      <c r="F5462" t="s">
        <v>111</v>
      </c>
      <c r="G5462">
        <v>31.5</v>
      </c>
      <c r="H5462">
        <v>524</v>
      </c>
      <c r="I5462" t="s">
        <v>7</v>
      </c>
      <c r="J5462" t="str">
        <f>_xlfn.XLOOKUP(Table1_1[[#This Row],[Analyte]],[1]analyte_order!$B:$B,[1]analyte_order!$C:$C)</f>
        <v>375-22-4</v>
      </c>
      <c r="K5462">
        <f>_xlfn.XLOOKUP(Table1_1[[#This Row],[CAS_rn]],[1]analyte_order!$C:$C,[1]analyte_order!$E:$E)</f>
        <v>1</v>
      </c>
      <c r="L5462" s="3">
        <v>8.6999999999999994E-2</v>
      </c>
    </row>
    <row r="5463" spans="1:12" x14ac:dyDescent="0.3">
      <c r="A5463" t="s">
        <v>280</v>
      </c>
      <c r="B5463" s="1">
        <v>44314</v>
      </c>
      <c r="C5463" s="1" t="str">
        <f t="shared" si="85"/>
        <v>21118</v>
      </c>
      <c r="D5463" t="s">
        <v>250</v>
      </c>
      <c r="E5463" t="s">
        <v>120</v>
      </c>
      <c r="F5463" t="s">
        <v>111</v>
      </c>
      <c r="G5463">
        <v>31.5</v>
      </c>
      <c r="H5463">
        <v>524</v>
      </c>
      <c r="I5463" t="s">
        <v>8</v>
      </c>
      <c r="J5463" t="str">
        <f>_xlfn.XLOOKUP(Table1_1[[#This Row],[Analyte]],[1]analyte_order!$B:$B,[1]analyte_order!$C:$C)</f>
        <v>2706-90-3</v>
      </c>
      <c r="K5463">
        <f>_xlfn.XLOOKUP(Table1_1[[#This Row],[CAS_rn]],[1]analyte_order!$C:$C,[1]analyte_order!$E:$E)</f>
        <v>2</v>
      </c>
      <c r="L5463" s="3">
        <v>8.6999999999999994E-2</v>
      </c>
    </row>
    <row r="5464" spans="1:12" x14ac:dyDescent="0.3">
      <c r="A5464" t="s">
        <v>280</v>
      </c>
      <c r="B5464" s="1">
        <v>44314</v>
      </c>
      <c r="C5464" s="1" t="str">
        <f t="shared" si="85"/>
        <v>21118</v>
      </c>
      <c r="D5464" t="s">
        <v>250</v>
      </c>
      <c r="E5464" t="s">
        <v>120</v>
      </c>
      <c r="F5464" t="s">
        <v>111</v>
      </c>
      <c r="G5464">
        <v>31.5</v>
      </c>
      <c r="H5464">
        <v>524</v>
      </c>
      <c r="I5464" t="s">
        <v>9</v>
      </c>
      <c r="J5464" t="str">
        <f>_xlfn.XLOOKUP(Table1_1[[#This Row],[Analyte]],[1]analyte_order!$B:$B,[1]analyte_order!$C:$C)</f>
        <v>307-24-4</v>
      </c>
      <c r="K5464">
        <f>_xlfn.XLOOKUP(Table1_1[[#This Row],[CAS_rn]],[1]analyte_order!$C:$C,[1]analyte_order!$E:$E)</f>
        <v>3</v>
      </c>
      <c r="L5464" s="3">
        <v>8.6999999999999994E-2</v>
      </c>
    </row>
    <row r="5465" spans="1:12" x14ac:dyDescent="0.3">
      <c r="A5465" t="s">
        <v>280</v>
      </c>
      <c r="B5465" s="1">
        <v>44314</v>
      </c>
      <c r="C5465" s="1" t="str">
        <f t="shared" si="85"/>
        <v>21118</v>
      </c>
      <c r="D5465" t="s">
        <v>250</v>
      </c>
      <c r="E5465" t="s">
        <v>120</v>
      </c>
      <c r="F5465" t="s">
        <v>111</v>
      </c>
      <c r="G5465">
        <v>31.5</v>
      </c>
      <c r="H5465">
        <v>524</v>
      </c>
      <c r="I5465" t="s">
        <v>10</v>
      </c>
      <c r="J5465" t="str">
        <f>_xlfn.XLOOKUP(Table1_1[[#This Row],[Analyte]],[1]analyte_order!$B:$B,[1]analyte_order!$C:$C)</f>
        <v>375-85-9</v>
      </c>
      <c r="K5465">
        <f>_xlfn.XLOOKUP(Table1_1[[#This Row],[CAS_rn]],[1]analyte_order!$C:$C,[1]analyte_order!$E:$E)</f>
        <v>4</v>
      </c>
      <c r="L5465" s="3">
        <v>8.6999999999999994E-2</v>
      </c>
    </row>
    <row r="5466" spans="1:12" x14ac:dyDescent="0.3">
      <c r="A5466" t="s">
        <v>280</v>
      </c>
      <c r="B5466" s="1">
        <v>44314</v>
      </c>
      <c r="C5466" s="1" t="str">
        <f t="shared" si="85"/>
        <v>21118</v>
      </c>
      <c r="D5466" t="s">
        <v>250</v>
      </c>
      <c r="E5466" t="s">
        <v>120</v>
      </c>
      <c r="F5466" t="s">
        <v>111</v>
      </c>
      <c r="G5466">
        <v>31.5</v>
      </c>
      <c r="H5466">
        <v>524</v>
      </c>
      <c r="I5466" t="s">
        <v>11</v>
      </c>
      <c r="J5466" t="str">
        <f>_xlfn.XLOOKUP(Table1_1[[#This Row],[Analyte]],[1]analyte_order!$B:$B,[1]analyte_order!$C:$C)</f>
        <v>335-67-1</v>
      </c>
      <c r="K5466">
        <f>_xlfn.XLOOKUP(Table1_1[[#This Row],[CAS_rn]],[1]analyte_order!$C:$C,[1]analyte_order!$E:$E)</f>
        <v>5</v>
      </c>
      <c r="L5466" s="3">
        <v>8.6999999999999994E-2</v>
      </c>
    </row>
    <row r="5467" spans="1:12" x14ac:dyDescent="0.3">
      <c r="A5467" t="s">
        <v>280</v>
      </c>
      <c r="B5467" s="1">
        <v>44314</v>
      </c>
      <c r="C5467" s="1" t="str">
        <f t="shared" si="85"/>
        <v>21118</v>
      </c>
      <c r="D5467" t="s">
        <v>250</v>
      </c>
      <c r="E5467" t="s">
        <v>120</v>
      </c>
      <c r="F5467" t="s">
        <v>111</v>
      </c>
      <c r="G5467">
        <v>31.5</v>
      </c>
      <c r="H5467">
        <v>524</v>
      </c>
      <c r="I5467" t="s">
        <v>12</v>
      </c>
      <c r="J5467" t="str">
        <f>_xlfn.XLOOKUP(Table1_1[[#This Row],[Analyte]],[1]analyte_order!$B:$B,[1]analyte_order!$C:$C)</f>
        <v>375-95-1</v>
      </c>
      <c r="K5467">
        <f>_xlfn.XLOOKUP(Table1_1[[#This Row],[CAS_rn]],[1]analyte_order!$C:$C,[1]analyte_order!$E:$E)</f>
        <v>6</v>
      </c>
      <c r="L5467" s="3">
        <v>8.6999999999999994E-2</v>
      </c>
    </row>
    <row r="5468" spans="1:12" x14ac:dyDescent="0.3">
      <c r="A5468" t="s">
        <v>280</v>
      </c>
      <c r="B5468" s="1">
        <v>44314</v>
      </c>
      <c r="C5468" s="1" t="str">
        <f t="shared" si="85"/>
        <v>21118</v>
      </c>
      <c r="D5468" t="s">
        <v>250</v>
      </c>
      <c r="E5468" t="s">
        <v>120</v>
      </c>
      <c r="F5468" t="s">
        <v>111</v>
      </c>
      <c r="G5468">
        <v>31.5</v>
      </c>
      <c r="H5468">
        <v>524</v>
      </c>
      <c r="I5468" t="s">
        <v>19</v>
      </c>
      <c r="J5468" t="str">
        <f>_xlfn.XLOOKUP(Table1_1[[#This Row],[Analyte]],[1]analyte_order!$B:$B,[1]analyte_order!$C:$C)</f>
        <v>335-76-2</v>
      </c>
      <c r="K5468">
        <f>_xlfn.XLOOKUP(Table1_1[[#This Row],[CAS_rn]],[1]analyte_order!$C:$C,[1]analyte_order!$E:$E)</f>
        <v>7</v>
      </c>
      <c r="L5468" s="3">
        <v>8.99</v>
      </c>
    </row>
    <row r="5469" spans="1:12" x14ac:dyDescent="0.3">
      <c r="A5469" t="s">
        <v>280</v>
      </c>
      <c r="B5469" s="1">
        <v>44314</v>
      </c>
      <c r="C5469" s="1" t="str">
        <f t="shared" si="85"/>
        <v>21118</v>
      </c>
      <c r="D5469" t="s">
        <v>250</v>
      </c>
      <c r="E5469" t="s">
        <v>120</v>
      </c>
      <c r="F5469" t="s">
        <v>111</v>
      </c>
      <c r="G5469">
        <v>31.5</v>
      </c>
      <c r="H5469">
        <v>524</v>
      </c>
      <c r="I5469" t="s">
        <v>20</v>
      </c>
      <c r="J5469" t="str">
        <f>_xlfn.XLOOKUP(Table1_1[[#This Row],[Analyte]],[1]analyte_order!$B:$B,[1]analyte_order!$C:$C)</f>
        <v>2058-94-8</v>
      </c>
      <c r="K5469">
        <f>_xlfn.XLOOKUP(Table1_1[[#This Row],[CAS_rn]],[1]analyte_order!$C:$C,[1]analyte_order!$E:$E)</f>
        <v>8</v>
      </c>
      <c r="L5469" s="3">
        <v>8.6999999999999994E-2</v>
      </c>
    </row>
    <row r="5470" spans="1:12" x14ac:dyDescent="0.3">
      <c r="A5470" t="s">
        <v>280</v>
      </c>
      <c r="B5470" s="1">
        <v>44314</v>
      </c>
      <c r="C5470" s="1" t="str">
        <f t="shared" si="85"/>
        <v>21118</v>
      </c>
      <c r="D5470" t="s">
        <v>250</v>
      </c>
      <c r="E5470" t="s">
        <v>120</v>
      </c>
      <c r="F5470" t="s">
        <v>111</v>
      </c>
      <c r="G5470">
        <v>31.5</v>
      </c>
      <c r="H5470">
        <v>524</v>
      </c>
      <c r="I5470" t="s">
        <v>21</v>
      </c>
      <c r="J5470" t="str">
        <f>_xlfn.XLOOKUP(Table1_1[[#This Row],[Analyte]],[1]analyte_order!$B:$B,[1]analyte_order!$C:$C)</f>
        <v>307-55-1</v>
      </c>
      <c r="K5470">
        <f>_xlfn.XLOOKUP(Table1_1[[#This Row],[CAS_rn]],[1]analyte_order!$C:$C,[1]analyte_order!$E:$E)</f>
        <v>9</v>
      </c>
      <c r="L5470" s="3">
        <v>28.7</v>
      </c>
    </row>
    <row r="5471" spans="1:12" x14ac:dyDescent="0.3">
      <c r="A5471" t="s">
        <v>280</v>
      </c>
      <c r="B5471" s="1">
        <v>44314</v>
      </c>
      <c r="C5471" s="1" t="str">
        <f t="shared" si="85"/>
        <v>21118</v>
      </c>
      <c r="D5471" t="s">
        <v>250</v>
      </c>
      <c r="E5471" t="s">
        <v>120</v>
      </c>
      <c r="F5471" t="s">
        <v>111</v>
      </c>
      <c r="G5471">
        <v>31.5</v>
      </c>
      <c r="H5471">
        <v>524</v>
      </c>
      <c r="I5471" t="s">
        <v>22</v>
      </c>
      <c r="J5471" t="str">
        <f>_xlfn.XLOOKUP(Table1_1[[#This Row],[Analyte]],[1]analyte_order!$B:$B,[1]analyte_order!$C:$C)</f>
        <v>72629-94-8</v>
      </c>
      <c r="K5471">
        <f>_xlfn.XLOOKUP(Table1_1[[#This Row],[CAS_rn]],[1]analyte_order!$C:$C,[1]analyte_order!$E:$E)</f>
        <v>10</v>
      </c>
      <c r="L5471" s="3">
        <v>22.6</v>
      </c>
    </row>
    <row r="5472" spans="1:12" x14ac:dyDescent="0.3">
      <c r="A5472" t="s">
        <v>280</v>
      </c>
      <c r="B5472" s="1">
        <v>44314</v>
      </c>
      <c r="C5472" s="1" t="str">
        <f t="shared" si="85"/>
        <v>21118</v>
      </c>
      <c r="D5472" t="s">
        <v>250</v>
      </c>
      <c r="E5472" t="s">
        <v>120</v>
      </c>
      <c r="F5472" t="s">
        <v>111</v>
      </c>
      <c r="G5472">
        <v>31.5</v>
      </c>
      <c r="H5472">
        <v>524</v>
      </c>
      <c r="I5472" t="s">
        <v>23</v>
      </c>
      <c r="J5472" t="str">
        <f>_xlfn.XLOOKUP(Table1_1[[#This Row],[Analyte]],[1]analyte_order!$B:$B,[1]analyte_order!$C:$C)</f>
        <v>376-06-7</v>
      </c>
      <c r="K5472">
        <f>_xlfn.XLOOKUP(Table1_1[[#This Row],[CAS_rn]],[1]analyte_order!$C:$C,[1]analyte_order!$E:$E)</f>
        <v>11</v>
      </c>
      <c r="L5472" s="3">
        <v>28</v>
      </c>
    </row>
    <row r="5473" spans="1:12" x14ac:dyDescent="0.3">
      <c r="A5473" t="s">
        <v>280</v>
      </c>
      <c r="B5473" s="1">
        <v>44314</v>
      </c>
      <c r="C5473" s="1" t="str">
        <f t="shared" si="85"/>
        <v>21118</v>
      </c>
      <c r="D5473" t="s">
        <v>250</v>
      </c>
      <c r="E5473" t="s">
        <v>120</v>
      </c>
      <c r="F5473" t="s">
        <v>111</v>
      </c>
      <c r="G5473">
        <v>31.5</v>
      </c>
      <c r="H5473">
        <v>524</v>
      </c>
      <c r="I5473" t="s">
        <v>24</v>
      </c>
      <c r="J5473" t="str">
        <f>_xlfn.XLOOKUP(Table1_1[[#This Row],[Analyte]],[1]analyte_order!$B:$B,[1]analyte_order!$C:$C)</f>
        <v>67905-19-5</v>
      </c>
      <c r="K5473">
        <f>_xlfn.XLOOKUP(Table1_1[[#This Row],[CAS_rn]],[1]analyte_order!$C:$C,[1]analyte_order!$E:$E)</f>
        <v>12</v>
      </c>
      <c r="L5473" s="3">
        <v>1.03</v>
      </c>
    </row>
    <row r="5474" spans="1:12" x14ac:dyDescent="0.3">
      <c r="A5474" t="s">
        <v>280</v>
      </c>
      <c r="B5474" s="1">
        <v>44314</v>
      </c>
      <c r="C5474" s="1" t="str">
        <f t="shared" si="85"/>
        <v>21118</v>
      </c>
      <c r="D5474" t="s">
        <v>250</v>
      </c>
      <c r="E5474" t="s">
        <v>120</v>
      </c>
      <c r="F5474" t="s">
        <v>111</v>
      </c>
      <c r="G5474">
        <v>31.5</v>
      </c>
      <c r="H5474">
        <v>524</v>
      </c>
      <c r="I5474" t="s">
        <v>13</v>
      </c>
      <c r="J5474" t="str">
        <f>_xlfn.XLOOKUP(Table1_1[[#This Row],[Analyte]],[1]analyte_order!$B:$B,[1]analyte_order!$C:$C)</f>
        <v>375-73-5</v>
      </c>
      <c r="K5474">
        <f>_xlfn.XLOOKUP(Table1_1[[#This Row],[CAS_rn]],[1]analyte_order!$C:$C,[1]analyte_order!$E:$E)</f>
        <v>14</v>
      </c>
      <c r="L5474" s="3">
        <v>8.6999999999999994E-2</v>
      </c>
    </row>
    <row r="5475" spans="1:12" x14ac:dyDescent="0.3">
      <c r="A5475" t="s">
        <v>280</v>
      </c>
      <c r="B5475" s="1">
        <v>44314</v>
      </c>
      <c r="C5475" s="1" t="str">
        <f t="shared" si="85"/>
        <v>21118</v>
      </c>
      <c r="D5475" t="s">
        <v>250</v>
      </c>
      <c r="E5475" t="s">
        <v>120</v>
      </c>
      <c r="F5475" t="s">
        <v>111</v>
      </c>
      <c r="G5475">
        <v>31.5</v>
      </c>
      <c r="H5475">
        <v>524</v>
      </c>
      <c r="I5475" t="s">
        <v>14</v>
      </c>
      <c r="J5475" t="str">
        <f>_xlfn.XLOOKUP(Table1_1[[#This Row],[Analyte]],[1]analyte_order!$B:$B,[1]analyte_order!$C:$C)</f>
        <v>2706-91-4</v>
      </c>
      <c r="K5475">
        <f>_xlfn.XLOOKUP(Table1_1[[#This Row],[CAS_rn]],[1]analyte_order!$C:$C,[1]analyte_order!$E:$E)</f>
        <v>15</v>
      </c>
      <c r="L5475" s="3">
        <v>8.6999999999999994E-2</v>
      </c>
    </row>
    <row r="5476" spans="1:12" x14ac:dyDescent="0.3">
      <c r="A5476" t="s">
        <v>280</v>
      </c>
      <c r="B5476" s="1">
        <v>44314</v>
      </c>
      <c r="C5476" s="1" t="str">
        <f t="shared" si="85"/>
        <v>21118</v>
      </c>
      <c r="D5476" t="s">
        <v>250</v>
      </c>
      <c r="E5476" t="s">
        <v>120</v>
      </c>
      <c r="F5476" t="s">
        <v>111</v>
      </c>
      <c r="G5476">
        <v>31.5</v>
      </c>
      <c r="H5476">
        <v>524</v>
      </c>
      <c r="I5476" t="s">
        <v>15</v>
      </c>
      <c r="J5476" t="str">
        <f>_xlfn.XLOOKUP(Table1_1[[#This Row],[Analyte]],[1]analyte_order!$B:$B,[1]analyte_order!$C:$C)</f>
        <v>355-46-4</v>
      </c>
      <c r="K5476">
        <f>_xlfn.XLOOKUP(Table1_1[[#This Row],[CAS_rn]],[1]analyte_order!$C:$C,[1]analyte_order!$E:$E)</f>
        <v>16</v>
      </c>
      <c r="L5476" s="3">
        <v>4.22</v>
      </c>
    </row>
    <row r="5477" spans="1:12" x14ac:dyDescent="0.3">
      <c r="A5477" t="s">
        <v>280</v>
      </c>
      <c r="B5477" s="1">
        <v>44314</v>
      </c>
      <c r="C5477" s="1" t="str">
        <f t="shared" si="85"/>
        <v>21118</v>
      </c>
      <c r="D5477" t="s">
        <v>250</v>
      </c>
      <c r="E5477" t="s">
        <v>120</v>
      </c>
      <c r="F5477" t="s">
        <v>111</v>
      </c>
      <c r="G5477">
        <v>31.5</v>
      </c>
      <c r="H5477">
        <v>524</v>
      </c>
      <c r="I5477" t="s">
        <v>16</v>
      </c>
      <c r="J5477" t="str">
        <f>_xlfn.XLOOKUP(Table1_1[[#This Row],[Analyte]],[1]analyte_order!$B:$B,[1]analyte_order!$C:$C)</f>
        <v>375-92-8</v>
      </c>
      <c r="K5477">
        <f>_xlfn.XLOOKUP(Table1_1[[#This Row],[CAS_rn]],[1]analyte_order!$C:$C,[1]analyte_order!$E:$E)</f>
        <v>17</v>
      </c>
      <c r="L5477" s="3">
        <v>1.1499999999999999</v>
      </c>
    </row>
    <row r="5478" spans="1:12" x14ac:dyDescent="0.3">
      <c r="A5478" t="s">
        <v>280</v>
      </c>
      <c r="B5478" s="1">
        <v>44314</v>
      </c>
      <c r="C5478" s="1" t="str">
        <f t="shared" si="85"/>
        <v>21118</v>
      </c>
      <c r="D5478" t="s">
        <v>250</v>
      </c>
      <c r="E5478" t="s">
        <v>120</v>
      </c>
      <c r="F5478" t="s">
        <v>111</v>
      </c>
      <c r="G5478">
        <v>31.5</v>
      </c>
      <c r="H5478">
        <v>524</v>
      </c>
      <c r="I5478" t="s">
        <v>17</v>
      </c>
      <c r="J5478" t="str">
        <f>_xlfn.XLOOKUP(Table1_1[[#This Row],[Analyte]],[1]analyte_order!$B:$B,[1]analyte_order!$C:$C)</f>
        <v>1763-23-1</v>
      </c>
      <c r="K5478">
        <f>_xlfn.XLOOKUP(Table1_1[[#This Row],[CAS_rn]],[1]analyte_order!$C:$C,[1]analyte_order!$E:$E)</f>
        <v>18</v>
      </c>
      <c r="L5478" s="3">
        <v>1970</v>
      </c>
    </row>
    <row r="5479" spans="1:12" x14ac:dyDescent="0.3">
      <c r="A5479" t="s">
        <v>280</v>
      </c>
      <c r="B5479" s="1">
        <v>44314</v>
      </c>
      <c r="C5479" s="1" t="str">
        <f t="shared" si="85"/>
        <v>21118</v>
      </c>
      <c r="D5479" t="s">
        <v>250</v>
      </c>
      <c r="E5479" t="s">
        <v>120</v>
      </c>
      <c r="F5479" t="s">
        <v>111</v>
      </c>
      <c r="G5479">
        <v>31.5</v>
      </c>
      <c r="H5479">
        <v>524</v>
      </c>
      <c r="I5479" t="s">
        <v>25</v>
      </c>
      <c r="J5479" t="str">
        <f>_xlfn.XLOOKUP(Table1_1[[#This Row],[Analyte]],[1]analyte_order!$B:$B,[1]analyte_order!$C:$C)</f>
        <v>68259-12-1</v>
      </c>
      <c r="K5479">
        <f>_xlfn.XLOOKUP(Table1_1[[#This Row],[CAS_rn]],[1]analyte_order!$C:$C,[1]analyte_order!$E:$E)</f>
        <v>19</v>
      </c>
      <c r="L5479" s="3">
        <v>17.2</v>
      </c>
    </row>
    <row r="5480" spans="1:12" x14ac:dyDescent="0.3">
      <c r="A5480" t="s">
        <v>280</v>
      </c>
      <c r="B5480" s="1">
        <v>44314</v>
      </c>
      <c r="C5480" s="1" t="str">
        <f t="shared" si="85"/>
        <v>21118</v>
      </c>
      <c r="D5480" t="s">
        <v>250</v>
      </c>
      <c r="E5480" t="s">
        <v>120</v>
      </c>
      <c r="F5480" t="s">
        <v>111</v>
      </c>
      <c r="G5480">
        <v>31.5</v>
      </c>
      <c r="H5480">
        <v>524</v>
      </c>
      <c r="I5480" t="s">
        <v>26</v>
      </c>
      <c r="J5480" t="str">
        <f>_xlfn.XLOOKUP(Table1_1[[#This Row],[Analyte]],[1]analyte_order!$B:$B,[1]analyte_order!$C:$C)</f>
        <v>335-77-3</v>
      </c>
      <c r="K5480">
        <f>_xlfn.XLOOKUP(Table1_1[[#This Row],[CAS_rn]],[1]analyte_order!$C:$C,[1]analyte_order!$E:$E)</f>
        <v>20</v>
      </c>
      <c r="L5480" s="3">
        <v>22.5</v>
      </c>
    </row>
    <row r="5481" spans="1:12" x14ac:dyDescent="0.3">
      <c r="A5481" t="s">
        <v>280</v>
      </c>
      <c r="B5481" s="1">
        <v>44314</v>
      </c>
      <c r="C5481" s="1" t="str">
        <f t="shared" si="85"/>
        <v>21118</v>
      </c>
      <c r="D5481" t="s">
        <v>250</v>
      </c>
      <c r="E5481" t="s">
        <v>120</v>
      </c>
      <c r="F5481" t="s">
        <v>111</v>
      </c>
      <c r="G5481">
        <v>31.5</v>
      </c>
      <c r="H5481">
        <v>524</v>
      </c>
      <c r="I5481" t="s">
        <v>27</v>
      </c>
      <c r="J5481" t="str">
        <f>_xlfn.XLOOKUP(Table1_1[[#This Row],[Analyte]],[1]analyte_order!$B:$B,[1]analyte_order!$C:$C)</f>
        <v>79780-39-5</v>
      </c>
      <c r="K5481">
        <f>_xlfn.XLOOKUP(Table1_1[[#This Row],[CAS_rn]],[1]analyte_order!$C:$C,[1]analyte_order!$E:$E)</f>
        <v>21</v>
      </c>
      <c r="L5481" s="3">
        <v>7.49</v>
      </c>
    </row>
    <row r="5482" spans="1:12" x14ac:dyDescent="0.3">
      <c r="A5482" t="s">
        <v>280</v>
      </c>
      <c r="B5482" s="1">
        <v>44314</v>
      </c>
      <c r="C5482" s="1" t="str">
        <f t="shared" si="85"/>
        <v>21118</v>
      </c>
      <c r="D5482" t="s">
        <v>250</v>
      </c>
      <c r="E5482" t="s">
        <v>120</v>
      </c>
      <c r="F5482" t="s">
        <v>111</v>
      </c>
      <c r="G5482">
        <v>31.5</v>
      </c>
      <c r="H5482">
        <v>524</v>
      </c>
      <c r="I5482" t="s">
        <v>28</v>
      </c>
      <c r="J5482" t="str">
        <f>_xlfn.XLOOKUP(Table1_1[[#This Row],[Analyte]],[1]analyte_order!$B:$B,[1]analyte_order!$C:$C)</f>
        <v>757124-72-4</v>
      </c>
      <c r="K5482">
        <f>_xlfn.XLOOKUP(Table1_1[[#This Row],[CAS_rn]],[1]analyte_order!$C:$C,[1]analyte_order!$E:$E)</f>
        <v>22</v>
      </c>
      <c r="L5482" s="3">
        <v>0.217</v>
      </c>
    </row>
    <row r="5483" spans="1:12" x14ac:dyDescent="0.3">
      <c r="A5483" t="s">
        <v>280</v>
      </c>
      <c r="B5483" s="1">
        <v>44314</v>
      </c>
      <c r="C5483" s="1" t="str">
        <f t="shared" si="85"/>
        <v>21118</v>
      </c>
      <c r="D5483" t="s">
        <v>250</v>
      </c>
      <c r="E5483" t="s">
        <v>120</v>
      </c>
      <c r="F5483" t="s">
        <v>111</v>
      </c>
      <c r="G5483">
        <v>31.5</v>
      </c>
      <c r="H5483">
        <v>524</v>
      </c>
      <c r="I5483" t="s">
        <v>18</v>
      </c>
      <c r="J5483" t="str">
        <f>_xlfn.XLOOKUP(Table1_1[[#This Row],[Analyte]],[1]analyte_order!$B:$B,[1]analyte_order!$C:$C)</f>
        <v>27619-97-2</v>
      </c>
      <c r="K5483">
        <f>_xlfn.XLOOKUP(Table1_1[[#This Row],[CAS_rn]],[1]analyte_order!$C:$C,[1]analyte_order!$E:$E)</f>
        <v>23</v>
      </c>
      <c r="L5483" s="3">
        <v>8.6999999999999994E-2</v>
      </c>
    </row>
    <row r="5484" spans="1:12" x14ac:dyDescent="0.3">
      <c r="A5484" t="s">
        <v>280</v>
      </c>
      <c r="B5484" s="1">
        <v>44314</v>
      </c>
      <c r="C5484" s="1" t="str">
        <f t="shared" si="85"/>
        <v>21118</v>
      </c>
      <c r="D5484" t="s">
        <v>250</v>
      </c>
      <c r="E5484" t="s">
        <v>120</v>
      </c>
      <c r="F5484" t="s">
        <v>111</v>
      </c>
      <c r="G5484">
        <v>31.5</v>
      </c>
      <c r="H5484">
        <v>524</v>
      </c>
      <c r="I5484" t="s">
        <v>29</v>
      </c>
      <c r="J5484" t="str">
        <f>_xlfn.XLOOKUP(Table1_1[[#This Row],[Analyte]],[1]analyte_order!$B:$B,[1]analyte_order!$C:$C)</f>
        <v>39108-34-4</v>
      </c>
      <c r="K5484">
        <f>_xlfn.XLOOKUP(Table1_1[[#This Row],[CAS_rn]],[1]analyte_order!$C:$C,[1]analyte_order!$E:$E)</f>
        <v>24</v>
      </c>
      <c r="L5484" s="3">
        <v>2.71</v>
      </c>
    </row>
    <row r="5485" spans="1:12" x14ac:dyDescent="0.3">
      <c r="A5485" t="s">
        <v>280</v>
      </c>
      <c r="B5485" s="1">
        <v>44314</v>
      </c>
      <c r="C5485" s="1" t="str">
        <f t="shared" si="85"/>
        <v>21118</v>
      </c>
      <c r="D5485" t="s">
        <v>250</v>
      </c>
      <c r="E5485" t="s">
        <v>120</v>
      </c>
      <c r="F5485" t="s">
        <v>111</v>
      </c>
      <c r="G5485">
        <v>31.5</v>
      </c>
      <c r="H5485">
        <v>524</v>
      </c>
      <c r="I5485" t="s">
        <v>30</v>
      </c>
      <c r="J5485" t="str">
        <f>_xlfn.XLOOKUP(Table1_1[[#This Row],[Analyte]],[1]analyte_order!$B:$B,[1]analyte_order!$C:$C)</f>
        <v>120226-60-0</v>
      </c>
      <c r="K5485">
        <f>_xlfn.XLOOKUP(Table1_1[[#This Row],[CAS_rn]],[1]analyte_order!$C:$C,[1]analyte_order!$E:$E)</f>
        <v>25</v>
      </c>
      <c r="L5485" s="3">
        <v>11</v>
      </c>
    </row>
    <row r="5486" spans="1:12" x14ac:dyDescent="0.3">
      <c r="A5486" t="s">
        <v>280</v>
      </c>
      <c r="B5486" s="1">
        <v>44314</v>
      </c>
      <c r="C5486" s="1" t="str">
        <f t="shared" si="85"/>
        <v>21118</v>
      </c>
      <c r="D5486" t="s">
        <v>250</v>
      </c>
      <c r="E5486" t="s">
        <v>120</v>
      </c>
      <c r="F5486" t="s">
        <v>111</v>
      </c>
      <c r="G5486">
        <v>31.5</v>
      </c>
      <c r="H5486">
        <v>524</v>
      </c>
      <c r="I5486" t="s">
        <v>31</v>
      </c>
      <c r="J5486" t="str">
        <f>_xlfn.XLOOKUP(Table1_1[[#This Row],[Analyte]],[1]analyte_order!$B:$B,[1]analyte_order!$C:$C)</f>
        <v>2355-31-9</v>
      </c>
      <c r="K5486">
        <f>_xlfn.XLOOKUP(Table1_1[[#This Row],[CAS_rn]],[1]analyte_order!$C:$C,[1]analyte_order!$E:$E)</f>
        <v>26</v>
      </c>
      <c r="L5486" s="3">
        <v>8.6999999999999994E-2</v>
      </c>
    </row>
    <row r="5487" spans="1:12" x14ac:dyDescent="0.3">
      <c r="A5487" t="s">
        <v>280</v>
      </c>
      <c r="B5487" s="1">
        <v>44314</v>
      </c>
      <c r="C5487" s="1" t="str">
        <f t="shared" si="85"/>
        <v>21118</v>
      </c>
      <c r="D5487" t="s">
        <v>250</v>
      </c>
      <c r="E5487" t="s">
        <v>120</v>
      </c>
      <c r="F5487" t="s">
        <v>111</v>
      </c>
      <c r="G5487">
        <v>31.5</v>
      </c>
      <c r="H5487">
        <v>524</v>
      </c>
      <c r="I5487" t="s">
        <v>32</v>
      </c>
      <c r="J5487" t="str">
        <f>_xlfn.XLOOKUP(Table1_1[[#This Row],[Analyte]],[1]analyte_order!$B:$B,[1]analyte_order!$C:$C)</f>
        <v>2991-50-6</v>
      </c>
      <c r="K5487">
        <f>_xlfn.XLOOKUP(Table1_1[[#This Row],[CAS_rn]],[1]analyte_order!$C:$C,[1]analyte_order!$E:$E)</f>
        <v>27</v>
      </c>
      <c r="L5487" s="3">
        <v>8.6999999999999994E-2</v>
      </c>
    </row>
    <row r="5488" spans="1:12" x14ac:dyDescent="0.3">
      <c r="A5488" t="s">
        <v>280</v>
      </c>
      <c r="B5488" s="1">
        <v>44314</v>
      </c>
      <c r="C5488" s="1" t="str">
        <f t="shared" si="85"/>
        <v>21118</v>
      </c>
      <c r="D5488" t="s">
        <v>250</v>
      </c>
      <c r="E5488" t="s">
        <v>120</v>
      </c>
      <c r="F5488" t="s">
        <v>111</v>
      </c>
      <c r="G5488">
        <v>31.5</v>
      </c>
      <c r="H5488">
        <v>524</v>
      </c>
      <c r="I5488" t="s">
        <v>33</v>
      </c>
      <c r="J5488" t="str">
        <f>_xlfn.XLOOKUP(Table1_1[[#This Row],[Analyte]],[1]analyte_order!$B:$B,[1]analyte_order!$C:$C)</f>
        <v>754-91-6</v>
      </c>
      <c r="K5488">
        <f>_xlfn.XLOOKUP(Table1_1[[#This Row],[CAS_rn]],[1]analyte_order!$C:$C,[1]analyte_order!$E:$E)</f>
        <v>28</v>
      </c>
      <c r="L5488" s="3">
        <v>3.02</v>
      </c>
    </row>
    <row r="5489" spans="1:12" x14ac:dyDescent="0.3">
      <c r="A5489" t="s">
        <v>280</v>
      </c>
      <c r="B5489" s="1">
        <v>44314</v>
      </c>
      <c r="C5489" s="1" t="str">
        <f t="shared" si="85"/>
        <v>21118</v>
      </c>
      <c r="D5489" t="s">
        <v>250</v>
      </c>
      <c r="E5489" t="s">
        <v>120</v>
      </c>
      <c r="F5489" t="s">
        <v>111</v>
      </c>
      <c r="G5489">
        <v>31.5</v>
      </c>
      <c r="H5489">
        <v>524</v>
      </c>
      <c r="I5489" t="s">
        <v>34</v>
      </c>
      <c r="J5489" t="str">
        <f>_xlfn.XLOOKUP(Table1_1[[#This Row],[Analyte]],[1]analyte_order!$B:$B,[1]analyte_order!$C:$C)</f>
        <v>2806-24-8</v>
      </c>
      <c r="K5489">
        <f>_xlfn.XLOOKUP(Table1_1[[#This Row],[CAS_rn]],[1]analyte_order!$C:$C,[1]analyte_order!$E:$E)</f>
        <v>29</v>
      </c>
      <c r="L5489" s="3">
        <v>8.6999999999999994E-2</v>
      </c>
    </row>
    <row r="5490" spans="1:12" x14ac:dyDescent="0.3">
      <c r="A5490" t="s">
        <v>280</v>
      </c>
      <c r="B5490" s="1">
        <v>44314</v>
      </c>
      <c r="C5490" s="1" t="str">
        <f t="shared" si="85"/>
        <v>21118</v>
      </c>
      <c r="D5490" t="s">
        <v>250</v>
      </c>
      <c r="E5490" t="s">
        <v>120</v>
      </c>
      <c r="F5490" t="s">
        <v>111</v>
      </c>
      <c r="G5490">
        <v>31.5</v>
      </c>
      <c r="H5490">
        <v>524</v>
      </c>
      <c r="I5490" t="s">
        <v>35</v>
      </c>
      <c r="J5490" t="str">
        <f>_xlfn.XLOOKUP(Table1_1[[#This Row],[Analyte]],[1]analyte_order!$B:$B,[1]analyte_order!$C:$C)</f>
        <v>31506-32-8</v>
      </c>
      <c r="K5490">
        <f>_xlfn.XLOOKUP(Table1_1[[#This Row],[CAS_rn]],[1]analyte_order!$C:$C,[1]analyte_order!$E:$E)</f>
        <v>30</v>
      </c>
      <c r="L5490" s="3">
        <v>8.6999999999999994E-2</v>
      </c>
    </row>
    <row r="5491" spans="1:12" x14ac:dyDescent="0.3">
      <c r="A5491" t="s">
        <v>280</v>
      </c>
      <c r="B5491" s="1">
        <v>44314</v>
      </c>
      <c r="C5491" s="1" t="str">
        <f t="shared" si="85"/>
        <v>21118</v>
      </c>
      <c r="D5491" t="s">
        <v>250</v>
      </c>
      <c r="E5491" t="s">
        <v>120</v>
      </c>
      <c r="F5491" t="s">
        <v>111</v>
      </c>
      <c r="G5491">
        <v>31.5</v>
      </c>
      <c r="H5491">
        <v>524</v>
      </c>
      <c r="I5491" t="s">
        <v>36</v>
      </c>
      <c r="J5491" t="str">
        <f>_xlfn.XLOOKUP(Table1_1[[#This Row],[Analyte]],[1]analyte_order!$B:$B,[1]analyte_order!$C:$C)</f>
        <v>4151-50-2</v>
      </c>
      <c r="K5491">
        <f>_xlfn.XLOOKUP(Table1_1[[#This Row],[CAS_rn]],[1]analyte_order!$C:$C,[1]analyte_order!$E:$E)</f>
        <v>31</v>
      </c>
      <c r="L5491" s="3">
        <v>8.6999999999999994E-2</v>
      </c>
    </row>
    <row r="5492" spans="1:12" x14ac:dyDescent="0.3">
      <c r="A5492" t="s">
        <v>280</v>
      </c>
      <c r="B5492" s="1">
        <v>44314</v>
      </c>
      <c r="C5492" s="1" t="str">
        <f t="shared" si="85"/>
        <v>21118</v>
      </c>
      <c r="D5492" t="s">
        <v>250</v>
      </c>
      <c r="E5492" t="s">
        <v>120</v>
      </c>
      <c r="F5492" t="s">
        <v>111</v>
      </c>
      <c r="G5492">
        <v>31.5</v>
      </c>
      <c r="H5492">
        <v>524</v>
      </c>
      <c r="I5492" t="s">
        <v>37</v>
      </c>
      <c r="J5492" t="str">
        <f>_xlfn.XLOOKUP(Table1_1[[#This Row],[Analyte]],[1]analyte_order!$B:$B,[1]analyte_order!$C:$C)</f>
        <v>13252-13-6</v>
      </c>
      <c r="K5492">
        <f>_xlfn.XLOOKUP(Table1_1[[#This Row],[CAS_rn]],[1]analyte_order!$C:$C,[1]analyte_order!$E:$E)</f>
        <v>34</v>
      </c>
      <c r="L5492" s="3">
        <v>8.6999999999999994E-2</v>
      </c>
    </row>
    <row r="5493" spans="1:12" x14ac:dyDescent="0.3">
      <c r="A5493" t="s">
        <v>280</v>
      </c>
      <c r="B5493" s="1">
        <v>44314</v>
      </c>
      <c r="C5493" s="1" t="str">
        <f t="shared" si="85"/>
        <v>21118</v>
      </c>
      <c r="D5493" t="s">
        <v>250</v>
      </c>
      <c r="E5493" t="s">
        <v>120</v>
      </c>
      <c r="F5493" t="s">
        <v>111</v>
      </c>
      <c r="G5493">
        <v>31.5</v>
      </c>
      <c r="H5493">
        <v>524</v>
      </c>
      <c r="I5493" t="s">
        <v>38</v>
      </c>
      <c r="J5493" t="str">
        <f>_xlfn.XLOOKUP(Table1_1[[#This Row],[Analyte]],[1]analyte_order!$B:$B,[1]analyte_order!$C:$C)</f>
        <v>919005-14-4</v>
      </c>
      <c r="K5493">
        <f>_xlfn.XLOOKUP(Table1_1[[#This Row],[CAS_rn]],[1]analyte_order!$C:$C,[1]analyte_order!$E:$E)</f>
        <v>35</v>
      </c>
      <c r="L5493" s="3">
        <v>8.6999999999999994E-2</v>
      </c>
    </row>
    <row r="5494" spans="1:12" x14ac:dyDescent="0.3">
      <c r="A5494" t="s">
        <v>280</v>
      </c>
      <c r="B5494" s="1">
        <v>44314</v>
      </c>
      <c r="C5494" s="1" t="str">
        <f t="shared" si="85"/>
        <v>21118</v>
      </c>
      <c r="D5494" t="s">
        <v>250</v>
      </c>
      <c r="E5494" t="s">
        <v>120</v>
      </c>
      <c r="F5494" t="s">
        <v>111</v>
      </c>
      <c r="G5494">
        <v>31.5</v>
      </c>
      <c r="H5494">
        <v>524</v>
      </c>
      <c r="I5494" t="s">
        <v>39</v>
      </c>
      <c r="J5494" t="str">
        <f>_xlfn.XLOOKUP(Table1_1[[#This Row],[Analyte]],[1]analyte_order!$B:$B,[1]analyte_order!$C:$C)</f>
        <v>756426-58-1</v>
      </c>
      <c r="K5494">
        <f>_xlfn.XLOOKUP(Table1_1[[#This Row],[CAS_rn]],[1]analyte_order!$C:$C,[1]analyte_order!$E:$E)</f>
        <v>36</v>
      </c>
      <c r="L5494" s="3">
        <v>8.6999999999999994E-2</v>
      </c>
    </row>
    <row r="5495" spans="1:12" x14ac:dyDescent="0.3">
      <c r="A5495" t="s">
        <v>280</v>
      </c>
      <c r="B5495" s="1">
        <v>44314</v>
      </c>
      <c r="C5495" s="1" t="str">
        <f t="shared" si="85"/>
        <v>21118</v>
      </c>
      <c r="D5495" t="s">
        <v>250</v>
      </c>
      <c r="E5495" t="s">
        <v>120</v>
      </c>
      <c r="F5495" t="s">
        <v>111</v>
      </c>
      <c r="G5495">
        <v>31.5</v>
      </c>
      <c r="H5495">
        <v>524</v>
      </c>
      <c r="I5495" t="s">
        <v>40</v>
      </c>
      <c r="J5495" t="str">
        <f>_xlfn.XLOOKUP(Table1_1[[#This Row],[Analyte]],[1]analyte_order!$B:$B,[1]analyte_order!$C:$C)</f>
        <v>763051-92-9</v>
      </c>
      <c r="K5495">
        <f>_xlfn.XLOOKUP(Table1_1[[#This Row],[CAS_rn]],[1]analyte_order!$C:$C,[1]analyte_order!$E:$E)</f>
        <v>37</v>
      </c>
      <c r="L5495" s="3">
        <v>8.6999999999999994E-2</v>
      </c>
    </row>
    <row r="5496" spans="1:12" x14ac:dyDescent="0.3">
      <c r="A5496" t="s">
        <v>280</v>
      </c>
      <c r="B5496" s="1">
        <v>44314</v>
      </c>
      <c r="C5496" s="1" t="str">
        <f t="shared" si="85"/>
        <v>21118</v>
      </c>
      <c r="D5496" t="s">
        <v>250</v>
      </c>
      <c r="E5496" t="s">
        <v>120</v>
      </c>
      <c r="F5496" t="s">
        <v>111</v>
      </c>
      <c r="G5496">
        <v>31.5</v>
      </c>
      <c r="H5496">
        <v>524</v>
      </c>
      <c r="I5496" t="s">
        <v>41</v>
      </c>
      <c r="J5496" t="str">
        <f>_xlfn.XLOOKUP(Table1_1[[#This Row],[Analyte]],[1]analyte_order!$B:$B,[1]analyte_order!$C:$C)</f>
        <v>356-02-5</v>
      </c>
      <c r="K5496">
        <f>_xlfn.XLOOKUP(Table1_1[[#This Row],[CAS_rn]],[1]analyte_order!$C:$C,[1]analyte_order!$E:$E)</f>
        <v>38</v>
      </c>
      <c r="L5496" s="3">
        <v>0.87</v>
      </c>
    </row>
    <row r="5497" spans="1:12" x14ac:dyDescent="0.3">
      <c r="A5497" t="s">
        <v>280</v>
      </c>
      <c r="B5497" s="1">
        <v>44314</v>
      </c>
      <c r="C5497" s="1" t="str">
        <f t="shared" si="85"/>
        <v>21118</v>
      </c>
      <c r="D5497" t="s">
        <v>250</v>
      </c>
      <c r="E5497" t="s">
        <v>120</v>
      </c>
      <c r="F5497" t="s">
        <v>111</v>
      </c>
      <c r="G5497">
        <v>31.5</v>
      </c>
      <c r="H5497">
        <v>524</v>
      </c>
      <c r="I5497" t="s">
        <v>42</v>
      </c>
      <c r="J5497" t="str">
        <f>_xlfn.XLOOKUP(Table1_1[[#This Row],[Analyte]],[1]analyte_order!$B:$B,[1]analyte_order!$C:$C)</f>
        <v>914637-49-3</v>
      </c>
      <c r="K5497">
        <f>_xlfn.XLOOKUP(Table1_1[[#This Row],[CAS_rn]],[1]analyte_order!$C:$C,[1]analyte_order!$E:$E)</f>
        <v>39</v>
      </c>
      <c r="L5497" s="3">
        <v>0.72699999999999998</v>
      </c>
    </row>
    <row r="5498" spans="1:12" x14ac:dyDescent="0.3">
      <c r="A5498" t="s">
        <v>280</v>
      </c>
      <c r="B5498" s="1">
        <v>44314</v>
      </c>
      <c r="C5498" s="1" t="str">
        <f t="shared" si="85"/>
        <v>21118</v>
      </c>
      <c r="D5498" t="s">
        <v>250</v>
      </c>
      <c r="E5498" t="s">
        <v>120</v>
      </c>
      <c r="F5498" t="s">
        <v>111</v>
      </c>
      <c r="G5498">
        <v>31.5</v>
      </c>
      <c r="H5498">
        <v>524</v>
      </c>
      <c r="I5498" t="s">
        <v>43</v>
      </c>
      <c r="J5498" t="str">
        <f>_xlfn.XLOOKUP(Table1_1[[#This Row],[Analyte]],[1]analyte_order!$B:$B,[1]analyte_order!$C:$C)</f>
        <v>812-70-4</v>
      </c>
      <c r="K5498">
        <f>_xlfn.XLOOKUP(Table1_1[[#This Row],[CAS_rn]],[1]analyte_order!$C:$C,[1]analyte_order!$E:$E)</f>
        <v>40</v>
      </c>
      <c r="L5498" s="3">
        <v>1.83</v>
      </c>
    </row>
    <row r="5499" spans="1:12" x14ac:dyDescent="0.3">
      <c r="A5499" t="s">
        <v>280</v>
      </c>
      <c r="B5499" s="1">
        <v>44314</v>
      </c>
      <c r="C5499" s="1" t="str">
        <f t="shared" si="85"/>
        <v>21118</v>
      </c>
      <c r="D5499" t="s">
        <v>250</v>
      </c>
      <c r="E5499" t="s">
        <v>120</v>
      </c>
      <c r="F5499" t="s">
        <v>111</v>
      </c>
      <c r="G5499">
        <v>31.5</v>
      </c>
      <c r="H5499">
        <v>524</v>
      </c>
      <c r="I5499" t="s">
        <v>44</v>
      </c>
      <c r="J5499" t="str">
        <f>_xlfn.XLOOKUP(Table1_1[[#This Row],[Analyte]],[1]analyte_order!$B:$B,[1]analyte_order!$C:$C)</f>
        <v>53826-12-3</v>
      </c>
      <c r="K5499">
        <f>_xlfn.XLOOKUP(Table1_1[[#This Row],[CAS_rn]],[1]analyte_order!$C:$C,[1]analyte_order!$E:$E)</f>
        <v>41</v>
      </c>
      <c r="L5499" s="3">
        <v>8.6999999999999994E-2</v>
      </c>
    </row>
    <row r="5500" spans="1:12" x14ac:dyDescent="0.3">
      <c r="A5500" t="s">
        <v>280</v>
      </c>
      <c r="B5500" s="1">
        <v>44314</v>
      </c>
      <c r="C5500" s="1" t="str">
        <f t="shared" si="85"/>
        <v>21118</v>
      </c>
      <c r="D5500" t="s">
        <v>250</v>
      </c>
      <c r="E5500" t="s">
        <v>120</v>
      </c>
      <c r="F5500" t="s">
        <v>111</v>
      </c>
      <c r="G5500">
        <v>31.5</v>
      </c>
      <c r="H5500">
        <v>524</v>
      </c>
      <c r="I5500" t="s">
        <v>45</v>
      </c>
      <c r="J5500" t="str">
        <f>_xlfn.XLOOKUP(Table1_1[[#This Row],[Analyte]],[1]analyte_order!$B:$B,[1]analyte_order!$C:$C)</f>
        <v>27854-31-5</v>
      </c>
      <c r="K5500">
        <f>_xlfn.XLOOKUP(Table1_1[[#This Row],[CAS_rn]],[1]analyte_order!$C:$C,[1]analyte_order!$E:$E)</f>
        <v>42</v>
      </c>
      <c r="L5500" s="3">
        <v>8.6999999999999994E-2</v>
      </c>
    </row>
    <row r="5501" spans="1:12" x14ac:dyDescent="0.3">
      <c r="A5501" t="s">
        <v>280</v>
      </c>
      <c r="B5501" s="1">
        <v>44314</v>
      </c>
      <c r="C5501" s="1" t="str">
        <f t="shared" si="85"/>
        <v>21118</v>
      </c>
      <c r="D5501" t="s">
        <v>250</v>
      </c>
      <c r="E5501" t="s">
        <v>120</v>
      </c>
      <c r="F5501" t="s">
        <v>111</v>
      </c>
      <c r="G5501">
        <v>31.5</v>
      </c>
      <c r="H5501">
        <v>524</v>
      </c>
      <c r="I5501" t="s">
        <v>46</v>
      </c>
      <c r="J5501" t="str">
        <f>_xlfn.XLOOKUP(Table1_1[[#This Row],[Analyte]],[1]analyte_order!$B:$B,[1]analyte_order!$C:$C)</f>
        <v>53826-13-4</v>
      </c>
      <c r="K5501">
        <f>_xlfn.XLOOKUP(Table1_1[[#This Row],[CAS_rn]],[1]analyte_order!$C:$C,[1]analyte_order!$E:$E)</f>
        <v>43</v>
      </c>
      <c r="L5501" s="3">
        <v>8.6999999999999994E-2</v>
      </c>
    </row>
    <row r="5502" spans="1:12" x14ac:dyDescent="0.3">
      <c r="A5502" t="s">
        <v>280</v>
      </c>
      <c r="B5502" s="1">
        <v>44314</v>
      </c>
      <c r="C5502" s="1" t="str">
        <f t="shared" si="85"/>
        <v>21118</v>
      </c>
      <c r="D5502" t="s">
        <v>250</v>
      </c>
      <c r="E5502" t="s">
        <v>120</v>
      </c>
      <c r="F5502" t="s">
        <v>111</v>
      </c>
      <c r="G5502">
        <v>31.5</v>
      </c>
      <c r="H5502">
        <v>524</v>
      </c>
      <c r="I5502" t="s">
        <v>47</v>
      </c>
      <c r="J5502" t="str">
        <f>_xlfn.XLOOKUP(Table1_1[[#This Row],[Analyte]],[1]analyte_order!$B:$B,[1]analyte_order!$C:$C)</f>
        <v>161094-75-3</v>
      </c>
      <c r="K5502">
        <f>_xlfn.XLOOKUP(Table1_1[[#This Row],[CAS_rn]],[1]analyte_order!$C:$C,[1]analyte_order!$E:$E)</f>
        <v>44</v>
      </c>
      <c r="L5502" s="3">
        <v>8.6999999999999994E-2</v>
      </c>
    </row>
    <row r="5503" spans="1:12" x14ac:dyDescent="0.3">
      <c r="A5503" t="s">
        <v>280</v>
      </c>
      <c r="B5503" s="1">
        <v>44314</v>
      </c>
      <c r="C5503" s="1" t="str">
        <f t="shared" si="85"/>
        <v>21118</v>
      </c>
      <c r="D5503" t="s">
        <v>250</v>
      </c>
      <c r="E5503" t="s">
        <v>120</v>
      </c>
      <c r="F5503" t="s">
        <v>111</v>
      </c>
      <c r="G5503">
        <v>31.5</v>
      </c>
      <c r="H5503">
        <v>524</v>
      </c>
      <c r="I5503" t="s">
        <v>48</v>
      </c>
      <c r="J5503" t="str">
        <f>_xlfn.XLOOKUP(Table1_1[[#This Row],[Analyte]],[1]analyte_order!$B:$B,[1]analyte_order!$C:$C)</f>
        <v>70887-84-2</v>
      </c>
      <c r="K5503">
        <f>_xlfn.XLOOKUP(Table1_1[[#This Row],[CAS_rn]],[1]analyte_order!$C:$C,[1]analyte_order!$E:$E)</f>
        <v>45</v>
      </c>
      <c r="L5503" s="3">
        <v>8.6999999999999994E-2</v>
      </c>
    </row>
    <row r="5504" spans="1:12" x14ac:dyDescent="0.3">
      <c r="A5504" t="s">
        <v>280</v>
      </c>
      <c r="B5504" s="1">
        <v>44314</v>
      </c>
      <c r="C5504" s="1" t="str">
        <f t="shared" si="85"/>
        <v>21118</v>
      </c>
      <c r="D5504" t="s">
        <v>250</v>
      </c>
      <c r="E5504" t="s">
        <v>120</v>
      </c>
      <c r="F5504" t="s">
        <v>111</v>
      </c>
      <c r="G5504">
        <v>31.5</v>
      </c>
      <c r="H5504">
        <v>524</v>
      </c>
      <c r="I5504" t="s">
        <v>49</v>
      </c>
      <c r="J5504" t="str">
        <f>_xlfn.XLOOKUP(Table1_1[[#This Row],[Analyte]],[1]analyte_order!$B:$B,[1]analyte_order!$C:$C)</f>
        <v>57677-95-9</v>
      </c>
      <c r="K5504">
        <f>_xlfn.XLOOKUP(Table1_1[[#This Row],[CAS_rn]],[1]analyte_order!$C:$C,[1]analyte_order!$E:$E)</f>
        <v>46</v>
      </c>
      <c r="L5504" s="3">
        <v>0.217</v>
      </c>
    </row>
    <row r="5505" spans="1:12" x14ac:dyDescent="0.3">
      <c r="A5505" t="s">
        <v>280</v>
      </c>
      <c r="B5505" s="1">
        <v>44314</v>
      </c>
      <c r="C5505" s="1" t="str">
        <f t="shared" si="85"/>
        <v>21118</v>
      </c>
      <c r="D5505" t="s">
        <v>250</v>
      </c>
      <c r="E5505" t="s">
        <v>120</v>
      </c>
      <c r="F5505" t="s">
        <v>111</v>
      </c>
      <c r="G5505">
        <v>31.5</v>
      </c>
      <c r="H5505">
        <v>524</v>
      </c>
      <c r="I5505" t="s">
        <v>50</v>
      </c>
      <c r="J5505" t="str">
        <f>_xlfn.XLOOKUP(Table1_1[[#This Row],[Analyte]],[1]analyte_order!$B:$B,[1]analyte_order!$C:$C)</f>
        <v>30334-69-1</v>
      </c>
      <c r="K5505">
        <f>_xlfn.XLOOKUP(Table1_1[[#This Row],[CAS_rn]],[1]analyte_order!$C:$C,[1]analyte_order!$E:$E)</f>
        <v>51</v>
      </c>
      <c r="L5505" s="3">
        <v>3.95</v>
      </c>
    </row>
    <row r="5506" spans="1:12" x14ac:dyDescent="0.3">
      <c r="A5506" t="s">
        <v>280</v>
      </c>
      <c r="B5506" s="1">
        <v>44314</v>
      </c>
      <c r="C5506" s="1" t="str">
        <f t="shared" ref="C5506:C5569" si="86">TEXT(B5506,"yy")&amp;TEXT((B5506-DATEVALUE("1/1/"&amp;TEXT(B5506,"yy"))+1),"000")</f>
        <v>21118</v>
      </c>
      <c r="D5506" t="s">
        <v>250</v>
      </c>
      <c r="E5506" t="s">
        <v>120</v>
      </c>
      <c r="F5506" t="s">
        <v>111</v>
      </c>
      <c r="G5506">
        <v>31.5</v>
      </c>
      <c r="H5506">
        <v>524</v>
      </c>
      <c r="I5506" t="s">
        <v>51</v>
      </c>
      <c r="J5506" t="str">
        <f>_xlfn.XLOOKUP(Table1_1[[#This Row],[Analyte]],[1]analyte_order!$B:$B,[1]analyte_order!$C:$C)</f>
        <v>41997-13-1</v>
      </c>
      <c r="K5506">
        <f>_xlfn.XLOOKUP(Table1_1[[#This Row],[CAS_rn]],[1]analyte_order!$C:$C,[1]analyte_order!$E:$E)</f>
        <v>52</v>
      </c>
      <c r="L5506" s="3">
        <v>14.7</v>
      </c>
    </row>
    <row r="5507" spans="1:12" x14ac:dyDescent="0.3">
      <c r="A5507" t="s">
        <v>280</v>
      </c>
      <c r="B5507" s="1">
        <v>44314</v>
      </c>
      <c r="C5507" s="1" t="str">
        <f t="shared" si="86"/>
        <v>21118</v>
      </c>
      <c r="D5507" t="s">
        <v>250</v>
      </c>
      <c r="E5507" t="s">
        <v>120</v>
      </c>
      <c r="F5507" t="s">
        <v>111</v>
      </c>
      <c r="G5507">
        <v>31.5</v>
      </c>
      <c r="H5507">
        <v>524</v>
      </c>
      <c r="I5507" t="s">
        <v>52</v>
      </c>
      <c r="J5507" t="str">
        <f>_xlfn.XLOOKUP(Table1_1[[#This Row],[Analyte]],[1]analyte_order!$B:$B,[1]analyte_order!$C:$C)</f>
        <v>423-41-6</v>
      </c>
      <c r="K5507">
        <f>_xlfn.XLOOKUP(Table1_1[[#This Row],[CAS_rn]],[1]analyte_order!$C:$C,[1]analyte_order!$E:$E)</f>
        <v>53</v>
      </c>
      <c r="L5507" s="3">
        <v>0.217</v>
      </c>
    </row>
    <row r="5508" spans="1:12" x14ac:dyDescent="0.3">
      <c r="A5508" t="s">
        <v>280</v>
      </c>
      <c r="B5508" s="1">
        <v>44314</v>
      </c>
      <c r="C5508" s="1" t="str">
        <f t="shared" si="86"/>
        <v>21118</v>
      </c>
      <c r="D5508" t="s">
        <v>250</v>
      </c>
      <c r="E5508" t="s">
        <v>120</v>
      </c>
      <c r="F5508" t="s">
        <v>111</v>
      </c>
      <c r="G5508">
        <v>31.5</v>
      </c>
      <c r="H5508">
        <v>524</v>
      </c>
      <c r="I5508" t="s">
        <v>53</v>
      </c>
      <c r="J5508" t="str">
        <f>_xlfn.XLOOKUP(Table1_1[[#This Row],[Analyte]],[1]analyte_order!$B:$B,[1]analyte_order!$C:$C)</f>
        <v>777011-38-8</v>
      </c>
      <c r="K5508">
        <f>_xlfn.XLOOKUP(Table1_1[[#This Row],[CAS_rn]],[1]analyte_order!$C:$C,[1]analyte_order!$E:$E)</f>
        <v>54</v>
      </c>
      <c r="L5508" s="3">
        <v>2.9</v>
      </c>
    </row>
    <row r="5509" spans="1:12" x14ac:dyDescent="0.3">
      <c r="A5509" t="s">
        <v>280</v>
      </c>
      <c r="B5509" s="1">
        <v>44314</v>
      </c>
      <c r="C5509" s="1" t="str">
        <f t="shared" si="86"/>
        <v>21118</v>
      </c>
      <c r="D5509" t="s">
        <v>250</v>
      </c>
      <c r="E5509" t="s">
        <v>120</v>
      </c>
      <c r="F5509" t="s">
        <v>111</v>
      </c>
      <c r="G5509">
        <v>31.5</v>
      </c>
      <c r="H5509">
        <v>524</v>
      </c>
      <c r="I5509" t="s">
        <v>54</v>
      </c>
      <c r="J5509" t="str">
        <f>_xlfn.XLOOKUP(Table1_1[[#This Row],[Analyte]],[1]analyte_order!$B:$B,[1]analyte_order!$C:$C)</f>
        <v>646-83-3</v>
      </c>
      <c r="K5509">
        <f>_xlfn.XLOOKUP(Table1_1[[#This Row],[CAS_rn]],[1]analyte_order!$C:$C,[1]analyte_order!$E:$E)</f>
        <v>55</v>
      </c>
      <c r="L5509" s="3">
        <v>8.6999999999999994E-2</v>
      </c>
    </row>
    <row r="5510" spans="1:12" x14ac:dyDescent="0.3">
      <c r="A5510" t="s">
        <v>280</v>
      </c>
      <c r="B5510" s="1">
        <v>44314</v>
      </c>
      <c r="C5510" s="1" t="str">
        <f t="shared" si="86"/>
        <v>21118</v>
      </c>
      <c r="D5510" t="s">
        <v>250</v>
      </c>
      <c r="E5510" t="s">
        <v>120</v>
      </c>
      <c r="F5510" t="s">
        <v>111</v>
      </c>
      <c r="G5510">
        <v>31.5</v>
      </c>
      <c r="H5510">
        <v>524</v>
      </c>
      <c r="I5510" t="s">
        <v>55</v>
      </c>
      <c r="J5510" t="str">
        <f>_xlfn.XLOOKUP(Table1_1[[#This Row],[Analyte]],[1]analyte_order!$B:$B,[1]analyte_order!$C:$C)</f>
        <v>678-41-1</v>
      </c>
      <c r="K5510">
        <f>_xlfn.XLOOKUP(Table1_1[[#This Row],[CAS_rn]],[1]analyte_order!$C:$C,[1]analyte_order!$E:$E)</f>
        <v>56</v>
      </c>
      <c r="L5510" s="3">
        <v>8.6999999999999994E-2</v>
      </c>
    </row>
    <row r="5511" spans="1:12" x14ac:dyDescent="0.3">
      <c r="A5511" t="s">
        <v>280</v>
      </c>
      <c r="B5511" s="1">
        <v>44314</v>
      </c>
      <c r="C5511" s="1" t="str">
        <f t="shared" si="86"/>
        <v>21118</v>
      </c>
      <c r="D5511" t="s">
        <v>250</v>
      </c>
      <c r="E5511" t="s">
        <v>120</v>
      </c>
      <c r="F5511" t="s">
        <v>111</v>
      </c>
      <c r="G5511">
        <v>31.5</v>
      </c>
      <c r="H5511">
        <v>524</v>
      </c>
      <c r="I5511" t="s">
        <v>56</v>
      </c>
      <c r="J5511" t="str">
        <f>_xlfn.XLOOKUP(Table1_1[[#This Row],[Analyte]],[1]analyte_order!$B:$B,[1]analyte_order!$C:$C)</f>
        <v>2965-52-8</v>
      </c>
      <c r="K5511">
        <f>_xlfn.XLOOKUP(Table1_1[[#This Row],[CAS_rn]],[1]analyte_order!$C:$C,[1]analyte_order!$E:$E)</f>
        <v>57</v>
      </c>
      <c r="L5511" s="3">
        <v>8.6999999999999994E-2</v>
      </c>
    </row>
    <row r="5512" spans="1:12" x14ac:dyDescent="0.3">
      <c r="A5512" t="s">
        <v>281</v>
      </c>
      <c r="B5512" s="1">
        <v>44314</v>
      </c>
      <c r="C5512" s="1" t="str">
        <f t="shared" si="86"/>
        <v>21118</v>
      </c>
      <c r="D5512" t="s">
        <v>250</v>
      </c>
      <c r="E5512" t="s">
        <v>120</v>
      </c>
      <c r="F5512" t="s">
        <v>113</v>
      </c>
      <c r="G5512">
        <v>31.5</v>
      </c>
      <c r="H5512">
        <v>524</v>
      </c>
      <c r="I5512" t="s">
        <v>7</v>
      </c>
      <c r="J5512" t="str">
        <f>_xlfn.XLOOKUP(Table1_1[[#This Row],[Analyte]],[1]analyte_order!$B:$B,[1]analyte_order!$C:$C)</f>
        <v>375-22-4</v>
      </c>
      <c r="K5512">
        <f>_xlfn.XLOOKUP(Table1_1[[#This Row],[CAS_rn]],[1]analyte_order!$C:$C,[1]analyte_order!$E:$E)</f>
        <v>1</v>
      </c>
      <c r="L5512" s="3">
        <v>0.223</v>
      </c>
    </row>
    <row r="5513" spans="1:12" x14ac:dyDescent="0.3">
      <c r="A5513" t="s">
        <v>281</v>
      </c>
      <c r="B5513" s="1">
        <v>44314</v>
      </c>
      <c r="C5513" s="1" t="str">
        <f t="shared" si="86"/>
        <v>21118</v>
      </c>
      <c r="D5513" t="s">
        <v>250</v>
      </c>
      <c r="E5513" t="s">
        <v>120</v>
      </c>
      <c r="F5513" t="s">
        <v>113</v>
      </c>
      <c r="G5513">
        <v>31.5</v>
      </c>
      <c r="H5513">
        <v>524</v>
      </c>
      <c r="I5513" t="s">
        <v>8</v>
      </c>
      <c r="J5513" t="str">
        <f>_xlfn.XLOOKUP(Table1_1[[#This Row],[Analyte]],[1]analyte_order!$B:$B,[1]analyte_order!$C:$C)</f>
        <v>2706-90-3</v>
      </c>
      <c r="K5513">
        <f>_xlfn.XLOOKUP(Table1_1[[#This Row],[CAS_rn]],[1]analyte_order!$C:$C,[1]analyte_order!$E:$E)</f>
        <v>2</v>
      </c>
      <c r="L5513" s="3">
        <v>8.6499999999999994E-2</v>
      </c>
    </row>
    <row r="5514" spans="1:12" x14ac:dyDescent="0.3">
      <c r="A5514" t="s">
        <v>281</v>
      </c>
      <c r="B5514" s="1">
        <v>44314</v>
      </c>
      <c r="C5514" s="1" t="str">
        <f t="shared" si="86"/>
        <v>21118</v>
      </c>
      <c r="D5514" t="s">
        <v>250</v>
      </c>
      <c r="E5514" t="s">
        <v>120</v>
      </c>
      <c r="F5514" t="s">
        <v>113</v>
      </c>
      <c r="G5514">
        <v>31.5</v>
      </c>
      <c r="H5514">
        <v>524</v>
      </c>
      <c r="I5514" t="s">
        <v>9</v>
      </c>
      <c r="J5514" t="str">
        <f>_xlfn.XLOOKUP(Table1_1[[#This Row],[Analyte]],[1]analyte_order!$B:$B,[1]analyte_order!$C:$C)</f>
        <v>307-24-4</v>
      </c>
      <c r="K5514">
        <f>_xlfn.XLOOKUP(Table1_1[[#This Row],[CAS_rn]],[1]analyte_order!$C:$C,[1]analyte_order!$E:$E)</f>
        <v>3</v>
      </c>
      <c r="L5514" s="3">
        <v>8.6499999999999994E-2</v>
      </c>
    </row>
    <row r="5515" spans="1:12" x14ac:dyDescent="0.3">
      <c r="A5515" t="s">
        <v>281</v>
      </c>
      <c r="B5515" s="1">
        <v>44314</v>
      </c>
      <c r="C5515" s="1" t="str">
        <f t="shared" si="86"/>
        <v>21118</v>
      </c>
      <c r="D5515" t="s">
        <v>250</v>
      </c>
      <c r="E5515" t="s">
        <v>120</v>
      </c>
      <c r="F5515" t="s">
        <v>113</v>
      </c>
      <c r="G5515">
        <v>31.5</v>
      </c>
      <c r="H5515">
        <v>524</v>
      </c>
      <c r="I5515" t="s">
        <v>10</v>
      </c>
      <c r="J5515" t="str">
        <f>_xlfn.XLOOKUP(Table1_1[[#This Row],[Analyte]],[1]analyte_order!$B:$B,[1]analyte_order!$C:$C)</f>
        <v>375-85-9</v>
      </c>
      <c r="K5515">
        <f>_xlfn.XLOOKUP(Table1_1[[#This Row],[CAS_rn]],[1]analyte_order!$C:$C,[1]analyte_order!$E:$E)</f>
        <v>4</v>
      </c>
      <c r="L5515" s="3">
        <v>8.6499999999999994E-2</v>
      </c>
    </row>
    <row r="5516" spans="1:12" x14ac:dyDescent="0.3">
      <c r="A5516" t="s">
        <v>281</v>
      </c>
      <c r="B5516" s="1">
        <v>44314</v>
      </c>
      <c r="C5516" s="1" t="str">
        <f t="shared" si="86"/>
        <v>21118</v>
      </c>
      <c r="D5516" t="s">
        <v>250</v>
      </c>
      <c r="E5516" t="s">
        <v>120</v>
      </c>
      <c r="F5516" t="s">
        <v>113</v>
      </c>
      <c r="G5516">
        <v>31.5</v>
      </c>
      <c r="H5516">
        <v>524</v>
      </c>
      <c r="I5516" t="s">
        <v>11</v>
      </c>
      <c r="J5516" t="str">
        <f>_xlfn.XLOOKUP(Table1_1[[#This Row],[Analyte]],[1]analyte_order!$B:$B,[1]analyte_order!$C:$C)</f>
        <v>335-67-1</v>
      </c>
      <c r="K5516">
        <f>_xlfn.XLOOKUP(Table1_1[[#This Row],[CAS_rn]],[1]analyte_order!$C:$C,[1]analyte_order!$E:$E)</f>
        <v>5</v>
      </c>
      <c r="L5516" s="3">
        <v>8.6499999999999994E-2</v>
      </c>
    </row>
    <row r="5517" spans="1:12" x14ac:dyDescent="0.3">
      <c r="A5517" t="s">
        <v>281</v>
      </c>
      <c r="B5517" s="1">
        <v>44314</v>
      </c>
      <c r="C5517" s="1" t="str">
        <f t="shared" si="86"/>
        <v>21118</v>
      </c>
      <c r="D5517" t="s">
        <v>250</v>
      </c>
      <c r="E5517" t="s">
        <v>120</v>
      </c>
      <c r="F5517" t="s">
        <v>113</v>
      </c>
      <c r="G5517">
        <v>31.5</v>
      </c>
      <c r="H5517">
        <v>524</v>
      </c>
      <c r="I5517" t="s">
        <v>12</v>
      </c>
      <c r="J5517" t="str">
        <f>_xlfn.XLOOKUP(Table1_1[[#This Row],[Analyte]],[1]analyte_order!$B:$B,[1]analyte_order!$C:$C)</f>
        <v>375-95-1</v>
      </c>
      <c r="K5517">
        <f>_xlfn.XLOOKUP(Table1_1[[#This Row],[CAS_rn]],[1]analyte_order!$C:$C,[1]analyte_order!$E:$E)</f>
        <v>6</v>
      </c>
      <c r="L5517" s="3">
        <v>8.6499999999999994E-2</v>
      </c>
    </row>
    <row r="5518" spans="1:12" x14ac:dyDescent="0.3">
      <c r="A5518" t="s">
        <v>281</v>
      </c>
      <c r="B5518" s="1">
        <v>44314</v>
      </c>
      <c r="C5518" s="1" t="str">
        <f t="shared" si="86"/>
        <v>21118</v>
      </c>
      <c r="D5518" t="s">
        <v>250</v>
      </c>
      <c r="E5518" t="s">
        <v>120</v>
      </c>
      <c r="F5518" t="s">
        <v>113</v>
      </c>
      <c r="G5518">
        <v>31.5</v>
      </c>
      <c r="H5518">
        <v>524</v>
      </c>
      <c r="I5518" t="s">
        <v>19</v>
      </c>
      <c r="J5518" t="str">
        <f>_xlfn.XLOOKUP(Table1_1[[#This Row],[Analyte]],[1]analyte_order!$B:$B,[1]analyte_order!$C:$C)</f>
        <v>335-76-2</v>
      </c>
      <c r="K5518">
        <f>_xlfn.XLOOKUP(Table1_1[[#This Row],[CAS_rn]],[1]analyte_order!$C:$C,[1]analyte_order!$E:$E)</f>
        <v>7</v>
      </c>
      <c r="L5518" s="3">
        <v>13.5</v>
      </c>
    </row>
    <row r="5519" spans="1:12" x14ac:dyDescent="0.3">
      <c r="A5519" t="s">
        <v>281</v>
      </c>
      <c r="B5519" s="1">
        <v>44314</v>
      </c>
      <c r="C5519" s="1" t="str">
        <f t="shared" si="86"/>
        <v>21118</v>
      </c>
      <c r="D5519" t="s">
        <v>250</v>
      </c>
      <c r="E5519" t="s">
        <v>120</v>
      </c>
      <c r="F5519" t="s">
        <v>113</v>
      </c>
      <c r="G5519">
        <v>31.5</v>
      </c>
      <c r="H5519">
        <v>524</v>
      </c>
      <c r="I5519" t="s">
        <v>20</v>
      </c>
      <c r="J5519" t="str">
        <f>_xlfn.XLOOKUP(Table1_1[[#This Row],[Analyte]],[1]analyte_order!$B:$B,[1]analyte_order!$C:$C)</f>
        <v>2058-94-8</v>
      </c>
      <c r="K5519">
        <f>_xlfn.XLOOKUP(Table1_1[[#This Row],[CAS_rn]],[1]analyte_order!$C:$C,[1]analyte_order!$E:$E)</f>
        <v>8</v>
      </c>
      <c r="L5519" s="3">
        <v>8.6499999999999994E-2</v>
      </c>
    </row>
    <row r="5520" spans="1:12" x14ac:dyDescent="0.3">
      <c r="A5520" t="s">
        <v>281</v>
      </c>
      <c r="B5520" s="1">
        <v>44314</v>
      </c>
      <c r="C5520" s="1" t="str">
        <f t="shared" si="86"/>
        <v>21118</v>
      </c>
      <c r="D5520" t="s">
        <v>250</v>
      </c>
      <c r="E5520" t="s">
        <v>120</v>
      </c>
      <c r="F5520" t="s">
        <v>113</v>
      </c>
      <c r="G5520">
        <v>31.5</v>
      </c>
      <c r="H5520">
        <v>524</v>
      </c>
      <c r="I5520" t="s">
        <v>21</v>
      </c>
      <c r="J5520" t="str">
        <f>_xlfn.XLOOKUP(Table1_1[[#This Row],[Analyte]],[1]analyte_order!$B:$B,[1]analyte_order!$C:$C)</f>
        <v>307-55-1</v>
      </c>
      <c r="K5520">
        <f>_xlfn.XLOOKUP(Table1_1[[#This Row],[CAS_rn]],[1]analyte_order!$C:$C,[1]analyte_order!$E:$E)</f>
        <v>9</v>
      </c>
      <c r="L5520" s="3">
        <v>41.2</v>
      </c>
    </row>
    <row r="5521" spans="1:12" x14ac:dyDescent="0.3">
      <c r="A5521" t="s">
        <v>281</v>
      </c>
      <c r="B5521" s="1">
        <v>44314</v>
      </c>
      <c r="C5521" s="1" t="str">
        <f t="shared" si="86"/>
        <v>21118</v>
      </c>
      <c r="D5521" t="s">
        <v>250</v>
      </c>
      <c r="E5521" t="s">
        <v>120</v>
      </c>
      <c r="F5521" t="s">
        <v>113</v>
      </c>
      <c r="G5521">
        <v>31.5</v>
      </c>
      <c r="H5521">
        <v>524</v>
      </c>
      <c r="I5521" t="s">
        <v>22</v>
      </c>
      <c r="J5521" t="str">
        <f>_xlfn.XLOOKUP(Table1_1[[#This Row],[Analyte]],[1]analyte_order!$B:$B,[1]analyte_order!$C:$C)</f>
        <v>72629-94-8</v>
      </c>
      <c r="K5521">
        <f>_xlfn.XLOOKUP(Table1_1[[#This Row],[CAS_rn]],[1]analyte_order!$C:$C,[1]analyte_order!$E:$E)</f>
        <v>10</v>
      </c>
      <c r="L5521" s="3">
        <v>36.1</v>
      </c>
    </row>
    <row r="5522" spans="1:12" x14ac:dyDescent="0.3">
      <c r="A5522" t="s">
        <v>281</v>
      </c>
      <c r="B5522" s="1">
        <v>44314</v>
      </c>
      <c r="C5522" s="1" t="str">
        <f t="shared" si="86"/>
        <v>21118</v>
      </c>
      <c r="D5522" t="s">
        <v>250</v>
      </c>
      <c r="E5522" t="s">
        <v>120</v>
      </c>
      <c r="F5522" t="s">
        <v>113</v>
      </c>
      <c r="G5522">
        <v>31.5</v>
      </c>
      <c r="H5522">
        <v>524</v>
      </c>
      <c r="I5522" t="s">
        <v>23</v>
      </c>
      <c r="J5522" t="str">
        <f>_xlfn.XLOOKUP(Table1_1[[#This Row],[Analyte]],[1]analyte_order!$B:$B,[1]analyte_order!$C:$C)</f>
        <v>376-06-7</v>
      </c>
      <c r="K5522">
        <f>_xlfn.XLOOKUP(Table1_1[[#This Row],[CAS_rn]],[1]analyte_order!$C:$C,[1]analyte_order!$E:$E)</f>
        <v>11</v>
      </c>
      <c r="L5522" s="3">
        <v>26.6</v>
      </c>
    </row>
    <row r="5523" spans="1:12" x14ac:dyDescent="0.3">
      <c r="A5523" t="s">
        <v>281</v>
      </c>
      <c r="B5523" s="1">
        <v>44314</v>
      </c>
      <c r="C5523" s="1" t="str">
        <f t="shared" si="86"/>
        <v>21118</v>
      </c>
      <c r="D5523" t="s">
        <v>250</v>
      </c>
      <c r="E5523" t="s">
        <v>120</v>
      </c>
      <c r="F5523" t="s">
        <v>113</v>
      </c>
      <c r="G5523">
        <v>31.5</v>
      </c>
      <c r="H5523">
        <v>524</v>
      </c>
      <c r="I5523" t="s">
        <v>24</v>
      </c>
      <c r="J5523" t="str">
        <f>_xlfn.XLOOKUP(Table1_1[[#This Row],[Analyte]],[1]analyte_order!$B:$B,[1]analyte_order!$C:$C)</f>
        <v>67905-19-5</v>
      </c>
      <c r="K5523">
        <f>_xlfn.XLOOKUP(Table1_1[[#This Row],[CAS_rn]],[1]analyte_order!$C:$C,[1]analyte_order!$E:$E)</f>
        <v>12</v>
      </c>
      <c r="L5523" s="3">
        <v>0.80200000000000005</v>
      </c>
    </row>
    <row r="5524" spans="1:12" x14ac:dyDescent="0.3">
      <c r="A5524" t="s">
        <v>281</v>
      </c>
      <c r="B5524" s="1">
        <v>44314</v>
      </c>
      <c r="C5524" s="1" t="str">
        <f t="shared" si="86"/>
        <v>21118</v>
      </c>
      <c r="D5524" t="s">
        <v>250</v>
      </c>
      <c r="E5524" t="s">
        <v>120</v>
      </c>
      <c r="F5524" t="s">
        <v>113</v>
      </c>
      <c r="G5524">
        <v>31.5</v>
      </c>
      <c r="H5524">
        <v>524</v>
      </c>
      <c r="I5524" t="s">
        <v>13</v>
      </c>
      <c r="J5524" t="str">
        <f>_xlfn.XLOOKUP(Table1_1[[#This Row],[Analyte]],[1]analyte_order!$B:$B,[1]analyte_order!$C:$C)</f>
        <v>375-73-5</v>
      </c>
      <c r="K5524">
        <f>_xlfn.XLOOKUP(Table1_1[[#This Row],[CAS_rn]],[1]analyte_order!$C:$C,[1]analyte_order!$E:$E)</f>
        <v>14</v>
      </c>
      <c r="L5524" s="3">
        <v>8.6499999999999994E-2</v>
      </c>
    </row>
    <row r="5525" spans="1:12" x14ac:dyDescent="0.3">
      <c r="A5525" t="s">
        <v>281</v>
      </c>
      <c r="B5525" s="1">
        <v>44314</v>
      </c>
      <c r="C5525" s="1" t="str">
        <f t="shared" si="86"/>
        <v>21118</v>
      </c>
      <c r="D5525" t="s">
        <v>250</v>
      </c>
      <c r="E5525" t="s">
        <v>120</v>
      </c>
      <c r="F5525" t="s">
        <v>113</v>
      </c>
      <c r="G5525">
        <v>31.5</v>
      </c>
      <c r="H5525">
        <v>524</v>
      </c>
      <c r="I5525" t="s">
        <v>14</v>
      </c>
      <c r="J5525" t="str">
        <f>_xlfn.XLOOKUP(Table1_1[[#This Row],[Analyte]],[1]analyte_order!$B:$B,[1]analyte_order!$C:$C)</f>
        <v>2706-91-4</v>
      </c>
      <c r="K5525">
        <f>_xlfn.XLOOKUP(Table1_1[[#This Row],[CAS_rn]],[1]analyte_order!$C:$C,[1]analyte_order!$E:$E)</f>
        <v>15</v>
      </c>
      <c r="L5525" s="3">
        <v>8.6499999999999994E-2</v>
      </c>
    </row>
    <row r="5526" spans="1:12" x14ac:dyDescent="0.3">
      <c r="A5526" t="s">
        <v>281</v>
      </c>
      <c r="B5526" s="1">
        <v>44314</v>
      </c>
      <c r="C5526" s="1" t="str">
        <f t="shared" si="86"/>
        <v>21118</v>
      </c>
      <c r="D5526" t="s">
        <v>250</v>
      </c>
      <c r="E5526" t="s">
        <v>120</v>
      </c>
      <c r="F5526" t="s">
        <v>113</v>
      </c>
      <c r="G5526">
        <v>31.5</v>
      </c>
      <c r="H5526">
        <v>524</v>
      </c>
      <c r="I5526" t="s">
        <v>15</v>
      </c>
      <c r="J5526" t="str">
        <f>_xlfn.XLOOKUP(Table1_1[[#This Row],[Analyte]],[1]analyte_order!$B:$B,[1]analyte_order!$C:$C)</f>
        <v>355-46-4</v>
      </c>
      <c r="K5526">
        <f>_xlfn.XLOOKUP(Table1_1[[#This Row],[CAS_rn]],[1]analyte_order!$C:$C,[1]analyte_order!$E:$E)</f>
        <v>16</v>
      </c>
      <c r="L5526" s="3">
        <v>10.6</v>
      </c>
    </row>
    <row r="5527" spans="1:12" x14ac:dyDescent="0.3">
      <c r="A5527" t="s">
        <v>281</v>
      </c>
      <c r="B5527" s="1">
        <v>44314</v>
      </c>
      <c r="C5527" s="1" t="str">
        <f t="shared" si="86"/>
        <v>21118</v>
      </c>
      <c r="D5527" t="s">
        <v>250</v>
      </c>
      <c r="E5527" t="s">
        <v>120</v>
      </c>
      <c r="F5527" t="s">
        <v>113</v>
      </c>
      <c r="G5527">
        <v>31.5</v>
      </c>
      <c r="H5527">
        <v>524</v>
      </c>
      <c r="I5527" t="s">
        <v>16</v>
      </c>
      <c r="J5527" t="str">
        <f>_xlfn.XLOOKUP(Table1_1[[#This Row],[Analyte]],[1]analyte_order!$B:$B,[1]analyte_order!$C:$C)</f>
        <v>375-92-8</v>
      </c>
      <c r="K5527">
        <f>_xlfn.XLOOKUP(Table1_1[[#This Row],[CAS_rn]],[1]analyte_order!$C:$C,[1]analyte_order!$E:$E)</f>
        <v>17</v>
      </c>
      <c r="L5527" s="3">
        <v>5.79</v>
      </c>
    </row>
    <row r="5528" spans="1:12" x14ac:dyDescent="0.3">
      <c r="A5528" t="s">
        <v>281</v>
      </c>
      <c r="B5528" s="1">
        <v>44314</v>
      </c>
      <c r="C5528" s="1" t="str">
        <f t="shared" si="86"/>
        <v>21118</v>
      </c>
      <c r="D5528" t="s">
        <v>250</v>
      </c>
      <c r="E5528" t="s">
        <v>120</v>
      </c>
      <c r="F5528" t="s">
        <v>113</v>
      </c>
      <c r="G5528">
        <v>31.5</v>
      </c>
      <c r="H5528">
        <v>524</v>
      </c>
      <c r="I5528" t="s">
        <v>17</v>
      </c>
      <c r="J5528" t="str">
        <f>_xlfn.XLOOKUP(Table1_1[[#This Row],[Analyte]],[1]analyte_order!$B:$B,[1]analyte_order!$C:$C)</f>
        <v>1763-23-1</v>
      </c>
      <c r="K5528">
        <f>_xlfn.XLOOKUP(Table1_1[[#This Row],[CAS_rn]],[1]analyte_order!$C:$C,[1]analyte_order!$E:$E)</f>
        <v>18</v>
      </c>
      <c r="L5528" s="3">
        <v>3870</v>
      </c>
    </row>
    <row r="5529" spans="1:12" x14ac:dyDescent="0.3">
      <c r="A5529" t="s">
        <v>281</v>
      </c>
      <c r="B5529" s="1">
        <v>44314</v>
      </c>
      <c r="C5529" s="1" t="str">
        <f t="shared" si="86"/>
        <v>21118</v>
      </c>
      <c r="D5529" t="s">
        <v>250</v>
      </c>
      <c r="E5529" t="s">
        <v>120</v>
      </c>
      <c r="F5529" t="s">
        <v>113</v>
      </c>
      <c r="G5529">
        <v>31.5</v>
      </c>
      <c r="H5529">
        <v>524</v>
      </c>
      <c r="I5529" t="s">
        <v>25</v>
      </c>
      <c r="J5529" t="str">
        <f>_xlfn.XLOOKUP(Table1_1[[#This Row],[Analyte]],[1]analyte_order!$B:$B,[1]analyte_order!$C:$C)</f>
        <v>68259-12-1</v>
      </c>
      <c r="K5529">
        <f>_xlfn.XLOOKUP(Table1_1[[#This Row],[CAS_rn]],[1]analyte_order!$C:$C,[1]analyte_order!$E:$E)</f>
        <v>19</v>
      </c>
      <c r="L5529" s="3">
        <v>59.3</v>
      </c>
    </row>
    <row r="5530" spans="1:12" x14ac:dyDescent="0.3">
      <c r="A5530" t="s">
        <v>281</v>
      </c>
      <c r="B5530" s="1">
        <v>44314</v>
      </c>
      <c r="C5530" s="1" t="str">
        <f t="shared" si="86"/>
        <v>21118</v>
      </c>
      <c r="D5530" t="s">
        <v>250</v>
      </c>
      <c r="E5530" t="s">
        <v>120</v>
      </c>
      <c r="F5530" t="s">
        <v>113</v>
      </c>
      <c r="G5530">
        <v>31.5</v>
      </c>
      <c r="H5530">
        <v>524</v>
      </c>
      <c r="I5530" t="s">
        <v>26</v>
      </c>
      <c r="J5530" t="str">
        <f>_xlfn.XLOOKUP(Table1_1[[#This Row],[Analyte]],[1]analyte_order!$B:$B,[1]analyte_order!$C:$C)</f>
        <v>335-77-3</v>
      </c>
      <c r="K5530">
        <f>_xlfn.XLOOKUP(Table1_1[[#This Row],[CAS_rn]],[1]analyte_order!$C:$C,[1]analyte_order!$E:$E)</f>
        <v>20</v>
      </c>
      <c r="L5530" s="3">
        <v>38.5</v>
      </c>
    </row>
    <row r="5531" spans="1:12" x14ac:dyDescent="0.3">
      <c r="A5531" t="s">
        <v>281</v>
      </c>
      <c r="B5531" s="1">
        <v>44314</v>
      </c>
      <c r="C5531" s="1" t="str">
        <f t="shared" si="86"/>
        <v>21118</v>
      </c>
      <c r="D5531" t="s">
        <v>250</v>
      </c>
      <c r="E5531" t="s">
        <v>120</v>
      </c>
      <c r="F5531" t="s">
        <v>113</v>
      </c>
      <c r="G5531">
        <v>31.5</v>
      </c>
      <c r="H5531">
        <v>524</v>
      </c>
      <c r="I5531" t="s">
        <v>27</v>
      </c>
      <c r="J5531" t="str">
        <f>_xlfn.XLOOKUP(Table1_1[[#This Row],[Analyte]],[1]analyte_order!$B:$B,[1]analyte_order!$C:$C)</f>
        <v>79780-39-5</v>
      </c>
      <c r="K5531">
        <f>_xlfn.XLOOKUP(Table1_1[[#This Row],[CAS_rn]],[1]analyte_order!$C:$C,[1]analyte_order!$E:$E)</f>
        <v>21</v>
      </c>
      <c r="L5531" s="3">
        <v>21</v>
      </c>
    </row>
    <row r="5532" spans="1:12" x14ac:dyDescent="0.3">
      <c r="A5532" t="s">
        <v>281</v>
      </c>
      <c r="B5532" s="1">
        <v>44314</v>
      </c>
      <c r="C5532" s="1" t="str">
        <f t="shared" si="86"/>
        <v>21118</v>
      </c>
      <c r="D5532" t="s">
        <v>250</v>
      </c>
      <c r="E5532" t="s">
        <v>120</v>
      </c>
      <c r="F5532" t="s">
        <v>113</v>
      </c>
      <c r="G5532">
        <v>31.5</v>
      </c>
      <c r="H5532">
        <v>524</v>
      </c>
      <c r="I5532" t="s">
        <v>28</v>
      </c>
      <c r="J5532" t="str">
        <f>_xlfn.XLOOKUP(Table1_1[[#This Row],[Analyte]],[1]analyte_order!$B:$B,[1]analyte_order!$C:$C)</f>
        <v>757124-72-4</v>
      </c>
      <c r="K5532">
        <f>_xlfn.XLOOKUP(Table1_1[[#This Row],[CAS_rn]],[1]analyte_order!$C:$C,[1]analyte_order!$E:$E)</f>
        <v>22</v>
      </c>
      <c r="L5532" s="3">
        <v>0.216</v>
      </c>
    </row>
    <row r="5533" spans="1:12" x14ac:dyDescent="0.3">
      <c r="A5533" t="s">
        <v>281</v>
      </c>
      <c r="B5533" s="1">
        <v>44314</v>
      </c>
      <c r="C5533" s="1" t="str">
        <f t="shared" si="86"/>
        <v>21118</v>
      </c>
      <c r="D5533" t="s">
        <v>250</v>
      </c>
      <c r="E5533" t="s">
        <v>120</v>
      </c>
      <c r="F5533" t="s">
        <v>113</v>
      </c>
      <c r="G5533">
        <v>31.5</v>
      </c>
      <c r="H5533">
        <v>524</v>
      </c>
      <c r="I5533" t="s">
        <v>18</v>
      </c>
      <c r="J5533" t="str">
        <f>_xlfn.XLOOKUP(Table1_1[[#This Row],[Analyte]],[1]analyte_order!$B:$B,[1]analyte_order!$C:$C)</f>
        <v>27619-97-2</v>
      </c>
      <c r="K5533">
        <f>_xlfn.XLOOKUP(Table1_1[[#This Row],[CAS_rn]],[1]analyte_order!$C:$C,[1]analyte_order!$E:$E)</f>
        <v>23</v>
      </c>
      <c r="L5533" s="3">
        <v>8.6499999999999994E-2</v>
      </c>
    </row>
    <row r="5534" spans="1:12" x14ac:dyDescent="0.3">
      <c r="A5534" t="s">
        <v>281</v>
      </c>
      <c r="B5534" s="1">
        <v>44314</v>
      </c>
      <c r="C5534" s="1" t="str">
        <f t="shared" si="86"/>
        <v>21118</v>
      </c>
      <c r="D5534" t="s">
        <v>250</v>
      </c>
      <c r="E5534" t="s">
        <v>120</v>
      </c>
      <c r="F5534" t="s">
        <v>113</v>
      </c>
      <c r="G5534">
        <v>31.5</v>
      </c>
      <c r="H5534">
        <v>524</v>
      </c>
      <c r="I5534" t="s">
        <v>29</v>
      </c>
      <c r="J5534" t="str">
        <f>_xlfn.XLOOKUP(Table1_1[[#This Row],[Analyte]],[1]analyte_order!$B:$B,[1]analyte_order!$C:$C)</f>
        <v>39108-34-4</v>
      </c>
      <c r="K5534">
        <f>_xlfn.XLOOKUP(Table1_1[[#This Row],[CAS_rn]],[1]analyte_order!$C:$C,[1]analyte_order!$E:$E)</f>
        <v>24</v>
      </c>
      <c r="L5534" s="3">
        <v>2.62</v>
      </c>
    </row>
    <row r="5535" spans="1:12" x14ac:dyDescent="0.3">
      <c r="A5535" t="s">
        <v>281</v>
      </c>
      <c r="B5535" s="1">
        <v>44314</v>
      </c>
      <c r="C5535" s="1" t="str">
        <f t="shared" si="86"/>
        <v>21118</v>
      </c>
      <c r="D5535" t="s">
        <v>250</v>
      </c>
      <c r="E5535" t="s">
        <v>120</v>
      </c>
      <c r="F5535" t="s">
        <v>113</v>
      </c>
      <c r="G5535">
        <v>31.5</v>
      </c>
      <c r="H5535">
        <v>524</v>
      </c>
      <c r="I5535" t="s">
        <v>30</v>
      </c>
      <c r="J5535" t="str">
        <f>_xlfn.XLOOKUP(Table1_1[[#This Row],[Analyte]],[1]analyte_order!$B:$B,[1]analyte_order!$C:$C)</f>
        <v>120226-60-0</v>
      </c>
      <c r="K5535">
        <f>_xlfn.XLOOKUP(Table1_1[[#This Row],[CAS_rn]],[1]analyte_order!$C:$C,[1]analyte_order!$E:$E)</f>
        <v>25</v>
      </c>
      <c r="L5535" s="3">
        <v>6.74</v>
      </c>
    </row>
    <row r="5536" spans="1:12" x14ac:dyDescent="0.3">
      <c r="A5536" t="s">
        <v>281</v>
      </c>
      <c r="B5536" s="1">
        <v>44314</v>
      </c>
      <c r="C5536" s="1" t="str">
        <f t="shared" si="86"/>
        <v>21118</v>
      </c>
      <c r="D5536" t="s">
        <v>250</v>
      </c>
      <c r="E5536" t="s">
        <v>120</v>
      </c>
      <c r="F5536" t="s">
        <v>113</v>
      </c>
      <c r="G5536">
        <v>31.5</v>
      </c>
      <c r="H5536">
        <v>524</v>
      </c>
      <c r="I5536" t="s">
        <v>31</v>
      </c>
      <c r="J5536" t="str">
        <f>_xlfn.XLOOKUP(Table1_1[[#This Row],[Analyte]],[1]analyte_order!$B:$B,[1]analyte_order!$C:$C)</f>
        <v>2355-31-9</v>
      </c>
      <c r="K5536">
        <f>_xlfn.XLOOKUP(Table1_1[[#This Row],[CAS_rn]],[1]analyte_order!$C:$C,[1]analyte_order!$E:$E)</f>
        <v>26</v>
      </c>
      <c r="L5536" s="3">
        <v>8.6499999999999994E-2</v>
      </c>
    </row>
    <row r="5537" spans="1:12" x14ac:dyDescent="0.3">
      <c r="A5537" t="s">
        <v>281</v>
      </c>
      <c r="B5537" s="1">
        <v>44314</v>
      </c>
      <c r="C5537" s="1" t="str">
        <f t="shared" si="86"/>
        <v>21118</v>
      </c>
      <c r="D5537" t="s">
        <v>250</v>
      </c>
      <c r="E5537" t="s">
        <v>120</v>
      </c>
      <c r="F5537" t="s">
        <v>113</v>
      </c>
      <c r="G5537">
        <v>31.5</v>
      </c>
      <c r="H5537">
        <v>524</v>
      </c>
      <c r="I5537" t="s">
        <v>32</v>
      </c>
      <c r="J5537" t="str">
        <f>_xlfn.XLOOKUP(Table1_1[[#This Row],[Analyte]],[1]analyte_order!$B:$B,[1]analyte_order!$C:$C)</f>
        <v>2991-50-6</v>
      </c>
      <c r="K5537">
        <f>_xlfn.XLOOKUP(Table1_1[[#This Row],[CAS_rn]],[1]analyte_order!$C:$C,[1]analyte_order!$E:$E)</f>
        <v>27</v>
      </c>
      <c r="L5537" s="3">
        <v>8.6499999999999994E-2</v>
      </c>
    </row>
    <row r="5538" spans="1:12" x14ac:dyDescent="0.3">
      <c r="A5538" t="s">
        <v>281</v>
      </c>
      <c r="B5538" s="1">
        <v>44314</v>
      </c>
      <c r="C5538" s="1" t="str">
        <f t="shared" si="86"/>
        <v>21118</v>
      </c>
      <c r="D5538" t="s">
        <v>250</v>
      </c>
      <c r="E5538" t="s">
        <v>120</v>
      </c>
      <c r="F5538" t="s">
        <v>113</v>
      </c>
      <c r="G5538">
        <v>31.5</v>
      </c>
      <c r="H5538">
        <v>524</v>
      </c>
      <c r="I5538" t="s">
        <v>33</v>
      </c>
      <c r="J5538" t="str">
        <f>_xlfn.XLOOKUP(Table1_1[[#This Row],[Analyte]],[1]analyte_order!$B:$B,[1]analyte_order!$C:$C)</f>
        <v>754-91-6</v>
      </c>
      <c r="K5538">
        <f>_xlfn.XLOOKUP(Table1_1[[#This Row],[CAS_rn]],[1]analyte_order!$C:$C,[1]analyte_order!$E:$E)</f>
        <v>28</v>
      </c>
      <c r="L5538" s="3">
        <v>10.199999999999999</v>
      </c>
    </row>
    <row r="5539" spans="1:12" x14ac:dyDescent="0.3">
      <c r="A5539" t="s">
        <v>281</v>
      </c>
      <c r="B5539" s="1">
        <v>44314</v>
      </c>
      <c r="C5539" s="1" t="str">
        <f t="shared" si="86"/>
        <v>21118</v>
      </c>
      <c r="D5539" t="s">
        <v>250</v>
      </c>
      <c r="E5539" t="s">
        <v>120</v>
      </c>
      <c r="F5539" t="s">
        <v>113</v>
      </c>
      <c r="G5539">
        <v>31.5</v>
      </c>
      <c r="H5539">
        <v>524</v>
      </c>
      <c r="I5539" t="s">
        <v>34</v>
      </c>
      <c r="J5539" t="str">
        <f>_xlfn.XLOOKUP(Table1_1[[#This Row],[Analyte]],[1]analyte_order!$B:$B,[1]analyte_order!$C:$C)</f>
        <v>2806-24-8</v>
      </c>
      <c r="K5539">
        <f>_xlfn.XLOOKUP(Table1_1[[#This Row],[CAS_rn]],[1]analyte_order!$C:$C,[1]analyte_order!$E:$E)</f>
        <v>29</v>
      </c>
      <c r="L5539" s="3">
        <v>8.6499999999999994E-2</v>
      </c>
    </row>
    <row r="5540" spans="1:12" x14ac:dyDescent="0.3">
      <c r="A5540" t="s">
        <v>281</v>
      </c>
      <c r="B5540" s="1">
        <v>44314</v>
      </c>
      <c r="C5540" s="1" t="str">
        <f t="shared" si="86"/>
        <v>21118</v>
      </c>
      <c r="D5540" t="s">
        <v>250</v>
      </c>
      <c r="E5540" t="s">
        <v>120</v>
      </c>
      <c r="F5540" t="s">
        <v>113</v>
      </c>
      <c r="G5540">
        <v>31.5</v>
      </c>
      <c r="H5540">
        <v>524</v>
      </c>
      <c r="I5540" t="s">
        <v>35</v>
      </c>
      <c r="J5540" t="str">
        <f>_xlfn.XLOOKUP(Table1_1[[#This Row],[Analyte]],[1]analyte_order!$B:$B,[1]analyte_order!$C:$C)</f>
        <v>31506-32-8</v>
      </c>
      <c r="K5540">
        <f>_xlfn.XLOOKUP(Table1_1[[#This Row],[CAS_rn]],[1]analyte_order!$C:$C,[1]analyte_order!$E:$E)</f>
        <v>30</v>
      </c>
      <c r="L5540" s="3">
        <v>8.6499999999999994E-2</v>
      </c>
    </row>
    <row r="5541" spans="1:12" x14ac:dyDescent="0.3">
      <c r="A5541" t="s">
        <v>281</v>
      </c>
      <c r="B5541" s="1">
        <v>44314</v>
      </c>
      <c r="C5541" s="1" t="str">
        <f t="shared" si="86"/>
        <v>21118</v>
      </c>
      <c r="D5541" t="s">
        <v>250</v>
      </c>
      <c r="E5541" t="s">
        <v>120</v>
      </c>
      <c r="F5541" t="s">
        <v>113</v>
      </c>
      <c r="G5541">
        <v>31.5</v>
      </c>
      <c r="H5541">
        <v>524</v>
      </c>
      <c r="I5541" t="s">
        <v>36</v>
      </c>
      <c r="J5541" t="str">
        <f>_xlfn.XLOOKUP(Table1_1[[#This Row],[Analyte]],[1]analyte_order!$B:$B,[1]analyte_order!$C:$C)</f>
        <v>4151-50-2</v>
      </c>
      <c r="K5541">
        <f>_xlfn.XLOOKUP(Table1_1[[#This Row],[CAS_rn]],[1]analyte_order!$C:$C,[1]analyte_order!$E:$E)</f>
        <v>31</v>
      </c>
      <c r="L5541" s="3">
        <v>8.6499999999999994E-2</v>
      </c>
    </row>
    <row r="5542" spans="1:12" x14ac:dyDescent="0.3">
      <c r="A5542" t="s">
        <v>281</v>
      </c>
      <c r="B5542" s="1">
        <v>44314</v>
      </c>
      <c r="C5542" s="1" t="str">
        <f t="shared" si="86"/>
        <v>21118</v>
      </c>
      <c r="D5542" t="s">
        <v>250</v>
      </c>
      <c r="E5542" t="s">
        <v>120</v>
      </c>
      <c r="F5542" t="s">
        <v>113</v>
      </c>
      <c r="G5542">
        <v>31.5</v>
      </c>
      <c r="H5542">
        <v>524</v>
      </c>
      <c r="I5542" t="s">
        <v>37</v>
      </c>
      <c r="J5542" t="str">
        <f>_xlfn.XLOOKUP(Table1_1[[#This Row],[Analyte]],[1]analyte_order!$B:$B,[1]analyte_order!$C:$C)</f>
        <v>13252-13-6</v>
      </c>
      <c r="K5542">
        <f>_xlfn.XLOOKUP(Table1_1[[#This Row],[CAS_rn]],[1]analyte_order!$C:$C,[1]analyte_order!$E:$E)</f>
        <v>34</v>
      </c>
      <c r="L5542" s="3">
        <v>8.6499999999999994E-2</v>
      </c>
    </row>
    <row r="5543" spans="1:12" x14ac:dyDescent="0.3">
      <c r="A5543" t="s">
        <v>281</v>
      </c>
      <c r="B5543" s="1">
        <v>44314</v>
      </c>
      <c r="C5543" s="1" t="str">
        <f t="shared" si="86"/>
        <v>21118</v>
      </c>
      <c r="D5543" t="s">
        <v>250</v>
      </c>
      <c r="E5543" t="s">
        <v>120</v>
      </c>
      <c r="F5543" t="s">
        <v>113</v>
      </c>
      <c r="G5543">
        <v>31.5</v>
      </c>
      <c r="H5543">
        <v>524</v>
      </c>
      <c r="I5543" t="s">
        <v>38</v>
      </c>
      <c r="J5543" t="str">
        <f>_xlfn.XLOOKUP(Table1_1[[#This Row],[Analyte]],[1]analyte_order!$B:$B,[1]analyte_order!$C:$C)</f>
        <v>919005-14-4</v>
      </c>
      <c r="K5543">
        <f>_xlfn.XLOOKUP(Table1_1[[#This Row],[CAS_rn]],[1]analyte_order!$C:$C,[1]analyte_order!$E:$E)</f>
        <v>35</v>
      </c>
      <c r="L5543" s="3">
        <v>8.6499999999999994E-2</v>
      </c>
    </row>
    <row r="5544" spans="1:12" x14ac:dyDescent="0.3">
      <c r="A5544" t="s">
        <v>281</v>
      </c>
      <c r="B5544" s="1">
        <v>44314</v>
      </c>
      <c r="C5544" s="1" t="str">
        <f t="shared" si="86"/>
        <v>21118</v>
      </c>
      <c r="D5544" t="s">
        <v>250</v>
      </c>
      <c r="E5544" t="s">
        <v>120</v>
      </c>
      <c r="F5544" t="s">
        <v>113</v>
      </c>
      <c r="G5544">
        <v>31.5</v>
      </c>
      <c r="H5544">
        <v>524</v>
      </c>
      <c r="I5544" t="s">
        <v>39</v>
      </c>
      <c r="J5544" t="str">
        <f>_xlfn.XLOOKUP(Table1_1[[#This Row],[Analyte]],[1]analyte_order!$B:$B,[1]analyte_order!$C:$C)</f>
        <v>756426-58-1</v>
      </c>
      <c r="K5544">
        <f>_xlfn.XLOOKUP(Table1_1[[#This Row],[CAS_rn]],[1]analyte_order!$C:$C,[1]analyte_order!$E:$E)</f>
        <v>36</v>
      </c>
      <c r="L5544" s="3">
        <v>8.6499999999999994E-2</v>
      </c>
    </row>
    <row r="5545" spans="1:12" x14ac:dyDescent="0.3">
      <c r="A5545" t="s">
        <v>281</v>
      </c>
      <c r="B5545" s="1">
        <v>44314</v>
      </c>
      <c r="C5545" s="1" t="str">
        <f t="shared" si="86"/>
        <v>21118</v>
      </c>
      <c r="D5545" t="s">
        <v>250</v>
      </c>
      <c r="E5545" t="s">
        <v>120</v>
      </c>
      <c r="F5545" t="s">
        <v>113</v>
      </c>
      <c r="G5545">
        <v>31.5</v>
      </c>
      <c r="H5545">
        <v>524</v>
      </c>
      <c r="I5545" t="s">
        <v>40</v>
      </c>
      <c r="J5545" t="str">
        <f>_xlfn.XLOOKUP(Table1_1[[#This Row],[Analyte]],[1]analyte_order!$B:$B,[1]analyte_order!$C:$C)</f>
        <v>763051-92-9</v>
      </c>
      <c r="K5545">
        <f>_xlfn.XLOOKUP(Table1_1[[#This Row],[CAS_rn]],[1]analyte_order!$C:$C,[1]analyte_order!$E:$E)</f>
        <v>37</v>
      </c>
      <c r="L5545" s="3">
        <v>8.6499999999999994E-2</v>
      </c>
    </row>
    <row r="5546" spans="1:12" x14ac:dyDescent="0.3">
      <c r="A5546" t="s">
        <v>281</v>
      </c>
      <c r="B5546" s="1">
        <v>44314</v>
      </c>
      <c r="C5546" s="1" t="str">
        <f t="shared" si="86"/>
        <v>21118</v>
      </c>
      <c r="D5546" t="s">
        <v>250</v>
      </c>
      <c r="E5546" t="s">
        <v>120</v>
      </c>
      <c r="F5546" t="s">
        <v>113</v>
      </c>
      <c r="G5546">
        <v>31.5</v>
      </c>
      <c r="H5546">
        <v>524</v>
      </c>
      <c r="I5546" t="s">
        <v>41</v>
      </c>
      <c r="J5546" t="str">
        <f>_xlfn.XLOOKUP(Table1_1[[#This Row],[Analyte]],[1]analyte_order!$B:$B,[1]analyte_order!$C:$C)</f>
        <v>356-02-5</v>
      </c>
      <c r="K5546">
        <f>_xlfn.XLOOKUP(Table1_1[[#This Row],[CAS_rn]],[1]analyte_order!$C:$C,[1]analyte_order!$E:$E)</f>
        <v>38</v>
      </c>
      <c r="L5546" s="3">
        <v>0.86499999999999999</v>
      </c>
    </row>
    <row r="5547" spans="1:12" x14ac:dyDescent="0.3">
      <c r="A5547" t="s">
        <v>281</v>
      </c>
      <c r="B5547" s="1">
        <v>44314</v>
      </c>
      <c r="C5547" s="1" t="str">
        <f t="shared" si="86"/>
        <v>21118</v>
      </c>
      <c r="D5547" t="s">
        <v>250</v>
      </c>
      <c r="E5547" t="s">
        <v>120</v>
      </c>
      <c r="F5547" t="s">
        <v>113</v>
      </c>
      <c r="G5547">
        <v>31.5</v>
      </c>
      <c r="H5547">
        <v>524</v>
      </c>
      <c r="I5547" t="s">
        <v>42</v>
      </c>
      <c r="J5547" t="str">
        <f>_xlfn.XLOOKUP(Table1_1[[#This Row],[Analyte]],[1]analyte_order!$B:$B,[1]analyte_order!$C:$C)</f>
        <v>914637-49-3</v>
      </c>
      <c r="K5547">
        <f>_xlfn.XLOOKUP(Table1_1[[#This Row],[CAS_rn]],[1]analyte_order!$C:$C,[1]analyte_order!$E:$E)</f>
        <v>39</v>
      </c>
      <c r="L5547" s="3">
        <v>8.6499999999999994E-2</v>
      </c>
    </row>
    <row r="5548" spans="1:12" x14ac:dyDescent="0.3">
      <c r="A5548" t="s">
        <v>281</v>
      </c>
      <c r="B5548" s="1">
        <v>44314</v>
      </c>
      <c r="C5548" s="1" t="str">
        <f t="shared" si="86"/>
        <v>21118</v>
      </c>
      <c r="D5548" t="s">
        <v>250</v>
      </c>
      <c r="E5548" t="s">
        <v>120</v>
      </c>
      <c r="F5548" t="s">
        <v>113</v>
      </c>
      <c r="G5548">
        <v>31.5</v>
      </c>
      <c r="H5548">
        <v>524</v>
      </c>
      <c r="I5548" t="s">
        <v>43</v>
      </c>
      <c r="J5548" t="str">
        <f>_xlfn.XLOOKUP(Table1_1[[#This Row],[Analyte]],[1]analyte_order!$B:$B,[1]analyte_order!$C:$C)</f>
        <v>812-70-4</v>
      </c>
      <c r="K5548">
        <f>_xlfn.XLOOKUP(Table1_1[[#This Row],[CAS_rn]],[1]analyte_order!$C:$C,[1]analyte_order!$E:$E)</f>
        <v>40</v>
      </c>
      <c r="L5548" s="3">
        <v>7.05</v>
      </c>
    </row>
    <row r="5549" spans="1:12" x14ac:dyDescent="0.3">
      <c r="A5549" t="s">
        <v>281</v>
      </c>
      <c r="B5549" s="1">
        <v>44314</v>
      </c>
      <c r="C5549" s="1" t="str">
        <f t="shared" si="86"/>
        <v>21118</v>
      </c>
      <c r="D5549" t="s">
        <v>250</v>
      </c>
      <c r="E5549" t="s">
        <v>120</v>
      </c>
      <c r="F5549" t="s">
        <v>113</v>
      </c>
      <c r="G5549">
        <v>31.5</v>
      </c>
      <c r="H5549">
        <v>524</v>
      </c>
      <c r="I5549" t="s">
        <v>44</v>
      </c>
      <c r="J5549" t="str">
        <f>_xlfn.XLOOKUP(Table1_1[[#This Row],[Analyte]],[1]analyte_order!$B:$B,[1]analyte_order!$C:$C)</f>
        <v>53826-12-3</v>
      </c>
      <c r="K5549">
        <f>_xlfn.XLOOKUP(Table1_1[[#This Row],[CAS_rn]],[1]analyte_order!$C:$C,[1]analyte_order!$E:$E)</f>
        <v>41</v>
      </c>
      <c r="L5549" s="3">
        <v>8.6499999999999994E-2</v>
      </c>
    </row>
    <row r="5550" spans="1:12" x14ac:dyDescent="0.3">
      <c r="A5550" t="s">
        <v>281</v>
      </c>
      <c r="B5550" s="1">
        <v>44314</v>
      </c>
      <c r="C5550" s="1" t="str">
        <f t="shared" si="86"/>
        <v>21118</v>
      </c>
      <c r="D5550" t="s">
        <v>250</v>
      </c>
      <c r="E5550" t="s">
        <v>120</v>
      </c>
      <c r="F5550" t="s">
        <v>113</v>
      </c>
      <c r="G5550">
        <v>31.5</v>
      </c>
      <c r="H5550">
        <v>524</v>
      </c>
      <c r="I5550" t="s">
        <v>45</v>
      </c>
      <c r="J5550" t="str">
        <f>_xlfn.XLOOKUP(Table1_1[[#This Row],[Analyte]],[1]analyte_order!$B:$B,[1]analyte_order!$C:$C)</f>
        <v>27854-31-5</v>
      </c>
      <c r="K5550">
        <f>_xlfn.XLOOKUP(Table1_1[[#This Row],[CAS_rn]],[1]analyte_order!$C:$C,[1]analyte_order!$E:$E)</f>
        <v>42</v>
      </c>
      <c r="L5550" s="3">
        <v>8.6499999999999994E-2</v>
      </c>
    </row>
    <row r="5551" spans="1:12" x14ac:dyDescent="0.3">
      <c r="A5551" t="s">
        <v>281</v>
      </c>
      <c r="B5551" s="1">
        <v>44314</v>
      </c>
      <c r="C5551" s="1" t="str">
        <f t="shared" si="86"/>
        <v>21118</v>
      </c>
      <c r="D5551" t="s">
        <v>250</v>
      </c>
      <c r="E5551" t="s">
        <v>120</v>
      </c>
      <c r="F5551" t="s">
        <v>113</v>
      </c>
      <c r="G5551">
        <v>31.5</v>
      </c>
      <c r="H5551">
        <v>524</v>
      </c>
      <c r="I5551" t="s">
        <v>46</v>
      </c>
      <c r="J5551" t="str">
        <f>_xlfn.XLOOKUP(Table1_1[[#This Row],[Analyte]],[1]analyte_order!$B:$B,[1]analyte_order!$C:$C)</f>
        <v>53826-13-4</v>
      </c>
      <c r="K5551">
        <f>_xlfn.XLOOKUP(Table1_1[[#This Row],[CAS_rn]],[1]analyte_order!$C:$C,[1]analyte_order!$E:$E)</f>
        <v>43</v>
      </c>
      <c r="L5551" s="3">
        <v>8.6499999999999994E-2</v>
      </c>
    </row>
    <row r="5552" spans="1:12" x14ac:dyDescent="0.3">
      <c r="A5552" t="s">
        <v>281</v>
      </c>
      <c r="B5552" s="1">
        <v>44314</v>
      </c>
      <c r="C5552" s="1" t="str">
        <f t="shared" si="86"/>
        <v>21118</v>
      </c>
      <c r="D5552" t="s">
        <v>250</v>
      </c>
      <c r="E5552" t="s">
        <v>120</v>
      </c>
      <c r="F5552" t="s">
        <v>113</v>
      </c>
      <c r="G5552">
        <v>31.5</v>
      </c>
      <c r="H5552">
        <v>524</v>
      </c>
      <c r="I5552" t="s">
        <v>47</v>
      </c>
      <c r="J5552" t="str">
        <f>_xlfn.XLOOKUP(Table1_1[[#This Row],[Analyte]],[1]analyte_order!$B:$B,[1]analyte_order!$C:$C)</f>
        <v>161094-75-3</v>
      </c>
      <c r="K5552">
        <f>_xlfn.XLOOKUP(Table1_1[[#This Row],[CAS_rn]],[1]analyte_order!$C:$C,[1]analyte_order!$E:$E)</f>
        <v>44</v>
      </c>
      <c r="L5552" s="3">
        <v>8.6499999999999994E-2</v>
      </c>
    </row>
    <row r="5553" spans="1:12" x14ac:dyDescent="0.3">
      <c r="A5553" t="s">
        <v>281</v>
      </c>
      <c r="B5553" s="1">
        <v>44314</v>
      </c>
      <c r="C5553" s="1" t="str">
        <f t="shared" si="86"/>
        <v>21118</v>
      </c>
      <c r="D5553" t="s">
        <v>250</v>
      </c>
      <c r="E5553" t="s">
        <v>120</v>
      </c>
      <c r="F5553" t="s">
        <v>113</v>
      </c>
      <c r="G5553">
        <v>31.5</v>
      </c>
      <c r="H5553">
        <v>524</v>
      </c>
      <c r="I5553" t="s">
        <v>48</v>
      </c>
      <c r="J5553" t="str">
        <f>_xlfn.XLOOKUP(Table1_1[[#This Row],[Analyte]],[1]analyte_order!$B:$B,[1]analyte_order!$C:$C)</f>
        <v>70887-84-2</v>
      </c>
      <c r="K5553">
        <f>_xlfn.XLOOKUP(Table1_1[[#This Row],[CAS_rn]],[1]analyte_order!$C:$C,[1]analyte_order!$E:$E)</f>
        <v>45</v>
      </c>
      <c r="L5553" s="3">
        <v>8.6499999999999994E-2</v>
      </c>
    </row>
    <row r="5554" spans="1:12" x14ac:dyDescent="0.3">
      <c r="A5554" t="s">
        <v>281</v>
      </c>
      <c r="B5554" s="1">
        <v>44314</v>
      </c>
      <c r="C5554" s="1" t="str">
        <f t="shared" si="86"/>
        <v>21118</v>
      </c>
      <c r="D5554" t="s">
        <v>250</v>
      </c>
      <c r="E5554" t="s">
        <v>120</v>
      </c>
      <c r="F5554" t="s">
        <v>113</v>
      </c>
      <c r="G5554">
        <v>31.5</v>
      </c>
      <c r="H5554">
        <v>524</v>
      </c>
      <c r="I5554" t="s">
        <v>49</v>
      </c>
      <c r="J5554" t="str">
        <f>_xlfn.XLOOKUP(Table1_1[[#This Row],[Analyte]],[1]analyte_order!$B:$B,[1]analyte_order!$C:$C)</f>
        <v>57677-95-9</v>
      </c>
      <c r="K5554">
        <f>_xlfn.XLOOKUP(Table1_1[[#This Row],[CAS_rn]],[1]analyte_order!$C:$C,[1]analyte_order!$E:$E)</f>
        <v>46</v>
      </c>
      <c r="L5554" s="3">
        <v>0.216</v>
      </c>
    </row>
    <row r="5555" spans="1:12" x14ac:dyDescent="0.3">
      <c r="A5555" t="s">
        <v>281</v>
      </c>
      <c r="B5555" s="1">
        <v>44314</v>
      </c>
      <c r="C5555" s="1" t="str">
        <f t="shared" si="86"/>
        <v>21118</v>
      </c>
      <c r="D5555" t="s">
        <v>250</v>
      </c>
      <c r="E5555" t="s">
        <v>120</v>
      </c>
      <c r="F5555" t="s">
        <v>113</v>
      </c>
      <c r="G5555">
        <v>31.5</v>
      </c>
      <c r="H5555">
        <v>524</v>
      </c>
      <c r="I5555" t="s">
        <v>50</v>
      </c>
      <c r="J5555" t="str">
        <f>_xlfn.XLOOKUP(Table1_1[[#This Row],[Analyte]],[1]analyte_order!$B:$B,[1]analyte_order!$C:$C)</f>
        <v>30334-69-1</v>
      </c>
      <c r="K5555">
        <f>_xlfn.XLOOKUP(Table1_1[[#This Row],[CAS_rn]],[1]analyte_order!$C:$C,[1]analyte_order!$E:$E)</f>
        <v>51</v>
      </c>
      <c r="L5555" s="3">
        <v>11</v>
      </c>
    </row>
    <row r="5556" spans="1:12" x14ac:dyDescent="0.3">
      <c r="A5556" t="s">
        <v>281</v>
      </c>
      <c r="B5556" s="1">
        <v>44314</v>
      </c>
      <c r="C5556" s="1" t="str">
        <f t="shared" si="86"/>
        <v>21118</v>
      </c>
      <c r="D5556" t="s">
        <v>250</v>
      </c>
      <c r="E5556" t="s">
        <v>120</v>
      </c>
      <c r="F5556" t="s">
        <v>113</v>
      </c>
      <c r="G5556">
        <v>31.5</v>
      </c>
      <c r="H5556">
        <v>524</v>
      </c>
      <c r="I5556" t="s">
        <v>51</v>
      </c>
      <c r="J5556" t="str">
        <f>_xlfn.XLOOKUP(Table1_1[[#This Row],[Analyte]],[1]analyte_order!$B:$B,[1]analyte_order!$C:$C)</f>
        <v>41997-13-1</v>
      </c>
      <c r="K5556">
        <f>_xlfn.XLOOKUP(Table1_1[[#This Row],[CAS_rn]],[1]analyte_order!$C:$C,[1]analyte_order!$E:$E)</f>
        <v>52</v>
      </c>
      <c r="L5556" s="3">
        <v>61.6</v>
      </c>
    </row>
    <row r="5557" spans="1:12" x14ac:dyDescent="0.3">
      <c r="A5557" t="s">
        <v>281</v>
      </c>
      <c r="B5557" s="1">
        <v>44314</v>
      </c>
      <c r="C5557" s="1" t="str">
        <f t="shared" si="86"/>
        <v>21118</v>
      </c>
      <c r="D5557" t="s">
        <v>250</v>
      </c>
      <c r="E5557" t="s">
        <v>120</v>
      </c>
      <c r="F5557" t="s">
        <v>113</v>
      </c>
      <c r="G5557">
        <v>31.5</v>
      </c>
      <c r="H5557">
        <v>524</v>
      </c>
      <c r="I5557" t="s">
        <v>52</v>
      </c>
      <c r="J5557" t="str">
        <f>_xlfn.XLOOKUP(Table1_1[[#This Row],[Analyte]],[1]analyte_order!$B:$B,[1]analyte_order!$C:$C)</f>
        <v>423-41-6</v>
      </c>
      <c r="K5557">
        <f>_xlfn.XLOOKUP(Table1_1[[#This Row],[CAS_rn]],[1]analyte_order!$C:$C,[1]analyte_order!$E:$E)</f>
        <v>53</v>
      </c>
      <c r="L5557" s="3">
        <v>0.216</v>
      </c>
    </row>
    <row r="5558" spans="1:12" x14ac:dyDescent="0.3">
      <c r="A5558" t="s">
        <v>281</v>
      </c>
      <c r="B5558" s="1">
        <v>44314</v>
      </c>
      <c r="C5558" s="1" t="str">
        <f t="shared" si="86"/>
        <v>21118</v>
      </c>
      <c r="D5558" t="s">
        <v>250</v>
      </c>
      <c r="E5558" t="s">
        <v>120</v>
      </c>
      <c r="F5558" t="s">
        <v>113</v>
      </c>
      <c r="G5558">
        <v>31.5</v>
      </c>
      <c r="H5558">
        <v>524</v>
      </c>
      <c r="I5558" t="s">
        <v>53</v>
      </c>
      <c r="J5558" t="str">
        <f>_xlfn.XLOOKUP(Table1_1[[#This Row],[Analyte]],[1]analyte_order!$B:$B,[1]analyte_order!$C:$C)</f>
        <v>777011-38-8</v>
      </c>
      <c r="K5558">
        <f>_xlfn.XLOOKUP(Table1_1[[#This Row],[CAS_rn]],[1]analyte_order!$C:$C,[1]analyte_order!$E:$E)</f>
        <v>54</v>
      </c>
      <c r="L5558" s="3">
        <v>10.7</v>
      </c>
    </row>
    <row r="5559" spans="1:12" x14ac:dyDescent="0.3">
      <c r="A5559" t="s">
        <v>281</v>
      </c>
      <c r="B5559" s="1">
        <v>44314</v>
      </c>
      <c r="C5559" s="1" t="str">
        <f t="shared" si="86"/>
        <v>21118</v>
      </c>
      <c r="D5559" t="s">
        <v>250</v>
      </c>
      <c r="E5559" t="s">
        <v>120</v>
      </c>
      <c r="F5559" t="s">
        <v>113</v>
      </c>
      <c r="G5559">
        <v>31.5</v>
      </c>
      <c r="H5559">
        <v>524</v>
      </c>
      <c r="I5559" t="s">
        <v>54</v>
      </c>
      <c r="J5559" t="str">
        <f>_xlfn.XLOOKUP(Table1_1[[#This Row],[Analyte]],[1]analyte_order!$B:$B,[1]analyte_order!$C:$C)</f>
        <v>646-83-3</v>
      </c>
      <c r="K5559">
        <f>_xlfn.XLOOKUP(Table1_1[[#This Row],[CAS_rn]],[1]analyte_order!$C:$C,[1]analyte_order!$E:$E)</f>
        <v>55</v>
      </c>
      <c r="L5559" s="3">
        <v>8.6499999999999994E-2</v>
      </c>
    </row>
    <row r="5560" spans="1:12" x14ac:dyDescent="0.3">
      <c r="A5560" t="s">
        <v>281</v>
      </c>
      <c r="B5560" s="1">
        <v>44314</v>
      </c>
      <c r="C5560" s="1" t="str">
        <f t="shared" si="86"/>
        <v>21118</v>
      </c>
      <c r="D5560" t="s">
        <v>250</v>
      </c>
      <c r="E5560" t="s">
        <v>120</v>
      </c>
      <c r="F5560" t="s">
        <v>113</v>
      </c>
      <c r="G5560">
        <v>31.5</v>
      </c>
      <c r="H5560">
        <v>524</v>
      </c>
      <c r="I5560" t="s">
        <v>55</v>
      </c>
      <c r="J5560" t="str">
        <f>_xlfn.XLOOKUP(Table1_1[[#This Row],[Analyte]],[1]analyte_order!$B:$B,[1]analyte_order!$C:$C)</f>
        <v>678-41-1</v>
      </c>
      <c r="K5560">
        <f>_xlfn.XLOOKUP(Table1_1[[#This Row],[CAS_rn]],[1]analyte_order!$C:$C,[1]analyte_order!$E:$E)</f>
        <v>56</v>
      </c>
      <c r="L5560" s="3">
        <v>8.6499999999999994E-2</v>
      </c>
    </row>
    <row r="5561" spans="1:12" x14ac:dyDescent="0.3">
      <c r="A5561" t="s">
        <v>281</v>
      </c>
      <c r="B5561" s="1">
        <v>44314</v>
      </c>
      <c r="C5561" s="1" t="str">
        <f t="shared" si="86"/>
        <v>21118</v>
      </c>
      <c r="D5561" t="s">
        <v>250</v>
      </c>
      <c r="E5561" t="s">
        <v>120</v>
      </c>
      <c r="F5561" t="s">
        <v>113</v>
      </c>
      <c r="G5561">
        <v>31.5</v>
      </c>
      <c r="H5561">
        <v>524</v>
      </c>
      <c r="I5561" t="s">
        <v>56</v>
      </c>
      <c r="J5561" t="str">
        <f>_xlfn.XLOOKUP(Table1_1[[#This Row],[Analyte]],[1]analyte_order!$B:$B,[1]analyte_order!$C:$C)</f>
        <v>2965-52-8</v>
      </c>
      <c r="K5561">
        <f>_xlfn.XLOOKUP(Table1_1[[#This Row],[CAS_rn]],[1]analyte_order!$C:$C,[1]analyte_order!$E:$E)</f>
        <v>57</v>
      </c>
      <c r="L5561" s="3">
        <v>8.6499999999999994E-2</v>
      </c>
    </row>
    <row r="5562" spans="1:12" x14ac:dyDescent="0.3">
      <c r="A5562" t="s">
        <v>282</v>
      </c>
      <c r="B5562" s="1">
        <v>44314</v>
      </c>
      <c r="C5562" s="1" t="str">
        <f t="shared" si="86"/>
        <v>21118</v>
      </c>
      <c r="D5562" t="s">
        <v>250</v>
      </c>
      <c r="E5562" t="s">
        <v>120</v>
      </c>
      <c r="F5562" t="s">
        <v>115</v>
      </c>
      <c r="G5562">
        <v>31.5</v>
      </c>
      <c r="H5562">
        <v>524</v>
      </c>
      <c r="I5562" t="s">
        <v>7</v>
      </c>
      <c r="J5562" t="str">
        <f>_xlfn.XLOOKUP(Table1_1[[#This Row],[Analyte]],[1]analyte_order!$B:$B,[1]analyte_order!$C:$C)</f>
        <v>375-22-4</v>
      </c>
      <c r="K5562">
        <f>_xlfn.XLOOKUP(Table1_1[[#This Row],[CAS_rn]],[1]analyte_order!$C:$C,[1]analyte_order!$E:$E)</f>
        <v>1</v>
      </c>
      <c r="L5562" s="3">
        <v>8.1000000000000003E-2</v>
      </c>
    </row>
    <row r="5563" spans="1:12" x14ac:dyDescent="0.3">
      <c r="A5563" t="s">
        <v>282</v>
      </c>
      <c r="B5563" s="1">
        <v>44314</v>
      </c>
      <c r="C5563" s="1" t="str">
        <f t="shared" si="86"/>
        <v>21118</v>
      </c>
      <c r="D5563" t="s">
        <v>250</v>
      </c>
      <c r="E5563" t="s">
        <v>120</v>
      </c>
      <c r="F5563" t="s">
        <v>115</v>
      </c>
      <c r="G5563">
        <v>31.5</v>
      </c>
      <c r="H5563">
        <v>524</v>
      </c>
      <c r="I5563" t="s">
        <v>8</v>
      </c>
      <c r="J5563" t="str">
        <f>_xlfn.XLOOKUP(Table1_1[[#This Row],[Analyte]],[1]analyte_order!$B:$B,[1]analyte_order!$C:$C)</f>
        <v>2706-90-3</v>
      </c>
      <c r="K5563">
        <f>_xlfn.XLOOKUP(Table1_1[[#This Row],[CAS_rn]],[1]analyte_order!$C:$C,[1]analyte_order!$E:$E)</f>
        <v>2</v>
      </c>
      <c r="L5563" s="3">
        <v>8.1000000000000003E-2</v>
      </c>
    </row>
    <row r="5564" spans="1:12" x14ac:dyDescent="0.3">
      <c r="A5564" t="s">
        <v>282</v>
      </c>
      <c r="B5564" s="1">
        <v>44314</v>
      </c>
      <c r="C5564" s="1" t="str">
        <f t="shared" si="86"/>
        <v>21118</v>
      </c>
      <c r="D5564" t="s">
        <v>250</v>
      </c>
      <c r="E5564" t="s">
        <v>120</v>
      </c>
      <c r="F5564" t="s">
        <v>115</v>
      </c>
      <c r="G5564">
        <v>31.5</v>
      </c>
      <c r="H5564">
        <v>524</v>
      </c>
      <c r="I5564" t="s">
        <v>9</v>
      </c>
      <c r="J5564" t="str">
        <f>_xlfn.XLOOKUP(Table1_1[[#This Row],[Analyte]],[1]analyte_order!$B:$B,[1]analyte_order!$C:$C)</f>
        <v>307-24-4</v>
      </c>
      <c r="K5564">
        <f>_xlfn.XLOOKUP(Table1_1[[#This Row],[CAS_rn]],[1]analyte_order!$C:$C,[1]analyte_order!$E:$E)</f>
        <v>3</v>
      </c>
      <c r="L5564" s="3">
        <v>8.1000000000000003E-2</v>
      </c>
    </row>
    <row r="5565" spans="1:12" x14ac:dyDescent="0.3">
      <c r="A5565" t="s">
        <v>282</v>
      </c>
      <c r="B5565" s="1">
        <v>44314</v>
      </c>
      <c r="C5565" s="1" t="str">
        <f t="shared" si="86"/>
        <v>21118</v>
      </c>
      <c r="D5565" t="s">
        <v>250</v>
      </c>
      <c r="E5565" t="s">
        <v>120</v>
      </c>
      <c r="F5565" t="s">
        <v>115</v>
      </c>
      <c r="G5565">
        <v>31.5</v>
      </c>
      <c r="H5565">
        <v>524</v>
      </c>
      <c r="I5565" t="s">
        <v>10</v>
      </c>
      <c r="J5565" t="str">
        <f>_xlfn.XLOOKUP(Table1_1[[#This Row],[Analyte]],[1]analyte_order!$B:$B,[1]analyte_order!$C:$C)</f>
        <v>375-85-9</v>
      </c>
      <c r="K5565">
        <f>_xlfn.XLOOKUP(Table1_1[[#This Row],[CAS_rn]],[1]analyte_order!$C:$C,[1]analyte_order!$E:$E)</f>
        <v>4</v>
      </c>
      <c r="L5565" s="3">
        <v>8.1000000000000003E-2</v>
      </c>
    </row>
    <row r="5566" spans="1:12" x14ac:dyDescent="0.3">
      <c r="A5566" t="s">
        <v>282</v>
      </c>
      <c r="B5566" s="1">
        <v>44314</v>
      </c>
      <c r="C5566" s="1" t="str">
        <f t="shared" si="86"/>
        <v>21118</v>
      </c>
      <c r="D5566" t="s">
        <v>250</v>
      </c>
      <c r="E5566" t="s">
        <v>120</v>
      </c>
      <c r="F5566" t="s">
        <v>115</v>
      </c>
      <c r="G5566">
        <v>31.5</v>
      </c>
      <c r="H5566">
        <v>524</v>
      </c>
      <c r="I5566" t="s">
        <v>11</v>
      </c>
      <c r="J5566" t="str">
        <f>_xlfn.XLOOKUP(Table1_1[[#This Row],[Analyte]],[1]analyte_order!$B:$B,[1]analyte_order!$C:$C)</f>
        <v>335-67-1</v>
      </c>
      <c r="K5566">
        <f>_xlfn.XLOOKUP(Table1_1[[#This Row],[CAS_rn]],[1]analyte_order!$C:$C,[1]analyte_order!$E:$E)</f>
        <v>5</v>
      </c>
      <c r="L5566" s="3">
        <v>8.1000000000000003E-2</v>
      </c>
    </row>
    <row r="5567" spans="1:12" x14ac:dyDescent="0.3">
      <c r="A5567" t="s">
        <v>282</v>
      </c>
      <c r="B5567" s="1">
        <v>44314</v>
      </c>
      <c r="C5567" s="1" t="str">
        <f t="shared" si="86"/>
        <v>21118</v>
      </c>
      <c r="D5567" t="s">
        <v>250</v>
      </c>
      <c r="E5567" t="s">
        <v>120</v>
      </c>
      <c r="F5567" t="s">
        <v>115</v>
      </c>
      <c r="G5567">
        <v>31.5</v>
      </c>
      <c r="H5567">
        <v>524</v>
      </c>
      <c r="I5567" t="s">
        <v>12</v>
      </c>
      <c r="J5567" t="str">
        <f>_xlfn.XLOOKUP(Table1_1[[#This Row],[Analyte]],[1]analyte_order!$B:$B,[1]analyte_order!$C:$C)</f>
        <v>375-95-1</v>
      </c>
      <c r="K5567">
        <f>_xlfn.XLOOKUP(Table1_1[[#This Row],[CAS_rn]],[1]analyte_order!$C:$C,[1]analyte_order!$E:$E)</f>
        <v>6</v>
      </c>
      <c r="L5567" s="3">
        <v>8.1000000000000003E-2</v>
      </c>
    </row>
    <row r="5568" spans="1:12" x14ac:dyDescent="0.3">
      <c r="A5568" t="s">
        <v>282</v>
      </c>
      <c r="B5568" s="1">
        <v>44314</v>
      </c>
      <c r="C5568" s="1" t="str">
        <f t="shared" si="86"/>
        <v>21118</v>
      </c>
      <c r="D5568" t="s">
        <v>250</v>
      </c>
      <c r="E5568" t="s">
        <v>120</v>
      </c>
      <c r="F5568" t="s">
        <v>115</v>
      </c>
      <c r="G5568">
        <v>31.5</v>
      </c>
      <c r="H5568">
        <v>524</v>
      </c>
      <c r="I5568" t="s">
        <v>19</v>
      </c>
      <c r="J5568" t="str">
        <f>_xlfn.XLOOKUP(Table1_1[[#This Row],[Analyte]],[1]analyte_order!$B:$B,[1]analyte_order!$C:$C)</f>
        <v>335-76-2</v>
      </c>
      <c r="K5568">
        <f>_xlfn.XLOOKUP(Table1_1[[#This Row],[CAS_rn]],[1]analyte_order!$C:$C,[1]analyte_order!$E:$E)</f>
        <v>7</v>
      </c>
      <c r="L5568" s="3">
        <v>2.58</v>
      </c>
    </row>
    <row r="5569" spans="1:12" x14ac:dyDescent="0.3">
      <c r="A5569" t="s">
        <v>282</v>
      </c>
      <c r="B5569" s="1">
        <v>44314</v>
      </c>
      <c r="C5569" s="1" t="str">
        <f t="shared" si="86"/>
        <v>21118</v>
      </c>
      <c r="D5569" t="s">
        <v>250</v>
      </c>
      <c r="E5569" t="s">
        <v>120</v>
      </c>
      <c r="F5569" t="s">
        <v>115</v>
      </c>
      <c r="G5569">
        <v>31.5</v>
      </c>
      <c r="H5569">
        <v>524</v>
      </c>
      <c r="I5569" t="s">
        <v>20</v>
      </c>
      <c r="J5569" t="str">
        <f>_xlfn.XLOOKUP(Table1_1[[#This Row],[Analyte]],[1]analyte_order!$B:$B,[1]analyte_order!$C:$C)</f>
        <v>2058-94-8</v>
      </c>
      <c r="K5569">
        <f>_xlfn.XLOOKUP(Table1_1[[#This Row],[CAS_rn]],[1]analyte_order!$C:$C,[1]analyte_order!$E:$E)</f>
        <v>8</v>
      </c>
      <c r="L5569" s="3">
        <v>4.91</v>
      </c>
    </row>
    <row r="5570" spans="1:12" x14ac:dyDescent="0.3">
      <c r="A5570" t="s">
        <v>282</v>
      </c>
      <c r="B5570" s="1">
        <v>44314</v>
      </c>
      <c r="C5570" s="1" t="str">
        <f t="shared" ref="C5570:C5633" si="87">TEXT(B5570,"yy")&amp;TEXT((B5570-DATEVALUE("1/1/"&amp;TEXT(B5570,"yy"))+1),"000")</f>
        <v>21118</v>
      </c>
      <c r="D5570" t="s">
        <v>250</v>
      </c>
      <c r="E5570" t="s">
        <v>120</v>
      </c>
      <c r="F5570" t="s">
        <v>115</v>
      </c>
      <c r="G5570">
        <v>31.5</v>
      </c>
      <c r="H5570">
        <v>524</v>
      </c>
      <c r="I5570" t="s">
        <v>21</v>
      </c>
      <c r="J5570" t="str">
        <f>_xlfn.XLOOKUP(Table1_1[[#This Row],[Analyte]],[1]analyte_order!$B:$B,[1]analyte_order!$C:$C)</f>
        <v>307-55-1</v>
      </c>
      <c r="K5570">
        <f>_xlfn.XLOOKUP(Table1_1[[#This Row],[CAS_rn]],[1]analyte_order!$C:$C,[1]analyte_order!$E:$E)</f>
        <v>9</v>
      </c>
      <c r="L5570" s="3">
        <v>5.87</v>
      </c>
    </row>
    <row r="5571" spans="1:12" x14ac:dyDescent="0.3">
      <c r="A5571" t="s">
        <v>282</v>
      </c>
      <c r="B5571" s="1">
        <v>44314</v>
      </c>
      <c r="C5571" s="1" t="str">
        <f t="shared" si="87"/>
        <v>21118</v>
      </c>
      <c r="D5571" t="s">
        <v>250</v>
      </c>
      <c r="E5571" t="s">
        <v>120</v>
      </c>
      <c r="F5571" t="s">
        <v>115</v>
      </c>
      <c r="G5571">
        <v>31.5</v>
      </c>
      <c r="H5571">
        <v>524</v>
      </c>
      <c r="I5571" t="s">
        <v>22</v>
      </c>
      <c r="J5571" t="str">
        <f>_xlfn.XLOOKUP(Table1_1[[#This Row],[Analyte]],[1]analyte_order!$B:$B,[1]analyte_order!$C:$C)</f>
        <v>72629-94-8</v>
      </c>
      <c r="K5571">
        <f>_xlfn.XLOOKUP(Table1_1[[#This Row],[CAS_rn]],[1]analyte_order!$C:$C,[1]analyte_order!$E:$E)</f>
        <v>10</v>
      </c>
      <c r="L5571" s="3">
        <v>3.49</v>
      </c>
    </row>
    <row r="5572" spans="1:12" x14ac:dyDescent="0.3">
      <c r="A5572" t="s">
        <v>282</v>
      </c>
      <c r="B5572" s="1">
        <v>44314</v>
      </c>
      <c r="C5572" s="1" t="str">
        <f t="shared" si="87"/>
        <v>21118</v>
      </c>
      <c r="D5572" t="s">
        <v>250</v>
      </c>
      <c r="E5572" t="s">
        <v>120</v>
      </c>
      <c r="F5572" t="s">
        <v>115</v>
      </c>
      <c r="G5572">
        <v>31.5</v>
      </c>
      <c r="H5572">
        <v>524</v>
      </c>
      <c r="I5572" t="s">
        <v>23</v>
      </c>
      <c r="J5572" t="str">
        <f>_xlfn.XLOOKUP(Table1_1[[#This Row],[Analyte]],[1]analyte_order!$B:$B,[1]analyte_order!$C:$C)</f>
        <v>376-06-7</v>
      </c>
      <c r="K5572">
        <f>_xlfn.XLOOKUP(Table1_1[[#This Row],[CAS_rn]],[1]analyte_order!$C:$C,[1]analyte_order!$E:$E)</f>
        <v>11</v>
      </c>
      <c r="L5572" s="3">
        <v>3.71</v>
      </c>
    </row>
    <row r="5573" spans="1:12" x14ac:dyDescent="0.3">
      <c r="A5573" t="s">
        <v>282</v>
      </c>
      <c r="B5573" s="1">
        <v>44314</v>
      </c>
      <c r="C5573" s="1" t="str">
        <f t="shared" si="87"/>
        <v>21118</v>
      </c>
      <c r="D5573" t="s">
        <v>250</v>
      </c>
      <c r="E5573" t="s">
        <v>120</v>
      </c>
      <c r="F5573" t="s">
        <v>115</v>
      </c>
      <c r="G5573">
        <v>31.5</v>
      </c>
      <c r="H5573">
        <v>524</v>
      </c>
      <c r="I5573" t="s">
        <v>24</v>
      </c>
      <c r="J5573" t="str">
        <f>_xlfn.XLOOKUP(Table1_1[[#This Row],[Analyte]],[1]analyte_order!$B:$B,[1]analyte_order!$C:$C)</f>
        <v>67905-19-5</v>
      </c>
      <c r="K5573">
        <f>_xlfn.XLOOKUP(Table1_1[[#This Row],[CAS_rn]],[1]analyte_order!$C:$C,[1]analyte_order!$E:$E)</f>
        <v>12</v>
      </c>
      <c r="L5573" s="3">
        <v>8.1000000000000003E-2</v>
      </c>
    </row>
    <row r="5574" spans="1:12" x14ac:dyDescent="0.3">
      <c r="A5574" t="s">
        <v>282</v>
      </c>
      <c r="B5574" s="1">
        <v>44314</v>
      </c>
      <c r="C5574" s="1" t="str">
        <f t="shared" si="87"/>
        <v>21118</v>
      </c>
      <c r="D5574" t="s">
        <v>250</v>
      </c>
      <c r="E5574" t="s">
        <v>120</v>
      </c>
      <c r="F5574" t="s">
        <v>115</v>
      </c>
      <c r="G5574">
        <v>31.5</v>
      </c>
      <c r="H5574">
        <v>524</v>
      </c>
      <c r="I5574" t="s">
        <v>13</v>
      </c>
      <c r="J5574" t="str">
        <f>_xlfn.XLOOKUP(Table1_1[[#This Row],[Analyte]],[1]analyte_order!$B:$B,[1]analyte_order!$C:$C)</f>
        <v>375-73-5</v>
      </c>
      <c r="K5574">
        <f>_xlfn.XLOOKUP(Table1_1[[#This Row],[CAS_rn]],[1]analyte_order!$C:$C,[1]analyte_order!$E:$E)</f>
        <v>14</v>
      </c>
      <c r="L5574" s="3">
        <v>8.1000000000000003E-2</v>
      </c>
    </row>
    <row r="5575" spans="1:12" x14ac:dyDescent="0.3">
      <c r="A5575" t="s">
        <v>282</v>
      </c>
      <c r="B5575" s="1">
        <v>44314</v>
      </c>
      <c r="C5575" s="1" t="str">
        <f t="shared" si="87"/>
        <v>21118</v>
      </c>
      <c r="D5575" t="s">
        <v>250</v>
      </c>
      <c r="E5575" t="s">
        <v>120</v>
      </c>
      <c r="F5575" t="s">
        <v>115</v>
      </c>
      <c r="G5575">
        <v>31.5</v>
      </c>
      <c r="H5575">
        <v>524</v>
      </c>
      <c r="I5575" t="s">
        <v>14</v>
      </c>
      <c r="J5575" t="str">
        <f>_xlfn.XLOOKUP(Table1_1[[#This Row],[Analyte]],[1]analyte_order!$B:$B,[1]analyte_order!$C:$C)</f>
        <v>2706-91-4</v>
      </c>
      <c r="K5575">
        <f>_xlfn.XLOOKUP(Table1_1[[#This Row],[CAS_rn]],[1]analyte_order!$C:$C,[1]analyte_order!$E:$E)</f>
        <v>15</v>
      </c>
      <c r="L5575" s="3">
        <v>8.1000000000000003E-2</v>
      </c>
    </row>
    <row r="5576" spans="1:12" x14ac:dyDescent="0.3">
      <c r="A5576" t="s">
        <v>282</v>
      </c>
      <c r="B5576" s="1">
        <v>44314</v>
      </c>
      <c r="C5576" s="1" t="str">
        <f t="shared" si="87"/>
        <v>21118</v>
      </c>
      <c r="D5576" t="s">
        <v>250</v>
      </c>
      <c r="E5576" t="s">
        <v>120</v>
      </c>
      <c r="F5576" t="s">
        <v>115</v>
      </c>
      <c r="G5576">
        <v>31.5</v>
      </c>
      <c r="H5576">
        <v>524</v>
      </c>
      <c r="I5576" t="s">
        <v>15</v>
      </c>
      <c r="J5576" t="str">
        <f>_xlfn.XLOOKUP(Table1_1[[#This Row],[Analyte]],[1]analyte_order!$B:$B,[1]analyte_order!$C:$C)</f>
        <v>355-46-4</v>
      </c>
      <c r="K5576">
        <f>_xlfn.XLOOKUP(Table1_1[[#This Row],[CAS_rn]],[1]analyte_order!$C:$C,[1]analyte_order!$E:$E)</f>
        <v>16</v>
      </c>
      <c r="L5576" s="3">
        <v>2.04</v>
      </c>
    </row>
    <row r="5577" spans="1:12" x14ac:dyDescent="0.3">
      <c r="A5577" t="s">
        <v>282</v>
      </c>
      <c r="B5577" s="1">
        <v>44314</v>
      </c>
      <c r="C5577" s="1" t="str">
        <f t="shared" si="87"/>
        <v>21118</v>
      </c>
      <c r="D5577" t="s">
        <v>250</v>
      </c>
      <c r="E5577" t="s">
        <v>120</v>
      </c>
      <c r="F5577" t="s">
        <v>115</v>
      </c>
      <c r="G5577">
        <v>31.5</v>
      </c>
      <c r="H5577">
        <v>524</v>
      </c>
      <c r="I5577" t="s">
        <v>16</v>
      </c>
      <c r="J5577" t="str">
        <f>_xlfn.XLOOKUP(Table1_1[[#This Row],[Analyte]],[1]analyte_order!$B:$B,[1]analyte_order!$C:$C)</f>
        <v>375-92-8</v>
      </c>
      <c r="K5577">
        <f>_xlfn.XLOOKUP(Table1_1[[#This Row],[CAS_rn]],[1]analyte_order!$C:$C,[1]analyte_order!$E:$E)</f>
        <v>17</v>
      </c>
      <c r="L5577" s="3">
        <v>0.38700000000000001</v>
      </c>
    </row>
    <row r="5578" spans="1:12" x14ac:dyDescent="0.3">
      <c r="A5578" t="s">
        <v>282</v>
      </c>
      <c r="B5578" s="1">
        <v>44314</v>
      </c>
      <c r="C5578" s="1" t="str">
        <f t="shared" si="87"/>
        <v>21118</v>
      </c>
      <c r="D5578" t="s">
        <v>250</v>
      </c>
      <c r="E5578" t="s">
        <v>120</v>
      </c>
      <c r="F5578" t="s">
        <v>115</v>
      </c>
      <c r="G5578">
        <v>31.5</v>
      </c>
      <c r="H5578">
        <v>524</v>
      </c>
      <c r="I5578" t="s">
        <v>17</v>
      </c>
      <c r="J5578" t="str">
        <f>_xlfn.XLOOKUP(Table1_1[[#This Row],[Analyte]],[1]analyte_order!$B:$B,[1]analyte_order!$C:$C)</f>
        <v>1763-23-1</v>
      </c>
      <c r="K5578">
        <f>_xlfn.XLOOKUP(Table1_1[[#This Row],[CAS_rn]],[1]analyte_order!$C:$C,[1]analyte_order!$E:$E)</f>
        <v>18</v>
      </c>
      <c r="L5578" s="3">
        <v>525</v>
      </c>
    </row>
    <row r="5579" spans="1:12" x14ac:dyDescent="0.3">
      <c r="A5579" t="s">
        <v>282</v>
      </c>
      <c r="B5579" s="1">
        <v>44314</v>
      </c>
      <c r="C5579" s="1" t="str">
        <f t="shared" si="87"/>
        <v>21118</v>
      </c>
      <c r="D5579" t="s">
        <v>250</v>
      </c>
      <c r="E5579" t="s">
        <v>120</v>
      </c>
      <c r="F5579" t="s">
        <v>115</v>
      </c>
      <c r="G5579">
        <v>31.5</v>
      </c>
      <c r="H5579">
        <v>524</v>
      </c>
      <c r="I5579" t="s">
        <v>25</v>
      </c>
      <c r="J5579" t="str">
        <f>_xlfn.XLOOKUP(Table1_1[[#This Row],[Analyte]],[1]analyte_order!$B:$B,[1]analyte_order!$C:$C)</f>
        <v>68259-12-1</v>
      </c>
      <c r="K5579">
        <f>_xlfn.XLOOKUP(Table1_1[[#This Row],[CAS_rn]],[1]analyte_order!$C:$C,[1]analyte_order!$E:$E)</f>
        <v>19</v>
      </c>
      <c r="L5579" s="3">
        <v>4.84</v>
      </c>
    </row>
    <row r="5580" spans="1:12" x14ac:dyDescent="0.3">
      <c r="A5580" t="s">
        <v>282</v>
      </c>
      <c r="B5580" s="1">
        <v>44314</v>
      </c>
      <c r="C5580" s="1" t="str">
        <f t="shared" si="87"/>
        <v>21118</v>
      </c>
      <c r="D5580" t="s">
        <v>250</v>
      </c>
      <c r="E5580" t="s">
        <v>120</v>
      </c>
      <c r="F5580" t="s">
        <v>115</v>
      </c>
      <c r="G5580">
        <v>31.5</v>
      </c>
      <c r="H5580">
        <v>524</v>
      </c>
      <c r="I5580" t="s">
        <v>26</v>
      </c>
      <c r="J5580" t="str">
        <f>_xlfn.XLOOKUP(Table1_1[[#This Row],[Analyte]],[1]analyte_order!$B:$B,[1]analyte_order!$C:$C)</f>
        <v>335-77-3</v>
      </c>
      <c r="K5580">
        <f>_xlfn.XLOOKUP(Table1_1[[#This Row],[CAS_rn]],[1]analyte_order!$C:$C,[1]analyte_order!$E:$E)</f>
        <v>20</v>
      </c>
      <c r="L5580" s="3">
        <v>7.07</v>
      </c>
    </row>
    <row r="5581" spans="1:12" x14ac:dyDescent="0.3">
      <c r="A5581" t="s">
        <v>282</v>
      </c>
      <c r="B5581" s="1">
        <v>44314</v>
      </c>
      <c r="C5581" s="1" t="str">
        <f t="shared" si="87"/>
        <v>21118</v>
      </c>
      <c r="D5581" t="s">
        <v>250</v>
      </c>
      <c r="E5581" t="s">
        <v>120</v>
      </c>
      <c r="F5581" t="s">
        <v>115</v>
      </c>
      <c r="G5581">
        <v>31.5</v>
      </c>
      <c r="H5581">
        <v>524</v>
      </c>
      <c r="I5581" t="s">
        <v>27</v>
      </c>
      <c r="J5581" t="str">
        <f>_xlfn.XLOOKUP(Table1_1[[#This Row],[Analyte]],[1]analyte_order!$B:$B,[1]analyte_order!$C:$C)</f>
        <v>79780-39-5</v>
      </c>
      <c r="K5581">
        <f>_xlfn.XLOOKUP(Table1_1[[#This Row],[CAS_rn]],[1]analyte_order!$C:$C,[1]analyte_order!$E:$E)</f>
        <v>21</v>
      </c>
      <c r="L5581" s="3">
        <v>1.72</v>
      </c>
    </row>
    <row r="5582" spans="1:12" x14ac:dyDescent="0.3">
      <c r="A5582" t="s">
        <v>282</v>
      </c>
      <c r="B5582" s="1">
        <v>44314</v>
      </c>
      <c r="C5582" s="1" t="str">
        <f t="shared" si="87"/>
        <v>21118</v>
      </c>
      <c r="D5582" t="s">
        <v>250</v>
      </c>
      <c r="E5582" t="s">
        <v>120</v>
      </c>
      <c r="F5582" t="s">
        <v>115</v>
      </c>
      <c r="G5582">
        <v>31.5</v>
      </c>
      <c r="H5582">
        <v>524</v>
      </c>
      <c r="I5582" t="s">
        <v>28</v>
      </c>
      <c r="J5582" t="str">
        <f>_xlfn.XLOOKUP(Table1_1[[#This Row],[Analyte]],[1]analyte_order!$B:$B,[1]analyte_order!$C:$C)</f>
        <v>757124-72-4</v>
      </c>
      <c r="K5582">
        <f>_xlfn.XLOOKUP(Table1_1[[#This Row],[CAS_rn]],[1]analyte_order!$C:$C,[1]analyte_order!$E:$E)</f>
        <v>22</v>
      </c>
      <c r="L5582" s="3">
        <v>0.20200000000000001</v>
      </c>
    </row>
    <row r="5583" spans="1:12" x14ac:dyDescent="0.3">
      <c r="A5583" t="s">
        <v>282</v>
      </c>
      <c r="B5583" s="1">
        <v>44314</v>
      </c>
      <c r="C5583" s="1" t="str">
        <f t="shared" si="87"/>
        <v>21118</v>
      </c>
      <c r="D5583" t="s">
        <v>250</v>
      </c>
      <c r="E5583" t="s">
        <v>120</v>
      </c>
      <c r="F5583" t="s">
        <v>115</v>
      </c>
      <c r="G5583">
        <v>31.5</v>
      </c>
      <c r="H5583">
        <v>524</v>
      </c>
      <c r="I5583" t="s">
        <v>18</v>
      </c>
      <c r="J5583" t="str">
        <f>_xlfn.XLOOKUP(Table1_1[[#This Row],[Analyte]],[1]analyte_order!$B:$B,[1]analyte_order!$C:$C)</f>
        <v>27619-97-2</v>
      </c>
      <c r="K5583">
        <f>_xlfn.XLOOKUP(Table1_1[[#This Row],[CAS_rn]],[1]analyte_order!$C:$C,[1]analyte_order!$E:$E)</f>
        <v>23</v>
      </c>
      <c r="L5583" s="3">
        <v>8.1000000000000003E-2</v>
      </c>
    </row>
    <row r="5584" spans="1:12" x14ac:dyDescent="0.3">
      <c r="A5584" t="s">
        <v>282</v>
      </c>
      <c r="B5584" s="1">
        <v>44314</v>
      </c>
      <c r="C5584" s="1" t="str">
        <f t="shared" si="87"/>
        <v>21118</v>
      </c>
      <c r="D5584" t="s">
        <v>250</v>
      </c>
      <c r="E5584" t="s">
        <v>120</v>
      </c>
      <c r="F5584" t="s">
        <v>115</v>
      </c>
      <c r="G5584">
        <v>31.5</v>
      </c>
      <c r="H5584">
        <v>524</v>
      </c>
      <c r="I5584" t="s">
        <v>29</v>
      </c>
      <c r="J5584" t="str">
        <f>_xlfn.XLOOKUP(Table1_1[[#This Row],[Analyte]],[1]analyte_order!$B:$B,[1]analyte_order!$C:$C)</f>
        <v>39108-34-4</v>
      </c>
      <c r="K5584">
        <f>_xlfn.XLOOKUP(Table1_1[[#This Row],[CAS_rn]],[1]analyte_order!$C:$C,[1]analyte_order!$E:$E)</f>
        <v>24</v>
      </c>
      <c r="L5584" s="3">
        <v>0.33200000000000002</v>
      </c>
    </row>
    <row r="5585" spans="1:12" x14ac:dyDescent="0.3">
      <c r="A5585" t="s">
        <v>282</v>
      </c>
      <c r="B5585" s="1">
        <v>44314</v>
      </c>
      <c r="C5585" s="1" t="str">
        <f t="shared" si="87"/>
        <v>21118</v>
      </c>
      <c r="D5585" t="s">
        <v>250</v>
      </c>
      <c r="E5585" t="s">
        <v>120</v>
      </c>
      <c r="F5585" t="s">
        <v>115</v>
      </c>
      <c r="G5585">
        <v>31.5</v>
      </c>
      <c r="H5585">
        <v>524</v>
      </c>
      <c r="I5585" t="s">
        <v>30</v>
      </c>
      <c r="J5585" t="str">
        <f>_xlfn.XLOOKUP(Table1_1[[#This Row],[Analyte]],[1]analyte_order!$B:$B,[1]analyte_order!$C:$C)</f>
        <v>120226-60-0</v>
      </c>
      <c r="K5585">
        <f>_xlfn.XLOOKUP(Table1_1[[#This Row],[CAS_rn]],[1]analyte_order!$C:$C,[1]analyte_order!$E:$E)</f>
        <v>25</v>
      </c>
      <c r="L5585" s="3">
        <v>1.73</v>
      </c>
    </row>
    <row r="5586" spans="1:12" x14ac:dyDescent="0.3">
      <c r="A5586" t="s">
        <v>282</v>
      </c>
      <c r="B5586" s="1">
        <v>44314</v>
      </c>
      <c r="C5586" s="1" t="str">
        <f t="shared" si="87"/>
        <v>21118</v>
      </c>
      <c r="D5586" t="s">
        <v>250</v>
      </c>
      <c r="E5586" t="s">
        <v>120</v>
      </c>
      <c r="F5586" t="s">
        <v>115</v>
      </c>
      <c r="G5586">
        <v>31.5</v>
      </c>
      <c r="H5586">
        <v>524</v>
      </c>
      <c r="I5586" t="s">
        <v>31</v>
      </c>
      <c r="J5586" t="str">
        <f>_xlfn.XLOOKUP(Table1_1[[#This Row],[Analyte]],[1]analyte_order!$B:$B,[1]analyte_order!$C:$C)</f>
        <v>2355-31-9</v>
      </c>
      <c r="K5586">
        <f>_xlfn.XLOOKUP(Table1_1[[#This Row],[CAS_rn]],[1]analyte_order!$C:$C,[1]analyte_order!$E:$E)</f>
        <v>26</v>
      </c>
      <c r="L5586" s="3">
        <v>8.1000000000000003E-2</v>
      </c>
    </row>
    <row r="5587" spans="1:12" x14ac:dyDescent="0.3">
      <c r="A5587" t="s">
        <v>282</v>
      </c>
      <c r="B5587" s="1">
        <v>44314</v>
      </c>
      <c r="C5587" s="1" t="str">
        <f t="shared" si="87"/>
        <v>21118</v>
      </c>
      <c r="D5587" t="s">
        <v>250</v>
      </c>
      <c r="E5587" t="s">
        <v>120</v>
      </c>
      <c r="F5587" t="s">
        <v>115</v>
      </c>
      <c r="G5587">
        <v>31.5</v>
      </c>
      <c r="H5587">
        <v>524</v>
      </c>
      <c r="I5587" t="s">
        <v>32</v>
      </c>
      <c r="J5587" t="str">
        <f>_xlfn.XLOOKUP(Table1_1[[#This Row],[Analyte]],[1]analyte_order!$B:$B,[1]analyte_order!$C:$C)</f>
        <v>2991-50-6</v>
      </c>
      <c r="K5587">
        <f>_xlfn.XLOOKUP(Table1_1[[#This Row],[CAS_rn]],[1]analyte_order!$C:$C,[1]analyte_order!$E:$E)</f>
        <v>27</v>
      </c>
      <c r="L5587" s="3">
        <v>8.1000000000000003E-2</v>
      </c>
    </row>
    <row r="5588" spans="1:12" x14ac:dyDescent="0.3">
      <c r="A5588" t="s">
        <v>282</v>
      </c>
      <c r="B5588" s="1">
        <v>44314</v>
      </c>
      <c r="C5588" s="1" t="str">
        <f t="shared" si="87"/>
        <v>21118</v>
      </c>
      <c r="D5588" t="s">
        <v>250</v>
      </c>
      <c r="E5588" t="s">
        <v>120</v>
      </c>
      <c r="F5588" t="s">
        <v>115</v>
      </c>
      <c r="G5588">
        <v>31.5</v>
      </c>
      <c r="H5588">
        <v>524</v>
      </c>
      <c r="I5588" t="s">
        <v>33</v>
      </c>
      <c r="J5588" t="str">
        <f>_xlfn.XLOOKUP(Table1_1[[#This Row],[Analyte]],[1]analyte_order!$B:$B,[1]analyte_order!$C:$C)</f>
        <v>754-91-6</v>
      </c>
      <c r="K5588">
        <f>_xlfn.XLOOKUP(Table1_1[[#This Row],[CAS_rn]],[1]analyte_order!$C:$C,[1]analyte_order!$E:$E)</f>
        <v>28</v>
      </c>
      <c r="L5588" s="3">
        <v>0.76400000000000001</v>
      </c>
    </row>
    <row r="5589" spans="1:12" x14ac:dyDescent="0.3">
      <c r="A5589" t="s">
        <v>282</v>
      </c>
      <c r="B5589" s="1">
        <v>44314</v>
      </c>
      <c r="C5589" s="1" t="str">
        <f t="shared" si="87"/>
        <v>21118</v>
      </c>
      <c r="D5589" t="s">
        <v>250</v>
      </c>
      <c r="E5589" t="s">
        <v>120</v>
      </c>
      <c r="F5589" t="s">
        <v>115</v>
      </c>
      <c r="G5589">
        <v>31.5</v>
      </c>
      <c r="H5589">
        <v>524</v>
      </c>
      <c r="I5589" t="s">
        <v>34</v>
      </c>
      <c r="J5589" t="str">
        <f>_xlfn.XLOOKUP(Table1_1[[#This Row],[Analyte]],[1]analyte_order!$B:$B,[1]analyte_order!$C:$C)</f>
        <v>2806-24-8</v>
      </c>
      <c r="K5589">
        <f>_xlfn.XLOOKUP(Table1_1[[#This Row],[CAS_rn]],[1]analyte_order!$C:$C,[1]analyte_order!$E:$E)</f>
        <v>29</v>
      </c>
      <c r="L5589" s="3">
        <v>8.1000000000000003E-2</v>
      </c>
    </row>
    <row r="5590" spans="1:12" x14ac:dyDescent="0.3">
      <c r="A5590" t="s">
        <v>282</v>
      </c>
      <c r="B5590" s="1">
        <v>44314</v>
      </c>
      <c r="C5590" s="1" t="str">
        <f t="shared" si="87"/>
        <v>21118</v>
      </c>
      <c r="D5590" t="s">
        <v>250</v>
      </c>
      <c r="E5590" t="s">
        <v>120</v>
      </c>
      <c r="F5590" t="s">
        <v>115</v>
      </c>
      <c r="G5590">
        <v>31.5</v>
      </c>
      <c r="H5590">
        <v>524</v>
      </c>
      <c r="I5590" t="s">
        <v>35</v>
      </c>
      <c r="J5590" t="str">
        <f>_xlfn.XLOOKUP(Table1_1[[#This Row],[Analyte]],[1]analyte_order!$B:$B,[1]analyte_order!$C:$C)</f>
        <v>31506-32-8</v>
      </c>
      <c r="K5590">
        <f>_xlfn.XLOOKUP(Table1_1[[#This Row],[CAS_rn]],[1]analyte_order!$C:$C,[1]analyte_order!$E:$E)</f>
        <v>30</v>
      </c>
      <c r="L5590" s="3">
        <v>8.1000000000000003E-2</v>
      </c>
    </row>
    <row r="5591" spans="1:12" x14ac:dyDescent="0.3">
      <c r="A5591" t="s">
        <v>282</v>
      </c>
      <c r="B5591" s="1">
        <v>44314</v>
      </c>
      <c r="C5591" s="1" t="str">
        <f t="shared" si="87"/>
        <v>21118</v>
      </c>
      <c r="D5591" t="s">
        <v>250</v>
      </c>
      <c r="E5591" t="s">
        <v>120</v>
      </c>
      <c r="F5591" t="s">
        <v>115</v>
      </c>
      <c r="G5591">
        <v>31.5</v>
      </c>
      <c r="H5591">
        <v>524</v>
      </c>
      <c r="I5591" t="s">
        <v>36</v>
      </c>
      <c r="J5591" t="str">
        <f>_xlfn.XLOOKUP(Table1_1[[#This Row],[Analyte]],[1]analyte_order!$B:$B,[1]analyte_order!$C:$C)</f>
        <v>4151-50-2</v>
      </c>
      <c r="K5591">
        <f>_xlfn.XLOOKUP(Table1_1[[#This Row],[CAS_rn]],[1]analyte_order!$C:$C,[1]analyte_order!$E:$E)</f>
        <v>31</v>
      </c>
      <c r="L5591" s="3">
        <v>8.1000000000000003E-2</v>
      </c>
    </row>
    <row r="5592" spans="1:12" x14ac:dyDescent="0.3">
      <c r="A5592" t="s">
        <v>282</v>
      </c>
      <c r="B5592" s="1">
        <v>44314</v>
      </c>
      <c r="C5592" s="1" t="str">
        <f t="shared" si="87"/>
        <v>21118</v>
      </c>
      <c r="D5592" t="s">
        <v>250</v>
      </c>
      <c r="E5592" t="s">
        <v>120</v>
      </c>
      <c r="F5592" t="s">
        <v>115</v>
      </c>
      <c r="G5592">
        <v>31.5</v>
      </c>
      <c r="H5592">
        <v>524</v>
      </c>
      <c r="I5592" t="s">
        <v>37</v>
      </c>
      <c r="J5592" t="str">
        <f>_xlfn.XLOOKUP(Table1_1[[#This Row],[Analyte]],[1]analyte_order!$B:$B,[1]analyte_order!$C:$C)</f>
        <v>13252-13-6</v>
      </c>
      <c r="K5592">
        <f>_xlfn.XLOOKUP(Table1_1[[#This Row],[CAS_rn]],[1]analyte_order!$C:$C,[1]analyte_order!$E:$E)</f>
        <v>34</v>
      </c>
      <c r="L5592" s="3">
        <v>8.1000000000000003E-2</v>
      </c>
    </row>
    <row r="5593" spans="1:12" x14ac:dyDescent="0.3">
      <c r="A5593" t="s">
        <v>282</v>
      </c>
      <c r="B5593" s="1">
        <v>44314</v>
      </c>
      <c r="C5593" s="1" t="str">
        <f t="shared" si="87"/>
        <v>21118</v>
      </c>
      <c r="D5593" t="s">
        <v>250</v>
      </c>
      <c r="E5593" t="s">
        <v>120</v>
      </c>
      <c r="F5593" t="s">
        <v>115</v>
      </c>
      <c r="G5593">
        <v>31.5</v>
      </c>
      <c r="H5593">
        <v>524</v>
      </c>
      <c r="I5593" t="s">
        <v>38</v>
      </c>
      <c r="J5593" t="str">
        <f>_xlfn.XLOOKUP(Table1_1[[#This Row],[Analyte]],[1]analyte_order!$B:$B,[1]analyte_order!$C:$C)</f>
        <v>919005-14-4</v>
      </c>
      <c r="K5593">
        <f>_xlfn.XLOOKUP(Table1_1[[#This Row],[CAS_rn]],[1]analyte_order!$C:$C,[1]analyte_order!$E:$E)</f>
        <v>35</v>
      </c>
      <c r="L5593" s="3">
        <v>8.1000000000000003E-2</v>
      </c>
    </row>
    <row r="5594" spans="1:12" x14ac:dyDescent="0.3">
      <c r="A5594" t="s">
        <v>282</v>
      </c>
      <c r="B5594" s="1">
        <v>44314</v>
      </c>
      <c r="C5594" s="1" t="str">
        <f t="shared" si="87"/>
        <v>21118</v>
      </c>
      <c r="D5594" t="s">
        <v>250</v>
      </c>
      <c r="E5594" t="s">
        <v>120</v>
      </c>
      <c r="F5594" t="s">
        <v>115</v>
      </c>
      <c r="G5594">
        <v>31.5</v>
      </c>
      <c r="H5594">
        <v>524</v>
      </c>
      <c r="I5594" t="s">
        <v>39</v>
      </c>
      <c r="J5594" t="str">
        <f>_xlfn.XLOOKUP(Table1_1[[#This Row],[Analyte]],[1]analyte_order!$B:$B,[1]analyte_order!$C:$C)</f>
        <v>756426-58-1</v>
      </c>
      <c r="K5594">
        <f>_xlfn.XLOOKUP(Table1_1[[#This Row],[CAS_rn]],[1]analyte_order!$C:$C,[1]analyte_order!$E:$E)</f>
        <v>36</v>
      </c>
      <c r="L5594" s="3">
        <v>8.1000000000000003E-2</v>
      </c>
    </row>
    <row r="5595" spans="1:12" x14ac:dyDescent="0.3">
      <c r="A5595" t="s">
        <v>282</v>
      </c>
      <c r="B5595" s="1">
        <v>44314</v>
      </c>
      <c r="C5595" s="1" t="str">
        <f t="shared" si="87"/>
        <v>21118</v>
      </c>
      <c r="D5595" t="s">
        <v>250</v>
      </c>
      <c r="E5595" t="s">
        <v>120</v>
      </c>
      <c r="F5595" t="s">
        <v>115</v>
      </c>
      <c r="G5595">
        <v>31.5</v>
      </c>
      <c r="H5595">
        <v>524</v>
      </c>
      <c r="I5595" t="s">
        <v>40</v>
      </c>
      <c r="J5595" t="str">
        <f>_xlfn.XLOOKUP(Table1_1[[#This Row],[Analyte]],[1]analyte_order!$B:$B,[1]analyte_order!$C:$C)</f>
        <v>763051-92-9</v>
      </c>
      <c r="K5595">
        <f>_xlfn.XLOOKUP(Table1_1[[#This Row],[CAS_rn]],[1]analyte_order!$C:$C,[1]analyte_order!$E:$E)</f>
        <v>37</v>
      </c>
      <c r="L5595" s="3">
        <v>8.1000000000000003E-2</v>
      </c>
    </row>
    <row r="5596" spans="1:12" x14ac:dyDescent="0.3">
      <c r="A5596" t="s">
        <v>282</v>
      </c>
      <c r="B5596" s="1">
        <v>44314</v>
      </c>
      <c r="C5596" s="1" t="str">
        <f t="shared" si="87"/>
        <v>21118</v>
      </c>
      <c r="D5596" t="s">
        <v>250</v>
      </c>
      <c r="E5596" t="s">
        <v>120</v>
      </c>
      <c r="F5596" t="s">
        <v>115</v>
      </c>
      <c r="G5596">
        <v>31.5</v>
      </c>
      <c r="H5596">
        <v>524</v>
      </c>
      <c r="I5596" t="s">
        <v>41</v>
      </c>
      <c r="J5596" t="str">
        <f>_xlfn.XLOOKUP(Table1_1[[#This Row],[Analyte]],[1]analyte_order!$B:$B,[1]analyte_order!$C:$C)</f>
        <v>356-02-5</v>
      </c>
      <c r="K5596">
        <f>_xlfn.XLOOKUP(Table1_1[[#This Row],[CAS_rn]],[1]analyte_order!$C:$C,[1]analyte_order!$E:$E)</f>
        <v>38</v>
      </c>
      <c r="L5596" s="3">
        <v>0.81</v>
      </c>
    </row>
    <row r="5597" spans="1:12" x14ac:dyDescent="0.3">
      <c r="A5597" t="s">
        <v>282</v>
      </c>
      <c r="B5597" s="1">
        <v>44314</v>
      </c>
      <c r="C5597" s="1" t="str">
        <f t="shared" si="87"/>
        <v>21118</v>
      </c>
      <c r="D5597" t="s">
        <v>250</v>
      </c>
      <c r="E5597" t="s">
        <v>120</v>
      </c>
      <c r="F5597" t="s">
        <v>115</v>
      </c>
      <c r="G5597">
        <v>31.5</v>
      </c>
      <c r="H5597">
        <v>524</v>
      </c>
      <c r="I5597" t="s">
        <v>42</v>
      </c>
      <c r="J5597" t="str">
        <f>_xlfn.XLOOKUP(Table1_1[[#This Row],[Analyte]],[1]analyte_order!$B:$B,[1]analyte_order!$C:$C)</f>
        <v>914637-49-3</v>
      </c>
      <c r="K5597">
        <f>_xlfn.XLOOKUP(Table1_1[[#This Row],[CAS_rn]],[1]analyte_order!$C:$C,[1]analyte_order!$E:$E)</f>
        <v>39</v>
      </c>
      <c r="L5597" s="3">
        <v>8.1000000000000003E-2</v>
      </c>
    </row>
    <row r="5598" spans="1:12" x14ac:dyDescent="0.3">
      <c r="A5598" t="s">
        <v>282</v>
      </c>
      <c r="B5598" s="1">
        <v>44314</v>
      </c>
      <c r="C5598" s="1" t="str">
        <f t="shared" si="87"/>
        <v>21118</v>
      </c>
      <c r="D5598" t="s">
        <v>250</v>
      </c>
      <c r="E5598" t="s">
        <v>120</v>
      </c>
      <c r="F5598" t="s">
        <v>115</v>
      </c>
      <c r="G5598">
        <v>31.5</v>
      </c>
      <c r="H5598">
        <v>524</v>
      </c>
      <c r="I5598" t="s">
        <v>43</v>
      </c>
      <c r="J5598" t="str">
        <f>_xlfn.XLOOKUP(Table1_1[[#This Row],[Analyte]],[1]analyte_order!$B:$B,[1]analyte_order!$C:$C)</f>
        <v>812-70-4</v>
      </c>
      <c r="K5598">
        <f>_xlfn.XLOOKUP(Table1_1[[#This Row],[CAS_rn]],[1]analyte_order!$C:$C,[1]analyte_order!$E:$E)</f>
        <v>40</v>
      </c>
      <c r="L5598" s="3">
        <v>0.48399999999999999</v>
      </c>
    </row>
    <row r="5599" spans="1:12" x14ac:dyDescent="0.3">
      <c r="A5599" t="s">
        <v>282</v>
      </c>
      <c r="B5599" s="1">
        <v>44314</v>
      </c>
      <c r="C5599" s="1" t="str">
        <f t="shared" si="87"/>
        <v>21118</v>
      </c>
      <c r="D5599" t="s">
        <v>250</v>
      </c>
      <c r="E5599" t="s">
        <v>120</v>
      </c>
      <c r="F5599" t="s">
        <v>115</v>
      </c>
      <c r="G5599">
        <v>31.5</v>
      </c>
      <c r="H5599">
        <v>524</v>
      </c>
      <c r="I5599" t="s">
        <v>44</v>
      </c>
      <c r="J5599" t="str">
        <f>_xlfn.XLOOKUP(Table1_1[[#This Row],[Analyte]],[1]analyte_order!$B:$B,[1]analyte_order!$C:$C)</f>
        <v>53826-12-3</v>
      </c>
      <c r="K5599">
        <f>_xlfn.XLOOKUP(Table1_1[[#This Row],[CAS_rn]],[1]analyte_order!$C:$C,[1]analyte_order!$E:$E)</f>
        <v>41</v>
      </c>
      <c r="L5599" s="3">
        <v>8.1000000000000003E-2</v>
      </c>
    </row>
    <row r="5600" spans="1:12" x14ac:dyDescent="0.3">
      <c r="A5600" t="s">
        <v>282</v>
      </c>
      <c r="B5600" s="1">
        <v>44314</v>
      </c>
      <c r="C5600" s="1" t="str">
        <f t="shared" si="87"/>
        <v>21118</v>
      </c>
      <c r="D5600" t="s">
        <v>250</v>
      </c>
      <c r="E5600" t="s">
        <v>120</v>
      </c>
      <c r="F5600" t="s">
        <v>115</v>
      </c>
      <c r="G5600">
        <v>31.5</v>
      </c>
      <c r="H5600">
        <v>524</v>
      </c>
      <c r="I5600" t="s">
        <v>45</v>
      </c>
      <c r="J5600" t="str">
        <f>_xlfn.XLOOKUP(Table1_1[[#This Row],[Analyte]],[1]analyte_order!$B:$B,[1]analyte_order!$C:$C)</f>
        <v>27854-31-5</v>
      </c>
      <c r="K5600">
        <f>_xlfn.XLOOKUP(Table1_1[[#This Row],[CAS_rn]],[1]analyte_order!$C:$C,[1]analyte_order!$E:$E)</f>
        <v>42</v>
      </c>
      <c r="L5600" s="3">
        <v>8.1000000000000003E-2</v>
      </c>
    </row>
    <row r="5601" spans="1:12" x14ac:dyDescent="0.3">
      <c r="A5601" t="s">
        <v>282</v>
      </c>
      <c r="B5601" s="1">
        <v>44314</v>
      </c>
      <c r="C5601" s="1" t="str">
        <f t="shared" si="87"/>
        <v>21118</v>
      </c>
      <c r="D5601" t="s">
        <v>250</v>
      </c>
      <c r="E5601" t="s">
        <v>120</v>
      </c>
      <c r="F5601" t="s">
        <v>115</v>
      </c>
      <c r="G5601">
        <v>31.5</v>
      </c>
      <c r="H5601">
        <v>524</v>
      </c>
      <c r="I5601" t="s">
        <v>46</v>
      </c>
      <c r="J5601" t="str">
        <f>_xlfn.XLOOKUP(Table1_1[[#This Row],[Analyte]],[1]analyte_order!$B:$B,[1]analyte_order!$C:$C)</f>
        <v>53826-13-4</v>
      </c>
      <c r="K5601">
        <f>_xlfn.XLOOKUP(Table1_1[[#This Row],[CAS_rn]],[1]analyte_order!$C:$C,[1]analyte_order!$E:$E)</f>
        <v>43</v>
      </c>
      <c r="L5601" s="3">
        <v>8.1000000000000003E-2</v>
      </c>
    </row>
    <row r="5602" spans="1:12" x14ac:dyDescent="0.3">
      <c r="A5602" t="s">
        <v>282</v>
      </c>
      <c r="B5602" s="1">
        <v>44314</v>
      </c>
      <c r="C5602" s="1" t="str">
        <f t="shared" si="87"/>
        <v>21118</v>
      </c>
      <c r="D5602" t="s">
        <v>250</v>
      </c>
      <c r="E5602" t="s">
        <v>120</v>
      </c>
      <c r="F5602" t="s">
        <v>115</v>
      </c>
      <c r="G5602">
        <v>31.5</v>
      </c>
      <c r="H5602">
        <v>524</v>
      </c>
      <c r="I5602" t="s">
        <v>47</v>
      </c>
      <c r="J5602" t="str">
        <f>_xlfn.XLOOKUP(Table1_1[[#This Row],[Analyte]],[1]analyte_order!$B:$B,[1]analyte_order!$C:$C)</f>
        <v>161094-75-3</v>
      </c>
      <c r="K5602">
        <f>_xlfn.XLOOKUP(Table1_1[[#This Row],[CAS_rn]],[1]analyte_order!$C:$C,[1]analyte_order!$E:$E)</f>
        <v>44</v>
      </c>
      <c r="L5602" s="3">
        <v>8.1000000000000003E-2</v>
      </c>
    </row>
    <row r="5603" spans="1:12" x14ac:dyDescent="0.3">
      <c r="A5603" t="s">
        <v>282</v>
      </c>
      <c r="B5603" s="1">
        <v>44314</v>
      </c>
      <c r="C5603" s="1" t="str">
        <f t="shared" si="87"/>
        <v>21118</v>
      </c>
      <c r="D5603" t="s">
        <v>250</v>
      </c>
      <c r="E5603" t="s">
        <v>120</v>
      </c>
      <c r="F5603" t="s">
        <v>115</v>
      </c>
      <c r="G5603">
        <v>31.5</v>
      </c>
      <c r="H5603">
        <v>524</v>
      </c>
      <c r="I5603" t="s">
        <v>48</v>
      </c>
      <c r="J5603" t="str">
        <f>_xlfn.XLOOKUP(Table1_1[[#This Row],[Analyte]],[1]analyte_order!$B:$B,[1]analyte_order!$C:$C)</f>
        <v>70887-84-2</v>
      </c>
      <c r="K5603">
        <f>_xlfn.XLOOKUP(Table1_1[[#This Row],[CAS_rn]],[1]analyte_order!$C:$C,[1]analyte_order!$E:$E)</f>
        <v>45</v>
      </c>
      <c r="L5603" s="3">
        <v>8.1000000000000003E-2</v>
      </c>
    </row>
    <row r="5604" spans="1:12" x14ac:dyDescent="0.3">
      <c r="A5604" t="s">
        <v>282</v>
      </c>
      <c r="B5604" s="1">
        <v>44314</v>
      </c>
      <c r="C5604" s="1" t="str">
        <f t="shared" si="87"/>
        <v>21118</v>
      </c>
      <c r="D5604" t="s">
        <v>250</v>
      </c>
      <c r="E5604" t="s">
        <v>120</v>
      </c>
      <c r="F5604" t="s">
        <v>115</v>
      </c>
      <c r="G5604">
        <v>31.5</v>
      </c>
      <c r="H5604">
        <v>524</v>
      </c>
      <c r="I5604" t="s">
        <v>49</v>
      </c>
      <c r="J5604" t="str">
        <f>_xlfn.XLOOKUP(Table1_1[[#This Row],[Analyte]],[1]analyte_order!$B:$B,[1]analyte_order!$C:$C)</f>
        <v>57677-95-9</v>
      </c>
      <c r="K5604">
        <f>_xlfn.XLOOKUP(Table1_1[[#This Row],[CAS_rn]],[1]analyte_order!$C:$C,[1]analyte_order!$E:$E)</f>
        <v>46</v>
      </c>
      <c r="L5604" s="3">
        <v>0.20200000000000001</v>
      </c>
    </row>
    <row r="5605" spans="1:12" x14ac:dyDescent="0.3">
      <c r="A5605" t="s">
        <v>282</v>
      </c>
      <c r="B5605" s="1">
        <v>44314</v>
      </c>
      <c r="C5605" s="1" t="str">
        <f t="shared" si="87"/>
        <v>21118</v>
      </c>
      <c r="D5605" t="s">
        <v>250</v>
      </c>
      <c r="E5605" t="s">
        <v>120</v>
      </c>
      <c r="F5605" t="s">
        <v>115</v>
      </c>
      <c r="G5605">
        <v>31.5</v>
      </c>
      <c r="H5605">
        <v>524</v>
      </c>
      <c r="I5605" t="s">
        <v>50</v>
      </c>
      <c r="J5605" t="str">
        <f>_xlfn.XLOOKUP(Table1_1[[#This Row],[Analyte]],[1]analyte_order!$B:$B,[1]analyte_order!$C:$C)</f>
        <v>30334-69-1</v>
      </c>
      <c r="K5605">
        <f>_xlfn.XLOOKUP(Table1_1[[#This Row],[CAS_rn]],[1]analyte_order!$C:$C,[1]analyte_order!$E:$E)</f>
        <v>51</v>
      </c>
      <c r="L5605" s="3">
        <v>1.04</v>
      </c>
    </row>
    <row r="5606" spans="1:12" x14ac:dyDescent="0.3">
      <c r="A5606" t="s">
        <v>282</v>
      </c>
      <c r="B5606" s="1">
        <v>44314</v>
      </c>
      <c r="C5606" s="1" t="str">
        <f t="shared" si="87"/>
        <v>21118</v>
      </c>
      <c r="D5606" t="s">
        <v>250</v>
      </c>
      <c r="E5606" t="s">
        <v>120</v>
      </c>
      <c r="F5606" t="s">
        <v>115</v>
      </c>
      <c r="G5606">
        <v>31.5</v>
      </c>
      <c r="H5606">
        <v>524</v>
      </c>
      <c r="I5606" t="s">
        <v>51</v>
      </c>
      <c r="J5606" t="str">
        <f>_xlfn.XLOOKUP(Table1_1[[#This Row],[Analyte]],[1]analyte_order!$B:$B,[1]analyte_order!$C:$C)</f>
        <v>41997-13-1</v>
      </c>
      <c r="K5606">
        <f>_xlfn.XLOOKUP(Table1_1[[#This Row],[CAS_rn]],[1]analyte_order!$C:$C,[1]analyte_order!$E:$E)</f>
        <v>52</v>
      </c>
      <c r="L5606" s="3">
        <v>2.76</v>
      </c>
    </row>
    <row r="5607" spans="1:12" x14ac:dyDescent="0.3">
      <c r="A5607" t="s">
        <v>282</v>
      </c>
      <c r="B5607" s="1">
        <v>44314</v>
      </c>
      <c r="C5607" s="1" t="str">
        <f t="shared" si="87"/>
        <v>21118</v>
      </c>
      <c r="D5607" t="s">
        <v>250</v>
      </c>
      <c r="E5607" t="s">
        <v>120</v>
      </c>
      <c r="F5607" t="s">
        <v>115</v>
      </c>
      <c r="G5607">
        <v>31.5</v>
      </c>
      <c r="H5607">
        <v>524</v>
      </c>
      <c r="I5607" t="s">
        <v>52</v>
      </c>
      <c r="J5607" t="str">
        <f>_xlfn.XLOOKUP(Table1_1[[#This Row],[Analyte]],[1]analyte_order!$B:$B,[1]analyte_order!$C:$C)</f>
        <v>423-41-6</v>
      </c>
      <c r="K5607">
        <f>_xlfn.XLOOKUP(Table1_1[[#This Row],[CAS_rn]],[1]analyte_order!$C:$C,[1]analyte_order!$E:$E)</f>
        <v>53</v>
      </c>
      <c r="L5607" s="3">
        <v>0.20200000000000001</v>
      </c>
    </row>
    <row r="5608" spans="1:12" x14ac:dyDescent="0.3">
      <c r="A5608" t="s">
        <v>282</v>
      </c>
      <c r="B5608" s="1">
        <v>44314</v>
      </c>
      <c r="C5608" s="1" t="str">
        <f t="shared" si="87"/>
        <v>21118</v>
      </c>
      <c r="D5608" t="s">
        <v>250</v>
      </c>
      <c r="E5608" t="s">
        <v>120</v>
      </c>
      <c r="F5608" t="s">
        <v>115</v>
      </c>
      <c r="G5608">
        <v>31.5</v>
      </c>
      <c r="H5608">
        <v>524</v>
      </c>
      <c r="I5608" t="s">
        <v>53</v>
      </c>
      <c r="J5608" t="str">
        <f>_xlfn.XLOOKUP(Table1_1[[#This Row],[Analyte]],[1]analyte_order!$B:$B,[1]analyte_order!$C:$C)</f>
        <v>777011-38-8</v>
      </c>
      <c r="K5608">
        <f>_xlfn.XLOOKUP(Table1_1[[#This Row],[CAS_rn]],[1]analyte_order!$C:$C,[1]analyte_order!$E:$E)</f>
        <v>54</v>
      </c>
      <c r="L5608" s="3">
        <v>1.03</v>
      </c>
    </row>
    <row r="5609" spans="1:12" x14ac:dyDescent="0.3">
      <c r="A5609" t="s">
        <v>282</v>
      </c>
      <c r="B5609" s="1">
        <v>44314</v>
      </c>
      <c r="C5609" s="1" t="str">
        <f t="shared" si="87"/>
        <v>21118</v>
      </c>
      <c r="D5609" t="s">
        <v>250</v>
      </c>
      <c r="E5609" t="s">
        <v>120</v>
      </c>
      <c r="F5609" t="s">
        <v>115</v>
      </c>
      <c r="G5609">
        <v>31.5</v>
      </c>
      <c r="H5609">
        <v>524</v>
      </c>
      <c r="I5609" t="s">
        <v>54</v>
      </c>
      <c r="J5609" t="str">
        <f>_xlfn.XLOOKUP(Table1_1[[#This Row],[Analyte]],[1]analyte_order!$B:$B,[1]analyte_order!$C:$C)</f>
        <v>646-83-3</v>
      </c>
      <c r="K5609">
        <f>_xlfn.XLOOKUP(Table1_1[[#This Row],[CAS_rn]],[1]analyte_order!$C:$C,[1]analyte_order!$E:$E)</f>
        <v>55</v>
      </c>
      <c r="L5609" s="3">
        <v>8.1000000000000003E-2</v>
      </c>
    </row>
    <row r="5610" spans="1:12" x14ac:dyDescent="0.3">
      <c r="A5610" t="s">
        <v>282</v>
      </c>
      <c r="B5610" s="1">
        <v>44314</v>
      </c>
      <c r="C5610" s="1" t="str">
        <f t="shared" si="87"/>
        <v>21118</v>
      </c>
      <c r="D5610" t="s">
        <v>250</v>
      </c>
      <c r="E5610" t="s">
        <v>120</v>
      </c>
      <c r="F5610" t="s">
        <v>115</v>
      </c>
      <c r="G5610">
        <v>31.5</v>
      </c>
      <c r="H5610">
        <v>524</v>
      </c>
      <c r="I5610" t="s">
        <v>55</v>
      </c>
      <c r="J5610" t="str">
        <f>_xlfn.XLOOKUP(Table1_1[[#This Row],[Analyte]],[1]analyte_order!$B:$B,[1]analyte_order!$C:$C)</f>
        <v>678-41-1</v>
      </c>
      <c r="K5610">
        <f>_xlfn.XLOOKUP(Table1_1[[#This Row],[CAS_rn]],[1]analyte_order!$C:$C,[1]analyte_order!$E:$E)</f>
        <v>56</v>
      </c>
      <c r="L5610" s="3">
        <v>8.1000000000000003E-2</v>
      </c>
    </row>
    <row r="5611" spans="1:12" x14ac:dyDescent="0.3">
      <c r="A5611" t="s">
        <v>282</v>
      </c>
      <c r="B5611" s="1">
        <v>44314</v>
      </c>
      <c r="C5611" s="1" t="str">
        <f t="shared" si="87"/>
        <v>21118</v>
      </c>
      <c r="D5611" t="s">
        <v>250</v>
      </c>
      <c r="E5611" t="s">
        <v>120</v>
      </c>
      <c r="F5611" t="s">
        <v>115</v>
      </c>
      <c r="G5611">
        <v>31.5</v>
      </c>
      <c r="H5611">
        <v>524</v>
      </c>
      <c r="I5611" t="s">
        <v>56</v>
      </c>
      <c r="J5611" t="str">
        <f>_xlfn.XLOOKUP(Table1_1[[#This Row],[Analyte]],[1]analyte_order!$B:$B,[1]analyte_order!$C:$C)</f>
        <v>2965-52-8</v>
      </c>
      <c r="K5611">
        <f>_xlfn.XLOOKUP(Table1_1[[#This Row],[CAS_rn]],[1]analyte_order!$C:$C,[1]analyte_order!$E:$E)</f>
        <v>57</v>
      </c>
      <c r="L5611" s="3">
        <v>8.1000000000000003E-2</v>
      </c>
    </row>
    <row r="5612" spans="1:12" x14ac:dyDescent="0.3">
      <c r="A5612" t="s">
        <v>283</v>
      </c>
      <c r="B5612" s="1">
        <v>44427</v>
      </c>
      <c r="C5612" s="1" t="str">
        <f t="shared" si="87"/>
        <v>21231</v>
      </c>
      <c r="D5612" t="s">
        <v>250</v>
      </c>
      <c r="E5612" t="s">
        <v>110</v>
      </c>
      <c r="F5612" t="s">
        <v>111</v>
      </c>
      <c r="G5612">
        <v>28.5</v>
      </c>
      <c r="H5612">
        <v>355.6</v>
      </c>
      <c r="I5612" t="s">
        <v>7</v>
      </c>
      <c r="J5612" t="str">
        <f>_xlfn.XLOOKUP(Table1_1[[#This Row],[Analyte]],[1]analyte_order!$B:$B,[1]analyte_order!$C:$C)</f>
        <v>375-22-4</v>
      </c>
      <c r="K5612">
        <f>_xlfn.XLOOKUP(Table1_1[[#This Row],[CAS_rn]],[1]analyte_order!$C:$C,[1]analyte_order!$E:$E)</f>
        <v>1</v>
      </c>
      <c r="L5612" s="3">
        <v>0.3755</v>
      </c>
    </row>
    <row r="5613" spans="1:12" x14ac:dyDescent="0.3">
      <c r="A5613" t="s">
        <v>283</v>
      </c>
      <c r="B5613" s="1">
        <v>44427</v>
      </c>
      <c r="C5613" s="1" t="str">
        <f t="shared" si="87"/>
        <v>21231</v>
      </c>
      <c r="D5613" t="s">
        <v>250</v>
      </c>
      <c r="E5613" t="s">
        <v>110</v>
      </c>
      <c r="F5613" t="s">
        <v>111</v>
      </c>
      <c r="G5613">
        <v>28.5</v>
      </c>
      <c r="H5613">
        <v>355.6</v>
      </c>
      <c r="I5613" t="s">
        <v>8</v>
      </c>
      <c r="J5613" t="str">
        <f>_xlfn.XLOOKUP(Table1_1[[#This Row],[Analyte]],[1]analyte_order!$B:$B,[1]analyte_order!$C:$C)</f>
        <v>2706-90-3</v>
      </c>
      <c r="K5613">
        <f>_xlfn.XLOOKUP(Table1_1[[#This Row],[CAS_rn]],[1]analyte_order!$C:$C,[1]analyte_order!$E:$E)</f>
        <v>2</v>
      </c>
      <c r="L5613" s="3">
        <v>0.3755</v>
      </c>
    </row>
    <row r="5614" spans="1:12" x14ac:dyDescent="0.3">
      <c r="A5614" t="s">
        <v>283</v>
      </c>
      <c r="B5614" s="1">
        <v>44427</v>
      </c>
      <c r="C5614" s="1" t="str">
        <f t="shared" si="87"/>
        <v>21231</v>
      </c>
      <c r="D5614" t="s">
        <v>250</v>
      </c>
      <c r="E5614" t="s">
        <v>110</v>
      </c>
      <c r="F5614" t="s">
        <v>111</v>
      </c>
      <c r="G5614">
        <v>28.5</v>
      </c>
      <c r="H5614">
        <v>355.6</v>
      </c>
      <c r="I5614" t="s">
        <v>9</v>
      </c>
      <c r="J5614" t="str">
        <f>_xlfn.XLOOKUP(Table1_1[[#This Row],[Analyte]],[1]analyte_order!$B:$B,[1]analyte_order!$C:$C)</f>
        <v>307-24-4</v>
      </c>
      <c r="K5614">
        <f>_xlfn.XLOOKUP(Table1_1[[#This Row],[CAS_rn]],[1]analyte_order!$C:$C,[1]analyte_order!$E:$E)</f>
        <v>3</v>
      </c>
      <c r="L5614" s="3">
        <v>0.3755</v>
      </c>
    </row>
    <row r="5615" spans="1:12" x14ac:dyDescent="0.3">
      <c r="A5615" t="s">
        <v>283</v>
      </c>
      <c r="B5615" s="1">
        <v>44427</v>
      </c>
      <c r="C5615" s="1" t="str">
        <f t="shared" si="87"/>
        <v>21231</v>
      </c>
      <c r="D5615" t="s">
        <v>250</v>
      </c>
      <c r="E5615" t="s">
        <v>110</v>
      </c>
      <c r="F5615" t="s">
        <v>111</v>
      </c>
      <c r="G5615">
        <v>28.5</v>
      </c>
      <c r="H5615">
        <v>355.6</v>
      </c>
      <c r="I5615" t="s">
        <v>10</v>
      </c>
      <c r="J5615" t="str">
        <f>_xlfn.XLOOKUP(Table1_1[[#This Row],[Analyte]],[1]analyte_order!$B:$B,[1]analyte_order!$C:$C)</f>
        <v>375-85-9</v>
      </c>
      <c r="K5615">
        <f>_xlfn.XLOOKUP(Table1_1[[#This Row],[CAS_rn]],[1]analyte_order!$C:$C,[1]analyte_order!$E:$E)</f>
        <v>4</v>
      </c>
      <c r="L5615" s="3">
        <v>0.3755</v>
      </c>
    </row>
    <row r="5616" spans="1:12" x14ac:dyDescent="0.3">
      <c r="A5616" t="s">
        <v>283</v>
      </c>
      <c r="B5616" s="1">
        <v>44427</v>
      </c>
      <c r="C5616" s="1" t="str">
        <f t="shared" si="87"/>
        <v>21231</v>
      </c>
      <c r="D5616" t="s">
        <v>250</v>
      </c>
      <c r="E5616" t="s">
        <v>110</v>
      </c>
      <c r="F5616" t="s">
        <v>111</v>
      </c>
      <c r="G5616">
        <v>28.5</v>
      </c>
      <c r="H5616">
        <v>355.6</v>
      </c>
      <c r="I5616" t="s">
        <v>11</v>
      </c>
      <c r="J5616" t="str">
        <f>_xlfn.XLOOKUP(Table1_1[[#This Row],[Analyte]],[1]analyte_order!$B:$B,[1]analyte_order!$C:$C)</f>
        <v>335-67-1</v>
      </c>
      <c r="K5616">
        <f>_xlfn.XLOOKUP(Table1_1[[#This Row],[CAS_rn]],[1]analyte_order!$C:$C,[1]analyte_order!$E:$E)</f>
        <v>5</v>
      </c>
      <c r="L5616" s="3">
        <v>0.3755</v>
      </c>
    </row>
    <row r="5617" spans="1:12" x14ac:dyDescent="0.3">
      <c r="A5617" t="s">
        <v>283</v>
      </c>
      <c r="B5617" s="1">
        <v>44427</v>
      </c>
      <c r="C5617" s="1" t="str">
        <f t="shared" si="87"/>
        <v>21231</v>
      </c>
      <c r="D5617" t="s">
        <v>250</v>
      </c>
      <c r="E5617" t="s">
        <v>110</v>
      </c>
      <c r="F5617" t="s">
        <v>111</v>
      </c>
      <c r="G5617">
        <v>28.5</v>
      </c>
      <c r="H5617">
        <v>355.6</v>
      </c>
      <c r="I5617" t="s">
        <v>12</v>
      </c>
      <c r="J5617" t="str">
        <f>_xlfn.XLOOKUP(Table1_1[[#This Row],[Analyte]],[1]analyte_order!$B:$B,[1]analyte_order!$C:$C)</f>
        <v>375-95-1</v>
      </c>
      <c r="K5617">
        <f>_xlfn.XLOOKUP(Table1_1[[#This Row],[CAS_rn]],[1]analyte_order!$C:$C,[1]analyte_order!$E:$E)</f>
        <v>6</v>
      </c>
      <c r="L5617" s="3">
        <v>0.39800000000000002</v>
      </c>
    </row>
    <row r="5618" spans="1:12" x14ac:dyDescent="0.3">
      <c r="A5618" t="s">
        <v>283</v>
      </c>
      <c r="B5618" s="1">
        <v>44427</v>
      </c>
      <c r="C5618" s="1" t="str">
        <f t="shared" si="87"/>
        <v>21231</v>
      </c>
      <c r="D5618" t="s">
        <v>250</v>
      </c>
      <c r="E5618" t="s">
        <v>110</v>
      </c>
      <c r="F5618" t="s">
        <v>111</v>
      </c>
      <c r="G5618">
        <v>28.5</v>
      </c>
      <c r="H5618">
        <v>355.6</v>
      </c>
      <c r="I5618" t="s">
        <v>19</v>
      </c>
      <c r="J5618" t="str">
        <f>_xlfn.XLOOKUP(Table1_1[[#This Row],[Analyte]],[1]analyte_order!$B:$B,[1]analyte_order!$C:$C)</f>
        <v>335-76-2</v>
      </c>
      <c r="K5618">
        <f>_xlfn.XLOOKUP(Table1_1[[#This Row],[CAS_rn]],[1]analyte_order!$C:$C,[1]analyte_order!$E:$E)</f>
        <v>7</v>
      </c>
      <c r="L5618" s="3">
        <v>20.3</v>
      </c>
    </row>
    <row r="5619" spans="1:12" x14ac:dyDescent="0.3">
      <c r="A5619" t="s">
        <v>283</v>
      </c>
      <c r="B5619" s="1">
        <v>44427</v>
      </c>
      <c r="C5619" s="1" t="str">
        <f t="shared" si="87"/>
        <v>21231</v>
      </c>
      <c r="D5619" t="s">
        <v>250</v>
      </c>
      <c r="E5619" t="s">
        <v>110</v>
      </c>
      <c r="F5619" t="s">
        <v>111</v>
      </c>
      <c r="G5619">
        <v>28.5</v>
      </c>
      <c r="H5619">
        <v>355.6</v>
      </c>
      <c r="I5619" t="s">
        <v>20</v>
      </c>
      <c r="J5619" t="str">
        <f>_xlfn.XLOOKUP(Table1_1[[#This Row],[Analyte]],[1]analyte_order!$B:$B,[1]analyte_order!$C:$C)</f>
        <v>2058-94-8</v>
      </c>
      <c r="K5619">
        <f>_xlfn.XLOOKUP(Table1_1[[#This Row],[CAS_rn]],[1]analyte_order!$C:$C,[1]analyte_order!$E:$E)</f>
        <v>8</v>
      </c>
      <c r="L5619" s="3">
        <v>38.200000000000003</v>
      </c>
    </row>
    <row r="5620" spans="1:12" x14ac:dyDescent="0.3">
      <c r="A5620" t="s">
        <v>283</v>
      </c>
      <c r="B5620" s="1">
        <v>44427</v>
      </c>
      <c r="C5620" s="1" t="str">
        <f t="shared" si="87"/>
        <v>21231</v>
      </c>
      <c r="D5620" t="s">
        <v>250</v>
      </c>
      <c r="E5620" t="s">
        <v>110</v>
      </c>
      <c r="F5620" t="s">
        <v>111</v>
      </c>
      <c r="G5620">
        <v>28.5</v>
      </c>
      <c r="H5620">
        <v>355.6</v>
      </c>
      <c r="I5620" t="s">
        <v>21</v>
      </c>
      <c r="J5620" t="str">
        <f>_xlfn.XLOOKUP(Table1_1[[#This Row],[Analyte]],[1]analyte_order!$B:$B,[1]analyte_order!$C:$C)</f>
        <v>307-55-1</v>
      </c>
      <c r="K5620">
        <f>_xlfn.XLOOKUP(Table1_1[[#This Row],[CAS_rn]],[1]analyte_order!$C:$C,[1]analyte_order!$E:$E)</f>
        <v>9</v>
      </c>
      <c r="L5620" s="3">
        <v>43.3</v>
      </c>
    </row>
    <row r="5621" spans="1:12" x14ac:dyDescent="0.3">
      <c r="A5621" t="s">
        <v>283</v>
      </c>
      <c r="B5621" s="1">
        <v>44427</v>
      </c>
      <c r="C5621" s="1" t="str">
        <f t="shared" si="87"/>
        <v>21231</v>
      </c>
      <c r="D5621" t="s">
        <v>250</v>
      </c>
      <c r="E5621" t="s">
        <v>110</v>
      </c>
      <c r="F5621" t="s">
        <v>111</v>
      </c>
      <c r="G5621">
        <v>28.5</v>
      </c>
      <c r="H5621">
        <v>355.6</v>
      </c>
      <c r="I5621" t="s">
        <v>22</v>
      </c>
      <c r="J5621" t="str">
        <f>_xlfn.XLOOKUP(Table1_1[[#This Row],[Analyte]],[1]analyte_order!$B:$B,[1]analyte_order!$C:$C)</f>
        <v>72629-94-8</v>
      </c>
      <c r="K5621">
        <f>_xlfn.XLOOKUP(Table1_1[[#This Row],[CAS_rn]],[1]analyte_order!$C:$C,[1]analyte_order!$E:$E)</f>
        <v>10</v>
      </c>
      <c r="L5621" s="3">
        <v>40.9</v>
      </c>
    </row>
    <row r="5622" spans="1:12" x14ac:dyDescent="0.3">
      <c r="A5622" t="s">
        <v>283</v>
      </c>
      <c r="B5622" s="1">
        <v>44427</v>
      </c>
      <c r="C5622" s="1" t="str">
        <f t="shared" si="87"/>
        <v>21231</v>
      </c>
      <c r="D5622" t="s">
        <v>250</v>
      </c>
      <c r="E5622" t="s">
        <v>110</v>
      </c>
      <c r="F5622" t="s">
        <v>111</v>
      </c>
      <c r="G5622">
        <v>28.5</v>
      </c>
      <c r="H5622">
        <v>355.6</v>
      </c>
      <c r="I5622" t="s">
        <v>23</v>
      </c>
      <c r="J5622" t="str">
        <f>_xlfn.XLOOKUP(Table1_1[[#This Row],[Analyte]],[1]analyte_order!$B:$B,[1]analyte_order!$C:$C)</f>
        <v>376-06-7</v>
      </c>
      <c r="K5622">
        <f>_xlfn.XLOOKUP(Table1_1[[#This Row],[CAS_rn]],[1]analyte_order!$C:$C,[1]analyte_order!$E:$E)</f>
        <v>11</v>
      </c>
      <c r="L5622" s="3">
        <v>32</v>
      </c>
    </row>
    <row r="5623" spans="1:12" x14ac:dyDescent="0.3">
      <c r="A5623" t="s">
        <v>283</v>
      </c>
      <c r="B5623" s="1">
        <v>44427</v>
      </c>
      <c r="C5623" s="1" t="str">
        <f t="shared" si="87"/>
        <v>21231</v>
      </c>
      <c r="D5623" t="s">
        <v>250</v>
      </c>
      <c r="E5623" t="s">
        <v>110</v>
      </c>
      <c r="F5623" t="s">
        <v>111</v>
      </c>
      <c r="G5623">
        <v>28.5</v>
      </c>
      <c r="H5623">
        <v>355.6</v>
      </c>
      <c r="I5623" t="s">
        <v>24</v>
      </c>
      <c r="J5623" t="str">
        <f>_xlfn.XLOOKUP(Table1_1[[#This Row],[Analyte]],[1]analyte_order!$B:$B,[1]analyte_order!$C:$C)</f>
        <v>67905-19-5</v>
      </c>
      <c r="K5623">
        <f>_xlfn.XLOOKUP(Table1_1[[#This Row],[CAS_rn]],[1]analyte_order!$C:$C,[1]analyte_order!$E:$E)</f>
        <v>12</v>
      </c>
      <c r="L5623" s="3">
        <v>1.53</v>
      </c>
    </row>
    <row r="5624" spans="1:12" x14ac:dyDescent="0.3">
      <c r="A5624" t="s">
        <v>283</v>
      </c>
      <c r="B5624" s="1">
        <v>44427</v>
      </c>
      <c r="C5624" s="1" t="str">
        <f t="shared" si="87"/>
        <v>21231</v>
      </c>
      <c r="D5624" t="s">
        <v>250</v>
      </c>
      <c r="E5624" t="s">
        <v>110</v>
      </c>
      <c r="F5624" t="s">
        <v>111</v>
      </c>
      <c r="G5624">
        <v>28.5</v>
      </c>
      <c r="H5624">
        <v>355.6</v>
      </c>
      <c r="I5624" t="s">
        <v>13</v>
      </c>
      <c r="J5624" t="str">
        <f>_xlfn.XLOOKUP(Table1_1[[#This Row],[Analyte]],[1]analyte_order!$B:$B,[1]analyte_order!$C:$C)</f>
        <v>375-73-5</v>
      </c>
      <c r="K5624">
        <f>_xlfn.XLOOKUP(Table1_1[[#This Row],[CAS_rn]],[1]analyte_order!$C:$C,[1]analyte_order!$E:$E)</f>
        <v>14</v>
      </c>
      <c r="L5624" s="3">
        <v>0.3755</v>
      </c>
    </row>
    <row r="5625" spans="1:12" x14ac:dyDescent="0.3">
      <c r="A5625" t="s">
        <v>283</v>
      </c>
      <c r="B5625" s="1">
        <v>44427</v>
      </c>
      <c r="C5625" s="1" t="str">
        <f t="shared" si="87"/>
        <v>21231</v>
      </c>
      <c r="D5625" t="s">
        <v>250</v>
      </c>
      <c r="E5625" t="s">
        <v>110</v>
      </c>
      <c r="F5625" t="s">
        <v>111</v>
      </c>
      <c r="G5625">
        <v>28.5</v>
      </c>
      <c r="H5625">
        <v>355.6</v>
      </c>
      <c r="I5625" t="s">
        <v>14</v>
      </c>
      <c r="J5625" t="str">
        <f>_xlfn.XLOOKUP(Table1_1[[#This Row],[Analyte]],[1]analyte_order!$B:$B,[1]analyte_order!$C:$C)</f>
        <v>2706-91-4</v>
      </c>
      <c r="K5625">
        <f>_xlfn.XLOOKUP(Table1_1[[#This Row],[CAS_rn]],[1]analyte_order!$C:$C,[1]analyte_order!$E:$E)</f>
        <v>15</v>
      </c>
      <c r="L5625" s="3">
        <v>0.94</v>
      </c>
    </row>
    <row r="5626" spans="1:12" x14ac:dyDescent="0.3">
      <c r="A5626" t="s">
        <v>283</v>
      </c>
      <c r="B5626" s="1">
        <v>44427</v>
      </c>
      <c r="C5626" s="1" t="str">
        <f t="shared" si="87"/>
        <v>21231</v>
      </c>
      <c r="D5626" t="s">
        <v>250</v>
      </c>
      <c r="E5626" t="s">
        <v>110</v>
      </c>
      <c r="F5626" t="s">
        <v>111</v>
      </c>
      <c r="G5626">
        <v>28.5</v>
      </c>
      <c r="H5626">
        <v>355.6</v>
      </c>
      <c r="I5626" t="s">
        <v>15</v>
      </c>
      <c r="J5626" t="str">
        <f>_xlfn.XLOOKUP(Table1_1[[#This Row],[Analyte]],[1]analyte_order!$B:$B,[1]analyte_order!$C:$C)</f>
        <v>355-46-4</v>
      </c>
      <c r="K5626">
        <f>_xlfn.XLOOKUP(Table1_1[[#This Row],[CAS_rn]],[1]analyte_order!$C:$C,[1]analyte_order!$E:$E)</f>
        <v>16</v>
      </c>
      <c r="L5626" s="3">
        <v>9.92</v>
      </c>
    </row>
    <row r="5627" spans="1:12" x14ac:dyDescent="0.3">
      <c r="A5627" t="s">
        <v>283</v>
      </c>
      <c r="B5627" s="1">
        <v>44427</v>
      </c>
      <c r="C5627" s="1" t="str">
        <f t="shared" si="87"/>
        <v>21231</v>
      </c>
      <c r="D5627" t="s">
        <v>250</v>
      </c>
      <c r="E5627" t="s">
        <v>110</v>
      </c>
      <c r="F5627" t="s">
        <v>111</v>
      </c>
      <c r="G5627">
        <v>28.5</v>
      </c>
      <c r="H5627">
        <v>355.6</v>
      </c>
      <c r="I5627" t="s">
        <v>16</v>
      </c>
      <c r="J5627" t="str">
        <f>_xlfn.XLOOKUP(Table1_1[[#This Row],[Analyte]],[1]analyte_order!$B:$B,[1]analyte_order!$C:$C)</f>
        <v>375-92-8</v>
      </c>
      <c r="K5627">
        <f>_xlfn.XLOOKUP(Table1_1[[#This Row],[CAS_rn]],[1]analyte_order!$C:$C,[1]analyte_order!$E:$E)</f>
        <v>17</v>
      </c>
      <c r="L5627" s="3">
        <v>3.37</v>
      </c>
    </row>
    <row r="5628" spans="1:12" x14ac:dyDescent="0.3">
      <c r="A5628" t="s">
        <v>283</v>
      </c>
      <c r="B5628" s="1">
        <v>44427</v>
      </c>
      <c r="C5628" s="1" t="str">
        <f t="shared" si="87"/>
        <v>21231</v>
      </c>
      <c r="D5628" t="s">
        <v>250</v>
      </c>
      <c r="E5628" t="s">
        <v>110</v>
      </c>
      <c r="F5628" t="s">
        <v>111</v>
      </c>
      <c r="G5628">
        <v>28.5</v>
      </c>
      <c r="H5628">
        <v>355.6</v>
      </c>
      <c r="I5628" t="s">
        <v>17</v>
      </c>
      <c r="J5628" t="str">
        <f>_xlfn.XLOOKUP(Table1_1[[#This Row],[Analyte]],[1]analyte_order!$B:$B,[1]analyte_order!$C:$C)</f>
        <v>1763-23-1</v>
      </c>
      <c r="K5628">
        <f>_xlfn.XLOOKUP(Table1_1[[#This Row],[CAS_rn]],[1]analyte_order!$C:$C,[1]analyte_order!$E:$E)</f>
        <v>18</v>
      </c>
      <c r="L5628" s="3">
        <v>7540</v>
      </c>
    </row>
    <row r="5629" spans="1:12" x14ac:dyDescent="0.3">
      <c r="A5629" t="s">
        <v>283</v>
      </c>
      <c r="B5629" s="1">
        <v>44427</v>
      </c>
      <c r="C5629" s="1" t="str">
        <f t="shared" si="87"/>
        <v>21231</v>
      </c>
      <c r="D5629" t="s">
        <v>250</v>
      </c>
      <c r="E5629" t="s">
        <v>110</v>
      </c>
      <c r="F5629" t="s">
        <v>111</v>
      </c>
      <c r="G5629">
        <v>28.5</v>
      </c>
      <c r="H5629">
        <v>355.6</v>
      </c>
      <c r="I5629" t="s">
        <v>25</v>
      </c>
      <c r="J5629" t="str">
        <f>_xlfn.XLOOKUP(Table1_1[[#This Row],[Analyte]],[1]analyte_order!$B:$B,[1]analyte_order!$C:$C)</f>
        <v>68259-12-1</v>
      </c>
      <c r="K5629">
        <f>_xlfn.XLOOKUP(Table1_1[[#This Row],[CAS_rn]],[1]analyte_order!$C:$C,[1]analyte_order!$E:$E)</f>
        <v>19</v>
      </c>
      <c r="L5629" s="3">
        <v>43.6</v>
      </c>
    </row>
    <row r="5630" spans="1:12" x14ac:dyDescent="0.3">
      <c r="A5630" t="s">
        <v>283</v>
      </c>
      <c r="B5630" s="1">
        <v>44427</v>
      </c>
      <c r="C5630" s="1" t="str">
        <f t="shared" si="87"/>
        <v>21231</v>
      </c>
      <c r="D5630" t="s">
        <v>250</v>
      </c>
      <c r="E5630" t="s">
        <v>110</v>
      </c>
      <c r="F5630" t="s">
        <v>111</v>
      </c>
      <c r="G5630">
        <v>28.5</v>
      </c>
      <c r="H5630">
        <v>355.6</v>
      </c>
      <c r="I5630" t="s">
        <v>26</v>
      </c>
      <c r="J5630" t="str">
        <f>_xlfn.XLOOKUP(Table1_1[[#This Row],[Analyte]],[1]analyte_order!$B:$B,[1]analyte_order!$C:$C)</f>
        <v>335-77-3</v>
      </c>
      <c r="K5630">
        <f>_xlfn.XLOOKUP(Table1_1[[#This Row],[CAS_rn]],[1]analyte_order!$C:$C,[1]analyte_order!$E:$E)</f>
        <v>20</v>
      </c>
      <c r="L5630" s="3">
        <v>52.2</v>
      </c>
    </row>
    <row r="5631" spans="1:12" x14ac:dyDescent="0.3">
      <c r="A5631" t="s">
        <v>283</v>
      </c>
      <c r="B5631" s="1">
        <v>44427</v>
      </c>
      <c r="C5631" s="1" t="str">
        <f t="shared" si="87"/>
        <v>21231</v>
      </c>
      <c r="D5631" t="s">
        <v>250</v>
      </c>
      <c r="E5631" t="s">
        <v>110</v>
      </c>
      <c r="F5631" t="s">
        <v>111</v>
      </c>
      <c r="G5631">
        <v>28.5</v>
      </c>
      <c r="H5631">
        <v>355.6</v>
      </c>
      <c r="I5631" t="s">
        <v>27</v>
      </c>
      <c r="J5631" t="str">
        <f>_xlfn.XLOOKUP(Table1_1[[#This Row],[Analyte]],[1]analyte_order!$B:$B,[1]analyte_order!$C:$C)</f>
        <v>79780-39-5</v>
      </c>
      <c r="K5631">
        <f>_xlfn.XLOOKUP(Table1_1[[#This Row],[CAS_rn]],[1]analyte_order!$C:$C,[1]analyte_order!$E:$E)</f>
        <v>21</v>
      </c>
      <c r="L5631" s="3">
        <v>17.600000000000001</v>
      </c>
    </row>
    <row r="5632" spans="1:12" x14ac:dyDescent="0.3">
      <c r="A5632" t="s">
        <v>283</v>
      </c>
      <c r="B5632" s="1">
        <v>44427</v>
      </c>
      <c r="C5632" s="1" t="str">
        <f t="shared" si="87"/>
        <v>21231</v>
      </c>
      <c r="D5632" t="s">
        <v>250</v>
      </c>
      <c r="E5632" t="s">
        <v>110</v>
      </c>
      <c r="F5632" t="s">
        <v>111</v>
      </c>
      <c r="G5632">
        <v>28.5</v>
      </c>
      <c r="H5632">
        <v>355.6</v>
      </c>
      <c r="I5632" t="s">
        <v>28</v>
      </c>
      <c r="J5632" t="str">
        <f>_xlfn.XLOOKUP(Table1_1[[#This Row],[Analyte]],[1]analyte_order!$B:$B,[1]analyte_order!$C:$C)</f>
        <v>757124-72-4</v>
      </c>
      <c r="K5632">
        <f>_xlfn.XLOOKUP(Table1_1[[#This Row],[CAS_rn]],[1]analyte_order!$C:$C,[1]analyte_order!$E:$E)</f>
        <v>22</v>
      </c>
      <c r="L5632" s="3">
        <v>0.94</v>
      </c>
    </row>
    <row r="5633" spans="1:12" x14ac:dyDescent="0.3">
      <c r="A5633" t="s">
        <v>283</v>
      </c>
      <c r="B5633" s="1">
        <v>44427</v>
      </c>
      <c r="C5633" s="1" t="str">
        <f t="shared" si="87"/>
        <v>21231</v>
      </c>
      <c r="D5633" t="s">
        <v>250</v>
      </c>
      <c r="E5633" t="s">
        <v>110</v>
      </c>
      <c r="F5633" t="s">
        <v>111</v>
      </c>
      <c r="G5633">
        <v>28.5</v>
      </c>
      <c r="H5633">
        <v>355.6</v>
      </c>
      <c r="I5633" t="s">
        <v>18</v>
      </c>
      <c r="J5633" t="str">
        <f>_xlfn.XLOOKUP(Table1_1[[#This Row],[Analyte]],[1]analyte_order!$B:$B,[1]analyte_order!$C:$C)</f>
        <v>27619-97-2</v>
      </c>
      <c r="K5633">
        <f>_xlfn.XLOOKUP(Table1_1[[#This Row],[CAS_rn]],[1]analyte_order!$C:$C,[1]analyte_order!$E:$E)</f>
        <v>23</v>
      </c>
      <c r="L5633" s="3">
        <v>0.3755</v>
      </c>
    </row>
    <row r="5634" spans="1:12" x14ac:dyDescent="0.3">
      <c r="A5634" t="s">
        <v>283</v>
      </c>
      <c r="B5634" s="1">
        <v>44427</v>
      </c>
      <c r="C5634" s="1" t="str">
        <f t="shared" ref="C5634:C5697" si="88">TEXT(B5634,"yy")&amp;TEXT((B5634-DATEVALUE("1/1/"&amp;TEXT(B5634,"yy"))+1),"000")</f>
        <v>21231</v>
      </c>
      <c r="D5634" t="s">
        <v>250</v>
      </c>
      <c r="E5634" t="s">
        <v>110</v>
      </c>
      <c r="F5634" t="s">
        <v>111</v>
      </c>
      <c r="G5634">
        <v>28.5</v>
      </c>
      <c r="H5634">
        <v>355.6</v>
      </c>
      <c r="I5634" t="s">
        <v>29</v>
      </c>
      <c r="J5634" t="str">
        <f>_xlfn.XLOOKUP(Table1_1[[#This Row],[Analyte]],[1]analyte_order!$B:$B,[1]analyte_order!$C:$C)</f>
        <v>39108-34-4</v>
      </c>
      <c r="K5634">
        <f>_xlfn.XLOOKUP(Table1_1[[#This Row],[CAS_rn]],[1]analyte_order!$C:$C,[1]analyte_order!$E:$E)</f>
        <v>24</v>
      </c>
      <c r="L5634" s="3">
        <v>1.99</v>
      </c>
    </row>
    <row r="5635" spans="1:12" x14ac:dyDescent="0.3">
      <c r="A5635" t="s">
        <v>283</v>
      </c>
      <c r="B5635" s="1">
        <v>44427</v>
      </c>
      <c r="C5635" s="1" t="str">
        <f t="shared" si="88"/>
        <v>21231</v>
      </c>
      <c r="D5635" t="s">
        <v>250</v>
      </c>
      <c r="E5635" t="s">
        <v>110</v>
      </c>
      <c r="F5635" t="s">
        <v>111</v>
      </c>
      <c r="G5635">
        <v>28.5</v>
      </c>
      <c r="H5635">
        <v>355.6</v>
      </c>
      <c r="I5635" t="s">
        <v>30</v>
      </c>
      <c r="J5635" t="str">
        <f>_xlfn.XLOOKUP(Table1_1[[#This Row],[Analyte]],[1]analyte_order!$B:$B,[1]analyte_order!$C:$C)</f>
        <v>120226-60-0</v>
      </c>
      <c r="K5635">
        <f>_xlfn.XLOOKUP(Table1_1[[#This Row],[CAS_rn]],[1]analyte_order!$C:$C,[1]analyte_order!$E:$E)</f>
        <v>25</v>
      </c>
      <c r="L5635" s="3">
        <v>10.199999999999999</v>
      </c>
    </row>
    <row r="5636" spans="1:12" x14ac:dyDescent="0.3">
      <c r="A5636" t="s">
        <v>283</v>
      </c>
      <c r="B5636" s="1">
        <v>44427</v>
      </c>
      <c r="C5636" s="1" t="str">
        <f t="shared" si="88"/>
        <v>21231</v>
      </c>
      <c r="D5636" t="s">
        <v>250</v>
      </c>
      <c r="E5636" t="s">
        <v>110</v>
      </c>
      <c r="F5636" t="s">
        <v>111</v>
      </c>
      <c r="G5636">
        <v>28.5</v>
      </c>
      <c r="H5636">
        <v>355.6</v>
      </c>
      <c r="I5636" t="s">
        <v>31</v>
      </c>
      <c r="J5636" t="str">
        <f>_xlfn.XLOOKUP(Table1_1[[#This Row],[Analyte]],[1]analyte_order!$B:$B,[1]analyte_order!$C:$C)</f>
        <v>2355-31-9</v>
      </c>
      <c r="K5636">
        <f>_xlfn.XLOOKUP(Table1_1[[#This Row],[CAS_rn]],[1]analyte_order!$C:$C,[1]analyte_order!$E:$E)</f>
        <v>26</v>
      </c>
      <c r="L5636" s="3">
        <v>0.3755</v>
      </c>
    </row>
    <row r="5637" spans="1:12" x14ac:dyDescent="0.3">
      <c r="A5637" t="s">
        <v>283</v>
      </c>
      <c r="B5637" s="1">
        <v>44427</v>
      </c>
      <c r="C5637" s="1" t="str">
        <f t="shared" si="88"/>
        <v>21231</v>
      </c>
      <c r="D5637" t="s">
        <v>250</v>
      </c>
      <c r="E5637" t="s">
        <v>110</v>
      </c>
      <c r="F5637" t="s">
        <v>111</v>
      </c>
      <c r="G5637">
        <v>28.5</v>
      </c>
      <c r="H5637">
        <v>355.6</v>
      </c>
      <c r="I5637" t="s">
        <v>32</v>
      </c>
      <c r="J5637" t="str">
        <f>_xlfn.XLOOKUP(Table1_1[[#This Row],[Analyte]],[1]analyte_order!$B:$B,[1]analyte_order!$C:$C)</f>
        <v>2991-50-6</v>
      </c>
      <c r="K5637">
        <f>_xlfn.XLOOKUP(Table1_1[[#This Row],[CAS_rn]],[1]analyte_order!$C:$C,[1]analyte_order!$E:$E)</f>
        <v>27</v>
      </c>
      <c r="L5637" s="3">
        <v>0.3755</v>
      </c>
    </row>
    <row r="5638" spans="1:12" x14ac:dyDescent="0.3">
      <c r="A5638" t="s">
        <v>283</v>
      </c>
      <c r="B5638" s="1">
        <v>44427</v>
      </c>
      <c r="C5638" s="1" t="str">
        <f t="shared" si="88"/>
        <v>21231</v>
      </c>
      <c r="D5638" t="s">
        <v>250</v>
      </c>
      <c r="E5638" t="s">
        <v>110</v>
      </c>
      <c r="F5638" t="s">
        <v>111</v>
      </c>
      <c r="G5638">
        <v>28.5</v>
      </c>
      <c r="H5638">
        <v>355.6</v>
      </c>
      <c r="I5638" t="s">
        <v>33</v>
      </c>
      <c r="J5638" t="str">
        <f>_xlfn.XLOOKUP(Table1_1[[#This Row],[Analyte]],[1]analyte_order!$B:$B,[1]analyte_order!$C:$C)</f>
        <v>754-91-6</v>
      </c>
      <c r="K5638">
        <f>_xlfn.XLOOKUP(Table1_1[[#This Row],[CAS_rn]],[1]analyte_order!$C:$C,[1]analyte_order!$E:$E)</f>
        <v>28</v>
      </c>
      <c r="L5638" s="3">
        <v>5.31</v>
      </c>
    </row>
    <row r="5639" spans="1:12" x14ac:dyDescent="0.3">
      <c r="A5639" t="s">
        <v>283</v>
      </c>
      <c r="B5639" s="1">
        <v>44427</v>
      </c>
      <c r="C5639" s="1" t="str">
        <f t="shared" si="88"/>
        <v>21231</v>
      </c>
      <c r="D5639" t="s">
        <v>250</v>
      </c>
      <c r="E5639" t="s">
        <v>110</v>
      </c>
      <c r="F5639" t="s">
        <v>111</v>
      </c>
      <c r="G5639">
        <v>28.5</v>
      </c>
      <c r="H5639">
        <v>355.6</v>
      </c>
      <c r="I5639" t="s">
        <v>34</v>
      </c>
      <c r="J5639" t="str">
        <f>_xlfn.XLOOKUP(Table1_1[[#This Row],[Analyte]],[1]analyte_order!$B:$B,[1]analyte_order!$C:$C)</f>
        <v>2806-24-8</v>
      </c>
      <c r="K5639">
        <f>_xlfn.XLOOKUP(Table1_1[[#This Row],[CAS_rn]],[1]analyte_order!$C:$C,[1]analyte_order!$E:$E)</f>
        <v>29</v>
      </c>
      <c r="L5639" s="3">
        <v>0.3755</v>
      </c>
    </row>
    <row r="5640" spans="1:12" x14ac:dyDescent="0.3">
      <c r="A5640" t="s">
        <v>283</v>
      </c>
      <c r="B5640" s="1">
        <v>44427</v>
      </c>
      <c r="C5640" s="1" t="str">
        <f t="shared" si="88"/>
        <v>21231</v>
      </c>
      <c r="D5640" t="s">
        <v>250</v>
      </c>
      <c r="E5640" t="s">
        <v>110</v>
      </c>
      <c r="F5640" t="s">
        <v>111</v>
      </c>
      <c r="G5640">
        <v>28.5</v>
      </c>
      <c r="H5640">
        <v>355.6</v>
      </c>
      <c r="I5640" t="s">
        <v>35</v>
      </c>
      <c r="J5640" t="str">
        <f>_xlfn.XLOOKUP(Table1_1[[#This Row],[Analyte]],[1]analyte_order!$B:$B,[1]analyte_order!$C:$C)</f>
        <v>31506-32-8</v>
      </c>
      <c r="K5640">
        <f>_xlfn.XLOOKUP(Table1_1[[#This Row],[CAS_rn]],[1]analyte_order!$C:$C,[1]analyte_order!$E:$E)</f>
        <v>30</v>
      </c>
      <c r="L5640" s="3">
        <v>0.3755</v>
      </c>
    </row>
    <row r="5641" spans="1:12" x14ac:dyDescent="0.3">
      <c r="A5641" t="s">
        <v>283</v>
      </c>
      <c r="B5641" s="1">
        <v>44427</v>
      </c>
      <c r="C5641" s="1" t="str">
        <f t="shared" si="88"/>
        <v>21231</v>
      </c>
      <c r="D5641" t="s">
        <v>250</v>
      </c>
      <c r="E5641" t="s">
        <v>110</v>
      </c>
      <c r="F5641" t="s">
        <v>111</v>
      </c>
      <c r="G5641">
        <v>28.5</v>
      </c>
      <c r="H5641">
        <v>355.6</v>
      </c>
      <c r="I5641" t="s">
        <v>36</v>
      </c>
      <c r="J5641" t="str">
        <f>_xlfn.XLOOKUP(Table1_1[[#This Row],[Analyte]],[1]analyte_order!$B:$B,[1]analyte_order!$C:$C)</f>
        <v>4151-50-2</v>
      </c>
      <c r="K5641">
        <f>_xlfn.XLOOKUP(Table1_1[[#This Row],[CAS_rn]],[1]analyte_order!$C:$C,[1]analyte_order!$E:$E)</f>
        <v>31</v>
      </c>
      <c r="L5641" s="3">
        <v>0.3755</v>
      </c>
    </row>
    <row r="5642" spans="1:12" x14ac:dyDescent="0.3">
      <c r="A5642" t="s">
        <v>283</v>
      </c>
      <c r="B5642" s="1">
        <v>44427</v>
      </c>
      <c r="C5642" s="1" t="str">
        <f t="shared" si="88"/>
        <v>21231</v>
      </c>
      <c r="D5642" t="s">
        <v>250</v>
      </c>
      <c r="E5642" t="s">
        <v>110</v>
      </c>
      <c r="F5642" t="s">
        <v>111</v>
      </c>
      <c r="G5642">
        <v>28.5</v>
      </c>
      <c r="H5642">
        <v>355.6</v>
      </c>
      <c r="I5642" t="s">
        <v>37</v>
      </c>
      <c r="J5642" t="str">
        <f>_xlfn.XLOOKUP(Table1_1[[#This Row],[Analyte]],[1]analyte_order!$B:$B,[1]analyte_order!$C:$C)</f>
        <v>13252-13-6</v>
      </c>
      <c r="K5642">
        <f>_xlfn.XLOOKUP(Table1_1[[#This Row],[CAS_rn]],[1]analyte_order!$C:$C,[1]analyte_order!$E:$E)</f>
        <v>34</v>
      </c>
      <c r="L5642" s="3">
        <v>0.3755</v>
      </c>
    </row>
    <row r="5643" spans="1:12" x14ac:dyDescent="0.3">
      <c r="A5643" t="s">
        <v>283</v>
      </c>
      <c r="B5643" s="1">
        <v>44427</v>
      </c>
      <c r="C5643" s="1" t="str">
        <f t="shared" si="88"/>
        <v>21231</v>
      </c>
      <c r="D5643" t="s">
        <v>250</v>
      </c>
      <c r="E5643" t="s">
        <v>110</v>
      </c>
      <c r="F5643" t="s">
        <v>111</v>
      </c>
      <c r="G5643">
        <v>28.5</v>
      </c>
      <c r="H5643">
        <v>355.6</v>
      </c>
      <c r="I5643" t="s">
        <v>38</v>
      </c>
      <c r="J5643" t="str">
        <f>_xlfn.XLOOKUP(Table1_1[[#This Row],[Analyte]],[1]analyte_order!$B:$B,[1]analyte_order!$C:$C)</f>
        <v>919005-14-4</v>
      </c>
      <c r="K5643">
        <f>_xlfn.XLOOKUP(Table1_1[[#This Row],[CAS_rn]],[1]analyte_order!$C:$C,[1]analyte_order!$E:$E)</f>
        <v>35</v>
      </c>
      <c r="L5643" s="3">
        <v>0.3755</v>
      </c>
    </row>
    <row r="5644" spans="1:12" x14ac:dyDescent="0.3">
      <c r="A5644" t="s">
        <v>283</v>
      </c>
      <c r="B5644" s="1">
        <v>44427</v>
      </c>
      <c r="C5644" s="1" t="str">
        <f t="shared" si="88"/>
        <v>21231</v>
      </c>
      <c r="D5644" t="s">
        <v>250</v>
      </c>
      <c r="E5644" t="s">
        <v>110</v>
      </c>
      <c r="F5644" t="s">
        <v>111</v>
      </c>
      <c r="G5644">
        <v>28.5</v>
      </c>
      <c r="H5644">
        <v>355.6</v>
      </c>
      <c r="I5644" t="s">
        <v>39</v>
      </c>
      <c r="J5644" t="str">
        <f>_xlfn.XLOOKUP(Table1_1[[#This Row],[Analyte]],[1]analyte_order!$B:$B,[1]analyte_order!$C:$C)</f>
        <v>756426-58-1</v>
      </c>
      <c r="K5644">
        <f>_xlfn.XLOOKUP(Table1_1[[#This Row],[CAS_rn]],[1]analyte_order!$C:$C,[1]analyte_order!$E:$E)</f>
        <v>36</v>
      </c>
      <c r="L5644" s="3">
        <v>0.3755</v>
      </c>
    </row>
    <row r="5645" spans="1:12" x14ac:dyDescent="0.3">
      <c r="A5645" t="s">
        <v>283</v>
      </c>
      <c r="B5645" s="1">
        <v>44427</v>
      </c>
      <c r="C5645" s="1" t="str">
        <f t="shared" si="88"/>
        <v>21231</v>
      </c>
      <c r="D5645" t="s">
        <v>250</v>
      </c>
      <c r="E5645" t="s">
        <v>110</v>
      </c>
      <c r="F5645" t="s">
        <v>111</v>
      </c>
      <c r="G5645">
        <v>28.5</v>
      </c>
      <c r="H5645">
        <v>355.6</v>
      </c>
      <c r="I5645" t="s">
        <v>40</v>
      </c>
      <c r="J5645" t="str">
        <f>_xlfn.XLOOKUP(Table1_1[[#This Row],[Analyte]],[1]analyte_order!$B:$B,[1]analyte_order!$C:$C)</f>
        <v>763051-92-9</v>
      </c>
      <c r="K5645">
        <f>_xlfn.XLOOKUP(Table1_1[[#This Row],[CAS_rn]],[1]analyte_order!$C:$C,[1]analyte_order!$E:$E)</f>
        <v>37</v>
      </c>
      <c r="L5645" s="3">
        <v>0.3755</v>
      </c>
    </row>
    <row r="5646" spans="1:12" x14ac:dyDescent="0.3">
      <c r="A5646" t="s">
        <v>283</v>
      </c>
      <c r="B5646" s="1">
        <v>44427</v>
      </c>
      <c r="C5646" s="1" t="str">
        <f t="shared" si="88"/>
        <v>21231</v>
      </c>
      <c r="D5646" t="s">
        <v>250</v>
      </c>
      <c r="E5646" t="s">
        <v>110</v>
      </c>
      <c r="F5646" t="s">
        <v>111</v>
      </c>
      <c r="G5646">
        <v>28.5</v>
      </c>
      <c r="H5646">
        <v>355.6</v>
      </c>
      <c r="I5646" t="s">
        <v>41</v>
      </c>
      <c r="J5646" t="str">
        <f>_xlfn.XLOOKUP(Table1_1[[#This Row],[Analyte]],[1]analyte_order!$B:$B,[1]analyte_order!$C:$C)</f>
        <v>356-02-5</v>
      </c>
      <c r="K5646">
        <f>_xlfn.XLOOKUP(Table1_1[[#This Row],[CAS_rn]],[1]analyte_order!$C:$C,[1]analyte_order!$E:$E)</f>
        <v>38</v>
      </c>
      <c r="L5646" s="3">
        <v>3.7549999999999999</v>
      </c>
    </row>
    <row r="5647" spans="1:12" x14ac:dyDescent="0.3">
      <c r="A5647" t="s">
        <v>283</v>
      </c>
      <c r="B5647" s="1">
        <v>44427</v>
      </c>
      <c r="C5647" s="1" t="str">
        <f t="shared" si="88"/>
        <v>21231</v>
      </c>
      <c r="D5647" t="s">
        <v>250</v>
      </c>
      <c r="E5647" t="s">
        <v>110</v>
      </c>
      <c r="F5647" t="s">
        <v>111</v>
      </c>
      <c r="G5647">
        <v>28.5</v>
      </c>
      <c r="H5647">
        <v>355.6</v>
      </c>
      <c r="I5647" t="s">
        <v>42</v>
      </c>
      <c r="J5647" t="str">
        <f>_xlfn.XLOOKUP(Table1_1[[#This Row],[Analyte]],[1]analyte_order!$B:$B,[1]analyte_order!$C:$C)</f>
        <v>914637-49-3</v>
      </c>
      <c r="K5647">
        <f>_xlfn.XLOOKUP(Table1_1[[#This Row],[CAS_rn]],[1]analyte_order!$C:$C,[1]analyte_order!$E:$E)</f>
        <v>39</v>
      </c>
      <c r="L5647" s="3">
        <v>0.3755</v>
      </c>
    </row>
    <row r="5648" spans="1:12" x14ac:dyDescent="0.3">
      <c r="A5648" t="s">
        <v>283</v>
      </c>
      <c r="B5648" s="1">
        <v>44427</v>
      </c>
      <c r="C5648" s="1" t="str">
        <f t="shared" si="88"/>
        <v>21231</v>
      </c>
      <c r="D5648" t="s">
        <v>250</v>
      </c>
      <c r="E5648" t="s">
        <v>110</v>
      </c>
      <c r="F5648" t="s">
        <v>111</v>
      </c>
      <c r="G5648">
        <v>28.5</v>
      </c>
      <c r="H5648">
        <v>355.6</v>
      </c>
      <c r="I5648" t="s">
        <v>43</v>
      </c>
      <c r="J5648" t="str">
        <f>_xlfn.XLOOKUP(Table1_1[[#This Row],[Analyte]],[1]analyte_order!$B:$B,[1]analyte_order!$C:$C)</f>
        <v>812-70-4</v>
      </c>
      <c r="K5648">
        <f>_xlfn.XLOOKUP(Table1_1[[#This Row],[CAS_rn]],[1]analyte_order!$C:$C,[1]analyte_order!$E:$E)</f>
        <v>40</v>
      </c>
      <c r="L5648" s="3">
        <v>0.3755</v>
      </c>
    </row>
    <row r="5649" spans="1:12" x14ac:dyDescent="0.3">
      <c r="A5649" t="s">
        <v>283</v>
      </c>
      <c r="B5649" s="1">
        <v>44427</v>
      </c>
      <c r="C5649" s="1" t="str">
        <f t="shared" si="88"/>
        <v>21231</v>
      </c>
      <c r="D5649" t="s">
        <v>250</v>
      </c>
      <c r="E5649" t="s">
        <v>110</v>
      </c>
      <c r="F5649" t="s">
        <v>111</v>
      </c>
      <c r="G5649">
        <v>28.5</v>
      </c>
      <c r="H5649">
        <v>355.6</v>
      </c>
      <c r="I5649" t="s">
        <v>44</v>
      </c>
      <c r="J5649" t="str">
        <f>_xlfn.XLOOKUP(Table1_1[[#This Row],[Analyte]],[1]analyte_order!$B:$B,[1]analyte_order!$C:$C)</f>
        <v>53826-12-3</v>
      </c>
      <c r="K5649">
        <f>_xlfn.XLOOKUP(Table1_1[[#This Row],[CAS_rn]],[1]analyte_order!$C:$C,[1]analyte_order!$E:$E)</f>
        <v>41</v>
      </c>
      <c r="L5649" s="3">
        <v>0.94</v>
      </c>
    </row>
    <row r="5650" spans="1:12" x14ac:dyDescent="0.3">
      <c r="A5650" t="s">
        <v>283</v>
      </c>
      <c r="B5650" s="1">
        <v>44427</v>
      </c>
      <c r="C5650" s="1" t="str">
        <f t="shared" si="88"/>
        <v>21231</v>
      </c>
      <c r="D5650" t="s">
        <v>250</v>
      </c>
      <c r="E5650" t="s">
        <v>110</v>
      </c>
      <c r="F5650" t="s">
        <v>111</v>
      </c>
      <c r="G5650">
        <v>28.5</v>
      </c>
      <c r="H5650">
        <v>355.6</v>
      </c>
      <c r="I5650" t="s">
        <v>45</v>
      </c>
      <c r="J5650" t="str">
        <f>_xlfn.XLOOKUP(Table1_1[[#This Row],[Analyte]],[1]analyte_order!$B:$B,[1]analyte_order!$C:$C)</f>
        <v>27854-31-5</v>
      </c>
      <c r="K5650">
        <f>_xlfn.XLOOKUP(Table1_1[[#This Row],[CAS_rn]],[1]analyte_order!$C:$C,[1]analyte_order!$E:$E)</f>
        <v>42</v>
      </c>
      <c r="L5650" s="3">
        <v>0.94</v>
      </c>
    </row>
    <row r="5651" spans="1:12" x14ac:dyDescent="0.3">
      <c r="A5651" t="s">
        <v>283</v>
      </c>
      <c r="B5651" s="1">
        <v>44427</v>
      </c>
      <c r="C5651" s="1" t="str">
        <f t="shared" si="88"/>
        <v>21231</v>
      </c>
      <c r="D5651" t="s">
        <v>250</v>
      </c>
      <c r="E5651" t="s">
        <v>110</v>
      </c>
      <c r="F5651" t="s">
        <v>111</v>
      </c>
      <c r="G5651">
        <v>28.5</v>
      </c>
      <c r="H5651">
        <v>355.6</v>
      </c>
      <c r="I5651" t="s">
        <v>46</v>
      </c>
      <c r="J5651" t="str">
        <f>_xlfn.XLOOKUP(Table1_1[[#This Row],[Analyte]],[1]analyte_order!$B:$B,[1]analyte_order!$C:$C)</f>
        <v>53826-13-4</v>
      </c>
      <c r="K5651">
        <f>_xlfn.XLOOKUP(Table1_1[[#This Row],[CAS_rn]],[1]analyte_order!$C:$C,[1]analyte_order!$E:$E)</f>
        <v>43</v>
      </c>
      <c r="L5651" s="3">
        <v>0.3755</v>
      </c>
    </row>
    <row r="5652" spans="1:12" x14ac:dyDescent="0.3">
      <c r="A5652" t="s">
        <v>283</v>
      </c>
      <c r="B5652" s="1">
        <v>44427</v>
      </c>
      <c r="C5652" s="1" t="str">
        <f t="shared" si="88"/>
        <v>21231</v>
      </c>
      <c r="D5652" t="s">
        <v>250</v>
      </c>
      <c r="E5652" t="s">
        <v>110</v>
      </c>
      <c r="F5652" t="s">
        <v>111</v>
      </c>
      <c r="G5652">
        <v>28.5</v>
      </c>
      <c r="H5652">
        <v>355.6</v>
      </c>
      <c r="I5652" t="s">
        <v>47</v>
      </c>
      <c r="J5652" t="str">
        <f>_xlfn.XLOOKUP(Table1_1[[#This Row],[Analyte]],[1]analyte_order!$B:$B,[1]analyte_order!$C:$C)</f>
        <v>161094-75-3</v>
      </c>
      <c r="K5652">
        <f>_xlfn.XLOOKUP(Table1_1[[#This Row],[CAS_rn]],[1]analyte_order!$C:$C,[1]analyte_order!$E:$E)</f>
        <v>44</v>
      </c>
      <c r="L5652" s="3">
        <v>0.3755</v>
      </c>
    </row>
    <row r="5653" spans="1:12" x14ac:dyDescent="0.3">
      <c r="A5653" t="s">
        <v>283</v>
      </c>
      <c r="B5653" s="1">
        <v>44427</v>
      </c>
      <c r="C5653" s="1" t="str">
        <f t="shared" si="88"/>
        <v>21231</v>
      </c>
      <c r="D5653" t="s">
        <v>250</v>
      </c>
      <c r="E5653" t="s">
        <v>110</v>
      </c>
      <c r="F5653" t="s">
        <v>111</v>
      </c>
      <c r="G5653">
        <v>28.5</v>
      </c>
      <c r="H5653">
        <v>355.6</v>
      </c>
      <c r="I5653" t="s">
        <v>48</v>
      </c>
      <c r="J5653" t="str">
        <f>_xlfn.XLOOKUP(Table1_1[[#This Row],[Analyte]],[1]analyte_order!$B:$B,[1]analyte_order!$C:$C)</f>
        <v>70887-84-2</v>
      </c>
      <c r="K5653">
        <f>_xlfn.XLOOKUP(Table1_1[[#This Row],[CAS_rn]],[1]analyte_order!$C:$C,[1]analyte_order!$E:$E)</f>
        <v>45</v>
      </c>
      <c r="L5653" s="3">
        <v>0.3755</v>
      </c>
    </row>
    <row r="5654" spans="1:12" x14ac:dyDescent="0.3">
      <c r="A5654" t="s">
        <v>283</v>
      </c>
      <c r="B5654" s="1">
        <v>44427</v>
      </c>
      <c r="C5654" s="1" t="str">
        <f t="shared" si="88"/>
        <v>21231</v>
      </c>
      <c r="D5654" t="s">
        <v>250</v>
      </c>
      <c r="E5654" t="s">
        <v>110</v>
      </c>
      <c r="F5654" t="s">
        <v>111</v>
      </c>
      <c r="G5654">
        <v>28.5</v>
      </c>
      <c r="H5654">
        <v>355.6</v>
      </c>
      <c r="I5654" t="s">
        <v>49</v>
      </c>
      <c r="J5654" t="str">
        <f>_xlfn.XLOOKUP(Table1_1[[#This Row],[Analyte]],[1]analyte_order!$B:$B,[1]analyte_order!$C:$C)</f>
        <v>57677-95-9</v>
      </c>
      <c r="K5654">
        <f>_xlfn.XLOOKUP(Table1_1[[#This Row],[CAS_rn]],[1]analyte_order!$C:$C,[1]analyte_order!$E:$E)</f>
        <v>46</v>
      </c>
      <c r="L5654" s="3">
        <v>0.94</v>
      </c>
    </row>
    <row r="5655" spans="1:12" x14ac:dyDescent="0.3">
      <c r="A5655" t="s">
        <v>283</v>
      </c>
      <c r="B5655" s="1">
        <v>44427</v>
      </c>
      <c r="C5655" s="1" t="str">
        <f t="shared" si="88"/>
        <v>21231</v>
      </c>
      <c r="D5655" t="s">
        <v>250</v>
      </c>
      <c r="E5655" t="s">
        <v>110</v>
      </c>
      <c r="F5655" t="s">
        <v>111</v>
      </c>
      <c r="G5655">
        <v>28.5</v>
      </c>
      <c r="H5655">
        <v>355.6</v>
      </c>
      <c r="I5655" t="s">
        <v>50</v>
      </c>
      <c r="J5655" t="str">
        <f>_xlfn.XLOOKUP(Table1_1[[#This Row],[Analyte]],[1]analyte_order!$B:$B,[1]analyte_order!$C:$C)</f>
        <v>30334-69-1</v>
      </c>
      <c r="K5655">
        <f>_xlfn.XLOOKUP(Table1_1[[#This Row],[CAS_rn]],[1]analyte_order!$C:$C,[1]analyte_order!$E:$E)</f>
        <v>51</v>
      </c>
      <c r="L5655" s="3">
        <v>11.8</v>
      </c>
    </row>
    <row r="5656" spans="1:12" x14ac:dyDescent="0.3">
      <c r="A5656" t="s">
        <v>283</v>
      </c>
      <c r="B5656" s="1">
        <v>44427</v>
      </c>
      <c r="C5656" s="1" t="str">
        <f t="shared" si="88"/>
        <v>21231</v>
      </c>
      <c r="D5656" t="s">
        <v>250</v>
      </c>
      <c r="E5656" t="s">
        <v>110</v>
      </c>
      <c r="F5656" t="s">
        <v>111</v>
      </c>
      <c r="G5656">
        <v>28.5</v>
      </c>
      <c r="H5656">
        <v>355.6</v>
      </c>
      <c r="I5656" t="s">
        <v>51</v>
      </c>
      <c r="J5656" t="str">
        <f>_xlfn.XLOOKUP(Table1_1[[#This Row],[Analyte]],[1]analyte_order!$B:$B,[1]analyte_order!$C:$C)</f>
        <v>41997-13-1</v>
      </c>
      <c r="K5656">
        <f>_xlfn.XLOOKUP(Table1_1[[#This Row],[CAS_rn]],[1]analyte_order!$C:$C,[1]analyte_order!$E:$E)</f>
        <v>52</v>
      </c>
      <c r="L5656" s="3">
        <v>16.100000000000001</v>
      </c>
    </row>
    <row r="5657" spans="1:12" x14ac:dyDescent="0.3">
      <c r="A5657" t="s">
        <v>283</v>
      </c>
      <c r="B5657" s="1">
        <v>44427</v>
      </c>
      <c r="C5657" s="1" t="str">
        <f t="shared" si="88"/>
        <v>21231</v>
      </c>
      <c r="D5657" t="s">
        <v>250</v>
      </c>
      <c r="E5657" t="s">
        <v>110</v>
      </c>
      <c r="F5657" t="s">
        <v>111</v>
      </c>
      <c r="G5657">
        <v>28.5</v>
      </c>
      <c r="H5657">
        <v>355.6</v>
      </c>
      <c r="I5657" t="s">
        <v>52</v>
      </c>
      <c r="J5657" t="str">
        <f>_xlfn.XLOOKUP(Table1_1[[#This Row],[Analyte]],[1]analyte_order!$B:$B,[1]analyte_order!$C:$C)</f>
        <v>423-41-6</v>
      </c>
      <c r="K5657">
        <f>_xlfn.XLOOKUP(Table1_1[[#This Row],[CAS_rn]],[1]analyte_order!$C:$C,[1]analyte_order!$E:$E)</f>
        <v>53</v>
      </c>
      <c r="L5657" s="3">
        <v>0.94</v>
      </c>
    </row>
    <row r="5658" spans="1:12" x14ac:dyDescent="0.3">
      <c r="A5658" t="s">
        <v>283</v>
      </c>
      <c r="B5658" s="1">
        <v>44427</v>
      </c>
      <c r="C5658" s="1" t="str">
        <f t="shared" si="88"/>
        <v>21231</v>
      </c>
      <c r="D5658" t="s">
        <v>250</v>
      </c>
      <c r="E5658" t="s">
        <v>110</v>
      </c>
      <c r="F5658" t="s">
        <v>111</v>
      </c>
      <c r="G5658">
        <v>28.5</v>
      </c>
      <c r="H5658">
        <v>355.6</v>
      </c>
      <c r="I5658" t="s">
        <v>53</v>
      </c>
      <c r="J5658" t="str">
        <f>_xlfn.XLOOKUP(Table1_1[[#This Row],[Analyte]],[1]analyte_order!$B:$B,[1]analyte_order!$C:$C)</f>
        <v>777011-38-8</v>
      </c>
      <c r="K5658">
        <f>_xlfn.XLOOKUP(Table1_1[[#This Row],[CAS_rn]],[1]analyte_order!$C:$C,[1]analyte_order!$E:$E)</f>
        <v>54</v>
      </c>
      <c r="L5658" s="3">
        <v>8.48</v>
      </c>
    </row>
    <row r="5659" spans="1:12" x14ac:dyDescent="0.3">
      <c r="A5659" t="s">
        <v>283</v>
      </c>
      <c r="B5659" s="1">
        <v>44427</v>
      </c>
      <c r="C5659" s="1" t="str">
        <f t="shared" si="88"/>
        <v>21231</v>
      </c>
      <c r="D5659" t="s">
        <v>250</v>
      </c>
      <c r="E5659" t="s">
        <v>110</v>
      </c>
      <c r="F5659" t="s">
        <v>111</v>
      </c>
      <c r="G5659">
        <v>28.5</v>
      </c>
      <c r="H5659">
        <v>355.6</v>
      </c>
      <c r="I5659" t="s">
        <v>54</v>
      </c>
      <c r="J5659" t="str">
        <f>_xlfn.XLOOKUP(Table1_1[[#This Row],[Analyte]],[1]analyte_order!$B:$B,[1]analyte_order!$C:$C)</f>
        <v>646-83-3</v>
      </c>
      <c r="K5659">
        <f>_xlfn.XLOOKUP(Table1_1[[#This Row],[CAS_rn]],[1]analyte_order!$C:$C,[1]analyte_order!$E:$E)</f>
        <v>55</v>
      </c>
      <c r="L5659" s="3">
        <v>0.94</v>
      </c>
    </row>
    <row r="5660" spans="1:12" x14ac:dyDescent="0.3">
      <c r="A5660" t="s">
        <v>283</v>
      </c>
      <c r="B5660" s="1">
        <v>44427</v>
      </c>
      <c r="C5660" s="1" t="str">
        <f t="shared" si="88"/>
        <v>21231</v>
      </c>
      <c r="D5660" t="s">
        <v>250</v>
      </c>
      <c r="E5660" t="s">
        <v>110</v>
      </c>
      <c r="F5660" t="s">
        <v>111</v>
      </c>
      <c r="G5660">
        <v>28.5</v>
      </c>
      <c r="H5660">
        <v>355.6</v>
      </c>
      <c r="I5660" t="s">
        <v>55</v>
      </c>
      <c r="J5660" t="str">
        <f>_xlfn.XLOOKUP(Table1_1[[#This Row],[Analyte]],[1]analyte_order!$B:$B,[1]analyte_order!$C:$C)</f>
        <v>678-41-1</v>
      </c>
      <c r="K5660">
        <f>_xlfn.XLOOKUP(Table1_1[[#This Row],[CAS_rn]],[1]analyte_order!$C:$C,[1]analyte_order!$E:$E)</f>
        <v>56</v>
      </c>
      <c r="L5660" s="3">
        <v>0.3755</v>
      </c>
    </row>
    <row r="5661" spans="1:12" x14ac:dyDescent="0.3">
      <c r="A5661" t="s">
        <v>283</v>
      </c>
      <c r="B5661" s="1">
        <v>44427</v>
      </c>
      <c r="C5661" s="1" t="str">
        <f t="shared" si="88"/>
        <v>21231</v>
      </c>
      <c r="D5661" t="s">
        <v>250</v>
      </c>
      <c r="E5661" t="s">
        <v>110</v>
      </c>
      <c r="F5661" t="s">
        <v>111</v>
      </c>
      <c r="G5661">
        <v>28.5</v>
      </c>
      <c r="H5661">
        <v>355.6</v>
      </c>
      <c r="I5661" t="s">
        <v>56</v>
      </c>
      <c r="J5661" t="str">
        <f>_xlfn.XLOOKUP(Table1_1[[#This Row],[Analyte]],[1]analyte_order!$B:$B,[1]analyte_order!$C:$C)</f>
        <v>2965-52-8</v>
      </c>
      <c r="K5661">
        <f>_xlfn.XLOOKUP(Table1_1[[#This Row],[CAS_rn]],[1]analyte_order!$C:$C,[1]analyte_order!$E:$E)</f>
        <v>57</v>
      </c>
      <c r="L5661" s="3">
        <v>0.3755</v>
      </c>
    </row>
    <row r="5662" spans="1:12" x14ac:dyDescent="0.3">
      <c r="A5662" t="s">
        <v>284</v>
      </c>
      <c r="B5662" s="1">
        <v>44427</v>
      </c>
      <c r="C5662" s="1" t="str">
        <f t="shared" si="88"/>
        <v>21231</v>
      </c>
      <c r="D5662" t="s">
        <v>250</v>
      </c>
      <c r="E5662" t="s">
        <v>110</v>
      </c>
      <c r="F5662" t="s">
        <v>113</v>
      </c>
      <c r="G5662">
        <v>28.5</v>
      </c>
      <c r="H5662">
        <v>355.6</v>
      </c>
      <c r="I5662" t="s">
        <v>7</v>
      </c>
      <c r="J5662" t="str">
        <f>_xlfn.XLOOKUP(Table1_1[[#This Row],[Analyte]],[1]analyte_order!$B:$B,[1]analyte_order!$C:$C)</f>
        <v>375-22-4</v>
      </c>
      <c r="K5662">
        <f>_xlfn.XLOOKUP(Table1_1[[#This Row],[CAS_rn]],[1]analyte_order!$C:$C,[1]analyte_order!$E:$E)</f>
        <v>1</v>
      </c>
      <c r="L5662" s="3">
        <v>4.48E-2</v>
      </c>
    </row>
    <row r="5663" spans="1:12" x14ac:dyDescent="0.3">
      <c r="A5663" t="s">
        <v>284</v>
      </c>
      <c r="B5663" s="1">
        <v>44427</v>
      </c>
      <c r="C5663" s="1" t="str">
        <f t="shared" si="88"/>
        <v>21231</v>
      </c>
      <c r="D5663" t="s">
        <v>250</v>
      </c>
      <c r="E5663" t="s">
        <v>110</v>
      </c>
      <c r="F5663" t="s">
        <v>113</v>
      </c>
      <c r="G5663">
        <v>28.5</v>
      </c>
      <c r="H5663">
        <v>355.6</v>
      </c>
      <c r="I5663" t="s">
        <v>8</v>
      </c>
      <c r="J5663" t="str">
        <f>_xlfn.XLOOKUP(Table1_1[[#This Row],[Analyte]],[1]analyte_order!$B:$B,[1]analyte_order!$C:$C)</f>
        <v>2706-90-3</v>
      </c>
      <c r="K5663">
        <f>_xlfn.XLOOKUP(Table1_1[[#This Row],[CAS_rn]],[1]analyte_order!$C:$C,[1]analyte_order!$E:$E)</f>
        <v>2</v>
      </c>
      <c r="L5663" s="3">
        <v>4.48E-2</v>
      </c>
    </row>
    <row r="5664" spans="1:12" x14ac:dyDescent="0.3">
      <c r="A5664" t="s">
        <v>284</v>
      </c>
      <c r="B5664" s="1">
        <v>44427</v>
      </c>
      <c r="C5664" s="1" t="str">
        <f t="shared" si="88"/>
        <v>21231</v>
      </c>
      <c r="D5664" t="s">
        <v>250</v>
      </c>
      <c r="E5664" t="s">
        <v>110</v>
      </c>
      <c r="F5664" t="s">
        <v>113</v>
      </c>
      <c r="G5664">
        <v>28.5</v>
      </c>
      <c r="H5664">
        <v>355.6</v>
      </c>
      <c r="I5664" t="s">
        <v>9</v>
      </c>
      <c r="J5664" t="str">
        <f>_xlfn.XLOOKUP(Table1_1[[#This Row],[Analyte]],[1]analyte_order!$B:$B,[1]analyte_order!$C:$C)</f>
        <v>307-24-4</v>
      </c>
      <c r="K5664">
        <f>_xlfn.XLOOKUP(Table1_1[[#This Row],[CAS_rn]],[1]analyte_order!$C:$C,[1]analyte_order!$E:$E)</f>
        <v>3</v>
      </c>
      <c r="L5664" s="3">
        <v>4.48E-2</v>
      </c>
    </row>
    <row r="5665" spans="1:12" x14ac:dyDescent="0.3">
      <c r="A5665" t="s">
        <v>284</v>
      </c>
      <c r="B5665" s="1">
        <v>44427</v>
      </c>
      <c r="C5665" s="1" t="str">
        <f t="shared" si="88"/>
        <v>21231</v>
      </c>
      <c r="D5665" t="s">
        <v>250</v>
      </c>
      <c r="E5665" t="s">
        <v>110</v>
      </c>
      <c r="F5665" t="s">
        <v>113</v>
      </c>
      <c r="G5665">
        <v>28.5</v>
      </c>
      <c r="H5665">
        <v>355.6</v>
      </c>
      <c r="I5665" t="s">
        <v>10</v>
      </c>
      <c r="J5665" t="str">
        <f>_xlfn.XLOOKUP(Table1_1[[#This Row],[Analyte]],[1]analyte_order!$B:$B,[1]analyte_order!$C:$C)</f>
        <v>375-85-9</v>
      </c>
      <c r="K5665">
        <f>_xlfn.XLOOKUP(Table1_1[[#This Row],[CAS_rn]],[1]analyte_order!$C:$C,[1]analyte_order!$E:$E)</f>
        <v>4</v>
      </c>
      <c r="L5665" s="3">
        <v>4.48E-2</v>
      </c>
    </row>
    <row r="5666" spans="1:12" x14ac:dyDescent="0.3">
      <c r="A5666" t="s">
        <v>284</v>
      </c>
      <c r="B5666" s="1">
        <v>44427</v>
      </c>
      <c r="C5666" s="1" t="str">
        <f t="shared" si="88"/>
        <v>21231</v>
      </c>
      <c r="D5666" t="s">
        <v>250</v>
      </c>
      <c r="E5666" t="s">
        <v>110</v>
      </c>
      <c r="F5666" t="s">
        <v>113</v>
      </c>
      <c r="G5666">
        <v>28.5</v>
      </c>
      <c r="H5666">
        <v>355.6</v>
      </c>
      <c r="I5666" t="s">
        <v>11</v>
      </c>
      <c r="J5666" t="str">
        <f>_xlfn.XLOOKUP(Table1_1[[#This Row],[Analyte]],[1]analyte_order!$B:$B,[1]analyte_order!$C:$C)</f>
        <v>335-67-1</v>
      </c>
      <c r="K5666">
        <f>_xlfn.XLOOKUP(Table1_1[[#This Row],[CAS_rn]],[1]analyte_order!$C:$C,[1]analyte_order!$E:$E)</f>
        <v>5</v>
      </c>
      <c r="L5666" s="3">
        <v>4.48E-2</v>
      </c>
    </row>
    <row r="5667" spans="1:12" x14ac:dyDescent="0.3">
      <c r="A5667" t="s">
        <v>284</v>
      </c>
      <c r="B5667" s="1">
        <v>44427</v>
      </c>
      <c r="C5667" s="1" t="str">
        <f t="shared" si="88"/>
        <v>21231</v>
      </c>
      <c r="D5667" t="s">
        <v>250</v>
      </c>
      <c r="E5667" t="s">
        <v>110</v>
      </c>
      <c r="F5667" t="s">
        <v>113</v>
      </c>
      <c r="G5667">
        <v>28.5</v>
      </c>
      <c r="H5667">
        <v>355.6</v>
      </c>
      <c r="I5667" t="s">
        <v>12</v>
      </c>
      <c r="J5667" t="str">
        <f>_xlfn.XLOOKUP(Table1_1[[#This Row],[Analyte]],[1]analyte_order!$B:$B,[1]analyte_order!$C:$C)</f>
        <v>375-95-1</v>
      </c>
      <c r="K5667">
        <f>_xlfn.XLOOKUP(Table1_1[[#This Row],[CAS_rn]],[1]analyte_order!$C:$C,[1]analyte_order!$E:$E)</f>
        <v>6</v>
      </c>
      <c r="L5667" s="3">
        <v>4.48E-2</v>
      </c>
    </row>
    <row r="5668" spans="1:12" x14ac:dyDescent="0.3">
      <c r="A5668" t="s">
        <v>284</v>
      </c>
      <c r="B5668" s="1">
        <v>44427</v>
      </c>
      <c r="C5668" s="1" t="str">
        <f t="shared" si="88"/>
        <v>21231</v>
      </c>
      <c r="D5668" t="s">
        <v>250</v>
      </c>
      <c r="E5668" t="s">
        <v>110</v>
      </c>
      <c r="F5668" t="s">
        <v>113</v>
      </c>
      <c r="G5668">
        <v>28.5</v>
      </c>
      <c r="H5668">
        <v>355.6</v>
      </c>
      <c r="I5668" t="s">
        <v>19</v>
      </c>
      <c r="J5668" t="str">
        <f>_xlfn.XLOOKUP(Table1_1[[#This Row],[Analyte]],[1]analyte_order!$B:$B,[1]analyte_order!$C:$C)</f>
        <v>335-76-2</v>
      </c>
      <c r="K5668">
        <f>_xlfn.XLOOKUP(Table1_1[[#This Row],[CAS_rn]],[1]analyte_order!$C:$C,[1]analyte_order!$E:$E)</f>
        <v>7</v>
      </c>
      <c r="L5668" s="3">
        <v>14.2</v>
      </c>
    </row>
    <row r="5669" spans="1:12" x14ac:dyDescent="0.3">
      <c r="A5669" t="s">
        <v>284</v>
      </c>
      <c r="B5669" s="1">
        <v>44427</v>
      </c>
      <c r="C5669" s="1" t="str">
        <f t="shared" si="88"/>
        <v>21231</v>
      </c>
      <c r="D5669" t="s">
        <v>250</v>
      </c>
      <c r="E5669" t="s">
        <v>110</v>
      </c>
      <c r="F5669" t="s">
        <v>113</v>
      </c>
      <c r="G5669">
        <v>28.5</v>
      </c>
      <c r="H5669">
        <v>355.6</v>
      </c>
      <c r="I5669" t="s">
        <v>20</v>
      </c>
      <c r="J5669" t="str">
        <f>_xlfn.XLOOKUP(Table1_1[[#This Row],[Analyte]],[1]analyte_order!$B:$B,[1]analyte_order!$C:$C)</f>
        <v>2058-94-8</v>
      </c>
      <c r="K5669">
        <f>_xlfn.XLOOKUP(Table1_1[[#This Row],[CAS_rn]],[1]analyte_order!$C:$C,[1]analyte_order!$E:$E)</f>
        <v>8</v>
      </c>
      <c r="L5669" s="3">
        <v>25.8</v>
      </c>
    </row>
    <row r="5670" spans="1:12" x14ac:dyDescent="0.3">
      <c r="A5670" t="s">
        <v>284</v>
      </c>
      <c r="B5670" s="1">
        <v>44427</v>
      </c>
      <c r="C5670" s="1" t="str">
        <f t="shared" si="88"/>
        <v>21231</v>
      </c>
      <c r="D5670" t="s">
        <v>250</v>
      </c>
      <c r="E5670" t="s">
        <v>110</v>
      </c>
      <c r="F5670" t="s">
        <v>113</v>
      </c>
      <c r="G5670">
        <v>28.5</v>
      </c>
      <c r="H5670">
        <v>355.6</v>
      </c>
      <c r="I5670" t="s">
        <v>21</v>
      </c>
      <c r="J5670" t="str">
        <f>_xlfn.XLOOKUP(Table1_1[[#This Row],[Analyte]],[1]analyte_order!$B:$B,[1]analyte_order!$C:$C)</f>
        <v>307-55-1</v>
      </c>
      <c r="K5670">
        <f>_xlfn.XLOOKUP(Table1_1[[#This Row],[CAS_rn]],[1]analyte_order!$C:$C,[1]analyte_order!$E:$E)</f>
        <v>9</v>
      </c>
      <c r="L5670" s="3">
        <v>29.3</v>
      </c>
    </row>
    <row r="5671" spans="1:12" x14ac:dyDescent="0.3">
      <c r="A5671" t="s">
        <v>284</v>
      </c>
      <c r="B5671" s="1">
        <v>44427</v>
      </c>
      <c r="C5671" s="1" t="str">
        <f t="shared" si="88"/>
        <v>21231</v>
      </c>
      <c r="D5671" t="s">
        <v>250</v>
      </c>
      <c r="E5671" t="s">
        <v>110</v>
      </c>
      <c r="F5671" t="s">
        <v>113</v>
      </c>
      <c r="G5671">
        <v>28.5</v>
      </c>
      <c r="H5671">
        <v>355.6</v>
      </c>
      <c r="I5671" t="s">
        <v>22</v>
      </c>
      <c r="J5671" t="str">
        <f>_xlfn.XLOOKUP(Table1_1[[#This Row],[Analyte]],[1]analyte_order!$B:$B,[1]analyte_order!$C:$C)</f>
        <v>72629-94-8</v>
      </c>
      <c r="K5671">
        <f>_xlfn.XLOOKUP(Table1_1[[#This Row],[CAS_rn]],[1]analyte_order!$C:$C,[1]analyte_order!$E:$E)</f>
        <v>10</v>
      </c>
      <c r="L5671" s="3">
        <v>22.4</v>
      </c>
    </row>
    <row r="5672" spans="1:12" x14ac:dyDescent="0.3">
      <c r="A5672" t="s">
        <v>284</v>
      </c>
      <c r="B5672" s="1">
        <v>44427</v>
      </c>
      <c r="C5672" s="1" t="str">
        <f t="shared" si="88"/>
        <v>21231</v>
      </c>
      <c r="D5672" t="s">
        <v>250</v>
      </c>
      <c r="E5672" t="s">
        <v>110</v>
      </c>
      <c r="F5672" t="s">
        <v>113</v>
      </c>
      <c r="G5672">
        <v>28.5</v>
      </c>
      <c r="H5672">
        <v>355.6</v>
      </c>
      <c r="I5672" t="s">
        <v>23</v>
      </c>
      <c r="J5672" t="str">
        <f>_xlfn.XLOOKUP(Table1_1[[#This Row],[Analyte]],[1]analyte_order!$B:$B,[1]analyte_order!$C:$C)</f>
        <v>376-06-7</v>
      </c>
      <c r="K5672">
        <f>_xlfn.XLOOKUP(Table1_1[[#This Row],[CAS_rn]],[1]analyte_order!$C:$C,[1]analyte_order!$E:$E)</f>
        <v>11</v>
      </c>
      <c r="L5672" s="3">
        <v>15.1</v>
      </c>
    </row>
    <row r="5673" spans="1:12" x14ac:dyDescent="0.3">
      <c r="A5673" t="s">
        <v>284</v>
      </c>
      <c r="B5673" s="1">
        <v>44427</v>
      </c>
      <c r="C5673" s="1" t="str">
        <f t="shared" si="88"/>
        <v>21231</v>
      </c>
      <c r="D5673" t="s">
        <v>250</v>
      </c>
      <c r="E5673" t="s">
        <v>110</v>
      </c>
      <c r="F5673" t="s">
        <v>113</v>
      </c>
      <c r="G5673">
        <v>28.5</v>
      </c>
      <c r="H5673">
        <v>355.6</v>
      </c>
      <c r="I5673" t="s">
        <v>24</v>
      </c>
      <c r="J5673" t="str">
        <f>_xlfn.XLOOKUP(Table1_1[[#This Row],[Analyte]],[1]analyte_order!$B:$B,[1]analyte_order!$C:$C)</f>
        <v>67905-19-5</v>
      </c>
      <c r="K5673">
        <f>_xlfn.XLOOKUP(Table1_1[[#This Row],[CAS_rn]],[1]analyte_order!$C:$C,[1]analyte_order!$E:$E)</f>
        <v>12</v>
      </c>
      <c r="L5673" s="3">
        <v>0.57999999999999996</v>
      </c>
    </row>
    <row r="5674" spans="1:12" x14ac:dyDescent="0.3">
      <c r="A5674" t="s">
        <v>284</v>
      </c>
      <c r="B5674" s="1">
        <v>44427</v>
      </c>
      <c r="C5674" s="1" t="str">
        <f t="shared" si="88"/>
        <v>21231</v>
      </c>
      <c r="D5674" t="s">
        <v>250</v>
      </c>
      <c r="E5674" t="s">
        <v>110</v>
      </c>
      <c r="F5674" t="s">
        <v>113</v>
      </c>
      <c r="G5674">
        <v>28.5</v>
      </c>
      <c r="H5674">
        <v>355.6</v>
      </c>
      <c r="I5674" t="s">
        <v>13</v>
      </c>
      <c r="J5674" t="str">
        <f>_xlfn.XLOOKUP(Table1_1[[#This Row],[Analyte]],[1]analyte_order!$B:$B,[1]analyte_order!$C:$C)</f>
        <v>375-73-5</v>
      </c>
      <c r="K5674">
        <f>_xlfn.XLOOKUP(Table1_1[[#This Row],[CAS_rn]],[1]analyte_order!$C:$C,[1]analyte_order!$E:$E)</f>
        <v>14</v>
      </c>
      <c r="L5674" s="3">
        <v>4.48E-2</v>
      </c>
    </row>
    <row r="5675" spans="1:12" x14ac:dyDescent="0.3">
      <c r="A5675" t="s">
        <v>284</v>
      </c>
      <c r="B5675" s="1">
        <v>44427</v>
      </c>
      <c r="C5675" s="1" t="str">
        <f t="shared" si="88"/>
        <v>21231</v>
      </c>
      <c r="D5675" t="s">
        <v>250</v>
      </c>
      <c r="E5675" t="s">
        <v>110</v>
      </c>
      <c r="F5675" t="s">
        <v>113</v>
      </c>
      <c r="G5675">
        <v>28.5</v>
      </c>
      <c r="H5675">
        <v>355.6</v>
      </c>
      <c r="I5675" t="s">
        <v>14</v>
      </c>
      <c r="J5675" t="str">
        <f>_xlfn.XLOOKUP(Table1_1[[#This Row],[Analyte]],[1]analyte_order!$B:$B,[1]analyte_order!$C:$C)</f>
        <v>2706-91-4</v>
      </c>
      <c r="K5675">
        <f>_xlfn.XLOOKUP(Table1_1[[#This Row],[CAS_rn]],[1]analyte_order!$C:$C,[1]analyte_order!$E:$E)</f>
        <v>15</v>
      </c>
      <c r="L5675" s="3">
        <v>0.112</v>
      </c>
    </row>
    <row r="5676" spans="1:12" x14ac:dyDescent="0.3">
      <c r="A5676" t="s">
        <v>284</v>
      </c>
      <c r="B5676" s="1">
        <v>44427</v>
      </c>
      <c r="C5676" s="1" t="str">
        <f t="shared" si="88"/>
        <v>21231</v>
      </c>
      <c r="D5676" t="s">
        <v>250</v>
      </c>
      <c r="E5676" t="s">
        <v>110</v>
      </c>
      <c r="F5676" t="s">
        <v>113</v>
      </c>
      <c r="G5676">
        <v>28.5</v>
      </c>
      <c r="H5676">
        <v>355.6</v>
      </c>
      <c r="I5676" t="s">
        <v>15</v>
      </c>
      <c r="J5676" t="str">
        <f>_xlfn.XLOOKUP(Table1_1[[#This Row],[Analyte]],[1]analyte_order!$B:$B,[1]analyte_order!$C:$C)</f>
        <v>355-46-4</v>
      </c>
      <c r="K5676">
        <f>_xlfn.XLOOKUP(Table1_1[[#This Row],[CAS_rn]],[1]analyte_order!$C:$C,[1]analyte_order!$E:$E)</f>
        <v>16</v>
      </c>
      <c r="L5676" s="3">
        <v>10</v>
      </c>
    </row>
    <row r="5677" spans="1:12" x14ac:dyDescent="0.3">
      <c r="A5677" t="s">
        <v>284</v>
      </c>
      <c r="B5677" s="1">
        <v>44427</v>
      </c>
      <c r="C5677" s="1" t="str">
        <f t="shared" si="88"/>
        <v>21231</v>
      </c>
      <c r="D5677" t="s">
        <v>250</v>
      </c>
      <c r="E5677" t="s">
        <v>110</v>
      </c>
      <c r="F5677" t="s">
        <v>113</v>
      </c>
      <c r="G5677">
        <v>28.5</v>
      </c>
      <c r="H5677">
        <v>355.6</v>
      </c>
      <c r="I5677" t="s">
        <v>16</v>
      </c>
      <c r="J5677" t="str">
        <f>_xlfn.XLOOKUP(Table1_1[[#This Row],[Analyte]],[1]analyte_order!$B:$B,[1]analyte_order!$C:$C)</f>
        <v>375-92-8</v>
      </c>
      <c r="K5677">
        <f>_xlfn.XLOOKUP(Table1_1[[#This Row],[CAS_rn]],[1]analyte_order!$C:$C,[1]analyte_order!$E:$E)</f>
        <v>17</v>
      </c>
      <c r="L5677" s="3">
        <v>3.78</v>
      </c>
    </row>
    <row r="5678" spans="1:12" x14ac:dyDescent="0.3">
      <c r="A5678" t="s">
        <v>284</v>
      </c>
      <c r="B5678" s="1">
        <v>44427</v>
      </c>
      <c r="C5678" s="1" t="str">
        <f t="shared" si="88"/>
        <v>21231</v>
      </c>
      <c r="D5678" t="s">
        <v>250</v>
      </c>
      <c r="E5678" t="s">
        <v>110</v>
      </c>
      <c r="F5678" t="s">
        <v>113</v>
      </c>
      <c r="G5678">
        <v>28.5</v>
      </c>
      <c r="H5678">
        <v>355.6</v>
      </c>
      <c r="I5678" t="s">
        <v>17</v>
      </c>
      <c r="J5678" t="str">
        <f>_xlfn.XLOOKUP(Table1_1[[#This Row],[Analyte]],[1]analyte_order!$B:$B,[1]analyte_order!$C:$C)</f>
        <v>1763-23-1</v>
      </c>
      <c r="K5678">
        <f>_xlfn.XLOOKUP(Table1_1[[#This Row],[CAS_rn]],[1]analyte_order!$C:$C,[1]analyte_order!$E:$E)</f>
        <v>18</v>
      </c>
      <c r="L5678" s="3">
        <v>7570</v>
      </c>
    </row>
    <row r="5679" spans="1:12" x14ac:dyDescent="0.3">
      <c r="A5679" t="s">
        <v>284</v>
      </c>
      <c r="B5679" s="1">
        <v>44427</v>
      </c>
      <c r="C5679" s="1" t="str">
        <f t="shared" si="88"/>
        <v>21231</v>
      </c>
      <c r="D5679" t="s">
        <v>250</v>
      </c>
      <c r="E5679" t="s">
        <v>110</v>
      </c>
      <c r="F5679" t="s">
        <v>113</v>
      </c>
      <c r="G5679">
        <v>28.5</v>
      </c>
      <c r="H5679">
        <v>355.6</v>
      </c>
      <c r="I5679" t="s">
        <v>25</v>
      </c>
      <c r="J5679" t="str">
        <f>_xlfn.XLOOKUP(Table1_1[[#This Row],[Analyte]],[1]analyte_order!$B:$B,[1]analyte_order!$C:$C)</f>
        <v>68259-12-1</v>
      </c>
      <c r="K5679">
        <f>_xlfn.XLOOKUP(Table1_1[[#This Row],[CAS_rn]],[1]analyte_order!$C:$C,[1]analyte_order!$E:$E)</f>
        <v>19</v>
      </c>
      <c r="L5679" s="3">
        <v>32.6</v>
      </c>
    </row>
    <row r="5680" spans="1:12" x14ac:dyDescent="0.3">
      <c r="A5680" t="s">
        <v>284</v>
      </c>
      <c r="B5680" s="1">
        <v>44427</v>
      </c>
      <c r="C5680" s="1" t="str">
        <f t="shared" si="88"/>
        <v>21231</v>
      </c>
      <c r="D5680" t="s">
        <v>250</v>
      </c>
      <c r="E5680" t="s">
        <v>110</v>
      </c>
      <c r="F5680" t="s">
        <v>113</v>
      </c>
      <c r="G5680">
        <v>28.5</v>
      </c>
      <c r="H5680">
        <v>355.6</v>
      </c>
      <c r="I5680" t="s">
        <v>26</v>
      </c>
      <c r="J5680" t="str">
        <f>_xlfn.XLOOKUP(Table1_1[[#This Row],[Analyte]],[1]analyte_order!$B:$B,[1]analyte_order!$C:$C)</f>
        <v>335-77-3</v>
      </c>
      <c r="K5680">
        <f>_xlfn.XLOOKUP(Table1_1[[#This Row],[CAS_rn]],[1]analyte_order!$C:$C,[1]analyte_order!$E:$E)</f>
        <v>20</v>
      </c>
      <c r="L5680" s="3">
        <v>40.4</v>
      </c>
    </row>
    <row r="5681" spans="1:12" x14ac:dyDescent="0.3">
      <c r="A5681" t="s">
        <v>284</v>
      </c>
      <c r="B5681" s="1">
        <v>44427</v>
      </c>
      <c r="C5681" s="1" t="str">
        <f t="shared" si="88"/>
        <v>21231</v>
      </c>
      <c r="D5681" t="s">
        <v>250</v>
      </c>
      <c r="E5681" t="s">
        <v>110</v>
      </c>
      <c r="F5681" t="s">
        <v>113</v>
      </c>
      <c r="G5681">
        <v>28.5</v>
      </c>
      <c r="H5681">
        <v>355.6</v>
      </c>
      <c r="I5681" t="s">
        <v>27</v>
      </c>
      <c r="J5681" t="str">
        <f>_xlfn.XLOOKUP(Table1_1[[#This Row],[Analyte]],[1]analyte_order!$B:$B,[1]analyte_order!$C:$C)</f>
        <v>79780-39-5</v>
      </c>
      <c r="K5681">
        <f>_xlfn.XLOOKUP(Table1_1[[#This Row],[CAS_rn]],[1]analyte_order!$C:$C,[1]analyte_order!$E:$E)</f>
        <v>21</v>
      </c>
      <c r="L5681" s="3">
        <v>13.3</v>
      </c>
    </row>
    <row r="5682" spans="1:12" x14ac:dyDescent="0.3">
      <c r="A5682" t="s">
        <v>284</v>
      </c>
      <c r="B5682" s="1">
        <v>44427</v>
      </c>
      <c r="C5682" s="1" t="str">
        <f t="shared" si="88"/>
        <v>21231</v>
      </c>
      <c r="D5682" t="s">
        <v>250</v>
      </c>
      <c r="E5682" t="s">
        <v>110</v>
      </c>
      <c r="F5682" t="s">
        <v>113</v>
      </c>
      <c r="G5682">
        <v>28.5</v>
      </c>
      <c r="H5682">
        <v>355.6</v>
      </c>
      <c r="I5682" t="s">
        <v>28</v>
      </c>
      <c r="J5682" t="str">
        <f>_xlfn.XLOOKUP(Table1_1[[#This Row],[Analyte]],[1]analyte_order!$B:$B,[1]analyte_order!$C:$C)</f>
        <v>757124-72-4</v>
      </c>
      <c r="K5682">
        <f>_xlfn.XLOOKUP(Table1_1[[#This Row],[CAS_rn]],[1]analyte_order!$C:$C,[1]analyte_order!$E:$E)</f>
        <v>22</v>
      </c>
      <c r="L5682" s="3">
        <v>0.112</v>
      </c>
    </row>
    <row r="5683" spans="1:12" x14ac:dyDescent="0.3">
      <c r="A5683" t="s">
        <v>284</v>
      </c>
      <c r="B5683" s="1">
        <v>44427</v>
      </c>
      <c r="C5683" s="1" t="str">
        <f t="shared" si="88"/>
        <v>21231</v>
      </c>
      <c r="D5683" t="s">
        <v>250</v>
      </c>
      <c r="E5683" t="s">
        <v>110</v>
      </c>
      <c r="F5683" t="s">
        <v>113</v>
      </c>
      <c r="G5683">
        <v>28.5</v>
      </c>
      <c r="H5683">
        <v>355.6</v>
      </c>
      <c r="I5683" t="s">
        <v>18</v>
      </c>
      <c r="J5683" t="str">
        <f>_xlfn.XLOOKUP(Table1_1[[#This Row],[Analyte]],[1]analyte_order!$B:$B,[1]analyte_order!$C:$C)</f>
        <v>27619-97-2</v>
      </c>
      <c r="K5683">
        <f>_xlfn.XLOOKUP(Table1_1[[#This Row],[CAS_rn]],[1]analyte_order!$C:$C,[1]analyte_order!$E:$E)</f>
        <v>23</v>
      </c>
      <c r="L5683" s="3">
        <v>4.48E-2</v>
      </c>
    </row>
    <row r="5684" spans="1:12" x14ac:dyDescent="0.3">
      <c r="A5684" t="s">
        <v>284</v>
      </c>
      <c r="B5684" s="1">
        <v>44427</v>
      </c>
      <c r="C5684" s="1" t="str">
        <f t="shared" si="88"/>
        <v>21231</v>
      </c>
      <c r="D5684" t="s">
        <v>250</v>
      </c>
      <c r="E5684" t="s">
        <v>110</v>
      </c>
      <c r="F5684" t="s">
        <v>113</v>
      </c>
      <c r="G5684">
        <v>28.5</v>
      </c>
      <c r="H5684">
        <v>355.6</v>
      </c>
      <c r="I5684" t="s">
        <v>29</v>
      </c>
      <c r="J5684" t="str">
        <f>_xlfn.XLOOKUP(Table1_1[[#This Row],[Analyte]],[1]analyte_order!$B:$B,[1]analyte_order!$C:$C)</f>
        <v>39108-34-4</v>
      </c>
      <c r="K5684">
        <f>_xlfn.XLOOKUP(Table1_1[[#This Row],[CAS_rn]],[1]analyte_order!$C:$C,[1]analyte_order!$E:$E)</f>
        <v>24</v>
      </c>
      <c r="L5684" s="3">
        <v>1.99</v>
      </c>
    </row>
    <row r="5685" spans="1:12" x14ac:dyDescent="0.3">
      <c r="A5685" t="s">
        <v>284</v>
      </c>
      <c r="B5685" s="1">
        <v>44427</v>
      </c>
      <c r="C5685" s="1" t="str">
        <f t="shared" si="88"/>
        <v>21231</v>
      </c>
      <c r="D5685" t="s">
        <v>250</v>
      </c>
      <c r="E5685" t="s">
        <v>110</v>
      </c>
      <c r="F5685" t="s">
        <v>113</v>
      </c>
      <c r="G5685">
        <v>28.5</v>
      </c>
      <c r="H5685">
        <v>355.6</v>
      </c>
      <c r="I5685" t="s">
        <v>30</v>
      </c>
      <c r="J5685" t="str">
        <f>_xlfn.XLOOKUP(Table1_1[[#This Row],[Analyte]],[1]analyte_order!$B:$B,[1]analyte_order!$C:$C)</f>
        <v>120226-60-0</v>
      </c>
      <c r="K5685">
        <f>_xlfn.XLOOKUP(Table1_1[[#This Row],[CAS_rn]],[1]analyte_order!$C:$C,[1]analyte_order!$E:$E)</f>
        <v>25</v>
      </c>
      <c r="L5685" s="3">
        <v>8.39</v>
      </c>
    </row>
    <row r="5686" spans="1:12" x14ac:dyDescent="0.3">
      <c r="A5686" t="s">
        <v>284</v>
      </c>
      <c r="B5686" s="1">
        <v>44427</v>
      </c>
      <c r="C5686" s="1" t="str">
        <f t="shared" si="88"/>
        <v>21231</v>
      </c>
      <c r="D5686" t="s">
        <v>250</v>
      </c>
      <c r="E5686" t="s">
        <v>110</v>
      </c>
      <c r="F5686" t="s">
        <v>113</v>
      </c>
      <c r="G5686">
        <v>28.5</v>
      </c>
      <c r="H5686">
        <v>355.6</v>
      </c>
      <c r="I5686" t="s">
        <v>31</v>
      </c>
      <c r="J5686" t="str">
        <f>_xlfn.XLOOKUP(Table1_1[[#This Row],[Analyte]],[1]analyte_order!$B:$B,[1]analyte_order!$C:$C)</f>
        <v>2355-31-9</v>
      </c>
      <c r="K5686">
        <f>_xlfn.XLOOKUP(Table1_1[[#This Row],[CAS_rn]],[1]analyte_order!$C:$C,[1]analyte_order!$E:$E)</f>
        <v>26</v>
      </c>
      <c r="L5686" s="3">
        <v>4.48E-2</v>
      </c>
    </row>
    <row r="5687" spans="1:12" x14ac:dyDescent="0.3">
      <c r="A5687" t="s">
        <v>284</v>
      </c>
      <c r="B5687" s="1">
        <v>44427</v>
      </c>
      <c r="C5687" s="1" t="str">
        <f t="shared" si="88"/>
        <v>21231</v>
      </c>
      <c r="D5687" t="s">
        <v>250</v>
      </c>
      <c r="E5687" t="s">
        <v>110</v>
      </c>
      <c r="F5687" t="s">
        <v>113</v>
      </c>
      <c r="G5687">
        <v>28.5</v>
      </c>
      <c r="H5687">
        <v>355.6</v>
      </c>
      <c r="I5687" t="s">
        <v>32</v>
      </c>
      <c r="J5687" t="str">
        <f>_xlfn.XLOOKUP(Table1_1[[#This Row],[Analyte]],[1]analyte_order!$B:$B,[1]analyte_order!$C:$C)</f>
        <v>2991-50-6</v>
      </c>
      <c r="K5687">
        <f>_xlfn.XLOOKUP(Table1_1[[#This Row],[CAS_rn]],[1]analyte_order!$C:$C,[1]analyte_order!$E:$E)</f>
        <v>27</v>
      </c>
      <c r="L5687" s="3">
        <v>4.48E-2</v>
      </c>
    </row>
    <row r="5688" spans="1:12" x14ac:dyDescent="0.3">
      <c r="A5688" t="s">
        <v>284</v>
      </c>
      <c r="B5688" s="1">
        <v>44427</v>
      </c>
      <c r="C5688" s="1" t="str">
        <f t="shared" si="88"/>
        <v>21231</v>
      </c>
      <c r="D5688" t="s">
        <v>250</v>
      </c>
      <c r="E5688" t="s">
        <v>110</v>
      </c>
      <c r="F5688" t="s">
        <v>113</v>
      </c>
      <c r="G5688">
        <v>28.5</v>
      </c>
      <c r="H5688">
        <v>355.6</v>
      </c>
      <c r="I5688" t="s">
        <v>33</v>
      </c>
      <c r="J5688" t="str">
        <f>_xlfn.XLOOKUP(Table1_1[[#This Row],[Analyte]],[1]analyte_order!$B:$B,[1]analyte_order!$C:$C)</f>
        <v>754-91-6</v>
      </c>
      <c r="K5688">
        <f>_xlfn.XLOOKUP(Table1_1[[#This Row],[CAS_rn]],[1]analyte_order!$C:$C,[1]analyte_order!$E:$E)</f>
        <v>28</v>
      </c>
      <c r="L5688" s="3">
        <v>27.8</v>
      </c>
    </row>
    <row r="5689" spans="1:12" x14ac:dyDescent="0.3">
      <c r="A5689" t="s">
        <v>284</v>
      </c>
      <c r="B5689" s="1">
        <v>44427</v>
      </c>
      <c r="C5689" s="1" t="str">
        <f t="shared" si="88"/>
        <v>21231</v>
      </c>
      <c r="D5689" t="s">
        <v>250</v>
      </c>
      <c r="E5689" t="s">
        <v>110</v>
      </c>
      <c r="F5689" t="s">
        <v>113</v>
      </c>
      <c r="G5689">
        <v>28.5</v>
      </c>
      <c r="H5689">
        <v>355.6</v>
      </c>
      <c r="I5689" t="s">
        <v>34</v>
      </c>
      <c r="J5689" t="str">
        <f>_xlfn.XLOOKUP(Table1_1[[#This Row],[Analyte]],[1]analyte_order!$B:$B,[1]analyte_order!$C:$C)</f>
        <v>2806-24-8</v>
      </c>
      <c r="K5689">
        <f>_xlfn.XLOOKUP(Table1_1[[#This Row],[CAS_rn]],[1]analyte_order!$C:$C,[1]analyte_order!$E:$E)</f>
        <v>29</v>
      </c>
      <c r="L5689" s="3">
        <v>4.48E-2</v>
      </c>
    </row>
    <row r="5690" spans="1:12" x14ac:dyDescent="0.3">
      <c r="A5690" t="s">
        <v>284</v>
      </c>
      <c r="B5690" s="1">
        <v>44427</v>
      </c>
      <c r="C5690" s="1" t="str">
        <f t="shared" si="88"/>
        <v>21231</v>
      </c>
      <c r="D5690" t="s">
        <v>250</v>
      </c>
      <c r="E5690" t="s">
        <v>110</v>
      </c>
      <c r="F5690" t="s">
        <v>113</v>
      </c>
      <c r="G5690">
        <v>28.5</v>
      </c>
      <c r="H5690">
        <v>355.6</v>
      </c>
      <c r="I5690" t="s">
        <v>35</v>
      </c>
      <c r="J5690" t="str">
        <f>_xlfn.XLOOKUP(Table1_1[[#This Row],[Analyte]],[1]analyte_order!$B:$B,[1]analyte_order!$C:$C)</f>
        <v>31506-32-8</v>
      </c>
      <c r="K5690">
        <f>_xlfn.XLOOKUP(Table1_1[[#This Row],[CAS_rn]],[1]analyte_order!$C:$C,[1]analyte_order!$E:$E)</f>
        <v>30</v>
      </c>
      <c r="L5690" s="3">
        <v>4.48E-2</v>
      </c>
    </row>
    <row r="5691" spans="1:12" x14ac:dyDescent="0.3">
      <c r="A5691" t="s">
        <v>284</v>
      </c>
      <c r="B5691" s="1">
        <v>44427</v>
      </c>
      <c r="C5691" s="1" t="str">
        <f t="shared" si="88"/>
        <v>21231</v>
      </c>
      <c r="D5691" t="s">
        <v>250</v>
      </c>
      <c r="E5691" t="s">
        <v>110</v>
      </c>
      <c r="F5691" t="s">
        <v>113</v>
      </c>
      <c r="G5691">
        <v>28.5</v>
      </c>
      <c r="H5691">
        <v>355.6</v>
      </c>
      <c r="I5691" t="s">
        <v>36</v>
      </c>
      <c r="J5691" t="str">
        <f>_xlfn.XLOOKUP(Table1_1[[#This Row],[Analyte]],[1]analyte_order!$B:$B,[1]analyte_order!$C:$C)</f>
        <v>4151-50-2</v>
      </c>
      <c r="K5691">
        <f>_xlfn.XLOOKUP(Table1_1[[#This Row],[CAS_rn]],[1]analyte_order!$C:$C,[1]analyte_order!$E:$E)</f>
        <v>31</v>
      </c>
      <c r="L5691" s="3">
        <v>4.48E-2</v>
      </c>
    </row>
    <row r="5692" spans="1:12" x14ac:dyDescent="0.3">
      <c r="A5692" t="s">
        <v>284</v>
      </c>
      <c r="B5692" s="1">
        <v>44427</v>
      </c>
      <c r="C5692" s="1" t="str">
        <f t="shared" si="88"/>
        <v>21231</v>
      </c>
      <c r="D5692" t="s">
        <v>250</v>
      </c>
      <c r="E5692" t="s">
        <v>110</v>
      </c>
      <c r="F5692" t="s">
        <v>113</v>
      </c>
      <c r="G5692">
        <v>28.5</v>
      </c>
      <c r="H5692">
        <v>355.6</v>
      </c>
      <c r="I5692" t="s">
        <v>37</v>
      </c>
      <c r="J5692" t="str">
        <f>_xlfn.XLOOKUP(Table1_1[[#This Row],[Analyte]],[1]analyte_order!$B:$B,[1]analyte_order!$C:$C)</f>
        <v>13252-13-6</v>
      </c>
      <c r="K5692">
        <f>_xlfn.XLOOKUP(Table1_1[[#This Row],[CAS_rn]],[1]analyte_order!$C:$C,[1]analyte_order!$E:$E)</f>
        <v>34</v>
      </c>
      <c r="L5692" s="3">
        <v>4.48E-2</v>
      </c>
    </row>
    <row r="5693" spans="1:12" x14ac:dyDescent="0.3">
      <c r="A5693" t="s">
        <v>284</v>
      </c>
      <c r="B5693" s="1">
        <v>44427</v>
      </c>
      <c r="C5693" s="1" t="str">
        <f t="shared" si="88"/>
        <v>21231</v>
      </c>
      <c r="D5693" t="s">
        <v>250</v>
      </c>
      <c r="E5693" t="s">
        <v>110</v>
      </c>
      <c r="F5693" t="s">
        <v>113</v>
      </c>
      <c r="G5693">
        <v>28.5</v>
      </c>
      <c r="H5693">
        <v>355.6</v>
      </c>
      <c r="I5693" t="s">
        <v>38</v>
      </c>
      <c r="J5693" t="str">
        <f>_xlfn.XLOOKUP(Table1_1[[#This Row],[Analyte]],[1]analyte_order!$B:$B,[1]analyte_order!$C:$C)</f>
        <v>919005-14-4</v>
      </c>
      <c r="K5693">
        <f>_xlfn.XLOOKUP(Table1_1[[#This Row],[CAS_rn]],[1]analyte_order!$C:$C,[1]analyte_order!$E:$E)</f>
        <v>35</v>
      </c>
      <c r="L5693" s="3">
        <v>4.48E-2</v>
      </c>
    </row>
    <row r="5694" spans="1:12" x14ac:dyDescent="0.3">
      <c r="A5694" t="s">
        <v>284</v>
      </c>
      <c r="B5694" s="1">
        <v>44427</v>
      </c>
      <c r="C5694" s="1" t="str">
        <f t="shared" si="88"/>
        <v>21231</v>
      </c>
      <c r="D5694" t="s">
        <v>250</v>
      </c>
      <c r="E5694" t="s">
        <v>110</v>
      </c>
      <c r="F5694" t="s">
        <v>113</v>
      </c>
      <c r="G5694">
        <v>28.5</v>
      </c>
      <c r="H5694">
        <v>355.6</v>
      </c>
      <c r="I5694" t="s">
        <v>39</v>
      </c>
      <c r="J5694" t="str">
        <f>_xlfn.XLOOKUP(Table1_1[[#This Row],[Analyte]],[1]analyte_order!$B:$B,[1]analyte_order!$C:$C)</f>
        <v>756426-58-1</v>
      </c>
      <c r="K5694">
        <f>_xlfn.XLOOKUP(Table1_1[[#This Row],[CAS_rn]],[1]analyte_order!$C:$C,[1]analyte_order!$E:$E)</f>
        <v>36</v>
      </c>
      <c r="L5694" s="3">
        <v>4.48E-2</v>
      </c>
    </row>
    <row r="5695" spans="1:12" x14ac:dyDescent="0.3">
      <c r="A5695" t="s">
        <v>284</v>
      </c>
      <c r="B5695" s="1">
        <v>44427</v>
      </c>
      <c r="C5695" s="1" t="str">
        <f t="shared" si="88"/>
        <v>21231</v>
      </c>
      <c r="D5695" t="s">
        <v>250</v>
      </c>
      <c r="E5695" t="s">
        <v>110</v>
      </c>
      <c r="F5695" t="s">
        <v>113</v>
      </c>
      <c r="G5695">
        <v>28.5</v>
      </c>
      <c r="H5695">
        <v>355.6</v>
      </c>
      <c r="I5695" t="s">
        <v>40</v>
      </c>
      <c r="J5695" t="str">
        <f>_xlfn.XLOOKUP(Table1_1[[#This Row],[Analyte]],[1]analyte_order!$B:$B,[1]analyte_order!$C:$C)</f>
        <v>763051-92-9</v>
      </c>
      <c r="K5695">
        <f>_xlfn.XLOOKUP(Table1_1[[#This Row],[CAS_rn]],[1]analyte_order!$C:$C,[1]analyte_order!$E:$E)</f>
        <v>37</v>
      </c>
      <c r="L5695" s="3">
        <v>4.48E-2</v>
      </c>
    </row>
    <row r="5696" spans="1:12" x14ac:dyDescent="0.3">
      <c r="A5696" t="s">
        <v>284</v>
      </c>
      <c r="B5696" s="1">
        <v>44427</v>
      </c>
      <c r="C5696" s="1" t="str">
        <f t="shared" si="88"/>
        <v>21231</v>
      </c>
      <c r="D5696" t="s">
        <v>250</v>
      </c>
      <c r="E5696" t="s">
        <v>110</v>
      </c>
      <c r="F5696" t="s">
        <v>113</v>
      </c>
      <c r="G5696">
        <v>28.5</v>
      </c>
      <c r="H5696">
        <v>355.6</v>
      </c>
      <c r="I5696" t="s">
        <v>41</v>
      </c>
      <c r="J5696" t="str">
        <f>_xlfn.XLOOKUP(Table1_1[[#This Row],[Analyte]],[1]analyte_order!$B:$B,[1]analyte_order!$C:$C)</f>
        <v>356-02-5</v>
      </c>
      <c r="K5696">
        <f>_xlfn.XLOOKUP(Table1_1[[#This Row],[CAS_rn]],[1]analyte_order!$C:$C,[1]analyte_order!$E:$E)</f>
        <v>38</v>
      </c>
      <c r="L5696" s="3">
        <v>0.44800000000000001</v>
      </c>
    </row>
    <row r="5697" spans="1:12" x14ac:dyDescent="0.3">
      <c r="A5697" t="s">
        <v>284</v>
      </c>
      <c r="B5697" s="1">
        <v>44427</v>
      </c>
      <c r="C5697" s="1" t="str">
        <f t="shared" si="88"/>
        <v>21231</v>
      </c>
      <c r="D5697" t="s">
        <v>250</v>
      </c>
      <c r="E5697" t="s">
        <v>110</v>
      </c>
      <c r="F5697" t="s">
        <v>113</v>
      </c>
      <c r="G5697">
        <v>28.5</v>
      </c>
      <c r="H5697">
        <v>355.6</v>
      </c>
      <c r="I5697" t="s">
        <v>42</v>
      </c>
      <c r="J5697" t="str">
        <f>_xlfn.XLOOKUP(Table1_1[[#This Row],[Analyte]],[1]analyte_order!$B:$B,[1]analyte_order!$C:$C)</f>
        <v>914637-49-3</v>
      </c>
      <c r="K5697">
        <f>_xlfn.XLOOKUP(Table1_1[[#This Row],[CAS_rn]],[1]analyte_order!$C:$C,[1]analyte_order!$E:$E)</f>
        <v>39</v>
      </c>
      <c r="L5697" s="3">
        <v>4.48E-2</v>
      </c>
    </row>
    <row r="5698" spans="1:12" x14ac:dyDescent="0.3">
      <c r="A5698" t="s">
        <v>284</v>
      </c>
      <c r="B5698" s="1">
        <v>44427</v>
      </c>
      <c r="C5698" s="1" t="str">
        <f t="shared" ref="C5698:C5761" si="89">TEXT(B5698,"yy")&amp;TEXT((B5698-DATEVALUE("1/1/"&amp;TEXT(B5698,"yy"))+1),"000")</f>
        <v>21231</v>
      </c>
      <c r="D5698" t="s">
        <v>250</v>
      </c>
      <c r="E5698" t="s">
        <v>110</v>
      </c>
      <c r="F5698" t="s">
        <v>113</v>
      </c>
      <c r="G5698">
        <v>28.5</v>
      </c>
      <c r="H5698">
        <v>355.6</v>
      </c>
      <c r="I5698" t="s">
        <v>43</v>
      </c>
      <c r="J5698" t="str">
        <f>_xlfn.XLOOKUP(Table1_1[[#This Row],[Analyte]],[1]analyte_order!$B:$B,[1]analyte_order!$C:$C)</f>
        <v>812-70-4</v>
      </c>
      <c r="K5698">
        <f>_xlfn.XLOOKUP(Table1_1[[#This Row],[CAS_rn]],[1]analyte_order!$C:$C,[1]analyte_order!$E:$E)</f>
        <v>40</v>
      </c>
      <c r="L5698" s="3">
        <v>4.48E-2</v>
      </c>
    </row>
    <row r="5699" spans="1:12" x14ac:dyDescent="0.3">
      <c r="A5699" t="s">
        <v>284</v>
      </c>
      <c r="B5699" s="1">
        <v>44427</v>
      </c>
      <c r="C5699" s="1" t="str">
        <f t="shared" si="89"/>
        <v>21231</v>
      </c>
      <c r="D5699" t="s">
        <v>250</v>
      </c>
      <c r="E5699" t="s">
        <v>110</v>
      </c>
      <c r="F5699" t="s">
        <v>113</v>
      </c>
      <c r="G5699">
        <v>28.5</v>
      </c>
      <c r="H5699">
        <v>355.6</v>
      </c>
      <c r="I5699" t="s">
        <v>44</v>
      </c>
      <c r="J5699" t="str">
        <f>_xlfn.XLOOKUP(Table1_1[[#This Row],[Analyte]],[1]analyte_order!$B:$B,[1]analyte_order!$C:$C)</f>
        <v>53826-12-3</v>
      </c>
      <c r="K5699">
        <f>_xlfn.XLOOKUP(Table1_1[[#This Row],[CAS_rn]],[1]analyte_order!$C:$C,[1]analyte_order!$E:$E)</f>
        <v>41</v>
      </c>
      <c r="L5699" s="3">
        <v>0.112</v>
      </c>
    </row>
    <row r="5700" spans="1:12" x14ac:dyDescent="0.3">
      <c r="A5700" t="s">
        <v>284</v>
      </c>
      <c r="B5700" s="1">
        <v>44427</v>
      </c>
      <c r="C5700" s="1" t="str">
        <f t="shared" si="89"/>
        <v>21231</v>
      </c>
      <c r="D5700" t="s">
        <v>250</v>
      </c>
      <c r="E5700" t="s">
        <v>110</v>
      </c>
      <c r="F5700" t="s">
        <v>113</v>
      </c>
      <c r="G5700">
        <v>28.5</v>
      </c>
      <c r="H5700">
        <v>355.6</v>
      </c>
      <c r="I5700" t="s">
        <v>45</v>
      </c>
      <c r="J5700" t="str">
        <f>_xlfn.XLOOKUP(Table1_1[[#This Row],[Analyte]],[1]analyte_order!$B:$B,[1]analyte_order!$C:$C)</f>
        <v>27854-31-5</v>
      </c>
      <c r="K5700">
        <f>_xlfn.XLOOKUP(Table1_1[[#This Row],[CAS_rn]],[1]analyte_order!$C:$C,[1]analyte_order!$E:$E)</f>
        <v>42</v>
      </c>
      <c r="L5700" s="3">
        <v>0.112</v>
      </c>
    </row>
    <row r="5701" spans="1:12" x14ac:dyDescent="0.3">
      <c r="A5701" t="s">
        <v>284</v>
      </c>
      <c r="B5701" s="1">
        <v>44427</v>
      </c>
      <c r="C5701" s="1" t="str">
        <f t="shared" si="89"/>
        <v>21231</v>
      </c>
      <c r="D5701" t="s">
        <v>250</v>
      </c>
      <c r="E5701" t="s">
        <v>110</v>
      </c>
      <c r="F5701" t="s">
        <v>113</v>
      </c>
      <c r="G5701">
        <v>28.5</v>
      </c>
      <c r="H5701">
        <v>355.6</v>
      </c>
      <c r="I5701" t="s">
        <v>46</v>
      </c>
      <c r="J5701" t="str">
        <f>_xlfn.XLOOKUP(Table1_1[[#This Row],[Analyte]],[1]analyte_order!$B:$B,[1]analyte_order!$C:$C)</f>
        <v>53826-13-4</v>
      </c>
      <c r="K5701">
        <f>_xlfn.XLOOKUP(Table1_1[[#This Row],[CAS_rn]],[1]analyte_order!$C:$C,[1]analyte_order!$E:$E)</f>
        <v>43</v>
      </c>
      <c r="L5701" s="3">
        <v>4.48E-2</v>
      </c>
    </row>
    <row r="5702" spans="1:12" x14ac:dyDescent="0.3">
      <c r="A5702" t="s">
        <v>284</v>
      </c>
      <c r="B5702" s="1">
        <v>44427</v>
      </c>
      <c r="C5702" s="1" t="str">
        <f t="shared" si="89"/>
        <v>21231</v>
      </c>
      <c r="D5702" t="s">
        <v>250</v>
      </c>
      <c r="E5702" t="s">
        <v>110</v>
      </c>
      <c r="F5702" t="s">
        <v>113</v>
      </c>
      <c r="G5702">
        <v>28.5</v>
      </c>
      <c r="H5702">
        <v>355.6</v>
      </c>
      <c r="I5702" t="s">
        <v>47</v>
      </c>
      <c r="J5702" t="str">
        <f>_xlfn.XLOOKUP(Table1_1[[#This Row],[Analyte]],[1]analyte_order!$B:$B,[1]analyte_order!$C:$C)</f>
        <v>161094-75-3</v>
      </c>
      <c r="K5702">
        <f>_xlfn.XLOOKUP(Table1_1[[#This Row],[CAS_rn]],[1]analyte_order!$C:$C,[1]analyte_order!$E:$E)</f>
        <v>44</v>
      </c>
      <c r="L5702" s="3">
        <v>4.48E-2</v>
      </c>
    </row>
    <row r="5703" spans="1:12" x14ac:dyDescent="0.3">
      <c r="A5703" t="s">
        <v>284</v>
      </c>
      <c r="B5703" s="1">
        <v>44427</v>
      </c>
      <c r="C5703" s="1" t="str">
        <f t="shared" si="89"/>
        <v>21231</v>
      </c>
      <c r="D5703" t="s">
        <v>250</v>
      </c>
      <c r="E5703" t="s">
        <v>110</v>
      </c>
      <c r="F5703" t="s">
        <v>113</v>
      </c>
      <c r="G5703">
        <v>28.5</v>
      </c>
      <c r="H5703">
        <v>355.6</v>
      </c>
      <c r="I5703" t="s">
        <v>48</v>
      </c>
      <c r="J5703" t="str">
        <f>_xlfn.XLOOKUP(Table1_1[[#This Row],[Analyte]],[1]analyte_order!$B:$B,[1]analyte_order!$C:$C)</f>
        <v>70887-84-2</v>
      </c>
      <c r="K5703">
        <f>_xlfn.XLOOKUP(Table1_1[[#This Row],[CAS_rn]],[1]analyte_order!$C:$C,[1]analyte_order!$E:$E)</f>
        <v>45</v>
      </c>
      <c r="L5703" s="3">
        <v>4.48E-2</v>
      </c>
    </row>
    <row r="5704" spans="1:12" x14ac:dyDescent="0.3">
      <c r="A5704" t="s">
        <v>284</v>
      </c>
      <c r="B5704" s="1">
        <v>44427</v>
      </c>
      <c r="C5704" s="1" t="str">
        <f t="shared" si="89"/>
        <v>21231</v>
      </c>
      <c r="D5704" t="s">
        <v>250</v>
      </c>
      <c r="E5704" t="s">
        <v>110</v>
      </c>
      <c r="F5704" t="s">
        <v>113</v>
      </c>
      <c r="G5704">
        <v>28.5</v>
      </c>
      <c r="H5704">
        <v>355.6</v>
      </c>
      <c r="I5704" t="s">
        <v>49</v>
      </c>
      <c r="J5704" t="str">
        <f>_xlfn.XLOOKUP(Table1_1[[#This Row],[Analyte]],[1]analyte_order!$B:$B,[1]analyte_order!$C:$C)</f>
        <v>57677-95-9</v>
      </c>
      <c r="K5704">
        <f>_xlfn.XLOOKUP(Table1_1[[#This Row],[CAS_rn]],[1]analyte_order!$C:$C,[1]analyte_order!$E:$E)</f>
        <v>46</v>
      </c>
      <c r="L5704" s="3">
        <v>0.112</v>
      </c>
    </row>
    <row r="5705" spans="1:12" x14ac:dyDescent="0.3">
      <c r="A5705" t="s">
        <v>284</v>
      </c>
      <c r="B5705" s="1">
        <v>44427</v>
      </c>
      <c r="C5705" s="1" t="str">
        <f t="shared" si="89"/>
        <v>21231</v>
      </c>
      <c r="D5705" t="s">
        <v>250</v>
      </c>
      <c r="E5705" t="s">
        <v>110</v>
      </c>
      <c r="F5705" t="s">
        <v>113</v>
      </c>
      <c r="G5705">
        <v>28.5</v>
      </c>
      <c r="H5705">
        <v>355.6</v>
      </c>
      <c r="I5705" t="s">
        <v>50</v>
      </c>
      <c r="J5705" t="str">
        <f>_xlfn.XLOOKUP(Table1_1[[#This Row],[Analyte]],[1]analyte_order!$B:$B,[1]analyte_order!$C:$C)</f>
        <v>30334-69-1</v>
      </c>
      <c r="K5705">
        <f>_xlfn.XLOOKUP(Table1_1[[#This Row],[CAS_rn]],[1]analyte_order!$C:$C,[1]analyte_order!$E:$E)</f>
        <v>51</v>
      </c>
      <c r="L5705" s="3">
        <v>0.112</v>
      </c>
    </row>
    <row r="5706" spans="1:12" x14ac:dyDescent="0.3">
      <c r="A5706" t="s">
        <v>284</v>
      </c>
      <c r="B5706" s="1">
        <v>44427</v>
      </c>
      <c r="C5706" s="1" t="str">
        <f t="shared" si="89"/>
        <v>21231</v>
      </c>
      <c r="D5706" t="s">
        <v>250</v>
      </c>
      <c r="E5706" t="s">
        <v>110</v>
      </c>
      <c r="F5706" t="s">
        <v>113</v>
      </c>
      <c r="G5706">
        <v>28.5</v>
      </c>
      <c r="H5706">
        <v>355.6</v>
      </c>
      <c r="I5706" t="s">
        <v>51</v>
      </c>
      <c r="J5706" t="str">
        <f>_xlfn.XLOOKUP(Table1_1[[#This Row],[Analyte]],[1]analyte_order!$B:$B,[1]analyte_order!$C:$C)</f>
        <v>41997-13-1</v>
      </c>
      <c r="K5706">
        <f>_xlfn.XLOOKUP(Table1_1[[#This Row],[CAS_rn]],[1]analyte_order!$C:$C,[1]analyte_order!$E:$E)</f>
        <v>52</v>
      </c>
      <c r="L5706" s="3">
        <v>41.3</v>
      </c>
    </row>
    <row r="5707" spans="1:12" x14ac:dyDescent="0.3">
      <c r="A5707" t="s">
        <v>284</v>
      </c>
      <c r="B5707" s="1">
        <v>44427</v>
      </c>
      <c r="C5707" s="1" t="str">
        <f t="shared" si="89"/>
        <v>21231</v>
      </c>
      <c r="D5707" t="s">
        <v>250</v>
      </c>
      <c r="E5707" t="s">
        <v>110</v>
      </c>
      <c r="F5707" t="s">
        <v>113</v>
      </c>
      <c r="G5707">
        <v>28.5</v>
      </c>
      <c r="H5707">
        <v>355.6</v>
      </c>
      <c r="I5707" t="s">
        <v>52</v>
      </c>
      <c r="J5707" t="str">
        <f>_xlfn.XLOOKUP(Table1_1[[#This Row],[Analyte]],[1]analyte_order!$B:$B,[1]analyte_order!$C:$C)</f>
        <v>423-41-6</v>
      </c>
      <c r="K5707">
        <f>_xlfn.XLOOKUP(Table1_1[[#This Row],[CAS_rn]],[1]analyte_order!$C:$C,[1]analyte_order!$E:$E)</f>
        <v>53</v>
      </c>
      <c r="L5707" s="3">
        <v>0.112</v>
      </c>
    </row>
    <row r="5708" spans="1:12" x14ac:dyDescent="0.3">
      <c r="A5708" t="s">
        <v>284</v>
      </c>
      <c r="B5708" s="1">
        <v>44427</v>
      </c>
      <c r="C5708" s="1" t="str">
        <f t="shared" si="89"/>
        <v>21231</v>
      </c>
      <c r="D5708" t="s">
        <v>250</v>
      </c>
      <c r="E5708" t="s">
        <v>110</v>
      </c>
      <c r="F5708" t="s">
        <v>113</v>
      </c>
      <c r="G5708">
        <v>28.5</v>
      </c>
      <c r="H5708">
        <v>355.6</v>
      </c>
      <c r="I5708" t="s">
        <v>53</v>
      </c>
      <c r="J5708" t="str">
        <f>_xlfn.XLOOKUP(Table1_1[[#This Row],[Analyte]],[1]analyte_order!$B:$B,[1]analyte_order!$C:$C)</f>
        <v>777011-38-8</v>
      </c>
      <c r="K5708">
        <f>_xlfn.XLOOKUP(Table1_1[[#This Row],[CAS_rn]],[1]analyte_order!$C:$C,[1]analyte_order!$E:$E)</f>
        <v>54</v>
      </c>
      <c r="L5708" s="3">
        <v>4.84</v>
      </c>
    </row>
    <row r="5709" spans="1:12" x14ac:dyDescent="0.3">
      <c r="A5709" t="s">
        <v>284</v>
      </c>
      <c r="B5709" s="1">
        <v>44427</v>
      </c>
      <c r="C5709" s="1" t="str">
        <f t="shared" si="89"/>
        <v>21231</v>
      </c>
      <c r="D5709" t="s">
        <v>250</v>
      </c>
      <c r="E5709" t="s">
        <v>110</v>
      </c>
      <c r="F5709" t="s">
        <v>113</v>
      </c>
      <c r="G5709">
        <v>28.5</v>
      </c>
      <c r="H5709">
        <v>355.6</v>
      </c>
      <c r="I5709" t="s">
        <v>54</v>
      </c>
      <c r="J5709" t="str">
        <f>_xlfn.XLOOKUP(Table1_1[[#This Row],[Analyte]],[1]analyte_order!$B:$B,[1]analyte_order!$C:$C)</f>
        <v>646-83-3</v>
      </c>
      <c r="K5709">
        <f>_xlfn.XLOOKUP(Table1_1[[#This Row],[CAS_rn]],[1]analyte_order!$C:$C,[1]analyte_order!$E:$E)</f>
        <v>55</v>
      </c>
      <c r="L5709" s="3">
        <v>0.112</v>
      </c>
    </row>
    <row r="5710" spans="1:12" x14ac:dyDescent="0.3">
      <c r="A5710" t="s">
        <v>284</v>
      </c>
      <c r="B5710" s="1">
        <v>44427</v>
      </c>
      <c r="C5710" s="1" t="str">
        <f t="shared" si="89"/>
        <v>21231</v>
      </c>
      <c r="D5710" t="s">
        <v>250</v>
      </c>
      <c r="E5710" t="s">
        <v>110</v>
      </c>
      <c r="F5710" t="s">
        <v>113</v>
      </c>
      <c r="G5710">
        <v>28.5</v>
      </c>
      <c r="H5710">
        <v>355.6</v>
      </c>
      <c r="I5710" t="s">
        <v>55</v>
      </c>
      <c r="J5710" t="str">
        <f>_xlfn.XLOOKUP(Table1_1[[#This Row],[Analyte]],[1]analyte_order!$B:$B,[1]analyte_order!$C:$C)</f>
        <v>678-41-1</v>
      </c>
      <c r="K5710">
        <f>_xlfn.XLOOKUP(Table1_1[[#This Row],[CAS_rn]],[1]analyte_order!$C:$C,[1]analyte_order!$E:$E)</f>
        <v>56</v>
      </c>
      <c r="L5710" s="3">
        <v>4.48E-2</v>
      </c>
    </row>
    <row r="5711" spans="1:12" x14ac:dyDescent="0.3">
      <c r="A5711" t="s">
        <v>284</v>
      </c>
      <c r="B5711" s="1">
        <v>44427</v>
      </c>
      <c r="C5711" s="1" t="str">
        <f t="shared" si="89"/>
        <v>21231</v>
      </c>
      <c r="D5711" t="s">
        <v>250</v>
      </c>
      <c r="E5711" t="s">
        <v>110</v>
      </c>
      <c r="F5711" t="s">
        <v>113</v>
      </c>
      <c r="G5711">
        <v>28.5</v>
      </c>
      <c r="H5711">
        <v>355.6</v>
      </c>
      <c r="I5711" t="s">
        <v>56</v>
      </c>
      <c r="J5711" t="str">
        <f>_xlfn.XLOOKUP(Table1_1[[#This Row],[Analyte]],[1]analyte_order!$B:$B,[1]analyte_order!$C:$C)</f>
        <v>2965-52-8</v>
      </c>
      <c r="K5711">
        <f>_xlfn.XLOOKUP(Table1_1[[#This Row],[CAS_rn]],[1]analyte_order!$C:$C,[1]analyte_order!$E:$E)</f>
        <v>57</v>
      </c>
      <c r="L5711" s="3">
        <v>4.48E-2</v>
      </c>
    </row>
    <row r="5712" spans="1:12" x14ac:dyDescent="0.3">
      <c r="A5712" t="s">
        <v>285</v>
      </c>
      <c r="B5712" s="1">
        <v>44427</v>
      </c>
      <c r="C5712" s="1" t="str">
        <f t="shared" si="89"/>
        <v>21231</v>
      </c>
      <c r="D5712" t="s">
        <v>250</v>
      </c>
      <c r="E5712" t="s">
        <v>110</v>
      </c>
      <c r="F5712" t="s">
        <v>115</v>
      </c>
      <c r="G5712">
        <v>28.5</v>
      </c>
      <c r="H5712">
        <v>355.6</v>
      </c>
      <c r="I5712" t="s">
        <v>7</v>
      </c>
      <c r="J5712" t="str">
        <f>_xlfn.XLOOKUP(Table1_1[[#This Row],[Analyte]],[1]analyte_order!$B:$B,[1]analyte_order!$C:$C)</f>
        <v>375-22-4</v>
      </c>
      <c r="K5712">
        <f>_xlfn.XLOOKUP(Table1_1[[#This Row],[CAS_rn]],[1]analyte_order!$C:$C,[1]analyte_order!$E:$E)</f>
        <v>1</v>
      </c>
      <c r="L5712" s="3">
        <v>4.5999999999999999E-2</v>
      </c>
    </row>
    <row r="5713" spans="1:12" x14ac:dyDescent="0.3">
      <c r="A5713" t="s">
        <v>285</v>
      </c>
      <c r="B5713" s="1">
        <v>44427</v>
      </c>
      <c r="C5713" s="1" t="str">
        <f t="shared" si="89"/>
        <v>21231</v>
      </c>
      <c r="D5713" t="s">
        <v>250</v>
      </c>
      <c r="E5713" t="s">
        <v>110</v>
      </c>
      <c r="F5713" t="s">
        <v>115</v>
      </c>
      <c r="G5713">
        <v>28.5</v>
      </c>
      <c r="H5713">
        <v>355.6</v>
      </c>
      <c r="I5713" t="s">
        <v>8</v>
      </c>
      <c r="J5713" t="str">
        <f>_xlfn.XLOOKUP(Table1_1[[#This Row],[Analyte]],[1]analyte_order!$B:$B,[1]analyte_order!$C:$C)</f>
        <v>2706-90-3</v>
      </c>
      <c r="K5713">
        <f>_xlfn.XLOOKUP(Table1_1[[#This Row],[CAS_rn]],[1]analyte_order!$C:$C,[1]analyte_order!$E:$E)</f>
        <v>2</v>
      </c>
      <c r="L5713" s="3">
        <v>4.5999999999999999E-2</v>
      </c>
    </row>
    <row r="5714" spans="1:12" x14ac:dyDescent="0.3">
      <c r="A5714" t="s">
        <v>285</v>
      </c>
      <c r="B5714" s="1">
        <v>44427</v>
      </c>
      <c r="C5714" s="1" t="str">
        <f t="shared" si="89"/>
        <v>21231</v>
      </c>
      <c r="D5714" t="s">
        <v>250</v>
      </c>
      <c r="E5714" t="s">
        <v>110</v>
      </c>
      <c r="F5714" t="s">
        <v>115</v>
      </c>
      <c r="G5714">
        <v>28.5</v>
      </c>
      <c r="H5714">
        <v>355.6</v>
      </c>
      <c r="I5714" t="s">
        <v>9</v>
      </c>
      <c r="J5714" t="str">
        <f>_xlfn.XLOOKUP(Table1_1[[#This Row],[Analyte]],[1]analyte_order!$B:$B,[1]analyte_order!$C:$C)</f>
        <v>307-24-4</v>
      </c>
      <c r="K5714">
        <f>_xlfn.XLOOKUP(Table1_1[[#This Row],[CAS_rn]],[1]analyte_order!$C:$C,[1]analyte_order!$E:$E)</f>
        <v>3</v>
      </c>
      <c r="L5714" s="3">
        <v>4.5999999999999999E-2</v>
      </c>
    </row>
    <row r="5715" spans="1:12" x14ac:dyDescent="0.3">
      <c r="A5715" t="s">
        <v>285</v>
      </c>
      <c r="B5715" s="1">
        <v>44427</v>
      </c>
      <c r="C5715" s="1" t="str">
        <f t="shared" si="89"/>
        <v>21231</v>
      </c>
      <c r="D5715" t="s">
        <v>250</v>
      </c>
      <c r="E5715" t="s">
        <v>110</v>
      </c>
      <c r="F5715" t="s">
        <v>115</v>
      </c>
      <c r="G5715">
        <v>28.5</v>
      </c>
      <c r="H5715">
        <v>355.6</v>
      </c>
      <c r="I5715" t="s">
        <v>10</v>
      </c>
      <c r="J5715" t="str">
        <f>_xlfn.XLOOKUP(Table1_1[[#This Row],[Analyte]],[1]analyte_order!$B:$B,[1]analyte_order!$C:$C)</f>
        <v>375-85-9</v>
      </c>
      <c r="K5715">
        <f>_xlfn.XLOOKUP(Table1_1[[#This Row],[CAS_rn]],[1]analyte_order!$C:$C,[1]analyte_order!$E:$E)</f>
        <v>4</v>
      </c>
      <c r="L5715" s="3">
        <v>4.5999999999999999E-2</v>
      </c>
    </row>
    <row r="5716" spans="1:12" x14ac:dyDescent="0.3">
      <c r="A5716" t="s">
        <v>285</v>
      </c>
      <c r="B5716" s="1">
        <v>44427</v>
      </c>
      <c r="C5716" s="1" t="str">
        <f t="shared" si="89"/>
        <v>21231</v>
      </c>
      <c r="D5716" t="s">
        <v>250</v>
      </c>
      <c r="E5716" t="s">
        <v>110</v>
      </c>
      <c r="F5716" t="s">
        <v>115</v>
      </c>
      <c r="G5716">
        <v>28.5</v>
      </c>
      <c r="H5716">
        <v>355.6</v>
      </c>
      <c r="I5716" t="s">
        <v>11</v>
      </c>
      <c r="J5716" t="str">
        <f>_xlfn.XLOOKUP(Table1_1[[#This Row],[Analyte]],[1]analyte_order!$B:$B,[1]analyte_order!$C:$C)</f>
        <v>335-67-1</v>
      </c>
      <c r="K5716">
        <f>_xlfn.XLOOKUP(Table1_1[[#This Row],[CAS_rn]],[1]analyte_order!$C:$C,[1]analyte_order!$E:$E)</f>
        <v>5</v>
      </c>
      <c r="L5716" s="3">
        <v>4.5999999999999999E-2</v>
      </c>
    </row>
    <row r="5717" spans="1:12" x14ac:dyDescent="0.3">
      <c r="A5717" t="s">
        <v>285</v>
      </c>
      <c r="B5717" s="1">
        <v>44427</v>
      </c>
      <c r="C5717" s="1" t="str">
        <f t="shared" si="89"/>
        <v>21231</v>
      </c>
      <c r="D5717" t="s">
        <v>250</v>
      </c>
      <c r="E5717" t="s">
        <v>110</v>
      </c>
      <c r="F5717" t="s">
        <v>115</v>
      </c>
      <c r="G5717">
        <v>28.5</v>
      </c>
      <c r="H5717">
        <v>355.6</v>
      </c>
      <c r="I5717" t="s">
        <v>12</v>
      </c>
      <c r="J5717" t="str">
        <f>_xlfn.XLOOKUP(Table1_1[[#This Row],[Analyte]],[1]analyte_order!$B:$B,[1]analyte_order!$C:$C)</f>
        <v>375-95-1</v>
      </c>
      <c r="K5717">
        <f>_xlfn.XLOOKUP(Table1_1[[#This Row],[CAS_rn]],[1]analyte_order!$C:$C,[1]analyte_order!$E:$E)</f>
        <v>6</v>
      </c>
      <c r="L5717" s="3">
        <v>4.5999999999999999E-2</v>
      </c>
    </row>
    <row r="5718" spans="1:12" x14ac:dyDescent="0.3">
      <c r="A5718" t="s">
        <v>285</v>
      </c>
      <c r="B5718" s="1">
        <v>44427</v>
      </c>
      <c r="C5718" s="1" t="str">
        <f t="shared" si="89"/>
        <v>21231</v>
      </c>
      <c r="D5718" t="s">
        <v>250</v>
      </c>
      <c r="E5718" t="s">
        <v>110</v>
      </c>
      <c r="F5718" t="s">
        <v>115</v>
      </c>
      <c r="G5718">
        <v>28.5</v>
      </c>
      <c r="H5718">
        <v>355.6</v>
      </c>
      <c r="I5718" t="s">
        <v>19</v>
      </c>
      <c r="J5718" t="str">
        <f>_xlfn.XLOOKUP(Table1_1[[#This Row],[Analyte]],[1]analyte_order!$B:$B,[1]analyte_order!$C:$C)</f>
        <v>335-76-2</v>
      </c>
      <c r="K5718">
        <f>_xlfn.XLOOKUP(Table1_1[[#This Row],[CAS_rn]],[1]analyte_order!$C:$C,[1]analyte_order!$E:$E)</f>
        <v>7</v>
      </c>
      <c r="L5718" s="3">
        <v>2.11</v>
      </c>
    </row>
    <row r="5719" spans="1:12" x14ac:dyDescent="0.3">
      <c r="A5719" t="s">
        <v>285</v>
      </c>
      <c r="B5719" s="1">
        <v>44427</v>
      </c>
      <c r="C5719" s="1" t="str">
        <f t="shared" si="89"/>
        <v>21231</v>
      </c>
      <c r="D5719" t="s">
        <v>250</v>
      </c>
      <c r="E5719" t="s">
        <v>110</v>
      </c>
      <c r="F5719" t="s">
        <v>115</v>
      </c>
      <c r="G5719">
        <v>28.5</v>
      </c>
      <c r="H5719">
        <v>355.6</v>
      </c>
      <c r="I5719" t="s">
        <v>20</v>
      </c>
      <c r="J5719" t="str">
        <f>_xlfn.XLOOKUP(Table1_1[[#This Row],[Analyte]],[1]analyte_order!$B:$B,[1]analyte_order!$C:$C)</f>
        <v>2058-94-8</v>
      </c>
      <c r="K5719">
        <f>_xlfn.XLOOKUP(Table1_1[[#This Row],[CAS_rn]],[1]analyte_order!$C:$C,[1]analyte_order!$E:$E)</f>
        <v>8</v>
      </c>
      <c r="L5719" s="3">
        <v>4.38</v>
      </c>
    </row>
    <row r="5720" spans="1:12" x14ac:dyDescent="0.3">
      <c r="A5720" t="s">
        <v>285</v>
      </c>
      <c r="B5720" s="1">
        <v>44427</v>
      </c>
      <c r="C5720" s="1" t="str">
        <f t="shared" si="89"/>
        <v>21231</v>
      </c>
      <c r="D5720" t="s">
        <v>250</v>
      </c>
      <c r="E5720" t="s">
        <v>110</v>
      </c>
      <c r="F5720" t="s">
        <v>115</v>
      </c>
      <c r="G5720">
        <v>28.5</v>
      </c>
      <c r="H5720">
        <v>355.6</v>
      </c>
      <c r="I5720" t="s">
        <v>21</v>
      </c>
      <c r="J5720" t="str">
        <f>_xlfn.XLOOKUP(Table1_1[[#This Row],[Analyte]],[1]analyte_order!$B:$B,[1]analyte_order!$C:$C)</f>
        <v>307-55-1</v>
      </c>
      <c r="K5720">
        <f>_xlfn.XLOOKUP(Table1_1[[#This Row],[CAS_rn]],[1]analyte_order!$C:$C,[1]analyte_order!$E:$E)</f>
        <v>9</v>
      </c>
      <c r="L5720" s="3">
        <v>5.07</v>
      </c>
    </row>
    <row r="5721" spans="1:12" x14ac:dyDescent="0.3">
      <c r="A5721" t="s">
        <v>285</v>
      </c>
      <c r="B5721" s="1">
        <v>44427</v>
      </c>
      <c r="C5721" s="1" t="str">
        <f t="shared" si="89"/>
        <v>21231</v>
      </c>
      <c r="D5721" t="s">
        <v>250</v>
      </c>
      <c r="E5721" t="s">
        <v>110</v>
      </c>
      <c r="F5721" t="s">
        <v>115</v>
      </c>
      <c r="G5721">
        <v>28.5</v>
      </c>
      <c r="H5721">
        <v>355.6</v>
      </c>
      <c r="I5721" t="s">
        <v>22</v>
      </c>
      <c r="J5721" t="str">
        <f>_xlfn.XLOOKUP(Table1_1[[#This Row],[Analyte]],[1]analyte_order!$B:$B,[1]analyte_order!$C:$C)</f>
        <v>72629-94-8</v>
      </c>
      <c r="K5721">
        <f>_xlfn.XLOOKUP(Table1_1[[#This Row],[CAS_rn]],[1]analyte_order!$C:$C,[1]analyte_order!$E:$E)</f>
        <v>10</v>
      </c>
      <c r="L5721" s="3">
        <v>4.5599999999999996</v>
      </c>
    </row>
    <row r="5722" spans="1:12" x14ac:dyDescent="0.3">
      <c r="A5722" t="s">
        <v>285</v>
      </c>
      <c r="B5722" s="1">
        <v>44427</v>
      </c>
      <c r="C5722" s="1" t="str">
        <f t="shared" si="89"/>
        <v>21231</v>
      </c>
      <c r="D5722" t="s">
        <v>250</v>
      </c>
      <c r="E5722" t="s">
        <v>110</v>
      </c>
      <c r="F5722" t="s">
        <v>115</v>
      </c>
      <c r="G5722">
        <v>28.5</v>
      </c>
      <c r="H5722">
        <v>355.6</v>
      </c>
      <c r="I5722" t="s">
        <v>23</v>
      </c>
      <c r="J5722" t="str">
        <f>_xlfn.XLOOKUP(Table1_1[[#This Row],[Analyte]],[1]analyte_order!$B:$B,[1]analyte_order!$C:$C)</f>
        <v>376-06-7</v>
      </c>
      <c r="K5722">
        <f>_xlfn.XLOOKUP(Table1_1[[#This Row],[CAS_rn]],[1]analyte_order!$C:$C,[1]analyte_order!$E:$E)</f>
        <v>11</v>
      </c>
      <c r="L5722" s="3">
        <v>3.34</v>
      </c>
    </row>
    <row r="5723" spans="1:12" x14ac:dyDescent="0.3">
      <c r="A5723" t="s">
        <v>285</v>
      </c>
      <c r="B5723" s="1">
        <v>44427</v>
      </c>
      <c r="C5723" s="1" t="str">
        <f t="shared" si="89"/>
        <v>21231</v>
      </c>
      <c r="D5723" t="s">
        <v>250</v>
      </c>
      <c r="E5723" t="s">
        <v>110</v>
      </c>
      <c r="F5723" t="s">
        <v>115</v>
      </c>
      <c r="G5723">
        <v>28.5</v>
      </c>
      <c r="H5723">
        <v>355.6</v>
      </c>
      <c r="I5723" t="s">
        <v>24</v>
      </c>
      <c r="J5723" t="str">
        <f>_xlfn.XLOOKUP(Table1_1[[#This Row],[Analyte]],[1]analyte_order!$B:$B,[1]analyte_order!$C:$C)</f>
        <v>67905-19-5</v>
      </c>
      <c r="K5723">
        <f>_xlfn.XLOOKUP(Table1_1[[#This Row],[CAS_rn]],[1]analyte_order!$C:$C,[1]analyte_order!$E:$E)</f>
        <v>12</v>
      </c>
      <c r="L5723" s="3">
        <v>4.5999999999999999E-2</v>
      </c>
    </row>
    <row r="5724" spans="1:12" x14ac:dyDescent="0.3">
      <c r="A5724" t="s">
        <v>285</v>
      </c>
      <c r="B5724" s="1">
        <v>44427</v>
      </c>
      <c r="C5724" s="1" t="str">
        <f t="shared" si="89"/>
        <v>21231</v>
      </c>
      <c r="D5724" t="s">
        <v>250</v>
      </c>
      <c r="E5724" t="s">
        <v>110</v>
      </c>
      <c r="F5724" t="s">
        <v>115</v>
      </c>
      <c r="G5724">
        <v>28.5</v>
      </c>
      <c r="H5724">
        <v>355.6</v>
      </c>
      <c r="I5724" t="s">
        <v>13</v>
      </c>
      <c r="J5724" t="str">
        <f>_xlfn.XLOOKUP(Table1_1[[#This Row],[Analyte]],[1]analyte_order!$B:$B,[1]analyte_order!$C:$C)</f>
        <v>375-73-5</v>
      </c>
      <c r="K5724">
        <f>_xlfn.XLOOKUP(Table1_1[[#This Row],[CAS_rn]],[1]analyte_order!$C:$C,[1]analyte_order!$E:$E)</f>
        <v>14</v>
      </c>
      <c r="L5724" s="3">
        <v>4.5999999999999999E-2</v>
      </c>
    </row>
    <row r="5725" spans="1:12" x14ac:dyDescent="0.3">
      <c r="A5725" t="s">
        <v>285</v>
      </c>
      <c r="B5725" s="1">
        <v>44427</v>
      </c>
      <c r="C5725" s="1" t="str">
        <f t="shared" si="89"/>
        <v>21231</v>
      </c>
      <c r="D5725" t="s">
        <v>250</v>
      </c>
      <c r="E5725" t="s">
        <v>110</v>
      </c>
      <c r="F5725" t="s">
        <v>115</v>
      </c>
      <c r="G5725">
        <v>28.5</v>
      </c>
      <c r="H5725">
        <v>355.6</v>
      </c>
      <c r="I5725" t="s">
        <v>14</v>
      </c>
      <c r="J5725" t="str">
        <f>_xlfn.XLOOKUP(Table1_1[[#This Row],[Analyte]],[1]analyte_order!$B:$B,[1]analyte_order!$C:$C)</f>
        <v>2706-91-4</v>
      </c>
      <c r="K5725">
        <f>_xlfn.XLOOKUP(Table1_1[[#This Row],[CAS_rn]],[1]analyte_order!$C:$C,[1]analyte_order!$E:$E)</f>
        <v>15</v>
      </c>
      <c r="L5725" s="3">
        <v>0.115</v>
      </c>
    </row>
    <row r="5726" spans="1:12" x14ac:dyDescent="0.3">
      <c r="A5726" t="s">
        <v>285</v>
      </c>
      <c r="B5726" s="1">
        <v>44427</v>
      </c>
      <c r="C5726" s="1" t="str">
        <f t="shared" si="89"/>
        <v>21231</v>
      </c>
      <c r="D5726" t="s">
        <v>250</v>
      </c>
      <c r="E5726" t="s">
        <v>110</v>
      </c>
      <c r="F5726" t="s">
        <v>115</v>
      </c>
      <c r="G5726">
        <v>28.5</v>
      </c>
      <c r="H5726">
        <v>355.6</v>
      </c>
      <c r="I5726" t="s">
        <v>15</v>
      </c>
      <c r="J5726" t="str">
        <f>_xlfn.XLOOKUP(Table1_1[[#This Row],[Analyte]],[1]analyte_order!$B:$B,[1]analyte_order!$C:$C)</f>
        <v>355-46-4</v>
      </c>
      <c r="K5726">
        <f>_xlfn.XLOOKUP(Table1_1[[#This Row],[CAS_rn]],[1]analyte_order!$C:$C,[1]analyte_order!$E:$E)</f>
        <v>16</v>
      </c>
      <c r="L5726" s="3">
        <v>1.08</v>
      </c>
    </row>
    <row r="5727" spans="1:12" x14ac:dyDescent="0.3">
      <c r="A5727" t="s">
        <v>285</v>
      </c>
      <c r="B5727" s="1">
        <v>44427</v>
      </c>
      <c r="C5727" s="1" t="str">
        <f t="shared" si="89"/>
        <v>21231</v>
      </c>
      <c r="D5727" t="s">
        <v>250</v>
      </c>
      <c r="E5727" t="s">
        <v>110</v>
      </c>
      <c r="F5727" t="s">
        <v>115</v>
      </c>
      <c r="G5727">
        <v>28.5</v>
      </c>
      <c r="H5727">
        <v>355.6</v>
      </c>
      <c r="I5727" t="s">
        <v>16</v>
      </c>
      <c r="J5727" t="str">
        <f>_xlfn.XLOOKUP(Table1_1[[#This Row],[Analyte]],[1]analyte_order!$B:$B,[1]analyte_order!$C:$C)</f>
        <v>375-92-8</v>
      </c>
      <c r="K5727">
        <f>_xlfn.XLOOKUP(Table1_1[[#This Row],[CAS_rn]],[1]analyte_order!$C:$C,[1]analyte_order!$E:$E)</f>
        <v>17</v>
      </c>
      <c r="L5727" s="3">
        <v>0.433</v>
      </c>
    </row>
    <row r="5728" spans="1:12" x14ac:dyDescent="0.3">
      <c r="A5728" t="s">
        <v>285</v>
      </c>
      <c r="B5728" s="1">
        <v>44427</v>
      </c>
      <c r="C5728" s="1" t="str">
        <f t="shared" si="89"/>
        <v>21231</v>
      </c>
      <c r="D5728" t="s">
        <v>250</v>
      </c>
      <c r="E5728" t="s">
        <v>110</v>
      </c>
      <c r="F5728" t="s">
        <v>115</v>
      </c>
      <c r="G5728">
        <v>28.5</v>
      </c>
      <c r="H5728">
        <v>355.6</v>
      </c>
      <c r="I5728" t="s">
        <v>17</v>
      </c>
      <c r="J5728" t="str">
        <f>_xlfn.XLOOKUP(Table1_1[[#This Row],[Analyte]],[1]analyte_order!$B:$B,[1]analyte_order!$C:$C)</f>
        <v>1763-23-1</v>
      </c>
      <c r="K5728">
        <f>_xlfn.XLOOKUP(Table1_1[[#This Row],[CAS_rn]],[1]analyte_order!$C:$C,[1]analyte_order!$E:$E)</f>
        <v>18</v>
      </c>
      <c r="L5728" s="3">
        <v>914</v>
      </c>
    </row>
    <row r="5729" spans="1:12" x14ac:dyDescent="0.3">
      <c r="A5729" t="s">
        <v>285</v>
      </c>
      <c r="B5729" s="1">
        <v>44427</v>
      </c>
      <c r="C5729" s="1" t="str">
        <f t="shared" si="89"/>
        <v>21231</v>
      </c>
      <c r="D5729" t="s">
        <v>250</v>
      </c>
      <c r="E5729" t="s">
        <v>110</v>
      </c>
      <c r="F5729" t="s">
        <v>115</v>
      </c>
      <c r="G5729">
        <v>28.5</v>
      </c>
      <c r="H5729">
        <v>355.6</v>
      </c>
      <c r="I5729" t="s">
        <v>25</v>
      </c>
      <c r="J5729" t="str">
        <f>_xlfn.XLOOKUP(Table1_1[[#This Row],[Analyte]],[1]analyte_order!$B:$B,[1]analyte_order!$C:$C)</f>
        <v>68259-12-1</v>
      </c>
      <c r="K5729">
        <f>_xlfn.XLOOKUP(Table1_1[[#This Row],[CAS_rn]],[1]analyte_order!$C:$C,[1]analyte_order!$E:$E)</f>
        <v>19</v>
      </c>
      <c r="L5729" s="3">
        <v>5.0999999999999996</v>
      </c>
    </row>
    <row r="5730" spans="1:12" x14ac:dyDescent="0.3">
      <c r="A5730" t="s">
        <v>285</v>
      </c>
      <c r="B5730" s="1">
        <v>44427</v>
      </c>
      <c r="C5730" s="1" t="str">
        <f t="shared" si="89"/>
        <v>21231</v>
      </c>
      <c r="D5730" t="s">
        <v>250</v>
      </c>
      <c r="E5730" t="s">
        <v>110</v>
      </c>
      <c r="F5730" t="s">
        <v>115</v>
      </c>
      <c r="G5730">
        <v>28.5</v>
      </c>
      <c r="H5730">
        <v>355.6</v>
      </c>
      <c r="I5730" t="s">
        <v>26</v>
      </c>
      <c r="J5730" t="str">
        <f>_xlfn.XLOOKUP(Table1_1[[#This Row],[Analyte]],[1]analyte_order!$B:$B,[1]analyte_order!$C:$C)</f>
        <v>335-77-3</v>
      </c>
      <c r="K5730">
        <f>_xlfn.XLOOKUP(Table1_1[[#This Row],[CAS_rn]],[1]analyte_order!$C:$C,[1]analyte_order!$E:$E)</f>
        <v>20</v>
      </c>
      <c r="L5730" s="3">
        <v>6.91</v>
      </c>
    </row>
    <row r="5731" spans="1:12" x14ac:dyDescent="0.3">
      <c r="A5731" t="s">
        <v>285</v>
      </c>
      <c r="B5731" s="1">
        <v>44427</v>
      </c>
      <c r="C5731" s="1" t="str">
        <f t="shared" si="89"/>
        <v>21231</v>
      </c>
      <c r="D5731" t="s">
        <v>250</v>
      </c>
      <c r="E5731" t="s">
        <v>110</v>
      </c>
      <c r="F5731" t="s">
        <v>115</v>
      </c>
      <c r="G5731">
        <v>28.5</v>
      </c>
      <c r="H5731">
        <v>355.6</v>
      </c>
      <c r="I5731" t="s">
        <v>27</v>
      </c>
      <c r="J5731" t="str">
        <f>_xlfn.XLOOKUP(Table1_1[[#This Row],[Analyte]],[1]analyte_order!$B:$B,[1]analyte_order!$C:$C)</f>
        <v>79780-39-5</v>
      </c>
      <c r="K5731">
        <f>_xlfn.XLOOKUP(Table1_1[[#This Row],[CAS_rn]],[1]analyte_order!$C:$C,[1]analyte_order!$E:$E)</f>
        <v>21</v>
      </c>
      <c r="L5731" s="3">
        <v>1.83</v>
      </c>
    </row>
    <row r="5732" spans="1:12" x14ac:dyDescent="0.3">
      <c r="A5732" t="s">
        <v>285</v>
      </c>
      <c r="B5732" s="1">
        <v>44427</v>
      </c>
      <c r="C5732" s="1" t="str">
        <f t="shared" si="89"/>
        <v>21231</v>
      </c>
      <c r="D5732" t="s">
        <v>250</v>
      </c>
      <c r="E5732" t="s">
        <v>110</v>
      </c>
      <c r="F5732" t="s">
        <v>115</v>
      </c>
      <c r="G5732">
        <v>28.5</v>
      </c>
      <c r="H5732">
        <v>355.6</v>
      </c>
      <c r="I5732" t="s">
        <v>28</v>
      </c>
      <c r="J5732" t="str">
        <f>_xlfn.XLOOKUP(Table1_1[[#This Row],[Analyte]],[1]analyte_order!$B:$B,[1]analyte_order!$C:$C)</f>
        <v>757124-72-4</v>
      </c>
      <c r="K5732">
        <f>_xlfn.XLOOKUP(Table1_1[[#This Row],[CAS_rn]],[1]analyte_order!$C:$C,[1]analyte_order!$E:$E)</f>
        <v>22</v>
      </c>
      <c r="L5732" s="3">
        <v>0.115</v>
      </c>
    </row>
    <row r="5733" spans="1:12" x14ac:dyDescent="0.3">
      <c r="A5733" t="s">
        <v>285</v>
      </c>
      <c r="B5733" s="1">
        <v>44427</v>
      </c>
      <c r="C5733" s="1" t="str">
        <f t="shared" si="89"/>
        <v>21231</v>
      </c>
      <c r="D5733" t="s">
        <v>250</v>
      </c>
      <c r="E5733" t="s">
        <v>110</v>
      </c>
      <c r="F5733" t="s">
        <v>115</v>
      </c>
      <c r="G5733">
        <v>28.5</v>
      </c>
      <c r="H5733">
        <v>355.6</v>
      </c>
      <c r="I5733" t="s">
        <v>18</v>
      </c>
      <c r="J5733" t="str">
        <f>_xlfn.XLOOKUP(Table1_1[[#This Row],[Analyte]],[1]analyte_order!$B:$B,[1]analyte_order!$C:$C)</f>
        <v>27619-97-2</v>
      </c>
      <c r="K5733">
        <f>_xlfn.XLOOKUP(Table1_1[[#This Row],[CAS_rn]],[1]analyte_order!$C:$C,[1]analyte_order!$E:$E)</f>
        <v>23</v>
      </c>
      <c r="L5733" s="3">
        <v>4.5999999999999999E-2</v>
      </c>
    </row>
    <row r="5734" spans="1:12" x14ac:dyDescent="0.3">
      <c r="A5734" t="s">
        <v>285</v>
      </c>
      <c r="B5734" s="1">
        <v>44427</v>
      </c>
      <c r="C5734" s="1" t="str">
        <f t="shared" si="89"/>
        <v>21231</v>
      </c>
      <c r="D5734" t="s">
        <v>250</v>
      </c>
      <c r="E5734" t="s">
        <v>110</v>
      </c>
      <c r="F5734" t="s">
        <v>115</v>
      </c>
      <c r="G5734">
        <v>28.5</v>
      </c>
      <c r="H5734">
        <v>355.6</v>
      </c>
      <c r="I5734" t="s">
        <v>29</v>
      </c>
      <c r="J5734" t="str">
        <f>_xlfn.XLOOKUP(Table1_1[[#This Row],[Analyte]],[1]analyte_order!$B:$B,[1]analyte_order!$C:$C)</f>
        <v>39108-34-4</v>
      </c>
      <c r="K5734">
        <f>_xlfn.XLOOKUP(Table1_1[[#This Row],[CAS_rn]],[1]analyte_order!$C:$C,[1]analyte_order!$E:$E)</f>
        <v>24</v>
      </c>
      <c r="L5734" s="3">
        <v>0.188</v>
      </c>
    </row>
    <row r="5735" spans="1:12" x14ac:dyDescent="0.3">
      <c r="A5735" t="s">
        <v>285</v>
      </c>
      <c r="B5735" s="1">
        <v>44427</v>
      </c>
      <c r="C5735" s="1" t="str">
        <f t="shared" si="89"/>
        <v>21231</v>
      </c>
      <c r="D5735" t="s">
        <v>250</v>
      </c>
      <c r="E5735" t="s">
        <v>110</v>
      </c>
      <c r="F5735" t="s">
        <v>115</v>
      </c>
      <c r="G5735">
        <v>28.5</v>
      </c>
      <c r="H5735">
        <v>355.6</v>
      </c>
      <c r="I5735" t="s">
        <v>30</v>
      </c>
      <c r="J5735" t="str">
        <f>_xlfn.XLOOKUP(Table1_1[[#This Row],[Analyte]],[1]analyte_order!$B:$B,[1]analyte_order!$C:$C)</f>
        <v>120226-60-0</v>
      </c>
      <c r="K5735">
        <f>_xlfn.XLOOKUP(Table1_1[[#This Row],[CAS_rn]],[1]analyte_order!$C:$C,[1]analyte_order!$E:$E)</f>
        <v>25</v>
      </c>
      <c r="L5735" s="3">
        <v>1.28</v>
      </c>
    </row>
    <row r="5736" spans="1:12" x14ac:dyDescent="0.3">
      <c r="A5736" t="s">
        <v>285</v>
      </c>
      <c r="B5736" s="1">
        <v>44427</v>
      </c>
      <c r="C5736" s="1" t="str">
        <f t="shared" si="89"/>
        <v>21231</v>
      </c>
      <c r="D5736" t="s">
        <v>250</v>
      </c>
      <c r="E5736" t="s">
        <v>110</v>
      </c>
      <c r="F5736" t="s">
        <v>115</v>
      </c>
      <c r="G5736">
        <v>28.5</v>
      </c>
      <c r="H5736">
        <v>355.6</v>
      </c>
      <c r="I5736" t="s">
        <v>31</v>
      </c>
      <c r="J5736" t="str">
        <f>_xlfn.XLOOKUP(Table1_1[[#This Row],[Analyte]],[1]analyte_order!$B:$B,[1]analyte_order!$C:$C)</f>
        <v>2355-31-9</v>
      </c>
      <c r="K5736">
        <f>_xlfn.XLOOKUP(Table1_1[[#This Row],[CAS_rn]],[1]analyte_order!$C:$C,[1]analyte_order!$E:$E)</f>
        <v>26</v>
      </c>
      <c r="L5736" s="3">
        <v>4.5999999999999999E-2</v>
      </c>
    </row>
    <row r="5737" spans="1:12" x14ac:dyDescent="0.3">
      <c r="A5737" t="s">
        <v>285</v>
      </c>
      <c r="B5737" s="1">
        <v>44427</v>
      </c>
      <c r="C5737" s="1" t="str">
        <f t="shared" si="89"/>
        <v>21231</v>
      </c>
      <c r="D5737" t="s">
        <v>250</v>
      </c>
      <c r="E5737" t="s">
        <v>110</v>
      </c>
      <c r="F5737" t="s">
        <v>115</v>
      </c>
      <c r="G5737">
        <v>28.5</v>
      </c>
      <c r="H5737">
        <v>355.6</v>
      </c>
      <c r="I5737" t="s">
        <v>32</v>
      </c>
      <c r="J5737" t="str">
        <f>_xlfn.XLOOKUP(Table1_1[[#This Row],[Analyte]],[1]analyte_order!$B:$B,[1]analyte_order!$C:$C)</f>
        <v>2991-50-6</v>
      </c>
      <c r="K5737">
        <f>_xlfn.XLOOKUP(Table1_1[[#This Row],[CAS_rn]],[1]analyte_order!$C:$C,[1]analyte_order!$E:$E)</f>
        <v>27</v>
      </c>
      <c r="L5737" s="3">
        <v>4.5999999999999999E-2</v>
      </c>
    </row>
    <row r="5738" spans="1:12" x14ac:dyDescent="0.3">
      <c r="A5738" t="s">
        <v>285</v>
      </c>
      <c r="B5738" s="1">
        <v>44427</v>
      </c>
      <c r="C5738" s="1" t="str">
        <f t="shared" si="89"/>
        <v>21231</v>
      </c>
      <c r="D5738" t="s">
        <v>250</v>
      </c>
      <c r="E5738" t="s">
        <v>110</v>
      </c>
      <c r="F5738" t="s">
        <v>115</v>
      </c>
      <c r="G5738">
        <v>28.5</v>
      </c>
      <c r="H5738">
        <v>355.6</v>
      </c>
      <c r="I5738" t="s">
        <v>33</v>
      </c>
      <c r="J5738" t="str">
        <f>_xlfn.XLOOKUP(Table1_1[[#This Row],[Analyte]],[1]analyte_order!$B:$B,[1]analyte_order!$C:$C)</f>
        <v>754-91-6</v>
      </c>
      <c r="K5738">
        <f>_xlfn.XLOOKUP(Table1_1[[#This Row],[CAS_rn]],[1]analyte_order!$C:$C,[1]analyte_order!$E:$E)</f>
        <v>28</v>
      </c>
      <c r="L5738" s="3">
        <v>0.44600000000000001</v>
      </c>
    </row>
    <row r="5739" spans="1:12" x14ac:dyDescent="0.3">
      <c r="A5739" t="s">
        <v>285</v>
      </c>
      <c r="B5739" s="1">
        <v>44427</v>
      </c>
      <c r="C5739" s="1" t="str">
        <f t="shared" si="89"/>
        <v>21231</v>
      </c>
      <c r="D5739" t="s">
        <v>250</v>
      </c>
      <c r="E5739" t="s">
        <v>110</v>
      </c>
      <c r="F5739" t="s">
        <v>115</v>
      </c>
      <c r="G5739">
        <v>28.5</v>
      </c>
      <c r="H5739">
        <v>355.6</v>
      </c>
      <c r="I5739" t="s">
        <v>34</v>
      </c>
      <c r="J5739" t="str">
        <f>_xlfn.XLOOKUP(Table1_1[[#This Row],[Analyte]],[1]analyte_order!$B:$B,[1]analyte_order!$C:$C)</f>
        <v>2806-24-8</v>
      </c>
      <c r="K5739">
        <f>_xlfn.XLOOKUP(Table1_1[[#This Row],[CAS_rn]],[1]analyte_order!$C:$C,[1]analyte_order!$E:$E)</f>
        <v>29</v>
      </c>
      <c r="L5739" s="3">
        <v>4.5999999999999999E-2</v>
      </c>
    </row>
    <row r="5740" spans="1:12" x14ac:dyDescent="0.3">
      <c r="A5740" t="s">
        <v>285</v>
      </c>
      <c r="B5740" s="1">
        <v>44427</v>
      </c>
      <c r="C5740" s="1" t="str">
        <f t="shared" si="89"/>
        <v>21231</v>
      </c>
      <c r="D5740" t="s">
        <v>250</v>
      </c>
      <c r="E5740" t="s">
        <v>110</v>
      </c>
      <c r="F5740" t="s">
        <v>115</v>
      </c>
      <c r="G5740">
        <v>28.5</v>
      </c>
      <c r="H5740">
        <v>355.6</v>
      </c>
      <c r="I5740" t="s">
        <v>35</v>
      </c>
      <c r="J5740" t="str">
        <f>_xlfn.XLOOKUP(Table1_1[[#This Row],[Analyte]],[1]analyte_order!$B:$B,[1]analyte_order!$C:$C)</f>
        <v>31506-32-8</v>
      </c>
      <c r="K5740">
        <f>_xlfn.XLOOKUP(Table1_1[[#This Row],[CAS_rn]],[1]analyte_order!$C:$C,[1]analyte_order!$E:$E)</f>
        <v>30</v>
      </c>
      <c r="L5740" s="3">
        <v>4.5999999999999999E-2</v>
      </c>
    </row>
    <row r="5741" spans="1:12" x14ac:dyDescent="0.3">
      <c r="A5741" t="s">
        <v>285</v>
      </c>
      <c r="B5741" s="1">
        <v>44427</v>
      </c>
      <c r="C5741" s="1" t="str">
        <f t="shared" si="89"/>
        <v>21231</v>
      </c>
      <c r="D5741" t="s">
        <v>250</v>
      </c>
      <c r="E5741" t="s">
        <v>110</v>
      </c>
      <c r="F5741" t="s">
        <v>115</v>
      </c>
      <c r="G5741">
        <v>28.5</v>
      </c>
      <c r="H5741">
        <v>355.6</v>
      </c>
      <c r="I5741" t="s">
        <v>36</v>
      </c>
      <c r="J5741" t="str">
        <f>_xlfn.XLOOKUP(Table1_1[[#This Row],[Analyte]],[1]analyte_order!$B:$B,[1]analyte_order!$C:$C)</f>
        <v>4151-50-2</v>
      </c>
      <c r="K5741">
        <f>_xlfn.XLOOKUP(Table1_1[[#This Row],[CAS_rn]],[1]analyte_order!$C:$C,[1]analyte_order!$E:$E)</f>
        <v>31</v>
      </c>
      <c r="L5741" s="3">
        <v>4.5999999999999999E-2</v>
      </c>
    </row>
    <row r="5742" spans="1:12" x14ac:dyDescent="0.3">
      <c r="A5742" t="s">
        <v>285</v>
      </c>
      <c r="B5742" s="1">
        <v>44427</v>
      </c>
      <c r="C5742" s="1" t="str">
        <f t="shared" si="89"/>
        <v>21231</v>
      </c>
      <c r="D5742" t="s">
        <v>250</v>
      </c>
      <c r="E5742" t="s">
        <v>110</v>
      </c>
      <c r="F5742" t="s">
        <v>115</v>
      </c>
      <c r="G5742">
        <v>28.5</v>
      </c>
      <c r="H5742">
        <v>355.6</v>
      </c>
      <c r="I5742" t="s">
        <v>37</v>
      </c>
      <c r="J5742" t="str">
        <f>_xlfn.XLOOKUP(Table1_1[[#This Row],[Analyte]],[1]analyte_order!$B:$B,[1]analyte_order!$C:$C)</f>
        <v>13252-13-6</v>
      </c>
      <c r="K5742">
        <f>_xlfn.XLOOKUP(Table1_1[[#This Row],[CAS_rn]],[1]analyte_order!$C:$C,[1]analyte_order!$E:$E)</f>
        <v>34</v>
      </c>
      <c r="L5742" s="3">
        <v>4.5999999999999999E-2</v>
      </c>
    </row>
    <row r="5743" spans="1:12" x14ac:dyDescent="0.3">
      <c r="A5743" t="s">
        <v>285</v>
      </c>
      <c r="B5743" s="1">
        <v>44427</v>
      </c>
      <c r="C5743" s="1" t="str">
        <f t="shared" si="89"/>
        <v>21231</v>
      </c>
      <c r="D5743" t="s">
        <v>250</v>
      </c>
      <c r="E5743" t="s">
        <v>110</v>
      </c>
      <c r="F5743" t="s">
        <v>115</v>
      </c>
      <c r="G5743">
        <v>28.5</v>
      </c>
      <c r="H5743">
        <v>355.6</v>
      </c>
      <c r="I5743" t="s">
        <v>38</v>
      </c>
      <c r="J5743" t="str">
        <f>_xlfn.XLOOKUP(Table1_1[[#This Row],[Analyte]],[1]analyte_order!$B:$B,[1]analyte_order!$C:$C)</f>
        <v>919005-14-4</v>
      </c>
      <c r="K5743">
        <f>_xlfn.XLOOKUP(Table1_1[[#This Row],[CAS_rn]],[1]analyte_order!$C:$C,[1]analyte_order!$E:$E)</f>
        <v>35</v>
      </c>
      <c r="L5743" s="3">
        <v>4.5999999999999999E-2</v>
      </c>
    </row>
    <row r="5744" spans="1:12" x14ac:dyDescent="0.3">
      <c r="A5744" t="s">
        <v>285</v>
      </c>
      <c r="B5744" s="1">
        <v>44427</v>
      </c>
      <c r="C5744" s="1" t="str">
        <f t="shared" si="89"/>
        <v>21231</v>
      </c>
      <c r="D5744" t="s">
        <v>250</v>
      </c>
      <c r="E5744" t="s">
        <v>110</v>
      </c>
      <c r="F5744" t="s">
        <v>115</v>
      </c>
      <c r="G5744">
        <v>28.5</v>
      </c>
      <c r="H5744">
        <v>355.6</v>
      </c>
      <c r="I5744" t="s">
        <v>39</v>
      </c>
      <c r="J5744" t="str">
        <f>_xlfn.XLOOKUP(Table1_1[[#This Row],[Analyte]],[1]analyte_order!$B:$B,[1]analyte_order!$C:$C)</f>
        <v>756426-58-1</v>
      </c>
      <c r="K5744">
        <f>_xlfn.XLOOKUP(Table1_1[[#This Row],[CAS_rn]],[1]analyte_order!$C:$C,[1]analyte_order!$E:$E)</f>
        <v>36</v>
      </c>
      <c r="L5744" s="3">
        <v>4.5999999999999999E-2</v>
      </c>
    </row>
    <row r="5745" spans="1:12" x14ac:dyDescent="0.3">
      <c r="A5745" t="s">
        <v>285</v>
      </c>
      <c r="B5745" s="1">
        <v>44427</v>
      </c>
      <c r="C5745" s="1" t="str">
        <f t="shared" si="89"/>
        <v>21231</v>
      </c>
      <c r="D5745" t="s">
        <v>250</v>
      </c>
      <c r="E5745" t="s">
        <v>110</v>
      </c>
      <c r="F5745" t="s">
        <v>115</v>
      </c>
      <c r="G5745">
        <v>28.5</v>
      </c>
      <c r="H5745">
        <v>355.6</v>
      </c>
      <c r="I5745" t="s">
        <v>40</v>
      </c>
      <c r="J5745" t="str">
        <f>_xlfn.XLOOKUP(Table1_1[[#This Row],[Analyte]],[1]analyte_order!$B:$B,[1]analyte_order!$C:$C)</f>
        <v>763051-92-9</v>
      </c>
      <c r="K5745">
        <f>_xlfn.XLOOKUP(Table1_1[[#This Row],[CAS_rn]],[1]analyte_order!$C:$C,[1]analyte_order!$E:$E)</f>
        <v>37</v>
      </c>
      <c r="L5745" s="3">
        <v>4.5999999999999999E-2</v>
      </c>
    </row>
    <row r="5746" spans="1:12" x14ac:dyDescent="0.3">
      <c r="A5746" t="s">
        <v>285</v>
      </c>
      <c r="B5746" s="1">
        <v>44427</v>
      </c>
      <c r="C5746" s="1" t="str">
        <f t="shared" si="89"/>
        <v>21231</v>
      </c>
      <c r="D5746" t="s">
        <v>250</v>
      </c>
      <c r="E5746" t="s">
        <v>110</v>
      </c>
      <c r="F5746" t="s">
        <v>115</v>
      </c>
      <c r="G5746">
        <v>28.5</v>
      </c>
      <c r="H5746">
        <v>355.6</v>
      </c>
      <c r="I5746" t="s">
        <v>41</v>
      </c>
      <c r="J5746" t="str">
        <f>_xlfn.XLOOKUP(Table1_1[[#This Row],[Analyte]],[1]analyte_order!$B:$B,[1]analyte_order!$C:$C)</f>
        <v>356-02-5</v>
      </c>
      <c r="K5746">
        <f>_xlfn.XLOOKUP(Table1_1[[#This Row],[CAS_rn]],[1]analyte_order!$C:$C,[1]analyte_order!$E:$E)</f>
        <v>38</v>
      </c>
      <c r="L5746" s="3">
        <v>0.46</v>
      </c>
    </row>
    <row r="5747" spans="1:12" x14ac:dyDescent="0.3">
      <c r="A5747" t="s">
        <v>285</v>
      </c>
      <c r="B5747" s="1">
        <v>44427</v>
      </c>
      <c r="C5747" s="1" t="str">
        <f t="shared" si="89"/>
        <v>21231</v>
      </c>
      <c r="D5747" t="s">
        <v>250</v>
      </c>
      <c r="E5747" t="s">
        <v>110</v>
      </c>
      <c r="F5747" t="s">
        <v>115</v>
      </c>
      <c r="G5747">
        <v>28.5</v>
      </c>
      <c r="H5747">
        <v>355.6</v>
      </c>
      <c r="I5747" t="s">
        <v>42</v>
      </c>
      <c r="J5747" t="str">
        <f>_xlfn.XLOOKUP(Table1_1[[#This Row],[Analyte]],[1]analyte_order!$B:$B,[1]analyte_order!$C:$C)</f>
        <v>914637-49-3</v>
      </c>
      <c r="K5747">
        <f>_xlfn.XLOOKUP(Table1_1[[#This Row],[CAS_rn]],[1]analyte_order!$C:$C,[1]analyte_order!$E:$E)</f>
        <v>39</v>
      </c>
      <c r="L5747" s="3">
        <v>4.5999999999999999E-2</v>
      </c>
    </row>
    <row r="5748" spans="1:12" x14ac:dyDescent="0.3">
      <c r="A5748" t="s">
        <v>285</v>
      </c>
      <c r="B5748" s="1">
        <v>44427</v>
      </c>
      <c r="C5748" s="1" t="str">
        <f t="shared" si="89"/>
        <v>21231</v>
      </c>
      <c r="D5748" t="s">
        <v>250</v>
      </c>
      <c r="E5748" t="s">
        <v>110</v>
      </c>
      <c r="F5748" t="s">
        <v>115</v>
      </c>
      <c r="G5748">
        <v>28.5</v>
      </c>
      <c r="H5748">
        <v>355.6</v>
      </c>
      <c r="I5748" t="s">
        <v>43</v>
      </c>
      <c r="J5748" t="str">
        <f>_xlfn.XLOOKUP(Table1_1[[#This Row],[Analyte]],[1]analyte_order!$B:$B,[1]analyte_order!$C:$C)</f>
        <v>812-70-4</v>
      </c>
      <c r="K5748">
        <f>_xlfn.XLOOKUP(Table1_1[[#This Row],[CAS_rn]],[1]analyte_order!$C:$C,[1]analyte_order!$E:$E)</f>
        <v>40</v>
      </c>
      <c r="L5748" s="3">
        <v>4.5999999999999999E-2</v>
      </c>
    </row>
    <row r="5749" spans="1:12" x14ac:dyDescent="0.3">
      <c r="A5749" t="s">
        <v>285</v>
      </c>
      <c r="B5749" s="1">
        <v>44427</v>
      </c>
      <c r="C5749" s="1" t="str">
        <f t="shared" si="89"/>
        <v>21231</v>
      </c>
      <c r="D5749" t="s">
        <v>250</v>
      </c>
      <c r="E5749" t="s">
        <v>110</v>
      </c>
      <c r="F5749" t="s">
        <v>115</v>
      </c>
      <c r="G5749">
        <v>28.5</v>
      </c>
      <c r="H5749">
        <v>355.6</v>
      </c>
      <c r="I5749" t="s">
        <v>44</v>
      </c>
      <c r="J5749" t="str">
        <f>_xlfn.XLOOKUP(Table1_1[[#This Row],[Analyte]],[1]analyte_order!$B:$B,[1]analyte_order!$C:$C)</f>
        <v>53826-12-3</v>
      </c>
      <c r="K5749">
        <f>_xlfn.XLOOKUP(Table1_1[[#This Row],[CAS_rn]],[1]analyte_order!$C:$C,[1]analyte_order!$E:$E)</f>
        <v>41</v>
      </c>
      <c r="L5749" s="3">
        <v>0.115</v>
      </c>
    </row>
    <row r="5750" spans="1:12" x14ac:dyDescent="0.3">
      <c r="A5750" t="s">
        <v>285</v>
      </c>
      <c r="B5750" s="1">
        <v>44427</v>
      </c>
      <c r="C5750" s="1" t="str">
        <f t="shared" si="89"/>
        <v>21231</v>
      </c>
      <c r="D5750" t="s">
        <v>250</v>
      </c>
      <c r="E5750" t="s">
        <v>110</v>
      </c>
      <c r="F5750" t="s">
        <v>115</v>
      </c>
      <c r="G5750">
        <v>28.5</v>
      </c>
      <c r="H5750">
        <v>355.6</v>
      </c>
      <c r="I5750" t="s">
        <v>45</v>
      </c>
      <c r="J5750" t="str">
        <f>_xlfn.XLOOKUP(Table1_1[[#This Row],[Analyte]],[1]analyte_order!$B:$B,[1]analyte_order!$C:$C)</f>
        <v>27854-31-5</v>
      </c>
      <c r="K5750">
        <f>_xlfn.XLOOKUP(Table1_1[[#This Row],[CAS_rn]],[1]analyte_order!$C:$C,[1]analyte_order!$E:$E)</f>
        <v>42</v>
      </c>
      <c r="L5750" s="3">
        <v>0.115</v>
      </c>
    </row>
    <row r="5751" spans="1:12" x14ac:dyDescent="0.3">
      <c r="A5751" t="s">
        <v>285</v>
      </c>
      <c r="B5751" s="1">
        <v>44427</v>
      </c>
      <c r="C5751" s="1" t="str">
        <f t="shared" si="89"/>
        <v>21231</v>
      </c>
      <c r="D5751" t="s">
        <v>250</v>
      </c>
      <c r="E5751" t="s">
        <v>110</v>
      </c>
      <c r="F5751" t="s">
        <v>115</v>
      </c>
      <c r="G5751">
        <v>28.5</v>
      </c>
      <c r="H5751">
        <v>355.6</v>
      </c>
      <c r="I5751" t="s">
        <v>46</v>
      </c>
      <c r="J5751" t="str">
        <f>_xlfn.XLOOKUP(Table1_1[[#This Row],[Analyte]],[1]analyte_order!$B:$B,[1]analyte_order!$C:$C)</f>
        <v>53826-13-4</v>
      </c>
      <c r="K5751">
        <f>_xlfn.XLOOKUP(Table1_1[[#This Row],[CAS_rn]],[1]analyte_order!$C:$C,[1]analyte_order!$E:$E)</f>
        <v>43</v>
      </c>
      <c r="L5751" s="3">
        <v>4.5999999999999999E-2</v>
      </c>
    </row>
    <row r="5752" spans="1:12" x14ac:dyDescent="0.3">
      <c r="A5752" t="s">
        <v>285</v>
      </c>
      <c r="B5752" s="1">
        <v>44427</v>
      </c>
      <c r="C5752" s="1" t="str">
        <f t="shared" si="89"/>
        <v>21231</v>
      </c>
      <c r="D5752" t="s">
        <v>250</v>
      </c>
      <c r="E5752" t="s">
        <v>110</v>
      </c>
      <c r="F5752" t="s">
        <v>115</v>
      </c>
      <c r="G5752">
        <v>28.5</v>
      </c>
      <c r="H5752">
        <v>355.6</v>
      </c>
      <c r="I5752" t="s">
        <v>47</v>
      </c>
      <c r="J5752" t="str">
        <f>_xlfn.XLOOKUP(Table1_1[[#This Row],[Analyte]],[1]analyte_order!$B:$B,[1]analyte_order!$C:$C)</f>
        <v>161094-75-3</v>
      </c>
      <c r="K5752">
        <f>_xlfn.XLOOKUP(Table1_1[[#This Row],[CAS_rn]],[1]analyte_order!$C:$C,[1]analyte_order!$E:$E)</f>
        <v>44</v>
      </c>
      <c r="L5752" s="3">
        <v>4.5999999999999999E-2</v>
      </c>
    </row>
    <row r="5753" spans="1:12" x14ac:dyDescent="0.3">
      <c r="A5753" t="s">
        <v>285</v>
      </c>
      <c r="B5753" s="1">
        <v>44427</v>
      </c>
      <c r="C5753" s="1" t="str">
        <f t="shared" si="89"/>
        <v>21231</v>
      </c>
      <c r="D5753" t="s">
        <v>250</v>
      </c>
      <c r="E5753" t="s">
        <v>110</v>
      </c>
      <c r="F5753" t="s">
        <v>115</v>
      </c>
      <c r="G5753">
        <v>28.5</v>
      </c>
      <c r="H5753">
        <v>355.6</v>
      </c>
      <c r="I5753" t="s">
        <v>48</v>
      </c>
      <c r="J5753" t="str">
        <f>_xlfn.XLOOKUP(Table1_1[[#This Row],[Analyte]],[1]analyte_order!$B:$B,[1]analyte_order!$C:$C)</f>
        <v>70887-84-2</v>
      </c>
      <c r="K5753">
        <f>_xlfn.XLOOKUP(Table1_1[[#This Row],[CAS_rn]],[1]analyte_order!$C:$C,[1]analyte_order!$E:$E)</f>
        <v>45</v>
      </c>
      <c r="L5753" s="3">
        <v>4.5999999999999999E-2</v>
      </c>
    </row>
    <row r="5754" spans="1:12" x14ac:dyDescent="0.3">
      <c r="A5754" t="s">
        <v>285</v>
      </c>
      <c r="B5754" s="1">
        <v>44427</v>
      </c>
      <c r="C5754" s="1" t="str">
        <f t="shared" si="89"/>
        <v>21231</v>
      </c>
      <c r="D5754" t="s">
        <v>250</v>
      </c>
      <c r="E5754" t="s">
        <v>110</v>
      </c>
      <c r="F5754" t="s">
        <v>115</v>
      </c>
      <c r="G5754">
        <v>28.5</v>
      </c>
      <c r="H5754">
        <v>355.6</v>
      </c>
      <c r="I5754" t="s">
        <v>49</v>
      </c>
      <c r="J5754" t="str">
        <f>_xlfn.XLOOKUP(Table1_1[[#This Row],[Analyte]],[1]analyte_order!$B:$B,[1]analyte_order!$C:$C)</f>
        <v>57677-95-9</v>
      </c>
      <c r="K5754">
        <f>_xlfn.XLOOKUP(Table1_1[[#This Row],[CAS_rn]],[1]analyte_order!$C:$C,[1]analyte_order!$E:$E)</f>
        <v>46</v>
      </c>
      <c r="L5754" s="3">
        <v>0.115</v>
      </c>
    </row>
    <row r="5755" spans="1:12" x14ac:dyDescent="0.3">
      <c r="A5755" t="s">
        <v>285</v>
      </c>
      <c r="B5755" s="1">
        <v>44427</v>
      </c>
      <c r="C5755" s="1" t="str">
        <f t="shared" si="89"/>
        <v>21231</v>
      </c>
      <c r="D5755" t="s">
        <v>250</v>
      </c>
      <c r="E5755" t="s">
        <v>110</v>
      </c>
      <c r="F5755" t="s">
        <v>115</v>
      </c>
      <c r="G5755">
        <v>28.5</v>
      </c>
      <c r="H5755">
        <v>355.6</v>
      </c>
      <c r="I5755" t="s">
        <v>50</v>
      </c>
      <c r="J5755" t="str">
        <f>_xlfn.XLOOKUP(Table1_1[[#This Row],[Analyte]],[1]analyte_order!$B:$B,[1]analyte_order!$C:$C)</f>
        <v>30334-69-1</v>
      </c>
      <c r="K5755">
        <f>_xlfn.XLOOKUP(Table1_1[[#This Row],[CAS_rn]],[1]analyte_order!$C:$C,[1]analyte_order!$E:$E)</f>
        <v>51</v>
      </c>
      <c r="L5755" s="3">
        <v>1.08</v>
      </c>
    </row>
    <row r="5756" spans="1:12" x14ac:dyDescent="0.3">
      <c r="A5756" t="s">
        <v>285</v>
      </c>
      <c r="B5756" s="1">
        <v>44427</v>
      </c>
      <c r="C5756" s="1" t="str">
        <f t="shared" si="89"/>
        <v>21231</v>
      </c>
      <c r="D5756" t="s">
        <v>250</v>
      </c>
      <c r="E5756" t="s">
        <v>110</v>
      </c>
      <c r="F5756" t="s">
        <v>115</v>
      </c>
      <c r="G5756">
        <v>28.5</v>
      </c>
      <c r="H5756">
        <v>355.6</v>
      </c>
      <c r="I5756" t="s">
        <v>51</v>
      </c>
      <c r="J5756" t="str">
        <f>_xlfn.XLOOKUP(Table1_1[[#This Row],[Analyte]],[1]analyte_order!$B:$B,[1]analyte_order!$C:$C)</f>
        <v>41997-13-1</v>
      </c>
      <c r="K5756">
        <f>_xlfn.XLOOKUP(Table1_1[[#This Row],[CAS_rn]],[1]analyte_order!$C:$C,[1]analyte_order!$E:$E)</f>
        <v>52</v>
      </c>
      <c r="L5756" s="3">
        <v>1.46</v>
      </c>
    </row>
    <row r="5757" spans="1:12" x14ac:dyDescent="0.3">
      <c r="A5757" t="s">
        <v>285</v>
      </c>
      <c r="B5757" s="1">
        <v>44427</v>
      </c>
      <c r="C5757" s="1" t="str">
        <f t="shared" si="89"/>
        <v>21231</v>
      </c>
      <c r="D5757" t="s">
        <v>250</v>
      </c>
      <c r="E5757" t="s">
        <v>110</v>
      </c>
      <c r="F5757" t="s">
        <v>115</v>
      </c>
      <c r="G5757">
        <v>28.5</v>
      </c>
      <c r="H5757">
        <v>355.6</v>
      </c>
      <c r="I5757" t="s">
        <v>52</v>
      </c>
      <c r="J5757" t="str">
        <f>_xlfn.XLOOKUP(Table1_1[[#This Row],[Analyte]],[1]analyte_order!$B:$B,[1]analyte_order!$C:$C)</f>
        <v>423-41-6</v>
      </c>
      <c r="K5757">
        <f>_xlfn.XLOOKUP(Table1_1[[#This Row],[CAS_rn]],[1]analyte_order!$C:$C,[1]analyte_order!$E:$E)</f>
        <v>53</v>
      </c>
      <c r="L5757" s="3">
        <v>0.115</v>
      </c>
    </row>
    <row r="5758" spans="1:12" x14ac:dyDescent="0.3">
      <c r="A5758" t="s">
        <v>285</v>
      </c>
      <c r="B5758" s="1">
        <v>44427</v>
      </c>
      <c r="C5758" s="1" t="str">
        <f t="shared" si="89"/>
        <v>21231</v>
      </c>
      <c r="D5758" t="s">
        <v>250</v>
      </c>
      <c r="E5758" t="s">
        <v>110</v>
      </c>
      <c r="F5758" t="s">
        <v>115</v>
      </c>
      <c r="G5758">
        <v>28.5</v>
      </c>
      <c r="H5758">
        <v>355.6</v>
      </c>
      <c r="I5758" t="s">
        <v>53</v>
      </c>
      <c r="J5758" t="str">
        <f>_xlfn.XLOOKUP(Table1_1[[#This Row],[Analyte]],[1]analyte_order!$B:$B,[1]analyte_order!$C:$C)</f>
        <v>777011-38-8</v>
      </c>
      <c r="K5758">
        <f>_xlfn.XLOOKUP(Table1_1[[#This Row],[CAS_rn]],[1]analyte_order!$C:$C,[1]analyte_order!$E:$E)</f>
        <v>54</v>
      </c>
      <c r="L5758" s="3">
        <v>1.1499999999999999</v>
      </c>
    </row>
    <row r="5759" spans="1:12" x14ac:dyDescent="0.3">
      <c r="A5759" t="s">
        <v>285</v>
      </c>
      <c r="B5759" s="1">
        <v>44427</v>
      </c>
      <c r="C5759" s="1" t="str">
        <f t="shared" si="89"/>
        <v>21231</v>
      </c>
      <c r="D5759" t="s">
        <v>250</v>
      </c>
      <c r="E5759" t="s">
        <v>110</v>
      </c>
      <c r="F5759" t="s">
        <v>115</v>
      </c>
      <c r="G5759">
        <v>28.5</v>
      </c>
      <c r="H5759">
        <v>355.6</v>
      </c>
      <c r="I5759" t="s">
        <v>54</v>
      </c>
      <c r="J5759" t="str">
        <f>_xlfn.XLOOKUP(Table1_1[[#This Row],[Analyte]],[1]analyte_order!$B:$B,[1]analyte_order!$C:$C)</f>
        <v>646-83-3</v>
      </c>
      <c r="K5759">
        <f>_xlfn.XLOOKUP(Table1_1[[#This Row],[CAS_rn]],[1]analyte_order!$C:$C,[1]analyte_order!$E:$E)</f>
        <v>55</v>
      </c>
      <c r="L5759" s="3">
        <v>0.115</v>
      </c>
    </row>
    <row r="5760" spans="1:12" x14ac:dyDescent="0.3">
      <c r="A5760" t="s">
        <v>285</v>
      </c>
      <c r="B5760" s="1">
        <v>44427</v>
      </c>
      <c r="C5760" s="1" t="str">
        <f t="shared" si="89"/>
        <v>21231</v>
      </c>
      <c r="D5760" t="s">
        <v>250</v>
      </c>
      <c r="E5760" t="s">
        <v>110</v>
      </c>
      <c r="F5760" t="s">
        <v>115</v>
      </c>
      <c r="G5760">
        <v>28.5</v>
      </c>
      <c r="H5760">
        <v>355.6</v>
      </c>
      <c r="I5760" t="s">
        <v>55</v>
      </c>
      <c r="J5760" t="str">
        <f>_xlfn.XLOOKUP(Table1_1[[#This Row],[Analyte]],[1]analyte_order!$B:$B,[1]analyte_order!$C:$C)</f>
        <v>678-41-1</v>
      </c>
      <c r="K5760">
        <f>_xlfn.XLOOKUP(Table1_1[[#This Row],[CAS_rn]],[1]analyte_order!$C:$C,[1]analyte_order!$E:$E)</f>
        <v>56</v>
      </c>
      <c r="L5760" s="3">
        <v>4.5999999999999999E-2</v>
      </c>
    </row>
    <row r="5761" spans="1:12" x14ac:dyDescent="0.3">
      <c r="A5761" t="s">
        <v>285</v>
      </c>
      <c r="B5761" s="1">
        <v>44427</v>
      </c>
      <c r="C5761" s="1" t="str">
        <f t="shared" si="89"/>
        <v>21231</v>
      </c>
      <c r="D5761" t="s">
        <v>250</v>
      </c>
      <c r="E5761" t="s">
        <v>110</v>
      </c>
      <c r="F5761" t="s">
        <v>115</v>
      </c>
      <c r="G5761">
        <v>28.5</v>
      </c>
      <c r="H5761">
        <v>355.6</v>
      </c>
      <c r="I5761" t="s">
        <v>56</v>
      </c>
      <c r="J5761" t="str">
        <f>_xlfn.XLOOKUP(Table1_1[[#This Row],[Analyte]],[1]analyte_order!$B:$B,[1]analyte_order!$C:$C)</f>
        <v>2965-52-8</v>
      </c>
      <c r="K5761">
        <f>_xlfn.XLOOKUP(Table1_1[[#This Row],[CAS_rn]],[1]analyte_order!$C:$C,[1]analyte_order!$E:$E)</f>
        <v>57</v>
      </c>
      <c r="L5761" s="3">
        <v>4.5999999999999999E-2</v>
      </c>
    </row>
    <row r="5762" spans="1:12" x14ac:dyDescent="0.3">
      <c r="A5762" t="s">
        <v>286</v>
      </c>
      <c r="B5762" s="1">
        <v>44427</v>
      </c>
      <c r="C5762" s="1" t="str">
        <f t="shared" ref="C5762:C5825" si="90">TEXT(B5762,"yy")&amp;TEXT((B5762-DATEVALUE("1/1/"&amp;TEXT(B5762,"yy"))+1),"000")</f>
        <v>21231</v>
      </c>
      <c r="D5762" t="s">
        <v>250</v>
      </c>
      <c r="E5762" t="s">
        <v>110</v>
      </c>
      <c r="F5762" t="s">
        <v>190</v>
      </c>
      <c r="G5762">
        <v>28.5</v>
      </c>
      <c r="H5762">
        <v>355.6</v>
      </c>
      <c r="I5762" t="s">
        <v>7</v>
      </c>
      <c r="J5762" t="str">
        <f>_xlfn.XLOOKUP(Table1_1[[#This Row],[Analyte]],[1]analyte_order!$B:$B,[1]analyte_order!$C:$C)</f>
        <v>375-22-4</v>
      </c>
      <c r="K5762">
        <f>_xlfn.XLOOKUP(Table1_1[[#This Row],[CAS_rn]],[1]analyte_order!$C:$C,[1]analyte_order!$E:$E)</f>
        <v>1</v>
      </c>
      <c r="L5762" s="3">
        <v>0.13450000000000001</v>
      </c>
    </row>
    <row r="5763" spans="1:12" x14ac:dyDescent="0.3">
      <c r="A5763" t="s">
        <v>286</v>
      </c>
      <c r="B5763" s="1">
        <v>44427</v>
      </c>
      <c r="C5763" s="1" t="str">
        <f t="shared" si="90"/>
        <v>21231</v>
      </c>
      <c r="D5763" t="s">
        <v>250</v>
      </c>
      <c r="E5763" t="s">
        <v>110</v>
      </c>
      <c r="F5763" t="s">
        <v>190</v>
      </c>
      <c r="G5763">
        <v>28.5</v>
      </c>
      <c r="H5763">
        <v>355.6</v>
      </c>
      <c r="I5763" t="s">
        <v>8</v>
      </c>
      <c r="J5763" t="str">
        <f>_xlfn.XLOOKUP(Table1_1[[#This Row],[Analyte]],[1]analyte_order!$B:$B,[1]analyte_order!$C:$C)</f>
        <v>2706-90-3</v>
      </c>
      <c r="K5763">
        <f>_xlfn.XLOOKUP(Table1_1[[#This Row],[CAS_rn]],[1]analyte_order!$C:$C,[1]analyte_order!$E:$E)</f>
        <v>2</v>
      </c>
      <c r="L5763" s="3">
        <v>0.13450000000000001</v>
      </c>
    </row>
    <row r="5764" spans="1:12" x14ac:dyDescent="0.3">
      <c r="A5764" t="s">
        <v>286</v>
      </c>
      <c r="B5764" s="1">
        <v>44427</v>
      </c>
      <c r="C5764" s="1" t="str">
        <f t="shared" si="90"/>
        <v>21231</v>
      </c>
      <c r="D5764" t="s">
        <v>250</v>
      </c>
      <c r="E5764" t="s">
        <v>110</v>
      </c>
      <c r="F5764" t="s">
        <v>190</v>
      </c>
      <c r="G5764">
        <v>28.5</v>
      </c>
      <c r="H5764">
        <v>355.6</v>
      </c>
      <c r="I5764" t="s">
        <v>9</v>
      </c>
      <c r="J5764" t="str">
        <f>_xlfn.XLOOKUP(Table1_1[[#This Row],[Analyte]],[1]analyte_order!$B:$B,[1]analyte_order!$C:$C)</f>
        <v>307-24-4</v>
      </c>
      <c r="K5764">
        <f>_xlfn.XLOOKUP(Table1_1[[#This Row],[CAS_rn]],[1]analyte_order!$C:$C,[1]analyte_order!$E:$E)</f>
        <v>3</v>
      </c>
      <c r="L5764" s="3">
        <v>0.13450000000000001</v>
      </c>
    </row>
    <row r="5765" spans="1:12" x14ac:dyDescent="0.3">
      <c r="A5765" t="s">
        <v>286</v>
      </c>
      <c r="B5765" s="1">
        <v>44427</v>
      </c>
      <c r="C5765" s="1" t="str">
        <f t="shared" si="90"/>
        <v>21231</v>
      </c>
      <c r="D5765" t="s">
        <v>250</v>
      </c>
      <c r="E5765" t="s">
        <v>110</v>
      </c>
      <c r="F5765" t="s">
        <v>190</v>
      </c>
      <c r="G5765">
        <v>28.5</v>
      </c>
      <c r="H5765">
        <v>355.6</v>
      </c>
      <c r="I5765" t="s">
        <v>10</v>
      </c>
      <c r="J5765" t="str">
        <f>_xlfn.XLOOKUP(Table1_1[[#This Row],[Analyte]],[1]analyte_order!$B:$B,[1]analyte_order!$C:$C)</f>
        <v>375-85-9</v>
      </c>
      <c r="K5765">
        <f>_xlfn.XLOOKUP(Table1_1[[#This Row],[CAS_rn]],[1]analyte_order!$C:$C,[1]analyte_order!$E:$E)</f>
        <v>4</v>
      </c>
      <c r="L5765" s="3">
        <v>0.13450000000000001</v>
      </c>
    </row>
    <row r="5766" spans="1:12" x14ac:dyDescent="0.3">
      <c r="A5766" t="s">
        <v>286</v>
      </c>
      <c r="B5766" s="1">
        <v>44427</v>
      </c>
      <c r="C5766" s="1" t="str">
        <f t="shared" si="90"/>
        <v>21231</v>
      </c>
      <c r="D5766" t="s">
        <v>250</v>
      </c>
      <c r="E5766" t="s">
        <v>110</v>
      </c>
      <c r="F5766" t="s">
        <v>190</v>
      </c>
      <c r="G5766">
        <v>28.5</v>
      </c>
      <c r="H5766">
        <v>355.6</v>
      </c>
      <c r="I5766" t="s">
        <v>11</v>
      </c>
      <c r="J5766" t="str">
        <f>_xlfn.XLOOKUP(Table1_1[[#This Row],[Analyte]],[1]analyte_order!$B:$B,[1]analyte_order!$C:$C)</f>
        <v>335-67-1</v>
      </c>
      <c r="K5766">
        <f>_xlfn.XLOOKUP(Table1_1[[#This Row],[CAS_rn]],[1]analyte_order!$C:$C,[1]analyte_order!$E:$E)</f>
        <v>5</v>
      </c>
      <c r="L5766" s="3">
        <v>0.13450000000000001</v>
      </c>
    </row>
    <row r="5767" spans="1:12" x14ac:dyDescent="0.3">
      <c r="A5767" t="s">
        <v>286</v>
      </c>
      <c r="B5767" s="1">
        <v>44427</v>
      </c>
      <c r="C5767" s="1" t="str">
        <f t="shared" si="90"/>
        <v>21231</v>
      </c>
      <c r="D5767" t="s">
        <v>250</v>
      </c>
      <c r="E5767" t="s">
        <v>110</v>
      </c>
      <c r="F5767" t="s">
        <v>190</v>
      </c>
      <c r="G5767">
        <v>28.5</v>
      </c>
      <c r="H5767">
        <v>355.6</v>
      </c>
      <c r="I5767" t="s">
        <v>12</v>
      </c>
      <c r="J5767" t="str">
        <f>_xlfn.XLOOKUP(Table1_1[[#This Row],[Analyte]],[1]analyte_order!$B:$B,[1]analyte_order!$C:$C)</f>
        <v>375-95-1</v>
      </c>
      <c r="K5767">
        <f>_xlfn.XLOOKUP(Table1_1[[#This Row],[CAS_rn]],[1]analyte_order!$C:$C,[1]analyte_order!$E:$E)</f>
        <v>6</v>
      </c>
      <c r="L5767" s="3">
        <v>0.13450000000000001</v>
      </c>
    </row>
    <row r="5768" spans="1:12" x14ac:dyDescent="0.3">
      <c r="A5768" t="s">
        <v>286</v>
      </c>
      <c r="B5768" s="1">
        <v>44427</v>
      </c>
      <c r="C5768" s="1" t="str">
        <f t="shared" si="90"/>
        <v>21231</v>
      </c>
      <c r="D5768" t="s">
        <v>250</v>
      </c>
      <c r="E5768" t="s">
        <v>110</v>
      </c>
      <c r="F5768" t="s">
        <v>190</v>
      </c>
      <c r="G5768">
        <v>28.5</v>
      </c>
      <c r="H5768">
        <v>355.6</v>
      </c>
      <c r="I5768" t="s">
        <v>19</v>
      </c>
      <c r="J5768" t="str">
        <f>_xlfn.XLOOKUP(Table1_1[[#This Row],[Analyte]],[1]analyte_order!$B:$B,[1]analyte_order!$C:$C)</f>
        <v>335-76-2</v>
      </c>
      <c r="K5768">
        <f>_xlfn.XLOOKUP(Table1_1[[#This Row],[CAS_rn]],[1]analyte_order!$C:$C,[1]analyte_order!$E:$E)</f>
        <v>7</v>
      </c>
      <c r="L5768" s="3">
        <v>7.67</v>
      </c>
    </row>
    <row r="5769" spans="1:12" x14ac:dyDescent="0.3">
      <c r="A5769" t="s">
        <v>286</v>
      </c>
      <c r="B5769" s="1">
        <v>44427</v>
      </c>
      <c r="C5769" s="1" t="str">
        <f t="shared" si="90"/>
        <v>21231</v>
      </c>
      <c r="D5769" t="s">
        <v>250</v>
      </c>
      <c r="E5769" t="s">
        <v>110</v>
      </c>
      <c r="F5769" t="s">
        <v>190</v>
      </c>
      <c r="G5769">
        <v>28.5</v>
      </c>
      <c r="H5769">
        <v>355.6</v>
      </c>
      <c r="I5769" t="s">
        <v>20</v>
      </c>
      <c r="J5769" t="str">
        <f>_xlfn.XLOOKUP(Table1_1[[#This Row],[Analyte]],[1]analyte_order!$B:$B,[1]analyte_order!$C:$C)</f>
        <v>2058-94-8</v>
      </c>
      <c r="K5769">
        <f>_xlfn.XLOOKUP(Table1_1[[#This Row],[CAS_rn]],[1]analyte_order!$C:$C,[1]analyte_order!$E:$E)</f>
        <v>8</v>
      </c>
      <c r="L5769" s="3">
        <v>15.1</v>
      </c>
    </row>
    <row r="5770" spans="1:12" x14ac:dyDescent="0.3">
      <c r="A5770" t="s">
        <v>286</v>
      </c>
      <c r="B5770" s="1">
        <v>44427</v>
      </c>
      <c r="C5770" s="1" t="str">
        <f t="shared" si="90"/>
        <v>21231</v>
      </c>
      <c r="D5770" t="s">
        <v>250</v>
      </c>
      <c r="E5770" t="s">
        <v>110</v>
      </c>
      <c r="F5770" t="s">
        <v>190</v>
      </c>
      <c r="G5770">
        <v>28.5</v>
      </c>
      <c r="H5770">
        <v>355.6</v>
      </c>
      <c r="I5770" t="s">
        <v>21</v>
      </c>
      <c r="J5770" t="str">
        <f>_xlfn.XLOOKUP(Table1_1[[#This Row],[Analyte]],[1]analyte_order!$B:$B,[1]analyte_order!$C:$C)</f>
        <v>307-55-1</v>
      </c>
      <c r="K5770">
        <f>_xlfn.XLOOKUP(Table1_1[[#This Row],[CAS_rn]],[1]analyte_order!$C:$C,[1]analyte_order!$E:$E)</f>
        <v>9</v>
      </c>
      <c r="L5770" s="3">
        <v>16.899999999999999</v>
      </c>
    </row>
    <row r="5771" spans="1:12" x14ac:dyDescent="0.3">
      <c r="A5771" t="s">
        <v>286</v>
      </c>
      <c r="B5771" s="1">
        <v>44427</v>
      </c>
      <c r="C5771" s="1" t="str">
        <f t="shared" si="90"/>
        <v>21231</v>
      </c>
      <c r="D5771" t="s">
        <v>250</v>
      </c>
      <c r="E5771" t="s">
        <v>110</v>
      </c>
      <c r="F5771" t="s">
        <v>190</v>
      </c>
      <c r="G5771">
        <v>28.5</v>
      </c>
      <c r="H5771">
        <v>355.6</v>
      </c>
      <c r="I5771" t="s">
        <v>22</v>
      </c>
      <c r="J5771" t="str">
        <f>_xlfn.XLOOKUP(Table1_1[[#This Row],[Analyte]],[1]analyte_order!$B:$B,[1]analyte_order!$C:$C)</f>
        <v>72629-94-8</v>
      </c>
      <c r="K5771">
        <f>_xlfn.XLOOKUP(Table1_1[[#This Row],[CAS_rn]],[1]analyte_order!$C:$C,[1]analyte_order!$E:$E)</f>
        <v>10</v>
      </c>
      <c r="L5771" s="3">
        <v>14.5</v>
      </c>
    </row>
    <row r="5772" spans="1:12" x14ac:dyDescent="0.3">
      <c r="A5772" t="s">
        <v>286</v>
      </c>
      <c r="B5772" s="1">
        <v>44427</v>
      </c>
      <c r="C5772" s="1" t="str">
        <f t="shared" si="90"/>
        <v>21231</v>
      </c>
      <c r="D5772" t="s">
        <v>250</v>
      </c>
      <c r="E5772" t="s">
        <v>110</v>
      </c>
      <c r="F5772" t="s">
        <v>190</v>
      </c>
      <c r="G5772">
        <v>28.5</v>
      </c>
      <c r="H5772">
        <v>355.6</v>
      </c>
      <c r="I5772" t="s">
        <v>23</v>
      </c>
      <c r="J5772" t="str">
        <f>_xlfn.XLOOKUP(Table1_1[[#This Row],[Analyte]],[1]analyte_order!$B:$B,[1]analyte_order!$C:$C)</f>
        <v>376-06-7</v>
      </c>
      <c r="K5772">
        <f>_xlfn.XLOOKUP(Table1_1[[#This Row],[CAS_rn]],[1]analyte_order!$C:$C,[1]analyte_order!$E:$E)</f>
        <v>11</v>
      </c>
      <c r="L5772" s="3">
        <v>15.5</v>
      </c>
    </row>
    <row r="5773" spans="1:12" x14ac:dyDescent="0.3">
      <c r="A5773" t="s">
        <v>286</v>
      </c>
      <c r="B5773" s="1">
        <v>44427</v>
      </c>
      <c r="C5773" s="1" t="str">
        <f t="shared" si="90"/>
        <v>21231</v>
      </c>
      <c r="D5773" t="s">
        <v>250</v>
      </c>
      <c r="E5773" t="s">
        <v>110</v>
      </c>
      <c r="F5773" t="s">
        <v>190</v>
      </c>
      <c r="G5773">
        <v>28.5</v>
      </c>
      <c r="H5773">
        <v>355.6</v>
      </c>
      <c r="I5773" t="s">
        <v>24</v>
      </c>
      <c r="J5773" t="str">
        <f>_xlfn.XLOOKUP(Table1_1[[#This Row],[Analyte]],[1]analyte_order!$B:$B,[1]analyte_order!$C:$C)</f>
        <v>67905-19-5</v>
      </c>
      <c r="K5773">
        <f>_xlfn.XLOOKUP(Table1_1[[#This Row],[CAS_rn]],[1]analyte_order!$C:$C,[1]analyte_order!$E:$E)</f>
        <v>12</v>
      </c>
      <c r="L5773" s="3">
        <v>0.13450000000000001</v>
      </c>
    </row>
    <row r="5774" spans="1:12" x14ac:dyDescent="0.3">
      <c r="A5774" t="s">
        <v>286</v>
      </c>
      <c r="B5774" s="1">
        <v>44427</v>
      </c>
      <c r="C5774" s="1" t="str">
        <f t="shared" si="90"/>
        <v>21231</v>
      </c>
      <c r="D5774" t="s">
        <v>250</v>
      </c>
      <c r="E5774" t="s">
        <v>110</v>
      </c>
      <c r="F5774" t="s">
        <v>190</v>
      </c>
      <c r="G5774">
        <v>28.5</v>
      </c>
      <c r="H5774">
        <v>355.6</v>
      </c>
      <c r="I5774" t="s">
        <v>13</v>
      </c>
      <c r="J5774" t="str">
        <f>_xlfn.XLOOKUP(Table1_1[[#This Row],[Analyte]],[1]analyte_order!$B:$B,[1]analyte_order!$C:$C)</f>
        <v>375-73-5</v>
      </c>
      <c r="K5774">
        <f>_xlfn.XLOOKUP(Table1_1[[#This Row],[CAS_rn]],[1]analyte_order!$C:$C,[1]analyte_order!$E:$E)</f>
        <v>14</v>
      </c>
      <c r="L5774" s="3">
        <v>0.13450000000000001</v>
      </c>
    </row>
    <row r="5775" spans="1:12" x14ac:dyDescent="0.3">
      <c r="A5775" t="s">
        <v>286</v>
      </c>
      <c r="B5775" s="1">
        <v>44427</v>
      </c>
      <c r="C5775" s="1" t="str">
        <f t="shared" si="90"/>
        <v>21231</v>
      </c>
      <c r="D5775" t="s">
        <v>250</v>
      </c>
      <c r="E5775" t="s">
        <v>110</v>
      </c>
      <c r="F5775" t="s">
        <v>190</v>
      </c>
      <c r="G5775">
        <v>28.5</v>
      </c>
      <c r="H5775">
        <v>355.6</v>
      </c>
      <c r="I5775" t="s">
        <v>14</v>
      </c>
      <c r="J5775" t="str">
        <f>_xlfn.XLOOKUP(Table1_1[[#This Row],[Analyte]],[1]analyte_order!$B:$B,[1]analyte_order!$C:$C)</f>
        <v>2706-91-4</v>
      </c>
      <c r="K5775">
        <f>_xlfn.XLOOKUP(Table1_1[[#This Row],[CAS_rn]],[1]analyte_order!$C:$C,[1]analyte_order!$E:$E)</f>
        <v>15</v>
      </c>
      <c r="L5775" s="3">
        <v>0.33600000000000002</v>
      </c>
    </row>
    <row r="5776" spans="1:12" x14ac:dyDescent="0.3">
      <c r="A5776" t="s">
        <v>286</v>
      </c>
      <c r="B5776" s="1">
        <v>44427</v>
      </c>
      <c r="C5776" s="1" t="str">
        <f t="shared" si="90"/>
        <v>21231</v>
      </c>
      <c r="D5776" t="s">
        <v>250</v>
      </c>
      <c r="E5776" t="s">
        <v>110</v>
      </c>
      <c r="F5776" t="s">
        <v>190</v>
      </c>
      <c r="G5776">
        <v>28.5</v>
      </c>
      <c r="H5776">
        <v>355.6</v>
      </c>
      <c r="I5776" t="s">
        <v>15</v>
      </c>
      <c r="J5776" t="str">
        <f>_xlfn.XLOOKUP(Table1_1[[#This Row],[Analyte]],[1]analyte_order!$B:$B,[1]analyte_order!$C:$C)</f>
        <v>355-46-4</v>
      </c>
      <c r="K5776">
        <f>_xlfn.XLOOKUP(Table1_1[[#This Row],[CAS_rn]],[1]analyte_order!$C:$C,[1]analyte_order!$E:$E)</f>
        <v>16</v>
      </c>
      <c r="L5776" s="3">
        <v>4.1100000000000003</v>
      </c>
    </row>
    <row r="5777" spans="1:12" x14ac:dyDescent="0.3">
      <c r="A5777" t="s">
        <v>286</v>
      </c>
      <c r="B5777" s="1">
        <v>44427</v>
      </c>
      <c r="C5777" s="1" t="str">
        <f t="shared" si="90"/>
        <v>21231</v>
      </c>
      <c r="D5777" t="s">
        <v>250</v>
      </c>
      <c r="E5777" t="s">
        <v>110</v>
      </c>
      <c r="F5777" t="s">
        <v>190</v>
      </c>
      <c r="G5777">
        <v>28.5</v>
      </c>
      <c r="H5777">
        <v>355.6</v>
      </c>
      <c r="I5777" t="s">
        <v>16</v>
      </c>
      <c r="J5777" t="str">
        <f>_xlfn.XLOOKUP(Table1_1[[#This Row],[Analyte]],[1]analyte_order!$B:$B,[1]analyte_order!$C:$C)</f>
        <v>375-92-8</v>
      </c>
      <c r="K5777">
        <f>_xlfn.XLOOKUP(Table1_1[[#This Row],[CAS_rn]],[1]analyte_order!$C:$C,[1]analyte_order!$E:$E)</f>
        <v>17</v>
      </c>
      <c r="L5777" s="3">
        <v>1.66</v>
      </c>
    </row>
    <row r="5778" spans="1:12" x14ac:dyDescent="0.3">
      <c r="A5778" t="s">
        <v>286</v>
      </c>
      <c r="B5778" s="1">
        <v>44427</v>
      </c>
      <c r="C5778" s="1" t="str">
        <f t="shared" si="90"/>
        <v>21231</v>
      </c>
      <c r="D5778" t="s">
        <v>250</v>
      </c>
      <c r="E5778" t="s">
        <v>110</v>
      </c>
      <c r="F5778" t="s">
        <v>190</v>
      </c>
      <c r="G5778">
        <v>28.5</v>
      </c>
      <c r="H5778">
        <v>355.6</v>
      </c>
      <c r="I5778" t="s">
        <v>17</v>
      </c>
      <c r="J5778" t="str">
        <f>_xlfn.XLOOKUP(Table1_1[[#This Row],[Analyte]],[1]analyte_order!$B:$B,[1]analyte_order!$C:$C)</f>
        <v>1763-23-1</v>
      </c>
      <c r="K5778">
        <f>_xlfn.XLOOKUP(Table1_1[[#This Row],[CAS_rn]],[1]analyte_order!$C:$C,[1]analyte_order!$E:$E)</f>
        <v>18</v>
      </c>
      <c r="L5778" s="3">
        <v>3930</v>
      </c>
    </row>
    <row r="5779" spans="1:12" x14ac:dyDescent="0.3">
      <c r="A5779" t="s">
        <v>286</v>
      </c>
      <c r="B5779" s="1">
        <v>44427</v>
      </c>
      <c r="C5779" s="1" t="str">
        <f t="shared" si="90"/>
        <v>21231</v>
      </c>
      <c r="D5779" t="s">
        <v>250</v>
      </c>
      <c r="E5779" t="s">
        <v>110</v>
      </c>
      <c r="F5779" t="s">
        <v>190</v>
      </c>
      <c r="G5779">
        <v>28.5</v>
      </c>
      <c r="H5779">
        <v>355.6</v>
      </c>
      <c r="I5779" t="s">
        <v>25</v>
      </c>
      <c r="J5779" t="str">
        <f>_xlfn.XLOOKUP(Table1_1[[#This Row],[Analyte]],[1]analyte_order!$B:$B,[1]analyte_order!$C:$C)</f>
        <v>68259-12-1</v>
      </c>
      <c r="K5779">
        <f>_xlfn.XLOOKUP(Table1_1[[#This Row],[CAS_rn]],[1]analyte_order!$C:$C,[1]analyte_order!$E:$E)</f>
        <v>19</v>
      </c>
      <c r="L5779" s="3">
        <v>23.5</v>
      </c>
    </row>
    <row r="5780" spans="1:12" x14ac:dyDescent="0.3">
      <c r="A5780" t="s">
        <v>286</v>
      </c>
      <c r="B5780" s="1">
        <v>44427</v>
      </c>
      <c r="C5780" s="1" t="str">
        <f t="shared" si="90"/>
        <v>21231</v>
      </c>
      <c r="D5780" t="s">
        <v>250</v>
      </c>
      <c r="E5780" t="s">
        <v>110</v>
      </c>
      <c r="F5780" t="s">
        <v>190</v>
      </c>
      <c r="G5780">
        <v>28.5</v>
      </c>
      <c r="H5780">
        <v>355.6</v>
      </c>
      <c r="I5780" t="s">
        <v>26</v>
      </c>
      <c r="J5780" t="str">
        <f>_xlfn.XLOOKUP(Table1_1[[#This Row],[Analyte]],[1]analyte_order!$B:$B,[1]analyte_order!$C:$C)</f>
        <v>335-77-3</v>
      </c>
      <c r="K5780">
        <f>_xlfn.XLOOKUP(Table1_1[[#This Row],[CAS_rn]],[1]analyte_order!$C:$C,[1]analyte_order!$E:$E)</f>
        <v>20</v>
      </c>
      <c r="L5780" s="3">
        <v>38.200000000000003</v>
      </c>
    </row>
    <row r="5781" spans="1:12" x14ac:dyDescent="0.3">
      <c r="A5781" t="s">
        <v>286</v>
      </c>
      <c r="B5781" s="1">
        <v>44427</v>
      </c>
      <c r="C5781" s="1" t="str">
        <f t="shared" si="90"/>
        <v>21231</v>
      </c>
      <c r="D5781" t="s">
        <v>250</v>
      </c>
      <c r="E5781" t="s">
        <v>110</v>
      </c>
      <c r="F5781" t="s">
        <v>190</v>
      </c>
      <c r="G5781">
        <v>28.5</v>
      </c>
      <c r="H5781">
        <v>355.6</v>
      </c>
      <c r="I5781" t="s">
        <v>27</v>
      </c>
      <c r="J5781" t="str">
        <f>_xlfn.XLOOKUP(Table1_1[[#This Row],[Analyte]],[1]analyte_order!$B:$B,[1]analyte_order!$C:$C)</f>
        <v>79780-39-5</v>
      </c>
      <c r="K5781">
        <f>_xlfn.XLOOKUP(Table1_1[[#This Row],[CAS_rn]],[1]analyte_order!$C:$C,[1]analyte_order!$E:$E)</f>
        <v>21</v>
      </c>
      <c r="L5781" s="3">
        <v>9.81</v>
      </c>
    </row>
    <row r="5782" spans="1:12" x14ac:dyDescent="0.3">
      <c r="A5782" t="s">
        <v>286</v>
      </c>
      <c r="B5782" s="1">
        <v>44427</v>
      </c>
      <c r="C5782" s="1" t="str">
        <f t="shared" si="90"/>
        <v>21231</v>
      </c>
      <c r="D5782" t="s">
        <v>250</v>
      </c>
      <c r="E5782" t="s">
        <v>110</v>
      </c>
      <c r="F5782" t="s">
        <v>190</v>
      </c>
      <c r="G5782">
        <v>28.5</v>
      </c>
      <c r="H5782">
        <v>355.6</v>
      </c>
      <c r="I5782" t="s">
        <v>28</v>
      </c>
      <c r="J5782" t="str">
        <f>_xlfn.XLOOKUP(Table1_1[[#This Row],[Analyte]],[1]analyte_order!$B:$B,[1]analyte_order!$C:$C)</f>
        <v>757124-72-4</v>
      </c>
      <c r="K5782">
        <f>_xlfn.XLOOKUP(Table1_1[[#This Row],[CAS_rn]],[1]analyte_order!$C:$C,[1]analyte_order!$E:$E)</f>
        <v>22</v>
      </c>
      <c r="L5782" s="3">
        <v>0.33600000000000002</v>
      </c>
    </row>
    <row r="5783" spans="1:12" x14ac:dyDescent="0.3">
      <c r="A5783" t="s">
        <v>286</v>
      </c>
      <c r="B5783" s="1">
        <v>44427</v>
      </c>
      <c r="C5783" s="1" t="str">
        <f t="shared" si="90"/>
        <v>21231</v>
      </c>
      <c r="D5783" t="s">
        <v>250</v>
      </c>
      <c r="E5783" t="s">
        <v>110</v>
      </c>
      <c r="F5783" t="s">
        <v>190</v>
      </c>
      <c r="G5783">
        <v>28.5</v>
      </c>
      <c r="H5783">
        <v>355.6</v>
      </c>
      <c r="I5783" t="s">
        <v>18</v>
      </c>
      <c r="J5783" t="str">
        <f>_xlfn.XLOOKUP(Table1_1[[#This Row],[Analyte]],[1]analyte_order!$B:$B,[1]analyte_order!$C:$C)</f>
        <v>27619-97-2</v>
      </c>
      <c r="K5783">
        <f>_xlfn.XLOOKUP(Table1_1[[#This Row],[CAS_rn]],[1]analyte_order!$C:$C,[1]analyte_order!$E:$E)</f>
        <v>23</v>
      </c>
      <c r="L5783" s="3">
        <v>0.13450000000000001</v>
      </c>
    </row>
    <row r="5784" spans="1:12" x14ac:dyDescent="0.3">
      <c r="A5784" t="s">
        <v>286</v>
      </c>
      <c r="B5784" s="1">
        <v>44427</v>
      </c>
      <c r="C5784" s="1" t="str">
        <f t="shared" si="90"/>
        <v>21231</v>
      </c>
      <c r="D5784" t="s">
        <v>250</v>
      </c>
      <c r="E5784" t="s">
        <v>110</v>
      </c>
      <c r="F5784" t="s">
        <v>190</v>
      </c>
      <c r="G5784">
        <v>28.5</v>
      </c>
      <c r="H5784">
        <v>355.6</v>
      </c>
      <c r="I5784" t="s">
        <v>29</v>
      </c>
      <c r="J5784" t="str">
        <f>_xlfn.XLOOKUP(Table1_1[[#This Row],[Analyte]],[1]analyte_order!$B:$B,[1]analyte_order!$C:$C)</f>
        <v>39108-34-4</v>
      </c>
      <c r="K5784">
        <f>_xlfn.XLOOKUP(Table1_1[[#This Row],[CAS_rn]],[1]analyte_order!$C:$C,[1]analyte_order!$E:$E)</f>
        <v>24</v>
      </c>
      <c r="L5784" s="3">
        <v>1.24</v>
      </c>
    </row>
    <row r="5785" spans="1:12" x14ac:dyDescent="0.3">
      <c r="A5785" t="s">
        <v>286</v>
      </c>
      <c r="B5785" s="1">
        <v>44427</v>
      </c>
      <c r="C5785" s="1" t="str">
        <f t="shared" si="90"/>
        <v>21231</v>
      </c>
      <c r="D5785" t="s">
        <v>250</v>
      </c>
      <c r="E5785" t="s">
        <v>110</v>
      </c>
      <c r="F5785" t="s">
        <v>190</v>
      </c>
      <c r="G5785">
        <v>28.5</v>
      </c>
      <c r="H5785">
        <v>355.6</v>
      </c>
      <c r="I5785" t="s">
        <v>30</v>
      </c>
      <c r="J5785" t="str">
        <f>_xlfn.XLOOKUP(Table1_1[[#This Row],[Analyte]],[1]analyte_order!$B:$B,[1]analyte_order!$C:$C)</f>
        <v>120226-60-0</v>
      </c>
      <c r="K5785">
        <f>_xlfn.XLOOKUP(Table1_1[[#This Row],[CAS_rn]],[1]analyte_order!$C:$C,[1]analyte_order!$E:$E)</f>
        <v>25</v>
      </c>
      <c r="L5785" s="3">
        <v>8.99</v>
      </c>
    </row>
    <row r="5786" spans="1:12" x14ac:dyDescent="0.3">
      <c r="A5786" t="s">
        <v>286</v>
      </c>
      <c r="B5786" s="1">
        <v>44427</v>
      </c>
      <c r="C5786" s="1" t="str">
        <f t="shared" si="90"/>
        <v>21231</v>
      </c>
      <c r="D5786" t="s">
        <v>250</v>
      </c>
      <c r="E5786" t="s">
        <v>110</v>
      </c>
      <c r="F5786" t="s">
        <v>190</v>
      </c>
      <c r="G5786">
        <v>28.5</v>
      </c>
      <c r="H5786">
        <v>355.6</v>
      </c>
      <c r="I5786" t="s">
        <v>31</v>
      </c>
      <c r="J5786" t="str">
        <f>_xlfn.XLOOKUP(Table1_1[[#This Row],[Analyte]],[1]analyte_order!$B:$B,[1]analyte_order!$C:$C)</f>
        <v>2355-31-9</v>
      </c>
      <c r="K5786">
        <f>_xlfn.XLOOKUP(Table1_1[[#This Row],[CAS_rn]],[1]analyte_order!$C:$C,[1]analyte_order!$E:$E)</f>
        <v>26</v>
      </c>
      <c r="L5786" s="3">
        <v>0.13450000000000001</v>
      </c>
    </row>
    <row r="5787" spans="1:12" x14ac:dyDescent="0.3">
      <c r="A5787" t="s">
        <v>286</v>
      </c>
      <c r="B5787" s="1">
        <v>44427</v>
      </c>
      <c r="C5787" s="1" t="str">
        <f t="shared" si="90"/>
        <v>21231</v>
      </c>
      <c r="D5787" t="s">
        <v>250</v>
      </c>
      <c r="E5787" t="s">
        <v>110</v>
      </c>
      <c r="F5787" t="s">
        <v>190</v>
      </c>
      <c r="G5787">
        <v>28.5</v>
      </c>
      <c r="H5787">
        <v>355.6</v>
      </c>
      <c r="I5787" t="s">
        <v>32</v>
      </c>
      <c r="J5787" t="str">
        <f>_xlfn.XLOOKUP(Table1_1[[#This Row],[Analyte]],[1]analyte_order!$B:$B,[1]analyte_order!$C:$C)</f>
        <v>2991-50-6</v>
      </c>
      <c r="K5787">
        <f>_xlfn.XLOOKUP(Table1_1[[#This Row],[CAS_rn]],[1]analyte_order!$C:$C,[1]analyte_order!$E:$E)</f>
        <v>27</v>
      </c>
      <c r="L5787" s="3">
        <v>0.13450000000000001</v>
      </c>
    </row>
    <row r="5788" spans="1:12" x14ac:dyDescent="0.3">
      <c r="A5788" t="s">
        <v>286</v>
      </c>
      <c r="B5788" s="1">
        <v>44427</v>
      </c>
      <c r="C5788" s="1" t="str">
        <f t="shared" si="90"/>
        <v>21231</v>
      </c>
      <c r="D5788" t="s">
        <v>250</v>
      </c>
      <c r="E5788" t="s">
        <v>110</v>
      </c>
      <c r="F5788" t="s">
        <v>190</v>
      </c>
      <c r="G5788">
        <v>28.5</v>
      </c>
      <c r="H5788">
        <v>355.6</v>
      </c>
      <c r="I5788" t="s">
        <v>33</v>
      </c>
      <c r="J5788" t="str">
        <f>_xlfn.XLOOKUP(Table1_1[[#This Row],[Analyte]],[1]analyte_order!$B:$B,[1]analyte_order!$C:$C)</f>
        <v>754-91-6</v>
      </c>
      <c r="K5788">
        <f>_xlfn.XLOOKUP(Table1_1[[#This Row],[CAS_rn]],[1]analyte_order!$C:$C,[1]analyte_order!$E:$E)</f>
        <v>28</v>
      </c>
      <c r="L5788" s="3">
        <v>10</v>
      </c>
    </row>
    <row r="5789" spans="1:12" x14ac:dyDescent="0.3">
      <c r="A5789" t="s">
        <v>286</v>
      </c>
      <c r="B5789" s="1">
        <v>44427</v>
      </c>
      <c r="C5789" s="1" t="str">
        <f t="shared" si="90"/>
        <v>21231</v>
      </c>
      <c r="D5789" t="s">
        <v>250</v>
      </c>
      <c r="E5789" t="s">
        <v>110</v>
      </c>
      <c r="F5789" t="s">
        <v>190</v>
      </c>
      <c r="G5789">
        <v>28.5</v>
      </c>
      <c r="H5789">
        <v>355.6</v>
      </c>
      <c r="I5789" t="s">
        <v>34</v>
      </c>
      <c r="J5789" t="str">
        <f>_xlfn.XLOOKUP(Table1_1[[#This Row],[Analyte]],[1]analyte_order!$B:$B,[1]analyte_order!$C:$C)</f>
        <v>2806-24-8</v>
      </c>
      <c r="K5789">
        <f>_xlfn.XLOOKUP(Table1_1[[#This Row],[CAS_rn]],[1]analyte_order!$C:$C,[1]analyte_order!$E:$E)</f>
        <v>29</v>
      </c>
      <c r="L5789" s="3">
        <v>0.13450000000000001</v>
      </c>
    </row>
    <row r="5790" spans="1:12" x14ac:dyDescent="0.3">
      <c r="A5790" t="s">
        <v>286</v>
      </c>
      <c r="B5790" s="1">
        <v>44427</v>
      </c>
      <c r="C5790" s="1" t="str">
        <f t="shared" si="90"/>
        <v>21231</v>
      </c>
      <c r="D5790" t="s">
        <v>250</v>
      </c>
      <c r="E5790" t="s">
        <v>110</v>
      </c>
      <c r="F5790" t="s">
        <v>190</v>
      </c>
      <c r="G5790">
        <v>28.5</v>
      </c>
      <c r="H5790">
        <v>355.6</v>
      </c>
      <c r="I5790" t="s">
        <v>35</v>
      </c>
      <c r="J5790" t="str">
        <f>_xlfn.XLOOKUP(Table1_1[[#This Row],[Analyte]],[1]analyte_order!$B:$B,[1]analyte_order!$C:$C)</f>
        <v>31506-32-8</v>
      </c>
      <c r="K5790">
        <f>_xlfn.XLOOKUP(Table1_1[[#This Row],[CAS_rn]],[1]analyte_order!$C:$C,[1]analyte_order!$E:$E)</f>
        <v>30</v>
      </c>
      <c r="L5790" s="3">
        <v>0.13450000000000001</v>
      </c>
    </row>
    <row r="5791" spans="1:12" x14ac:dyDescent="0.3">
      <c r="A5791" t="s">
        <v>286</v>
      </c>
      <c r="B5791" s="1">
        <v>44427</v>
      </c>
      <c r="C5791" s="1" t="str">
        <f t="shared" si="90"/>
        <v>21231</v>
      </c>
      <c r="D5791" t="s">
        <v>250</v>
      </c>
      <c r="E5791" t="s">
        <v>110</v>
      </c>
      <c r="F5791" t="s">
        <v>190</v>
      </c>
      <c r="G5791">
        <v>28.5</v>
      </c>
      <c r="H5791">
        <v>355.6</v>
      </c>
      <c r="I5791" t="s">
        <v>36</v>
      </c>
      <c r="J5791" t="str">
        <f>_xlfn.XLOOKUP(Table1_1[[#This Row],[Analyte]],[1]analyte_order!$B:$B,[1]analyte_order!$C:$C)</f>
        <v>4151-50-2</v>
      </c>
      <c r="K5791">
        <f>_xlfn.XLOOKUP(Table1_1[[#This Row],[CAS_rn]],[1]analyte_order!$C:$C,[1]analyte_order!$E:$E)</f>
        <v>31</v>
      </c>
      <c r="L5791" s="3">
        <v>0.13450000000000001</v>
      </c>
    </row>
    <row r="5792" spans="1:12" x14ac:dyDescent="0.3">
      <c r="A5792" t="s">
        <v>286</v>
      </c>
      <c r="B5792" s="1">
        <v>44427</v>
      </c>
      <c r="C5792" s="1" t="str">
        <f t="shared" si="90"/>
        <v>21231</v>
      </c>
      <c r="D5792" t="s">
        <v>250</v>
      </c>
      <c r="E5792" t="s">
        <v>110</v>
      </c>
      <c r="F5792" t="s">
        <v>190</v>
      </c>
      <c r="G5792">
        <v>28.5</v>
      </c>
      <c r="H5792">
        <v>355.6</v>
      </c>
      <c r="I5792" t="s">
        <v>37</v>
      </c>
      <c r="J5792" t="str">
        <f>_xlfn.XLOOKUP(Table1_1[[#This Row],[Analyte]],[1]analyte_order!$B:$B,[1]analyte_order!$C:$C)</f>
        <v>13252-13-6</v>
      </c>
      <c r="K5792">
        <f>_xlfn.XLOOKUP(Table1_1[[#This Row],[CAS_rn]],[1]analyte_order!$C:$C,[1]analyte_order!$E:$E)</f>
        <v>34</v>
      </c>
      <c r="L5792" s="3">
        <v>0.13450000000000001</v>
      </c>
    </row>
    <row r="5793" spans="1:12" x14ac:dyDescent="0.3">
      <c r="A5793" t="s">
        <v>286</v>
      </c>
      <c r="B5793" s="1">
        <v>44427</v>
      </c>
      <c r="C5793" s="1" t="str">
        <f t="shared" si="90"/>
        <v>21231</v>
      </c>
      <c r="D5793" t="s">
        <v>250</v>
      </c>
      <c r="E5793" t="s">
        <v>110</v>
      </c>
      <c r="F5793" t="s">
        <v>190</v>
      </c>
      <c r="G5793">
        <v>28.5</v>
      </c>
      <c r="H5793">
        <v>355.6</v>
      </c>
      <c r="I5793" t="s">
        <v>38</v>
      </c>
      <c r="J5793" t="str">
        <f>_xlfn.XLOOKUP(Table1_1[[#This Row],[Analyte]],[1]analyte_order!$B:$B,[1]analyte_order!$C:$C)</f>
        <v>919005-14-4</v>
      </c>
      <c r="K5793">
        <f>_xlfn.XLOOKUP(Table1_1[[#This Row],[CAS_rn]],[1]analyte_order!$C:$C,[1]analyte_order!$E:$E)</f>
        <v>35</v>
      </c>
      <c r="L5793" s="3">
        <v>0.13450000000000001</v>
      </c>
    </row>
    <row r="5794" spans="1:12" x14ac:dyDescent="0.3">
      <c r="A5794" t="s">
        <v>286</v>
      </c>
      <c r="B5794" s="1">
        <v>44427</v>
      </c>
      <c r="C5794" s="1" t="str">
        <f t="shared" si="90"/>
        <v>21231</v>
      </c>
      <c r="D5794" t="s">
        <v>250</v>
      </c>
      <c r="E5794" t="s">
        <v>110</v>
      </c>
      <c r="F5794" t="s">
        <v>190</v>
      </c>
      <c r="G5794">
        <v>28.5</v>
      </c>
      <c r="H5794">
        <v>355.6</v>
      </c>
      <c r="I5794" t="s">
        <v>39</v>
      </c>
      <c r="J5794" t="str">
        <f>_xlfn.XLOOKUP(Table1_1[[#This Row],[Analyte]],[1]analyte_order!$B:$B,[1]analyte_order!$C:$C)</f>
        <v>756426-58-1</v>
      </c>
      <c r="K5794">
        <f>_xlfn.XLOOKUP(Table1_1[[#This Row],[CAS_rn]],[1]analyte_order!$C:$C,[1]analyte_order!$E:$E)</f>
        <v>36</v>
      </c>
      <c r="L5794" s="3">
        <v>0.13450000000000001</v>
      </c>
    </row>
    <row r="5795" spans="1:12" x14ac:dyDescent="0.3">
      <c r="A5795" t="s">
        <v>286</v>
      </c>
      <c r="B5795" s="1">
        <v>44427</v>
      </c>
      <c r="C5795" s="1" t="str">
        <f t="shared" si="90"/>
        <v>21231</v>
      </c>
      <c r="D5795" t="s">
        <v>250</v>
      </c>
      <c r="E5795" t="s">
        <v>110</v>
      </c>
      <c r="F5795" t="s">
        <v>190</v>
      </c>
      <c r="G5795">
        <v>28.5</v>
      </c>
      <c r="H5795">
        <v>355.6</v>
      </c>
      <c r="I5795" t="s">
        <v>40</v>
      </c>
      <c r="J5795" t="str">
        <f>_xlfn.XLOOKUP(Table1_1[[#This Row],[Analyte]],[1]analyte_order!$B:$B,[1]analyte_order!$C:$C)</f>
        <v>763051-92-9</v>
      </c>
      <c r="K5795">
        <f>_xlfn.XLOOKUP(Table1_1[[#This Row],[CAS_rn]],[1]analyte_order!$C:$C,[1]analyte_order!$E:$E)</f>
        <v>37</v>
      </c>
      <c r="L5795" s="3">
        <v>0.13450000000000001</v>
      </c>
    </row>
    <row r="5796" spans="1:12" x14ac:dyDescent="0.3">
      <c r="A5796" t="s">
        <v>286</v>
      </c>
      <c r="B5796" s="1">
        <v>44427</v>
      </c>
      <c r="C5796" s="1" t="str">
        <f t="shared" si="90"/>
        <v>21231</v>
      </c>
      <c r="D5796" t="s">
        <v>250</v>
      </c>
      <c r="E5796" t="s">
        <v>110</v>
      </c>
      <c r="F5796" t="s">
        <v>190</v>
      </c>
      <c r="G5796">
        <v>28.5</v>
      </c>
      <c r="H5796">
        <v>355.6</v>
      </c>
      <c r="I5796" t="s">
        <v>41</v>
      </c>
      <c r="J5796" t="str">
        <f>_xlfn.XLOOKUP(Table1_1[[#This Row],[Analyte]],[1]analyte_order!$B:$B,[1]analyte_order!$C:$C)</f>
        <v>356-02-5</v>
      </c>
      <c r="K5796">
        <f>_xlfn.XLOOKUP(Table1_1[[#This Row],[CAS_rn]],[1]analyte_order!$C:$C,[1]analyte_order!$E:$E)</f>
        <v>38</v>
      </c>
      <c r="L5796" s="3">
        <v>1.345</v>
      </c>
    </row>
    <row r="5797" spans="1:12" x14ac:dyDescent="0.3">
      <c r="A5797" t="s">
        <v>286</v>
      </c>
      <c r="B5797" s="1">
        <v>44427</v>
      </c>
      <c r="C5797" s="1" t="str">
        <f t="shared" si="90"/>
        <v>21231</v>
      </c>
      <c r="D5797" t="s">
        <v>250</v>
      </c>
      <c r="E5797" t="s">
        <v>110</v>
      </c>
      <c r="F5797" t="s">
        <v>190</v>
      </c>
      <c r="G5797">
        <v>28.5</v>
      </c>
      <c r="H5797">
        <v>355.6</v>
      </c>
      <c r="I5797" t="s">
        <v>42</v>
      </c>
      <c r="J5797" t="str">
        <f>_xlfn.XLOOKUP(Table1_1[[#This Row],[Analyte]],[1]analyte_order!$B:$B,[1]analyte_order!$C:$C)</f>
        <v>914637-49-3</v>
      </c>
      <c r="K5797">
        <f>_xlfn.XLOOKUP(Table1_1[[#This Row],[CAS_rn]],[1]analyte_order!$C:$C,[1]analyte_order!$E:$E)</f>
        <v>39</v>
      </c>
      <c r="L5797" s="3">
        <v>0.13450000000000001</v>
      </c>
    </row>
    <row r="5798" spans="1:12" x14ac:dyDescent="0.3">
      <c r="A5798" t="s">
        <v>286</v>
      </c>
      <c r="B5798" s="1">
        <v>44427</v>
      </c>
      <c r="C5798" s="1" t="str">
        <f t="shared" si="90"/>
        <v>21231</v>
      </c>
      <c r="D5798" t="s">
        <v>250</v>
      </c>
      <c r="E5798" t="s">
        <v>110</v>
      </c>
      <c r="F5798" t="s">
        <v>190</v>
      </c>
      <c r="G5798">
        <v>28.5</v>
      </c>
      <c r="H5798">
        <v>355.6</v>
      </c>
      <c r="I5798" t="s">
        <v>43</v>
      </c>
      <c r="J5798" t="str">
        <f>_xlfn.XLOOKUP(Table1_1[[#This Row],[Analyte]],[1]analyte_order!$B:$B,[1]analyte_order!$C:$C)</f>
        <v>812-70-4</v>
      </c>
      <c r="K5798">
        <f>_xlfn.XLOOKUP(Table1_1[[#This Row],[CAS_rn]],[1]analyte_order!$C:$C,[1]analyte_order!$E:$E)</f>
        <v>40</v>
      </c>
      <c r="L5798" s="3">
        <v>2.84</v>
      </c>
    </row>
    <row r="5799" spans="1:12" x14ac:dyDescent="0.3">
      <c r="A5799" t="s">
        <v>286</v>
      </c>
      <c r="B5799" s="1">
        <v>44427</v>
      </c>
      <c r="C5799" s="1" t="str">
        <f t="shared" si="90"/>
        <v>21231</v>
      </c>
      <c r="D5799" t="s">
        <v>250</v>
      </c>
      <c r="E5799" t="s">
        <v>110</v>
      </c>
      <c r="F5799" t="s">
        <v>190</v>
      </c>
      <c r="G5799">
        <v>28.5</v>
      </c>
      <c r="H5799">
        <v>355.6</v>
      </c>
      <c r="I5799" t="s">
        <v>44</v>
      </c>
      <c r="J5799" t="str">
        <f>_xlfn.XLOOKUP(Table1_1[[#This Row],[Analyte]],[1]analyte_order!$B:$B,[1]analyte_order!$C:$C)</f>
        <v>53826-12-3</v>
      </c>
      <c r="K5799">
        <f>_xlfn.XLOOKUP(Table1_1[[#This Row],[CAS_rn]],[1]analyte_order!$C:$C,[1]analyte_order!$E:$E)</f>
        <v>41</v>
      </c>
      <c r="L5799" s="3">
        <v>0.33600000000000002</v>
      </c>
    </row>
    <row r="5800" spans="1:12" x14ac:dyDescent="0.3">
      <c r="A5800" t="s">
        <v>286</v>
      </c>
      <c r="B5800" s="1">
        <v>44427</v>
      </c>
      <c r="C5800" s="1" t="str">
        <f t="shared" si="90"/>
        <v>21231</v>
      </c>
      <c r="D5800" t="s">
        <v>250</v>
      </c>
      <c r="E5800" t="s">
        <v>110</v>
      </c>
      <c r="F5800" t="s">
        <v>190</v>
      </c>
      <c r="G5800">
        <v>28.5</v>
      </c>
      <c r="H5800">
        <v>355.6</v>
      </c>
      <c r="I5800" t="s">
        <v>45</v>
      </c>
      <c r="J5800" t="str">
        <f>_xlfn.XLOOKUP(Table1_1[[#This Row],[Analyte]],[1]analyte_order!$B:$B,[1]analyte_order!$C:$C)</f>
        <v>27854-31-5</v>
      </c>
      <c r="K5800">
        <f>_xlfn.XLOOKUP(Table1_1[[#This Row],[CAS_rn]],[1]analyte_order!$C:$C,[1]analyte_order!$E:$E)</f>
        <v>42</v>
      </c>
      <c r="L5800" s="3">
        <v>0.33600000000000002</v>
      </c>
    </row>
    <row r="5801" spans="1:12" x14ac:dyDescent="0.3">
      <c r="A5801" t="s">
        <v>286</v>
      </c>
      <c r="B5801" s="1">
        <v>44427</v>
      </c>
      <c r="C5801" s="1" t="str">
        <f t="shared" si="90"/>
        <v>21231</v>
      </c>
      <c r="D5801" t="s">
        <v>250</v>
      </c>
      <c r="E5801" t="s">
        <v>110</v>
      </c>
      <c r="F5801" t="s">
        <v>190</v>
      </c>
      <c r="G5801">
        <v>28.5</v>
      </c>
      <c r="H5801">
        <v>355.6</v>
      </c>
      <c r="I5801" t="s">
        <v>46</v>
      </c>
      <c r="J5801" t="str">
        <f>_xlfn.XLOOKUP(Table1_1[[#This Row],[Analyte]],[1]analyte_order!$B:$B,[1]analyte_order!$C:$C)</f>
        <v>53826-13-4</v>
      </c>
      <c r="K5801">
        <f>_xlfn.XLOOKUP(Table1_1[[#This Row],[CAS_rn]],[1]analyte_order!$C:$C,[1]analyte_order!$E:$E)</f>
        <v>43</v>
      </c>
      <c r="L5801" s="3">
        <v>0.13450000000000001</v>
      </c>
    </row>
    <row r="5802" spans="1:12" x14ac:dyDescent="0.3">
      <c r="A5802" t="s">
        <v>286</v>
      </c>
      <c r="B5802" s="1">
        <v>44427</v>
      </c>
      <c r="C5802" s="1" t="str">
        <f t="shared" si="90"/>
        <v>21231</v>
      </c>
      <c r="D5802" t="s">
        <v>250</v>
      </c>
      <c r="E5802" t="s">
        <v>110</v>
      </c>
      <c r="F5802" t="s">
        <v>190</v>
      </c>
      <c r="G5802">
        <v>28.5</v>
      </c>
      <c r="H5802">
        <v>355.6</v>
      </c>
      <c r="I5802" t="s">
        <v>47</v>
      </c>
      <c r="J5802" t="str">
        <f>_xlfn.XLOOKUP(Table1_1[[#This Row],[Analyte]],[1]analyte_order!$B:$B,[1]analyte_order!$C:$C)</f>
        <v>161094-75-3</v>
      </c>
      <c r="K5802">
        <f>_xlfn.XLOOKUP(Table1_1[[#This Row],[CAS_rn]],[1]analyte_order!$C:$C,[1]analyte_order!$E:$E)</f>
        <v>44</v>
      </c>
      <c r="L5802" s="3">
        <v>0.13450000000000001</v>
      </c>
    </row>
    <row r="5803" spans="1:12" x14ac:dyDescent="0.3">
      <c r="A5803" t="s">
        <v>286</v>
      </c>
      <c r="B5803" s="1">
        <v>44427</v>
      </c>
      <c r="C5803" s="1" t="str">
        <f t="shared" si="90"/>
        <v>21231</v>
      </c>
      <c r="D5803" t="s">
        <v>250</v>
      </c>
      <c r="E5803" t="s">
        <v>110</v>
      </c>
      <c r="F5803" t="s">
        <v>190</v>
      </c>
      <c r="G5803">
        <v>28.5</v>
      </c>
      <c r="H5803">
        <v>355.6</v>
      </c>
      <c r="I5803" t="s">
        <v>48</v>
      </c>
      <c r="J5803" t="str">
        <f>_xlfn.XLOOKUP(Table1_1[[#This Row],[Analyte]],[1]analyte_order!$B:$B,[1]analyte_order!$C:$C)</f>
        <v>70887-84-2</v>
      </c>
      <c r="K5803">
        <f>_xlfn.XLOOKUP(Table1_1[[#This Row],[CAS_rn]],[1]analyte_order!$C:$C,[1]analyte_order!$E:$E)</f>
        <v>45</v>
      </c>
      <c r="L5803" s="3">
        <v>0.13450000000000001</v>
      </c>
    </row>
    <row r="5804" spans="1:12" x14ac:dyDescent="0.3">
      <c r="A5804" t="s">
        <v>286</v>
      </c>
      <c r="B5804" s="1">
        <v>44427</v>
      </c>
      <c r="C5804" s="1" t="str">
        <f t="shared" si="90"/>
        <v>21231</v>
      </c>
      <c r="D5804" t="s">
        <v>250</v>
      </c>
      <c r="E5804" t="s">
        <v>110</v>
      </c>
      <c r="F5804" t="s">
        <v>190</v>
      </c>
      <c r="G5804">
        <v>28.5</v>
      </c>
      <c r="H5804">
        <v>355.6</v>
      </c>
      <c r="I5804" t="s">
        <v>49</v>
      </c>
      <c r="J5804" t="str">
        <f>_xlfn.XLOOKUP(Table1_1[[#This Row],[Analyte]],[1]analyte_order!$B:$B,[1]analyte_order!$C:$C)</f>
        <v>57677-95-9</v>
      </c>
      <c r="K5804">
        <f>_xlfn.XLOOKUP(Table1_1[[#This Row],[CAS_rn]],[1]analyte_order!$C:$C,[1]analyte_order!$E:$E)</f>
        <v>46</v>
      </c>
      <c r="L5804" s="3">
        <v>0.33600000000000002</v>
      </c>
    </row>
    <row r="5805" spans="1:12" x14ac:dyDescent="0.3">
      <c r="A5805" t="s">
        <v>286</v>
      </c>
      <c r="B5805" s="1">
        <v>44427</v>
      </c>
      <c r="C5805" s="1" t="str">
        <f t="shared" si="90"/>
        <v>21231</v>
      </c>
      <c r="D5805" t="s">
        <v>250</v>
      </c>
      <c r="E5805" t="s">
        <v>110</v>
      </c>
      <c r="F5805" t="s">
        <v>190</v>
      </c>
      <c r="G5805">
        <v>28.5</v>
      </c>
      <c r="H5805">
        <v>355.6</v>
      </c>
      <c r="I5805" t="s">
        <v>50</v>
      </c>
      <c r="J5805" t="str">
        <f>_xlfn.XLOOKUP(Table1_1[[#This Row],[Analyte]],[1]analyte_order!$B:$B,[1]analyte_order!$C:$C)</f>
        <v>30334-69-1</v>
      </c>
      <c r="K5805">
        <f>_xlfn.XLOOKUP(Table1_1[[#This Row],[CAS_rn]],[1]analyte_order!$C:$C,[1]analyte_order!$E:$E)</f>
        <v>51</v>
      </c>
      <c r="L5805" s="3">
        <v>0.33600000000000002</v>
      </c>
    </row>
    <row r="5806" spans="1:12" x14ac:dyDescent="0.3">
      <c r="A5806" t="s">
        <v>286</v>
      </c>
      <c r="B5806" s="1">
        <v>44427</v>
      </c>
      <c r="C5806" s="1" t="str">
        <f t="shared" si="90"/>
        <v>21231</v>
      </c>
      <c r="D5806" t="s">
        <v>250</v>
      </c>
      <c r="E5806" t="s">
        <v>110</v>
      </c>
      <c r="F5806" t="s">
        <v>190</v>
      </c>
      <c r="G5806">
        <v>28.5</v>
      </c>
      <c r="H5806">
        <v>355.6</v>
      </c>
      <c r="I5806" t="s">
        <v>51</v>
      </c>
      <c r="J5806" t="str">
        <f>_xlfn.XLOOKUP(Table1_1[[#This Row],[Analyte]],[1]analyte_order!$B:$B,[1]analyte_order!$C:$C)</f>
        <v>41997-13-1</v>
      </c>
      <c r="K5806">
        <f>_xlfn.XLOOKUP(Table1_1[[#This Row],[CAS_rn]],[1]analyte_order!$C:$C,[1]analyte_order!$E:$E)</f>
        <v>52</v>
      </c>
      <c r="L5806" s="3">
        <v>39.9</v>
      </c>
    </row>
    <row r="5807" spans="1:12" x14ac:dyDescent="0.3">
      <c r="A5807" t="s">
        <v>286</v>
      </c>
      <c r="B5807" s="1">
        <v>44427</v>
      </c>
      <c r="C5807" s="1" t="str">
        <f t="shared" si="90"/>
        <v>21231</v>
      </c>
      <c r="D5807" t="s">
        <v>250</v>
      </c>
      <c r="E5807" t="s">
        <v>110</v>
      </c>
      <c r="F5807" t="s">
        <v>190</v>
      </c>
      <c r="G5807">
        <v>28.5</v>
      </c>
      <c r="H5807">
        <v>355.6</v>
      </c>
      <c r="I5807" t="s">
        <v>52</v>
      </c>
      <c r="J5807" t="str">
        <f>_xlfn.XLOOKUP(Table1_1[[#This Row],[Analyte]],[1]analyte_order!$B:$B,[1]analyte_order!$C:$C)</f>
        <v>423-41-6</v>
      </c>
      <c r="K5807">
        <f>_xlfn.XLOOKUP(Table1_1[[#This Row],[CAS_rn]],[1]analyte_order!$C:$C,[1]analyte_order!$E:$E)</f>
        <v>53</v>
      </c>
      <c r="L5807" s="3">
        <v>0.33600000000000002</v>
      </c>
    </row>
    <row r="5808" spans="1:12" x14ac:dyDescent="0.3">
      <c r="A5808" t="s">
        <v>286</v>
      </c>
      <c r="B5808" s="1">
        <v>44427</v>
      </c>
      <c r="C5808" s="1" t="str">
        <f t="shared" si="90"/>
        <v>21231</v>
      </c>
      <c r="D5808" t="s">
        <v>250</v>
      </c>
      <c r="E5808" t="s">
        <v>110</v>
      </c>
      <c r="F5808" t="s">
        <v>190</v>
      </c>
      <c r="G5808">
        <v>28.5</v>
      </c>
      <c r="H5808">
        <v>355.6</v>
      </c>
      <c r="I5808" t="s">
        <v>53</v>
      </c>
      <c r="J5808" t="str">
        <f>_xlfn.XLOOKUP(Table1_1[[#This Row],[Analyte]],[1]analyte_order!$B:$B,[1]analyte_order!$C:$C)</f>
        <v>777011-38-8</v>
      </c>
      <c r="K5808">
        <f>_xlfn.XLOOKUP(Table1_1[[#This Row],[CAS_rn]],[1]analyte_order!$C:$C,[1]analyte_order!$E:$E)</f>
        <v>54</v>
      </c>
      <c r="L5808" s="3">
        <v>3.51</v>
      </c>
    </row>
    <row r="5809" spans="1:12" x14ac:dyDescent="0.3">
      <c r="A5809" t="s">
        <v>286</v>
      </c>
      <c r="B5809" s="1">
        <v>44427</v>
      </c>
      <c r="C5809" s="1" t="str">
        <f t="shared" si="90"/>
        <v>21231</v>
      </c>
      <c r="D5809" t="s">
        <v>250</v>
      </c>
      <c r="E5809" t="s">
        <v>110</v>
      </c>
      <c r="F5809" t="s">
        <v>190</v>
      </c>
      <c r="G5809">
        <v>28.5</v>
      </c>
      <c r="H5809">
        <v>355.6</v>
      </c>
      <c r="I5809" t="s">
        <v>54</v>
      </c>
      <c r="J5809" t="str">
        <f>_xlfn.XLOOKUP(Table1_1[[#This Row],[Analyte]],[1]analyte_order!$B:$B,[1]analyte_order!$C:$C)</f>
        <v>646-83-3</v>
      </c>
      <c r="K5809">
        <f>_xlfn.XLOOKUP(Table1_1[[#This Row],[CAS_rn]],[1]analyte_order!$C:$C,[1]analyte_order!$E:$E)</f>
        <v>55</v>
      </c>
      <c r="L5809" s="3">
        <v>0.33600000000000002</v>
      </c>
    </row>
    <row r="5810" spans="1:12" x14ac:dyDescent="0.3">
      <c r="A5810" t="s">
        <v>286</v>
      </c>
      <c r="B5810" s="1">
        <v>44427</v>
      </c>
      <c r="C5810" s="1" t="str">
        <f t="shared" si="90"/>
        <v>21231</v>
      </c>
      <c r="D5810" t="s">
        <v>250</v>
      </c>
      <c r="E5810" t="s">
        <v>110</v>
      </c>
      <c r="F5810" t="s">
        <v>190</v>
      </c>
      <c r="G5810">
        <v>28.5</v>
      </c>
      <c r="H5810">
        <v>355.6</v>
      </c>
      <c r="I5810" t="s">
        <v>55</v>
      </c>
      <c r="J5810" t="str">
        <f>_xlfn.XLOOKUP(Table1_1[[#This Row],[Analyte]],[1]analyte_order!$B:$B,[1]analyte_order!$C:$C)</f>
        <v>678-41-1</v>
      </c>
      <c r="K5810">
        <f>_xlfn.XLOOKUP(Table1_1[[#This Row],[CAS_rn]],[1]analyte_order!$C:$C,[1]analyte_order!$E:$E)</f>
        <v>56</v>
      </c>
      <c r="L5810" s="3">
        <v>0.13450000000000001</v>
      </c>
    </row>
    <row r="5811" spans="1:12" x14ac:dyDescent="0.3">
      <c r="A5811" t="s">
        <v>286</v>
      </c>
      <c r="B5811" s="1">
        <v>44427</v>
      </c>
      <c r="C5811" s="1" t="str">
        <f t="shared" si="90"/>
        <v>21231</v>
      </c>
      <c r="D5811" t="s">
        <v>250</v>
      </c>
      <c r="E5811" t="s">
        <v>110</v>
      </c>
      <c r="F5811" t="s">
        <v>190</v>
      </c>
      <c r="G5811">
        <v>28.5</v>
      </c>
      <c r="H5811">
        <v>355.6</v>
      </c>
      <c r="I5811" t="s">
        <v>56</v>
      </c>
      <c r="J5811" t="str">
        <f>_xlfn.XLOOKUP(Table1_1[[#This Row],[Analyte]],[1]analyte_order!$B:$B,[1]analyte_order!$C:$C)</f>
        <v>2965-52-8</v>
      </c>
      <c r="K5811">
        <f>_xlfn.XLOOKUP(Table1_1[[#This Row],[CAS_rn]],[1]analyte_order!$C:$C,[1]analyte_order!$E:$E)</f>
        <v>57</v>
      </c>
      <c r="L5811" s="3">
        <v>0.13450000000000001</v>
      </c>
    </row>
    <row r="5812" spans="1:12" x14ac:dyDescent="0.3">
      <c r="A5812" t="s">
        <v>287</v>
      </c>
      <c r="B5812" s="1">
        <v>44427</v>
      </c>
      <c r="C5812" s="1" t="str">
        <f t="shared" si="90"/>
        <v>21231</v>
      </c>
      <c r="D5812" t="s">
        <v>250</v>
      </c>
      <c r="E5812" t="s">
        <v>110</v>
      </c>
      <c r="F5812" t="s">
        <v>111</v>
      </c>
      <c r="G5812">
        <v>27</v>
      </c>
      <c r="H5812">
        <v>306.10000000000002</v>
      </c>
      <c r="I5812" t="s">
        <v>7</v>
      </c>
      <c r="J5812" t="str">
        <f>_xlfn.XLOOKUP(Table1_1[[#This Row],[Analyte]],[1]analyte_order!$B:$B,[1]analyte_order!$C:$C)</f>
        <v>375-22-4</v>
      </c>
      <c r="K5812">
        <f>_xlfn.XLOOKUP(Table1_1[[#This Row],[CAS_rn]],[1]analyte_order!$C:$C,[1]analyte_order!$E:$E)</f>
        <v>1</v>
      </c>
      <c r="L5812" s="3">
        <v>3.8649999999999997E-2</v>
      </c>
    </row>
    <row r="5813" spans="1:12" x14ac:dyDescent="0.3">
      <c r="A5813" t="s">
        <v>287</v>
      </c>
      <c r="B5813" s="1">
        <v>44427</v>
      </c>
      <c r="C5813" s="1" t="str">
        <f t="shared" si="90"/>
        <v>21231</v>
      </c>
      <c r="D5813" t="s">
        <v>250</v>
      </c>
      <c r="E5813" t="s">
        <v>110</v>
      </c>
      <c r="F5813" t="s">
        <v>111</v>
      </c>
      <c r="G5813">
        <v>27</v>
      </c>
      <c r="H5813">
        <v>306.10000000000002</v>
      </c>
      <c r="I5813" t="s">
        <v>8</v>
      </c>
      <c r="J5813" t="str">
        <f>_xlfn.XLOOKUP(Table1_1[[#This Row],[Analyte]],[1]analyte_order!$B:$B,[1]analyte_order!$C:$C)</f>
        <v>2706-90-3</v>
      </c>
      <c r="K5813">
        <f>_xlfn.XLOOKUP(Table1_1[[#This Row],[CAS_rn]],[1]analyte_order!$C:$C,[1]analyte_order!$E:$E)</f>
        <v>2</v>
      </c>
      <c r="L5813" s="3">
        <v>3.8649999999999997E-2</v>
      </c>
    </row>
    <row r="5814" spans="1:12" x14ac:dyDescent="0.3">
      <c r="A5814" t="s">
        <v>287</v>
      </c>
      <c r="B5814" s="1">
        <v>44427</v>
      </c>
      <c r="C5814" s="1" t="str">
        <f t="shared" si="90"/>
        <v>21231</v>
      </c>
      <c r="D5814" t="s">
        <v>250</v>
      </c>
      <c r="E5814" t="s">
        <v>110</v>
      </c>
      <c r="F5814" t="s">
        <v>111</v>
      </c>
      <c r="G5814">
        <v>27</v>
      </c>
      <c r="H5814">
        <v>306.10000000000002</v>
      </c>
      <c r="I5814" t="s">
        <v>9</v>
      </c>
      <c r="J5814" t="str">
        <f>_xlfn.XLOOKUP(Table1_1[[#This Row],[Analyte]],[1]analyte_order!$B:$B,[1]analyte_order!$C:$C)</f>
        <v>307-24-4</v>
      </c>
      <c r="K5814">
        <f>_xlfn.XLOOKUP(Table1_1[[#This Row],[CAS_rn]],[1]analyte_order!$C:$C,[1]analyte_order!$E:$E)</f>
        <v>3</v>
      </c>
      <c r="L5814" s="3">
        <v>3.8649999999999997E-2</v>
      </c>
    </row>
    <row r="5815" spans="1:12" x14ac:dyDescent="0.3">
      <c r="A5815" t="s">
        <v>287</v>
      </c>
      <c r="B5815" s="1">
        <v>44427</v>
      </c>
      <c r="C5815" s="1" t="str">
        <f t="shared" si="90"/>
        <v>21231</v>
      </c>
      <c r="D5815" t="s">
        <v>250</v>
      </c>
      <c r="E5815" t="s">
        <v>110</v>
      </c>
      <c r="F5815" t="s">
        <v>111</v>
      </c>
      <c r="G5815">
        <v>27</v>
      </c>
      <c r="H5815">
        <v>306.10000000000002</v>
      </c>
      <c r="I5815" t="s">
        <v>10</v>
      </c>
      <c r="J5815" t="str">
        <f>_xlfn.XLOOKUP(Table1_1[[#This Row],[Analyte]],[1]analyte_order!$B:$B,[1]analyte_order!$C:$C)</f>
        <v>375-85-9</v>
      </c>
      <c r="K5815">
        <f>_xlfn.XLOOKUP(Table1_1[[#This Row],[CAS_rn]],[1]analyte_order!$C:$C,[1]analyte_order!$E:$E)</f>
        <v>4</v>
      </c>
      <c r="L5815" s="3">
        <v>3.8649999999999997E-2</v>
      </c>
    </row>
    <row r="5816" spans="1:12" x14ac:dyDescent="0.3">
      <c r="A5816" t="s">
        <v>287</v>
      </c>
      <c r="B5816" s="1">
        <v>44427</v>
      </c>
      <c r="C5816" s="1" t="str">
        <f t="shared" si="90"/>
        <v>21231</v>
      </c>
      <c r="D5816" t="s">
        <v>250</v>
      </c>
      <c r="E5816" t="s">
        <v>110</v>
      </c>
      <c r="F5816" t="s">
        <v>111</v>
      </c>
      <c r="G5816">
        <v>27</v>
      </c>
      <c r="H5816">
        <v>306.10000000000002</v>
      </c>
      <c r="I5816" t="s">
        <v>11</v>
      </c>
      <c r="J5816" t="str">
        <f>_xlfn.XLOOKUP(Table1_1[[#This Row],[Analyte]],[1]analyte_order!$B:$B,[1]analyte_order!$C:$C)</f>
        <v>335-67-1</v>
      </c>
      <c r="K5816">
        <f>_xlfn.XLOOKUP(Table1_1[[#This Row],[CAS_rn]],[1]analyte_order!$C:$C,[1]analyte_order!$E:$E)</f>
        <v>5</v>
      </c>
      <c r="L5816" s="3">
        <v>3.8649999999999997E-2</v>
      </c>
    </row>
    <row r="5817" spans="1:12" x14ac:dyDescent="0.3">
      <c r="A5817" t="s">
        <v>287</v>
      </c>
      <c r="B5817" s="1">
        <v>44427</v>
      </c>
      <c r="C5817" s="1" t="str">
        <f t="shared" si="90"/>
        <v>21231</v>
      </c>
      <c r="D5817" t="s">
        <v>250</v>
      </c>
      <c r="E5817" t="s">
        <v>110</v>
      </c>
      <c r="F5817" t="s">
        <v>111</v>
      </c>
      <c r="G5817">
        <v>27</v>
      </c>
      <c r="H5817">
        <v>306.10000000000002</v>
      </c>
      <c r="I5817" t="s">
        <v>12</v>
      </c>
      <c r="J5817" t="str">
        <f>_xlfn.XLOOKUP(Table1_1[[#This Row],[Analyte]],[1]analyte_order!$B:$B,[1]analyte_order!$C:$C)</f>
        <v>375-95-1</v>
      </c>
      <c r="K5817">
        <f>_xlfn.XLOOKUP(Table1_1[[#This Row],[CAS_rn]],[1]analyte_order!$C:$C,[1]analyte_order!$E:$E)</f>
        <v>6</v>
      </c>
      <c r="L5817" s="3">
        <v>3.8649999999999997E-2</v>
      </c>
    </row>
    <row r="5818" spans="1:12" x14ac:dyDescent="0.3">
      <c r="A5818" t="s">
        <v>287</v>
      </c>
      <c r="B5818" s="1">
        <v>44427</v>
      </c>
      <c r="C5818" s="1" t="str">
        <f t="shared" si="90"/>
        <v>21231</v>
      </c>
      <c r="D5818" t="s">
        <v>250</v>
      </c>
      <c r="E5818" t="s">
        <v>110</v>
      </c>
      <c r="F5818" t="s">
        <v>111</v>
      </c>
      <c r="G5818">
        <v>27</v>
      </c>
      <c r="H5818">
        <v>306.10000000000002</v>
      </c>
      <c r="I5818" t="s">
        <v>19</v>
      </c>
      <c r="J5818" t="str">
        <f>_xlfn.XLOOKUP(Table1_1[[#This Row],[Analyte]],[1]analyte_order!$B:$B,[1]analyte_order!$C:$C)</f>
        <v>335-76-2</v>
      </c>
      <c r="K5818">
        <f>_xlfn.XLOOKUP(Table1_1[[#This Row],[CAS_rn]],[1]analyte_order!$C:$C,[1]analyte_order!$E:$E)</f>
        <v>7</v>
      </c>
      <c r="L5818" s="3">
        <v>21.6</v>
      </c>
    </row>
    <row r="5819" spans="1:12" x14ac:dyDescent="0.3">
      <c r="A5819" t="s">
        <v>287</v>
      </c>
      <c r="B5819" s="1">
        <v>44427</v>
      </c>
      <c r="C5819" s="1" t="str">
        <f t="shared" si="90"/>
        <v>21231</v>
      </c>
      <c r="D5819" t="s">
        <v>250</v>
      </c>
      <c r="E5819" t="s">
        <v>110</v>
      </c>
      <c r="F5819" t="s">
        <v>111</v>
      </c>
      <c r="G5819">
        <v>27</v>
      </c>
      <c r="H5819">
        <v>306.10000000000002</v>
      </c>
      <c r="I5819" t="s">
        <v>20</v>
      </c>
      <c r="J5819" t="str">
        <f>_xlfn.XLOOKUP(Table1_1[[#This Row],[Analyte]],[1]analyte_order!$B:$B,[1]analyte_order!$C:$C)</f>
        <v>2058-94-8</v>
      </c>
      <c r="K5819">
        <f>_xlfn.XLOOKUP(Table1_1[[#This Row],[CAS_rn]],[1]analyte_order!$C:$C,[1]analyte_order!$E:$E)</f>
        <v>8</v>
      </c>
      <c r="L5819" s="3">
        <v>40</v>
      </c>
    </row>
    <row r="5820" spans="1:12" x14ac:dyDescent="0.3">
      <c r="A5820" t="s">
        <v>287</v>
      </c>
      <c r="B5820" s="1">
        <v>44427</v>
      </c>
      <c r="C5820" s="1" t="str">
        <f t="shared" si="90"/>
        <v>21231</v>
      </c>
      <c r="D5820" t="s">
        <v>250</v>
      </c>
      <c r="E5820" t="s">
        <v>110</v>
      </c>
      <c r="F5820" t="s">
        <v>111</v>
      </c>
      <c r="G5820">
        <v>27</v>
      </c>
      <c r="H5820">
        <v>306.10000000000002</v>
      </c>
      <c r="I5820" t="s">
        <v>21</v>
      </c>
      <c r="J5820" t="str">
        <f>_xlfn.XLOOKUP(Table1_1[[#This Row],[Analyte]],[1]analyte_order!$B:$B,[1]analyte_order!$C:$C)</f>
        <v>307-55-1</v>
      </c>
      <c r="K5820">
        <f>_xlfn.XLOOKUP(Table1_1[[#This Row],[CAS_rn]],[1]analyte_order!$C:$C,[1]analyte_order!$E:$E)</f>
        <v>9</v>
      </c>
      <c r="L5820" s="3">
        <v>41.4</v>
      </c>
    </row>
    <row r="5821" spans="1:12" x14ac:dyDescent="0.3">
      <c r="A5821" t="s">
        <v>287</v>
      </c>
      <c r="B5821" s="1">
        <v>44427</v>
      </c>
      <c r="C5821" s="1" t="str">
        <f t="shared" si="90"/>
        <v>21231</v>
      </c>
      <c r="D5821" t="s">
        <v>250</v>
      </c>
      <c r="E5821" t="s">
        <v>110</v>
      </c>
      <c r="F5821" t="s">
        <v>111</v>
      </c>
      <c r="G5821">
        <v>27</v>
      </c>
      <c r="H5821">
        <v>306.10000000000002</v>
      </c>
      <c r="I5821" t="s">
        <v>22</v>
      </c>
      <c r="J5821" t="str">
        <f>_xlfn.XLOOKUP(Table1_1[[#This Row],[Analyte]],[1]analyte_order!$B:$B,[1]analyte_order!$C:$C)</f>
        <v>72629-94-8</v>
      </c>
      <c r="K5821">
        <f>_xlfn.XLOOKUP(Table1_1[[#This Row],[CAS_rn]],[1]analyte_order!$C:$C,[1]analyte_order!$E:$E)</f>
        <v>10</v>
      </c>
      <c r="L5821" s="3">
        <v>33.700000000000003</v>
      </c>
    </row>
    <row r="5822" spans="1:12" x14ac:dyDescent="0.3">
      <c r="A5822" t="s">
        <v>287</v>
      </c>
      <c r="B5822" s="1">
        <v>44427</v>
      </c>
      <c r="C5822" s="1" t="str">
        <f t="shared" si="90"/>
        <v>21231</v>
      </c>
      <c r="D5822" t="s">
        <v>250</v>
      </c>
      <c r="E5822" t="s">
        <v>110</v>
      </c>
      <c r="F5822" t="s">
        <v>111</v>
      </c>
      <c r="G5822">
        <v>27</v>
      </c>
      <c r="H5822">
        <v>306.10000000000002</v>
      </c>
      <c r="I5822" t="s">
        <v>23</v>
      </c>
      <c r="J5822" t="str">
        <f>_xlfn.XLOOKUP(Table1_1[[#This Row],[Analyte]],[1]analyte_order!$B:$B,[1]analyte_order!$C:$C)</f>
        <v>376-06-7</v>
      </c>
      <c r="K5822">
        <f>_xlfn.XLOOKUP(Table1_1[[#This Row],[CAS_rn]],[1]analyte_order!$C:$C,[1]analyte_order!$E:$E)</f>
        <v>11</v>
      </c>
      <c r="L5822" s="3">
        <v>24</v>
      </c>
    </row>
    <row r="5823" spans="1:12" x14ac:dyDescent="0.3">
      <c r="A5823" t="s">
        <v>287</v>
      </c>
      <c r="B5823" s="1">
        <v>44427</v>
      </c>
      <c r="C5823" s="1" t="str">
        <f t="shared" si="90"/>
        <v>21231</v>
      </c>
      <c r="D5823" t="s">
        <v>250</v>
      </c>
      <c r="E5823" t="s">
        <v>110</v>
      </c>
      <c r="F5823" t="s">
        <v>111</v>
      </c>
      <c r="G5823">
        <v>27</v>
      </c>
      <c r="H5823">
        <v>306.10000000000002</v>
      </c>
      <c r="I5823" t="s">
        <v>24</v>
      </c>
      <c r="J5823" t="str">
        <f>_xlfn.XLOOKUP(Table1_1[[#This Row],[Analyte]],[1]analyte_order!$B:$B,[1]analyte_order!$C:$C)</f>
        <v>67905-19-5</v>
      </c>
      <c r="K5823">
        <f>_xlfn.XLOOKUP(Table1_1[[#This Row],[CAS_rn]],[1]analyte_order!$C:$C,[1]analyte_order!$E:$E)</f>
        <v>12</v>
      </c>
      <c r="L5823" s="3">
        <v>0.96</v>
      </c>
    </row>
    <row r="5824" spans="1:12" x14ac:dyDescent="0.3">
      <c r="A5824" t="s">
        <v>287</v>
      </c>
      <c r="B5824" s="1">
        <v>44427</v>
      </c>
      <c r="C5824" s="1" t="str">
        <f t="shared" si="90"/>
        <v>21231</v>
      </c>
      <c r="D5824" t="s">
        <v>250</v>
      </c>
      <c r="E5824" t="s">
        <v>110</v>
      </c>
      <c r="F5824" t="s">
        <v>111</v>
      </c>
      <c r="G5824">
        <v>27</v>
      </c>
      <c r="H5824">
        <v>306.10000000000002</v>
      </c>
      <c r="I5824" t="s">
        <v>13</v>
      </c>
      <c r="J5824" t="str">
        <f>_xlfn.XLOOKUP(Table1_1[[#This Row],[Analyte]],[1]analyte_order!$B:$B,[1]analyte_order!$C:$C)</f>
        <v>375-73-5</v>
      </c>
      <c r="K5824">
        <f>_xlfn.XLOOKUP(Table1_1[[#This Row],[CAS_rn]],[1]analyte_order!$C:$C,[1]analyte_order!$E:$E)</f>
        <v>14</v>
      </c>
      <c r="L5824" s="3">
        <v>3.8649999999999997E-2</v>
      </c>
    </row>
    <row r="5825" spans="1:12" x14ac:dyDescent="0.3">
      <c r="A5825" t="s">
        <v>287</v>
      </c>
      <c r="B5825" s="1">
        <v>44427</v>
      </c>
      <c r="C5825" s="1" t="str">
        <f t="shared" si="90"/>
        <v>21231</v>
      </c>
      <c r="D5825" t="s">
        <v>250</v>
      </c>
      <c r="E5825" t="s">
        <v>110</v>
      </c>
      <c r="F5825" t="s">
        <v>111</v>
      </c>
      <c r="G5825">
        <v>27</v>
      </c>
      <c r="H5825">
        <v>306.10000000000002</v>
      </c>
      <c r="I5825" t="s">
        <v>14</v>
      </c>
      <c r="J5825" t="str">
        <f>_xlfn.XLOOKUP(Table1_1[[#This Row],[Analyte]],[1]analyte_order!$B:$B,[1]analyte_order!$C:$C)</f>
        <v>2706-91-4</v>
      </c>
      <c r="K5825">
        <f>_xlfn.XLOOKUP(Table1_1[[#This Row],[CAS_rn]],[1]analyte_order!$C:$C,[1]analyte_order!$E:$E)</f>
        <v>15</v>
      </c>
      <c r="L5825" s="3">
        <v>9.6500000000000002E-2</v>
      </c>
    </row>
    <row r="5826" spans="1:12" x14ac:dyDescent="0.3">
      <c r="A5826" t="s">
        <v>287</v>
      </c>
      <c r="B5826" s="1">
        <v>44427</v>
      </c>
      <c r="C5826" s="1" t="str">
        <f t="shared" ref="C5826:C5889" si="91">TEXT(B5826,"yy")&amp;TEXT((B5826-DATEVALUE("1/1/"&amp;TEXT(B5826,"yy"))+1),"000")</f>
        <v>21231</v>
      </c>
      <c r="D5826" t="s">
        <v>250</v>
      </c>
      <c r="E5826" t="s">
        <v>110</v>
      </c>
      <c r="F5826" t="s">
        <v>111</v>
      </c>
      <c r="G5826">
        <v>27</v>
      </c>
      <c r="H5826">
        <v>306.10000000000002</v>
      </c>
      <c r="I5826" t="s">
        <v>15</v>
      </c>
      <c r="J5826" t="str">
        <f>_xlfn.XLOOKUP(Table1_1[[#This Row],[Analyte]],[1]analyte_order!$B:$B,[1]analyte_order!$C:$C)</f>
        <v>355-46-4</v>
      </c>
      <c r="K5826">
        <f>_xlfn.XLOOKUP(Table1_1[[#This Row],[CAS_rn]],[1]analyte_order!$C:$C,[1]analyte_order!$E:$E)</f>
        <v>16</v>
      </c>
      <c r="L5826" s="3">
        <v>12.6</v>
      </c>
    </row>
    <row r="5827" spans="1:12" x14ac:dyDescent="0.3">
      <c r="A5827" t="s">
        <v>287</v>
      </c>
      <c r="B5827" s="1">
        <v>44427</v>
      </c>
      <c r="C5827" s="1" t="str">
        <f t="shared" si="91"/>
        <v>21231</v>
      </c>
      <c r="D5827" t="s">
        <v>250</v>
      </c>
      <c r="E5827" t="s">
        <v>110</v>
      </c>
      <c r="F5827" t="s">
        <v>111</v>
      </c>
      <c r="G5827">
        <v>27</v>
      </c>
      <c r="H5827">
        <v>306.10000000000002</v>
      </c>
      <c r="I5827" t="s">
        <v>16</v>
      </c>
      <c r="J5827" t="str">
        <f>_xlfn.XLOOKUP(Table1_1[[#This Row],[Analyte]],[1]analyte_order!$B:$B,[1]analyte_order!$C:$C)</f>
        <v>375-92-8</v>
      </c>
      <c r="K5827">
        <f>_xlfn.XLOOKUP(Table1_1[[#This Row],[CAS_rn]],[1]analyte_order!$C:$C,[1]analyte_order!$E:$E)</f>
        <v>17</v>
      </c>
      <c r="L5827" s="3">
        <v>3.71</v>
      </c>
    </row>
    <row r="5828" spans="1:12" x14ac:dyDescent="0.3">
      <c r="A5828" t="s">
        <v>287</v>
      </c>
      <c r="B5828" s="1">
        <v>44427</v>
      </c>
      <c r="C5828" s="1" t="str">
        <f t="shared" si="91"/>
        <v>21231</v>
      </c>
      <c r="D5828" t="s">
        <v>250</v>
      </c>
      <c r="E5828" t="s">
        <v>110</v>
      </c>
      <c r="F5828" t="s">
        <v>111</v>
      </c>
      <c r="G5828">
        <v>27</v>
      </c>
      <c r="H5828">
        <v>306.10000000000002</v>
      </c>
      <c r="I5828" t="s">
        <v>17</v>
      </c>
      <c r="J5828" t="str">
        <f>_xlfn.XLOOKUP(Table1_1[[#This Row],[Analyte]],[1]analyte_order!$B:$B,[1]analyte_order!$C:$C)</f>
        <v>1763-23-1</v>
      </c>
      <c r="K5828">
        <f>_xlfn.XLOOKUP(Table1_1[[#This Row],[CAS_rn]],[1]analyte_order!$C:$C,[1]analyte_order!$E:$E)</f>
        <v>18</v>
      </c>
      <c r="L5828" s="3">
        <v>7810</v>
      </c>
    </row>
    <row r="5829" spans="1:12" x14ac:dyDescent="0.3">
      <c r="A5829" t="s">
        <v>287</v>
      </c>
      <c r="B5829" s="1">
        <v>44427</v>
      </c>
      <c r="C5829" s="1" t="str">
        <f t="shared" si="91"/>
        <v>21231</v>
      </c>
      <c r="D5829" t="s">
        <v>250</v>
      </c>
      <c r="E5829" t="s">
        <v>110</v>
      </c>
      <c r="F5829" t="s">
        <v>111</v>
      </c>
      <c r="G5829">
        <v>27</v>
      </c>
      <c r="H5829">
        <v>306.10000000000002</v>
      </c>
      <c r="I5829" t="s">
        <v>25</v>
      </c>
      <c r="J5829" t="str">
        <f>_xlfn.XLOOKUP(Table1_1[[#This Row],[Analyte]],[1]analyte_order!$B:$B,[1]analyte_order!$C:$C)</f>
        <v>68259-12-1</v>
      </c>
      <c r="K5829">
        <f>_xlfn.XLOOKUP(Table1_1[[#This Row],[CAS_rn]],[1]analyte_order!$C:$C,[1]analyte_order!$E:$E)</f>
        <v>19</v>
      </c>
      <c r="L5829" s="3">
        <v>41.5</v>
      </c>
    </row>
    <row r="5830" spans="1:12" x14ac:dyDescent="0.3">
      <c r="A5830" t="s">
        <v>287</v>
      </c>
      <c r="B5830" s="1">
        <v>44427</v>
      </c>
      <c r="C5830" s="1" t="str">
        <f t="shared" si="91"/>
        <v>21231</v>
      </c>
      <c r="D5830" t="s">
        <v>250</v>
      </c>
      <c r="E5830" t="s">
        <v>110</v>
      </c>
      <c r="F5830" t="s">
        <v>111</v>
      </c>
      <c r="G5830">
        <v>27</v>
      </c>
      <c r="H5830">
        <v>306.10000000000002</v>
      </c>
      <c r="I5830" t="s">
        <v>26</v>
      </c>
      <c r="J5830" t="str">
        <f>_xlfn.XLOOKUP(Table1_1[[#This Row],[Analyte]],[1]analyte_order!$B:$B,[1]analyte_order!$C:$C)</f>
        <v>335-77-3</v>
      </c>
      <c r="K5830">
        <f>_xlfn.XLOOKUP(Table1_1[[#This Row],[CAS_rn]],[1]analyte_order!$C:$C,[1]analyte_order!$E:$E)</f>
        <v>20</v>
      </c>
      <c r="L5830" s="3">
        <v>49.5</v>
      </c>
    </row>
    <row r="5831" spans="1:12" x14ac:dyDescent="0.3">
      <c r="A5831" t="s">
        <v>287</v>
      </c>
      <c r="B5831" s="1">
        <v>44427</v>
      </c>
      <c r="C5831" s="1" t="str">
        <f t="shared" si="91"/>
        <v>21231</v>
      </c>
      <c r="D5831" t="s">
        <v>250</v>
      </c>
      <c r="E5831" t="s">
        <v>110</v>
      </c>
      <c r="F5831" t="s">
        <v>111</v>
      </c>
      <c r="G5831">
        <v>27</v>
      </c>
      <c r="H5831">
        <v>306.10000000000002</v>
      </c>
      <c r="I5831" t="s">
        <v>27</v>
      </c>
      <c r="J5831" t="str">
        <f>_xlfn.XLOOKUP(Table1_1[[#This Row],[Analyte]],[1]analyte_order!$B:$B,[1]analyte_order!$C:$C)</f>
        <v>79780-39-5</v>
      </c>
      <c r="K5831">
        <f>_xlfn.XLOOKUP(Table1_1[[#This Row],[CAS_rn]],[1]analyte_order!$C:$C,[1]analyte_order!$E:$E)</f>
        <v>21</v>
      </c>
      <c r="L5831" s="3">
        <v>14.7</v>
      </c>
    </row>
    <row r="5832" spans="1:12" x14ac:dyDescent="0.3">
      <c r="A5832" t="s">
        <v>287</v>
      </c>
      <c r="B5832" s="1">
        <v>44427</v>
      </c>
      <c r="C5832" s="1" t="str">
        <f t="shared" si="91"/>
        <v>21231</v>
      </c>
      <c r="D5832" t="s">
        <v>250</v>
      </c>
      <c r="E5832" t="s">
        <v>110</v>
      </c>
      <c r="F5832" t="s">
        <v>111</v>
      </c>
      <c r="G5832">
        <v>27</v>
      </c>
      <c r="H5832">
        <v>306.10000000000002</v>
      </c>
      <c r="I5832" t="s">
        <v>28</v>
      </c>
      <c r="J5832" t="str">
        <f>_xlfn.XLOOKUP(Table1_1[[#This Row],[Analyte]],[1]analyte_order!$B:$B,[1]analyte_order!$C:$C)</f>
        <v>757124-72-4</v>
      </c>
      <c r="K5832">
        <f>_xlfn.XLOOKUP(Table1_1[[#This Row],[CAS_rn]],[1]analyte_order!$C:$C,[1]analyte_order!$E:$E)</f>
        <v>22</v>
      </c>
      <c r="L5832" s="3">
        <v>9.6500000000000002E-2</v>
      </c>
    </row>
    <row r="5833" spans="1:12" x14ac:dyDescent="0.3">
      <c r="A5833" t="s">
        <v>287</v>
      </c>
      <c r="B5833" s="1">
        <v>44427</v>
      </c>
      <c r="C5833" s="1" t="str">
        <f t="shared" si="91"/>
        <v>21231</v>
      </c>
      <c r="D5833" t="s">
        <v>250</v>
      </c>
      <c r="E5833" t="s">
        <v>110</v>
      </c>
      <c r="F5833" t="s">
        <v>111</v>
      </c>
      <c r="G5833">
        <v>27</v>
      </c>
      <c r="H5833">
        <v>306.10000000000002</v>
      </c>
      <c r="I5833" t="s">
        <v>18</v>
      </c>
      <c r="J5833" t="str">
        <f>_xlfn.XLOOKUP(Table1_1[[#This Row],[Analyte]],[1]analyte_order!$B:$B,[1]analyte_order!$C:$C)</f>
        <v>27619-97-2</v>
      </c>
      <c r="K5833">
        <f>_xlfn.XLOOKUP(Table1_1[[#This Row],[CAS_rn]],[1]analyte_order!$C:$C,[1]analyte_order!$E:$E)</f>
        <v>23</v>
      </c>
      <c r="L5833" s="3">
        <v>3.8649999999999997E-2</v>
      </c>
    </row>
    <row r="5834" spans="1:12" x14ac:dyDescent="0.3">
      <c r="A5834" t="s">
        <v>287</v>
      </c>
      <c r="B5834" s="1">
        <v>44427</v>
      </c>
      <c r="C5834" s="1" t="str">
        <f t="shared" si="91"/>
        <v>21231</v>
      </c>
      <c r="D5834" t="s">
        <v>250</v>
      </c>
      <c r="E5834" t="s">
        <v>110</v>
      </c>
      <c r="F5834" t="s">
        <v>111</v>
      </c>
      <c r="G5834">
        <v>27</v>
      </c>
      <c r="H5834">
        <v>306.10000000000002</v>
      </c>
      <c r="I5834" t="s">
        <v>29</v>
      </c>
      <c r="J5834" t="str">
        <f>_xlfn.XLOOKUP(Table1_1[[#This Row],[Analyte]],[1]analyte_order!$B:$B,[1]analyte_order!$C:$C)</f>
        <v>39108-34-4</v>
      </c>
      <c r="K5834">
        <f>_xlfn.XLOOKUP(Table1_1[[#This Row],[CAS_rn]],[1]analyte_order!$C:$C,[1]analyte_order!$E:$E)</f>
        <v>24</v>
      </c>
      <c r="L5834" s="3">
        <v>1.49</v>
      </c>
    </row>
    <row r="5835" spans="1:12" x14ac:dyDescent="0.3">
      <c r="A5835" t="s">
        <v>287</v>
      </c>
      <c r="B5835" s="1">
        <v>44427</v>
      </c>
      <c r="C5835" s="1" t="str">
        <f t="shared" si="91"/>
        <v>21231</v>
      </c>
      <c r="D5835" t="s">
        <v>250</v>
      </c>
      <c r="E5835" t="s">
        <v>110</v>
      </c>
      <c r="F5835" t="s">
        <v>111</v>
      </c>
      <c r="G5835">
        <v>27</v>
      </c>
      <c r="H5835">
        <v>306.10000000000002</v>
      </c>
      <c r="I5835" t="s">
        <v>30</v>
      </c>
      <c r="J5835" t="str">
        <f>_xlfn.XLOOKUP(Table1_1[[#This Row],[Analyte]],[1]analyte_order!$B:$B,[1]analyte_order!$C:$C)</f>
        <v>120226-60-0</v>
      </c>
      <c r="K5835">
        <f>_xlfn.XLOOKUP(Table1_1[[#This Row],[CAS_rn]],[1]analyte_order!$C:$C,[1]analyte_order!$E:$E)</f>
        <v>25</v>
      </c>
      <c r="L5835" s="3">
        <v>6.54</v>
      </c>
    </row>
    <row r="5836" spans="1:12" x14ac:dyDescent="0.3">
      <c r="A5836" t="s">
        <v>287</v>
      </c>
      <c r="B5836" s="1">
        <v>44427</v>
      </c>
      <c r="C5836" s="1" t="str">
        <f t="shared" si="91"/>
        <v>21231</v>
      </c>
      <c r="D5836" t="s">
        <v>250</v>
      </c>
      <c r="E5836" t="s">
        <v>110</v>
      </c>
      <c r="F5836" t="s">
        <v>111</v>
      </c>
      <c r="G5836">
        <v>27</v>
      </c>
      <c r="H5836">
        <v>306.10000000000002</v>
      </c>
      <c r="I5836" t="s">
        <v>31</v>
      </c>
      <c r="J5836" t="str">
        <f>_xlfn.XLOOKUP(Table1_1[[#This Row],[Analyte]],[1]analyte_order!$B:$B,[1]analyte_order!$C:$C)</f>
        <v>2355-31-9</v>
      </c>
      <c r="K5836">
        <f>_xlfn.XLOOKUP(Table1_1[[#This Row],[CAS_rn]],[1]analyte_order!$C:$C,[1]analyte_order!$E:$E)</f>
        <v>26</v>
      </c>
      <c r="L5836" s="3">
        <v>3.8649999999999997E-2</v>
      </c>
    </row>
    <row r="5837" spans="1:12" x14ac:dyDescent="0.3">
      <c r="A5837" t="s">
        <v>287</v>
      </c>
      <c r="B5837" s="1">
        <v>44427</v>
      </c>
      <c r="C5837" s="1" t="str">
        <f t="shared" si="91"/>
        <v>21231</v>
      </c>
      <c r="D5837" t="s">
        <v>250</v>
      </c>
      <c r="E5837" t="s">
        <v>110</v>
      </c>
      <c r="F5837" t="s">
        <v>111</v>
      </c>
      <c r="G5837">
        <v>27</v>
      </c>
      <c r="H5837">
        <v>306.10000000000002</v>
      </c>
      <c r="I5837" t="s">
        <v>32</v>
      </c>
      <c r="J5837" t="str">
        <f>_xlfn.XLOOKUP(Table1_1[[#This Row],[Analyte]],[1]analyte_order!$B:$B,[1]analyte_order!$C:$C)</f>
        <v>2991-50-6</v>
      </c>
      <c r="K5837">
        <f>_xlfn.XLOOKUP(Table1_1[[#This Row],[CAS_rn]],[1]analyte_order!$C:$C,[1]analyte_order!$E:$E)</f>
        <v>27</v>
      </c>
      <c r="L5837" s="3">
        <v>3.8649999999999997E-2</v>
      </c>
    </row>
    <row r="5838" spans="1:12" x14ac:dyDescent="0.3">
      <c r="A5838" t="s">
        <v>287</v>
      </c>
      <c r="B5838" s="1">
        <v>44427</v>
      </c>
      <c r="C5838" s="1" t="str">
        <f t="shared" si="91"/>
        <v>21231</v>
      </c>
      <c r="D5838" t="s">
        <v>250</v>
      </c>
      <c r="E5838" t="s">
        <v>110</v>
      </c>
      <c r="F5838" t="s">
        <v>111</v>
      </c>
      <c r="G5838">
        <v>27</v>
      </c>
      <c r="H5838">
        <v>306.10000000000002</v>
      </c>
      <c r="I5838" t="s">
        <v>33</v>
      </c>
      <c r="J5838" t="str">
        <f>_xlfn.XLOOKUP(Table1_1[[#This Row],[Analyte]],[1]analyte_order!$B:$B,[1]analyte_order!$C:$C)</f>
        <v>754-91-6</v>
      </c>
      <c r="K5838">
        <f>_xlfn.XLOOKUP(Table1_1[[#This Row],[CAS_rn]],[1]analyte_order!$C:$C,[1]analyte_order!$E:$E)</f>
        <v>28</v>
      </c>
      <c r="L5838" s="3">
        <v>5.51</v>
      </c>
    </row>
    <row r="5839" spans="1:12" x14ac:dyDescent="0.3">
      <c r="A5839" t="s">
        <v>287</v>
      </c>
      <c r="B5839" s="1">
        <v>44427</v>
      </c>
      <c r="C5839" s="1" t="str">
        <f t="shared" si="91"/>
        <v>21231</v>
      </c>
      <c r="D5839" t="s">
        <v>250</v>
      </c>
      <c r="E5839" t="s">
        <v>110</v>
      </c>
      <c r="F5839" t="s">
        <v>111</v>
      </c>
      <c r="G5839">
        <v>27</v>
      </c>
      <c r="H5839">
        <v>306.10000000000002</v>
      </c>
      <c r="I5839" t="s">
        <v>34</v>
      </c>
      <c r="J5839" t="str">
        <f>_xlfn.XLOOKUP(Table1_1[[#This Row],[Analyte]],[1]analyte_order!$B:$B,[1]analyte_order!$C:$C)</f>
        <v>2806-24-8</v>
      </c>
      <c r="K5839">
        <f>_xlfn.XLOOKUP(Table1_1[[#This Row],[CAS_rn]],[1]analyte_order!$C:$C,[1]analyte_order!$E:$E)</f>
        <v>29</v>
      </c>
      <c r="L5839" s="3">
        <v>3.8649999999999997E-2</v>
      </c>
    </row>
    <row r="5840" spans="1:12" x14ac:dyDescent="0.3">
      <c r="A5840" t="s">
        <v>287</v>
      </c>
      <c r="B5840" s="1">
        <v>44427</v>
      </c>
      <c r="C5840" s="1" t="str">
        <f t="shared" si="91"/>
        <v>21231</v>
      </c>
      <c r="D5840" t="s">
        <v>250</v>
      </c>
      <c r="E5840" t="s">
        <v>110</v>
      </c>
      <c r="F5840" t="s">
        <v>111</v>
      </c>
      <c r="G5840">
        <v>27</v>
      </c>
      <c r="H5840">
        <v>306.10000000000002</v>
      </c>
      <c r="I5840" t="s">
        <v>35</v>
      </c>
      <c r="J5840" t="str">
        <f>_xlfn.XLOOKUP(Table1_1[[#This Row],[Analyte]],[1]analyte_order!$B:$B,[1]analyte_order!$C:$C)</f>
        <v>31506-32-8</v>
      </c>
      <c r="K5840">
        <f>_xlfn.XLOOKUP(Table1_1[[#This Row],[CAS_rn]],[1]analyte_order!$C:$C,[1]analyte_order!$E:$E)</f>
        <v>30</v>
      </c>
      <c r="L5840" s="3">
        <v>3.8649999999999997E-2</v>
      </c>
    </row>
    <row r="5841" spans="1:12" x14ac:dyDescent="0.3">
      <c r="A5841" t="s">
        <v>287</v>
      </c>
      <c r="B5841" s="1">
        <v>44427</v>
      </c>
      <c r="C5841" s="1" t="str">
        <f t="shared" si="91"/>
        <v>21231</v>
      </c>
      <c r="D5841" t="s">
        <v>250</v>
      </c>
      <c r="E5841" t="s">
        <v>110</v>
      </c>
      <c r="F5841" t="s">
        <v>111</v>
      </c>
      <c r="G5841">
        <v>27</v>
      </c>
      <c r="H5841">
        <v>306.10000000000002</v>
      </c>
      <c r="I5841" t="s">
        <v>36</v>
      </c>
      <c r="J5841" t="str">
        <f>_xlfn.XLOOKUP(Table1_1[[#This Row],[Analyte]],[1]analyte_order!$B:$B,[1]analyte_order!$C:$C)</f>
        <v>4151-50-2</v>
      </c>
      <c r="K5841">
        <f>_xlfn.XLOOKUP(Table1_1[[#This Row],[CAS_rn]],[1]analyte_order!$C:$C,[1]analyte_order!$E:$E)</f>
        <v>31</v>
      </c>
      <c r="L5841" s="3">
        <v>3.8649999999999997E-2</v>
      </c>
    </row>
    <row r="5842" spans="1:12" x14ac:dyDescent="0.3">
      <c r="A5842" t="s">
        <v>287</v>
      </c>
      <c r="B5842" s="1">
        <v>44427</v>
      </c>
      <c r="C5842" s="1" t="str">
        <f t="shared" si="91"/>
        <v>21231</v>
      </c>
      <c r="D5842" t="s">
        <v>250</v>
      </c>
      <c r="E5842" t="s">
        <v>110</v>
      </c>
      <c r="F5842" t="s">
        <v>111</v>
      </c>
      <c r="G5842">
        <v>27</v>
      </c>
      <c r="H5842">
        <v>306.10000000000002</v>
      </c>
      <c r="I5842" t="s">
        <v>37</v>
      </c>
      <c r="J5842" t="str">
        <f>_xlfn.XLOOKUP(Table1_1[[#This Row],[Analyte]],[1]analyte_order!$B:$B,[1]analyte_order!$C:$C)</f>
        <v>13252-13-6</v>
      </c>
      <c r="K5842">
        <f>_xlfn.XLOOKUP(Table1_1[[#This Row],[CAS_rn]],[1]analyte_order!$C:$C,[1]analyte_order!$E:$E)</f>
        <v>34</v>
      </c>
      <c r="L5842" s="3">
        <v>3.8649999999999997E-2</v>
      </c>
    </row>
    <row r="5843" spans="1:12" x14ac:dyDescent="0.3">
      <c r="A5843" t="s">
        <v>287</v>
      </c>
      <c r="B5843" s="1">
        <v>44427</v>
      </c>
      <c r="C5843" s="1" t="str">
        <f t="shared" si="91"/>
        <v>21231</v>
      </c>
      <c r="D5843" t="s">
        <v>250</v>
      </c>
      <c r="E5843" t="s">
        <v>110</v>
      </c>
      <c r="F5843" t="s">
        <v>111</v>
      </c>
      <c r="G5843">
        <v>27</v>
      </c>
      <c r="H5843">
        <v>306.10000000000002</v>
      </c>
      <c r="I5843" t="s">
        <v>38</v>
      </c>
      <c r="J5843" t="str">
        <f>_xlfn.XLOOKUP(Table1_1[[#This Row],[Analyte]],[1]analyte_order!$B:$B,[1]analyte_order!$C:$C)</f>
        <v>919005-14-4</v>
      </c>
      <c r="K5843">
        <f>_xlfn.XLOOKUP(Table1_1[[#This Row],[CAS_rn]],[1]analyte_order!$C:$C,[1]analyte_order!$E:$E)</f>
        <v>35</v>
      </c>
      <c r="L5843" s="3">
        <v>3.8649999999999997E-2</v>
      </c>
    </row>
    <row r="5844" spans="1:12" x14ac:dyDescent="0.3">
      <c r="A5844" t="s">
        <v>287</v>
      </c>
      <c r="B5844" s="1">
        <v>44427</v>
      </c>
      <c r="C5844" s="1" t="str">
        <f t="shared" si="91"/>
        <v>21231</v>
      </c>
      <c r="D5844" t="s">
        <v>250</v>
      </c>
      <c r="E5844" t="s">
        <v>110</v>
      </c>
      <c r="F5844" t="s">
        <v>111</v>
      </c>
      <c r="G5844">
        <v>27</v>
      </c>
      <c r="H5844">
        <v>306.10000000000002</v>
      </c>
      <c r="I5844" t="s">
        <v>39</v>
      </c>
      <c r="J5844" t="str">
        <f>_xlfn.XLOOKUP(Table1_1[[#This Row],[Analyte]],[1]analyte_order!$B:$B,[1]analyte_order!$C:$C)</f>
        <v>756426-58-1</v>
      </c>
      <c r="K5844">
        <f>_xlfn.XLOOKUP(Table1_1[[#This Row],[CAS_rn]],[1]analyte_order!$C:$C,[1]analyte_order!$E:$E)</f>
        <v>36</v>
      </c>
      <c r="L5844" s="3">
        <v>3.8649999999999997E-2</v>
      </c>
    </row>
    <row r="5845" spans="1:12" x14ac:dyDescent="0.3">
      <c r="A5845" t="s">
        <v>287</v>
      </c>
      <c r="B5845" s="1">
        <v>44427</v>
      </c>
      <c r="C5845" s="1" t="str">
        <f t="shared" si="91"/>
        <v>21231</v>
      </c>
      <c r="D5845" t="s">
        <v>250</v>
      </c>
      <c r="E5845" t="s">
        <v>110</v>
      </c>
      <c r="F5845" t="s">
        <v>111</v>
      </c>
      <c r="G5845">
        <v>27</v>
      </c>
      <c r="H5845">
        <v>306.10000000000002</v>
      </c>
      <c r="I5845" t="s">
        <v>40</v>
      </c>
      <c r="J5845" t="str">
        <f>_xlfn.XLOOKUP(Table1_1[[#This Row],[Analyte]],[1]analyte_order!$B:$B,[1]analyte_order!$C:$C)</f>
        <v>763051-92-9</v>
      </c>
      <c r="K5845">
        <f>_xlfn.XLOOKUP(Table1_1[[#This Row],[CAS_rn]],[1]analyte_order!$C:$C,[1]analyte_order!$E:$E)</f>
        <v>37</v>
      </c>
      <c r="L5845" s="3">
        <v>3.8649999999999997E-2</v>
      </c>
    </row>
    <row r="5846" spans="1:12" x14ac:dyDescent="0.3">
      <c r="A5846" t="s">
        <v>287</v>
      </c>
      <c r="B5846" s="1">
        <v>44427</v>
      </c>
      <c r="C5846" s="1" t="str">
        <f t="shared" si="91"/>
        <v>21231</v>
      </c>
      <c r="D5846" t="s">
        <v>250</v>
      </c>
      <c r="E5846" t="s">
        <v>110</v>
      </c>
      <c r="F5846" t="s">
        <v>111</v>
      </c>
      <c r="G5846">
        <v>27</v>
      </c>
      <c r="H5846">
        <v>306.10000000000002</v>
      </c>
      <c r="I5846" t="s">
        <v>41</v>
      </c>
      <c r="J5846" t="str">
        <f>_xlfn.XLOOKUP(Table1_1[[#This Row],[Analyte]],[1]analyte_order!$B:$B,[1]analyte_order!$C:$C)</f>
        <v>356-02-5</v>
      </c>
      <c r="K5846">
        <f>_xlfn.XLOOKUP(Table1_1[[#This Row],[CAS_rn]],[1]analyte_order!$C:$C,[1]analyte_order!$E:$E)</f>
        <v>38</v>
      </c>
      <c r="L5846" s="3">
        <v>0.38650000000000001</v>
      </c>
    </row>
    <row r="5847" spans="1:12" x14ac:dyDescent="0.3">
      <c r="A5847" t="s">
        <v>287</v>
      </c>
      <c r="B5847" s="1">
        <v>44427</v>
      </c>
      <c r="C5847" s="1" t="str">
        <f t="shared" si="91"/>
        <v>21231</v>
      </c>
      <c r="D5847" t="s">
        <v>250</v>
      </c>
      <c r="E5847" t="s">
        <v>110</v>
      </c>
      <c r="F5847" t="s">
        <v>111</v>
      </c>
      <c r="G5847">
        <v>27</v>
      </c>
      <c r="H5847">
        <v>306.10000000000002</v>
      </c>
      <c r="I5847" t="s">
        <v>42</v>
      </c>
      <c r="J5847" t="str">
        <f>_xlfn.XLOOKUP(Table1_1[[#This Row],[Analyte]],[1]analyte_order!$B:$B,[1]analyte_order!$C:$C)</f>
        <v>914637-49-3</v>
      </c>
      <c r="K5847">
        <f>_xlfn.XLOOKUP(Table1_1[[#This Row],[CAS_rn]],[1]analyte_order!$C:$C,[1]analyte_order!$E:$E)</f>
        <v>39</v>
      </c>
      <c r="L5847" s="3">
        <v>3.8649999999999997E-2</v>
      </c>
    </row>
    <row r="5848" spans="1:12" x14ac:dyDescent="0.3">
      <c r="A5848" t="s">
        <v>287</v>
      </c>
      <c r="B5848" s="1">
        <v>44427</v>
      </c>
      <c r="C5848" s="1" t="str">
        <f t="shared" si="91"/>
        <v>21231</v>
      </c>
      <c r="D5848" t="s">
        <v>250</v>
      </c>
      <c r="E5848" t="s">
        <v>110</v>
      </c>
      <c r="F5848" t="s">
        <v>111</v>
      </c>
      <c r="G5848">
        <v>27</v>
      </c>
      <c r="H5848">
        <v>306.10000000000002</v>
      </c>
      <c r="I5848" t="s">
        <v>43</v>
      </c>
      <c r="J5848" t="str">
        <f>_xlfn.XLOOKUP(Table1_1[[#This Row],[Analyte]],[1]analyte_order!$B:$B,[1]analyte_order!$C:$C)</f>
        <v>812-70-4</v>
      </c>
      <c r="K5848">
        <f>_xlfn.XLOOKUP(Table1_1[[#This Row],[CAS_rn]],[1]analyte_order!$C:$C,[1]analyte_order!$E:$E)</f>
        <v>40</v>
      </c>
      <c r="L5848" s="3">
        <v>3.8649999999999997E-2</v>
      </c>
    </row>
    <row r="5849" spans="1:12" x14ac:dyDescent="0.3">
      <c r="A5849" t="s">
        <v>287</v>
      </c>
      <c r="B5849" s="1">
        <v>44427</v>
      </c>
      <c r="C5849" s="1" t="str">
        <f t="shared" si="91"/>
        <v>21231</v>
      </c>
      <c r="D5849" t="s">
        <v>250</v>
      </c>
      <c r="E5849" t="s">
        <v>110</v>
      </c>
      <c r="F5849" t="s">
        <v>111</v>
      </c>
      <c r="G5849">
        <v>27</v>
      </c>
      <c r="H5849">
        <v>306.10000000000002</v>
      </c>
      <c r="I5849" t="s">
        <v>44</v>
      </c>
      <c r="J5849" t="str">
        <f>_xlfn.XLOOKUP(Table1_1[[#This Row],[Analyte]],[1]analyte_order!$B:$B,[1]analyte_order!$C:$C)</f>
        <v>53826-12-3</v>
      </c>
      <c r="K5849">
        <f>_xlfn.XLOOKUP(Table1_1[[#This Row],[CAS_rn]],[1]analyte_order!$C:$C,[1]analyte_order!$E:$E)</f>
        <v>41</v>
      </c>
      <c r="L5849" s="3">
        <v>9.6500000000000002E-2</v>
      </c>
    </row>
    <row r="5850" spans="1:12" x14ac:dyDescent="0.3">
      <c r="A5850" t="s">
        <v>287</v>
      </c>
      <c r="B5850" s="1">
        <v>44427</v>
      </c>
      <c r="C5850" s="1" t="str">
        <f t="shared" si="91"/>
        <v>21231</v>
      </c>
      <c r="D5850" t="s">
        <v>250</v>
      </c>
      <c r="E5850" t="s">
        <v>110</v>
      </c>
      <c r="F5850" t="s">
        <v>111</v>
      </c>
      <c r="G5850">
        <v>27</v>
      </c>
      <c r="H5850">
        <v>306.10000000000002</v>
      </c>
      <c r="I5850" t="s">
        <v>45</v>
      </c>
      <c r="J5850" t="str">
        <f>_xlfn.XLOOKUP(Table1_1[[#This Row],[Analyte]],[1]analyte_order!$B:$B,[1]analyte_order!$C:$C)</f>
        <v>27854-31-5</v>
      </c>
      <c r="K5850">
        <f>_xlfn.XLOOKUP(Table1_1[[#This Row],[CAS_rn]],[1]analyte_order!$C:$C,[1]analyte_order!$E:$E)</f>
        <v>42</v>
      </c>
      <c r="L5850" s="3">
        <v>9.6500000000000002E-2</v>
      </c>
    </row>
    <row r="5851" spans="1:12" x14ac:dyDescent="0.3">
      <c r="A5851" t="s">
        <v>287</v>
      </c>
      <c r="B5851" s="1">
        <v>44427</v>
      </c>
      <c r="C5851" s="1" t="str">
        <f t="shared" si="91"/>
        <v>21231</v>
      </c>
      <c r="D5851" t="s">
        <v>250</v>
      </c>
      <c r="E5851" t="s">
        <v>110</v>
      </c>
      <c r="F5851" t="s">
        <v>111</v>
      </c>
      <c r="G5851">
        <v>27</v>
      </c>
      <c r="H5851">
        <v>306.10000000000002</v>
      </c>
      <c r="I5851" t="s">
        <v>46</v>
      </c>
      <c r="J5851" t="str">
        <f>_xlfn.XLOOKUP(Table1_1[[#This Row],[Analyte]],[1]analyte_order!$B:$B,[1]analyte_order!$C:$C)</f>
        <v>53826-13-4</v>
      </c>
      <c r="K5851">
        <f>_xlfn.XLOOKUP(Table1_1[[#This Row],[CAS_rn]],[1]analyte_order!$C:$C,[1]analyte_order!$E:$E)</f>
        <v>43</v>
      </c>
      <c r="L5851" s="3">
        <v>3.8649999999999997E-2</v>
      </c>
    </row>
    <row r="5852" spans="1:12" x14ac:dyDescent="0.3">
      <c r="A5852" t="s">
        <v>287</v>
      </c>
      <c r="B5852" s="1">
        <v>44427</v>
      </c>
      <c r="C5852" s="1" t="str">
        <f t="shared" si="91"/>
        <v>21231</v>
      </c>
      <c r="D5852" t="s">
        <v>250</v>
      </c>
      <c r="E5852" t="s">
        <v>110</v>
      </c>
      <c r="F5852" t="s">
        <v>111</v>
      </c>
      <c r="G5852">
        <v>27</v>
      </c>
      <c r="H5852">
        <v>306.10000000000002</v>
      </c>
      <c r="I5852" t="s">
        <v>47</v>
      </c>
      <c r="J5852" t="str">
        <f>_xlfn.XLOOKUP(Table1_1[[#This Row],[Analyte]],[1]analyte_order!$B:$B,[1]analyte_order!$C:$C)</f>
        <v>161094-75-3</v>
      </c>
      <c r="K5852">
        <f>_xlfn.XLOOKUP(Table1_1[[#This Row],[CAS_rn]],[1]analyte_order!$C:$C,[1]analyte_order!$E:$E)</f>
        <v>44</v>
      </c>
      <c r="L5852" s="3">
        <v>3.8649999999999997E-2</v>
      </c>
    </row>
    <row r="5853" spans="1:12" x14ac:dyDescent="0.3">
      <c r="A5853" t="s">
        <v>287</v>
      </c>
      <c r="B5853" s="1">
        <v>44427</v>
      </c>
      <c r="C5853" s="1" t="str">
        <f t="shared" si="91"/>
        <v>21231</v>
      </c>
      <c r="D5853" t="s">
        <v>250</v>
      </c>
      <c r="E5853" t="s">
        <v>110</v>
      </c>
      <c r="F5853" t="s">
        <v>111</v>
      </c>
      <c r="G5853">
        <v>27</v>
      </c>
      <c r="H5853">
        <v>306.10000000000002</v>
      </c>
      <c r="I5853" t="s">
        <v>48</v>
      </c>
      <c r="J5853" t="str">
        <f>_xlfn.XLOOKUP(Table1_1[[#This Row],[Analyte]],[1]analyte_order!$B:$B,[1]analyte_order!$C:$C)</f>
        <v>70887-84-2</v>
      </c>
      <c r="K5853">
        <f>_xlfn.XLOOKUP(Table1_1[[#This Row],[CAS_rn]],[1]analyte_order!$C:$C,[1]analyte_order!$E:$E)</f>
        <v>45</v>
      </c>
      <c r="L5853" s="3">
        <v>3.8649999999999997E-2</v>
      </c>
    </row>
    <row r="5854" spans="1:12" x14ac:dyDescent="0.3">
      <c r="A5854" t="s">
        <v>287</v>
      </c>
      <c r="B5854" s="1">
        <v>44427</v>
      </c>
      <c r="C5854" s="1" t="str">
        <f t="shared" si="91"/>
        <v>21231</v>
      </c>
      <c r="D5854" t="s">
        <v>250</v>
      </c>
      <c r="E5854" t="s">
        <v>110</v>
      </c>
      <c r="F5854" t="s">
        <v>111</v>
      </c>
      <c r="G5854">
        <v>27</v>
      </c>
      <c r="H5854">
        <v>306.10000000000002</v>
      </c>
      <c r="I5854" t="s">
        <v>49</v>
      </c>
      <c r="J5854" t="str">
        <f>_xlfn.XLOOKUP(Table1_1[[#This Row],[Analyte]],[1]analyte_order!$B:$B,[1]analyte_order!$C:$C)</f>
        <v>57677-95-9</v>
      </c>
      <c r="K5854">
        <f>_xlfn.XLOOKUP(Table1_1[[#This Row],[CAS_rn]],[1]analyte_order!$C:$C,[1]analyte_order!$E:$E)</f>
        <v>46</v>
      </c>
      <c r="L5854" s="3">
        <v>9.6500000000000002E-2</v>
      </c>
    </row>
    <row r="5855" spans="1:12" x14ac:dyDescent="0.3">
      <c r="A5855" t="s">
        <v>287</v>
      </c>
      <c r="B5855" s="1">
        <v>44427</v>
      </c>
      <c r="C5855" s="1" t="str">
        <f t="shared" si="91"/>
        <v>21231</v>
      </c>
      <c r="D5855" t="s">
        <v>250</v>
      </c>
      <c r="E5855" t="s">
        <v>110</v>
      </c>
      <c r="F5855" t="s">
        <v>111</v>
      </c>
      <c r="G5855">
        <v>27</v>
      </c>
      <c r="H5855">
        <v>306.10000000000002</v>
      </c>
      <c r="I5855" t="s">
        <v>50</v>
      </c>
      <c r="J5855" t="str">
        <f>_xlfn.XLOOKUP(Table1_1[[#This Row],[Analyte]],[1]analyte_order!$B:$B,[1]analyte_order!$C:$C)</f>
        <v>30334-69-1</v>
      </c>
      <c r="K5855">
        <f>_xlfn.XLOOKUP(Table1_1[[#This Row],[CAS_rn]],[1]analyte_order!$C:$C,[1]analyte_order!$E:$E)</f>
        <v>51</v>
      </c>
      <c r="L5855" s="3">
        <v>9.5500000000000007</v>
      </c>
    </row>
    <row r="5856" spans="1:12" x14ac:dyDescent="0.3">
      <c r="A5856" t="s">
        <v>287</v>
      </c>
      <c r="B5856" s="1">
        <v>44427</v>
      </c>
      <c r="C5856" s="1" t="str">
        <f t="shared" si="91"/>
        <v>21231</v>
      </c>
      <c r="D5856" t="s">
        <v>250</v>
      </c>
      <c r="E5856" t="s">
        <v>110</v>
      </c>
      <c r="F5856" t="s">
        <v>111</v>
      </c>
      <c r="G5856">
        <v>27</v>
      </c>
      <c r="H5856">
        <v>306.10000000000002</v>
      </c>
      <c r="I5856" t="s">
        <v>51</v>
      </c>
      <c r="J5856" t="str">
        <f>_xlfn.XLOOKUP(Table1_1[[#This Row],[Analyte]],[1]analyte_order!$B:$B,[1]analyte_order!$C:$C)</f>
        <v>41997-13-1</v>
      </c>
      <c r="K5856">
        <f>_xlfn.XLOOKUP(Table1_1[[#This Row],[CAS_rn]],[1]analyte_order!$C:$C,[1]analyte_order!$E:$E)</f>
        <v>52</v>
      </c>
      <c r="L5856" s="3">
        <v>14.9</v>
      </c>
    </row>
    <row r="5857" spans="1:12" x14ac:dyDescent="0.3">
      <c r="A5857" t="s">
        <v>287</v>
      </c>
      <c r="B5857" s="1">
        <v>44427</v>
      </c>
      <c r="C5857" s="1" t="str">
        <f t="shared" si="91"/>
        <v>21231</v>
      </c>
      <c r="D5857" t="s">
        <v>250</v>
      </c>
      <c r="E5857" t="s">
        <v>110</v>
      </c>
      <c r="F5857" t="s">
        <v>111</v>
      </c>
      <c r="G5857">
        <v>27</v>
      </c>
      <c r="H5857">
        <v>306.10000000000002</v>
      </c>
      <c r="I5857" t="s">
        <v>52</v>
      </c>
      <c r="J5857" t="str">
        <f>_xlfn.XLOOKUP(Table1_1[[#This Row],[Analyte]],[1]analyte_order!$B:$B,[1]analyte_order!$C:$C)</f>
        <v>423-41-6</v>
      </c>
      <c r="K5857">
        <f>_xlfn.XLOOKUP(Table1_1[[#This Row],[CAS_rn]],[1]analyte_order!$C:$C,[1]analyte_order!$E:$E)</f>
        <v>53</v>
      </c>
      <c r="L5857" s="3">
        <v>9.6500000000000002E-2</v>
      </c>
    </row>
    <row r="5858" spans="1:12" x14ac:dyDescent="0.3">
      <c r="A5858" t="s">
        <v>287</v>
      </c>
      <c r="B5858" s="1">
        <v>44427</v>
      </c>
      <c r="C5858" s="1" t="str">
        <f t="shared" si="91"/>
        <v>21231</v>
      </c>
      <c r="D5858" t="s">
        <v>250</v>
      </c>
      <c r="E5858" t="s">
        <v>110</v>
      </c>
      <c r="F5858" t="s">
        <v>111</v>
      </c>
      <c r="G5858">
        <v>27</v>
      </c>
      <c r="H5858">
        <v>306.10000000000002</v>
      </c>
      <c r="I5858" t="s">
        <v>53</v>
      </c>
      <c r="J5858" t="str">
        <f>_xlfn.XLOOKUP(Table1_1[[#This Row],[Analyte]],[1]analyte_order!$B:$B,[1]analyte_order!$C:$C)</f>
        <v>777011-38-8</v>
      </c>
      <c r="K5858">
        <f>_xlfn.XLOOKUP(Table1_1[[#This Row],[CAS_rn]],[1]analyte_order!$C:$C,[1]analyte_order!$E:$E)</f>
        <v>54</v>
      </c>
      <c r="L5858" s="3">
        <v>8.2100000000000009</v>
      </c>
    </row>
    <row r="5859" spans="1:12" x14ac:dyDescent="0.3">
      <c r="A5859" t="s">
        <v>287</v>
      </c>
      <c r="B5859" s="1">
        <v>44427</v>
      </c>
      <c r="C5859" s="1" t="str">
        <f t="shared" si="91"/>
        <v>21231</v>
      </c>
      <c r="D5859" t="s">
        <v>250</v>
      </c>
      <c r="E5859" t="s">
        <v>110</v>
      </c>
      <c r="F5859" t="s">
        <v>111</v>
      </c>
      <c r="G5859">
        <v>27</v>
      </c>
      <c r="H5859">
        <v>306.10000000000002</v>
      </c>
      <c r="I5859" t="s">
        <v>54</v>
      </c>
      <c r="J5859" t="str">
        <f>_xlfn.XLOOKUP(Table1_1[[#This Row],[Analyte]],[1]analyte_order!$B:$B,[1]analyte_order!$C:$C)</f>
        <v>646-83-3</v>
      </c>
      <c r="K5859">
        <f>_xlfn.XLOOKUP(Table1_1[[#This Row],[CAS_rn]],[1]analyte_order!$C:$C,[1]analyte_order!$E:$E)</f>
        <v>55</v>
      </c>
      <c r="L5859" s="3">
        <v>9.6500000000000002E-2</v>
      </c>
    </row>
    <row r="5860" spans="1:12" x14ac:dyDescent="0.3">
      <c r="A5860" t="s">
        <v>287</v>
      </c>
      <c r="B5860" s="1">
        <v>44427</v>
      </c>
      <c r="C5860" s="1" t="str">
        <f t="shared" si="91"/>
        <v>21231</v>
      </c>
      <c r="D5860" t="s">
        <v>250</v>
      </c>
      <c r="E5860" t="s">
        <v>110</v>
      </c>
      <c r="F5860" t="s">
        <v>111</v>
      </c>
      <c r="G5860">
        <v>27</v>
      </c>
      <c r="H5860">
        <v>306.10000000000002</v>
      </c>
      <c r="I5860" t="s">
        <v>55</v>
      </c>
      <c r="J5860" t="str">
        <f>_xlfn.XLOOKUP(Table1_1[[#This Row],[Analyte]],[1]analyte_order!$B:$B,[1]analyte_order!$C:$C)</f>
        <v>678-41-1</v>
      </c>
      <c r="K5860">
        <f>_xlfn.XLOOKUP(Table1_1[[#This Row],[CAS_rn]],[1]analyte_order!$C:$C,[1]analyte_order!$E:$E)</f>
        <v>56</v>
      </c>
      <c r="L5860" s="3">
        <v>3.8649999999999997E-2</v>
      </c>
    </row>
    <row r="5861" spans="1:12" x14ac:dyDescent="0.3">
      <c r="A5861" t="s">
        <v>287</v>
      </c>
      <c r="B5861" s="1">
        <v>44427</v>
      </c>
      <c r="C5861" s="1" t="str">
        <f t="shared" si="91"/>
        <v>21231</v>
      </c>
      <c r="D5861" t="s">
        <v>250</v>
      </c>
      <c r="E5861" t="s">
        <v>110</v>
      </c>
      <c r="F5861" t="s">
        <v>111</v>
      </c>
      <c r="G5861">
        <v>27</v>
      </c>
      <c r="H5861">
        <v>306.10000000000002</v>
      </c>
      <c r="I5861" t="s">
        <v>56</v>
      </c>
      <c r="J5861" t="str">
        <f>_xlfn.XLOOKUP(Table1_1[[#This Row],[Analyte]],[1]analyte_order!$B:$B,[1]analyte_order!$C:$C)</f>
        <v>2965-52-8</v>
      </c>
      <c r="K5861">
        <f>_xlfn.XLOOKUP(Table1_1[[#This Row],[CAS_rn]],[1]analyte_order!$C:$C,[1]analyte_order!$E:$E)</f>
        <v>57</v>
      </c>
      <c r="L5861" s="3">
        <v>3.8649999999999997E-2</v>
      </c>
    </row>
    <row r="5862" spans="1:12" x14ac:dyDescent="0.3">
      <c r="A5862" t="s">
        <v>288</v>
      </c>
      <c r="B5862" s="1">
        <v>44427</v>
      </c>
      <c r="C5862" s="1" t="str">
        <f t="shared" si="91"/>
        <v>21231</v>
      </c>
      <c r="D5862" t="s">
        <v>250</v>
      </c>
      <c r="E5862" t="s">
        <v>110</v>
      </c>
      <c r="F5862" t="s">
        <v>113</v>
      </c>
      <c r="G5862">
        <v>27</v>
      </c>
      <c r="H5862">
        <v>306.10000000000002</v>
      </c>
      <c r="I5862" t="s">
        <v>7</v>
      </c>
      <c r="J5862" t="str">
        <f>_xlfn.XLOOKUP(Table1_1[[#This Row],[Analyte]],[1]analyte_order!$B:$B,[1]analyte_order!$C:$C)</f>
        <v>375-22-4</v>
      </c>
      <c r="K5862">
        <f>_xlfn.XLOOKUP(Table1_1[[#This Row],[CAS_rn]],[1]analyte_order!$C:$C,[1]analyte_order!$E:$E)</f>
        <v>1</v>
      </c>
      <c r="L5862" s="3">
        <v>4.2250000000000003E-2</v>
      </c>
    </row>
    <row r="5863" spans="1:12" x14ac:dyDescent="0.3">
      <c r="A5863" t="s">
        <v>288</v>
      </c>
      <c r="B5863" s="1">
        <v>44427</v>
      </c>
      <c r="C5863" s="1" t="str">
        <f t="shared" si="91"/>
        <v>21231</v>
      </c>
      <c r="D5863" t="s">
        <v>250</v>
      </c>
      <c r="E5863" t="s">
        <v>110</v>
      </c>
      <c r="F5863" t="s">
        <v>113</v>
      </c>
      <c r="G5863">
        <v>27</v>
      </c>
      <c r="H5863">
        <v>306.10000000000002</v>
      </c>
      <c r="I5863" t="s">
        <v>8</v>
      </c>
      <c r="J5863" t="str">
        <f>_xlfn.XLOOKUP(Table1_1[[#This Row],[Analyte]],[1]analyte_order!$B:$B,[1]analyte_order!$C:$C)</f>
        <v>2706-90-3</v>
      </c>
      <c r="K5863">
        <f>_xlfn.XLOOKUP(Table1_1[[#This Row],[CAS_rn]],[1]analyte_order!$C:$C,[1]analyte_order!$E:$E)</f>
        <v>2</v>
      </c>
      <c r="L5863" s="3">
        <v>4.2250000000000003E-2</v>
      </c>
    </row>
    <row r="5864" spans="1:12" x14ac:dyDescent="0.3">
      <c r="A5864" t="s">
        <v>288</v>
      </c>
      <c r="B5864" s="1">
        <v>44427</v>
      </c>
      <c r="C5864" s="1" t="str">
        <f t="shared" si="91"/>
        <v>21231</v>
      </c>
      <c r="D5864" t="s">
        <v>250</v>
      </c>
      <c r="E5864" t="s">
        <v>110</v>
      </c>
      <c r="F5864" t="s">
        <v>113</v>
      </c>
      <c r="G5864">
        <v>27</v>
      </c>
      <c r="H5864">
        <v>306.10000000000002</v>
      </c>
      <c r="I5864" t="s">
        <v>9</v>
      </c>
      <c r="J5864" t="str">
        <f>_xlfn.XLOOKUP(Table1_1[[#This Row],[Analyte]],[1]analyte_order!$B:$B,[1]analyte_order!$C:$C)</f>
        <v>307-24-4</v>
      </c>
      <c r="K5864">
        <f>_xlfn.XLOOKUP(Table1_1[[#This Row],[CAS_rn]],[1]analyte_order!$C:$C,[1]analyte_order!$E:$E)</f>
        <v>3</v>
      </c>
      <c r="L5864" s="3">
        <v>4.2250000000000003E-2</v>
      </c>
    </row>
    <row r="5865" spans="1:12" x14ac:dyDescent="0.3">
      <c r="A5865" t="s">
        <v>288</v>
      </c>
      <c r="B5865" s="1">
        <v>44427</v>
      </c>
      <c r="C5865" s="1" t="str">
        <f t="shared" si="91"/>
        <v>21231</v>
      </c>
      <c r="D5865" t="s">
        <v>250</v>
      </c>
      <c r="E5865" t="s">
        <v>110</v>
      </c>
      <c r="F5865" t="s">
        <v>113</v>
      </c>
      <c r="G5865">
        <v>27</v>
      </c>
      <c r="H5865">
        <v>306.10000000000002</v>
      </c>
      <c r="I5865" t="s">
        <v>10</v>
      </c>
      <c r="J5865" t="str">
        <f>_xlfn.XLOOKUP(Table1_1[[#This Row],[Analyte]],[1]analyte_order!$B:$B,[1]analyte_order!$C:$C)</f>
        <v>375-85-9</v>
      </c>
      <c r="K5865">
        <f>_xlfn.XLOOKUP(Table1_1[[#This Row],[CAS_rn]],[1]analyte_order!$C:$C,[1]analyte_order!$E:$E)</f>
        <v>4</v>
      </c>
      <c r="L5865" s="3">
        <v>4.2250000000000003E-2</v>
      </c>
    </row>
    <row r="5866" spans="1:12" x14ac:dyDescent="0.3">
      <c r="A5866" t="s">
        <v>288</v>
      </c>
      <c r="B5866" s="1">
        <v>44427</v>
      </c>
      <c r="C5866" s="1" t="str">
        <f t="shared" si="91"/>
        <v>21231</v>
      </c>
      <c r="D5866" t="s">
        <v>250</v>
      </c>
      <c r="E5866" t="s">
        <v>110</v>
      </c>
      <c r="F5866" t="s">
        <v>113</v>
      </c>
      <c r="G5866">
        <v>27</v>
      </c>
      <c r="H5866">
        <v>306.10000000000002</v>
      </c>
      <c r="I5866" t="s">
        <v>11</v>
      </c>
      <c r="J5866" t="str">
        <f>_xlfn.XLOOKUP(Table1_1[[#This Row],[Analyte]],[1]analyte_order!$B:$B,[1]analyte_order!$C:$C)</f>
        <v>335-67-1</v>
      </c>
      <c r="K5866">
        <f>_xlfn.XLOOKUP(Table1_1[[#This Row],[CAS_rn]],[1]analyte_order!$C:$C,[1]analyte_order!$E:$E)</f>
        <v>5</v>
      </c>
      <c r="L5866" s="3">
        <v>4.2250000000000003E-2</v>
      </c>
    </row>
    <row r="5867" spans="1:12" x14ac:dyDescent="0.3">
      <c r="A5867" t="s">
        <v>288</v>
      </c>
      <c r="B5867" s="1">
        <v>44427</v>
      </c>
      <c r="C5867" s="1" t="str">
        <f t="shared" si="91"/>
        <v>21231</v>
      </c>
      <c r="D5867" t="s">
        <v>250</v>
      </c>
      <c r="E5867" t="s">
        <v>110</v>
      </c>
      <c r="F5867" t="s">
        <v>113</v>
      </c>
      <c r="G5867">
        <v>27</v>
      </c>
      <c r="H5867">
        <v>306.10000000000002</v>
      </c>
      <c r="I5867" t="s">
        <v>12</v>
      </c>
      <c r="J5867" t="str">
        <f>_xlfn.XLOOKUP(Table1_1[[#This Row],[Analyte]],[1]analyte_order!$B:$B,[1]analyte_order!$C:$C)</f>
        <v>375-95-1</v>
      </c>
      <c r="K5867">
        <f>_xlfn.XLOOKUP(Table1_1[[#This Row],[CAS_rn]],[1]analyte_order!$C:$C,[1]analyte_order!$E:$E)</f>
        <v>6</v>
      </c>
      <c r="L5867" s="3">
        <v>0.219</v>
      </c>
    </row>
    <row r="5868" spans="1:12" x14ac:dyDescent="0.3">
      <c r="A5868" t="s">
        <v>288</v>
      </c>
      <c r="B5868" s="1">
        <v>44427</v>
      </c>
      <c r="C5868" s="1" t="str">
        <f t="shared" si="91"/>
        <v>21231</v>
      </c>
      <c r="D5868" t="s">
        <v>250</v>
      </c>
      <c r="E5868" t="s">
        <v>110</v>
      </c>
      <c r="F5868" t="s">
        <v>113</v>
      </c>
      <c r="G5868">
        <v>27</v>
      </c>
      <c r="H5868">
        <v>306.10000000000002</v>
      </c>
      <c r="I5868" t="s">
        <v>19</v>
      </c>
      <c r="J5868" t="str">
        <f>_xlfn.XLOOKUP(Table1_1[[#This Row],[Analyte]],[1]analyte_order!$B:$B,[1]analyte_order!$C:$C)</f>
        <v>335-76-2</v>
      </c>
      <c r="K5868">
        <f>_xlfn.XLOOKUP(Table1_1[[#This Row],[CAS_rn]],[1]analyte_order!$C:$C,[1]analyte_order!$E:$E)</f>
        <v>7</v>
      </c>
      <c r="L5868" s="3">
        <v>15.6</v>
      </c>
    </row>
    <row r="5869" spans="1:12" x14ac:dyDescent="0.3">
      <c r="A5869" t="s">
        <v>288</v>
      </c>
      <c r="B5869" s="1">
        <v>44427</v>
      </c>
      <c r="C5869" s="1" t="str">
        <f t="shared" si="91"/>
        <v>21231</v>
      </c>
      <c r="D5869" t="s">
        <v>250</v>
      </c>
      <c r="E5869" t="s">
        <v>110</v>
      </c>
      <c r="F5869" t="s">
        <v>113</v>
      </c>
      <c r="G5869">
        <v>27</v>
      </c>
      <c r="H5869">
        <v>306.10000000000002</v>
      </c>
      <c r="I5869" t="s">
        <v>20</v>
      </c>
      <c r="J5869" t="str">
        <f>_xlfn.XLOOKUP(Table1_1[[#This Row],[Analyte]],[1]analyte_order!$B:$B,[1]analyte_order!$C:$C)</f>
        <v>2058-94-8</v>
      </c>
      <c r="K5869">
        <f>_xlfn.XLOOKUP(Table1_1[[#This Row],[CAS_rn]],[1]analyte_order!$C:$C,[1]analyte_order!$E:$E)</f>
        <v>8</v>
      </c>
      <c r="L5869" s="3">
        <v>27</v>
      </c>
    </row>
    <row r="5870" spans="1:12" x14ac:dyDescent="0.3">
      <c r="A5870" t="s">
        <v>288</v>
      </c>
      <c r="B5870" s="1">
        <v>44427</v>
      </c>
      <c r="C5870" s="1" t="str">
        <f t="shared" si="91"/>
        <v>21231</v>
      </c>
      <c r="D5870" t="s">
        <v>250</v>
      </c>
      <c r="E5870" t="s">
        <v>110</v>
      </c>
      <c r="F5870" t="s">
        <v>113</v>
      </c>
      <c r="G5870">
        <v>27</v>
      </c>
      <c r="H5870">
        <v>306.10000000000002</v>
      </c>
      <c r="I5870" t="s">
        <v>21</v>
      </c>
      <c r="J5870" t="str">
        <f>_xlfn.XLOOKUP(Table1_1[[#This Row],[Analyte]],[1]analyte_order!$B:$B,[1]analyte_order!$C:$C)</f>
        <v>307-55-1</v>
      </c>
      <c r="K5870">
        <f>_xlfn.XLOOKUP(Table1_1[[#This Row],[CAS_rn]],[1]analyte_order!$C:$C,[1]analyte_order!$E:$E)</f>
        <v>9</v>
      </c>
      <c r="L5870" s="3">
        <v>33.6</v>
      </c>
    </row>
    <row r="5871" spans="1:12" x14ac:dyDescent="0.3">
      <c r="A5871" t="s">
        <v>288</v>
      </c>
      <c r="B5871" s="1">
        <v>44427</v>
      </c>
      <c r="C5871" s="1" t="str">
        <f t="shared" si="91"/>
        <v>21231</v>
      </c>
      <c r="D5871" t="s">
        <v>250</v>
      </c>
      <c r="E5871" t="s">
        <v>110</v>
      </c>
      <c r="F5871" t="s">
        <v>113</v>
      </c>
      <c r="G5871">
        <v>27</v>
      </c>
      <c r="H5871">
        <v>306.10000000000002</v>
      </c>
      <c r="I5871" t="s">
        <v>22</v>
      </c>
      <c r="J5871" t="str">
        <f>_xlfn.XLOOKUP(Table1_1[[#This Row],[Analyte]],[1]analyte_order!$B:$B,[1]analyte_order!$C:$C)</f>
        <v>72629-94-8</v>
      </c>
      <c r="K5871">
        <f>_xlfn.XLOOKUP(Table1_1[[#This Row],[CAS_rn]],[1]analyte_order!$C:$C,[1]analyte_order!$E:$E)</f>
        <v>10</v>
      </c>
      <c r="L5871" s="3">
        <v>25.8</v>
      </c>
    </row>
    <row r="5872" spans="1:12" x14ac:dyDescent="0.3">
      <c r="A5872" t="s">
        <v>288</v>
      </c>
      <c r="B5872" s="1">
        <v>44427</v>
      </c>
      <c r="C5872" s="1" t="str">
        <f t="shared" si="91"/>
        <v>21231</v>
      </c>
      <c r="D5872" t="s">
        <v>250</v>
      </c>
      <c r="E5872" t="s">
        <v>110</v>
      </c>
      <c r="F5872" t="s">
        <v>113</v>
      </c>
      <c r="G5872">
        <v>27</v>
      </c>
      <c r="H5872">
        <v>306.10000000000002</v>
      </c>
      <c r="I5872" t="s">
        <v>23</v>
      </c>
      <c r="J5872" t="str">
        <f>_xlfn.XLOOKUP(Table1_1[[#This Row],[Analyte]],[1]analyte_order!$B:$B,[1]analyte_order!$C:$C)</f>
        <v>376-06-7</v>
      </c>
      <c r="K5872">
        <f>_xlfn.XLOOKUP(Table1_1[[#This Row],[CAS_rn]],[1]analyte_order!$C:$C,[1]analyte_order!$E:$E)</f>
        <v>11</v>
      </c>
      <c r="L5872" s="3">
        <v>15.4</v>
      </c>
    </row>
    <row r="5873" spans="1:12" x14ac:dyDescent="0.3">
      <c r="A5873" t="s">
        <v>288</v>
      </c>
      <c r="B5873" s="1">
        <v>44427</v>
      </c>
      <c r="C5873" s="1" t="str">
        <f t="shared" si="91"/>
        <v>21231</v>
      </c>
      <c r="D5873" t="s">
        <v>250</v>
      </c>
      <c r="E5873" t="s">
        <v>110</v>
      </c>
      <c r="F5873" t="s">
        <v>113</v>
      </c>
      <c r="G5873">
        <v>27</v>
      </c>
      <c r="H5873">
        <v>306.10000000000002</v>
      </c>
      <c r="I5873" t="s">
        <v>24</v>
      </c>
      <c r="J5873" t="str">
        <f>_xlfn.XLOOKUP(Table1_1[[#This Row],[Analyte]],[1]analyte_order!$B:$B,[1]analyte_order!$C:$C)</f>
        <v>67905-19-5</v>
      </c>
      <c r="K5873">
        <f>_xlfn.XLOOKUP(Table1_1[[#This Row],[CAS_rn]],[1]analyte_order!$C:$C,[1]analyte_order!$E:$E)</f>
        <v>12</v>
      </c>
      <c r="L5873" s="3">
        <v>1.1100000000000001</v>
      </c>
    </row>
    <row r="5874" spans="1:12" x14ac:dyDescent="0.3">
      <c r="A5874" t="s">
        <v>288</v>
      </c>
      <c r="B5874" s="1">
        <v>44427</v>
      </c>
      <c r="C5874" s="1" t="str">
        <f t="shared" si="91"/>
        <v>21231</v>
      </c>
      <c r="D5874" t="s">
        <v>250</v>
      </c>
      <c r="E5874" t="s">
        <v>110</v>
      </c>
      <c r="F5874" t="s">
        <v>113</v>
      </c>
      <c r="G5874">
        <v>27</v>
      </c>
      <c r="H5874">
        <v>306.10000000000002</v>
      </c>
      <c r="I5874" t="s">
        <v>13</v>
      </c>
      <c r="J5874" t="str">
        <f>_xlfn.XLOOKUP(Table1_1[[#This Row],[Analyte]],[1]analyte_order!$B:$B,[1]analyte_order!$C:$C)</f>
        <v>375-73-5</v>
      </c>
      <c r="K5874">
        <f>_xlfn.XLOOKUP(Table1_1[[#This Row],[CAS_rn]],[1]analyte_order!$C:$C,[1]analyte_order!$E:$E)</f>
        <v>14</v>
      </c>
      <c r="L5874" s="3">
        <v>4.2250000000000003E-2</v>
      </c>
    </row>
    <row r="5875" spans="1:12" x14ac:dyDescent="0.3">
      <c r="A5875" t="s">
        <v>288</v>
      </c>
      <c r="B5875" s="1">
        <v>44427</v>
      </c>
      <c r="C5875" s="1" t="str">
        <f t="shared" si="91"/>
        <v>21231</v>
      </c>
      <c r="D5875" t="s">
        <v>250</v>
      </c>
      <c r="E5875" t="s">
        <v>110</v>
      </c>
      <c r="F5875" t="s">
        <v>113</v>
      </c>
      <c r="G5875">
        <v>27</v>
      </c>
      <c r="H5875">
        <v>306.10000000000002</v>
      </c>
      <c r="I5875" t="s">
        <v>14</v>
      </c>
      <c r="J5875" t="str">
        <f>_xlfn.XLOOKUP(Table1_1[[#This Row],[Analyte]],[1]analyte_order!$B:$B,[1]analyte_order!$C:$C)</f>
        <v>2706-91-4</v>
      </c>
      <c r="K5875">
        <f>_xlfn.XLOOKUP(Table1_1[[#This Row],[CAS_rn]],[1]analyte_order!$C:$C,[1]analyte_order!$E:$E)</f>
        <v>15</v>
      </c>
      <c r="L5875" s="3">
        <v>0.1055</v>
      </c>
    </row>
    <row r="5876" spans="1:12" x14ac:dyDescent="0.3">
      <c r="A5876" t="s">
        <v>288</v>
      </c>
      <c r="B5876" s="1">
        <v>44427</v>
      </c>
      <c r="C5876" s="1" t="str">
        <f t="shared" si="91"/>
        <v>21231</v>
      </c>
      <c r="D5876" t="s">
        <v>250</v>
      </c>
      <c r="E5876" t="s">
        <v>110</v>
      </c>
      <c r="F5876" t="s">
        <v>113</v>
      </c>
      <c r="G5876">
        <v>27</v>
      </c>
      <c r="H5876">
        <v>306.10000000000002</v>
      </c>
      <c r="I5876" t="s">
        <v>15</v>
      </c>
      <c r="J5876" t="str">
        <f>_xlfn.XLOOKUP(Table1_1[[#This Row],[Analyte]],[1]analyte_order!$B:$B,[1]analyte_order!$C:$C)</f>
        <v>355-46-4</v>
      </c>
      <c r="K5876">
        <f>_xlfn.XLOOKUP(Table1_1[[#This Row],[CAS_rn]],[1]analyte_order!$C:$C,[1]analyte_order!$E:$E)</f>
        <v>16</v>
      </c>
      <c r="L5876" s="3">
        <v>12.5</v>
      </c>
    </row>
    <row r="5877" spans="1:12" x14ac:dyDescent="0.3">
      <c r="A5877" t="s">
        <v>288</v>
      </c>
      <c r="B5877" s="1">
        <v>44427</v>
      </c>
      <c r="C5877" s="1" t="str">
        <f t="shared" si="91"/>
        <v>21231</v>
      </c>
      <c r="D5877" t="s">
        <v>250</v>
      </c>
      <c r="E5877" t="s">
        <v>110</v>
      </c>
      <c r="F5877" t="s">
        <v>113</v>
      </c>
      <c r="G5877">
        <v>27</v>
      </c>
      <c r="H5877">
        <v>306.10000000000002</v>
      </c>
      <c r="I5877" t="s">
        <v>16</v>
      </c>
      <c r="J5877" t="str">
        <f>_xlfn.XLOOKUP(Table1_1[[#This Row],[Analyte]],[1]analyte_order!$B:$B,[1]analyte_order!$C:$C)</f>
        <v>375-92-8</v>
      </c>
      <c r="K5877">
        <f>_xlfn.XLOOKUP(Table1_1[[#This Row],[CAS_rn]],[1]analyte_order!$C:$C,[1]analyte_order!$E:$E)</f>
        <v>17</v>
      </c>
      <c r="L5877" s="3">
        <v>4.4800000000000004</v>
      </c>
    </row>
    <row r="5878" spans="1:12" x14ac:dyDescent="0.3">
      <c r="A5878" t="s">
        <v>288</v>
      </c>
      <c r="B5878" s="1">
        <v>44427</v>
      </c>
      <c r="C5878" s="1" t="str">
        <f t="shared" si="91"/>
        <v>21231</v>
      </c>
      <c r="D5878" t="s">
        <v>250</v>
      </c>
      <c r="E5878" t="s">
        <v>110</v>
      </c>
      <c r="F5878" t="s">
        <v>113</v>
      </c>
      <c r="G5878">
        <v>27</v>
      </c>
      <c r="H5878">
        <v>306.10000000000002</v>
      </c>
      <c r="I5878" t="s">
        <v>17</v>
      </c>
      <c r="J5878" t="str">
        <f>_xlfn.XLOOKUP(Table1_1[[#This Row],[Analyte]],[1]analyte_order!$B:$B,[1]analyte_order!$C:$C)</f>
        <v>1763-23-1</v>
      </c>
      <c r="K5878">
        <f>_xlfn.XLOOKUP(Table1_1[[#This Row],[CAS_rn]],[1]analyte_order!$C:$C,[1]analyte_order!$E:$E)</f>
        <v>18</v>
      </c>
      <c r="L5878" s="3">
        <v>5840</v>
      </c>
    </row>
    <row r="5879" spans="1:12" x14ac:dyDescent="0.3">
      <c r="A5879" t="s">
        <v>288</v>
      </c>
      <c r="B5879" s="1">
        <v>44427</v>
      </c>
      <c r="C5879" s="1" t="str">
        <f t="shared" si="91"/>
        <v>21231</v>
      </c>
      <c r="D5879" t="s">
        <v>250</v>
      </c>
      <c r="E5879" t="s">
        <v>110</v>
      </c>
      <c r="F5879" t="s">
        <v>113</v>
      </c>
      <c r="G5879">
        <v>27</v>
      </c>
      <c r="H5879">
        <v>306.10000000000002</v>
      </c>
      <c r="I5879" t="s">
        <v>25</v>
      </c>
      <c r="J5879" t="str">
        <f>_xlfn.XLOOKUP(Table1_1[[#This Row],[Analyte]],[1]analyte_order!$B:$B,[1]analyte_order!$C:$C)</f>
        <v>68259-12-1</v>
      </c>
      <c r="K5879">
        <f>_xlfn.XLOOKUP(Table1_1[[#This Row],[CAS_rn]],[1]analyte_order!$C:$C,[1]analyte_order!$E:$E)</f>
        <v>19</v>
      </c>
      <c r="L5879" s="3">
        <v>28</v>
      </c>
    </row>
    <row r="5880" spans="1:12" x14ac:dyDescent="0.3">
      <c r="A5880" t="s">
        <v>288</v>
      </c>
      <c r="B5880" s="1">
        <v>44427</v>
      </c>
      <c r="C5880" s="1" t="str">
        <f t="shared" si="91"/>
        <v>21231</v>
      </c>
      <c r="D5880" t="s">
        <v>250</v>
      </c>
      <c r="E5880" t="s">
        <v>110</v>
      </c>
      <c r="F5880" t="s">
        <v>113</v>
      </c>
      <c r="G5880">
        <v>27</v>
      </c>
      <c r="H5880">
        <v>306.10000000000002</v>
      </c>
      <c r="I5880" t="s">
        <v>26</v>
      </c>
      <c r="J5880" t="str">
        <f>_xlfn.XLOOKUP(Table1_1[[#This Row],[Analyte]],[1]analyte_order!$B:$B,[1]analyte_order!$C:$C)</f>
        <v>335-77-3</v>
      </c>
      <c r="K5880">
        <f>_xlfn.XLOOKUP(Table1_1[[#This Row],[CAS_rn]],[1]analyte_order!$C:$C,[1]analyte_order!$E:$E)</f>
        <v>20</v>
      </c>
      <c r="L5880" s="3">
        <v>31.2</v>
      </c>
    </row>
    <row r="5881" spans="1:12" x14ac:dyDescent="0.3">
      <c r="A5881" t="s">
        <v>288</v>
      </c>
      <c r="B5881" s="1">
        <v>44427</v>
      </c>
      <c r="C5881" s="1" t="str">
        <f t="shared" si="91"/>
        <v>21231</v>
      </c>
      <c r="D5881" t="s">
        <v>250</v>
      </c>
      <c r="E5881" t="s">
        <v>110</v>
      </c>
      <c r="F5881" t="s">
        <v>113</v>
      </c>
      <c r="G5881">
        <v>27</v>
      </c>
      <c r="H5881">
        <v>306.10000000000002</v>
      </c>
      <c r="I5881" t="s">
        <v>27</v>
      </c>
      <c r="J5881" t="str">
        <f>_xlfn.XLOOKUP(Table1_1[[#This Row],[Analyte]],[1]analyte_order!$B:$B,[1]analyte_order!$C:$C)</f>
        <v>79780-39-5</v>
      </c>
      <c r="K5881">
        <f>_xlfn.XLOOKUP(Table1_1[[#This Row],[CAS_rn]],[1]analyte_order!$C:$C,[1]analyte_order!$E:$E)</f>
        <v>21</v>
      </c>
      <c r="L5881" s="3">
        <v>13.4</v>
      </c>
    </row>
    <row r="5882" spans="1:12" x14ac:dyDescent="0.3">
      <c r="A5882" t="s">
        <v>288</v>
      </c>
      <c r="B5882" s="1">
        <v>44427</v>
      </c>
      <c r="C5882" s="1" t="str">
        <f t="shared" si="91"/>
        <v>21231</v>
      </c>
      <c r="D5882" t="s">
        <v>250</v>
      </c>
      <c r="E5882" t="s">
        <v>110</v>
      </c>
      <c r="F5882" t="s">
        <v>113</v>
      </c>
      <c r="G5882">
        <v>27</v>
      </c>
      <c r="H5882">
        <v>306.10000000000002</v>
      </c>
      <c r="I5882" t="s">
        <v>28</v>
      </c>
      <c r="J5882" t="str">
        <f>_xlfn.XLOOKUP(Table1_1[[#This Row],[Analyte]],[1]analyte_order!$B:$B,[1]analyte_order!$C:$C)</f>
        <v>757124-72-4</v>
      </c>
      <c r="K5882">
        <f>_xlfn.XLOOKUP(Table1_1[[#This Row],[CAS_rn]],[1]analyte_order!$C:$C,[1]analyte_order!$E:$E)</f>
        <v>22</v>
      </c>
      <c r="L5882" s="3">
        <v>0.1055</v>
      </c>
    </row>
    <row r="5883" spans="1:12" x14ac:dyDescent="0.3">
      <c r="A5883" t="s">
        <v>288</v>
      </c>
      <c r="B5883" s="1">
        <v>44427</v>
      </c>
      <c r="C5883" s="1" t="str">
        <f t="shared" si="91"/>
        <v>21231</v>
      </c>
      <c r="D5883" t="s">
        <v>250</v>
      </c>
      <c r="E5883" t="s">
        <v>110</v>
      </c>
      <c r="F5883" t="s">
        <v>113</v>
      </c>
      <c r="G5883">
        <v>27</v>
      </c>
      <c r="H5883">
        <v>306.10000000000002</v>
      </c>
      <c r="I5883" t="s">
        <v>18</v>
      </c>
      <c r="J5883" t="str">
        <f>_xlfn.XLOOKUP(Table1_1[[#This Row],[Analyte]],[1]analyte_order!$B:$B,[1]analyte_order!$C:$C)</f>
        <v>27619-97-2</v>
      </c>
      <c r="K5883">
        <f>_xlfn.XLOOKUP(Table1_1[[#This Row],[CAS_rn]],[1]analyte_order!$C:$C,[1]analyte_order!$E:$E)</f>
        <v>23</v>
      </c>
      <c r="L5883" s="3">
        <v>4.2250000000000003E-2</v>
      </c>
    </row>
    <row r="5884" spans="1:12" x14ac:dyDescent="0.3">
      <c r="A5884" t="s">
        <v>288</v>
      </c>
      <c r="B5884" s="1">
        <v>44427</v>
      </c>
      <c r="C5884" s="1" t="str">
        <f t="shared" si="91"/>
        <v>21231</v>
      </c>
      <c r="D5884" t="s">
        <v>250</v>
      </c>
      <c r="E5884" t="s">
        <v>110</v>
      </c>
      <c r="F5884" t="s">
        <v>113</v>
      </c>
      <c r="G5884">
        <v>27</v>
      </c>
      <c r="H5884">
        <v>306.10000000000002</v>
      </c>
      <c r="I5884" t="s">
        <v>29</v>
      </c>
      <c r="J5884" t="str">
        <f>_xlfn.XLOOKUP(Table1_1[[#This Row],[Analyte]],[1]analyte_order!$B:$B,[1]analyte_order!$C:$C)</f>
        <v>39108-34-4</v>
      </c>
      <c r="K5884">
        <f>_xlfn.XLOOKUP(Table1_1[[#This Row],[CAS_rn]],[1]analyte_order!$C:$C,[1]analyte_order!$E:$E)</f>
        <v>24</v>
      </c>
      <c r="L5884" s="3">
        <v>1.74</v>
      </c>
    </row>
    <row r="5885" spans="1:12" x14ac:dyDescent="0.3">
      <c r="A5885" t="s">
        <v>288</v>
      </c>
      <c r="B5885" s="1">
        <v>44427</v>
      </c>
      <c r="C5885" s="1" t="str">
        <f t="shared" si="91"/>
        <v>21231</v>
      </c>
      <c r="D5885" t="s">
        <v>250</v>
      </c>
      <c r="E5885" t="s">
        <v>110</v>
      </c>
      <c r="F5885" t="s">
        <v>113</v>
      </c>
      <c r="G5885">
        <v>27</v>
      </c>
      <c r="H5885">
        <v>306.10000000000002</v>
      </c>
      <c r="I5885" t="s">
        <v>30</v>
      </c>
      <c r="J5885" t="str">
        <f>_xlfn.XLOOKUP(Table1_1[[#This Row],[Analyte]],[1]analyte_order!$B:$B,[1]analyte_order!$C:$C)</f>
        <v>120226-60-0</v>
      </c>
      <c r="K5885">
        <f>_xlfn.XLOOKUP(Table1_1[[#This Row],[CAS_rn]],[1]analyte_order!$C:$C,[1]analyte_order!$E:$E)</f>
        <v>25</v>
      </c>
      <c r="L5885" s="3">
        <v>7.65</v>
      </c>
    </row>
    <row r="5886" spans="1:12" x14ac:dyDescent="0.3">
      <c r="A5886" t="s">
        <v>288</v>
      </c>
      <c r="B5886" s="1">
        <v>44427</v>
      </c>
      <c r="C5886" s="1" t="str">
        <f t="shared" si="91"/>
        <v>21231</v>
      </c>
      <c r="D5886" t="s">
        <v>250</v>
      </c>
      <c r="E5886" t="s">
        <v>110</v>
      </c>
      <c r="F5886" t="s">
        <v>113</v>
      </c>
      <c r="G5886">
        <v>27</v>
      </c>
      <c r="H5886">
        <v>306.10000000000002</v>
      </c>
      <c r="I5886" t="s">
        <v>31</v>
      </c>
      <c r="J5886" t="str">
        <f>_xlfn.XLOOKUP(Table1_1[[#This Row],[Analyte]],[1]analyte_order!$B:$B,[1]analyte_order!$C:$C)</f>
        <v>2355-31-9</v>
      </c>
      <c r="K5886">
        <f>_xlfn.XLOOKUP(Table1_1[[#This Row],[CAS_rn]],[1]analyte_order!$C:$C,[1]analyte_order!$E:$E)</f>
        <v>26</v>
      </c>
      <c r="L5886" s="3">
        <v>4.2250000000000003E-2</v>
      </c>
    </row>
    <row r="5887" spans="1:12" x14ac:dyDescent="0.3">
      <c r="A5887" t="s">
        <v>288</v>
      </c>
      <c r="B5887" s="1">
        <v>44427</v>
      </c>
      <c r="C5887" s="1" t="str">
        <f t="shared" si="91"/>
        <v>21231</v>
      </c>
      <c r="D5887" t="s">
        <v>250</v>
      </c>
      <c r="E5887" t="s">
        <v>110</v>
      </c>
      <c r="F5887" t="s">
        <v>113</v>
      </c>
      <c r="G5887">
        <v>27</v>
      </c>
      <c r="H5887">
        <v>306.10000000000002</v>
      </c>
      <c r="I5887" t="s">
        <v>32</v>
      </c>
      <c r="J5887" t="str">
        <f>_xlfn.XLOOKUP(Table1_1[[#This Row],[Analyte]],[1]analyte_order!$B:$B,[1]analyte_order!$C:$C)</f>
        <v>2991-50-6</v>
      </c>
      <c r="K5887">
        <f>_xlfn.XLOOKUP(Table1_1[[#This Row],[CAS_rn]],[1]analyte_order!$C:$C,[1]analyte_order!$E:$E)</f>
        <v>27</v>
      </c>
      <c r="L5887" s="3">
        <v>4.2250000000000003E-2</v>
      </c>
    </row>
    <row r="5888" spans="1:12" x14ac:dyDescent="0.3">
      <c r="A5888" t="s">
        <v>288</v>
      </c>
      <c r="B5888" s="1">
        <v>44427</v>
      </c>
      <c r="C5888" s="1" t="str">
        <f t="shared" si="91"/>
        <v>21231</v>
      </c>
      <c r="D5888" t="s">
        <v>250</v>
      </c>
      <c r="E5888" t="s">
        <v>110</v>
      </c>
      <c r="F5888" t="s">
        <v>113</v>
      </c>
      <c r="G5888">
        <v>27</v>
      </c>
      <c r="H5888">
        <v>306.10000000000002</v>
      </c>
      <c r="I5888" t="s">
        <v>33</v>
      </c>
      <c r="J5888" t="str">
        <f>_xlfn.XLOOKUP(Table1_1[[#This Row],[Analyte]],[1]analyte_order!$B:$B,[1]analyte_order!$C:$C)</f>
        <v>754-91-6</v>
      </c>
      <c r="K5888">
        <f>_xlfn.XLOOKUP(Table1_1[[#This Row],[CAS_rn]],[1]analyte_order!$C:$C,[1]analyte_order!$E:$E)</f>
        <v>28</v>
      </c>
      <c r="L5888" s="3">
        <v>10.3</v>
      </c>
    </row>
    <row r="5889" spans="1:12" x14ac:dyDescent="0.3">
      <c r="A5889" t="s">
        <v>288</v>
      </c>
      <c r="B5889" s="1">
        <v>44427</v>
      </c>
      <c r="C5889" s="1" t="str">
        <f t="shared" si="91"/>
        <v>21231</v>
      </c>
      <c r="D5889" t="s">
        <v>250</v>
      </c>
      <c r="E5889" t="s">
        <v>110</v>
      </c>
      <c r="F5889" t="s">
        <v>113</v>
      </c>
      <c r="G5889">
        <v>27</v>
      </c>
      <c r="H5889">
        <v>306.10000000000002</v>
      </c>
      <c r="I5889" t="s">
        <v>34</v>
      </c>
      <c r="J5889" t="str">
        <f>_xlfn.XLOOKUP(Table1_1[[#This Row],[Analyte]],[1]analyte_order!$B:$B,[1]analyte_order!$C:$C)</f>
        <v>2806-24-8</v>
      </c>
      <c r="K5889">
        <f>_xlfn.XLOOKUP(Table1_1[[#This Row],[CAS_rn]],[1]analyte_order!$C:$C,[1]analyte_order!$E:$E)</f>
        <v>29</v>
      </c>
      <c r="L5889" s="3">
        <v>4.2250000000000003E-2</v>
      </c>
    </row>
    <row r="5890" spans="1:12" x14ac:dyDescent="0.3">
      <c r="A5890" t="s">
        <v>288</v>
      </c>
      <c r="B5890" s="1">
        <v>44427</v>
      </c>
      <c r="C5890" s="1" t="str">
        <f t="shared" ref="C5890:C5953" si="92">TEXT(B5890,"yy")&amp;TEXT((B5890-DATEVALUE("1/1/"&amp;TEXT(B5890,"yy"))+1),"000")</f>
        <v>21231</v>
      </c>
      <c r="D5890" t="s">
        <v>250</v>
      </c>
      <c r="E5890" t="s">
        <v>110</v>
      </c>
      <c r="F5890" t="s">
        <v>113</v>
      </c>
      <c r="G5890">
        <v>27</v>
      </c>
      <c r="H5890">
        <v>306.10000000000002</v>
      </c>
      <c r="I5890" t="s">
        <v>35</v>
      </c>
      <c r="J5890" t="str">
        <f>_xlfn.XLOOKUP(Table1_1[[#This Row],[Analyte]],[1]analyte_order!$B:$B,[1]analyte_order!$C:$C)</f>
        <v>31506-32-8</v>
      </c>
      <c r="K5890">
        <f>_xlfn.XLOOKUP(Table1_1[[#This Row],[CAS_rn]],[1]analyte_order!$C:$C,[1]analyte_order!$E:$E)</f>
        <v>30</v>
      </c>
      <c r="L5890" s="3">
        <v>4.2250000000000003E-2</v>
      </c>
    </row>
    <row r="5891" spans="1:12" x14ac:dyDescent="0.3">
      <c r="A5891" t="s">
        <v>288</v>
      </c>
      <c r="B5891" s="1">
        <v>44427</v>
      </c>
      <c r="C5891" s="1" t="str">
        <f t="shared" si="92"/>
        <v>21231</v>
      </c>
      <c r="D5891" t="s">
        <v>250</v>
      </c>
      <c r="E5891" t="s">
        <v>110</v>
      </c>
      <c r="F5891" t="s">
        <v>113</v>
      </c>
      <c r="G5891">
        <v>27</v>
      </c>
      <c r="H5891">
        <v>306.10000000000002</v>
      </c>
      <c r="I5891" t="s">
        <v>36</v>
      </c>
      <c r="J5891" t="str">
        <f>_xlfn.XLOOKUP(Table1_1[[#This Row],[Analyte]],[1]analyte_order!$B:$B,[1]analyte_order!$C:$C)</f>
        <v>4151-50-2</v>
      </c>
      <c r="K5891">
        <f>_xlfn.XLOOKUP(Table1_1[[#This Row],[CAS_rn]],[1]analyte_order!$C:$C,[1]analyte_order!$E:$E)</f>
        <v>31</v>
      </c>
      <c r="L5891" s="3">
        <v>4.2250000000000003E-2</v>
      </c>
    </row>
    <row r="5892" spans="1:12" x14ac:dyDescent="0.3">
      <c r="A5892" t="s">
        <v>288</v>
      </c>
      <c r="B5892" s="1">
        <v>44427</v>
      </c>
      <c r="C5892" s="1" t="str">
        <f t="shared" si="92"/>
        <v>21231</v>
      </c>
      <c r="D5892" t="s">
        <v>250</v>
      </c>
      <c r="E5892" t="s">
        <v>110</v>
      </c>
      <c r="F5892" t="s">
        <v>113</v>
      </c>
      <c r="G5892">
        <v>27</v>
      </c>
      <c r="H5892">
        <v>306.10000000000002</v>
      </c>
      <c r="I5892" t="s">
        <v>37</v>
      </c>
      <c r="J5892" t="str">
        <f>_xlfn.XLOOKUP(Table1_1[[#This Row],[Analyte]],[1]analyte_order!$B:$B,[1]analyte_order!$C:$C)</f>
        <v>13252-13-6</v>
      </c>
      <c r="K5892">
        <f>_xlfn.XLOOKUP(Table1_1[[#This Row],[CAS_rn]],[1]analyte_order!$C:$C,[1]analyte_order!$E:$E)</f>
        <v>34</v>
      </c>
      <c r="L5892" s="3">
        <v>4.2250000000000003E-2</v>
      </c>
    </row>
    <row r="5893" spans="1:12" x14ac:dyDescent="0.3">
      <c r="A5893" t="s">
        <v>288</v>
      </c>
      <c r="B5893" s="1">
        <v>44427</v>
      </c>
      <c r="C5893" s="1" t="str">
        <f t="shared" si="92"/>
        <v>21231</v>
      </c>
      <c r="D5893" t="s">
        <v>250</v>
      </c>
      <c r="E5893" t="s">
        <v>110</v>
      </c>
      <c r="F5893" t="s">
        <v>113</v>
      </c>
      <c r="G5893">
        <v>27</v>
      </c>
      <c r="H5893">
        <v>306.10000000000002</v>
      </c>
      <c r="I5893" t="s">
        <v>38</v>
      </c>
      <c r="J5893" t="str">
        <f>_xlfn.XLOOKUP(Table1_1[[#This Row],[Analyte]],[1]analyte_order!$B:$B,[1]analyte_order!$C:$C)</f>
        <v>919005-14-4</v>
      </c>
      <c r="K5893">
        <f>_xlfn.XLOOKUP(Table1_1[[#This Row],[CAS_rn]],[1]analyte_order!$C:$C,[1]analyte_order!$E:$E)</f>
        <v>35</v>
      </c>
      <c r="L5893" s="3">
        <v>4.2250000000000003E-2</v>
      </c>
    </row>
    <row r="5894" spans="1:12" x14ac:dyDescent="0.3">
      <c r="A5894" t="s">
        <v>288</v>
      </c>
      <c r="B5894" s="1">
        <v>44427</v>
      </c>
      <c r="C5894" s="1" t="str">
        <f t="shared" si="92"/>
        <v>21231</v>
      </c>
      <c r="D5894" t="s">
        <v>250</v>
      </c>
      <c r="E5894" t="s">
        <v>110</v>
      </c>
      <c r="F5894" t="s">
        <v>113</v>
      </c>
      <c r="G5894">
        <v>27</v>
      </c>
      <c r="H5894">
        <v>306.10000000000002</v>
      </c>
      <c r="I5894" t="s">
        <v>39</v>
      </c>
      <c r="J5894" t="str">
        <f>_xlfn.XLOOKUP(Table1_1[[#This Row],[Analyte]],[1]analyte_order!$B:$B,[1]analyte_order!$C:$C)</f>
        <v>756426-58-1</v>
      </c>
      <c r="K5894">
        <f>_xlfn.XLOOKUP(Table1_1[[#This Row],[CAS_rn]],[1]analyte_order!$C:$C,[1]analyte_order!$E:$E)</f>
        <v>36</v>
      </c>
      <c r="L5894" s="3">
        <v>4.2250000000000003E-2</v>
      </c>
    </row>
    <row r="5895" spans="1:12" x14ac:dyDescent="0.3">
      <c r="A5895" t="s">
        <v>288</v>
      </c>
      <c r="B5895" s="1">
        <v>44427</v>
      </c>
      <c r="C5895" s="1" t="str">
        <f t="shared" si="92"/>
        <v>21231</v>
      </c>
      <c r="D5895" t="s">
        <v>250</v>
      </c>
      <c r="E5895" t="s">
        <v>110</v>
      </c>
      <c r="F5895" t="s">
        <v>113</v>
      </c>
      <c r="G5895">
        <v>27</v>
      </c>
      <c r="H5895">
        <v>306.10000000000002</v>
      </c>
      <c r="I5895" t="s">
        <v>40</v>
      </c>
      <c r="J5895" t="str">
        <f>_xlfn.XLOOKUP(Table1_1[[#This Row],[Analyte]],[1]analyte_order!$B:$B,[1]analyte_order!$C:$C)</f>
        <v>763051-92-9</v>
      </c>
      <c r="K5895">
        <f>_xlfn.XLOOKUP(Table1_1[[#This Row],[CAS_rn]],[1]analyte_order!$C:$C,[1]analyte_order!$E:$E)</f>
        <v>37</v>
      </c>
      <c r="L5895" s="3">
        <v>4.2250000000000003E-2</v>
      </c>
    </row>
    <row r="5896" spans="1:12" x14ac:dyDescent="0.3">
      <c r="A5896" t="s">
        <v>288</v>
      </c>
      <c r="B5896" s="1">
        <v>44427</v>
      </c>
      <c r="C5896" s="1" t="str">
        <f t="shared" si="92"/>
        <v>21231</v>
      </c>
      <c r="D5896" t="s">
        <v>250</v>
      </c>
      <c r="E5896" t="s">
        <v>110</v>
      </c>
      <c r="F5896" t="s">
        <v>113</v>
      </c>
      <c r="G5896">
        <v>27</v>
      </c>
      <c r="H5896">
        <v>306.10000000000002</v>
      </c>
      <c r="I5896" t="s">
        <v>41</v>
      </c>
      <c r="J5896" t="str">
        <f>_xlfn.XLOOKUP(Table1_1[[#This Row],[Analyte]],[1]analyte_order!$B:$B,[1]analyte_order!$C:$C)</f>
        <v>356-02-5</v>
      </c>
      <c r="K5896">
        <f>_xlfn.XLOOKUP(Table1_1[[#This Row],[CAS_rn]],[1]analyte_order!$C:$C,[1]analyte_order!$E:$E)</f>
        <v>38</v>
      </c>
      <c r="L5896" s="3">
        <v>0.42249999999999999</v>
      </c>
    </row>
    <row r="5897" spans="1:12" x14ac:dyDescent="0.3">
      <c r="A5897" t="s">
        <v>288</v>
      </c>
      <c r="B5897" s="1">
        <v>44427</v>
      </c>
      <c r="C5897" s="1" t="str">
        <f t="shared" si="92"/>
        <v>21231</v>
      </c>
      <c r="D5897" t="s">
        <v>250</v>
      </c>
      <c r="E5897" t="s">
        <v>110</v>
      </c>
      <c r="F5897" t="s">
        <v>113</v>
      </c>
      <c r="G5897">
        <v>27</v>
      </c>
      <c r="H5897">
        <v>306.10000000000002</v>
      </c>
      <c r="I5897" t="s">
        <v>42</v>
      </c>
      <c r="J5897" t="str">
        <f>_xlfn.XLOOKUP(Table1_1[[#This Row],[Analyte]],[1]analyte_order!$B:$B,[1]analyte_order!$C:$C)</f>
        <v>914637-49-3</v>
      </c>
      <c r="K5897">
        <f>_xlfn.XLOOKUP(Table1_1[[#This Row],[CAS_rn]],[1]analyte_order!$C:$C,[1]analyte_order!$E:$E)</f>
        <v>39</v>
      </c>
      <c r="L5897" s="3">
        <v>4.2250000000000003E-2</v>
      </c>
    </row>
    <row r="5898" spans="1:12" x14ac:dyDescent="0.3">
      <c r="A5898" t="s">
        <v>288</v>
      </c>
      <c r="B5898" s="1">
        <v>44427</v>
      </c>
      <c r="C5898" s="1" t="str">
        <f t="shared" si="92"/>
        <v>21231</v>
      </c>
      <c r="D5898" t="s">
        <v>250</v>
      </c>
      <c r="E5898" t="s">
        <v>110</v>
      </c>
      <c r="F5898" t="s">
        <v>113</v>
      </c>
      <c r="G5898">
        <v>27</v>
      </c>
      <c r="H5898">
        <v>306.10000000000002</v>
      </c>
      <c r="I5898" t="s">
        <v>43</v>
      </c>
      <c r="J5898" t="str">
        <f>_xlfn.XLOOKUP(Table1_1[[#This Row],[Analyte]],[1]analyte_order!$B:$B,[1]analyte_order!$C:$C)</f>
        <v>812-70-4</v>
      </c>
      <c r="K5898">
        <f>_xlfn.XLOOKUP(Table1_1[[#This Row],[CAS_rn]],[1]analyte_order!$C:$C,[1]analyte_order!$E:$E)</f>
        <v>40</v>
      </c>
      <c r="L5898" s="3">
        <v>1.34</v>
      </c>
    </row>
    <row r="5899" spans="1:12" x14ac:dyDescent="0.3">
      <c r="A5899" t="s">
        <v>288</v>
      </c>
      <c r="B5899" s="1">
        <v>44427</v>
      </c>
      <c r="C5899" s="1" t="str">
        <f t="shared" si="92"/>
        <v>21231</v>
      </c>
      <c r="D5899" t="s">
        <v>250</v>
      </c>
      <c r="E5899" t="s">
        <v>110</v>
      </c>
      <c r="F5899" t="s">
        <v>113</v>
      </c>
      <c r="G5899">
        <v>27</v>
      </c>
      <c r="H5899">
        <v>306.10000000000002</v>
      </c>
      <c r="I5899" t="s">
        <v>44</v>
      </c>
      <c r="J5899" t="str">
        <f>_xlfn.XLOOKUP(Table1_1[[#This Row],[Analyte]],[1]analyte_order!$B:$B,[1]analyte_order!$C:$C)</f>
        <v>53826-12-3</v>
      </c>
      <c r="K5899">
        <f>_xlfn.XLOOKUP(Table1_1[[#This Row],[CAS_rn]],[1]analyte_order!$C:$C,[1]analyte_order!$E:$E)</f>
        <v>41</v>
      </c>
      <c r="L5899" s="3">
        <v>0.1055</v>
      </c>
    </row>
    <row r="5900" spans="1:12" x14ac:dyDescent="0.3">
      <c r="A5900" t="s">
        <v>288</v>
      </c>
      <c r="B5900" s="1">
        <v>44427</v>
      </c>
      <c r="C5900" s="1" t="str">
        <f t="shared" si="92"/>
        <v>21231</v>
      </c>
      <c r="D5900" t="s">
        <v>250</v>
      </c>
      <c r="E5900" t="s">
        <v>110</v>
      </c>
      <c r="F5900" t="s">
        <v>113</v>
      </c>
      <c r="G5900">
        <v>27</v>
      </c>
      <c r="H5900">
        <v>306.10000000000002</v>
      </c>
      <c r="I5900" t="s">
        <v>45</v>
      </c>
      <c r="J5900" t="str">
        <f>_xlfn.XLOOKUP(Table1_1[[#This Row],[Analyte]],[1]analyte_order!$B:$B,[1]analyte_order!$C:$C)</f>
        <v>27854-31-5</v>
      </c>
      <c r="K5900">
        <f>_xlfn.XLOOKUP(Table1_1[[#This Row],[CAS_rn]],[1]analyte_order!$C:$C,[1]analyte_order!$E:$E)</f>
        <v>42</v>
      </c>
      <c r="L5900" s="3">
        <v>0.1055</v>
      </c>
    </row>
    <row r="5901" spans="1:12" x14ac:dyDescent="0.3">
      <c r="A5901" t="s">
        <v>288</v>
      </c>
      <c r="B5901" s="1">
        <v>44427</v>
      </c>
      <c r="C5901" s="1" t="str">
        <f t="shared" si="92"/>
        <v>21231</v>
      </c>
      <c r="D5901" t="s">
        <v>250</v>
      </c>
      <c r="E5901" t="s">
        <v>110</v>
      </c>
      <c r="F5901" t="s">
        <v>113</v>
      </c>
      <c r="G5901">
        <v>27</v>
      </c>
      <c r="H5901">
        <v>306.10000000000002</v>
      </c>
      <c r="I5901" t="s">
        <v>46</v>
      </c>
      <c r="J5901" t="str">
        <f>_xlfn.XLOOKUP(Table1_1[[#This Row],[Analyte]],[1]analyte_order!$B:$B,[1]analyte_order!$C:$C)</f>
        <v>53826-13-4</v>
      </c>
      <c r="K5901">
        <f>_xlfn.XLOOKUP(Table1_1[[#This Row],[CAS_rn]],[1]analyte_order!$C:$C,[1]analyte_order!$E:$E)</f>
        <v>43</v>
      </c>
      <c r="L5901" s="3">
        <v>4.2250000000000003E-2</v>
      </c>
    </row>
    <row r="5902" spans="1:12" x14ac:dyDescent="0.3">
      <c r="A5902" t="s">
        <v>288</v>
      </c>
      <c r="B5902" s="1">
        <v>44427</v>
      </c>
      <c r="C5902" s="1" t="str">
        <f t="shared" si="92"/>
        <v>21231</v>
      </c>
      <c r="D5902" t="s">
        <v>250</v>
      </c>
      <c r="E5902" t="s">
        <v>110</v>
      </c>
      <c r="F5902" t="s">
        <v>113</v>
      </c>
      <c r="G5902">
        <v>27</v>
      </c>
      <c r="H5902">
        <v>306.10000000000002</v>
      </c>
      <c r="I5902" t="s">
        <v>47</v>
      </c>
      <c r="J5902" t="str">
        <f>_xlfn.XLOOKUP(Table1_1[[#This Row],[Analyte]],[1]analyte_order!$B:$B,[1]analyte_order!$C:$C)</f>
        <v>161094-75-3</v>
      </c>
      <c r="K5902">
        <f>_xlfn.XLOOKUP(Table1_1[[#This Row],[CAS_rn]],[1]analyte_order!$C:$C,[1]analyte_order!$E:$E)</f>
        <v>44</v>
      </c>
      <c r="L5902" s="3">
        <v>4.2250000000000003E-2</v>
      </c>
    </row>
    <row r="5903" spans="1:12" x14ac:dyDescent="0.3">
      <c r="A5903" t="s">
        <v>288</v>
      </c>
      <c r="B5903" s="1">
        <v>44427</v>
      </c>
      <c r="C5903" s="1" t="str">
        <f t="shared" si="92"/>
        <v>21231</v>
      </c>
      <c r="D5903" t="s">
        <v>250</v>
      </c>
      <c r="E5903" t="s">
        <v>110</v>
      </c>
      <c r="F5903" t="s">
        <v>113</v>
      </c>
      <c r="G5903">
        <v>27</v>
      </c>
      <c r="H5903">
        <v>306.10000000000002</v>
      </c>
      <c r="I5903" t="s">
        <v>48</v>
      </c>
      <c r="J5903" t="str">
        <f>_xlfn.XLOOKUP(Table1_1[[#This Row],[Analyte]],[1]analyte_order!$B:$B,[1]analyte_order!$C:$C)</f>
        <v>70887-84-2</v>
      </c>
      <c r="K5903">
        <f>_xlfn.XLOOKUP(Table1_1[[#This Row],[CAS_rn]],[1]analyte_order!$C:$C,[1]analyte_order!$E:$E)</f>
        <v>45</v>
      </c>
      <c r="L5903" s="3">
        <v>4.2250000000000003E-2</v>
      </c>
    </row>
    <row r="5904" spans="1:12" x14ac:dyDescent="0.3">
      <c r="A5904" t="s">
        <v>288</v>
      </c>
      <c r="B5904" s="1">
        <v>44427</v>
      </c>
      <c r="C5904" s="1" t="str">
        <f t="shared" si="92"/>
        <v>21231</v>
      </c>
      <c r="D5904" t="s">
        <v>250</v>
      </c>
      <c r="E5904" t="s">
        <v>110</v>
      </c>
      <c r="F5904" t="s">
        <v>113</v>
      </c>
      <c r="G5904">
        <v>27</v>
      </c>
      <c r="H5904">
        <v>306.10000000000002</v>
      </c>
      <c r="I5904" t="s">
        <v>49</v>
      </c>
      <c r="J5904" t="str">
        <f>_xlfn.XLOOKUP(Table1_1[[#This Row],[Analyte]],[1]analyte_order!$B:$B,[1]analyte_order!$C:$C)</f>
        <v>57677-95-9</v>
      </c>
      <c r="K5904">
        <f>_xlfn.XLOOKUP(Table1_1[[#This Row],[CAS_rn]],[1]analyte_order!$C:$C,[1]analyte_order!$E:$E)</f>
        <v>46</v>
      </c>
      <c r="L5904" s="3">
        <v>0.1055</v>
      </c>
    </row>
    <row r="5905" spans="1:12" x14ac:dyDescent="0.3">
      <c r="A5905" t="s">
        <v>288</v>
      </c>
      <c r="B5905" s="1">
        <v>44427</v>
      </c>
      <c r="C5905" s="1" t="str">
        <f t="shared" si="92"/>
        <v>21231</v>
      </c>
      <c r="D5905" t="s">
        <v>250</v>
      </c>
      <c r="E5905" t="s">
        <v>110</v>
      </c>
      <c r="F5905" t="s">
        <v>113</v>
      </c>
      <c r="G5905">
        <v>27</v>
      </c>
      <c r="H5905">
        <v>306.10000000000002</v>
      </c>
      <c r="I5905" t="s">
        <v>50</v>
      </c>
      <c r="J5905" t="str">
        <f>_xlfn.XLOOKUP(Table1_1[[#This Row],[Analyte]],[1]analyte_order!$B:$B,[1]analyte_order!$C:$C)</f>
        <v>30334-69-1</v>
      </c>
      <c r="K5905">
        <f>_xlfn.XLOOKUP(Table1_1[[#This Row],[CAS_rn]],[1]analyte_order!$C:$C,[1]analyte_order!$E:$E)</f>
        <v>51</v>
      </c>
      <c r="L5905" s="3">
        <v>0.1055</v>
      </c>
    </row>
    <row r="5906" spans="1:12" x14ac:dyDescent="0.3">
      <c r="A5906" t="s">
        <v>288</v>
      </c>
      <c r="B5906" s="1">
        <v>44427</v>
      </c>
      <c r="C5906" s="1" t="str">
        <f t="shared" si="92"/>
        <v>21231</v>
      </c>
      <c r="D5906" t="s">
        <v>250</v>
      </c>
      <c r="E5906" t="s">
        <v>110</v>
      </c>
      <c r="F5906" t="s">
        <v>113</v>
      </c>
      <c r="G5906">
        <v>27</v>
      </c>
      <c r="H5906">
        <v>306.10000000000002</v>
      </c>
      <c r="I5906" t="s">
        <v>51</v>
      </c>
      <c r="J5906" t="str">
        <f>_xlfn.XLOOKUP(Table1_1[[#This Row],[Analyte]],[1]analyte_order!$B:$B,[1]analyte_order!$C:$C)</f>
        <v>41997-13-1</v>
      </c>
      <c r="K5906">
        <f>_xlfn.XLOOKUP(Table1_1[[#This Row],[CAS_rn]],[1]analyte_order!$C:$C,[1]analyte_order!$E:$E)</f>
        <v>52</v>
      </c>
      <c r="L5906" s="3">
        <v>30.3</v>
      </c>
    </row>
    <row r="5907" spans="1:12" x14ac:dyDescent="0.3">
      <c r="A5907" t="s">
        <v>288</v>
      </c>
      <c r="B5907" s="1">
        <v>44427</v>
      </c>
      <c r="C5907" s="1" t="str">
        <f t="shared" si="92"/>
        <v>21231</v>
      </c>
      <c r="D5907" t="s">
        <v>250</v>
      </c>
      <c r="E5907" t="s">
        <v>110</v>
      </c>
      <c r="F5907" t="s">
        <v>113</v>
      </c>
      <c r="G5907">
        <v>27</v>
      </c>
      <c r="H5907">
        <v>306.10000000000002</v>
      </c>
      <c r="I5907" t="s">
        <v>52</v>
      </c>
      <c r="J5907" t="str">
        <f>_xlfn.XLOOKUP(Table1_1[[#This Row],[Analyte]],[1]analyte_order!$B:$B,[1]analyte_order!$C:$C)</f>
        <v>423-41-6</v>
      </c>
      <c r="K5907">
        <f>_xlfn.XLOOKUP(Table1_1[[#This Row],[CAS_rn]],[1]analyte_order!$C:$C,[1]analyte_order!$E:$E)</f>
        <v>53</v>
      </c>
      <c r="L5907" s="3">
        <v>0.1055</v>
      </c>
    </row>
    <row r="5908" spans="1:12" x14ac:dyDescent="0.3">
      <c r="A5908" t="s">
        <v>288</v>
      </c>
      <c r="B5908" s="1">
        <v>44427</v>
      </c>
      <c r="C5908" s="1" t="str">
        <f t="shared" si="92"/>
        <v>21231</v>
      </c>
      <c r="D5908" t="s">
        <v>250</v>
      </c>
      <c r="E5908" t="s">
        <v>110</v>
      </c>
      <c r="F5908" t="s">
        <v>113</v>
      </c>
      <c r="G5908">
        <v>27</v>
      </c>
      <c r="H5908">
        <v>306.10000000000002</v>
      </c>
      <c r="I5908" t="s">
        <v>53</v>
      </c>
      <c r="J5908" t="str">
        <f>_xlfn.XLOOKUP(Table1_1[[#This Row],[Analyte]],[1]analyte_order!$B:$B,[1]analyte_order!$C:$C)</f>
        <v>777011-38-8</v>
      </c>
      <c r="K5908">
        <f>_xlfn.XLOOKUP(Table1_1[[#This Row],[CAS_rn]],[1]analyte_order!$C:$C,[1]analyte_order!$E:$E)</f>
        <v>54</v>
      </c>
      <c r="L5908" s="3">
        <v>10.3</v>
      </c>
    </row>
    <row r="5909" spans="1:12" x14ac:dyDescent="0.3">
      <c r="A5909" t="s">
        <v>288</v>
      </c>
      <c r="B5909" s="1">
        <v>44427</v>
      </c>
      <c r="C5909" s="1" t="str">
        <f t="shared" si="92"/>
        <v>21231</v>
      </c>
      <c r="D5909" t="s">
        <v>250</v>
      </c>
      <c r="E5909" t="s">
        <v>110</v>
      </c>
      <c r="F5909" t="s">
        <v>113</v>
      </c>
      <c r="G5909">
        <v>27</v>
      </c>
      <c r="H5909">
        <v>306.10000000000002</v>
      </c>
      <c r="I5909" t="s">
        <v>54</v>
      </c>
      <c r="J5909" t="str">
        <f>_xlfn.XLOOKUP(Table1_1[[#This Row],[Analyte]],[1]analyte_order!$B:$B,[1]analyte_order!$C:$C)</f>
        <v>646-83-3</v>
      </c>
      <c r="K5909">
        <f>_xlfn.XLOOKUP(Table1_1[[#This Row],[CAS_rn]],[1]analyte_order!$C:$C,[1]analyte_order!$E:$E)</f>
        <v>55</v>
      </c>
      <c r="L5909" s="3">
        <v>0.1055</v>
      </c>
    </row>
    <row r="5910" spans="1:12" x14ac:dyDescent="0.3">
      <c r="A5910" t="s">
        <v>288</v>
      </c>
      <c r="B5910" s="1">
        <v>44427</v>
      </c>
      <c r="C5910" s="1" t="str">
        <f t="shared" si="92"/>
        <v>21231</v>
      </c>
      <c r="D5910" t="s">
        <v>250</v>
      </c>
      <c r="E5910" t="s">
        <v>110</v>
      </c>
      <c r="F5910" t="s">
        <v>113</v>
      </c>
      <c r="G5910">
        <v>27</v>
      </c>
      <c r="H5910">
        <v>306.10000000000002</v>
      </c>
      <c r="I5910" t="s">
        <v>55</v>
      </c>
      <c r="J5910" t="str">
        <f>_xlfn.XLOOKUP(Table1_1[[#This Row],[Analyte]],[1]analyte_order!$B:$B,[1]analyte_order!$C:$C)</f>
        <v>678-41-1</v>
      </c>
      <c r="K5910">
        <f>_xlfn.XLOOKUP(Table1_1[[#This Row],[CAS_rn]],[1]analyte_order!$C:$C,[1]analyte_order!$E:$E)</f>
        <v>56</v>
      </c>
      <c r="L5910" s="3">
        <v>4.2250000000000003E-2</v>
      </c>
    </row>
    <row r="5911" spans="1:12" x14ac:dyDescent="0.3">
      <c r="A5911" t="s">
        <v>288</v>
      </c>
      <c r="B5911" s="1">
        <v>44427</v>
      </c>
      <c r="C5911" s="1" t="str">
        <f t="shared" si="92"/>
        <v>21231</v>
      </c>
      <c r="D5911" t="s">
        <v>250</v>
      </c>
      <c r="E5911" t="s">
        <v>110</v>
      </c>
      <c r="F5911" t="s">
        <v>113</v>
      </c>
      <c r="G5911">
        <v>27</v>
      </c>
      <c r="H5911">
        <v>306.10000000000002</v>
      </c>
      <c r="I5911" t="s">
        <v>56</v>
      </c>
      <c r="J5911" t="str">
        <f>_xlfn.XLOOKUP(Table1_1[[#This Row],[Analyte]],[1]analyte_order!$B:$B,[1]analyte_order!$C:$C)</f>
        <v>2965-52-8</v>
      </c>
      <c r="K5911">
        <f>_xlfn.XLOOKUP(Table1_1[[#This Row],[CAS_rn]],[1]analyte_order!$C:$C,[1]analyte_order!$E:$E)</f>
        <v>57</v>
      </c>
      <c r="L5911" s="3">
        <v>4.2250000000000003E-2</v>
      </c>
    </row>
    <row r="5912" spans="1:12" x14ac:dyDescent="0.3">
      <c r="A5912" t="s">
        <v>289</v>
      </c>
      <c r="B5912" s="1">
        <v>44427</v>
      </c>
      <c r="C5912" s="1" t="str">
        <f t="shared" si="92"/>
        <v>21231</v>
      </c>
      <c r="D5912" t="s">
        <v>250</v>
      </c>
      <c r="E5912" t="s">
        <v>110</v>
      </c>
      <c r="F5912" t="s">
        <v>115</v>
      </c>
      <c r="G5912">
        <v>27</v>
      </c>
      <c r="H5912">
        <v>306.10000000000002</v>
      </c>
      <c r="I5912" t="s">
        <v>7</v>
      </c>
      <c r="J5912" t="str">
        <f>_xlfn.XLOOKUP(Table1_1[[#This Row],[Analyte]],[1]analyte_order!$B:$B,[1]analyte_order!$C:$C)</f>
        <v>375-22-4</v>
      </c>
      <c r="K5912">
        <f>_xlfn.XLOOKUP(Table1_1[[#This Row],[CAS_rn]],[1]analyte_order!$C:$C,[1]analyte_order!$E:$E)</f>
        <v>1</v>
      </c>
      <c r="L5912" s="3">
        <v>3.875E-2</v>
      </c>
    </row>
    <row r="5913" spans="1:12" x14ac:dyDescent="0.3">
      <c r="A5913" t="s">
        <v>289</v>
      </c>
      <c r="B5913" s="1">
        <v>44427</v>
      </c>
      <c r="C5913" s="1" t="str">
        <f t="shared" si="92"/>
        <v>21231</v>
      </c>
      <c r="D5913" t="s">
        <v>250</v>
      </c>
      <c r="E5913" t="s">
        <v>110</v>
      </c>
      <c r="F5913" t="s">
        <v>115</v>
      </c>
      <c r="G5913">
        <v>27</v>
      </c>
      <c r="H5913">
        <v>306.10000000000002</v>
      </c>
      <c r="I5913" t="s">
        <v>8</v>
      </c>
      <c r="J5913" t="str">
        <f>_xlfn.XLOOKUP(Table1_1[[#This Row],[Analyte]],[1]analyte_order!$B:$B,[1]analyte_order!$C:$C)</f>
        <v>2706-90-3</v>
      </c>
      <c r="K5913">
        <f>_xlfn.XLOOKUP(Table1_1[[#This Row],[CAS_rn]],[1]analyte_order!$C:$C,[1]analyte_order!$E:$E)</f>
        <v>2</v>
      </c>
      <c r="L5913" s="3">
        <v>3.875E-2</v>
      </c>
    </row>
    <row r="5914" spans="1:12" x14ac:dyDescent="0.3">
      <c r="A5914" t="s">
        <v>289</v>
      </c>
      <c r="B5914" s="1">
        <v>44427</v>
      </c>
      <c r="C5914" s="1" t="str">
        <f t="shared" si="92"/>
        <v>21231</v>
      </c>
      <c r="D5914" t="s">
        <v>250</v>
      </c>
      <c r="E5914" t="s">
        <v>110</v>
      </c>
      <c r="F5914" t="s">
        <v>115</v>
      </c>
      <c r="G5914">
        <v>27</v>
      </c>
      <c r="H5914">
        <v>306.10000000000002</v>
      </c>
      <c r="I5914" t="s">
        <v>9</v>
      </c>
      <c r="J5914" t="str">
        <f>_xlfn.XLOOKUP(Table1_1[[#This Row],[Analyte]],[1]analyte_order!$B:$B,[1]analyte_order!$C:$C)</f>
        <v>307-24-4</v>
      </c>
      <c r="K5914">
        <f>_xlfn.XLOOKUP(Table1_1[[#This Row],[CAS_rn]],[1]analyte_order!$C:$C,[1]analyte_order!$E:$E)</f>
        <v>3</v>
      </c>
      <c r="L5914" s="3">
        <v>3.875E-2</v>
      </c>
    </row>
    <row r="5915" spans="1:12" x14ac:dyDescent="0.3">
      <c r="A5915" t="s">
        <v>289</v>
      </c>
      <c r="B5915" s="1">
        <v>44427</v>
      </c>
      <c r="C5915" s="1" t="str">
        <f t="shared" si="92"/>
        <v>21231</v>
      </c>
      <c r="D5915" t="s">
        <v>250</v>
      </c>
      <c r="E5915" t="s">
        <v>110</v>
      </c>
      <c r="F5915" t="s">
        <v>115</v>
      </c>
      <c r="G5915">
        <v>27</v>
      </c>
      <c r="H5915">
        <v>306.10000000000002</v>
      </c>
      <c r="I5915" t="s">
        <v>10</v>
      </c>
      <c r="J5915" t="str">
        <f>_xlfn.XLOOKUP(Table1_1[[#This Row],[Analyte]],[1]analyte_order!$B:$B,[1]analyte_order!$C:$C)</f>
        <v>375-85-9</v>
      </c>
      <c r="K5915">
        <f>_xlfn.XLOOKUP(Table1_1[[#This Row],[CAS_rn]],[1]analyte_order!$C:$C,[1]analyte_order!$E:$E)</f>
        <v>4</v>
      </c>
      <c r="L5915" s="3">
        <v>3.875E-2</v>
      </c>
    </row>
    <row r="5916" spans="1:12" x14ac:dyDescent="0.3">
      <c r="A5916" t="s">
        <v>289</v>
      </c>
      <c r="B5916" s="1">
        <v>44427</v>
      </c>
      <c r="C5916" s="1" t="str">
        <f t="shared" si="92"/>
        <v>21231</v>
      </c>
      <c r="D5916" t="s">
        <v>250</v>
      </c>
      <c r="E5916" t="s">
        <v>110</v>
      </c>
      <c r="F5916" t="s">
        <v>115</v>
      </c>
      <c r="G5916">
        <v>27</v>
      </c>
      <c r="H5916">
        <v>306.10000000000002</v>
      </c>
      <c r="I5916" t="s">
        <v>11</v>
      </c>
      <c r="J5916" t="str">
        <f>_xlfn.XLOOKUP(Table1_1[[#This Row],[Analyte]],[1]analyte_order!$B:$B,[1]analyte_order!$C:$C)</f>
        <v>335-67-1</v>
      </c>
      <c r="K5916">
        <f>_xlfn.XLOOKUP(Table1_1[[#This Row],[CAS_rn]],[1]analyte_order!$C:$C,[1]analyte_order!$E:$E)</f>
        <v>5</v>
      </c>
      <c r="L5916" s="3">
        <v>3.875E-2</v>
      </c>
    </row>
    <row r="5917" spans="1:12" x14ac:dyDescent="0.3">
      <c r="A5917" t="s">
        <v>289</v>
      </c>
      <c r="B5917" s="1">
        <v>44427</v>
      </c>
      <c r="C5917" s="1" t="str">
        <f t="shared" si="92"/>
        <v>21231</v>
      </c>
      <c r="D5917" t="s">
        <v>250</v>
      </c>
      <c r="E5917" t="s">
        <v>110</v>
      </c>
      <c r="F5917" t="s">
        <v>115</v>
      </c>
      <c r="G5917">
        <v>27</v>
      </c>
      <c r="H5917">
        <v>306.10000000000002</v>
      </c>
      <c r="I5917" t="s">
        <v>12</v>
      </c>
      <c r="J5917" t="str">
        <f>_xlfn.XLOOKUP(Table1_1[[#This Row],[Analyte]],[1]analyte_order!$B:$B,[1]analyte_order!$C:$C)</f>
        <v>375-95-1</v>
      </c>
      <c r="K5917">
        <f>_xlfn.XLOOKUP(Table1_1[[#This Row],[CAS_rn]],[1]analyte_order!$C:$C,[1]analyte_order!$E:$E)</f>
        <v>6</v>
      </c>
      <c r="L5917" s="3">
        <v>3.875E-2</v>
      </c>
    </row>
    <row r="5918" spans="1:12" x14ac:dyDescent="0.3">
      <c r="A5918" t="s">
        <v>289</v>
      </c>
      <c r="B5918" s="1">
        <v>44427</v>
      </c>
      <c r="C5918" s="1" t="str">
        <f t="shared" si="92"/>
        <v>21231</v>
      </c>
      <c r="D5918" t="s">
        <v>250</v>
      </c>
      <c r="E5918" t="s">
        <v>110</v>
      </c>
      <c r="F5918" t="s">
        <v>115</v>
      </c>
      <c r="G5918">
        <v>27</v>
      </c>
      <c r="H5918">
        <v>306.10000000000002</v>
      </c>
      <c r="I5918" t="s">
        <v>19</v>
      </c>
      <c r="J5918" t="str">
        <f>_xlfn.XLOOKUP(Table1_1[[#This Row],[Analyte]],[1]analyte_order!$B:$B,[1]analyte_order!$C:$C)</f>
        <v>335-76-2</v>
      </c>
      <c r="K5918">
        <f>_xlfn.XLOOKUP(Table1_1[[#This Row],[CAS_rn]],[1]analyte_order!$C:$C,[1]analyte_order!$E:$E)</f>
        <v>7</v>
      </c>
      <c r="L5918" s="3">
        <v>1.92</v>
      </c>
    </row>
    <row r="5919" spans="1:12" x14ac:dyDescent="0.3">
      <c r="A5919" t="s">
        <v>289</v>
      </c>
      <c r="B5919" s="1">
        <v>44427</v>
      </c>
      <c r="C5919" s="1" t="str">
        <f t="shared" si="92"/>
        <v>21231</v>
      </c>
      <c r="D5919" t="s">
        <v>250</v>
      </c>
      <c r="E5919" t="s">
        <v>110</v>
      </c>
      <c r="F5919" t="s">
        <v>115</v>
      </c>
      <c r="G5919">
        <v>27</v>
      </c>
      <c r="H5919">
        <v>306.10000000000002</v>
      </c>
      <c r="I5919" t="s">
        <v>20</v>
      </c>
      <c r="J5919" t="str">
        <f>_xlfn.XLOOKUP(Table1_1[[#This Row],[Analyte]],[1]analyte_order!$B:$B,[1]analyte_order!$C:$C)</f>
        <v>2058-94-8</v>
      </c>
      <c r="K5919">
        <f>_xlfn.XLOOKUP(Table1_1[[#This Row],[CAS_rn]],[1]analyte_order!$C:$C,[1]analyte_order!$E:$E)</f>
        <v>8</v>
      </c>
      <c r="L5919" s="3">
        <v>3.62</v>
      </c>
    </row>
    <row r="5920" spans="1:12" x14ac:dyDescent="0.3">
      <c r="A5920" t="s">
        <v>289</v>
      </c>
      <c r="B5920" s="1">
        <v>44427</v>
      </c>
      <c r="C5920" s="1" t="str">
        <f t="shared" si="92"/>
        <v>21231</v>
      </c>
      <c r="D5920" t="s">
        <v>250</v>
      </c>
      <c r="E5920" t="s">
        <v>110</v>
      </c>
      <c r="F5920" t="s">
        <v>115</v>
      </c>
      <c r="G5920">
        <v>27</v>
      </c>
      <c r="H5920">
        <v>306.10000000000002</v>
      </c>
      <c r="I5920" t="s">
        <v>21</v>
      </c>
      <c r="J5920" t="str">
        <f>_xlfn.XLOOKUP(Table1_1[[#This Row],[Analyte]],[1]analyte_order!$B:$B,[1]analyte_order!$C:$C)</f>
        <v>307-55-1</v>
      </c>
      <c r="K5920">
        <f>_xlfn.XLOOKUP(Table1_1[[#This Row],[CAS_rn]],[1]analyte_order!$C:$C,[1]analyte_order!$E:$E)</f>
        <v>9</v>
      </c>
      <c r="L5920" s="3">
        <v>4.45</v>
      </c>
    </row>
    <row r="5921" spans="1:12" x14ac:dyDescent="0.3">
      <c r="A5921" t="s">
        <v>289</v>
      </c>
      <c r="B5921" s="1">
        <v>44427</v>
      </c>
      <c r="C5921" s="1" t="str">
        <f t="shared" si="92"/>
        <v>21231</v>
      </c>
      <c r="D5921" t="s">
        <v>250</v>
      </c>
      <c r="E5921" t="s">
        <v>110</v>
      </c>
      <c r="F5921" t="s">
        <v>115</v>
      </c>
      <c r="G5921">
        <v>27</v>
      </c>
      <c r="H5921">
        <v>306.10000000000002</v>
      </c>
      <c r="I5921" t="s">
        <v>22</v>
      </c>
      <c r="J5921" t="str">
        <f>_xlfn.XLOOKUP(Table1_1[[#This Row],[Analyte]],[1]analyte_order!$B:$B,[1]analyte_order!$C:$C)</f>
        <v>72629-94-8</v>
      </c>
      <c r="K5921">
        <f>_xlfn.XLOOKUP(Table1_1[[#This Row],[CAS_rn]],[1]analyte_order!$C:$C,[1]analyte_order!$E:$E)</f>
        <v>10</v>
      </c>
      <c r="L5921" s="3">
        <v>3.82</v>
      </c>
    </row>
    <row r="5922" spans="1:12" x14ac:dyDescent="0.3">
      <c r="A5922" t="s">
        <v>289</v>
      </c>
      <c r="B5922" s="1">
        <v>44427</v>
      </c>
      <c r="C5922" s="1" t="str">
        <f t="shared" si="92"/>
        <v>21231</v>
      </c>
      <c r="D5922" t="s">
        <v>250</v>
      </c>
      <c r="E5922" t="s">
        <v>110</v>
      </c>
      <c r="F5922" t="s">
        <v>115</v>
      </c>
      <c r="G5922">
        <v>27</v>
      </c>
      <c r="H5922">
        <v>306.10000000000002</v>
      </c>
      <c r="I5922" t="s">
        <v>23</v>
      </c>
      <c r="J5922" t="str">
        <f>_xlfn.XLOOKUP(Table1_1[[#This Row],[Analyte]],[1]analyte_order!$B:$B,[1]analyte_order!$C:$C)</f>
        <v>376-06-7</v>
      </c>
      <c r="K5922">
        <f>_xlfn.XLOOKUP(Table1_1[[#This Row],[CAS_rn]],[1]analyte_order!$C:$C,[1]analyte_order!$E:$E)</f>
        <v>11</v>
      </c>
      <c r="L5922" s="3">
        <v>2.84</v>
      </c>
    </row>
    <row r="5923" spans="1:12" x14ac:dyDescent="0.3">
      <c r="A5923" t="s">
        <v>289</v>
      </c>
      <c r="B5923" s="1">
        <v>44427</v>
      </c>
      <c r="C5923" s="1" t="str">
        <f t="shared" si="92"/>
        <v>21231</v>
      </c>
      <c r="D5923" t="s">
        <v>250</v>
      </c>
      <c r="E5923" t="s">
        <v>110</v>
      </c>
      <c r="F5923" t="s">
        <v>115</v>
      </c>
      <c r="G5923">
        <v>27</v>
      </c>
      <c r="H5923">
        <v>306.10000000000002</v>
      </c>
      <c r="I5923" t="s">
        <v>24</v>
      </c>
      <c r="J5923" t="str">
        <f>_xlfn.XLOOKUP(Table1_1[[#This Row],[Analyte]],[1]analyte_order!$B:$B,[1]analyte_order!$C:$C)</f>
        <v>67905-19-5</v>
      </c>
      <c r="K5923">
        <f>_xlfn.XLOOKUP(Table1_1[[#This Row],[CAS_rn]],[1]analyte_order!$C:$C,[1]analyte_order!$E:$E)</f>
        <v>12</v>
      </c>
      <c r="L5923" s="3">
        <v>3.875E-2</v>
      </c>
    </row>
    <row r="5924" spans="1:12" x14ac:dyDescent="0.3">
      <c r="A5924" t="s">
        <v>289</v>
      </c>
      <c r="B5924" s="1">
        <v>44427</v>
      </c>
      <c r="C5924" s="1" t="str">
        <f t="shared" si="92"/>
        <v>21231</v>
      </c>
      <c r="D5924" t="s">
        <v>250</v>
      </c>
      <c r="E5924" t="s">
        <v>110</v>
      </c>
      <c r="F5924" t="s">
        <v>115</v>
      </c>
      <c r="G5924">
        <v>27</v>
      </c>
      <c r="H5924">
        <v>306.10000000000002</v>
      </c>
      <c r="I5924" t="s">
        <v>13</v>
      </c>
      <c r="J5924" t="str">
        <f>_xlfn.XLOOKUP(Table1_1[[#This Row],[Analyte]],[1]analyte_order!$B:$B,[1]analyte_order!$C:$C)</f>
        <v>375-73-5</v>
      </c>
      <c r="K5924">
        <f>_xlfn.XLOOKUP(Table1_1[[#This Row],[CAS_rn]],[1]analyte_order!$C:$C,[1]analyte_order!$E:$E)</f>
        <v>14</v>
      </c>
      <c r="L5924" s="3">
        <v>3.875E-2</v>
      </c>
    </row>
    <row r="5925" spans="1:12" x14ac:dyDescent="0.3">
      <c r="A5925" t="s">
        <v>289</v>
      </c>
      <c r="B5925" s="1">
        <v>44427</v>
      </c>
      <c r="C5925" s="1" t="str">
        <f t="shared" si="92"/>
        <v>21231</v>
      </c>
      <c r="D5925" t="s">
        <v>250</v>
      </c>
      <c r="E5925" t="s">
        <v>110</v>
      </c>
      <c r="F5925" t="s">
        <v>115</v>
      </c>
      <c r="G5925">
        <v>27</v>
      </c>
      <c r="H5925">
        <v>306.10000000000002</v>
      </c>
      <c r="I5925" t="s">
        <v>14</v>
      </c>
      <c r="J5925" t="str">
        <f>_xlfn.XLOOKUP(Table1_1[[#This Row],[Analyte]],[1]analyte_order!$B:$B,[1]analyte_order!$C:$C)</f>
        <v>2706-91-4</v>
      </c>
      <c r="K5925">
        <f>_xlfn.XLOOKUP(Table1_1[[#This Row],[CAS_rn]],[1]analyte_order!$C:$C,[1]analyte_order!$E:$E)</f>
        <v>15</v>
      </c>
      <c r="L5925" s="3">
        <v>9.7000000000000003E-2</v>
      </c>
    </row>
    <row r="5926" spans="1:12" x14ac:dyDescent="0.3">
      <c r="A5926" t="s">
        <v>289</v>
      </c>
      <c r="B5926" s="1">
        <v>44427</v>
      </c>
      <c r="C5926" s="1" t="str">
        <f t="shared" si="92"/>
        <v>21231</v>
      </c>
      <c r="D5926" t="s">
        <v>250</v>
      </c>
      <c r="E5926" t="s">
        <v>110</v>
      </c>
      <c r="F5926" t="s">
        <v>115</v>
      </c>
      <c r="G5926">
        <v>27</v>
      </c>
      <c r="H5926">
        <v>306.10000000000002</v>
      </c>
      <c r="I5926" t="s">
        <v>15</v>
      </c>
      <c r="J5926" t="str">
        <f>_xlfn.XLOOKUP(Table1_1[[#This Row],[Analyte]],[1]analyte_order!$B:$B,[1]analyte_order!$C:$C)</f>
        <v>355-46-4</v>
      </c>
      <c r="K5926">
        <f>_xlfn.XLOOKUP(Table1_1[[#This Row],[CAS_rn]],[1]analyte_order!$C:$C,[1]analyte_order!$E:$E)</f>
        <v>16</v>
      </c>
      <c r="L5926" s="3">
        <v>1.2</v>
      </c>
    </row>
    <row r="5927" spans="1:12" x14ac:dyDescent="0.3">
      <c r="A5927" t="s">
        <v>289</v>
      </c>
      <c r="B5927" s="1">
        <v>44427</v>
      </c>
      <c r="C5927" s="1" t="str">
        <f t="shared" si="92"/>
        <v>21231</v>
      </c>
      <c r="D5927" t="s">
        <v>250</v>
      </c>
      <c r="E5927" t="s">
        <v>110</v>
      </c>
      <c r="F5927" t="s">
        <v>115</v>
      </c>
      <c r="G5927">
        <v>27</v>
      </c>
      <c r="H5927">
        <v>306.10000000000002</v>
      </c>
      <c r="I5927" t="s">
        <v>16</v>
      </c>
      <c r="J5927" t="str">
        <f>_xlfn.XLOOKUP(Table1_1[[#This Row],[Analyte]],[1]analyte_order!$B:$B,[1]analyte_order!$C:$C)</f>
        <v>375-92-8</v>
      </c>
      <c r="K5927">
        <f>_xlfn.XLOOKUP(Table1_1[[#This Row],[CAS_rn]],[1]analyte_order!$C:$C,[1]analyte_order!$E:$E)</f>
        <v>17</v>
      </c>
      <c r="L5927" s="3">
        <v>9.7000000000000003E-2</v>
      </c>
    </row>
    <row r="5928" spans="1:12" x14ac:dyDescent="0.3">
      <c r="A5928" t="s">
        <v>289</v>
      </c>
      <c r="B5928" s="1">
        <v>44427</v>
      </c>
      <c r="C5928" s="1" t="str">
        <f t="shared" si="92"/>
        <v>21231</v>
      </c>
      <c r="D5928" t="s">
        <v>250</v>
      </c>
      <c r="E5928" t="s">
        <v>110</v>
      </c>
      <c r="F5928" t="s">
        <v>115</v>
      </c>
      <c r="G5928">
        <v>27</v>
      </c>
      <c r="H5928">
        <v>306.10000000000002</v>
      </c>
      <c r="I5928" t="s">
        <v>17</v>
      </c>
      <c r="J5928" t="str">
        <f>_xlfn.XLOOKUP(Table1_1[[#This Row],[Analyte]],[1]analyte_order!$B:$B,[1]analyte_order!$C:$C)</f>
        <v>1763-23-1</v>
      </c>
      <c r="K5928">
        <f>_xlfn.XLOOKUP(Table1_1[[#This Row],[CAS_rn]],[1]analyte_order!$C:$C,[1]analyte_order!$E:$E)</f>
        <v>18</v>
      </c>
      <c r="L5928" s="3">
        <v>838</v>
      </c>
    </row>
    <row r="5929" spans="1:12" x14ac:dyDescent="0.3">
      <c r="A5929" t="s">
        <v>289</v>
      </c>
      <c r="B5929" s="1">
        <v>44427</v>
      </c>
      <c r="C5929" s="1" t="str">
        <f t="shared" si="92"/>
        <v>21231</v>
      </c>
      <c r="D5929" t="s">
        <v>250</v>
      </c>
      <c r="E5929" t="s">
        <v>110</v>
      </c>
      <c r="F5929" t="s">
        <v>115</v>
      </c>
      <c r="G5929">
        <v>27</v>
      </c>
      <c r="H5929">
        <v>306.10000000000002</v>
      </c>
      <c r="I5929" t="s">
        <v>25</v>
      </c>
      <c r="J5929" t="str">
        <f>_xlfn.XLOOKUP(Table1_1[[#This Row],[Analyte]],[1]analyte_order!$B:$B,[1]analyte_order!$C:$C)</f>
        <v>68259-12-1</v>
      </c>
      <c r="K5929">
        <f>_xlfn.XLOOKUP(Table1_1[[#This Row],[CAS_rn]],[1]analyte_order!$C:$C,[1]analyte_order!$E:$E)</f>
        <v>19</v>
      </c>
      <c r="L5929" s="3">
        <v>3.96</v>
      </c>
    </row>
    <row r="5930" spans="1:12" x14ac:dyDescent="0.3">
      <c r="A5930" t="s">
        <v>289</v>
      </c>
      <c r="B5930" s="1">
        <v>44427</v>
      </c>
      <c r="C5930" s="1" t="str">
        <f t="shared" si="92"/>
        <v>21231</v>
      </c>
      <c r="D5930" t="s">
        <v>250</v>
      </c>
      <c r="E5930" t="s">
        <v>110</v>
      </c>
      <c r="F5930" t="s">
        <v>115</v>
      </c>
      <c r="G5930">
        <v>27</v>
      </c>
      <c r="H5930">
        <v>306.10000000000002</v>
      </c>
      <c r="I5930" t="s">
        <v>26</v>
      </c>
      <c r="J5930" t="str">
        <f>_xlfn.XLOOKUP(Table1_1[[#This Row],[Analyte]],[1]analyte_order!$B:$B,[1]analyte_order!$C:$C)</f>
        <v>335-77-3</v>
      </c>
      <c r="K5930">
        <f>_xlfn.XLOOKUP(Table1_1[[#This Row],[CAS_rn]],[1]analyte_order!$C:$C,[1]analyte_order!$E:$E)</f>
        <v>20</v>
      </c>
      <c r="L5930" s="3">
        <v>5.52</v>
      </c>
    </row>
    <row r="5931" spans="1:12" x14ac:dyDescent="0.3">
      <c r="A5931" t="s">
        <v>289</v>
      </c>
      <c r="B5931" s="1">
        <v>44427</v>
      </c>
      <c r="C5931" s="1" t="str">
        <f t="shared" si="92"/>
        <v>21231</v>
      </c>
      <c r="D5931" t="s">
        <v>250</v>
      </c>
      <c r="E5931" t="s">
        <v>110</v>
      </c>
      <c r="F5931" t="s">
        <v>115</v>
      </c>
      <c r="G5931">
        <v>27</v>
      </c>
      <c r="H5931">
        <v>306.10000000000002</v>
      </c>
      <c r="I5931" t="s">
        <v>27</v>
      </c>
      <c r="J5931" t="str">
        <f>_xlfn.XLOOKUP(Table1_1[[#This Row],[Analyte]],[1]analyte_order!$B:$B,[1]analyte_order!$C:$C)</f>
        <v>79780-39-5</v>
      </c>
      <c r="K5931">
        <f>_xlfn.XLOOKUP(Table1_1[[#This Row],[CAS_rn]],[1]analyte_order!$C:$C,[1]analyte_order!$E:$E)</f>
        <v>21</v>
      </c>
      <c r="L5931" s="3">
        <v>1.56</v>
      </c>
    </row>
    <row r="5932" spans="1:12" x14ac:dyDescent="0.3">
      <c r="A5932" t="s">
        <v>289</v>
      </c>
      <c r="B5932" s="1">
        <v>44427</v>
      </c>
      <c r="C5932" s="1" t="str">
        <f t="shared" si="92"/>
        <v>21231</v>
      </c>
      <c r="D5932" t="s">
        <v>250</v>
      </c>
      <c r="E5932" t="s">
        <v>110</v>
      </c>
      <c r="F5932" t="s">
        <v>115</v>
      </c>
      <c r="G5932">
        <v>27</v>
      </c>
      <c r="H5932">
        <v>306.10000000000002</v>
      </c>
      <c r="I5932" t="s">
        <v>28</v>
      </c>
      <c r="J5932" t="str">
        <f>_xlfn.XLOOKUP(Table1_1[[#This Row],[Analyte]],[1]analyte_order!$B:$B,[1]analyte_order!$C:$C)</f>
        <v>757124-72-4</v>
      </c>
      <c r="K5932">
        <f>_xlfn.XLOOKUP(Table1_1[[#This Row],[CAS_rn]],[1]analyte_order!$C:$C,[1]analyte_order!$E:$E)</f>
        <v>22</v>
      </c>
      <c r="L5932" s="3">
        <v>9.7000000000000003E-2</v>
      </c>
    </row>
    <row r="5933" spans="1:12" x14ac:dyDescent="0.3">
      <c r="A5933" t="s">
        <v>289</v>
      </c>
      <c r="B5933" s="1">
        <v>44427</v>
      </c>
      <c r="C5933" s="1" t="str">
        <f t="shared" si="92"/>
        <v>21231</v>
      </c>
      <c r="D5933" t="s">
        <v>250</v>
      </c>
      <c r="E5933" t="s">
        <v>110</v>
      </c>
      <c r="F5933" t="s">
        <v>115</v>
      </c>
      <c r="G5933">
        <v>27</v>
      </c>
      <c r="H5933">
        <v>306.10000000000002</v>
      </c>
      <c r="I5933" t="s">
        <v>18</v>
      </c>
      <c r="J5933" t="str">
        <f>_xlfn.XLOOKUP(Table1_1[[#This Row],[Analyte]],[1]analyte_order!$B:$B,[1]analyte_order!$C:$C)</f>
        <v>27619-97-2</v>
      </c>
      <c r="K5933">
        <f>_xlfn.XLOOKUP(Table1_1[[#This Row],[CAS_rn]],[1]analyte_order!$C:$C,[1]analyte_order!$E:$E)</f>
        <v>23</v>
      </c>
      <c r="L5933" s="3">
        <v>3.875E-2</v>
      </c>
    </row>
    <row r="5934" spans="1:12" x14ac:dyDescent="0.3">
      <c r="A5934" t="s">
        <v>289</v>
      </c>
      <c r="B5934" s="1">
        <v>44427</v>
      </c>
      <c r="C5934" s="1" t="str">
        <f t="shared" si="92"/>
        <v>21231</v>
      </c>
      <c r="D5934" t="s">
        <v>250</v>
      </c>
      <c r="E5934" t="s">
        <v>110</v>
      </c>
      <c r="F5934" t="s">
        <v>115</v>
      </c>
      <c r="G5934">
        <v>27</v>
      </c>
      <c r="H5934">
        <v>306.10000000000002</v>
      </c>
      <c r="I5934" t="s">
        <v>29</v>
      </c>
      <c r="J5934" t="str">
        <f>_xlfn.XLOOKUP(Table1_1[[#This Row],[Analyte]],[1]analyte_order!$B:$B,[1]analyte_order!$C:$C)</f>
        <v>39108-34-4</v>
      </c>
      <c r="K5934">
        <f>_xlfn.XLOOKUP(Table1_1[[#This Row],[CAS_rn]],[1]analyte_order!$C:$C,[1]analyte_order!$E:$E)</f>
        <v>24</v>
      </c>
      <c r="L5934" s="3">
        <v>0.19800000000000001</v>
      </c>
    </row>
    <row r="5935" spans="1:12" x14ac:dyDescent="0.3">
      <c r="A5935" t="s">
        <v>289</v>
      </c>
      <c r="B5935" s="1">
        <v>44427</v>
      </c>
      <c r="C5935" s="1" t="str">
        <f t="shared" si="92"/>
        <v>21231</v>
      </c>
      <c r="D5935" t="s">
        <v>250</v>
      </c>
      <c r="E5935" t="s">
        <v>110</v>
      </c>
      <c r="F5935" t="s">
        <v>115</v>
      </c>
      <c r="G5935">
        <v>27</v>
      </c>
      <c r="H5935">
        <v>306.10000000000002</v>
      </c>
      <c r="I5935" t="s">
        <v>30</v>
      </c>
      <c r="J5935" t="str">
        <f>_xlfn.XLOOKUP(Table1_1[[#This Row],[Analyte]],[1]analyte_order!$B:$B,[1]analyte_order!$C:$C)</f>
        <v>120226-60-0</v>
      </c>
      <c r="K5935">
        <f>_xlfn.XLOOKUP(Table1_1[[#This Row],[CAS_rn]],[1]analyte_order!$C:$C,[1]analyte_order!$E:$E)</f>
        <v>25</v>
      </c>
      <c r="L5935" s="3">
        <v>1.41</v>
      </c>
    </row>
    <row r="5936" spans="1:12" x14ac:dyDescent="0.3">
      <c r="A5936" t="s">
        <v>289</v>
      </c>
      <c r="B5936" s="1">
        <v>44427</v>
      </c>
      <c r="C5936" s="1" t="str">
        <f t="shared" si="92"/>
        <v>21231</v>
      </c>
      <c r="D5936" t="s">
        <v>250</v>
      </c>
      <c r="E5936" t="s">
        <v>110</v>
      </c>
      <c r="F5936" t="s">
        <v>115</v>
      </c>
      <c r="G5936">
        <v>27</v>
      </c>
      <c r="H5936">
        <v>306.10000000000002</v>
      </c>
      <c r="I5936" t="s">
        <v>31</v>
      </c>
      <c r="J5936" t="str">
        <f>_xlfn.XLOOKUP(Table1_1[[#This Row],[Analyte]],[1]analyte_order!$B:$B,[1]analyte_order!$C:$C)</f>
        <v>2355-31-9</v>
      </c>
      <c r="K5936">
        <f>_xlfn.XLOOKUP(Table1_1[[#This Row],[CAS_rn]],[1]analyte_order!$C:$C,[1]analyte_order!$E:$E)</f>
        <v>26</v>
      </c>
      <c r="L5936" s="3">
        <v>3.875E-2</v>
      </c>
    </row>
    <row r="5937" spans="1:12" x14ac:dyDescent="0.3">
      <c r="A5937" t="s">
        <v>289</v>
      </c>
      <c r="B5937" s="1">
        <v>44427</v>
      </c>
      <c r="C5937" s="1" t="str">
        <f t="shared" si="92"/>
        <v>21231</v>
      </c>
      <c r="D5937" t="s">
        <v>250</v>
      </c>
      <c r="E5937" t="s">
        <v>110</v>
      </c>
      <c r="F5937" t="s">
        <v>115</v>
      </c>
      <c r="G5937">
        <v>27</v>
      </c>
      <c r="H5937">
        <v>306.10000000000002</v>
      </c>
      <c r="I5937" t="s">
        <v>32</v>
      </c>
      <c r="J5937" t="str">
        <f>_xlfn.XLOOKUP(Table1_1[[#This Row],[Analyte]],[1]analyte_order!$B:$B,[1]analyte_order!$C:$C)</f>
        <v>2991-50-6</v>
      </c>
      <c r="K5937">
        <f>_xlfn.XLOOKUP(Table1_1[[#This Row],[CAS_rn]],[1]analyte_order!$C:$C,[1]analyte_order!$E:$E)</f>
        <v>27</v>
      </c>
      <c r="L5937" s="3">
        <v>3.875E-2</v>
      </c>
    </row>
    <row r="5938" spans="1:12" x14ac:dyDescent="0.3">
      <c r="A5938" t="s">
        <v>289</v>
      </c>
      <c r="B5938" s="1">
        <v>44427</v>
      </c>
      <c r="C5938" s="1" t="str">
        <f t="shared" si="92"/>
        <v>21231</v>
      </c>
      <c r="D5938" t="s">
        <v>250</v>
      </c>
      <c r="E5938" t="s">
        <v>110</v>
      </c>
      <c r="F5938" t="s">
        <v>115</v>
      </c>
      <c r="G5938">
        <v>27</v>
      </c>
      <c r="H5938">
        <v>306.10000000000002</v>
      </c>
      <c r="I5938" t="s">
        <v>33</v>
      </c>
      <c r="J5938" t="str">
        <f>_xlfn.XLOOKUP(Table1_1[[#This Row],[Analyte]],[1]analyte_order!$B:$B,[1]analyte_order!$C:$C)</f>
        <v>754-91-6</v>
      </c>
      <c r="K5938">
        <f>_xlfn.XLOOKUP(Table1_1[[#This Row],[CAS_rn]],[1]analyte_order!$C:$C,[1]analyte_order!$E:$E)</f>
        <v>28</v>
      </c>
      <c r="L5938" s="3">
        <v>0.32900000000000001</v>
      </c>
    </row>
    <row r="5939" spans="1:12" x14ac:dyDescent="0.3">
      <c r="A5939" t="s">
        <v>289</v>
      </c>
      <c r="B5939" s="1">
        <v>44427</v>
      </c>
      <c r="C5939" s="1" t="str">
        <f t="shared" si="92"/>
        <v>21231</v>
      </c>
      <c r="D5939" t="s">
        <v>250</v>
      </c>
      <c r="E5939" t="s">
        <v>110</v>
      </c>
      <c r="F5939" t="s">
        <v>115</v>
      </c>
      <c r="G5939">
        <v>27</v>
      </c>
      <c r="H5939">
        <v>306.10000000000002</v>
      </c>
      <c r="I5939" t="s">
        <v>34</v>
      </c>
      <c r="J5939" t="str">
        <f>_xlfn.XLOOKUP(Table1_1[[#This Row],[Analyte]],[1]analyte_order!$B:$B,[1]analyte_order!$C:$C)</f>
        <v>2806-24-8</v>
      </c>
      <c r="K5939">
        <f>_xlfn.XLOOKUP(Table1_1[[#This Row],[CAS_rn]],[1]analyte_order!$C:$C,[1]analyte_order!$E:$E)</f>
        <v>29</v>
      </c>
      <c r="L5939" s="3">
        <v>3.875E-2</v>
      </c>
    </row>
    <row r="5940" spans="1:12" x14ac:dyDescent="0.3">
      <c r="A5940" t="s">
        <v>289</v>
      </c>
      <c r="B5940" s="1">
        <v>44427</v>
      </c>
      <c r="C5940" s="1" t="str">
        <f t="shared" si="92"/>
        <v>21231</v>
      </c>
      <c r="D5940" t="s">
        <v>250</v>
      </c>
      <c r="E5940" t="s">
        <v>110</v>
      </c>
      <c r="F5940" t="s">
        <v>115</v>
      </c>
      <c r="G5940">
        <v>27</v>
      </c>
      <c r="H5940">
        <v>306.10000000000002</v>
      </c>
      <c r="I5940" t="s">
        <v>35</v>
      </c>
      <c r="J5940" t="str">
        <f>_xlfn.XLOOKUP(Table1_1[[#This Row],[Analyte]],[1]analyte_order!$B:$B,[1]analyte_order!$C:$C)</f>
        <v>31506-32-8</v>
      </c>
      <c r="K5940">
        <f>_xlfn.XLOOKUP(Table1_1[[#This Row],[CAS_rn]],[1]analyte_order!$C:$C,[1]analyte_order!$E:$E)</f>
        <v>30</v>
      </c>
      <c r="L5940" s="3">
        <v>3.875E-2</v>
      </c>
    </row>
    <row r="5941" spans="1:12" x14ac:dyDescent="0.3">
      <c r="A5941" t="s">
        <v>289</v>
      </c>
      <c r="B5941" s="1">
        <v>44427</v>
      </c>
      <c r="C5941" s="1" t="str">
        <f t="shared" si="92"/>
        <v>21231</v>
      </c>
      <c r="D5941" t="s">
        <v>250</v>
      </c>
      <c r="E5941" t="s">
        <v>110</v>
      </c>
      <c r="F5941" t="s">
        <v>115</v>
      </c>
      <c r="G5941">
        <v>27</v>
      </c>
      <c r="H5941">
        <v>306.10000000000002</v>
      </c>
      <c r="I5941" t="s">
        <v>36</v>
      </c>
      <c r="J5941" t="str">
        <f>_xlfn.XLOOKUP(Table1_1[[#This Row],[Analyte]],[1]analyte_order!$B:$B,[1]analyte_order!$C:$C)</f>
        <v>4151-50-2</v>
      </c>
      <c r="K5941">
        <f>_xlfn.XLOOKUP(Table1_1[[#This Row],[CAS_rn]],[1]analyte_order!$C:$C,[1]analyte_order!$E:$E)</f>
        <v>31</v>
      </c>
      <c r="L5941" s="3">
        <v>3.875E-2</v>
      </c>
    </row>
    <row r="5942" spans="1:12" x14ac:dyDescent="0.3">
      <c r="A5942" t="s">
        <v>289</v>
      </c>
      <c r="B5942" s="1">
        <v>44427</v>
      </c>
      <c r="C5942" s="1" t="str">
        <f t="shared" si="92"/>
        <v>21231</v>
      </c>
      <c r="D5942" t="s">
        <v>250</v>
      </c>
      <c r="E5942" t="s">
        <v>110</v>
      </c>
      <c r="F5942" t="s">
        <v>115</v>
      </c>
      <c r="G5942">
        <v>27</v>
      </c>
      <c r="H5942">
        <v>306.10000000000002</v>
      </c>
      <c r="I5942" t="s">
        <v>37</v>
      </c>
      <c r="J5942" t="str">
        <f>_xlfn.XLOOKUP(Table1_1[[#This Row],[Analyte]],[1]analyte_order!$B:$B,[1]analyte_order!$C:$C)</f>
        <v>13252-13-6</v>
      </c>
      <c r="K5942">
        <f>_xlfn.XLOOKUP(Table1_1[[#This Row],[CAS_rn]],[1]analyte_order!$C:$C,[1]analyte_order!$E:$E)</f>
        <v>34</v>
      </c>
      <c r="L5942" s="3">
        <v>3.875E-2</v>
      </c>
    </row>
    <row r="5943" spans="1:12" x14ac:dyDescent="0.3">
      <c r="A5943" t="s">
        <v>289</v>
      </c>
      <c r="B5943" s="1">
        <v>44427</v>
      </c>
      <c r="C5943" s="1" t="str">
        <f t="shared" si="92"/>
        <v>21231</v>
      </c>
      <c r="D5943" t="s">
        <v>250</v>
      </c>
      <c r="E5943" t="s">
        <v>110</v>
      </c>
      <c r="F5943" t="s">
        <v>115</v>
      </c>
      <c r="G5943">
        <v>27</v>
      </c>
      <c r="H5943">
        <v>306.10000000000002</v>
      </c>
      <c r="I5943" t="s">
        <v>38</v>
      </c>
      <c r="J5943" t="str">
        <f>_xlfn.XLOOKUP(Table1_1[[#This Row],[Analyte]],[1]analyte_order!$B:$B,[1]analyte_order!$C:$C)</f>
        <v>919005-14-4</v>
      </c>
      <c r="K5943">
        <f>_xlfn.XLOOKUP(Table1_1[[#This Row],[CAS_rn]],[1]analyte_order!$C:$C,[1]analyte_order!$E:$E)</f>
        <v>35</v>
      </c>
      <c r="L5943" s="3">
        <v>3.875E-2</v>
      </c>
    </row>
    <row r="5944" spans="1:12" x14ac:dyDescent="0.3">
      <c r="A5944" t="s">
        <v>289</v>
      </c>
      <c r="B5944" s="1">
        <v>44427</v>
      </c>
      <c r="C5944" s="1" t="str">
        <f t="shared" si="92"/>
        <v>21231</v>
      </c>
      <c r="D5944" t="s">
        <v>250</v>
      </c>
      <c r="E5944" t="s">
        <v>110</v>
      </c>
      <c r="F5944" t="s">
        <v>115</v>
      </c>
      <c r="G5944">
        <v>27</v>
      </c>
      <c r="H5944">
        <v>306.10000000000002</v>
      </c>
      <c r="I5944" t="s">
        <v>39</v>
      </c>
      <c r="J5944" t="str">
        <f>_xlfn.XLOOKUP(Table1_1[[#This Row],[Analyte]],[1]analyte_order!$B:$B,[1]analyte_order!$C:$C)</f>
        <v>756426-58-1</v>
      </c>
      <c r="K5944">
        <f>_xlfn.XLOOKUP(Table1_1[[#This Row],[CAS_rn]],[1]analyte_order!$C:$C,[1]analyte_order!$E:$E)</f>
        <v>36</v>
      </c>
      <c r="L5944" s="3">
        <v>3.875E-2</v>
      </c>
    </row>
    <row r="5945" spans="1:12" x14ac:dyDescent="0.3">
      <c r="A5945" t="s">
        <v>289</v>
      </c>
      <c r="B5945" s="1">
        <v>44427</v>
      </c>
      <c r="C5945" s="1" t="str">
        <f t="shared" si="92"/>
        <v>21231</v>
      </c>
      <c r="D5945" t="s">
        <v>250</v>
      </c>
      <c r="E5945" t="s">
        <v>110</v>
      </c>
      <c r="F5945" t="s">
        <v>115</v>
      </c>
      <c r="G5945">
        <v>27</v>
      </c>
      <c r="H5945">
        <v>306.10000000000002</v>
      </c>
      <c r="I5945" t="s">
        <v>40</v>
      </c>
      <c r="J5945" t="str">
        <f>_xlfn.XLOOKUP(Table1_1[[#This Row],[Analyte]],[1]analyte_order!$B:$B,[1]analyte_order!$C:$C)</f>
        <v>763051-92-9</v>
      </c>
      <c r="K5945">
        <f>_xlfn.XLOOKUP(Table1_1[[#This Row],[CAS_rn]],[1]analyte_order!$C:$C,[1]analyte_order!$E:$E)</f>
        <v>37</v>
      </c>
      <c r="L5945" s="3">
        <v>3.875E-2</v>
      </c>
    </row>
    <row r="5946" spans="1:12" x14ac:dyDescent="0.3">
      <c r="A5946" t="s">
        <v>289</v>
      </c>
      <c r="B5946" s="1">
        <v>44427</v>
      </c>
      <c r="C5946" s="1" t="str">
        <f t="shared" si="92"/>
        <v>21231</v>
      </c>
      <c r="D5946" t="s">
        <v>250</v>
      </c>
      <c r="E5946" t="s">
        <v>110</v>
      </c>
      <c r="F5946" t="s">
        <v>115</v>
      </c>
      <c r="G5946">
        <v>27</v>
      </c>
      <c r="H5946">
        <v>306.10000000000002</v>
      </c>
      <c r="I5946" t="s">
        <v>41</v>
      </c>
      <c r="J5946" t="str">
        <f>_xlfn.XLOOKUP(Table1_1[[#This Row],[Analyte]],[1]analyte_order!$B:$B,[1]analyte_order!$C:$C)</f>
        <v>356-02-5</v>
      </c>
      <c r="K5946">
        <f>_xlfn.XLOOKUP(Table1_1[[#This Row],[CAS_rn]],[1]analyte_order!$C:$C,[1]analyte_order!$E:$E)</f>
        <v>38</v>
      </c>
      <c r="L5946" s="3">
        <v>0.38750000000000001</v>
      </c>
    </row>
    <row r="5947" spans="1:12" x14ac:dyDescent="0.3">
      <c r="A5947" t="s">
        <v>289</v>
      </c>
      <c r="B5947" s="1">
        <v>44427</v>
      </c>
      <c r="C5947" s="1" t="str">
        <f t="shared" si="92"/>
        <v>21231</v>
      </c>
      <c r="D5947" t="s">
        <v>250</v>
      </c>
      <c r="E5947" t="s">
        <v>110</v>
      </c>
      <c r="F5947" t="s">
        <v>115</v>
      </c>
      <c r="G5947">
        <v>27</v>
      </c>
      <c r="H5947">
        <v>306.10000000000002</v>
      </c>
      <c r="I5947" t="s">
        <v>42</v>
      </c>
      <c r="J5947" t="str">
        <f>_xlfn.XLOOKUP(Table1_1[[#This Row],[Analyte]],[1]analyte_order!$B:$B,[1]analyte_order!$C:$C)</f>
        <v>914637-49-3</v>
      </c>
      <c r="K5947">
        <f>_xlfn.XLOOKUP(Table1_1[[#This Row],[CAS_rn]],[1]analyte_order!$C:$C,[1]analyte_order!$E:$E)</f>
        <v>39</v>
      </c>
      <c r="L5947" s="3">
        <v>3.875E-2</v>
      </c>
    </row>
    <row r="5948" spans="1:12" x14ac:dyDescent="0.3">
      <c r="A5948" t="s">
        <v>289</v>
      </c>
      <c r="B5948" s="1">
        <v>44427</v>
      </c>
      <c r="C5948" s="1" t="str">
        <f t="shared" si="92"/>
        <v>21231</v>
      </c>
      <c r="D5948" t="s">
        <v>250</v>
      </c>
      <c r="E5948" t="s">
        <v>110</v>
      </c>
      <c r="F5948" t="s">
        <v>115</v>
      </c>
      <c r="G5948">
        <v>27</v>
      </c>
      <c r="H5948">
        <v>306.10000000000002</v>
      </c>
      <c r="I5948" t="s">
        <v>43</v>
      </c>
      <c r="J5948" t="str">
        <f>_xlfn.XLOOKUP(Table1_1[[#This Row],[Analyte]],[1]analyte_order!$B:$B,[1]analyte_order!$C:$C)</f>
        <v>812-70-4</v>
      </c>
      <c r="K5948">
        <f>_xlfn.XLOOKUP(Table1_1[[#This Row],[CAS_rn]],[1]analyte_order!$C:$C,[1]analyte_order!$E:$E)</f>
        <v>40</v>
      </c>
      <c r="L5948" s="3">
        <v>3.875E-2</v>
      </c>
    </row>
    <row r="5949" spans="1:12" x14ac:dyDescent="0.3">
      <c r="A5949" t="s">
        <v>289</v>
      </c>
      <c r="B5949" s="1">
        <v>44427</v>
      </c>
      <c r="C5949" s="1" t="str">
        <f t="shared" si="92"/>
        <v>21231</v>
      </c>
      <c r="D5949" t="s">
        <v>250</v>
      </c>
      <c r="E5949" t="s">
        <v>110</v>
      </c>
      <c r="F5949" t="s">
        <v>115</v>
      </c>
      <c r="G5949">
        <v>27</v>
      </c>
      <c r="H5949">
        <v>306.10000000000002</v>
      </c>
      <c r="I5949" t="s">
        <v>44</v>
      </c>
      <c r="J5949" t="str">
        <f>_xlfn.XLOOKUP(Table1_1[[#This Row],[Analyte]],[1]analyte_order!$B:$B,[1]analyte_order!$C:$C)</f>
        <v>53826-12-3</v>
      </c>
      <c r="K5949">
        <f>_xlfn.XLOOKUP(Table1_1[[#This Row],[CAS_rn]],[1]analyte_order!$C:$C,[1]analyte_order!$E:$E)</f>
        <v>41</v>
      </c>
      <c r="L5949" s="3">
        <v>9.7000000000000003E-2</v>
      </c>
    </row>
    <row r="5950" spans="1:12" x14ac:dyDescent="0.3">
      <c r="A5950" t="s">
        <v>289</v>
      </c>
      <c r="B5950" s="1">
        <v>44427</v>
      </c>
      <c r="C5950" s="1" t="str">
        <f t="shared" si="92"/>
        <v>21231</v>
      </c>
      <c r="D5950" t="s">
        <v>250</v>
      </c>
      <c r="E5950" t="s">
        <v>110</v>
      </c>
      <c r="F5950" t="s">
        <v>115</v>
      </c>
      <c r="G5950">
        <v>27</v>
      </c>
      <c r="H5950">
        <v>306.10000000000002</v>
      </c>
      <c r="I5950" t="s">
        <v>45</v>
      </c>
      <c r="J5950" t="str">
        <f>_xlfn.XLOOKUP(Table1_1[[#This Row],[Analyte]],[1]analyte_order!$B:$B,[1]analyte_order!$C:$C)</f>
        <v>27854-31-5</v>
      </c>
      <c r="K5950">
        <f>_xlfn.XLOOKUP(Table1_1[[#This Row],[CAS_rn]],[1]analyte_order!$C:$C,[1]analyte_order!$E:$E)</f>
        <v>42</v>
      </c>
      <c r="L5950" s="3">
        <v>9.7000000000000003E-2</v>
      </c>
    </row>
    <row r="5951" spans="1:12" x14ac:dyDescent="0.3">
      <c r="A5951" t="s">
        <v>289</v>
      </c>
      <c r="B5951" s="1">
        <v>44427</v>
      </c>
      <c r="C5951" s="1" t="str">
        <f t="shared" si="92"/>
        <v>21231</v>
      </c>
      <c r="D5951" t="s">
        <v>250</v>
      </c>
      <c r="E5951" t="s">
        <v>110</v>
      </c>
      <c r="F5951" t="s">
        <v>115</v>
      </c>
      <c r="G5951">
        <v>27</v>
      </c>
      <c r="H5951">
        <v>306.10000000000002</v>
      </c>
      <c r="I5951" t="s">
        <v>46</v>
      </c>
      <c r="J5951" t="str">
        <f>_xlfn.XLOOKUP(Table1_1[[#This Row],[Analyte]],[1]analyte_order!$B:$B,[1]analyte_order!$C:$C)</f>
        <v>53826-13-4</v>
      </c>
      <c r="K5951">
        <f>_xlfn.XLOOKUP(Table1_1[[#This Row],[CAS_rn]],[1]analyte_order!$C:$C,[1]analyte_order!$E:$E)</f>
        <v>43</v>
      </c>
      <c r="L5951" s="3">
        <v>3.875E-2</v>
      </c>
    </row>
    <row r="5952" spans="1:12" x14ac:dyDescent="0.3">
      <c r="A5952" t="s">
        <v>289</v>
      </c>
      <c r="B5952" s="1">
        <v>44427</v>
      </c>
      <c r="C5952" s="1" t="str">
        <f t="shared" si="92"/>
        <v>21231</v>
      </c>
      <c r="D5952" t="s">
        <v>250</v>
      </c>
      <c r="E5952" t="s">
        <v>110</v>
      </c>
      <c r="F5952" t="s">
        <v>115</v>
      </c>
      <c r="G5952">
        <v>27</v>
      </c>
      <c r="H5952">
        <v>306.10000000000002</v>
      </c>
      <c r="I5952" t="s">
        <v>47</v>
      </c>
      <c r="J5952" t="str">
        <f>_xlfn.XLOOKUP(Table1_1[[#This Row],[Analyte]],[1]analyte_order!$B:$B,[1]analyte_order!$C:$C)</f>
        <v>161094-75-3</v>
      </c>
      <c r="K5952">
        <f>_xlfn.XLOOKUP(Table1_1[[#This Row],[CAS_rn]],[1]analyte_order!$C:$C,[1]analyte_order!$E:$E)</f>
        <v>44</v>
      </c>
      <c r="L5952" s="3">
        <v>3.875E-2</v>
      </c>
    </row>
    <row r="5953" spans="1:12" x14ac:dyDescent="0.3">
      <c r="A5953" t="s">
        <v>289</v>
      </c>
      <c r="B5953" s="1">
        <v>44427</v>
      </c>
      <c r="C5953" s="1" t="str">
        <f t="shared" si="92"/>
        <v>21231</v>
      </c>
      <c r="D5953" t="s">
        <v>250</v>
      </c>
      <c r="E5953" t="s">
        <v>110</v>
      </c>
      <c r="F5953" t="s">
        <v>115</v>
      </c>
      <c r="G5953">
        <v>27</v>
      </c>
      <c r="H5953">
        <v>306.10000000000002</v>
      </c>
      <c r="I5953" t="s">
        <v>48</v>
      </c>
      <c r="J5953" t="str">
        <f>_xlfn.XLOOKUP(Table1_1[[#This Row],[Analyte]],[1]analyte_order!$B:$B,[1]analyte_order!$C:$C)</f>
        <v>70887-84-2</v>
      </c>
      <c r="K5953">
        <f>_xlfn.XLOOKUP(Table1_1[[#This Row],[CAS_rn]],[1]analyte_order!$C:$C,[1]analyte_order!$E:$E)</f>
        <v>45</v>
      </c>
      <c r="L5953" s="3">
        <v>3.875E-2</v>
      </c>
    </row>
    <row r="5954" spans="1:12" x14ac:dyDescent="0.3">
      <c r="A5954" t="s">
        <v>289</v>
      </c>
      <c r="B5954" s="1">
        <v>44427</v>
      </c>
      <c r="C5954" s="1" t="str">
        <f t="shared" ref="C5954:C6017" si="93">TEXT(B5954,"yy")&amp;TEXT((B5954-DATEVALUE("1/1/"&amp;TEXT(B5954,"yy"))+1),"000")</f>
        <v>21231</v>
      </c>
      <c r="D5954" t="s">
        <v>250</v>
      </c>
      <c r="E5954" t="s">
        <v>110</v>
      </c>
      <c r="F5954" t="s">
        <v>115</v>
      </c>
      <c r="G5954">
        <v>27</v>
      </c>
      <c r="H5954">
        <v>306.10000000000002</v>
      </c>
      <c r="I5954" t="s">
        <v>49</v>
      </c>
      <c r="J5954" t="str">
        <f>_xlfn.XLOOKUP(Table1_1[[#This Row],[Analyte]],[1]analyte_order!$B:$B,[1]analyte_order!$C:$C)</f>
        <v>57677-95-9</v>
      </c>
      <c r="K5954">
        <f>_xlfn.XLOOKUP(Table1_1[[#This Row],[CAS_rn]],[1]analyte_order!$C:$C,[1]analyte_order!$E:$E)</f>
        <v>46</v>
      </c>
      <c r="L5954" s="3">
        <v>9.7000000000000003E-2</v>
      </c>
    </row>
    <row r="5955" spans="1:12" x14ac:dyDescent="0.3">
      <c r="A5955" t="s">
        <v>289</v>
      </c>
      <c r="B5955" s="1">
        <v>44427</v>
      </c>
      <c r="C5955" s="1" t="str">
        <f t="shared" si="93"/>
        <v>21231</v>
      </c>
      <c r="D5955" t="s">
        <v>250</v>
      </c>
      <c r="E5955" t="s">
        <v>110</v>
      </c>
      <c r="F5955" t="s">
        <v>115</v>
      </c>
      <c r="G5955">
        <v>27</v>
      </c>
      <c r="H5955">
        <v>306.10000000000002</v>
      </c>
      <c r="I5955" t="s">
        <v>50</v>
      </c>
      <c r="J5955" t="str">
        <f>_xlfn.XLOOKUP(Table1_1[[#This Row],[Analyte]],[1]analyte_order!$B:$B,[1]analyte_order!$C:$C)</f>
        <v>30334-69-1</v>
      </c>
      <c r="K5955">
        <f>_xlfn.XLOOKUP(Table1_1[[#This Row],[CAS_rn]],[1]analyte_order!$C:$C,[1]analyte_order!$E:$E)</f>
        <v>51</v>
      </c>
      <c r="L5955" s="3">
        <v>0.79400000000000004</v>
      </c>
    </row>
    <row r="5956" spans="1:12" x14ac:dyDescent="0.3">
      <c r="A5956" t="s">
        <v>289</v>
      </c>
      <c r="B5956" s="1">
        <v>44427</v>
      </c>
      <c r="C5956" s="1" t="str">
        <f t="shared" si="93"/>
        <v>21231</v>
      </c>
      <c r="D5956" t="s">
        <v>250</v>
      </c>
      <c r="E5956" t="s">
        <v>110</v>
      </c>
      <c r="F5956" t="s">
        <v>115</v>
      </c>
      <c r="G5956">
        <v>27</v>
      </c>
      <c r="H5956">
        <v>306.10000000000002</v>
      </c>
      <c r="I5956" t="s">
        <v>51</v>
      </c>
      <c r="J5956" t="str">
        <f>_xlfn.XLOOKUP(Table1_1[[#This Row],[Analyte]],[1]analyte_order!$B:$B,[1]analyte_order!$C:$C)</f>
        <v>41997-13-1</v>
      </c>
      <c r="K5956">
        <f>_xlfn.XLOOKUP(Table1_1[[#This Row],[CAS_rn]],[1]analyte_order!$C:$C,[1]analyte_order!$E:$E)</f>
        <v>52</v>
      </c>
      <c r="L5956" s="3">
        <v>1.18</v>
      </c>
    </row>
    <row r="5957" spans="1:12" x14ac:dyDescent="0.3">
      <c r="A5957" t="s">
        <v>289</v>
      </c>
      <c r="B5957" s="1">
        <v>44427</v>
      </c>
      <c r="C5957" s="1" t="str">
        <f t="shared" si="93"/>
        <v>21231</v>
      </c>
      <c r="D5957" t="s">
        <v>250</v>
      </c>
      <c r="E5957" t="s">
        <v>110</v>
      </c>
      <c r="F5957" t="s">
        <v>115</v>
      </c>
      <c r="G5957">
        <v>27</v>
      </c>
      <c r="H5957">
        <v>306.10000000000002</v>
      </c>
      <c r="I5957" t="s">
        <v>52</v>
      </c>
      <c r="J5957" t="str">
        <f>_xlfn.XLOOKUP(Table1_1[[#This Row],[Analyte]],[1]analyte_order!$B:$B,[1]analyte_order!$C:$C)</f>
        <v>423-41-6</v>
      </c>
      <c r="K5957">
        <f>_xlfn.XLOOKUP(Table1_1[[#This Row],[CAS_rn]],[1]analyte_order!$C:$C,[1]analyte_order!$E:$E)</f>
        <v>53</v>
      </c>
      <c r="L5957" s="3">
        <v>9.7000000000000003E-2</v>
      </c>
    </row>
    <row r="5958" spans="1:12" x14ac:dyDescent="0.3">
      <c r="A5958" t="s">
        <v>289</v>
      </c>
      <c r="B5958" s="1">
        <v>44427</v>
      </c>
      <c r="C5958" s="1" t="str">
        <f t="shared" si="93"/>
        <v>21231</v>
      </c>
      <c r="D5958" t="s">
        <v>250</v>
      </c>
      <c r="E5958" t="s">
        <v>110</v>
      </c>
      <c r="F5958" t="s">
        <v>115</v>
      </c>
      <c r="G5958">
        <v>27</v>
      </c>
      <c r="H5958">
        <v>306.10000000000002</v>
      </c>
      <c r="I5958" t="s">
        <v>53</v>
      </c>
      <c r="J5958" t="str">
        <f>_xlfn.XLOOKUP(Table1_1[[#This Row],[Analyte]],[1]analyte_order!$B:$B,[1]analyte_order!$C:$C)</f>
        <v>777011-38-8</v>
      </c>
      <c r="K5958">
        <f>_xlfn.XLOOKUP(Table1_1[[#This Row],[CAS_rn]],[1]analyte_order!$C:$C,[1]analyte_order!$E:$E)</f>
        <v>54</v>
      </c>
      <c r="L5958" s="3">
        <v>0.94599999999999995</v>
      </c>
    </row>
    <row r="5959" spans="1:12" x14ac:dyDescent="0.3">
      <c r="A5959" t="s">
        <v>289</v>
      </c>
      <c r="B5959" s="1">
        <v>44427</v>
      </c>
      <c r="C5959" s="1" t="str">
        <f t="shared" si="93"/>
        <v>21231</v>
      </c>
      <c r="D5959" t="s">
        <v>250</v>
      </c>
      <c r="E5959" t="s">
        <v>110</v>
      </c>
      <c r="F5959" t="s">
        <v>115</v>
      </c>
      <c r="G5959">
        <v>27</v>
      </c>
      <c r="H5959">
        <v>306.10000000000002</v>
      </c>
      <c r="I5959" t="s">
        <v>54</v>
      </c>
      <c r="J5959" t="str">
        <f>_xlfn.XLOOKUP(Table1_1[[#This Row],[Analyte]],[1]analyte_order!$B:$B,[1]analyte_order!$C:$C)</f>
        <v>646-83-3</v>
      </c>
      <c r="K5959">
        <f>_xlfn.XLOOKUP(Table1_1[[#This Row],[CAS_rn]],[1]analyte_order!$C:$C,[1]analyte_order!$E:$E)</f>
        <v>55</v>
      </c>
      <c r="L5959" s="3">
        <v>9.7000000000000003E-2</v>
      </c>
    </row>
    <row r="5960" spans="1:12" x14ac:dyDescent="0.3">
      <c r="A5960" t="s">
        <v>289</v>
      </c>
      <c r="B5960" s="1">
        <v>44427</v>
      </c>
      <c r="C5960" s="1" t="str">
        <f t="shared" si="93"/>
        <v>21231</v>
      </c>
      <c r="D5960" t="s">
        <v>250</v>
      </c>
      <c r="E5960" t="s">
        <v>110</v>
      </c>
      <c r="F5960" t="s">
        <v>115</v>
      </c>
      <c r="G5960">
        <v>27</v>
      </c>
      <c r="H5960">
        <v>306.10000000000002</v>
      </c>
      <c r="I5960" t="s">
        <v>55</v>
      </c>
      <c r="J5960" t="str">
        <f>_xlfn.XLOOKUP(Table1_1[[#This Row],[Analyte]],[1]analyte_order!$B:$B,[1]analyte_order!$C:$C)</f>
        <v>678-41-1</v>
      </c>
      <c r="K5960">
        <f>_xlfn.XLOOKUP(Table1_1[[#This Row],[CAS_rn]],[1]analyte_order!$C:$C,[1]analyte_order!$E:$E)</f>
        <v>56</v>
      </c>
      <c r="L5960" s="3">
        <v>3.875E-2</v>
      </c>
    </row>
    <row r="5961" spans="1:12" x14ac:dyDescent="0.3">
      <c r="A5961" t="s">
        <v>289</v>
      </c>
      <c r="B5961" s="1">
        <v>44427</v>
      </c>
      <c r="C5961" s="1" t="str">
        <f t="shared" si="93"/>
        <v>21231</v>
      </c>
      <c r="D5961" t="s">
        <v>250</v>
      </c>
      <c r="E5961" t="s">
        <v>110</v>
      </c>
      <c r="F5961" t="s">
        <v>115</v>
      </c>
      <c r="G5961">
        <v>27</v>
      </c>
      <c r="H5961">
        <v>306.10000000000002</v>
      </c>
      <c r="I5961" t="s">
        <v>56</v>
      </c>
      <c r="J5961" t="str">
        <f>_xlfn.XLOOKUP(Table1_1[[#This Row],[Analyte]],[1]analyte_order!$B:$B,[1]analyte_order!$C:$C)</f>
        <v>2965-52-8</v>
      </c>
      <c r="K5961">
        <f>_xlfn.XLOOKUP(Table1_1[[#This Row],[CAS_rn]],[1]analyte_order!$C:$C,[1]analyte_order!$E:$E)</f>
        <v>57</v>
      </c>
      <c r="L5961" s="3">
        <v>3.875E-2</v>
      </c>
    </row>
    <row r="5962" spans="1:12" x14ac:dyDescent="0.3">
      <c r="A5962" t="s">
        <v>290</v>
      </c>
      <c r="B5962" s="1">
        <v>44427</v>
      </c>
      <c r="C5962" s="1" t="str">
        <f t="shared" si="93"/>
        <v>21231</v>
      </c>
      <c r="D5962" t="s">
        <v>250</v>
      </c>
      <c r="E5962" t="s">
        <v>110</v>
      </c>
      <c r="F5962" t="s">
        <v>190</v>
      </c>
      <c r="G5962">
        <v>27</v>
      </c>
      <c r="H5962">
        <v>306.10000000000002</v>
      </c>
      <c r="I5962" t="s">
        <v>7</v>
      </c>
      <c r="J5962" t="str">
        <f>_xlfn.XLOOKUP(Table1_1[[#This Row],[Analyte]],[1]analyte_order!$B:$B,[1]analyte_order!$C:$C)</f>
        <v>375-22-4</v>
      </c>
      <c r="K5962">
        <f>_xlfn.XLOOKUP(Table1_1[[#This Row],[CAS_rn]],[1]analyte_order!$C:$C,[1]analyte_order!$E:$E)</f>
        <v>1</v>
      </c>
      <c r="L5962" s="3">
        <v>7.6499999999999999E-2</v>
      </c>
    </row>
    <row r="5963" spans="1:12" x14ac:dyDescent="0.3">
      <c r="A5963" t="s">
        <v>290</v>
      </c>
      <c r="B5963" s="1">
        <v>44427</v>
      </c>
      <c r="C5963" s="1" t="str">
        <f t="shared" si="93"/>
        <v>21231</v>
      </c>
      <c r="D5963" t="s">
        <v>250</v>
      </c>
      <c r="E5963" t="s">
        <v>110</v>
      </c>
      <c r="F5963" t="s">
        <v>190</v>
      </c>
      <c r="G5963">
        <v>27</v>
      </c>
      <c r="H5963">
        <v>306.10000000000002</v>
      </c>
      <c r="I5963" t="s">
        <v>8</v>
      </c>
      <c r="J5963" t="str">
        <f>_xlfn.XLOOKUP(Table1_1[[#This Row],[Analyte]],[1]analyte_order!$B:$B,[1]analyte_order!$C:$C)</f>
        <v>2706-90-3</v>
      </c>
      <c r="K5963">
        <f>_xlfn.XLOOKUP(Table1_1[[#This Row],[CAS_rn]],[1]analyte_order!$C:$C,[1]analyte_order!$E:$E)</f>
        <v>2</v>
      </c>
      <c r="L5963" s="3">
        <v>7.6499999999999999E-2</v>
      </c>
    </row>
    <row r="5964" spans="1:12" x14ac:dyDescent="0.3">
      <c r="A5964" t="s">
        <v>290</v>
      </c>
      <c r="B5964" s="1">
        <v>44427</v>
      </c>
      <c r="C5964" s="1" t="str">
        <f t="shared" si="93"/>
        <v>21231</v>
      </c>
      <c r="D5964" t="s">
        <v>250</v>
      </c>
      <c r="E5964" t="s">
        <v>110</v>
      </c>
      <c r="F5964" t="s">
        <v>190</v>
      </c>
      <c r="G5964">
        <v>27</v>
      </c>
      <c r="H5964">
        <v>306.10000000000002</v>
      </c>
      <c r="I5964" t="s">
        <v>9</v>
      </c>
      <c r="J5964" t="str">
        <f>_xlfn.XLOOKUP(Table1_1[[#This Row],[Analyte]],[1]analyte_order!$B:$B,[1]analyte_order!$C:$C)</f>
        <v>307-24-4</v>
      </c>
      <c r="K5964">
        <f>_xlfn.XLOOKUP(Table1_1[[#This Row],[CAS_rn]],[1]analyte_order!$C:$C,[1]analyte_order!$E:$E)</f>
        <v>3</v>
      </c>
      <c r="L5964" s="3">
        <v>7.6499999999999999E-2</v>
      </c>
    </row>
    <row r="5965" spans="1:12" x14ac:dyDescent="0.3">
      <c r="A5965" t="s">
        <v>290</v>
      </c>
      <c r="B5965" s="1">
        <v>44427</v>
      </c>
      <c r="C5965" s="1" t="str">
        <f t="shared" si="93"/>
        <v>21231</v>
      </c>
      <c r="D5965" t="s">
        <v>250</v>
      </c>
      <c r="E5965" t="s">
        <v>110</v>
      </c>
      <c r="F5965" t="s">
        <v>190</v>
      </c>
      <c r="G5965">
        <v>27</v>
      </c>
      <c r="H5965">
        <v>306.10000000000002</v>
      </c>
      <c r="I5965" t="s">
        <v>10</v>
      </c>
      <c r="J5965" t="str">
        <f>_xlfn.XLOOKUP(Table1_1[[#This Row],[Analyte]],[1]analyte_order!$B:$B,[1]analyte_order!$C:$C)</f>
        <v>375-85-9</v>
      </c>
      <c r="K5965">
        <f>_xlfn.XLOOKUP(Table1_1[[#This Row],[CAS_rn]],[1]analyte_order!$C:$C,[1]analyte_order!$E:$E)</f>
        <v>4</v>
      </c>
      <c r="L5965" s="3">
        <v>7.6499999999999999E-2</v>
      </c>
    </row>
    <row r="5966" spans="1:12" x14ac:dyDescent="0.3">
      <c r="A5966" t="s">
        <v>290</v>
      </c>
      <c r="B5966" s="1">
        <v>44427</v>
      </c>
      <c r="C5966" s="1" t="str">
        <f t="shared" si="93"/>
        <v>21231</v>
      </c>
      <c r="D5966" t="s">
        <v>250</v>
      </c>
      <c r="E5966" t="s">
        <v>110</v>
      </c>
      <c r="F5966" t="s">
        <v>190</v>
      </c>
      <c r="G5966">
        <v>27</v>
      </c>
      <c r="H5966">
        <v>306.10000000000002</v>
      </c>
      <c r="I5966" t="s">
        <v>11</v>
      </c>
      <c r="J5966" t="str">
        <f>_xlfn.XLOOKUP(Table1_1[[#This Row],[Analyte]],[1]analyte_order!$B:$B,[1]analyte_order!$C:$C)</f>
        <v>335-67-1</v>
      </c>
      <c r="K5966">
        <f>_xlfn.XLOOKUP(Table1_1[[#This Row],[CAS_rn]],[1]analyte_order!$C:$C,[1]analyte_order!$E:$E)</f>
        <v>5</v>
      </c>
      <c r="L5966" s="3">
        <v>7.6499999999999999E-2</v>
      </c>
    </row>
    <row r="5967" spans="1:12" x14ac:dyDescent="0.3">
      <c r="A5967" t="s">
        <v>290</v>
      </c>
      <c r="B5967" s="1">
        <v>44427</v>
      </c>
      <c r="C5967" s="1" t="str">
        <f t="shared" si="93"/>
        <v>21231</v>
      </c>
      <c r="D5967" t="s">
        <v>250</v>
      </c>
      <c r="E5967" t="s">
        <v>110</v>
      </c>
      <c r="F5967" t="s">
        <v>190</v>
      </c>
      <c r="G5967">
        <v>27</v>
      </c>
      <c r="H5967">
        <v>306.10000000000002</v>
      </c>
      <c r="I5967" t="s">
        <v>12</v>
      </c>
      <c r="J5967" t="str">
        <f>_xlfn.XLOOKUP(Table1_1[[#This Row],[Analyte]],[1]analyte_order!$B:$B,[1]analyte_order!$C:$C)</f>
        <v>375-95-1</v>
      </c>
      <c r="K5967">
        <f>_xlfn.XLOOKUP(Table1_1[[#This Row],[CAS_rn]],[1]analyte_order!$C:$C,[1]analyte_order!$E:$E)</f>
        <v>6</v>
      </c>
      <c r="L5967" s="3">
        <v>7.6499999999999999E-2</v>
      </c>
    </row>
    <row r="5968" spans="1:12" x14ac:dyDescent="0.3">
      <c r="A5968" t="s">
        <v>290</v>
      </c>
      <c r="B5968" s="1">
        <v>44427</v>
      </c>
      <c r="C5968" s="1" t="str">
        <f t="shared" si="93"/>
        <v>21231</v>
      </c>
      <c r="D5968" t="s">
        <v>250</v>
      </c>
      <c r="E5968" t="s">
        <v>110</v>
      </c>
      <c r="F5968" t="s">
        <v>190</v>
      </c>
      <c r="G5968">
        <v>27</v>
      </c>
      <c r="H5968">
        <v>306.10000000000002</v>
      </c>
      <c r="I5968" t="s">
        <v>19</v>
      </c>
      <c r="J5968" t="str">
        <f>_xlfn.XLOOKUP(Table1_1[[#This Row],[Analyte]],[1]analyte_order!$B:$B,[1]analyte_order!$C:$C)</f>
        <v>335-76-2</v>
      </c>
      <c r="K5968">
        <f>_xlfn.XLOOKUP(Table1_1[[#This Row],[CAS_rn]],[1]analyte_order!$C:$C,[1]analyte_order!$E:$E)</f>
        <v>7</v>
      </c>
      <c r="L5968" s="3">
        <v>3.58</v>
      </c>
    </row>
    <row r="5969" spans="1:12" x14ac:dyDescent="0.3">
      <c r="A5969" t="s">
        <v>290</v>
      </c>
      <c r="B5969" s="1">
        <v>44427</v>
      </c>
      <c r="C5969" s="1" t="str">
        <f t="shared" si="93"/>
        <v>21231</v>
      </c>
      <c r="D5969" t="s">
        <v>250</v>
      </c>
      <c r="E5969" t="s">
        <v>110</v>
      </c>
      <c r="F5969" t="s">
        <v>190</v>
      </c>
      <c r="G5969">
        <v>27</v>
      </c>
      <c r="H5969">
        <v>306.10000000000002</v>
      </c>
      <c r="I5969" t="s">
        <v>20</v>
      </c>
      <c r="J5969" t="str">
        <f>_xlfn.XLOOKUP(Table1_1[[#This Row],[Analyte]],[1]analyte_order!$B:$B,[1]analyte_order!$C:$C)</f>
        <v>2058-94-8</v>
      </c>
      <c r="K5969">
        <f>_xlfn.XLOOKUP(Table1_1[[#This Row],[CAS_rn]],[1]analyte_order!$C:$C,[1]analyte_order!$E:$E)</f>
        <v>8</v>
      </c>
      <c r="L5969" s="3">
        <v>7.54</v>
      </c>
    </row>
    <row r="5970" spans="1:12" x14ac:dyDescent="0.3">
      <c r="A5970" t="s">
        <v>290</v>
      </c>
      <c r="B5970" s="1">
        <v>44427</v>
      </c>
      <c r="C5970" s="1" t="str">
        <f t="shared" si="93"/>
        <v>21231</v>
      </c>
      <c r="D5970" t="s">
        <v>250</v>
      </c>
      <c r="E5970" t="s">
        <v>110</v>
      </c>
      <c r="F5970" t="s">
        <v>190</v>
      </c>
      <c r="G5970">
        <v>27</v>
      </c>
      <c r="H5970">
        <v>306.10000000000002</v>
      </c>
      <c r="I5970" t="s">
        <v>21</v>
      </c>
      <c r="J5970" t="str">
        <f>_xlfn.XLOOKUP(Table1_1[[#This Row],[Analyte]],[1]analyte_order!$B:$B,[1]analyte_order!$C:$C)</f>
        <v>307-55-1</v>
      </c>
      <c r="K5970">
        <f>_xlfn.XLOOKUP(Table1_1[[#This Row],[CAS_rn]],[1]analyte_order!$C:$C,[1]analyte_order!$E:$E)</f>
        <v>9</v>
      </c>
      <c r="L5970" s="3">
        <v>8.81</v>
      </c>
    </row>
    <row r="5971" spans="1:12" x14ac:dyDescent="0.3">
      <c r="A5971" t="s">
        <v>290</v>
      </c>
      <c r="B5971" s="1">
        <v>44427</v>
      </c>
      <c r="C5971" s="1" t="str">
        <f t="shared" si="93"/>
        <v>21231</v>
      </c>
      <c r="D5971" t="s">
        <v>250</v>
      </c>
      <c r="E5971" t="s">
        <v>110</v>
      </c>
      <c r="F5971" t="s">
        <v>190</v>
      </c>
      <c r="G5971">
        <v>27</v>
      </c>
      <c r="H5971">
        <v>306.10000000000002</v>
      </c>
      <c r="I5971" t="s">
        <v>22</v>
      </c>
      <c r="J5971" t="str">
        <f>_xlfn.XLOOKUP(Table1_1[[#This Row],[Analyte]],[1]analyte_order!$B:$B,[1]analyte_order!$C:$C)</f>
        <v>72629-94-8</v>
      </c>
      <c r="K5971">
        <f>_xlfn.XLOOKUP(Table1_1[[#This Row],[CAS_rn]],[1]analyte_order!$C:$C,[1]analyte_order!$E:$E)</f>
        <v>10</v>
      </c>
      <c r="L5971" s="3">
        <v>8.0299999999999994</v>
      </c>
    </row>
    <row r="5972" spans="1:12" x14ac:dyDescent="0.3">
      <c r="A5972" t="s">
        <v>290</v>
      </c>
      <c r="B5972" s="1">
        <v>44427</v>
      </c>
      <c r="C5972" s="1" t="str">
        <f t="shared" si="93"/>
        <v>21231</v>
      </c>
      <c r="D5972" t="s">
        <v>250</v>
      </c>
      <c r="E5972" t="s">
        <v>110</v>
      </c>
      <c r="F5972" t="s">
        <v>190</v>
      </c>
      <c r="G5972">
        <v>27</v>
      </c>
      <c r="H5972">
        <v>306.10000000000002</v>
      </c>
      <c r="I5972" t="s">
        <v>23</v>
      </c>
      <c r="J5972" t="str">
        <f>_xlfn.XLOOKUP(Table1_1[[#This Row],[Analyte]],[1]analyte_order!$B:$B,[1]analyte_order!$C:$C)</f>
        <v>376-06-7</v>
      </c>
      <c r="K5972">
        <f>_xlfn.XLOOKUP(Table1_1[[#This Row],[CAS_rn]],[1]analyte_order!$C:$C,[1]analyte_order!$E:$E)</f>
        <v>11</v>
      </c>
      <c r="L5972" s="3">
        <v>9.3800000000000008</v>
      </c>
    </row>
    <row r="5973" spans="1:12" x14ac:dyDescent="0.3">
      <c r="A5973" t="s">
        <v>290</v>
      </c>
      <c r="B5973" s="1">
        <v>44427</v>
      </c>
      <c r="C5973" s="1" t="str">
        <f t="shared" si="93"/>
        <v>21231</v>
      </c>
      <c r="D5973" t="s">
        <v>250</v>
      </c>
      <c r="E5973" t="s">
        <v>110</v>
      </c>
      <c r="F5973" t="s">
        <v>190</v>
      </c>
      <c r="G5973">
        <v>27</v>
      </c>
      <c r="H5973">
        <v>306.10000000000002</v>
      </c>
      <c r="I5973" t="s">
        <v>24</v>
      </c>
      <c r="J5973" t="str">
        <f>_xlfn.XLOOKUP(Table1_1[[#This Row],[Analyte]],[1]analyte_order!$B:$B,[1]analyte_order!$C:$C)</f>
        <v>67905-19-5</v>
      </c>
      <c r="K5973">
        <f>_xlfn.XLOOKUP(Table1_1[[#This Row],[CAS_rn]],[1]analyte_order!$C:$C,[1]analyte_order!$E:$E)</f>
        <v>12</v>
      </c>
      <c r="L5973" s="3">
        <v>0.27500000000000002</v>
      </c>
    </row>
    <row r="5974" spans="1:12" x14ac:dyDescent="0.3">
      <c r="A5974" t="s">
        <v>290</v>
      </c>
      <c r="B5974" s="1">
        <v>44427</v>
      </c>
      <c r="C5974" s="1" t="str">
        <f t="shared" si="93"/>
        <v>21231</v>
      </c>
      <c r="D5974" t="s">
        <v>250</v>
      </c>
      <c r="E5974" t="s">
        <v>110</v>
      </c>
      <c r="F5974" t="s">
        <v>190</v>
      </c>
      <c r="G5974">
        <v>27</v>
      </c>
      <c r="H5974">
        <v>306.10000000000002</v>
      </c>
      <c r="I5974" t="s">
        <v>13</v>
      </c>
      <c r="J5974" t="str">
        <f>_xlfn.XLOOKUP(Table1_1[[#This Row],[Analyte]],[1]analyte_order!$B:$B,[1]analyte_order!$C:$C)</f>
        <v>375-73-5</v>
      </c>
      <c r="K5974">
        <f>_xlfn.XLOOKUP(Table1_1[[#This Row],[CAS_rn]],[1]analyte_order!$C:$C,[1]analyte_order!$E:$E)</f>
        <v>14</v>
      </c>
      <c r="L5974" s="3">
        <v>7.6499999999999999E-2</v>
      </c>
    </row>
    <row r="5975" spans="1:12" x14ac:dyDescent="0.3">
      <c r="A5975" t="s">
        <v>290</v>
      </c>
      <c r="B5975" s="1">
        <v>44427</v>
      </c>
      <c r="C5975" s="1" t="str">
        <f t="shared" si="93"/>
        <v>21231</v>
      </c>
      <c r="D5975" t="s">
        <v>250</v>
      </c>
      <c r="E5975" t="s">
        <v>110</v>
      </c>
      <c r="F5975" t="s">
        <v>190</v>
      </c>
      <c r="G5975">
        <v>27</v>
      </c>
      <c r="H5975">
        <v>306.10000000000002</v>
      </c>
      <c r="I5975" t="s">
        <v>14</v>
      </c>
      <c r="J5975" t="str">
        <f>_xlfn.XLOOKUP(Table1_1[[#This Row],[Analyte]],[1]analyte_order!$B:$B,[1]analyte_order!$C:$C)</f>
        <v>2706-91-4</v>
      </c>
      <c r="K5975">
        <f>_xlfn.XLOOKUP(Table1_1[[#This Row],[CAS_rn]],[1]analyte_order!$C:$C,[1]analyte_order!$E:$E)</f>
        <v>15</v>
      </c>
      <c r="L5975" s="3">
        <v>0.191</v>
      </c>
    </row>
    <row r="5976" spans="1:12" x14ac:dyDescent="0.3">
      <c r="A5976" t="s">
        <v>290</v>
      </c>
      <c r="B5976" s="1">
        <v>44427</v>
      </c>
      <c r="C5976" s="1" t="str">
        <f t="shared" si="93"/>
        <v>21231</v>
      </c>
      <c r="D5976" t="s">
        <v>250</v>
      </c>
      <c r="E5976" t="s">
        <v>110</v>
      </c>
      <c r="F5976" t="s">
        <v>190</v>
      </c>
      <c r="G5976">
        <v>27</v>
      </c>
      <c r="H5976">
        <v>306.10000000000002</v>
      </c>
      <c r="I5976" t="s">
        <v>15</v>
      </c>
      <c r="J5976" t="str">
        <f>_xlfn.XLOOKUP(Table1_1[[#This Row],[Analyte]],[1]analyte_order!$B:$B,[1]analyte_order!$C:$C)</f>
        <v>355-46-4</v>
      </c>
      <c r="K5976">
        <f>_xlfn.XLOOKUP(Table1_1[[#This Row],[CAS_rn]],[1]analyte_order!$C:$C,[1]analyte_order!$E:$E)</f>
        <v>16</v>
      </c>
      <c r="L5976" s="3">
        <v>3.49</v>
      </c>
    </row>
    <row r="5977" spans="1:12" x14ac:dyDescent="0.3">
      <c r="A5977" t="s">
        <v>290</v>
      </c>
      <c r="B5977" s="1">
        <v>44427</v>
      </c>
      <c r="C5977" s="1" t="str">
        <f t="shared" si="93"/>
        <v>21231</v>
      </c>
      <c r="D5977" t="s">
        <v>250</v>
      </c>
      <c r="E5977" t="s">
        <v>110</v>
      </c>
      <c r="F5977" t="s">
        <v>190</v>
      </c>
      <c r="G5977">
        <v>27</v>
      </c>
      <c r="H5977">
        <v>306.10000000000002</v>
      </c>
      <c r="I5977" t="s">
        <v>16</v>
      </c>
      <c r="J5977" t="str">
        <f>_xlfn.XLOOKUP(Table1_1[[#This Row],[Analyte]],[1]analyte_order!$B:$B,[1]analyte_order!$C:$C)</f>
        <v>375-92-8</v>
      </c>
      <c r="K5977">
        <f>_xlfn.XLOOKUP(Table1_1[[#This Row],[CAS_rn]],[1]analyte_order!$C:$C,[1]analyte_order!$E:$E)</f>
        <v>17</v>
      </c>
      <c r="L5977" s="3">
        <v>1.55</v>
      </c>
    </row>
    <row r="5978" spans="1:12" x14ac:dyDescent="0.3">
      <c r="A5978" t="s">
        <v>290</v>
      </c>
      <c r="B5978" s="1">
        <v>44427</v>
      </c>
      <c r="C5978" s="1" t="str">
        <f t="shared" si="93"/>
        <v>21231</v>
      </c>
      <c r="D5978" t="s">
        <v>250</v>
      </c>
      <c r="E5978" t="s">
        <v>110</v>
      </c>
      <c r="F5978" t="s">
        <v>190</v>
      </c>
      <c r="G5978">
        <v>27</v>
      </c>
      <c r="H5978">
        <v>306.10000000000002</v>
      </c>
      <c r="I5978" t="s">
        <v>17</v>
      </c>
      <c r="J5978" t="str">
        <f>_xlfn.XLOOKUP(Table1_1[[#This Row],[Analyte]],[1]analyte_order!$B:$B,[1]analyte_order!$C:$C)</f>
        <v>1763-23-1</v>
      </c>
      <c r="K5978">
        <f>_xlfn.XLOOKUP(Table1_1[[#This Row],[CAS_rn]],[1]analyte_order!$C:$C,[1]analyte_order!$E:$E)</f>
        <v>18</v>
      </c>
      <c r="L5978" s="3">
        <v>1920</v>
      </c>
    </row>
    <row r="5979" spans="1:12" x14ac:dyDescent="0.3">
      <c r="A5979" t="s">
        <v>290</v>
      </c>
      <c r="B5979" s="1">
        <v>44427</v>
      </c>
      <c r="C5979" s="1" t="str">
        <f t="shared" si="93"/>
        <v>21231</v>
      </c>
      <c r="D5979" t="s">
        <v>250</v>
      </c>
      <c r="E5979" t="s">
        <v>110</v>
      </c>
      <c r="F5979" t="s">
        <v>190</v>
      </c>
      <c r="G5979">
        <v>27</v>
      </c>
      <c r="H5979">
        <v>306.10000000000002</v>
      </c>
      <c r="I5979" t="s">
        <v>25</v>
      </c>
      <c r="J5979" t="str">
        <f>_xlfn.XLOOKUP(Table1_1[[#This Row],[Analyte]],[1]analyte_order!$B:$B,[1]analyte_order!$C:$C)</f>
        <v>68259-12-1</v>
      </c>
      <c r="K5979">
        <f>_xlfn.XLOOKUP(Table1_1[[#This Row],[CAS_rn]],[1]analyte_order!$C:$C,[1]analyte_order!$E:$E)</f>
        <v>19</v>
      </c>
      <c r="L5979" s="3">
        <v>15.4</v>
      </c>
    </row>
    <row r="5980" spans="1:12" x14ac:dyDescent="0.3">
      <c r="A5980" t="s">
        <v>290</v>
      </c>
      <c r="B5980" s="1">
        <v>44427</v>
      </c>
      <c r="C5980" s="1" t="str">
        <f t="shared" si="93"/>
        <v>21231</v>
      </c>
      <c r="D5980" t="s">
        <v>250</v>
      </c>
      <c r="E5980" t="s">
        <v>110</v>
      </c>
      <c r="F5980" t="s">
        <v>190</v>
      </c>
      <c r="G5980">
        <v>27</v>
      </c>
      <c r="H5980">
        <v>306.10000000000002</v>
      </c>
      <c r="I5980" t="s">
        <v>26</v>
      </c>
      <c r="J5980" t="str">
        <f>_xlfn.XLOOKUP(Table1_1[[#This Row],[Analyte]],[1]analyte_order!$B:$B,[1]analyte_order!$C:$C)</f>
        <v>335-77-3</v>
      </c>
      <c r="K5980">
        <f>_xlfn.XLOOKUP(Table1_1[[#This Row],[CAS_rn]],[1]analyte_order!$C:$C,[1]analyte_order!$E:$E)</f>
        <v>20</v>
      </c>
      <c r="L5980" s="3">
        <v>19.100000000000001</v>
      </c>
    </row>
    <row r="5981" spans="1:12" x14ac:dyDescent="0.3">
      <c r="A5981" t="s">
        <v>290</v>
      </c>
      <c r="B5981" s="1">
        <v>44427</v>
      </c>
      <c r="C5981" s="1" t="str">
        <f t="shared" si="93"/>
        <v>21231</v>
      </c>
      <c r="D5981" t="s">
        <v>250</v>
      </c>
      <c r="E5981" t="s">
        <v>110</v>
      </c>
      <c r="F5981" t="s">
        <v>190</v>
      </c>
      <c r="G5981">
        <v>27</v>
      </c>
      <c r="H5981">
        <v>306.10000000000002</v>
      </c>
      <c r="I5981" t="s">
        <v>27</v>
      </c>
      <c r="J5981" t="str">
        <f>_xlfn.XLOOKUP(Table1_1[[#This Row],[Analyte]],[1]analyte_order!$B:$B,[1]analyte_order!$C:$C)</f>
        <v>79780-39-5</v>
      </c>
      <c r="K5981">
        <f>_xlfn.XLOOKUP(Table1_1[[#This Row],[CAS_rn]],[1]analyte_order!$C:$C,[1]analyte_order!$E:$E)</f>
        <v>21</v>
      </c>
      <c r="L5981" s="3">
        <v>5.42</v>
      </c>
    </row>
    <row r="5982" spans="1:12" x14ac:dyDescent="0.3">
      <c r="A5982" t="s">
        <v>290</v>
      </c>
      <c r="B5982" s="1">
        <v>44427</v>
      </c>
      <c r="C5982" s="1" t="str">
        <f t="shared" si="93"/>
        <v>21231</v>
      </c>
      <c r="D5982" t="s">
        <v>250</v>
      </c>
      <c r="E5982" t="s">
        <v>110</v>
      </c>
      <c r="F5982" t="s">
        <v>190</v>
      </c>
      <c r="G5982">
        <v>27</v>
      </c>
      <c r="H5982">
        <v>306.10000000000002</v>
      </c>
      <c r="I5982" t="s">
        <v>28</v>
      </c>
      <c r="J5982" t="str">
        <f>_xlfn.XLOOKUP(Table1_1[[#This Row],[Analyte]],[1]analyte_order!$B:$B,[1]analyte_order!$C:$C)</f>
        <v>757124-72-4</v>
      </c>
      <c r="K5982">
        <f>_xlfn.XLOOKUP(Table1_1[[#This Row],[CAS_rn]],[1]analyte_order!$C:$C,[1]analyte_order!$E:$E)</f>
        <v>22</v>
      </c>
      <c r="L5982" s="3">
        <v>0.191</v>
      </c>
    </row>
    <row r="5983" spans="1:12" x14ac:dyDescent="0.3">
      <c r="A5983" t="s">
        <v>290</v>
      </c>
      <c r="B5983" s="1">
        <v>44427</v>
      </c>
      <c r="C5983" s="1" t="str">
        <f t="shared" si="93"/>
        <v>21231</v>
      </c>
      <c r="D5983" t="s">
        <v>250</v>
      </c>
      <c r="E5983" t="s">
        <v>110</v>
      </c>
      <c r="F5983" t="s">
        <v>190</v>
      </c>
      <c r="G5983">
        <v>27</v>
      </c>
      <c r="H5983">
        <v>306.10000000000002</v>
      </c>
      <c r="I5983" t="s">
        <v>18</v>
      </c>
      <c r="J5983" t="str">
        <f>_xlfn.XLOOKUP(Table1_1[[#This Row],[Analyte]],[1]analyte_order!$B:$B,[1]analyte_order!$C:$C)</f>
        <v>27619-97-2</v>
      </c>
      <c r="K5983">
        <f>_xlfn.XLOOKUP(Table1_1[[#This Row],[CAS_rn]],[1]analyte_order!$C:$C,[1]analyte_order!$E:$E)</f>
        <v>23</v>
      </c>
      <c r="L5983" s="3">
        <v>7.6499999999999999E-2</v>
      </c>
    </row>
    <row r="5984" spans="1:12" x14ac:dyDescent="0.3">
      <c r="A5984" t="s">
        <v>290</v>
      </c>
      <c r="B5984" s="1">
        <v>44427</v>
      </c>
      <c r="C5984" s="1" t="str">
        <f t="shared" si="93"/>
        <v>21231</v>
      </c>
      <c r="D5984" t="s">
        <v>250</v>
      </c>
      <c r="E5984" t="s">
        <v>110</v>
      </c>
      <c r="F5984" t="s">
        <v>190</v>
      </c>
      <c r="G5984">
        <v>27</v>
      </c>
      <c r="H5984">
        <v>306.10000000000002</v>
      </c>
      <c r="I5984" t="s">
        <v>29</v>
      </c>
      <c r="J5984" t="str">
        <f>_xlfn.XLOOKUP(Table1_1[[#This Row],[Analyte]],[1]analyte_order!$B:$B,[1]analyte_order!$C:$C)</f>
        <v>39108-34-4</v>
      </c>
      <c r="K5984">
        <f>_xlfn.XLOOKUP(Table1_1[[#This Row],[CAS_rn]],[1]analyte_order!$C:$C,[1]analyte_order!$E:$E)</f>
        <v>24</v>
      </c>
      <c r="L5984" s="3">
        <v>1.33</v>
      </c>
    </row>
    <row r="5985" spans="1:12" x14ac:dyDescent="0.3">
      <c r="A5985" t="s">
        <v>290</v>
      </c>
      <c r="B5985" s="1">
        <v>44427</v>
      </c>
      <c r="C5985" s="1" t="str">
        <f t="shared" si="93"/>
        <v>21231</v>
      </c>
      <c r="D5985" t="s">
        <v>250</v>
      </c>
      <c r="E5985" t="s">
        <v>110</v>
      </c>
      <c r="F5985" t="s">
        <v>190</v>
      </c>
      <c r="G5985">
        <v>27</v>
      </c>
      <c r="H5985">
        <v>306.10000000000002</v>
      </c>
      <c r="I5985" t="s">
        <v>30</v>
      </c>
      <c r="J5985" t="str">
        <f>_xlfn.XLOOKUP(Table1_1[[#This Row],[Analyte]],[1]analyte_order!$B:$B,[1]analyte_order!$C:$C)</f>
        <v>120226-60-0</v>
      </c>
      <c r="K5985">
        <f>_xlfn.XLOOKUP(Table1_1[[#This Row],[CAS_rn]],[1]analyte_order!$C:$C,[1]analyte_order!$E:$E)</f>
        <v>25</v>
      </c>
      <c r="L5985" s="3">
        <v>4.12</v>
      </c>
    </row>
    <row r="5986" spans="1:12" x14ac:dyDescent="0.3">
      <c r="A5986" t="s">
        <v>290</v>
      </c>
      <c r="B5986" s="1">
        <v>44427</v>
      </c>
      <c r="C5986" s="1" t="str">
        <f t="shared" si="93"/>
        <v>21231</v>
      </c>
      <c r="D5986" t="s">
        <v>250</v>
      </c>
      <c r="E5986" t="s">
        <v>110</v>
      </c>
      <c r="F5986" t="s">
        <v>190</v>
      </c>
      <c r="G5986">
        <v>27</v>
      </c>
      <c r="H5986">
        <v>306.10000000000002</v>
      </c>
      <c r="I5986" t="s">
        <v>31</v>
      </c>
      <c r="J5986" t="str">
        <f>_xlfn.XLOOKUP(Table1_1[[#This Row],[Analyte]],[1]analyte_order!$B:$B,[1]analyte_order!$C:$C)</f>
        <v>2355-31-9</v>
      </c>
      <c r="K5986">
        <f>_xlfn.XLOOKUP(Table1_1[[#This Row],[CAS_rn]],[1]analyte_order!$C:$C,[1]analyte_order!$E:$E)</f>
        <v>26</v>
      </c>
      <c r="L5986" s="3">
        <v>7.6499999999999999E-2</v>
      </c>
    </row>
    <row r="5987" spans="1:12" x14ac:dyDescent="0.3">
      <c r="A5987" t="s">
        <v>290</v>
      </c>
      <c r="B5987" s="1">
        <v>44427</v>
      </c>
      <c r="C5987" s="1" t="str">
        <f t="shared" si="93"/>
        <v>21231</v>
      </c>
      <c r="D5987" t="s">
        <v>250</v>
      </c>
      <c r="E5987" t="s">
        <v>110</v>
      </c>
      <c r="F5987" t="s">
        <v>190</v>
      </c>
      <c r="G5987">
        <v>27</v>
      </c>
      <c r="H5987">
        <v>306.10000000000002</v>
      </c>
      <c r="I5987" t="s">
        <v>32</v>
      </c>
      <c r="J5987" t="str">
        <f>_xlfn.XLOOKUP(Table1_1[[#This Row],[Analyte]],[1]analyte_order!$B:$B,[1]analyte_order!$C:$C)</f>
        <v>2991-50-6</v>
      </c>
      <c r="K5987">
        <f>_xlfn.XLOOKUP(Table1_1[[#This Row],[CAS_rn]],[1]analyte_order!$C:$C,[1]analyte_order!$E:$E)</f>
        <v>27</v>
      </c>
      <c r="L5987" s="3">
        <v>7.6499999999999999E-2</v>
      </c>
    </row>
    <row r="5988" spans="1:12" x14ac:dyDescent="0.3">
      <c r="A5988" t="s">
        <v>290</v>
      </c>
      <c r="B5988" s="1">
        <v>44427</v>
      </c>
      <c r="C5988" s="1" t="str">
        <f t="shared" si="93"/>
        <v>21231</v>
      </c>
      <c r="D5988" t="s">
        <v>250</v>
      </c>
      <c r="E5988" t="s">
        <v>110</v>
      </c>
      <c r="F5988" t="s">
        <v>190</v>
      </c>
      <c r="G5988">
        <v>27</v>
      </c>
      <c r="H5988">
        <v>306.10000000000002</v>
      </c>
      <c r="I5988" t="s">
        <v>33</v>
      </c>
      <c r="J5988" t="str">
        <f>_xlfn.XLOOKUP(Table1_1[[#This Row],[Analyte]],[1]analyte_order!$B:$B,[1]analyte_order!$C:$C)</f>
        <v>754-91-6</v>
      </c>
      <c r="K5988">
        <f>_xlfn.XLOOKUP(Table1_1[[#This Row],[CAS_rn]],[1]analyte_order!$C:$C,[1]analyte_order!$E:$E)</f>
        <v>28</v>
      </c>
      <c r="L5988" s="3">
        <v>5.52</v>
      </c>
    </row>
    <row r="5989" spans="1:12" x14ac:dyDescent="0.3">
      <c r="A5989" t="s">
        <v>290</v>
      </c>
      <c r="B5989" s="1">
        <v>44427</v>
      </c>
      <c r="C5989" s="1" t="str">
        <f t="shared" si="93"/>
        <v>21231</v>
      </c>
      <c r="D5989" t="s">
        <v>250</v>
      </c>
      <c r="E5989" t="s">
        <v>110</v>
      </c>
      <c r="F5989" t="s">
        <v>190</v>
      </c>
      <c r="G5989">
        <v>27</v>
      </c>
      <c r="H5989">
        <v>306.10000000000002</v>
      </c>
      <c r="I5989" t="s">
        <v>34</v>
      </c>
      <c r="J5989" t="str">
        <f>_xlfn.XLOOKUP(Table1_1[[#This Row],[Analyte]],[1]analyte_order!$B:$B,[1]analyte_order!$C:$C)</f>
        <v>2806-24-8</v>
      </c>
      <c r="K5989">
        <f>_xlfn.XLOOKUP(Table1_1[[#This Row],[CAS_rn]],[1]analyte_order!$C:$C,[1]analyte_order!$E:$E)</f>
        <v>29</v>
      </c>
      <c r="L5989" s="3">
        <v>7.6499999999999999E-2</v>
      </c>
    </row>
    <row r="5990" spans="1:12" x14ac:dyDescent="0.3">
      <c r="A5990" t="s">
        <v>290</v>
      </c>
      <c r="B5990" s="1">
        <v>44427</v>
      </c>
      <c r="C5990" s="1" t="str">
        <f t="shared" si="93"/>
        <v>21231</v>
      </c>
      <c r="D5990" t="s">
        <v>250</v>
      </c>
      <c r="E5990" t="s">
        <v>110</v>
      </c>
      <c r="F5990" t="s">
        <v>190</v>
      </c>
      <c r="G5990">
        <v>27</v>
      </c>
      <c r="H5990">
        <v>306.10000000000002</v>
      </c>
      <c r="I5990" t="s">
        <v>35</v>
      </c>
      <c r="J5990" t="str">
        <f>_xlfn.XLOOKUP(Table1_1[[#This Row],[Analyte]],[1]analyte_order!$B:$B,[1]analyte_order!$C:$C)</f>
        <v>31506-32-8</v>
      </c>
      <c r="K5990">
        <f>_xlfn.XLOOKUP(Table1_1[[#This Row],[CAS_rn]],[1]analyte_order!$C:$C,[1]analyte_order!$E:$E)</f>
        <v>30</v>
      </c>
      <c r="L5990" s="3">
        <v>7.6499999999999999E-2</v>
      </c>
    </row>
    <row r="5991" spans="1:12" x14ac:dyDescent="0.3">
      <c r="A5991" t="s">
        <v>290</v>
      </c>
      <c r="B5991" s="1">
        <v>44427</v>
      </c>
      <c r="C5991" s="1" t="str">
        <f t="shared" si="93"/>
        <v>21231</v>
      </c>
      <c r="D5991" t="s">
        <v>250</v>
      </c>
      <c r="E5991" t="s">
        <v>110</v>
      </c>
      <c r="F5991" t="s">
        <v>190</v>
      </c>
      <c r="G5991">
        <v>27</v>
      </c>
      <c r="H5991">
        <v>306.10000000000002</v>
      </c>
      <c r="I5991" t="s">
        <v>36</v>
      </c>
      <c r="J5991" t="str">
        <f>_xlfn.XLOOKUP(Table1_1[[#This Row],[Analyte]],[1]analyte_order!$B:$B,[1]analyte_order!$C:$C)</f>
        <v>4151-50-2</v>
      </c>
      <c r="K5991">
        <f>_xlfn.XLOOKUP(Table1_1[[#This Row],[CAS_rn]],[1]analyte_order!$C:$C,[1]analyte_order!$E:$E)</f>
        <v>31</v>
      </c>
      <c r="L5991" s="3">
        <v>7.6499999999999999E-2</v>
      </c>
    </row>
    <row r="5992" spans="1:12" x14ac:dyDescent="0.3">
      <c r="A5992" t="s">
        <v>290</v>
      </c>
      <c r="B5992" s="1">
        <v>44427</v>
      </c>
      <c r="C5992" s="1" t="str">
        <f t="shared" si="93"/>
        <v>21231</v>
      </c>
      <c r="D5992" t="s">
        <v>250</v>
      </c>
      <c r="E5992" t="s">
        <v>110</v>
      </c>
      <c r="F5992" t="s">
        <v>190</v>
      </c>
      <c r="G5992">
        <v>27</v>
      </c>
      <c r="H5992">
        <v>306.10000000000002</v>
      </c>
      <c r="I5992" t="s">
        <v>37</v>
      </c>
      <c r="J5992" t="str">
        <f>_xlfn.XLOOKUP(Table1_1[[#This Row],[Analyte]],[1]analyte_order!$B:$B,[1]analyte_order!$C:$C)</f>
        <v>13252-13-6</v>
      </c>
      <c r="K5992">
        <f>_xlfn.XLOOKUP(Table1_1[[#This Row],[CAS_rn]],[1]analyte_order!$C:$C,[1]analyte_order!$E:$E)</f>
        <v>34</v>
      </c>
      <c r="L5992" s="3">
        <v>7.6499999999999999E-2</v>
      </c>
    </row>
    <row r="5993" spans="1:12" x14ac:dyDescent="0.3">
      <c r="A5993" t="s">
        <v>290</v>
      </c>
      <c r="B5993" s="1">
        <v>44427</v>
      </c>
      <c r="C5993" s="1" t="str">
        <f t="shared" si="93"/>
        <v>21231</v>
      </c>
      <c r="D5993" t="s">
        <v>250</v>
      </c>
      <c r="E5993" t="s">
        <v>110</v>
      </c>
      <c r="F5993" t="s">
        <v>190</v>
      </c>
      <c r="G5993">
        <v>27</v>
      </c>
      <c r="H5993">
        <v>306.10000000000002</v>
      </c>
      <c r="I5993" t="s">
        <v>38</v>
      </c>
      <c r="J5993" t="str">
        <f>_xlfn.XLOOKUP(Table1_1[[#This Row],[Analyte]],[1]analyte_order!$B:$B,[1]analyte_order!$C:$C)</f>
        <v>919005-14-4</v>
      </c>
      <c r="K5993">
        <f>_xlfn.XLOOKUP(Table1_1[[#This Row],[CAS_rn]],[1]analyte_order!$C:$C,[1]analyte_order!$E:$E)</f>
        <v>35</v>
      </c>
      <c r="L5993" s="3">
        <v>7.6499999999999999E-2</v>
      </c>
    </row>
    <row r="5994" spans="1:12" x14ac:dyDescent="0.3">
      <c r="A5994" t="s">
        <v>290</v>
      </c>
      <c r="B5994" s="1">
        <v>44427</v>
      </c>
      <c r="C5994" s="1" t="str">
        <f t="shared" si="93"/>
        <v>21231</v>
      </c>
      <c r="D5994" t="s">
        <v>250</v>
      </c>
      <c r="E5994" t="s">
        <v>110</v>
      </c>
      <c r="F5994" t="s">
        <v>190</v>
      </c>
      <c r="G5994">
        <v>27</v>
      </c>
      <c r="H5994">
        <v>306.10000000000002</v>
      </c>
      <c r="I5994" t="s">
        <v>39</v>
      </c>
      <c r="J5994" t="str">
        <f>_xlfn.XLOOKUP(Table1_1[[#This Row],[Analyte]],[1]analyte_order!$B:$B,[1]analyte_order!$C:$C)</f>
        <v>756426-58-1</v>
      </c>
      <c r="K5994">
        <f>_xlfn.XLOOKUP(Table1_1[[#This Row],[CAS_rn]],[1]analyte_order!$C:$C,[1]analyte_order!$E:$E)</f>
        <v>36</v>
      </c>
      <c r="L5994" s="3">
        <v>7.6499999999999999E-2</v>
      </c>
    </row>
    <row r="5995" spans="1:12" x14ac:dyDescent="0.3">
      <c r="A5995" t="s">
        <v>290</v>
      </c>
      <c r="B5995" s="1">
        <v>44427</v>
      </c>
      <c r="C5995" s="1" t="str">
        <f t="shared" si="93"/>
        <v>21231</v>
      </c>
      <c r="D5995" t="s">
        <v>250</v>
      </c>
      <c r="E5995" t="s">
        <v>110</v>
      </c>
      <c r="F5995" t="s">
        <v>190</v>
      </c>
      <c r="G5995">
        <v>27</v>
      </c>
      <c r="H5995">
        <v>306.10000000000002</v>
      </c>
      <c r="I5995" t="s">
        <v>40</v>
      </c>
      <c r="J5995" t="str">
        <f>_xlfn.XLOOKUP(Table1_1[[#This Row],[Analyte]],[1]analyte_order!$B:$B,[1]analyte_order!$C:$C)</f>
        <v>763051-92-9</v>
      </c>
      <c r="K5995">
        <f>_xlfn.XLOOKUP(Table1_1[[#This Row],[CAS_rn]],[1]analyte_order!$C:$C,[1]analyte_order!$E:$E)</f>
        <v>37</v>
      </c>
      <c r="L5995" s="3">
        <v>7.6499999999999999E-2</v>
      </c>
    </row>
    <row r="5996" spans="1:12" x14ac:dyDescent="0.3">
      <c r="A5996" t="s">
        <v>290</v>
      </c>
      <c r="B5996" s="1">
        <v>44427</v>
      </c>
      <c r="C5996" s="1" t="str">
        <f t="shared" si="93"/>
        <v>21231</v>
      </c>
      <c r="D5996" t="s">
        <v>250</v>
      </c>
      <c r="E5996" t="s">
        <v>110</v>
      </c>
      <c r="F5996" t="s">
        <v>190</v>
      </c>
      <c r="G5996">
        <v>27</v>
      </c>
      <c r="H5996">
        <v>306.10000000000002</v>
      </c>
      <c r="I5996" t="s">
        <v>41</v>
      </c>
      <c r="J5996" t="str">
        <f>_xlfn.XLOOKUP(Table1_1[[#This Row],[Analyte]],[1]analyte_order!$B:$B,[1]analyte_order!$C:$C)</f>
        <v>356-02-5</v>
      </c>
      <c r="K5996">
        <f>_xlfn.XLOOKUP(Table1_1[[#This Row],[CAS_rn]],[1]analyte_order!$C:$C,[1]analyte_order!$E:$E)</f>
        <v>38</v>
      </c>
      <c r="L5996" s="3">
        <v>0.76500000000000001</v>
      </c>
    </row>
    <row r="5997" spans="1:12" x14ac:dyDescent="0.3">
      <c r="A5997" t="s">
        <v>290</v>
      </c>
      <c r="B5997" s="1">
        <v>44427</v>
      </c>
      <c r="C5997" s="1" t="str">
        <f t="shared" si="93"/>
        <v>21231</v>
      </c>
      <c r="D5997" t="s">
        <v>250</v>
      </c>
      <c r="E5997" t="s">
        <v>110</v>
      </c>
      <c r="F5997" t="s">
        <v>190</v>
      </c>
      <c r="G5997">
        <v>27</v>
      </c>
      <c r="H5997">
        <v>306.10000000000002</v>
      </c>
      <c r="I5997" t="s">
        <v>42</v>
      </c>
      <c r="J5997" t="str">
        <f>_xlfn.XLOOKUP(Table1_1[[#This Row],[Analyte]],[1]analyte_order!$B:$B,[1]analyte_order!$C:$C)</f>
        <v>914637-49-3</v>
      </c>
      <c r="K5997">
        <f>_xlfn.XLOOKUP(Table1_1[[#This Row],[CAS_rn]],[1]analyte_order!$C:$C,[1]analyte_order!$E:$E)</f>
        <v>39</v>
      </c>
      <c r="L5997" s="3">
        <v>7.6499999999999999E-2</v>
      </c>
    </row>
    <row r="5998" spans="1:12" x14ac:dyDescent="0.3">
      <c r="A5998" t="s">
        <v>290</v>
      </c>
      <c r="B5998" s="1">
        <v>44427</v>
      </c>
      <c r="C5998" s="1" t="str">
        <f t="shared" si="93"/>
        <v>21231</v>
      </c>
      <c r="D5998" t="s">
        <v>250</v>
      </c>
      <c r="E5998" t="s">
        <v>110</v>
      </c>
      <c r="F5998" t="s">
        <v>190</v>
      </c>
      <c r="G5998">
        <v>27</v>
      </c>
      <c r="H5998">
        <v>306.10000000000002</v>
      </c>
      <c r="I5998" t="s">
        <v>43</v>
      </c>
      <c r="J5998" t="str">
        <f>_xlfn.XLOOKUP(Table1_1[[#This Row],[Analyte]],[1]analyte_order!$B:$B,[1]analyte_order!$C:$C)</f>
        <v>812-70-4</v>
      </c>
      <c r="K5998">
        <f>_xlfn.XLOOKUP(Table1_1[[#This Row],[CAS_rn]],[1]analyte_order!$C:$C,[1]analyte_order!$E:$E)</f>
        <v>40</v>
      </c>
      <c r="L5998" s="3">
        <v>1.54</v>
      </c>
    </row>
    <row r="5999" spans="1:12" x14ac:dyDescent="0.3">
      <c r="A5999" t="s">
        <v>290</v>
      </c>
      <c r="B5999" s="1">
        <v>44427</v>
      </c>
      <c r="C5999" s="1" t="str">
        <f t="shared" si="93"/>
        <v>21231</v>
      </c>
      <c r="D5999" t="s">
        <v>250</v>
      </c>
      <c r="E5999" t="s">
        <v>110</v>
      </c>
      <c r="F5999" t="s">
        <v>190</v>
      </c>
      <c r="G5999">
        <v>27</v>
      </c>
      <c r="H5999">
        <v>306.10000000000002</v>
      </c>
      <c r="I5999" t="s">
        <v>44</v>
      </c>
      <c r="J5999" t="str">
        <f>_xlfn.XLOOKUP(Table1_1[[#This Row],[Analyte]],[1]analyte_order!$B:$B,[1]analyte_order!$C:$C)</f>
        <v>53826-12-3</v>
      </c>
      <c r="K5999">
        <f>_xlfn.XLOOKUP(Table1_1[[#This Row],[CAS_rn]],[1]analyte_order!$C:$C,[1]analyte_order!$E:$E)</f>
        <v>41</v>
      </c>
      <c r="L5999" s="3">
        <v>0.191</v>
      </c>
    </row>
    <row r="6000" spans="1:12" x14ac:dyDescent="0.3">
      <c r="A6000" t="s">
        <v>290</v>
      </c>
      <c r="B6000" s="1">
        <v>44427</v>
      </c>
      <c r="C6000" s="1" t="str">
        <f t="shared" si="93"/>
        <v>21231</v>
      </c>
      <c r="D6000" t="s">
        <v>250</v>
      </c>
      <c r="E6000" t="s">
        <v>110</v>
      </c>
      <c r="F6000" t="s">
        <v>190</v>
      </c>
      <c r="G6000">
        <v>27</v>
      </c>
      <c r="H6000">
        <v>306.10000000000002</v>
      </c>
      <c r="I6000" t="s">
        <v>45</v>
      </c>
      <c r="J6000" t="str">
        <f>_xlfn.XLOOKUP(Table1_1[[#This Row],[Analyte]],[1]analyte_order!$B:$B,[1]analyte_order!$C:$C)</f>
        <v>27854-31-5</v>
      </c>
      <c r="K6000">
        <f>_xlfn.XLOOKUP(Table1_1[[#This Row],[CAS_rn]],[1]analyte_order!$C:$C,[1]analyte_order!$E:$E)</f>
        <v>42</v>
      </c>
      <c r="L6000" s="3">
        <v>0.191</v>
      </c>
    </row>
    <row r="6001" spans="1:12" x14ac:dyDescent="0.3">
      <c r="A6001" t="s">
        <v>290</v>
      </c>
      <c r="B6001" s="1">
        <v>44427</v>
      </c>
      <c r="C6001" s="1" t="str">
        <f t="shared" si="93"/>
        <v>21231</v>
      </c>
      <c r="D6001" t="s">
        <v>250</v>
      </c>
      <c r="E6001" t="s">
        <v>110</v>
      </c>
      <c r="F6001" t="s">
        <v>190</v>
      </c>
      <c r="G6001">
        <v>27</v>
      </c>
      <c r="H6001">
        <v>306.10000000000002</v>
      </c>
      <c r="I6001" t="s">
        <v>46</v>
      </c>
      <c r="J6001" t="str">
        <f>_xlfn.XLOOKUP(Table1_1[[#This Row],[Analyte]],[1]analyte_order!$B:$B,[1]analyte_order!$C:$C)</f>
        <v>53826-13-4</v>
      </c>
      <c r="K6001">
        <f>_xlfn.XLOOKUP(Table1_1[[#This Row],[CAS_rn]],[1]analyte_order!$C:$C,[1]analyte_order!$E:$E)</f>
        <v>43</v>
      </c>
      <c r="L6001" s="3">
        <v>7.6499999999999999E-2</v>
      </c>
    </row>
    <row r="6002" spans="1:12" x14ac:dyDescent="0.3">
      <c r="A6002" t="s">
        <v>290</v>
      </c>
      <c r="B6002" s="1">
        <v>44427</v>
      </c>
      <c r="C6002" s="1" t="str">
        <f t="shared" si="93"/>
        <v>21231</v>
      </c>
      <c r="D6002" t="s">
        <v>250</v>
      </c>
      <c r="E6002" t="s">
        <v>110</v>
      </c>
      <c r="F6002" t="s">
        <v>190</v>
      </c>
      <c r="G6002">
        <v>27</v>
      </c>
      <c r="H6002">
        <v>306.10000000000002</v>
      </c>
      <c r="I6002" t="s">
        <v>47</v>
      </c>
      <c r="J6002" t="str">
        <f>_xlfn.XLOOKUP(Table1_1[[#This Row],[Analyte]],[1]analyte_order!$B:$B,[1]analyte_order!$C:$C)</f>
        <v>161094-75-3</v>
      </c>
      <c r="K6002">
        <f>_xlfn.XLOOKUP(Table1_1[[#This Row],[CAS_rn]],[1]analyte_order!$C:$C,[1]analyte_order!$E:$E)</f>
        <v>44</v>
      </c>
      <c r="L6002" s="3">
        <v>7.6499999999999999E-2</v>
      </c>
    </row>
    <row r="6003" spans="1:12" x14ac:dyDescent="0.3">
      <c r="A6003" t="s">
        <v>290</v>
      </c>
      <c r="B6003" s="1">
        <v>44427</v>
      </c>
      <c r="C6003" s="1" t="str">
        <f t="shared" si="93"/>
        <v>21231</v>
      </c>
      <c r="D6003" t="s">
        <v>250</v>
      </c>
      <c r="E6003" t="s">
        <v>110</v>
      </c>
      <c r="F6003" t="s">
        <v>190</v>
      </c>
      <c r="G6003">
        <v>27</v>
      </c>
      <c r="H6003">
        <v>306.10000000000002</v>
      </c>
      <c r="I6003" t="s">
        <v>48</v>
      </c>
      <c r="J6003" t="str">
        <f>_xlfn.XLOOKUP(Table1_1[[#This Row],[Analyte]],[1]analyte_order!$B:$B,[1]analyte_order!$C:$C)</f>
        <v>70887-84-2</v>
      </c>
      <c r="K6003">
        <f>_xlfn.XLOOKUP(Table1_1[[#This Row],[CAS_rn]],[1]analyte_order!$C:$C,[1]analyte_order!$E:$E)</f>
        <v>45</v>
      </c>
      <c r="L6003" s="3">
        <v>7.6499999999999999E-2</v>
      </c>
    </row>
    <row r="6004" spans="1:12" x14ac:dyDescent="0.3">
      <c r="A6004" t="s">
        <v>290</v>
      </c>
      <c r="B6004" s="1">
        <v>44427</v>
      </c>
      <c r="C6004" s="1" t="str">
        <f t="shared" si="93"/>
        <v>21231</v>
      </c>
      <c r="D6004" t="s">
        <v>250</v>
      </c>
      <c r="E6004" t="s">
        <v>110</v>
      </c>
      <c r="F6004" t="s">
        <v>190</v>
      </c>
      <c r="G6004">
        <v>27</v>
      </c>
      <c r="H6004">
        <v>306.10000000000002</v>
      </c>
      <c r="I6004" t="s">
        <v>49</v>
      </c>
      <c r="J6004" t="str">
        <f>_xlfn.XLOOKUP(Table1_1[[#This Row],[Analyte]],[1]analyte_order!$B:$B,[1]analyte_order!$C:$C)</f>
        <v>57677-95-9</v>
      </c>
      <c r="K6004">
        <f>_xlfn.XLOOKUP(Table1_1[[#This Row],[CAS_rn]],[1]analyte_order!$C:$C,[1]analyte_order!$E:$E)</f>
        <v>46</v>
      </c>
      <c r="L6004" s="3">
        <v>0.191</v>
      </c>
    </row>
    <row r="6005" spans="1:12" x14ac:dyDescent="0.3">
      <c r="A6005" t="s">
        <v>290</v>
      </c>
      <c r="B6005" s="1">
        <v>44427</v>
      </c>
      <c r="C6005" s="1" t="str">
        <f t="shared" si="93"/>
        <v>21231</v>
      </c>
      <c r="D6005" t="s">
        <v>250</v>
      </c>
      <c r="E6005" t="s">
        <v>110</v>
      </c>
      <c r="F6005" t="s">
        <v>190</v>
      </c>
      <c r="G6005">
        <v>27</v>
      </c>
      <c r="H6005">
        <v>306.10000000000002</v>
      </c>
      <c r="I6005" t="s">
        <v>50</v>
      </c>
      <c r="J6005" t="str">
        <f>_xlfn.XLOOKUP(Table1_1[[#This Row],[Analyte]],[1]analyte_order!$B:$B,[1]analyte_order!$C:$C)</f>
        <v>30334-69-1</v>
      </c>
      <c r="K6005">
        <f>_xlfn.XLOOKUP(Table1_1[[#This Row],[CAS_rn]],[1]analyte_order!$C:$C,[1]analyte_order!$E:$E)</f>
        <v>51</v>
      </c>
      <c r="L6005" s="3">
        <v>12.2</v>
      </c>
    </row>
    <row r="6006" spans="1:12" x14ac:dyDescent="0.3">
      <c r="A6006" t="s">
        <v>290</v>
      </c>
      <c r="B6006" s="1">
        <v>44427</v>
      </c>
      <c r="C6006" s="1" t="str">
        <f t="shared" si="93"/>
        <v>21231</v>
      </c>
      <c r="D6006" t="s">
        <v>250</v>
      </c>
      <c r="E6006" t="s">
        <v>110</v>
      </c>
      <c r="F6006" t="s">
        <v>190</v>
      </c>
      <c r="G6006">
        <v>27</v>
      </c>
      <c r="H6006">
        <v>306.10000000000002</v>
      </c>
      <c r="I6006" t="s">
        <v>51</v>
      </c>
      <c r="J6006" t="str">
        <f>_xlfn.XLOOKUP(Table1_1[[#This Row],[Analyte]],[1]analyte_order!$B:$B,[1]analyte_order!$C:$C)</f>
        <v>41997-13-1</v>
      </c>
      <c r="K6006">
        <f>_xlfn.XLOOKUP(Table1_1[[#This Row],[CAS_rn]],[1]analyte_order!$C:$C,[1]analyte_order!$E:$E)</f>
        <v>52</v>
      </c>
      <c r="L6006" s="3">
        <v>25.4</v>
      </c>
    </row>
    <row r="6007" spans="1:12" x14ac:dyDescent="0.3">
      <c r="A6007" t="s">
        <v>290</v>
      </c>
      <c r="B6007" s="1">
        <v>44427</v>
      </c>
      <c r="C6007" s="1" t="str">
        <f t="shared" si="93"/>
        <v>21231</v>
      </c>
      <c r="D6007" t="s">
        <v>250</v>
      </c>
      <c r="E6007" t="s">
        <v>110</v>
      </c>
      <c r="F6007" t="s">
        <v>190</v>
      </c>
      <c r="G6007">
        <v>27</v>
      </c>
      <c r="H6007">
        <v>306.10000000000002</v>
      </c>
      <c r="I6007" t="s">
        <v>52</v>
      </c>
      <c r="J6007" t="str">
        <f>_xlfn.XLOOKUP(Table1_1[[#This Row],[Analyte]],[1]analyte_order!$B:$B,[1]analyte_order!$C:$C)</f>
        <v>423-41-6</v>
      </c>
      <c r="K6007">
        <f>_xlfn.XLOOKUP(Table1_1[[#This Row],[CAS_rn]],[1]analyte_order!$C:$C,[1]analyte_order!$E:$E)</f>
        <v>53</v>
      </c>
      <c r="L6007" s="3">
        <v>0.191</v>
      </c>
    </row>
    <row r="6008" spans="1:12" x14ac:dyDescent="0.3">
      <c r="A6008" t="s">
        <v>290</v>
      </c>
      <c r="B6008" s="1">
        <v>44427</v>
      </c>
      <c r="C6008" s="1" t="str">
        <f t="shared" si="93"/>
        <v>21231</v>
      </c>
      <c r="D6008" t="s">
        <v>250</v>
      </c>
      <c r="E6008" t="s">
        <v>110</v>
      </c>
      <c r="F6008" t="s">
        <v>190</v>
      </c>
      <c r="G6008">
        <v>27</v>
      </c>
      <c r="H6008">
        <v>306.10000000000002</v>
      </c>
      <c r="I6008" t="s">
        <v>53</v>
      </c>
      <c r="J6008" t="str">
        <f>_xlfn.XLOOKUP(Table1_1[[#This Row],[Analyte]],[1]analyte_order!$B:$B,[1]analyte_order!$C:$C)</f>
        <v>777011-38-8</v>
      </c>
      <c r="K6008">
        <f>_xlfn.XLOOKUP(Table1_1[[#This Row],[CAS_rn]],[1]analyte_order!$C:$C,[1]analyte_order!$E:$E)</f>
        <v>54</v>
      </c>
      <c r="L6008" s="3">
        <v>3.05</v>
      </c>
    </row>
    <row r="6009" spans="1:12" x14ac:dyDescent="0.3">
      <c r="A6009" t="s">
        <v>290</v>
      </c>
      <c r="B6009" s="1">
        <v>44427</v>
      </c>
      <c r="C6009" s="1" t="str">
        <f t="shared" si="93"/>
        <v>21231</v>
      </c>
      <c r="D6009" t="s">
        <v>250</v>
      </c>
      <c r="E6009" t="s">
        <v>110</v>
      </c>
      <c r="F6009" t="s">
        <v>190</v>
      </c>
      <c r="G6009">
        <v>27</v>
      </c>
      <c r="H6009">
        <v>306.10000000000002</v>
      </c>
      <c r="I6009" t="s">
        <v>54</v>
      </c>
      <c r="J6009" t="str">
        <f>_xlfn.XLOOKUP(Table1_1[[#This Row],[Analyte]],[1]analyte_order!$B:$B,[1]analyte_order!$C:$C)</f>
        <v>646-83-3</v>
      </c>
      <c r="K6009">
        <f>_xlfn.XLOOKUP(Table1_1[[#This Row],[CAS_rn]],[1]analyte_order!$C:$C,[1]analyte_order!$E:$E)</f>
        <v>55</v>
      </c>
      <c r="L6009" s="3">
        <v>0.191</v>
      </c>
    </row>
    <row r="6010" spans="1:12" x14ac:dyDescent="0.3">
      <c r="A6010" t="s">
        <v>290</v>
      </c>
      <c r="B6010" s="1">
        <v>44427</v>
      </c>
      <c r="C6010" s="1" t="str">
        <f t="shared" si="93"/>
        <v>21231</v>
      </c>
      <c r="D6010" t="s">
        <v>250</v>
      </c>
      <c r="E6010" t="s">
        <v>110</v>
      </c>
      <c r="F6010" t="s">
        <v>190</v>
      </c>
      <c r="G6010">
        <v>27</v>
      </c>
      <c r="H6010">
        <v>306.10000000000002</v>
      </c>
      <c r="I6010" t="s">
        <v>55</v>
      </c>
      <c r="J6010" t="str">
        <f>_xlfn.XLOOKUP(Table1_1[[#This Row],[Analyte]],[1]analyte_order!$B:$B,[1]analyte_order!$C:$C)</f>
        <v>678-41-1</v>
      </c>
      <c r="K6010">
        <f>_xlfn.XLOOKUP(Table1_1[[#This Row],[CAS_rn]],[1]analyte_order!$C:$C,[1]analyte_order!$E:$E)</f>
        <v>56</v>
      </c>
      <c r="L6010" s="3">
        <v>7.6499999999999999E-2</v>
      </c>
    </row>
    <row r="6011" spans="1:12" x14ac:dyDescent="0.3">
      <c r="A6011" t="s">
        <v>290</v>
      </c>
      <c r="B6011" s="1">
        <v>44427</v>
      </c>
      <c r="C6011" s="1" t="str">
        <f t="shared" si="93"/>
        <v>21231</v>
      </c>
      <c r="D6011" t="s">
        <v>250</v>
      </c>
      <c r="E6011" t="s">
        <v>110</v>
      </c>
      <c r="F6011" t="s">
        <v>190</v>
      </c>
      <c r="G6011">
        <v>27</v>
      </c>
      <c r="H6011">
        <v>306.10000000000002</v>
      </c>
      <c r="I6011" t="s">
        <v>56</v>
      </c>
      <c r="J6011" t="str">
        <f>_xlfn.XLOOKUP(Table1_1[[#This Row],[Analyte]],[1]analyte_order!$B:$B,[1]analyte_order!$C:$C)</f>
        <v>2965-52-8</v>
      </c>
      <c r="K6011">
        <f>_xlfn.XLOOKUP(Table1_1[[#This Row],[CAS_rn]],[1]analyte_order!$C:$C,[1]analyte_order!$E:$E)</f>
        <v>57</v>
      </c>
      <c r="L6011" s="3">
        <v>7.6499999999999999E-2</v>
      </c>
    </row>
    <row r="6012" spans="1:12" x14ac:dyDescent="0.3">
      <c r="A6012" t="s">
        <v>291</v>
      </c>
      <c r="B6012" s="1">
        <v>44427</v>
      </c>
      <c r="C6012" s="1" t="str">
        <f t="shared" si="93"/>
        <v>21231</v>
      </c>
      <c r="D6012" t="s">
        <v>250</v>
      </c>
      <c r="E6012" t="s">
        <v>120</v>
      </c>
      <c r="F6012" t="s">
        <v>111</v>
      </c>
      <c r="G6012">
        <v>28.5</v>
      </c>
      <c r="H6012">
        <v>399.9</v>
      </c>
      <c r="I6012" t="s">
        <v>7</v>
      </c>
      <c r="J6012" t="str">
        <f>_xlfn.XLOOKUP(Table1_1[[#This Row],[Analyte]],[1]analyte_order!$B:$B,[1]analyte_order!$C:$C)</f>
        <v>375-22-4</v>
      </c>
      <c r="K6012">
        <f>_xlfn.XLOOKUP(Table1_1[[#This Row],[CAS_rn]],[1]analyte_order!$C:$C,[1]analyte_order!$E:$E)</f>
        <v>1</v>
      </c>
      <c r="L6012" s="3">
        <v>0.44400000000000001</v>
      </c>
    </row>
    <row r="6013" spans="1:12" x14ac:dyDescent="0.3">
      <c r="A6013" t="s">
        <v>291</v>
      </c>
      <c r="B6013" s="1">
        <v>44427</v>
      </c>
      <c r="C6013" s="1" t="str">
        <f t="shared" si="93"/>
        <v>21231</v>
      </c>
      <c r="D6013" t="s">
        <v>250</v>
      </c>
      <c r="E6013" t="s">
        <v>120</v>
      </c>
      <c r="F6013" t="s">
        <v>111</v>
      </c>
      <c r="G6013">
        <v>28.5</v>
      </c>
      <c r="H6013">
        <v>399.9</v>
      </c>
      <c r="I6013" t="s">
        <v>8</v>
      </c>
      <c r="J6013" t="str">
        <f>_xlfn.XLOOKUP(Table1_1[[#This Row],[Analyte]],[1]analyte_order!$B:$B,[1]analyte_order!$C:$C)</f>
        <v>2706-90-3</v>
      </c>
      <c r="K6013">
        <f>_xlfn.XLOOKUP(Table1_1[[#This Row],[CAS_rn]],[1]analyte_order!$C:$C,[1]analyte_order!$E:$E)</f>
        <v>2</v>
      </c>
      <c r="L6013" s="3">
        <v>0.111</v>
      </c>
    </row>
    <row r="6014" spans="1:12" x14ac:dyDescent="0.3">
      <c r="A6014" t="s">
        <v>291</v>
      </c>
      <c r="B6014" s="1">
        <v>44427</v>
      </c>
      <c r="C6014" s="1" t="str">
        <f t="shared" si="93"/>
        <v>21231</v>
      </c>
      <c r="D6014" t="s">
        <v>250</v>
      </c>
      <c r="E6014" t="s">
        <v>120</v>
      </c>
      <c r="F6014" t="s">
        <v>111</v>
      </c>
      <c r="G6014">
        <v>28.5</v>
      </c>
      <c r="H6014">
        <v>399.9</v>
      </c>
      <c r="I6014" t="s">
        <v>9</v>
      </c>
      <c r="J6014" t="str">
        <f>_xlfn.XLOOKUP(Table1_1[[#This Row],[Analyte]],[1]analyte_order!$B:$B,[1]analyte_order!$C:$C)</f>
        <v>307-24-4</v>
      </c>
      <c r="K6014">
        <f>_xlfn.XLOOKUP(Table1_1[[#This Row],[CAS_rn]],[1]analyte_order!$C:$C,[1]analyte_order!$E:$E)</f>
        <v>3</v>
      </c>
      <c r="L6014" s="3">
        <v>4.4400000000000002E-2</v>
      </c>
    </row>
    <row r="6015" spans="1:12" x14ac:dyDescent="0.3">
      <c r="A6015" t="s">
        <v>291</v>
      </c>
      <c r="B6015" s="1">
        <v>44427</v>
      </c>
      <c r="C6015" s="1" t="str">
        <f t="shared" si="93"/>
        <v>21231</v>
      </c>
      <c r="D6015" t="s">
        <v>250</v>
      </c>
      <c r="E6015" t="s">
        <v>120</v>
      </c>
      <c r="F6015" t="s">
        <v>111</v>
      </c>
      <c r="G6015">
        <v>28.5</v>
      </c>
      <c r="H6015">
        <v>399.9</v>
      </c>
      <c r="I6015" t="s">
        <v>10</v>
      </c>
      <c r="J6015" t="str">
        <f>_xlfn.XLOOKUP(Table1_1[[#This Row],[Analyte]],[1]analyte_order!$B:$B,[1]analyte_order!$C:$C)</f>
        <v>375-85-9</v>
      </c>
      <c r="K6015">
        <f>_xlfn.XLOOKUP(Table1_1[[#This Row],[CAS_rn]],[1]analyte_order!$C:$C,[1]analyte_order!$E:$E)</f>
        <v>4</v>
      </c>
      <c r="L6015" s="3">
        <v>4.4400000000000002E-2</v>
      </c>
    </row>
    <row r="6016" spans="1:12" x14ac:dyDescent="0.3">
      <c r="A6016" t="s">
        <v>291</v>
      </c>
      <c r="B6016" s="1">
        <v>44427</v>
      </c>
      <c r="C6016" s="1" t="str">
        <f t="shared" si="93"/>
        <v>21231</v>
      </c>
      <c r="D6016" t="s">
        <v>250</v>
      </c>
      <c r="E6016" t="s">
        <v>120</v>
      </c>
      <c r="F6016" t="s">
        <v>111</v>
      </c>
      <c r="G6016">
        <v>28.5</v>
      </c>
      <c r="H6016">
        <v>399.9</v>
      </c>
      <c r="I6016" t="s">
        <v>11</v>
      </c>
      <c r="J6016" t="str">
        <f>_xlfn.XLOOKUP(Table1_1[[#This Row],[Analyte]],[1]analyte_order!$B:$B,[1]analyte_order!$C:$C)</f>
        <v>335-67-1</v>
      </c>
      <c r="K6016">
        <f>_xlfn.XLOOKUP(Table1_1[[#This Row],[CAS_rn]],[1]analyte_order!$C:$C,[1]analyte_order!$E:$E)</f>
        <v>5</v>
      </c>
      <c r="L6016" s="3">
        <v>4.4400000000000002E-2</v>
      </c>
    </row>
    <row r="6017" spans="1:12" x14ac:dyDescent="0.3">
      <c r="A6017" t="s">
        <v>291</v>
      </c>
      <c r="B6017" s="1">
        <v>44427</v>
      </c>
      <c r="C6017" s="1" t="str">
        <f t="shared" si="93"/>
        <v>21231</v>
      </c>
      <c r="D6017" t="s">
        <v>250</v>
      </c>
      <c r="E6017" t="s">
        <v>120</v>
      </c>
      <c r="F6017" t="s">
        <v>111</v>
      </c>
      <c r="G6017">
        <v>28.5</v>
      </c>
      <c r="H6017">
        <v>399.9</v>
      </c>
      <c r="I6017" t="s">
        <v>12</v>
      </c>
      <c r="J6017" t="str">
        <f>_xlfn.XLOOKUP(Table1_1[[#This Row],[Analyte]],[1]analyte_order!$B:$B,[1]analyte_order!$C:$C)</f>
        <v>375-95-1</v>
      </c>
      <c r="K6017">
        <f>_xlfn.XLOOKUP(Table1_1[[#This Row],[CAS_rn]],[1]analyte_order!$C:$C,[1]analyte_order!$E:$E)</f>
        <v>6</v>
      </c>
      <c r="L6017" s="3">
        <v>0.29299999999999998</v>
      </c>
    </row>
    <row r="6018" spans="1:12" x14ac:dyDescent="0.3">
      <c r="A6018" t="s">
        <v>291</v>
      </c>
      <c r="B6018" s="1">
        <v>44427</v>
      </c>
      <c r="C6018" s="1" t="str">
        <f t="shared" ref="C6018:C6081" si="94">TEXT(B6018,"yy")&amp;TEXT((B6018-DATEVALUE("1/1/"&amp;TEXT(B6018,"yy"))+1),"000")</f>
        <v>21231</v>
      </c>
      <c r="D6018" t="s">
        <v>250</v>
      </c>
      <c r="E6018" t="s">
        <v>120</v>
      </c>
      <c r="F6018" t="s">
        <v>111</v>
      </c>
      <c r="G6018">
        <v>28.5</v>
      </c>
      <c r="H6018">
        <v>399.9</v>
      </c>
      <c r="I6018" t="s">
        <v>19</v>
      </c>
      <c r="J6018" t="str">
        <f>_xlfn.XLOOKUP(Table1_1[[#This Row],[Analyte]],[1]analyte_order!$B:$B,[1]analyte_order!$C:$C)</f>
        <v>335-76-2</v>
      </c>
      <c r="K6018">
        <f>_xlfn.XLOOKUP(Table1_1[[#This Row],[CAS_rn]],[1]analyte_order!$C:$C,[1]analyte_order!$E:$E)</f>
        <v>7</v>
      </c>
      <c r="L6018" s="3">
        <v>16.399999999999999</v>
      </c>
    </row>
    <row r="6019" spans="1:12" x14ac:dyDescent="0.3">
      <c r="A6019" t="s">
        <v>291</v>
      </c>
      <c r="B6019" s="1">
        <v>44427</v>
      </c>
      <c r="C6019" s="1" t="str">
        <f t="shared" si="94"/>
        <v>21231</v>
      </c>
      <c r="D6019" t="s">
        <v>250</v>
      </c>
      <c r="E6019" t="s">
        <v>120</v>
      </c>
      <c r="F6019" t="s">
        <v>111</v>
      </c>
      <c r="G6019">
        <v>28.5</v>
      </c>
      <c r="H6019">
        <v>399.9</v>
      </c>
      <c r="I6019" t="s">
        <v>20</v>
      </c>
      <c r="J6019" t="str">
        <f>_xlfn.XLOOKUP(Table1_1[[#This Row],[Analyte]],[1]analyte_order!$B:$B,[1]analyte_order!$C:$C)</f>
        <v>2058-94-8</v>
      </c>
      <c r="K6019">
        <f>_xlfn.XLOOKUP(Table1_1[[#This Row],[CAS_rn]],[1]analyte_order!$C:$C,[1]analyte_order!$E:$E)</f>
        <v>8</v>
      </c>
      <c r="L6019" s="3">
        <v>34.299999999999997</v>
      </c>
    </row>
    <row r="6020" spans="1:12" x14ac:dyDescent="0.3">
      <c r="A6020" t="s">
        <v>291</v>
      </c>
      <c r="B6020" s="1">
        <v>44427</v>
      </c>
      <c r="C6020" s="1" t="str">
        <f t="shared" si="94"/>
        <v>21231</v>
      </c>
      <c r="D6020" t="s">
        <v>250</v>
      </c>
      <c r="E6020" t="s">
        <v>120</v>
      </c>
      <c r="F6020" t="s">
        <v>111</v>
      </c>
      <c r="G6020">
        <v>28.5</v>
      </c>
      <c r="H6020">
        <v>399.9</v>
      </c>
      <c r="I6020" t="s">
        <v>21</v>
      </c>
      <c r="J6020" t="str">
        <f>_xlfn.XLOOKUP(Table1_1[[#This Row],[Analyte]],[1]analyte_order!$B:$B,[1]analyte_order!$C:$C)</f>
        <v>307-55-1</v>
      </c>
      <c r="K6020">
        <f>_xlfn.XLOOKUP(Table1_1[[#This Row],[CAS_rn]],[1]analyte_order!$C:$C,[1]analyte_order!$E:$E)</f>
        <v>9</v>
      </c>
      <c r="L6020" s="3">
        <v>37.6</v>
      </c>
    </row>
    <row r="6021" spans="1:12" x14ac:dyDescent="0.3">
      <c r="A6021" t="s">
        <v>291</v>
      </c>
      <c r="B6021" s="1">
        <v>44427</v>
      </c>
      <c r="C6021" s="1" t="str">
        <f t="shared" si="94"/>
        <v>21231</v>
      </c>
      <c r="D6021" t="s">
        <v>250</v>
      </c>
      <c r="E6021" t="s">
        <v>120</v>
      </c>
      <c r="F6021" t="s">
        <v>111</v>
      </c>
      <c r="G6021">
        <v>28.5</v>
      </c>
      <c r="H6021">
        <v>399.9</v>
      </c>
      <c r="I6021" t="s">
        <v>22</v>
      </c>
      <c r="J6021" t="str">
        <f>_xlfn.XLOOKUP(Table1_1[[#This Row],[Analyte]],[1]analyte_order!$B:$B,[1]analyte_order!$C:$C)</f>
        <v>72629-94-8</v>
      </c>
      <c r="K6021">
        <f>_xlfn.XLOOKUP(Table1_1[[#This Row],[CAS_rn]],[1]analyte_order!$C:$C,[1]analyte_order!$E:$E)</f>
        <v>10</v>
      </c>
      <c r="L6021" s="3">
        <v>27.4</v>
      </c>
    </row>
    <row r="6022" spans="1:12" x14ac:dyDescent="0.3">
      <c r="A6022" t="s">
        <v>291</v>
      </c>
      <c r="B6022" s="1">
        <v>44427</v>
      </c>
      <c r="C6022" s="1" t="str">
        <f t="shared" si="94"/>
        <v>21231</v>
      </c>
      <c r="D6022" t="s">
        <v>250</v>
      </c>
      <c r="E6022" t="s">
        <v>120</v>
      </c>
      <c r="F6022" t="s">
        <v>111</v>
      </c>
      <c r="G6022">
        <v>28.5</v>
      </c>
      <c r="H6022">
        <v>399.9</v>
      </c>
      <c r="I6022" t="s">
        <v>23</v>
      </c>
      <c r="J6022" t="str">
        <f>_xlfn.XLOOKUP(Table1_1[[#This Row],[Analyte]],[1]analyte_order!$B:$B,[1]analyte_order!$C:$C)</f>
        <v>376-06-7</v>
      </c>
      <c r="K6022">
        <f>_xlfn.XLOOKUP(Table1_1[[#This Row],[CAS_rn]],[1]analyte_order!$C:$C,[1]analyte_order!$E:$E)</f>
        <v>11</v>
      </c>
      <c r="L6022" s="3">
        <v>27.3</v>
      </c>
    </row>
    <row r="6023" spans="1:12" x14ac:dyDescent="0.3">
      <c r="A6023" t="s">
        <v>291</v>
      </c>
      <c r="B6023" s="1">
        <v>44427</v>
      </c>
      <c r="C6023" s="1" t="str">
        <f t="shared" si="94"/>
        <v>21231</v>
      </c>
      <c r="D6023" t="s">
        <v>250</v>
      </c>
      <c r="E6023" t="s">
        <v>120</v>
      </c>
      <c r="F6023" t="s">
        <v>111</v>
      </c>
      <c r="G6023">
        <v>28.5</v>
      </c>
      <c r="H6023">
        <v>399.9</v>
      </c>
      <c r="I6023" t="s">
        <v>24</v>
      </c>
      <c r="J6023" t="str">
        <f>_xlfn.XLOOKUP(Table1_1[[#This Row],[Analyte]],[1]analyte_order!$B:$B,[1]analyte_order!$C:$C)</f>
        <v>67905-19-5</v>
      </c>
      <c r="K6023">
        <f>_xlfn.XLOOKUP(Table1_1[[#This Row],[CAS_rn]],[1]analyte_order!$C:$C,[1]analyte_order!$E:$E)</f>
        <v>12</v>
      </c>
      <c r="L6023" s="3">
        <v>0.83699999999999997</v>
      </c>
    </row>
    <row r="6024" spans="1:12" x14ac:dyDescent="0.3">
      <c r="A6024" t="s">
        <v>291</v>
      </c>
      <c r="B6024" s="1">
        <v>44427</v>
      </c>
      <c r="C6024" s="1" t="str">
        <f t="shared" si="94"/>
        <v>21231</v>
      </c>
      <c r="D6024" t="s">
        <v>250</v>
      </c>
      <c r="E6024" t="s">
        <v>120</v>
      </c>
      <c r="F6024" t="s">
        <v>111</v>
      </c>
      <c r="G6024">
        <v>28.5</v>
      </c>
      <c r="H6024">
        <v>399.9</v>
      </c>
      <c r="I6024" t="s">
        <v>13</v>
      </c>
      <c r="J6024" t="str">
        <f>_xlfn.XLOOKUP(Table1_1[[#This Row],[Analyte]],[1]analyte_order!$B:$B,[1]analyte_order!$C:$C)</f>
        <v>375-73-5</v>
      </c>
      <c r="K6024">
        <f>_xlfn.XLOOKUP(Table1_1[[#This Row],[CAS_rn]],[1]analyte_order!$C:$C,[1]analyte_order!$E:$E)</f>
        <v>14</v>
      </c>
      <c r="L6024" s="3">
        <v>4.4400000000000002E-2</v>
      </c>
    </row>
    <row r="6025" spans="1:12" x14ac:dyDescent="0.3">
      <c r="A6025" t="s">
        <v>291</v>
      </c>
      <c r="B6025" s="1">
        <v>44427</v>
      </c>
      <c r="C6025" s="1" t="str">
        <f t="shared" si="94"/>
        <v>21231</v>
      </c>
      <c r="D6025" t="s">
        <v>250</v>
      </c>
      <c r="E6025" t="s">
        <v>120</v>
      </c>
      <c r="F6025" t="s">
        <v>111</v>
      </c>
      <c r="G6025">
        <v>28.5</v>
      </c>
      <c r="H6025">
        <v>399.9</v>
      </c>
      <c r="I6025" t="s">
        <v>14</v>
      </c>
      <c r="J6025" t="str">
        <f>_xlfn.XLOOKUP(Table1_1[[#This Row],[Analyte]],[1]analyte_order!$B:$B,[1]analyte_order!$C:$C)</f>
        <v>2706-91-4</v>
      </c>
      <c r="K6025">
        <f>_xlfn.XLOOKUP(Table1_1[[#This Row],[CAS_rn]],[1]analyte_order!$C:$C,[1]analyte_order!$E:$E)</f>
        <v>15</v>
      </c>
      <c r="L6025" s="3">
        <v>0.111</v>
      </c>
    </row>
    <row r="6026" spans="1:12" x14ac:dyDescent="0.3">
      <c r="A6026" t="s">
        <v>291</v>
      </c>
      <c r="B6026" s="1">
        <v>44427</v>
      </c>
      <c r="C6026" s="1" t="str">
        <f t="shared" si="94"/>
        <v>21231</v>
      </c>
      <c r="D6026" t="s">
        <v>250</v>
      </c>
      <c r="E6026" t="s">
        <v>120</v>
      </c>
      <c r="F6026" t="s">
        <v>111</v>
      </c>
      <c r="G6026">
        <v>28.5</v>
      </c>
      <c r="H6026">
        <v>399.9</v>
      </c>
      <c r="I6026" t="s">
        <v>15</v>
      </c>
      <c r="J6026" t="str">
        <f>_xlfn.XLOOKUP(Table1_1[[#This Row],[Analyte]],[1]analyte_order!$B:$B,[1]analyte_order!$C:$C)</f>
        <v>355-46-4</v>
      </c>
      <c r="K6026">
        <f>_xlfn.XLOOKUP(Table1_1[[#This Row],[CAS_rn]],[1]analyte_order!$C:$C,[1]analyte_order!$E:$E)</f>
        <v>16</v>
      </c>
      <c r="L6026" s="3">
        <v>15.1</v>
      </c>
    </row>
    <row r="6027" spans="1:12" x14ac:dyDescent="0.3">
      <c r="A6027" t="s">
        <v>291</v>
      </c>
      <c r="B6027" s="1">
        <v>44427</v>
      </c>
      <c r="C6027" s="1" t="str">
        <f t="shared" si="94"/>
        <v>21231</v>
      </c>
      <c r="D6027" t="s">
        <v>250</v>
      </c>
      <c r="E6027" t="s">
        <v>120</v>
      </c>
      <c r="F6027" t="s">
        <v>111</v>
      </c>
      <c r="G6027">
        <v>28.5</v>
      </c>
      <c r="H6027">
        <v>399.9</v>
      </c>
      <c r="I6027" t="s">
        <v>16</v>
      </c>
      <c r="J6027" t="str">
        <f>_xlfn.XLOOKUP(Table1_1[[#This Row],[Analyte]],[1]analyte_order!$B:$B,[1]analyte_order!$C:$C)</f>
        <v>375-92-8</v>
      </c>
      <c r="K6027">
        <f>_xlfn.XLOOKUP(Table1_1[[#This Row],[CAS_rn]],[1]analyte_order!$C:$C,[1]analyte_order!$E:$E)</f>
        <v>17</v>
      </c>
      <c r="L6027" s="3">
        <v>5.24</v>
      </c>
    </row>
    <row r="6028" spans="1:12" x14ac:dyDescent="0.3">
      <c r="A6028" t="s">
        <v>291</v>
      </c>
      <c r="B6028" s="1">
        <v>44427</v>
      </c>
      <c r="C6028" s="1" t="str">
        <f t="shared" si="94"/>
        <v>21231</v>
      </c>
      <c r="D6028" t="s">
        <v>250</v>
      </c>
      <c r="E6028" t="s">
        <v>120</v>
      </c>
      <c r="F6028" t="s">
        <v>111</v>
      </c>
      <c r="G6028">
        <v>28.5</v>
      </c>
      <c r="H6028">
        <v>399.9</v>
      </c>
      <c r="I6028" t="s">
        <v>17</v>
      </c>
      <c r="J6028" t="str">
        <f>_xlfn.XLOOKUP(Table1_1[[#This Row],[Analyte]],[1]analyte_order!$B:$B,[1]analyte_order!$C:$C)</f>
        <v>1763-23-1</v>
      </c>
      <c r="K6028">
        <f>_xlfn.XLOOKUP(Table1_1[[#This Row],[CAS_rn]],[1]analyte_order!$C:$C,[1]analyte_order!$E:$E)</f>
        <v>18</v>
      </c>
      <c r="L6028" s="3">
        <v>5630</v>
      </c>
    </row>
    <row r="6029" spans="1:12" x14ac:dyDescent="0.3">
      <c r="A6029" t="s">
        <v>291</v>
      </c>
      <c r="B6029" s="1">
        <v>44427</v>
      </c>
      <c r="C6029" s="1" t="str">
        <f t="shared" si="94"/>
        <v>21231</v>
      </c>
      <c r="D6029" t="s">
        <v>250</v>
      </c>
      <c r="E6029" t="s">
        <v>120</v>
      </c>
      <c r="F6029" t="s">
        <v>111</v>
      </c>
      <c r="G6029">
        <v>28.5</v>
      </c>
      <c r="H6029">
        <v>399.9</v>
      </c>
      <c r="I6029" t="s">
        <v>25</v>
      </c>
      <c r="J6029" t="str">
        <f>_xlfn.XLOOKUP(Table1_1[[#This Row],[Analyte]],[1]analyte_order!$B:$B,[1]analyte_order!$C:$C)</f>
        <v>68259-12-1</v>
      </c>
      <c r="K6029">
        <f>_xlfn.XLOOKUP(Table1_1[[#This Row],[CAS_rn]],[1]analyte_order!$C:$C,[1]analyte_order!$E:$E)</f>
        <v>19</v>
      </c>
      <c r="L6029" s="3">
        <v>74.400000000000006</v>
      </c>
    </row>
    <row r="6030" spans="1:12" x14ac:dyDescent="0.3">
      <c r="A6030" t="s">
        <v>291</v>
      </c>
      <c r="B6030" s="1">
        <v>44427</v>
      </c>
      <c r="C6030" s="1" t="str">
        <f t="shared" si="94"/>
        <v>21231</v>
      </c>
      <c r="D6030" t="s">
        <v>250</v>
      </c>
      <c r="E6030" t="s">
        <v>120</v>
      </c>
      <c r="F6030" t="s">
        <v>111</v>
      </c>
      <c r="G6030">
        <v>28.5</v>
      </c>
      <c r="H6030">
        <v>399.9</v>
      </c>
      <c r="I6030" t="s">
        <v>26</v>
      </c>
      <c r="J6030" t="str">
        <f>_xlfn.XLOOKUP(Table1_1[[#This Row],[Analyte]],[1]analyte_order!$B:$B,[1]analyte_order!$C:$C)</f>
        <v>335-77-3</v>
      </c>
      <c r="K6030">
        <f>_xlfn.XLOOKUP(Table1_1[[#This Row],[CAS_rn]],[1]analyte_order!$C:$C,[1]analyte_order!$E:$E)</f>
        <v>20</v>
      </c>
      <c r="L6030" s="3">
        <v>91.1</v>
      </c>
    </row>
    <row r="6031" spans="1:12" x14ac:dyDescent="0.3">
      <c r="A6031" t="s">
        <v>291</v>
      </c>
      <c r="B6031" s="1">
        <v>44427</v>
      </c>
      <c r="C6031" s="1" t="str">
        <f t="shared" si="94"/>
        <v>21231</v>
      </c>
      <c r="D6031" t="s">
        <v>250</v>
      </c>
      <c r="E6031" t="s">
        <v>120</v>
      </c>
      <c r="F6031" t="s">
        <v>111</v>
      </c>
      <c r="G6031">
        <v>28.5</v>
      </c>
      <c r="H6031">
        <v>399.9</v>
      </c>
      <c r="I6031" t="s">
        <v>27</v>
      </c>
      <c r="J6031" t="str">
        <f>_xlfn.XLOOKUP(Table1_1[[#This Row],[Analyte]],[1]analyte_order!$B:$B,[1]analyte_order!$C:$C)</f>
        <v>79780-39-5</v>
      </c>
      <c r="K6031">
        <f>_xlfn.XLOOKUP(Table1_1[[#This Row],[CAS_rn]],[1]analyte_order!$C:$C,[1]analyte_order!$E:$E)</f>
        <v>21</v>
      </c>
      <c r="L6031" s="3">
        <v>27.7</v>
      </c>
    </row>
    <row r="6032" spans="1:12" x14ac:dyDescent="0.3">
      <c r="A6032" t="s">
        <v>291</v>
      </c>
      <c r="B6032" s="1">
        <v>44427</v>
      </c>
      <c r="C6032" s="1" t="str">
        <f t="shared" si="94"/>
        <v>21231</v>
      </c>
      <c r="D6032" t="s">
        <v>250</v>
      </c>
      <c r="E6032" t="s">
        <v>120</v>
      </c>
      <c r="F6032" t="s">
        <v>111</v>
      </c>
      <c r="G6032">
        <v>28.5</v>
      </c>
      <c r="H6032">
        <v>399.9</v>
      </c>
      <c r="I6032" t="s">
        <v>28</v>
      </c>
      <c r="J6032" t="str">
        <f>_xlfn.XLOOKUP(Table1_1[[#This Row],[Analyte]],[1]analyte_order!$B:$B,[1]analyte_order!$C:$C)</f>
        <v>757124-72-4</v>
      </c>
      <c r="K6032">
        <f>_xlfn.XLOOKUP(Table1_1[[#This Row],[CAS_rn]],[1]analyte_order!$C:$C,[1]analyte_order!$E:$E)</f>
        <v>22</v>
      </c>
      <c r="L6032" s="3">
        <v>0.222</v>
      </c>
    </row>
    <row r="6033" spans="1:12" x14ac:dyDescent="0.3">
      <c r="A6033" t="s">
        <v>291</v>
      </c>
      <c r="B6033" s="1">
        <v>44427</v>
      </c>
      <c r="C6033" s="1" t="str">
        <f t="shared" si="94"/>
        <v>21231</v>
      </c>
      <c r="D6033" t="s">
        <v>250</v>
      </c>
      <c r="E6033" t="s">
        <v>120</v>
      </c>
      <c r="F6033" t="s">
        <v>111</v>
      </c>
      <c r="G6033">
        <v>28.5</v>
      </c>
      <c r="H6033">
        <v>399.9</v>
      </c>
      <c r="I6033" t="s">
        <v>18</v>
      </c>
      <c r="J6033" t="str">
        <f>_xlfn.XLOOKUP(Table1_1[[#This Row],[Analyte]],[1]analyte_order!$B:$B,[1]analyte_order!$C:$C)</f>
        <v>27619-97-2</v>
      </c>
      <c r="K6033">
        <f>_xlfn.XLOOKUP(Table1_1[[#This Row],[CAS_rn]],[1]analyte_order!$C:$C,[1]analyte_order!$E:$E)</f>
        <v>23</v>
      </c>
      <c r="L6033" s="3">
        <v>4.4400000000000002E-2</v>
      </c>
    </row>
    <row r="6034" spans="1:12" x14ac:dyDescent="0.3">
      <c r="A6034" t="s">
        <v>291</v>
      </c>
      <c r="B6034" s="1">
        <v>44427</v>
      </c>
      <c r="C6034" s="1" t="str">
        <f t="shared" si="94"/>
        <v>21231</v>
      </c>
      <c r="D6034" t="s">
        <v>250</v>
      </c>
      <c r="E6034" t="s">
        <v>120</v>
      </c>
      <c r="F6034" t="s">
        <v>111</v>
      </c>
      <c r="G6034">
        <v>28.5</v>
      </c>
      <c r="H6034">
        <v>399.9</v>
      </c>
      <c r="I6034" t="s">
        <v>29</v>
      </c>
      <c r="J6034" t="str">
        <f>_xlfn.XLOOKUP(Table1_1[[#This Row],[Analyte]],[1]analyte_order!$B:$B,[1]analyte_order!$C:$C)</f>
        <v>39108-34-4</v>
      </c>
      <c r="K6034">
        <f>_xlfn.XLOOKUP(Table1_1[[#This Row],[CAS_rn]],[1]analyte_order!$C:$C,[1]analyte_order!$E:$E)</f>
        <v>24</v>
      </c>
      <c r="L6034" s="3">
        <v>1.1599999999999999</v>
      </c>
    </row>
    <row r="6035" spans="1:12" x14ac:dyDescent="0.3">
      <c r="A6035" t="s">
        <v>291</v>
      </c>
      <c r="B6035" s="1">
        <v>44427</v>
      </c>
      <c r="C6035" s="1" t="str">
        <f t="shared" si="94"/>
        <v>21231</v>
      </c>
      <c r="D6035" t="s">
        <v>250</v>
      </c>
      <c r="E6035" t="s">
        <v>120</v>
      </c>
      <c r="F6035" t="s">
        <v>111</v>
      </c>
      <c r="G6035">
        <v>28.5</v>
      </c>
      <c r="H6035">
        <v>399.9</v>
      </c>
      <c r="I6035" t="s">
        <v>30</v>
      </c>
      <c r="J6035" t="str">
        <f>_xlfn.XLOOKUP(Table1_1[[#This Row],[Analyte]],[1]analyte_order!$B:$B,[1]analyte_order!$C:$C)</f>
        <v>120226-60-0</v>
      </c>
      <c r="K6035">
        <f>_xlfn.XLOOKUP(Table1_1[[#This Row],[CAS_rn]],[1]analyte_order!$C:$C,[1]analyte_order!$E:$E)</f>
        <v>25</v>
      </c>
      <c r="L6035" s="3">
        <v>6.64</v>
      </c>
    </row>
    <row r="6036" spans="1:12" x14ac:dyDescent="0.3">
      <c r="A6036" t="s">
        <v>291</v>
      </c>
      <c r="B6036" s="1">
        <v>44427</v>
      </c>
      <c r="C6036" s="1" t="str">
        <f t="shared" si="94"/>
        <v>21231</v>
      </c>
      <c r="D6036" t="s">
        <v>250</v>
      </c>
      <c r="E6036" t="s">
        <v>120</v>
      </c>
      <c r="F6036" t="s">
        <v>111</v>
      </c>
      <c r="G6036">
        <v>28.5</v>
      </c>
      <c r="H6036">
        <v>399.9</v>
      </c>
      <c r="I6036" t="s">
        <v>31</v>
      </c>
      <c r="J6036" t="str">
        <f>_xlfn.XLOOKUP(Table1_1[[#This Row],[Analyte]],[1]analyte_order!$B:$B,[1]analyte_order!$C:$C)</f>
        <v>2355-31-9</v>
      </c>
      <c r="K6036">
        <f>_xlfn.XLOOKUP(Table1_1[[#This Row],[CAS_rn]],[1]analyte_order!$C:$C,[1]analyte_order!$E:$E)</f>
        <v>26</v>
      </c>
      <c r="L6036" s="3">
        <v>4.4400000000000002E-2</v>
      </c>
    </row>
    <row r="6037" spans="1:12" x14ac:dyDescent="0.3">
      <c r="A6037" t="s">
        <v>291</v>
      </c>
      <c r="B6037" s="1">
        <v>44427</v>
      </c>
      <c r="C6037" s="1" t="str">
        <f t="shared" si="94"/>
        <v>21231</v>
      </c>
      <c r="D6037" t="s">
        <v>250</v>
      </c>
      <c r="E6037" t="s">
        <v>120</v>
      </c>
      <c r="F6037" t="s">
        <v>111</v>
      </c>
      <c r="G6037">
        <v>28.5</v>
      </c>
      <c r="H6037">
        <v>399.9</v>
      </c>
      <c r="I6037" t="s">
        <v>32</v>
      </c>
      <c r="J6037" t="str">
        <f>_xlfn.XLOOKUP(Table1_1[[#This Row],[Analyte]],[1]analyte_order!$B:$B,[1]analyte_order!$C:$C)</f>
        <v>2991-50-6</v>
      </c>
      <c r="K6037">
        <f>_xlfn.XLOOKUP(Table1_1[[#This Row],[CAS_rn]],[1]analyte_order!$C:$C,[1]analyte_order!$E:$E)</f>
        <v>27</v>
      </c>
      <c r="L6037" s="3">
        <v>4.4400000000000002E-2</v>
      </c>
    </row>
    <row r="6038" spans="1:12" x14ac:dyDescent="0.3">
      <c r="A6038" t="s">
        <v>291</v>
      </c>
      <c r="B6038" s="1">
        <v>44427</v>
      </c>
      <c r="C6038" s="1" t="str">
        <f t="shared" si="94"/>
        <v>21231</v>
      </c>
      <c r="D6038" t="s">
        <v>250</v>
      </c>
      <c r="E6038" t="s">
        <v>120</v>
      </c>
      <c r="F6038" t="s">
        <v>111</v>
      </c>
      <c r="G6038">
        <v>28.5</v>
      </c>
      <c r="H6038">
        <v>399.9</v>
      </c>
      <c r="I6038" t="s">
        <v>33</v>
      </c>
      <c r="J6038" t="str">
        <f>_xlfn.XLOOKUP(Table1_1[[#This Row],[Analyte]],[1]analyte_order!$B:$B,[1]analyte_order!$C:$C)</f>
        <v>754-91-6</v>
      </c>
      <c r="K6038">
        <f>_xlfn.XLOOKUP(Table1_1[[#This Row],[CAS_rn]],[1]analyte_order!$C:$C,[1]analyte_order!$E:$E)</f>
        <v>28</v>
      </c>
      <c r="L6038" s="3">
        <v>6.62</v>
      </c>
    </row>
    <row r="6039" spans="1:12" x14ac:dyDescent="0.3">
      <c r="A6039" t="s">
        <v>291</v>
      </c>
      <c r="B6039" s="1">
        <v>44427</v>
      </c>
      <c r="C6039" s="1" t="str">
        <f t="shared" si="94"/>
        <v>21231</v>
      </c>
      <c r="D6039" t="s">
        <v>250</v>
      </c>
      <c r="E6039" t="s">
        <v>120</v>
      </c>
      <c r="F6039" t="s">
        <v>111</v>
      </c>
      <c r="G6039">
        <v>28.5</v>
      </c>
      <c r="H6039">
        <v>399.9</v>
      </c>
      <c r="I6039" t="s">
        <v>34</v>
      </c>
      <c r="J6039" t="str">
        <f>_xlfn.XLOOKUP(Table1_1[[#This Row],[Analyte]],[1]analyte_order!$B:$B,[1]analyte_order!$C:$C)</f>
        <v>2806-24-8</v>
      </c>
      <c r="K6039">
        <f>_xlfn.XLOOKUP(Table1_1[[#This Row],[CAS_rn]],[1]analyte_order!$C:$C,[1]analyte_order!$E:$E)</f>
        <v>29</v>
      </c>
      <c r="L6039" s="3">
        <v>0.111</v>
      </c>
    </row>
    <row r="6040" spans="1:12" x14ac:dyDescent="0.3">
      <c r="A6040" t="s">
        <v>291</v>
      </c>
      <c r="B6040" s="1">
        <v>44427</v>
      </c>
      <c r="C6040" s="1" t="str">
        <f t="shared" si="94"/>
        <v>21231</v>
      </c>
      <c r="D6040" t="s">
        <v>250</v>
      </c>
      <c r="E6040" t="s">
        <v>120</v>
      </c>
      <c r="F6040" t="s">
        <v>111</v>
      </c>
      <c r="G6040">
        <v>28.5</v>
      </c>
      <c r="H6040">
        <v>399.9</v>
      </c>
      <c r="I6040" t="s">
        <v>35</v>
      </c>
      <c r="J6040" t="str">
        <f>_xlfn.XLOOKUP(Table1_1[[#This Row],[Analyte]],[1]analyte_order!$B:$B,[1]analyte_order!$C:$C)</f>
        <v>31506-32-8</v>
      </c>
      <c r="K6040">
        <f>_xlfn.XLOOKUP(Table1_1[[#This Row],[CAS_rn]],[1]analyte_order!$C:$C,[1]analyte_order!$E:$E)</f>
        <v>30</v>
      </c>
      <c r="L6040" s="3">
        <v>0.222</v>
      </c>
    </row>
    <row r="6041" spans="1:12" x14ac:dyDescent="0.3">
      <c r="A6041" t="s">
        <v>291</v>
      </c>
      <c r="B6041" s="1">
        <v>44427</v>
      </c>
      <c r="C6041" s="1" t="str">
        <f t="shared" si="94"/>
        <v>21231</v>
      </c>
      <c r="D6041" t="s">
        <v>250</v>
      </c>
      <c r="E6041" t="s">
        <v>120</v>
      </c>
      <c r="F6041" t="s">
        <v>111</v>
      </c>
      <c r="G6041">
        <v>28.5</v>
      </c>
      <c r="H6041">
        <v>399.9</v>
      </c>
      <c r="I6041" t="s">
        <v>36</v>
      </c>
      <c r="J6041" t="str">
        <f>_xlfn.XLOOKUP(Table1_1[[#This Row],[Analyte]],[1]analyte_order!$B:$B,[1]analyte_order!$C:$C)</f>
        <v>4151-50-2</v>
      </c>
      <c r="K6041">
        <f>_xlfn.XLOOKUP(Table1_1[[#This Row],[CAS_rn]],[1]analyte_order!$C:$C,[1]analyte_order!$E:$E)</f>
        <v>31</v>
      </c>
      <c r="L6041" s="3">
        <v>4.4400000000000002E-2</v>
      </c>
    </row>
    <row r="6042" spans="1:12" x14ac:dyDescent="0.3">
      <c r="A6042" t="s">
        <v>291</v>
      </c>
      <c r="B6042" s="1">
        <v>44427</v>
      </c>
      <c r="C6042" s="1" t="str">
        <f t="shared" si="94"/>
        <v>21231</v>
      </c>
      <c r="D6042" t="s">
        <v>250</v>
      </c>
      <c r="E6042" t="s">
        <v>120</v>
      </c>
      <c r="F6042" t="s">
        <v>111</v>
      </c>
      <c r="G6042">
        <v>28.5</v>
      </c>
      <c r="H6042">
        <v>399.9</v>
      </c>
      <c r="I6042" t="s">
        <v>37</v>
      </c>
      <c r="J6042" t="str">
        <f>_xlfn.XLOOKUP(Table1_1[[#This Row],[Analyte]],[1]analyte_order!$B:$B,[1]analyte_order!$C:$C)</f>
        <v>13252-13-6</v>
      </c>
      <c r="K6042">
        <f>_xlfn.XLOOKUP(Table1_1[[#This Row],[CAS_rn]],[1]analyte_order!$C:$C,[1]analyte_order!$E:$E)</f>
        <v>34</v>
      </c>
      <c r="L6042" s="3">
        <v>4.4400000000000002E-2</v>
      </c>
    </row>
    <row r="6043" spans="1:12" x14ac:dyDescent="0.3">
      <c r="A6043" t="s">
        <v>291</v>
      </c>
      <c r="B6043" s="1">
        <v>44427</v>
      </c>
      <c r="C6043" s="1" t="str">
        <f t="shared" si="94"/>
        <v>21231</v>
      </c>
      <c r="D6043" t="s">
        <v>250</v>
      </c>
      <c r="E6043" t="s">
        <v>120</v>
      </c>
      <c r="F6043" t="s">
        <v>111</v>
      </c>
      <c r="G6043">
        <v>28.5</v>
      </c>
      <c r="H6043">
        <v>399.9</v>
      </c>
      <c r="I6043" t="s">
        <v>38</v>
      </c>
      <c r="J6043" t="str">
        <f>_xlfn.XLOOKUP(Table1_1[[#This Row],[Analyte]],[1]analyte_order!$B:$B,[1]analyte_order!$C:$C)</f>
        <v>919005-14-4</v>
      </c>
      <c r="K6043">
        <f>_xlfn.XLOOKUP(Table1_1[[#This Row],[CAS_rn]],[1]analyte_order!$C:$C,[1]analyte_order!$E:$E)</f>
        <v>35</v>
      </c>
      <c r="L6043" s="3">
        <v>4.4400000000000002E-2</v>
      </c>
    </row>
    <row r="6044" spans="1:12" x14ac:dyDescent="0.3">
      <c r="A6044" t="s">
        <v>291</v>
      </c>
      <c r="B6044" s="1">
        <v>44427</v>
      </c>
      <c r="C6044" s="1" t="str">
        <f t="shared" si="94"/>
        <v>21231</v>
      </c>
      <c r="D6044" t="s">
        <v>250</v>
      </c>
      <c r="E6044" t="s">
        <v>120</v>
      </c>
      <c r="F6044" t="s">
        <v>111</v>
      </c>
      <c r="G6044">
        <v>28.5</v>
      </c>
      <c r="H6044">
        <v>399.9</v>
      </c>
      <c r="I6044" t="s">
        <v>39</v>
      </c>
      <c r="J6044" t="str">
        <f>_xlfn.XLOOKUP(Table1_1[[#This Row],[Analyte]],[1]analyte_order!$B:$B,[1]analyte_order!$C:$C)</f>
        <v>756426-58-1</v>
      </c>
      <c r="K6044">
        <f>_xlfn.XLOOKUP(Table1_1[[#This Row],[CAS_rn]],[1]analyte_order!$C:$C,[1]analyte_order!$E:$E)</f>
        <v>36</v>
      </c>
      <c r="L6044" s="3">
        <v>0.222</v>
      </c>
    </row>
    <row r="6045" spans="1:12" x14ac:dyDescent="0.3">
      <c r="A6045" t="s">
        <v>291</v>
      </c>
      <c r="B6045" s="1">
        <v>44427</v>
      </c>
      <c r="C6045" s="1" t="str">
        <f t="shared" si="94"/>
        <v>21231</v>
      </c>
      <c r="D6045" t="s">
        <v>250</v>
      </c>
      <c r="E6045" t="s">
        <v>120</v>
      </c>
      <c r="F6045" t="s">
        <v>111</v>
      </c>
      <c r="G6045">
        <v>28.5</v>
      </c>
      <c r="H6045">
        <v>399.9</v>
      </c>
      <c r="I6045" t="s">
        <v>40</v>
      </c>
      <c r="J6045" t="str">
        <f>_xlfn.XLOOKUP(Table1_1[[#This Row],[Analyte]],[1]analyte_order!$B:$B,[1]analyte_order!$C:$C)</f>
        <v>763051-92-9</v>
      </c>
      <c r="K6045">
        <f>_xlfn.XLOOKUP(Table1_1[[#This Row],[CAS_rn]],[1]analyte_order!$C:$C,[1]analyte_order!$E:$E)</f>
        <v>37</v>
      </c>
      <c r="L6045" s="3">
        <v>0.222</v>
      </c>
    </row>
    <row r="6046" spans="1:12" x14ac:dyDescent="0.3">
      <c r="A6046" t="s">
        <v>291</v>
      </c>
      <c r="B6046" s="1">
        <v>44427</v>
      </c>
      <c r="C6046" s="1" t="str">
        <f t="shared" si="94"/>
        <v>21231</v>
      </c>
      <c r="D6046" t="s">
        <v>250</v>
      </c>
      <c r="E6046" t="s">
        <v>120</v>
      </c>
      <c r="F6046" t="s">
        <v>111</v>
      </c>
      <c r="G6046">
        <v>28.5</v>
      </c>
      <c r="H6046">
        <v>399.9</v>
      </c>
      <c r="I6046" t="s">
        <v>41</v>
      </c>
      <c r="J6046" t="str">
        <f>_xlfn.XLOOKUP(Table1_1[[#This Row],[Analyte]],[1]analyte_order!$B:$B,[1]analyte_order!$C:$C)</f>
        <v>356-02-5</v>
      </c>
      <c r="K6046">
        <f>_xlfn.XLOOKUP(Table1_1[[#This Row],[CAS_rn]],[1]analyte_order!$C:$C,[1]analyte_order!$E:$E)</f>
        <v>38</v>
      </c>
      <c r="L6046" s="3">
        <v>0.44400000000000001</v>
      </c>
    </row>
    <row r="6047" spans="1:12" x14ac:dyDescent="0.3">
      <c r="A6047" t="s">
        <v>291</v>
      </c>
      <c r="B6047" s="1">
        <v>44427</v>
      </c>
      <c r="C6047" s="1" t="str">
        <f t="shared" si="94"/>
        <v>21231</v>
      </c>
      <c r="D6047" t="s">
        <v>250</v>
      </c>
      <c r="E6047" t="s">
        <v>120</v>
      </c>
      <c r="F6047" t="s">
        <v>111</v>
      </c>
      <c r="G6047">
        <v>28.5</v>
      </c>
      <c r="H6047">
        <v>399.9</v>
      </c>
      <c r="I6047" t="s">
        <v>42</v>
      </c>
      <c r="J6047" t="str">
        <f>_xlfn.XLOOKUP(Table1_1[[#This Row],[Analyte]],[1]analyte_order!$B:$B,[1]analyte_order!$C:$C)</f>
        <v>914637-49-3</v>
      </c>
      <c r="K6047">
        <f>_xlfn.XLOOKUP(Table1_1[[#This Row],[CAS_rn]],[1]analyte_order!$C:$C,[1]analyte_order!$E:$E)</f>
        <v>39</v>
      </c>
      <c r="L6047" s="3">
        <v>0.222</v>
      </c>
    </row>
    <row r="6048" spans="1:12" x14ac:dyDescent="0.3">
      <c r="A6048" t="s">
        <v>291</v>
      </c>
      <c r="B6048" s="1">
        <v>44427</v>
      </c>
      <c r="C6048" s="1" t="str">
        <f t="shared" si="94"/>
        <v>21231</v>
      </c>
      <c r="D6048" t="s">
        <v>250</v>
      </c>
      <c r="E6048" t="s">
        <v>120</v>
      </c>
      <c r="F6048" t="s">
        <v>111</v>
      </c>
      <c r="G6048">
        <v>28.5</v>
      </c>
      <c r="H6048">
        <v>399.9</v>
      </c>
      <c r="I6048" t="s">
        <v>43</v>
      </c>
      <c r="J6048" t="str">
        <f>_xlfn.XLOOKUP(Table1_1[[#This Row],[Analyte]],[1]analyte_order!$B:$B,[1]analyte_order!$C:$C)</f>
        <v>812-70-4</v>
      </c>
      <c r="K6048">
        <f>_xlfn.XLOOKUP(Table1_1[[#This Row],[CAS_rn]],[1]analyte_order!$C:$C,[1]analyte_order!$E:$E)</f>
        <v>40</v>
      </c>
      <c r="L6048" s="3">
        <v>0.111</v>
      </c>
    </row>
    <row r="6049" spans="1:12" x14ac:dyDescent="0.3">
      <c r="A6049" t="s">
        <v>291</v>
      </c>
      <c r="B6049" s="1">
        <v>44427</v>
      </c>
      <c r="C6049" s="1" t="str">
        <f t="shared" si="94"/>
        <v>21231</v>
      </c>
      <c r="D6049" t="s">
        <v>250</v>
      </c>
      <c r="E6049" t="s">
        <v>120</v>
      </c>
      <c r="F6049" t="s">
        <v>111</v>
      </c>
      <c r="G6049">
        <v>28.5</v>
      </c>
      <c r="H6049">
        <v>399.9</v>
      </c>
      <c r="I6049" t="s">
        <v>44</v>
      </c>
      <c r="J6049" t="str">
        <f>_xlfn.XLOOKUP(Table1_1[[#This Row],[Analyte]],[1]analyte_order!$B:$B,[1]analyte_order!$C:$C)</f>
        <v>53826-12-3</v>
      </c>
      <c r="K6049">
        <f>_xlfn.XLOOKUP(Table1_1[[#This Row],[CAS_rn]],[1]analyte_order!$C:$C,[1]analyte_order!$E:$E)</f>
        <v>41</v>
      </c>
      <c r="L6049" s="3">
        <v>0.111</v>
      </c>
    </row>
    <row r="6050" spans="1:12" x14ac:dyDescent="0.3">
      <c r="A6050" t="s">
        <v>291</v>
      </c>
      <c r="B6050" s="1">
        <v>44427</v>
      </c>
      <c r="C6050" s="1" t="str">
        <f t="shared" si="94"/>
        <v>21231</v>
      </c>
      <c r="D6050" t="s">
        <v>250</v>
      </c>
      <c r="E6050" t="s">
        <v>120</v>
      </c>
      <c r="F6050" t="s">
        <v>111</v>
      </c>
      <c r="G6050">
        <v>28.5</v>
      </c>
      <c r="H6050">
        <v>399.9</v>
      </c>
      <c r="I6050" t="s">
        <v>45</v>
      </c>
      <c r="J6050" t="str">
        <f>_xlfn.XLOOKUP(Table1_1[[#This Row],[Analyte]],[1]analyte_order!$B:$B,[1]analyte_order!$C:$C)</f>
        <v>27854-31-5</v>
      </c>
      <c r="K6050">
        <f>_xlfn.XLOOKUP(Table1_1[[#This Row],[CAS_rn]],[1]analyte_order!$C:$C,[1]analyte_order!$E:$E)</f>
        <v>42</v>
      </c>
      <c r="L6050" s="3">
        <v>0.44400000000000001</v>
      </c>
    </row>
    <row r="6051" spans="1:12" x14ac:dyDescent="0.3">
      <c r="A6051" t="s">
        <v>291</v>
      </c>
      <c r="B6051" s="1">
        <v>44427</v>
      </c>
      <c r="C6051" s="1" t="str">
        <f t="shared" si="94"/>
        <v>21231</v>
      </c>
      <c r="D6051" t="s">
        <v>250</v>
      </c>
      <c r="E6051" t="s">
        <v>120</v>
      </c>
      <c r="F6051" t="s">
        <v>111</v>
      </c>
      <c r="G6051">
        <v>28.5</v>
      </c>
      <c r="H6051">
        <v>399.9</v>
      </c>
      <c r="I6051" t="s">
        <v>46</v>
      </c>
      <c r="J6051" t="str">
        <f>_xlfn.XLOOKUP(Table1_1[[#This Row],[Analyte]],[1]analyte_order!$B:$B,[1]analyte_order!$C:$C)</f>
        <v>53826-13-4</v>
      </c>
      <c r="K6051">
        <f>_xlfn.XLOOKUP(Table1_1[[#This Row],[CAS_rn]],[1]analyte_order!$C:$C,[1]analyte_order!$E:$E)</f>
        <v>43</v>
      </c>
      <c r="L6051" s="3">
        <v>0.44400000000000001</v>
      </c>
    </row>
    <row r="6052" spans="1:12" x14ac:dyDescent="0.3">
      <c r="A6052" t="s">
        <v>291</v>
      </c>
      <c r="B6052" s="1">
        <v>44427</v>
      </c>
      <c r="C6052" s="1" t="str">
        <f t="shared" si="94"/>
        <v>21231</v>
      </c>
      <c r="D6052" t="s">
        <v>250</v>
      </c>
      <c r="E6052" t="s">
        <v>120</v>
      </c>
      <c r="F6052" t="s">
        <v>111</v>
      </c>
      <c r="G6052">
        <v>28.5</v>
      </c>
      <c r="H6052">
        <v>399.9</v>
      </c>
      <c r="I6052" t="s">
        <v>47</v>
      </c>
      <c r="J6052" t="str">
        <f>_xlfn.XLOOKUP(Table1_1[[#This Row],[Analyte]],[1]analyte_order!$B:$B,[1]analyte_order!$C:$C)</f>
        <v>161094-75-3</v>
      </c>
      <c r="K6052">
        <f>_xlfn.XLOOKUP(Table1_1[[#This Row],[CAS_rn]],[1]analyte_order!$C:$C,[1]analyte_order!$E:$E)</f>
        <v>44</v>
      </c>
      <c r="L6052" s="3">
        <v>4.4400000000000002E-2</v>
      </c>
    </row>
    <row r="6053" spans="1:12" x14ac:dyDescent="0.3">
      <c r="A6053" t="s">
        <v>291</v>
      </c>
      <c r="B6053" s="1">
        <v>44427</v>
      </c>
      <c r="C6053" s="1" t="str">
        <f t="shared" si="94"/>
        <v>21231</v>
      </c>
      <c r="D6053" t="s">
        <v>250</v>
      </c>
      <c r="E6053" t="s">
        <v>120</v>
      </c>
      <c r="F6053" t="s">
        <v>111</v>
      </c>
      <c r="G6053">
        <v>28.5</v>
      </c>
      <c r="H6053">
        <v>399.9</v>
      </c>
      <c r="I6053" t="s">
        <v>48</v>
      </c>
      <c r="J6053" t="str">
        <f>_xlfn.XLOOKUP(Table1_1[[#This Row],[Analyte]],[1]analyte_order!$B:$B,[1]analyte_order!$C:$C)</f>
        <v>70887-84-2</v>
      </c>
      <c r="K6053">
        <f>_xlfn.XLOOKUP(Table1_1[[#This Row],[CAS_rn]],[1]analyte_order!$C:$C,[1]analyte_order!$E:$E)</f>
        <v>45</v>
      </c>
      <c r="L6053" s="3">
        <v>4.4400000000000002E-2</v>
      </c>
    </row>
    <row r="6054" spans="1:12" x14ac:dyDescent="0.3">
      <c r="A6054" t="s">
        <v>291</v>
      </c>
      <c r="B6054" s="1">
        <v>44427</v>
      </c>
      <c r="C6054" s="1" t="str">
        <f t="shared" si="94"/>
        <v>21231</v>
      </c>
      <c r="D6054" t="s">
        <v>250</v>
      </c>
      <c r="E6054" t="s">
        <v>120</v>
      </c>
      <c r="F6054" t="s">
        <v>111</v>
      </c>
      <c r="G6054">
        <v>28.5</v>
      </c>
      <c r="H6054">
        <v>399.9</v>
      </c>
      <c r="I6054" t="s">
        <v>49</v>
      </c>
      <c r="J6054" t="str">
        <f>_xlfn.XLOOKUP(Table1_1[[#This Row],[Analyte]],[1]analyte_order!$B:$B,[1]analyte_order!$C:$C)</f>
        <v>57677-95-9</v>
      </c>
      <c r="K6054">
        <f>_xlfn.XLOOKUP(Table1_1[[#This Row],[CAS_rn]],[1]analyte_order!$C:$C,[1]analyte_order!$E:$E)</f>
        <v>46</v>
      </c>
      <c r="L6054" s="3">
        <v>4.4400000000000002E-2</v>
      </c>
    </row>
    <row r="6055" spans="1:12" x14ac:dyDescent="0.3">
      <c r="A6055" t="s">
        <v>291</v>
      </c>
      <c r="B6055" s="1">
        <v>44427</v>
      </c>
      <c r="C6055" s="1" t="str">
        <f t="shared" si="94"/>
        <v>21231</v>
      </c>
      <c r="D6055" t="s">
        <v>250</v>
      </c>
      <c r="E6055" t="s">
        <v>120</v>
      </c>
      <c r="F6055" t="s">
        <v>111</v>
      </c>
      <c r="G6055">
        <v>28.5</v>
      </c>
      <c r="H6055">
        <v>399.9</v>
      </c>
      <c r="I6055" t="s">
        <v>50</v>
      </c>
      <c r="J6055" t="str">
        <f>_xlfn.XLOOKUP(Table1_1[[#This Row],[Analyte]],[1]analyte_order!$B:$B,[1]analyte_order!$C:$C)</f>
        <v>30334-69-1</v>
      </c>
      <c r="K6055">
        <f>_xlfn.XLOOKUP(Table1_1[[#This Row],[CAS_rn]],[1]analyte_order!$C:$C,[1]analyte_order!$E:$E)</f>
        <v>51</v>
      </c>
      <c r="L6055" s="3">
        <v>24.2</v>
      </c>
    </row>
    <row r="6056" spans="1:12" x14ac:dyDescent="0.3">
      <c r="A6056" t="s">
        <v>291</v>
      </c>
      <c r="B6056" s="1">
        <v>44427</v>
      </c>
      <c r="C6056" s="1" t="str">
        <f t="shared" si="94"/>
        <v>21231</v>
      </c>
      <c r="D6056" t="s">
        <v>250</v>
      </c>
      <c r="E6056" t="s">
        <v>120</v>
      </c>
      <c r="F6056" t="s">
        <v>111</v>
      </c>
      <c r="G6056">
        <v>28.5</v>
      </c>
      <c r="H6056">
        <v>399.9</v>
      </c>
      <c r="I6056" t="s">
        <v>51</v>
      </c>
      <c r="J6056" t="str">
        <f>_xlfn.XLOOKUP(Table1_1[[#This Row],[Analyte]],[1]analyte_order!$B:$B,[1]analyte_order!$C:$C)</f>
        <v>41997-13-1</v>
      </c>
      <c r="K6056">
        <f>_xlfn.XLOOKUP(Table1_1[[#This Row],[CAS_rn]],[1]analyte_order!$C:$C,[1]analyte_order!$E:$E)</f>
        <v>52</v>
      </c>
      <c r="L6056" s="3">
        <v>14.1</v>
      </c>
    </row>
    <row r="6057" spans="1:12" x14ac:dyDescent="0.3">
      <c r="A6057" t="s">
        <v>291</v>
      </c>
      <c r="B6057" s="1">
        <v>44427</v>
      </c>
      <c r="C6057" s="1" t="str">
        <f t="shared" si="94"/>
        <v>21231</v>
      </c>
      <c r="D6057" t="s">
        <v>250</v>
      </c>
      <c r="E6057" t="s">
        <v>120</v>
      </c>
      <c r="F6057" t="s">
        <v>111</v>
      </c>
      <c r="G6057">
        <v>28.5</v>
      </c>
      <c r="H6057">
        <v>399.9</v>
      </c>
      <c r="I6057" t="s">
        <v>52</v>
      </c>
      <c r="J6057" t="str">
        <f>_xlfn.XLOOKUP(Table1_1[[#This Row],[Analyte]],[1]analyte_order!$B:$B,[1]analyte_order!$C:$C)</f>
        <v>423-41-6</v>
      </c>
      <c r="K6057">
        <f>_xlfn.XLOOKUP(Table1_1[[#This Row],[CAS_rn]],[1]analyte_order!$C:$C,[1]analyte_order!$E:$E)</f>
        <v>53</v>
      </c>
      <c r="L6057" s="3">
        <v>0.222</v>
      </c>
    </row>
    <row r="6058" spans="1:12" x14ac:dyDescent="0.3">
      <c r="A6058" t="s">
        <v>291</v>
      </c>
      <c r="B6058" s="1">
        <v>44427</v>
      </c>
      <c r="C6058" s="1" t="str">
        <f t="shared" si="94"/>
        <v>21231</v>
      </c>
      <c r="D6058" t="s">
        <v>250</v>
      </c>
      <c r="E6058" t="s">
        <v>120</v>
      </c>
      <c r="F6058" t="s">
        <v>111</v>
      </c>
      <c r="G6058">
        <v>28.5</v>
      </c>
      <c r="H6058">
        <v>399.9</v>
      </c>
      <c r="I6058" t="s">
        <v>53</v>
      </c>
      <c r="J6058" t="str">
        <f>_xlfn.XLOOKUP(Table1_1[[#This Row],[Analyte]],[1]analyte_order!$B:$B,[1]analyte_order!$C:$C)</f>
        <v>777011-38-8</v>
      </c>
      <c r="K6058">
        <f>_xlfn.XLOOKUP(Table1_1[[#This Row],[CAS_rn]],[1]analyte_order!$C:$C,[1]analyte_order!$E:$E)</f>
        <v>54</v>
      </c>
      <c r="L6058" s="3">
        <v>12.2</v>
      </c>
    </row>
    <row r="6059" spans="1:12" x14ac:dyDescent="0.3">
      <c r="A6059" t="s">
        <v>291</v>
      </c>
      <c r="B6059" s="1">
        <v>44427</v>
      </c>
      <c r="C6059" s="1" t="str">
        <f t="shared" si="94"/>
        <v>21231</v>
      </c>
      <c r="D6059" t="s">
        <v>250</v>
      </c>
      <c r="E6059" t="s">
        <v>120</v>
      </c>
      <c r="F6059" t="s">
        <v>111</v>
      </c>
      <c r="G6059">
        <v>28.5</v>
      </c>
      <c r="H6059">
        <v>399.9</v>
      </c>
      <c r="I6059" t="s">
        <v>54</v>
      </c>
      <c r="J6059" t="str">
        <f>_xlfn.XLOOKUP(Table1_1[[#This Row],[Analyte]],[1]analyte_order!$B:$B,[1]analyte_order!$C:$C)</f>
        <v>646-83-3</v>
      </c>
      <c r="K6059">
        <f>_xlfn.XLOOKUP(Table1_1[[#This Row],[CAS_rn]],[1]analyte_order!$C:$C,[1]analyte_order!$E:$E)</f>
        <v>55</v>
      </c>
      <c r="L6059" s="3">
        <v>4.4400000000000002E-2</v>
      </c>
    </row>
    <row r="6060" spans="1:12" x14ac:dyDescent="0.3">
      <c r="A6060" t="s">
        <v>291</v>
      </c>
      <c r="B6060" s="1">
        <v>44427</v>
      </c>
      <c r="C6060" s="1" t="str">
        <f t="shared" si="94"/>
        <v>21231</v>
      </c>
      <c r="D6060" t="s">
        <v>250</v>
      </c>
      <c r="E6060" t="s">
        <v>120</v>
      </c>
      <c r="F6060" t="s">
        <v>111</v>
      </c>
      <c r="G6060">
        <v>28.5</v>
      </c>
      <c r="H6060">
        <v>399.9</v>
      </c>
      <c r="I6060" t="s">
        <v>55</v>
      </c>
      <c r="J6060" t="str">
        <f>_xlfn.XLOOKUP(Table1_1[[#This Row],[Analyte]],[1]analyte_order!$B:$B,[1]analyte_order!$C:$C)</f>
        <v>678-41-1</v>
      </c>
      <c r="K6060">
        <f>_xlfn.XLOOKUP(Table1_1[[#This Row],[CAS_rn]],[1]analyte_order!$C:$C,[1]analyte_order!$E:$E)</f>
        <v>56</v>
      </c>
      <c r="L6060" s="3">
        <v>4.4400000000000002E-2</v>
      </c>
    </row>
    <row r="6061" spans="1:12" x14ac:dyDescent="0.3">
      <c r="A6061" t="s">
        <v>291</v>
      </c>
      <c r="B6061" s="1">
        <v>44427</v>
      </c>
      <c r="C6061" s="1" t="str">
        <f t="shared" si="94"/>
        <v>21231</v>
      </c>
      <c r="D6061" t="s">
        <v>250</v>
      </c>
      <c r="E6061" t="s">
        <v>120</v>
      </c>
      <c r="F6061" t="s">
        <v>111</v>
      </c>
      <c r="G6061">
        <v>28.5</v>
      </c>
      <c r="H6061">
        <v>399.9</v>
      </c>
      <c r="I6061" t="s">
        <v>56</v>
      </c>
      <c r="J6061" t="str">
        <f>_xlfn.XLOOKUP(Table1_1[[#This Row],[Analyte]],[1]analyte_order!$B:$B,[1]analyte_order!$C:$C)</f>
        <v>2965-52-8</v>
      </c>
      <c r="K6061">
        <f>_xlfn.XLOOKUP(Table1_1[[#This Row],[CAS_rn]],[1]analyte_order!$C:$C,[1]analyte_order!$E:$E)</f>
        <v>57</v>
      </c>
      <c r="L6061" s="3">
        <v>4.4400000000000002E-2</v>
      </c>
    </row>
    <row r="6062" spans="1:12" x14ac:dyDescent="0.3">
      <c r="A6062" t="s">
        <v>292</v>
      </c>
      <c r="B6062" s="1">
        <v>44427</v>
      </c>
      <c r="C6062" s="1" t="str">
        <f t="shared" si="94"/>
        <v>21231</v>
      </c>
      <c r="D6062" t="s">
        <v>250</v>
      </c>
      <c r="E6062" t="s">
        <v>120</v>
      </c>
      <c r="F6062" t="s">
        <v>113</v>
      </c>
      <c r="G6062">
        <v>28.5</v>
      </c>
      <c r="H6062">
        <v>399.9</v>
      </c>
      <c r="I6062" t="s">
        <v>7</v>
      </c>
      <c r="J6062" t="str">
        <f>_xlfn.XLOOKUP(Table1_1[[#This Row],[Analyte]],[1]analyte_order!$B:$B,[1]analyte_order!$C:$C)</f>
        <v>375-22-4</v>
      </c>
      <c r="K6062">
        <f>_xlfn.XLOOKUP(Table1_1[[#This Row],[CAS_rn]],[1]analyte_order!$C:$C,[1]analyte_order!$E:$E)</f>
        <v>1</v>
      </c>
      <c r="L6062" s="3">
        <v>0.42899999999999999</v>
      </c>
    </row>
    <row r="6063" spans="1:12" x14ac:dyDescent="0.3">
      <c r="A6063" t="s">
        <v>292</v>
      </c>
      <c r="B6063" s="1">
        <v>44427</v>
      </c>
      <c r="C6063" s="1" t="str">
        <f t="shared" si="94"/>
        <v>21231</v>
      </c>
      <c r="D6063" t="s">
        <v>250</v>
      </c>
      <c r="E6063" t="s">
        <v>120</v>
      </c>
      <c r="F6063" t="s">
        <v>113</v>
      </c>
      <c r="G6063">
        <v>28.5</v>
      </c>
      <c r="H6063">
        <v>399.9</v>
      </c>
      <c r="I6063" t="s">
        <v>8</v>
      </c>
      <c r="J6063" t="str">
        <f>_xlfn.XLOOKUP(Table1_1[[#This Row],[Analyte]],[1]analyte_order!$B:$B,[1]analyte_order!$C:$C)</f>
        <v>2706-90-3</v>
      </c>
      <c r="K6063">
        <f>_xlfn.XLOOKUP(Table1_1[[#This Row],[CAS_rn]],[1]analyte_order!$C:$C,[1]analyte_order!$E:$E)</f>
        <v>2</v>
      </c>
      <c r="L6063" s="3">
        <v>0.1075</v>
      </c>
    </row>
    <row r="6064" spans="1:12" x14ac:dyDescent="0.3">
      <c r="A6064" t="s">
        <v>292</v>
      </c>
      <c r="B6064" s="1">
        <v>44427</v>
      </c>
      <c r="C6064" s="1" t="str">
        <f t="shared" si="94"/>
        <v>21231</v>
      </c>
      <c r="D6064" t="s">
        <v>250</v>
      </c>
      <c r="E6064" t="s">
        <v>120</v>
      </c>
      <c r="F6064" t="s">
        <v>113</v>
      </c>
      <c r="G6064">
        <v>28.5</v>
      </c>
      <c r="H6064">
        <v>399.9</v>
      </c>
      <c r="I6064" t="s">
        <v>9</v>
      </c>
      <c r="J6064" t="str">
        <f>_xlfn.XLOOKUP(Table1_1[[#This Row],[Analyte]],[1]analyte_order!$B:$B,[1]analyte_order!$C:$C)</f>
        <v>307-24-4</v>
      </c>
      <c r="K6064">
        <f>_xlfn.XLOOKUP(Table1_1[[#This Row],[CAS_rn]],[1]analyte_order!$C:$C,[1]analyte_order!$E:$E)</f>
        <v>3</v>
      </c>
      <c r="L6064" s="3">
        <v>4.2900000000000001E-2</v>
      </c>
    </row>
    <row r="6065" spans="1:12" x14ac:dyDescent="0.3">
      <c r="A6065" t="s">
        <v>292</v>
      </c>
      <c r="B6065" s="1">
        <v>44427</v>
      </c>
      <c r="C6065" s="1" t="str">
        <f t="shared" si="94"/>
        <v>21231</v>
      </c>
      <c r="D6065" t="s">
        <v>250</v>
      </c>
      <c r="E6065" t="s">
        <v>120</v>
      </c>
      <c r="F6065" t="s">
        <v>113</v>
      </c>
      <c r="G6065">
        <v>28.5</v>
      </c>
      <c r="H6065">
        <v>399.9</v>
      </c>
      <c r="I6065" t="s">
        <v>10</v>
      </c>
      <c r="J6065" t="str">
        <f>_xlfn.XLOOKUP(Table1_1[[#This Row],[Analyte]],[1]analyte_order!$B:$B,[1]analyte_order!$C:$C)</f>
        <v>375-85-9</v>
      </c>
      <c r="K6065">
        <f>_xlfn.XLOOKUP(Table1_1[[#This Row],[CAS_rn]],[1]analyte_order!$C:$C,[1]analyte_order!$E:$E)</f>
        <v>4</v>
      </c>
      <c r="L6065" s="3">
        <v>4.2900000000000001E-2</v>
      </c>
    </row>
    <row r="6066" spans="1:12" x14ac:dyDescent="0.3">
      <c r="A6066" t="s">
        <v>292</v>
      </c>
      <c r="B6066" s="1">
        <v>44427</v>
      </c>
      <c r="C6066" s="1" t="str">
        <f t="shared" si="94"/>
        <v>21231</v>
      </c>
      <c r="D6066" t="s">
        <v>250</v>
      </c>
      <c r="E6066" t="s">
        <v>120</v>
      </c>
      <c r="F6066" t="s">
        <v>113</v>
      </c>
      <c r="G6066">
        <v>28.5</v>
      </c>
      <c r="H6066">
        <v>399.9</v>
      </c>
      <c r="I6066" t="s">
        <v>11</v>
      </c>
      <c r="J6066" t="str">
        <f>_xlfn.XLOOKUP(Table1_1[[#This Row],[Analyte]],[1]analyte_order!$B:$B,[1]analyte_order!$C:$C)</f>
        <v>335-67-1</v>
      </c>
      <c r="K6066">
        <f>_xlfn.XLOOKUP(Table1_1[[#This Row],[CAS_rn]],[1]analyte_order!$C:$C,[1]analyte_order!$E:$E)</f>
        <v>5</v>
      </c>
      <c r="L6066" s="3">
        <v>4.2900000000000001E-2</v>
      </c>
    </row>
    <row r="6067" spans="1:12" x14ac:dyDescent="0.3">
      <c r="A6067" t="s">
        <v>292</v>
      </c>
      <c r="B6067" s="1">
        <v>44427</v>
      </c>
      <c r="C6067" s="1" t="str">
        <f t="shared" si="94"/>
        <v>21231</v>
      </c>
      <c r="D6067" t="s">
        <v>250</v>
      </c>
      <c r="E6067" t="s">
        <v>120</v>
      </c>
      <c r="F6067" t="s">
        <v>113</v>
      </c>
      <c r="G6067">
        <v>28.5</v>
      </c>
      <c r="H6067">
        <v>399.9</v>
      </c>
      <c r="I6067" t="s">
        <v>12</v>
      </c>
      <c r="J6067" t="str">
        <f>_xlfn.XLOOKUP(Table1_1[[#This Row],[Analyte]],[1]analyte_order!$B:$B,[1]analyte_order!$C:$C)</f>
        <v>375-95-1</v>
      </c>
      <c r="K6067">
        <f>_xlfn.XLOOKUP(Table1_1[[#This Row],[CAS_rn]],[1]analyte_order!$C:$C,[1]analyte_order!$E:$E)</f>
        <v>6</v>
      </c>
      <c r="L6067" s="3">
        <v>4.2900000000000001E-2</v>
      </c>
    </row>
    <row r="6068" spans="1:12" x14ac:dyDescent="0.3">
      <c r="A6068" t="s">
        <v>292</v>
      </c>
      <c r="B6068" s="1">
        <v>44427</v>
      </c>
      <c r="C6068" s="1" t="str">
        <f t="shared" si="94"/>
        <v>21231</v>
      </c>
      <c r="D6068" t="s">
        <v>250</v>
      </c>
      <c r="E6068" t="s">
        <v>120</v>
      </c>
      <c r="F6068" t="s">
        <v>113</v>
      </c>
      <c r="G6068">
        <v>28.5</v>
      </c>
      <c r="H6068">
        <v>399.9</v>
      </c>
      <c r="I6068" t="s">
        <v>19</v>
      </c>
      <c r="J6068" t="str">
        <f>_xlfn.XLOOKUP(Table1_1[[#This Row],[Analyte]],[1]analyte_order!$B:$B,[1]analyte_order!$C:$C)</f>
        <v>335-76-2</v>
      </c>
      <c r="K6068">
        <f>_xlfn.XLOOKUP(Table1_1[[#This Row],[CAS_rn]],[1]analyte_order!$C:$C,[1]analyte_order!$E:$E)</f>
        <v>7</v>
      </c>
      <c r="L6068" s="3">
        <v>15.5</v>
      </c>
    </row>
    <row r="6069" spans="1:12" x14ac:dyDescent="0.3">
      <c r="A6069" t="s">
        <v>292</v>
      </c>
      <c r="B6069" s="1">
        <v>44427</v>
      </c>
      <c r="C6069" s="1" t="str">
        <f t="shared" si="94"/>
        <v>21231</v>
      </c>
      <c r="D6069" t="s">
        <v>250</v>
      </c>
      <c r="E6069" t="s">
        <v>120</v>
      </c>
      <c r="F6069" t="s">
        <v>113</v>
      </c>
      <c r="G6069">
        <v>28.5</v>
      </c>
      <c r="H6069">
        <v>399.9</v>
      </c>
      <c r="I6069" t="s">
        <v>20</v>
      </c>
      <c r="J6069" t="str">
        <f>_xlfn.XLOOKUP(Table1_1[[#This Row],[Analyte]],[1]analyte_order!$B:$B,[1]analyte_order!$C:$C)</f>
        <v>2058-94-8</v>
      </c>
      <c r="K6069">
        <f>_xlfn.XLOOKUP(Table1_1[[#This Row],[CAS_rn]],[1]analyte_order!$C:$C,[1]analyte_order!$E:$E)</f>
        <v>8</v>
      </c>
      <c r="L6069" s="3">
        <v>27.4</v>
      </c>
    </row>
    <row r="6070" spans="1:12" x14ac:dyDescent="0.3">
      <c r="A6070" t="s">
        <v>292</v>
      </c>
      <c r="B6070" s="1">
        <v>44427</v>
      </c>
      <c r="C6070" s="1" t="str">
        <f t="shared" si="94"/>
        <v>21231</v>
      </c>
      <c r="D6070" t="s">
        <v>250</v>
      </c>
      <c r="E6070" t="s">
        <v>120</v>
      </c>
      <c r="F6070" t="s">
        <v>113</v>
      </c>
      <c r="G6070">
        <v>28.5</v>
      </c>
      <c r="H6070">
        <v>399.9</v>
      </c>
      <c r="I6070" t="s">
        <v>21</v>
      </c>
      <c r="J6070" t="str">
        <f>_xlfn.XLOOKUP(Table1_1[[#This Row],[Analyte]],[1]analyte_order!$B:$B,[1]analyte_order!$C:$C)</f>
        <v>307-55-1</v>
      </c>
      <c r="K6070">
        <f>_xlfn.XLOOKUP(Table1_1[[#This Row],[CAS_rn]],[1]analyte_order!$C:$C,[1]analyte_order!$E:$E)</f>
        <v>9</v>
      </c>
      <c r="L6070" s="3">
        <v>31</v>
      </c>
    </row>
    <row r="6071" spans="1:12" x14ac:dyDescent="0.3">
      <c r="A6071" t="s">
        <v>292</v>
      </c>
      <c r="B6071" s="1">
        <v>44427</v>
      </c>
      <c r="C6071" s="1" t="str">
        <f t="shared" si="94"/>
        <v>21231</v>
      </c>
      <c r="D6071" t="s">
        <v>250</v>
      </c>
      <c r="E6071" t="s">
        <v>120</v>
      </c>
      <c r="F6071" t="s">
        <v>113</v>
      </c>
      <c r="G6071">
        <v>28.5</v>
      </c>
      <c r="H6071">
        <v>399.9</v>
      </c>
      <c r="I6071" t="s">
        <v>22</v>
      </c>
      <c r="J6071" t="str">
        <f>_xlfn.XLOOKUP(Table1_1[[#This Row],[Analyte]],[1]analyte_order!$B:$B,[1]analyte_order!$C:$C)</f>
        <v>72629-94-8</v>
      </c>
      <c r="K6071">
        <f>_xlfn.XLOOKUP(Table1_1[[#This Row],[CAS_rn]],[1]analyte_order!$C:$C,[1]analyte_order!$E:$E)</f>
        <v>10</v>
      </c>
      <c r="L6071" s="3">
        <v>20.399999999999999</v>
      </c>
    </row>
    <row r="6072" spans="1:12" x14ac:dyDescent="0.3">
      <c r="A6072" t="s">
        <v>292</v>
      </c>
      <c r="B6072" s="1">
        <v>44427</v>
      </c>
      <c r="C6072" s="1" t="str">
        <f t="shared" si="94"/>
        <v>21231</v>
      </c>
      <c r="D6072" t="s">
        <v>250</v>
      </c>
      <c r="E6072" t="s">
        <v>120</v>
      </c>
      <c r="F6072" t="s">
        <v>113</v>
      </c>
      <c r="G6072">
        <v>28.5</v>
      </c>
      <c r="H6072">
        <v>399.9</v>
      </c>
      <c r="I6072" t="s">
        <v>23</v>
      </c>
      <c r="J6072" t="str">
        <f>_xlfn.XLOOKUP(Table1_1[[#This Row],[Analyte]],[1]analyte_order!$B:$B,[1]analyte_order!$C:$C)</f>
        <v>376-06-7</v>
      </c>
      <c r="K6072">
        <f>_xlfn.XLOOKUP(Table1_1[[#This Row],[CAS_rn]],[1]analyte_order!$C:$C,[1]analyte_order!$E:$E)</f>
        <v>11</v>
      </c>
      <c r="L6072" s="3">
        <v>15.9</v>
      </c>
    </row>
    <row r="6073" spans="1:12" x14ac:dyDescent="0.3">
      <c r="A6073" t="s">
        <v>292</v>
      </c>
      <c r="B6073" s="1">
        <v>44427</v>
      </c>
      <c r="C6073" s="1" t="str">
        <f t="shared" si="94"/>
        <v>21231</v>
      </c>
      <c r="D6073" t="s">
        <v>250</v>
      </c>
      <c r="E6073" t="s">
        <v>120</v>
      </c>
      <c r="F6073" t="s">
        <v>113</v>
      </c>
      <c r="G6073">
        <v>28.5</v>
      </c>
      <c r="H6073">
        <v>399.9</v>
      </c>
      <c r="I6073" t="s">
        <v>24</v>
      </c>
      <c r="J6073" t="str">
        <f>_xlfn.XLOOKUP(Table1_1[[#This Row],[Analyte]],[1]analyte_order!$B:$B,[1]analyte_order!$C:$C)</f>
        <v>67905-19-5</v>
      </c>
      <c r="K6073">
        <f>_xlfn.XLOOKUP(Table1_1[[#This Row],[CAS_rn]],[1]analyte_order!$C:$C,[1]analyte_order!$E:$E)</f>
        <v>12</v>
      </c>
      <c r="L6073" s="3">
        <v>0.65900000000000003</v>
      </c>
    </row>
    <row r="6074" spans="1:12" x14ac:dyDescent="0.3">
      <c r="A6074" t="s">
        <v>292</v>
      </c>
      <c r="B6074" s="1">
        <v>44427</v>
      </c>
      <c r="C6074" s="1" t="str">
        <f t="shared" si="94"/>
        <v>21231</v>
      </c>
      <c r="D6074" t="s">
        <v>250</v>
      </c>
      <c r="E6074" t="s">
        <v>120</v>
      </c>
      <c r="F6074" t="s">
        <v>113</v>
      </c>
      <c r="G6074">
        <v>28.5</v>
      </c>
      <c r="H6074">
        <v>399.9</v>
      </c>
      <c r="I6074" t="s">
        <v>13</v>
      </c>
      <c r="J6074" t="str">
        <f>_xlfn.XLOOKUP(Table1_1[[#This Row],[Analyte]],[1]analyte_order!$B:$B,[1]analyte_order!$C:$C)</f>
        <v>375-73-5</v>
      </c>
      <c r="K6074">
        <f>_xlfn.XLOOKUP(Table1_1[[#This Row],[CAS_rn]],[1]analyte_order!$C:$C,[1]analyte_order!$E:$E)</f>
        <v>14</v>
      </c>
      <c r="L6074" s="3">
        <v>4.2900000000000001E-2</v>
      </c>
    </row>
    <row r="6075" spans="1:12" x14ac:dyDescent="0.3">
      <c r="A6075" t="s">
        <v>292</v>
      </c>
      <c r="B6075" s="1">
        <v>44427</v>
      </c>
      <c r="C6075" s="1" t="str">
        <f t="shared" si="94"/>
        <v>21231</v>
      </c>
      <c r="D6075" t="s">
        <v>250</v>
      </c>
      <c r="E6075" t="s">
        <v>120</v>
      </c>
      <c r="F6075" t="s">
        <v>113</v>
      </c>
      <c r="G6075">
        <v>28.5</v>
      </c>
      <c r="H6075">
        <v>399.9</v>
      </c>
      <c r="I6075" t="s">
        <v>14</v>
      </c>
      <c r="J6075" t="str">
        <f>_xlfn.XLOOKUP(Table1_1[[#This Row],[Analyte]],[1]analyte_order!$B:$B,[1]analyte_order!$C:$C)</f>
        <v>2706-91-4</v>
      </c>
      <c r="K6075">
        <f>_xlfn.XLOOKUP(Table1_1[[#This Row],[CAS_rn]],[1]analyte_order!$C:$C,[1]analyte_order!$E:$E)</f>
        <v>15</v>
      </c>
      <c r="L6075" s="3">
        <v>0.1075</v>
      </c>
    </row>
    <row r="6076" spans="1:12" x14ac:dyDescent="0.3">
      <c r="A6076" t="s">
        <v>292</v>
      </c>
      <c r="B6076" s="1">
        <v>44427</v>
      </c>
      <c r="C6076" s="1" t="str">
        <f t="shared" si="94"/>
        <v>21231</v>
      </c>
      <c r="D6076" t="s">
        <v>250</v>
      </c>
      <c r="E6076" t="s">
        <v>120</v>
      </c>
      <c r="F6076" t="s">
        <v>113</v>
      </c>
      <c r="G6076">
        <v>28.5</v>
      </c>
      <c r="H6076">
        <v>399.9</v>
      </c>
      <c r="I6076" t="s">
        <v>15</v>
      </c>
      <c r="J6076" t="str">
        <f>_xlfn.XLOOKUP(Table1_1[[#This Row],[Analyte]],[1]analyte_order!$B:$B,[1]analyte_order!$C:$C)</f>
        <v>355-46-4</v>
      </c>
      <c r="K6076">
        <f>_xlfn.XLOOKUP(Table1_1[[#This Row],[CAS_rn]],[1]analyte_order!$C:$C,[1]analyte_order!$E:$E)</f>
        <v>16</v>
      </c>
      <c r="L6076" s="3">
        <v>16.100000000000001</v>
      </c>
    </row>
    <row r="6077" spans="1:12" x14ac:dyDescent="0.3">
      <c r="A6077" t="s">
        <v>292</v>
      </c>
      <c r="B6077" s="1">
        <v>44427</v>
      </c>
      <c r="C6077" s="1" t="str">
        <f t="shared" si="94"/>
        <v>21231</v>
      </c>
      <c r="D6077" t="s">
        <v>250</v>
      </c>
      <c r="E6077" t="s">
        <v>120</v>
      </c>
      <c r="F6077" t="s">
        <v>113</v>
      </c>
      <c r="G6077">
        <v>28.5</v>
      </c>
      <c r="H6077">
        <v>399.9</v>
      </c>
      <c r="I6077" t="s">
        <v>16</v>
      </c>
      <c r="J6077" t="str">
        <f>_xlfn.XLOOKUP(Table1_1[[#This Row],[Analyte]],[1]analyte_order!$B:$B,[1]analyte_order!$C:$C)</f>
        <v>375-92-8</v>
      </c>
      <c r="K6077">
        <f>_xlfn.XLOOKUP(Table1_1[[#This Row],[CAS_rn]],[1]analyte_order!$C:$C,[1]analyte_order!$E:$E)</f>
        <v>17</v>
      </c>
      <c r="L6077" s="3">
        <v>9.07</v>
      </c>
    </row>
    <row r="6078" spans="1:12" x14ac:dyDescent="0.3">
      <c r="A6078" t="s">
        <v>292</v>
      </c>
      <c r="B6078" s="1">
        <v>44427</v>
      </c>
      <c r="C6078" s="1" t="str">
        <f t="shared" si="94"/>
        <v>21231</v>
      </c>
      <c r="D6078" t="s">
        <v>250</v>
      </c>
      <c r="E6078" t="s">
        <v>120</v>
      </c>
      <c r="F6078" t="s">
        <v>113</v>
      </c>
      <c r="G6078">
        <v>28.5</v>
      </c>
      <c r="H6078">
        <v>399.9</v>
      </c>
      <c r="I6078" t="s">
        <v>17</v>
      </c>
      <c r="J6078" t="str">
        <f>_xlfn.XLOOKUP(Table1_1[[#This Row],[Analyte]],[1]analyte_order!$B:$B,[1]analyte_order!$C:$C)</f>
        <v>1763-23-1</v>
      </c>
      <c r="K6078">
        <f>_xlfn.XLOOKUP(Table1_1[[#This Row],[CAS_rn]],[1]analyte_order!$C:$C,[1]analyte_order!$E:$E)</f>
        <v>18</v>
      </c>
      <c r="L6078" s="3">
        <v>6950</v>
      </c>
    </row>
    <row r="6079" spans="1:12" x14ac:dyDescent="0.3">
      <c r="A6079" t="s">
        <v>292</v>
      </c>
      <c r="B6079" s="1">
        <v>44427</v>
      </c>
      <c r="C6079" s="1" t="str">
        <f t="shared" si="94"/>
        <v>21231</v>
      </c>
      <c r="D6079" t="s">
        <v>250</v>
      </c>
      <c r="E6079" t="s">
        <v>120</v>
      </c>
      <c r="F6079" t="s">
        <v>113</v>
      </c>
      <c r="G6079">
        <v>28.5</v>
      </c>
      <c r="H6079">
        <v>399.9</v>
      </c>
      <c r="I6079" t="s">
        <v>25</v>
      </c>
      <c r="J6079" t="str">
        <f>_xlfn.XLOOKUP(Table1_1[[#This Row],[Analyte]],[1]analyte_order!$B:$B,[1]analyte_order!$C:$C)</f>
        <v>68259-12-1</v>
      </c>
      <c r="K6079">
        <f>_xlfn.XLOOKUP(Table1_1[[#This Row],[CAS_rn]],[1]analyte_order!$C:$C,[1]analyte_order!$E:$E)</f>
        <v>19</v>
      </c>
      <c r="L6079" s="3">
        <v>124</v>
      </c>
    </row>
    <row r="6080" spans="1:12" x14ac:dyDescent="0.3">
      <c r="A6080" t="s">
        <v>292</v>
      </c>
      <c r="B6080" s="1">
        <v>44427</v>
      </c>
      <c r="C6080" s="1" t="str">
        <f t="shared" si="94"/>
        <v>21231</v>
      </c>
      <c r="D6080" t="s">
        <v>250</v>
      </c>
      <c r="E6080" t="s">
        <v>120</v>
      </c>
      <c r="F6080" t="s">
        <v>113</v>
      </c>
      <c r="G6080">
        <v>28.5</v>
      </c>
      <c r="H6080">
        <v>399.9</v>
      </c>
      <c r="I6080" t="s">
        <v>26</v>
      </c>
      <c r="J6080" t="str">
        <f>_xlfn.XLOOKUP(Table1_1[[#This Row],[Analyte]],[1]analyte_order!$B:$B,[1]analyte_order!$C:$C)</f>
        <v>335-77-3</v>
      </c>
      <c r="K6080">
        <f>_xlfn.XLOOKUP(Table1_1[[#This Row],[CAS_rn]],[1]analyte_order!$C:$C,[1]analyte_order!$E:$E)</f>
        <v>20</v>
      </c>
      <c r="L6080" s="3">
        <v>144</v>
      </c>
    </row>
    <row r="6081" spans="1:12" x14ac:dyDescent="0.3">
      <c r="A6081" t="s">
        <v>292</v>
      </c>
      <c r="B6081" s="1">
        <v>44427</v>
      </c>
      <c r="C6081" s="1" t="str">
        <f t="shared" si="94"/>
        <v>21231</v>
      </c>
      <c r="D6081" t="s">
        <v>250</v>
      </c>
      <c r="E6081" t="s">
        <v>120</v>
      </c>
      <c r="F6081" t="s">
        <v>113</v>
      </c>
      <c r="G6081">
        <v>28.5</v>
      </c>
      <c r="H6081">
        <v>399.9</v>
      </c>
      <c r="I6081" t="s">
        <v>27</v>
      </c>
      <c r="J6081" t="str">
        <f>_xlfn.XLOOKUP(Table1_1[[#This Row],[Analyte]],[1]analyte_order!$B:$B,[1]analyte_order!$C:$C)</f>
        <v>79780-39-5</v>
      </c>
      <c r="K6081">
        <f>_xlfn.XLOOKUP(Table1_1[[#This Row],[CAS_rn]],[1]analyte_order!$C:$C,[1]analyte_order!$E:$E)</f>
        <v>21</v>
      </c>
      <c r="L6081" s="3">
        <v>36.6</v>
      </c>
    </row>
    <row r="6082" spans="1:12" x14ac:dyDescent="0.3">
      <c r="A6082" t="s">
        <v>292</v>
      </c>
      <c r="B6082" s="1">
        <v>44427</v>
      </c>
      <c r="C6082" s="1" t="str">
        <f t="shared" ref="C6082:C6145" si="95">TEXT(B6082,"yy")&amp;TEXT((B6082-DATEVALUE("1/1/"&amp;TEXT(B6082,"yy"))+1),"000")</f>
        <v>21231</v>
      </c>
      <c r="D6082" t="s">
        <v>250</v>
      </c>
      <c r="E6082" t="s">
        <v>120</v>
      </c>
      <c r="F6082" t="s">
        <v>113</v>
      </c>
      <c r="G6082">
        <v>28.5</v>
      </c>
      <c r="H6082">
        <v>399.9</v>
      </c>
      <c r="I6082" t="s">
        <v>28</v>
      </c>
      <c r="J6082" t="str">
        <f>_xlfn.XLOOKUP(Table1_1[[#This Row],[Analyte]],[1]analyte_order!$B:$B,[1]analyte_order!$C:$C)</f>
        <v>757124-72-4</v>
      </c>
      <c r="K6082">
        <f>_xlfn.XLOOKUP(Table1_1[[#This Row],[CAS_rn]],[1]analyte_order!$C:$C,[1]analyte_order!$E:$E)</f>
        <v>22</v>
      </c>
      <c r="L6082" s="3">
        <v>0.2145</v>
      </c>
    </row>
    <row r="6083" spans="1:12" x14ac:dyDescent="0.3">
      <c r="A6083" t="s">
        <v>292</v>
      </c>
      <c r="B6083" s="1">
        <v>44427</v>
      </c>
      <c r="C6083" s="1" t="str">
        <f t="shared" si="95"/>
        <v>21231</v>
      </c>
      <c r="D6083" t="s">
        <v>250</v>
      </c>
      <c r="E6083" t="s">
        <v>120</v>
      </c>
      <c r="F6083" t="s">
        <v>113</v>
      </c>
      <c r="G6083">
        <v>28.5</v>
      </c>
      <c r="H6083">
        <v>399.9</v>
      </c>
      <c r="I6083" t="s">
        <v>18</v>
      </c>
      <c r="J6083" t="str">
        <f>_xlfn.XLOOKUP(Table1_1[[#This Row],[Analyte]],[1]analyte_order!$B:$B,[1]analyte_order!$C:$C)</f>
        <v>27619-97-2</v>
      </c>
      <c r="K6083">
        <f>_xlfn.XLOOKUP(Table1_1[[#This Row],[CAS_rn]],[1]analyte_order!$C:$C,[1]analyte_order!$E:$E)</f>
        <v>23</v>
      </c>
      <c r="L6083" s="3">
        <v>4.2900000000000001E-2</v>
      </c>
    </row>
    <row r="6084" spans="1:12" x14ac:dyDescent="0.3">
      <c r="A6084" t="s">
        <v>292</v>
      </c>
      <c r="B6084" s="1">
        <v>44427</v>
      </c>
      <c r="C6084" s="1" t="str">
        <f t="shared" si="95"/>
        <v>21231</v>
      </c>
      <c r="D6084" t="s">
        <v>250</v>
      </c>
      <c r="E6084" t="s">
        <v>120</v>
      </c>
      <c r="F6084" t="s">
        <v>113</v>
      </c>
      <c r="G6084">
        <v>28.5</v>
      </c>
      <c r="H6084">
        <v>399.9</v>
      </c>
      <c r="I6084" t="s">
        <v>29</v>
      </c>
      <c r="J6084" t="str">
        <f>_xlfn.XLOOKUP(Table1_1[[#This Row],[Analyte]],[1]analyte_order!$B:$B,[1]analyte_order!$C:$C)</f>
        <v>39108-34-4</v>
      </c>
      <c r="K6084">
        <f>_xlfn.XLOOKUP(Table1_1[[#This Row],[CAS_rn]],[1]analyte_order!$C:$C,[1]analyte_order!$E:$E)</f>
        <v>24</v>
      </c>
      <c r="L6084" s="3">
        <v>1.67</v>
      </c>
    </row>
    <row r="6085" spans="1:12" x14ac:dyDescent="0.3">
      <c r="A6085" t="s">
        <v>292</v>
      </c>
      <c r="B6085" s="1">
        <v>44427</v>
      </c>
      <c r="C6085" s="1" t="str">
        <f t="shared" si="95"/>
        <v>21231</v>
      </c>
      <c r="D6085" t="s">
        <v>250</v>
      </c>
      <c r="E6085" t="s">
        <v>120</v>
      </c>
      <c r="F6085" t="s">
        <v>113</v>
      </c>
      <c r="G6085">
        <v>28.5</v>
      </c>
      <c r="H6085">
        <v>399.9</v>
      </c>
      <c r="I6085" t="s">
        <v>30</v>
      </c>
      <c r="J6085" t="str">
        <f>_xlfn.XLOOKUP(Table1_1[[#This Row],[Analyte]],[1]analyte_order!$B:$B,[1]analyte_order!$C:$C)</f>
        <v>120226-60-0</v>
      </c>
      <c r="K6085">
        <f>_xlfn.XLOOKUP(Table1_1[[#This Row],[CAS_rn]],[1]analyte_order!$C:$C,[1]analyte_order!$E:$E)</f>
        <v>25</v>
      </c>
      <c r="L6085" s="3">
        <v>7.03</v>
      </c>
    </row>
    <row r="6086" spans="1:12" x14ac:dyDescent="0.3">
      <c r="A6086" t="s">
        <v>292</v>
      </c>
      <c r="B6086" s="1">
        <v>44427</v>
      </c>
      <c r="C6086" s="1" t="str">
        <f t="shared" si="95"/>
        <v>21231</v>
      </c>
      <c r="D6086" t="s">
        <v>250</v>
      </c>
      <c r="E6086" t="s">
        <v>120</v>
      </c>
      <c r="F6086" t="s">
        <v>113</v>
      </c>
      <c r="G6086">
        <v>28.5</v>
      </c>
      <c r="H6086">
        <v>399.9</v>
      </c>
      <c r="I6086" t="s">
        <v>31</v>
      </c>
      <c r="J6086" t="str">
        <f>_xlfn.XLOOKUP(Table1_1[[#This Row],[Analyte]],[1]analyte_order!$B:$B,[1]analyte_order!$C:$C)</f>
        <v>2355-31-9</v>
      </c>
      <c r="K6086">
        <f>_xlfn.XLOOKUP(Table1_1[[#This Row],[CAS_rn]],[1]analyte_order!$C:$C,[1]analyte_order!$E:$E)</f>
        <v>26</v>
      </c>
      <c r="L6086" s="3">
        <v>4.2900000000000001E-2</v>
      </c>
    </row>
    <row r="6087" spans="1:12" x14ac:dyDescent="0.3">
      <c r="A6087" t="s">
        <v>292</v>
      </c>
      <c r="B6087" s="1">
        <v>44427</v>
      </c>
      <c r="C6087" s="1" t="str">
        <f t="shared" si="95"/>
        <v>21231</v>
      </c>
      <c r="D6087" t="s">
        <v>250</v>
      </c>
      <c r="E6087" t="s">
        <v>120</v>
      </c>
      <c r="F6087" t="s">
        <v>113</v>
      </c>
      <c r="G6087">
        <v>28.5</v>
      </c>
      <c r="H6087">
        <v>399.9</v>
      </c>
      <c r="I6087" t="s">
        <v>32</v>
      </c>
      <c r="J6087" t="str">
        <f>_xlfn.XLOOKUP(Table1_1[[#This Row],[Analyte]],[1]analyte_order!$B:$B,[1]analyte_order!$C:$C)</f>
        <v>2991-50-6</v>
      </c>
      <c r="K6087">
        <f>_xlfn.XLOOKUP(Table1_1[[#This Row],[CAS_rn]],[1]analyte_order!$C:$C,[1]analyte_order!$E:$E)</f>
        <v>27</v>
      </c>
      <c r="L6087" s="3">
        <v>4.2900000000000001E-2</v>
      </c>
    </row>
    <row r="6088" spans="1:12" x14ac:dyDescent="0.3">
      <c r="A6088" t="s">
        <v>292</v>
      </c>
      <c r="B6088" s="1">
        <v>44427</v>
      </c>
      <c r="C6088" s="1" t="str">
        <f t="shared" si="95"/>
        <v>21231</v>
      </c>
      <c r="D6088" t="s">
        <v>250</v>
      </c>
      <c r="E6088" t="s">
        <v>120</v>
      </c>
      <c r="F6088" t="s">
        <v>113</v>
      </c>
      <c r="G6088">
        <v>28.5</v>
      </c>
      <c r="H6088">
        <v>399.9</v>
      </c>
      <c r="I6088" t="s">
        <v>33</v>
      </c>
      <c r="J6088" t="str">
        <f>_xlfn.XLOOKUP(Table1_1[[#This Row],[Analyte]],[1]analyte_order!$B:$B,[1]analyte_order!$C:$C)</f>
        <v>754-91-6</v>
      </c>
      <c r="K6088">
        <f>_xlfn.XLOOKUP(Table1_1[[#This Row],[CAS_rn]],[1]analyte_order!$C:$C,[1]analyte_order!$E:$E)</f>
        <v>28</v>
      </c>
      <c r="L6088" s="3">
        <v>27.7</v>
      </c>
    </row>
    <row r="6089" spans="1:12" x14ac:dyDescent="0.3">
      <c r="A6089" t="s">
        <v>292</v>
      </c>
      <c r="B6089" s="1">
        <v>44427</v>
      </c>
      <c r="C6089" s="1" t="str">
        <f t="shared" si="95"/>
        <v>21231</v>
      </c>
      <c r="D6089" t="s">
        <v>250</v>
      </c>
      <c r="E6089" t="s">
        <v>120</v>
      </c>
      <c r="F6089" t="s">
        <v>113</v>
      </c>
      <c r="G6089">
        <v>28.5</v>
      </c>
      <c r="H6089">
        <v>399.9</v>
      </c>
      <c r="I6089" t="s">
        <v>34</v>
      </c>
      <c r="J6089" t="str">
        <f>_xlfn.XLOOKUP(Table1_1[[#This Row],[Analyte]],[1]analyte_order!$B:$B,[1]analyte_order!$C:$C)</f>
        <v>2806-24-8</v>
      </c>
      <c r="K6089">
        <f>_xlfn.XLOOKUP(Table1_1[[#This Row],[CAS_rn]],[1]analyte_order!$C:$C,[1]analyte_order!$E:$E)</f>
        <v>29</v>
      </c>
      <c r="L6089" s="3">
        <v>0.1075</v>
      </c>
    </row>
    <row r="6090" spans="1:12" x14ac:dyDescent="0.3">
      <c r="A6090" t="s">
        <v>292</v>
      </c>
      <c r="B6090" s="1">
        <v>44427</v>
      </c>
      <c r="C6090" s="1" t="str">
        <f t="shared" si="95"/>
        <v>21231</v>
      </c>
      <c r="D6090" t="s">
        <v>250</v>
      </c>
      <c r="E6090" t="s">
        <v>120</v>
      </c>
      <c r="F6090" t="s">
        <v>113</v>
      </c>
      <c r="G6090">
        <v>28.5</v>
      </c>
      <c r="H6090">
        <v>399.9</v>
      </c>
      <c r="I6090" t="s">
        <v>35</v>
      </c>
      <c r="J6090" t="str">
        <f>_xlfn.XLOOKUP(Table1_1[[#This Row],[Analyte]],[1]analyte_order!$B:$B,[1]analyte_order!$C:$C)</f>
        <v>31506-32-8</v>
      </c>
      <c r="K6090">
        <f>_xlfn.XLOOKUP(Table1_1[[#This Row],[CAS_rn]],[1]analyte_order!$C:$C,[1]analyte_order!$E:$E)</f>
        <v>30</v>
      </c>
      <c r="L6090" s="3">
        <v>0.2145</v>
      </c>
    </row>
    <row r="6091" spans="1:12" x14ac:dyDescent="0.3">
      <c r="A6091" t="s">
        <v>292</v>
      </c>
      <c r="B6091" s="1">
        <v>44427</v>
      </c>
      <c r="C6091" s="1" t="str">
        <f t="shared" si="95"/>
        <v>21231</v>
      </c>
      <c r="D6091" t="s">
        <v>250</v>
      </c>
      <c r="E6091" t="s">
        <v>120</v>
      </c>
      <c r="F6091" t="s">
        <v>113</v>
      </c>
      <c r="G6091">
        <v>28.5</v>
      </c>
      <c r="H6091">
        <v>399.9</v>
      </c>
      <c r="I6091" t="s">
        <v>36</v>
      </c>
      <c r="J6091" t="str">
        <f>_xlfn.XLOOKUP(Table1_1[[#This Row],[Analyte]],[1]analyte_order!$B:$B,[1]analyte_order!$C:$C)</f>
        <v>4151-50-2</v>
      </c>
      <c r="K6091">
        <f>_xlfn.XLOOKUP(Table1_1[[#This Row],[CAS_rn]],[1]analyte_order!$C:$C,[1]analyte_order!$E:$E)</f>
        <v>31</v>
      </c>
      <c r="L6091" s="3">
        <v>4.2900000000000001E-2</v>
      </c>
    </row>
    <row r="6092" spans="1:12" x14ac:dyDescent="0.3">
      <c r="A6092" t="s">
        <v>292</v>
      </c>
      <c r="B6092" s="1">
        <v>44427</v>
      </c>
      <c r="C6092" s="1" t="str">
        <f t="shared" si="95"/>
        <v>21231</v>
      </c>
      <c r="D6092" t="s">
        <v>250</v>
      </c>
      <c r="E6092" t="s">
        <v>120</v>
      </c>
      <c r="F6092" t="s">
        <v>113</v>
      </c>
      <c r="G6092">
        <v>28.5</v>
      </c>
      <c r="H6092">
        <v>399.9</v>
      </c>
      <c r="I6092" t="s">
        <v>37</v>
      </c>
      <c r="J6092" t="str">
        <f>_xlfn.XLOOKUP(Table1_1[[#This Row],[Analyte]],[1]analyte_order!$B:$B,[1]analyte_order!$C:$C)</f>
        <v>13252-13-6</v>
      </c>
      <c r="K6092">
        <f>_xlfn.XLOOKUP(Table1_1[[#This Row],[CAS_rn]],[1]analyte_order!$C:$C,[1]analyte_order!$E:$E)</f>
        <v>34</v>
      </c>
      <c r="L6092" s="3">
        <v>4.2900000000000001E-2</v>
      </c>
    </row>
    <row r="6093" spans="1:12" x14ac:dyDescent="0.3">
      <c r="A6093" t="s">
        <v>292</v>
      </c>
      <c r="B6093" s="1">
        <v>44427</v>
      </c>
      <c r="C6093" s="1" t="str">
        <f t="shared" si="95"/>
        <v>21231</v>
      </c>
      <c r="D6093" t="s">
        <v>250</v>
      </c>
      <c r="E6093" t="s">
        <v>120</v>
      </c>
      <c r="F6093" t="s">
        <v>113</v>
      </c>
      <c r="G6093">
        <v>28.5</v>
      </c>
      <c r="H6093">
        <v>399.9</v>
      </c>
      <c r="I6093" t="s">
        <v>38</v>
      </c>
      <c r="J6093" t="str">
        <f>_xlfn.XLOOKUP(Table1_1[[#This Row],[Analyte]],[1]analyte_order!$B:$B,[1]analyte_order!$C:$C)</f>
        <v>919005-14-4</v>
      </c>
      <c r="K6093">
        <f>_xlfn.XLOOKUP(Table1_1[[#This Row],[CAS_rn]],[1]analyte_order!$C:$C,[1]analyte_order!$E:$E)</f>
        <v>35</v>
      </c>
      <c r="L6093" s="3">
        <v>4.2900000000000001E-2</v>
      </c>
    </row>
    <row r="6094" spans="1:12" x14ac:dyDescent="0.3">
      <c r="A6094" t="s">
        <v>292</v>
      </c>
      <c r="B6094" s="1">
        <v>44427</v>
      </c>
      <c r="C6094" s="1" t="str">
        <f t="shared" si="95"/>
        <v>21231</v>
      </c>
      <c r="D6094" t="s">
        <v>250</v>
      </c>
      <c r="E6094" t="s">
        <v>120</v>
      </c>
      <c r="F6094" t="s">
        <v>113</v>
      </c>
      <c r="G6094">
        <v>28.5</v>
      </c>
      <c r="H6094">
        <v>399.9</v>
      </c>
      <c r="I6094" t="s">
        <v>39</v>
      </c>
      <c r="J6094" t="str">
        <f>_xlfn.XLOOKUP(Table1_1[[#This Row],[Analyte]],[1]analyte_order!$B:$B,[1]analyte_order!$C:$C)</f>
        <v>756426-58-1</v>
      </c>
      <c r="K6094">
        <f>_xlfn.XLOOKUP(Table1_1[[#This Row],[CAS_rn]],[1]analyte_order!$C:$C,[1]analyte_order!$E:$E)</f>
        <v>36</v>
      </c>
      <c r="L6094" s="3">
        <v>0.2145</v>
      </c>
    </row>
    <row r="6095" spans="1:12" x14ac:dyDescent="0.3">
      <c r="A6095" t="s">
        <v>292</v>
      </c>
      <c r="B6095" s="1">
        <v>44427</v>
      </c>
      <c r="C6095" s="1" t="str">
        <f t="shared" si="95"/>
        <v>21231</v>
      </c>
      <c r="D6095" t="s">
        <v>250</v>
      </c>
      <c r="E6095" t="s">
        <v>120</v>
      </c>
      <c r="F6095" t="s">
        <v>113</v>
      </c>
      <c r="G6095">
        <v>28.5</v>
      </c>
      <c r="H6095">
        <v>399.9</v>
      </c>
      <c r="I6095" t="s">
        <v>40</v>
      </c>
      <c r="J6095" t="str">
        <f>_xlfn.XLOOKUP(Table1_1[[#This Row],[Analyte]],[1]analyte_order!$B:$B,[1]analyte_order!$C:$C)</f>
        <v>763051-92-9</v>
      </c>
      <c r="K6095">
        <f>_xlfn.XLOOKUP(Table1_1[[#This Row],[CAS_rn]],[1]analyte_order!$C:$C,[1]analyte_order!$E:$E)</f>
        <v>37</v>
      </c>
      <c r="L6095" s="3">
        <v>0.2145</v>
      </c>
    </row>
    <row r="6096" spans="1:12" x14ac:dyDescent="0.3">
      <c r="A6096" t="s">
        <v>292</v>
      </c>
      <c r="B6096" s="1">
        <v>44427</v>
      </c>
      <c r="C6096" s="1" t="str">
        <f t="shared" si="95"/>
        <v>21231</v>
      </c>
      <c r="D6096" t="s">
        <v>250</v>
      </c>
      <c r="E6096" t="s">
        <v>120</v>
      </c>
      <c r="F6096" t="s">
        <v>113</v>
      </c>
      <c r="G6096">
        <v>28.5</v>
      </c>
      <c r="H6096">
        <v>399.9</v>
      </c>
      <c r="I6096" t="s">
        <v>41</v>
      </c>
      <c r="J6096" t="str">
        <f>_xlfn.XLOOKUP(Table1_1[[#This Row],[Analyte]],[1]analyte_order!$B:$B,[1]analyte_order!$C:$C)</f>
        <v>356-02-5</v>
      </c>
      <c r="K6096">
        <f>_xlfn.XLOOKUP(Table1_1[[#This Row],[CAS_rn]],[1]analyte_order!$C:$C,[1]analyte_order!$E:$E)</f>
        <v>38</v>
      </c>
      <c r="L6096" s="3">
        <v>0.42899999999999999</v>
      </c>
    </row>
    <row r="6097" spans="1:12" x14ac:dyDescent="0.3">
      <c r="A6097" t="s">
        <v>292</v>
      </c>
      <c r="B6097" s="1">
        <v>44427</v>
      </c>
      <c r="C6097" s="1" t="str">
        <f t="shared" si="95"/>
        <v>21231</v>
      </c>
      <c r="D6097" t="s">
        <v>250</v>
      </c>
      <c r="E6097" t="s">
        <v>120</v>
      </c>
      <c r="F6097" t="s">
        <v>113</v>
      </c>
      <c r="G6097">
        <v>28.5</v>
      </c>
      <c r="H6097">
        <v>399.9</v>
      </c>
      <c r="I6097" t="s">
        <v>42</v>
      </c>
      <c r="J6097" t="str">
        <f>_xlfn.XLOOKUP(Table1_1[[#This Row],[Analyte]],[1]analyte_order!$B:$B,[1]analyte_order!$C:$C)</f>
        <v>914637-49-3</v>
      </c>
      <c r="K6097">
        <f>_xlfn.XLOOKUP(Table1_1[[#This Row],[CAS_rn]],[1]analyte_order!$C:$C,[1]analyte_order!$E:$E)</f>
        <v>39</v>
      </c>
      <c r="L6097" s="3">
        <v>0.2145</v>
      </c>
    </row>
    <row r="6098" spans="1:12" x14ac:dyDescent="0.3">
      <c r="A6098" t="s">
        <v>292</v>
      </c>
      <c r="B6098" s="1">
        <v>44427</v>
      </c>
      <c r="C6098" s="1" t="str">
        <f t="shared" si="95"/>
        <v>21231</v>
      </c>
      <c r="D6098" t="s">
        <v>250</v>
      </c>
      <c r="E6098" t="s">
        <v>120</v>
      </c>
      <c r="F6098" t="s">
        <v>113</v>
      </c>
      <c r="G6098">
        <v>28.5</v>
      </c>
      <c r="H6098">
        <v>399.9</v>
      </c>
      <c r="I6098" t="s">
        <v>43</v>
      </c>
      <c r="J6098" t="str">
        <f>_xlfn.XLOOKUP(Table1_1[[#This Row],[Analyte]],[1]analyte_order!$B:$B,[1]analyte_order!$C:$C)</f>
        <v>812-70-4</v>
      </c>
      <c r="K6098">
        <f>_xlfn.XLOOKUP(Table1_1[[#This Row],[CAS_rn]],[1]analyte_order!$C:$C,[1]analyte_order!$E:$E)</f>
        <v>40</v>
      </c>
      <c r="L6098" s="3">
        <v>0.1075</v>
      </c>
    </row>
    <row r="6099" spans="1:12" x14ac:dyDescent="0.3">
      <c r="A6099" t="s">
        <v>292</v>
      </c>
      <c r="B6099" s="1">
        <v>44427</v>
      </c>
      <c r="C6099" s="1" t="str">
        <f t="shared" si="95"/>
        <v>21231</v>
      </c>
      <c r="D6099" t="s">
        <v>250</v>
      </c>
      <c r="E6099" t="s">
        <v>120</v>
      </c>
      <c r="F6099" t="s">
        <v>113</v>
      </c>
      <c r="G6099">
        <v>28.5</v>
      </c>
      <c r="H6099">
        <v>399.9</v>
      </c>
      <c r="I6099" t="s">
        <v>44</v>
      </c>
      <c r="J6099" t="str">
        <f>_xlfn.XLOOKUP(Table1_1[[#This Row],[Analyte]],[1]analyte_order!$B:$B,[1]analyte_order!$C:$C)</f>
        <v>53826-12-3</v>
      </c>
      <c r="K6099">
        <f>_xlfn.XLOOKUP(Table1_1[[#This Row],[CAS_rn]],[1]analyte_order!$C:$C,[1]analyte_order!$E:$E)</f>
        <v>41</v>
      </c>
      <c r="L6099" s="3">
        <v>0.1075</v>
      </c>
    </row>
    <row r="6100" spans="1:12" x14ac:dyDescent="0.3">
      <c r="A6100" t="s">
        <v>292</v>
      </c>
      <c r="B6100" s="1">
        <v>44427</v>
      </c>
      <c r="C6100" s="1" t="str">
        <f t="shared" si="95"/>
        <v>21231</v>
      </c>
      <c r="D6100" t="s">
        <v>250</v>
      </c>
      <c r="E6100" t="s">
        <v>120</v>
      </c>
      <c r="F6100" t="s">
        <v>113</v>
      </c>
      <c r="G6100">
        <v>28.5</v>
      </c>
      <c r="H6100">
        <v>399.9</v>
      </c>
      <c r="I6100" t="s">
        <v>45</v>
      </c>
      <c r="J6100" t="str">
        <f>_xlfn.XLOOKUP(Table1_1[[#This Row],[Analyte]],[1]analyte_order!$B:$B,[1]analyte_order!$C:$C)</f>
        <v>27854-31-5</v>
      </c>
      <c r="K6100">
        <f>_xlfn.XLOOKUP(Table1_1[[#This Row],[CAS_rn]],[1]analyte_order!$C:$C,[1]analyte_order!$E:$E)</f>
        <v>42</v>
      </c>
      <c r="L6100" s="3">
        <v>0.42899999999999999</v>
      </c>
    </row>
    <row r="6101" spans="1:12" x14ac:dyDescent="0.3">
      <c r="A6101" t="s">
        <v>292</v>
      </c>
      <c r="B6101" s="1">
        <v>44427</v>
      </c>
      <c r="C6101" s="1" t="str">
        <f t="shared" si="95"/>
        <v>21231</v>
      </c>
      <c r="D6101" t="s">
        <v>250</v>
      </c>
      <c r="E6101" t="s">
        <v>120</v>
      </c>
      <c r="F6101" t="s">
        <v>113</v>
      </c>
      <c r="G6101">
        <v>28.5</v>
      </c>
      <c r="H6101">
        <v>399.9</v>
      </c>
      <c r="I6101" t="s">
        <v>46</v>
      </c>
      <c r="J6101" t="str">
        <f>_xlfn.XLOOKUP(Table1_1[[#This Row],[Analyte]],[1]analyte_order!$B:$B,[1]analyte_order!$C:$C)</f>
        <v>53826-13-4</v>
      </c>
      <c r="K6101">
        <f>_xlfn.XLOOKUP(Table1_1[[#This Row],[CAS_rn]],[1]analyte_order!$C:$C,[1]analyte_order!$E:$E)</f>
        <v>43</v>
      </c>
      <c r="L6101" s="3">
        <v>0.42899999999999999</v>
      </c>
    </row>
    <row r="6102" spans="1:12" x14ac:dyDescent="0.3">
      <c r="A6102" t="s">
        <v>292</v>
      </c>
      <c r="B6102" s="1">
        <v>44427</v>
      </c>
      <c r="C6102" s="1" t="str">
        <f t="shared" si="95"/>
        <v>21231</v>
      </c>
      <c r="D6102" t="s">
        <v>250</v>
      </c>
      <c r="E6102" t="s">
        <v>120</v>
      </c>
      <c r="F6102" t="s">
        <v>113</v>
      </c>
      <c r="G6102">
        <v>28.5</v>
      </c>
      <c r="H6102">
        <v>399.9</v>
      </c>
      <c r="I6102" t="s">
        <v>47</v>
      </c>
      <c r="J6102" t="str">
        <f>_xlfn.XLOOKUP(Table1_1[[#This Row],[Analyte]],[1]analyte_order!$B:$B,[1]analyte_order!$C:$C)</f>
        <v>161094-75-3</v>
      </c>
      <c r="K6102">
        <f>_xlfn.XLOOKUP(Table1_1[[#This Row],[CAS_rn]],[1]analyte_order!$C:$C,[1]analyte_order!$E:$E)</f>
        <v>44</v>
      </c>
      <c r="L6102" s="3">
        <v>4.2900000000000001E-2</v>
      </c>
    </row>
    <row r="6103" spans="1:12" x14ac:dyDescent="0.3">
      <c r="A6103" t="s">
        <v>292</v>
      </c>
      <c r="B6103" s="1">
        <v>44427</v>
      </c>
      <c r="C6103" s="1" t="str">
        <f t="shared" si="95"/>
        <v>21231</v>
      </c>
      <c r="D6103" t="s">
        <v>250</v>
      </c>
      <c r="E6103" t="s">
        <v>120</v>
      </c>
      <c r="F6103" t="s">
        <v>113</v>
      </c>
      <c r="G6103">
        <v>28.5</v>
      </c>
      <c r="H6103">
        <v>399.9</v>
      </c>
      <c r="I6103" t="s">
        <v>48</v>
      </c>
      <c r="J6103" t="str">
        <f>_xlfn.XLOOKUP(Table1_1[[#This Row],[Analyte]],[1]analyte_order!$B:$B,[1]analyte_order!$C:$C)</f>
        <v>70887-84-2</v>
      </c>
      <c r="K6103">
        <f>_xlfn.XLOOKUP(Table1_1[[#This Row],[CAS_rn]],[1]analyte_order!$C:$C,[1]analyte_order!$E:$E)</f>
        <v>45</v>
      </c>
      <c r="L6103" s="3">
        <v>4.2900000000000001E-2</v>
      </c>
    </row>
    <row r="6104" spans="1:12" x14ac:dyDescent="0.3">
      <c r="A6104" t="s">
        <v>292</v>
      </c>
      <c r="B6104" s="1">
        <v>44427</v>
      </c>
      <c r="C6104" s="1" t="str">
        <f t="shared" si="95"/>
        <v>21231</v>
      </c>
      <c r="D6104" t="s">
        <v>250</v>
      </c>
      <c r="E6104" t="s">
        <v>120</v>
      </c>
      <c r="F6104" t="s">
        <v>113</v>
      </c>
      <c r="G6104">
        <v>28.5</v>
      </c>
      <c r="H6104">
        <v>399.9</v>
      </c>
      <c r="I6104" t="s">
        <v>49</v>
      </c>
      <c r="J6104" t="str">
        <f>_xlfn.XLOOKUP(Table1_1[[#This Row],[Analyte]],[1]analyte_order!$B:$B,[1]analyte_order!$C:$C)</f>
        <v>57677-95-9</v>
      </c>
      <c r="K6104">
        <f>_xlfn.XLOOKUP(Table1_1[[#This Row],[CAS_rn]],[1]analyte_order!$C:$C,[1]analyte_order!$E:$E)</f>
        <v>46</v>
      </c>
      <c r="L6104" s="3">
        <v>4.2900000000000001E-2</v>
      </c>
    </row>
    <row r="6105" spans="1:12" x14ac:dyDescent="0.3">
      <c r="A6105" t="s">
        <v>292</v>
      </c>
      <c r="B6105" s="1">
        <v>44427</v>
      </c>
      <c r="C6105" s="1" t="str">
        <f t="shared" si="95"/>
        <v>21231</v>
      </c>
      <c r="D6105" t="s">
        <v>250</v>
      </c>
      <c r="E6105" t="s">
        <v>120</v>
      </c>
      <c r="F6105" t="s">
        <v>113</v>
      </c>
      <c r="G6105">
        <v>28.5</v>
      </c>
      <c r="H6105">
        <v>399.9</v>
      </c>
      <c r="I6105" t="s">
        <v>52</v>
      </c>
      <c r="J6105" t="str">
        <f>_xlfn.XLOOKUP(Table1_1[[#This Row],[Analyte]],[1]analyte_order!$B:$B,[1]analyte_order!$C:$C)</f>
        <v>423-41-6</v>
      </c>
      <c r="K6105">
        <f>_xlfn.XLOOKUP(Table1_1[[#This Row],[CAS_rn]],[1]analyte_order!$C:$C,[1]analyte_order!$E:$E)</f>
        <v>53</v>
      </c>
      <c r="L6105" s="3">
        <v>0.2145</v>
      </c>
    </row>
    <row r="6106" spans="1:12" x14ac:dyDescent="0.3">
      <c r="A6106" t="s">
        <v>292</v>
      </c>
      <c r="B6106" s="1">
        <v>44427</v>
      </c>
      <c r="C6106" s="1" t="str">
        <f t="shared" si="95"/>
        <v>21231</v>
      </c>
      <c r="D6106" t="s">
        <v>250</v>
      </c>
      <c r="E6106" t="s">
        <v>120</v>
      </c>
      <c r="F6106" t="s">
        <v>113</v>
      </c>
      <c r="G6106">
        <v>28.5</v>
      </c>
      <c r="H6106">
        <v>399.9</v>
      </c>
      <c r="I6106" t="s">
        <v>53</v>
      </c>
      <c r="J6106" t="str">
        <f>_xlfn.XLOOKUP(Table1_1[[#This Row],[Analyte]],[1]analyte_order!$B:$B,[1]analyte_order!$C:$C)</f>
        <v>777011-38-8</v>
      </c>
      <c r="K6106">
        <f>_xlfn.XLOOKUP(Table1_1[[#This Row],[CAS_rn]],[1]analyte_order!$C:$C,[1]analyte_order!$E:$E)</f>
        <v>54</v>
      </c>
      <c r="L6106" s="3">
        <v>20.7</v>
      </c>
    </row>
    <row r="6107" spans="1:12" x14ac:dyDescent="0.3">
      <c r="A6107" t="s">
        <v>292</v>
      </c>
      <c r="B6107" s="1">
        <v>44427</v>
      </c>
      <c r="C6107" s="1" t="str">
        <f t="shared" si="95"/>
        <v>21231</v>
      </c>
      <c r="D6107" t="s">
        <v>250</v>
      </c>
      <c r="E6107" t="s">
        <v>120</v>
      </c>
      <c r="F6107" t="s">
        <v>113</v>
      </c>
      <c r="G6107">
        <v>28.5</v>
      </c>
      <c r="H6107">
        <v>399.9</v>
      </c>
      <c r="I6107" t="s">
        <v>54</v>
      </c>
      <c r="J6107" t="str">
        <f>_xlfn.XLOOKUP(Table1_1[[#This Row],[Analyte]],[1]analyte_order!$B:$B,[1]analyte_order!$C:$C)</f>
        <v>646-83-3</v>
      </c>
      <c r="K6107">
        <f>_xlfn.XLOOKUP(Table1_1[[#This Row],[CAS_rn]],[1]analyte_order!$C:$C,[1]analyte_order!$E:$E)</f>
        <v>55</v>
      </c>
      <c r="L6107" s="3">
        <v>4.2900000000000001E-2</v>
      </c>
    </row>
    <row r="6108" spans="1:12" x14ac:dyDescent="0.3">
      <c r="A6108" t="s">
        <v>292</v>
      </c>
      <c r="B6108" s="1">
        <v>44427</v>
      </c>
      <c r="C6108" s="1" t="str">
        <f t="shared" si="95"/>
        <v>21231</v>
      </c>
      <c r="D6108" t="s">
        <v>250</v>
      </c>
      <c r="E6108" t="s">
        <v>120</v>
      </c>
      <c r="F6108" t="s">
        <v>113</v>
      </c>
      <c r="G6108">
        <v>28.5</v>
      </c>
      <c r="H6108">
        <v>399.9</v>
      </c>
      <c r="I6108" t="s">
        <v>55</v>
      </c>
      <c r="J6108" t="str">
        <f>_xlfn.XLOOKUP(Table1_1[[#This Row],[Analyte]],[1]analyte_order!$B:$B,[1]analyte_order!$C:$C)</f>
        <v>678-41-1</v>
      </c>
      <c r="K6108">
        <f>_xlfn.XLOOKUP(Table1_1[[#This Row],[CAS_rn]],[1]analyte_order!$C:$C,[1]analyte_order!$E:$E)</f>
        <v>56</v>
      </c>
      <c r="L6108" s="3">
        <v>4.2900000000000001E-2</v>
      </c>
    </row>
    <row r="6109" spans="1:12" x14ac:dyDescent="0.3">
      <c r="A6109" t="s">
        <v>292</v>
      </c>
      <c r="B6109" s="1">
        <v>44427</v>
      </c>
      <c r="C6109" s="1" t="str">
        <f t="shared" si="95"/>
        <v>21231</v>
      </c>
      <c r="D6109" t="s">
        <v>250</v>
      </c>
      <c r="E6109" t="s">
        <v>120</v>
      </c>
      <c r="F6109" t="s">
        <v>113</v>
      </c>
      <c r="G6109">
        <v>28.5</v>
      </c>
      <c r="H6109">
        <v>399.9</v>
      </c>
      <c r="I6109" t="s">
        <v>56</v>
      </c>
      <c r="J6109" t="str">
        <f>_xlfn.XLOOKUP(Table1_1[[#This Row],[Analyte]],[1]analyte_order!$B:$B,[1]analyte_order!$C:$C)</f>
        <v>2965-52-8</v>
      </c>
      <c r="K6109">
        <f>_xlfn.XLOOKUP(Table1_1[[#This Row],[CAS_rn]],[1]analyte_order!$C:$C,[1]analyte_order!$E:$E)</f>
        <v>57</v>
      </c>
      <c r="L6109" s="3">
        <v>4.2900000000000001E-2</v>
      </c>
    </row>
    <row r="6110" spans="1:12" x14ac:dyDescent="0.3">
      <c r="A6110" t="s">
        <v>293</v>
      </c>
      <c r="B6110" s="1">
        <v>44427</v>
      </c>
      <c r="C6110" s="1" t="str">
        <f t="shared" si="95"/>
        <v>21231</v>
      </c>
      <c r="D6110" t="s">
        <v>250</v>
      </c>
      <c r="E6110" t="s">
        <v>120</v>
      </c>
      <c r="F6110" t="s">
        <v>115</v>
      </c>
      <c r="G6110">
        <v>28.5</v>
      </c>
      <c r="H6110">
        <v>399.9</v>
      </c>
      <c r="I6110" t="s">
        <v>7</v>
      </c>
      <c r="J6110" t="str">
        <f>_xlfn.XLOOKUP(Table1_1[[#This Row],[Analyte]],[1]analyte_order!$B:$B,[1]analyte_order!$C:$C)</f>
        <v>375-22-4</v>
      </c>
      <c r="K6110">
        <f>_xlfn.XLOOKUP(Table1_1[[#This Row],[CAS_rn]],[1]analyte_order!$C:$C,[1]analyte_order!$E:$E)</f>
        <v>1</v>
      </c>
      <c r="L6110" s="3">
        <v>0.41649999999999998</v>
      </c>
    </row>
    <row r="6111" spans="1:12" x14ac:dyDescent="0.3">
      <c r="A6111" t="s">
        <v>293</v>
      </c>
      <c r="B6111" s="1">
        <v>44427</v>
      </c>
      <c r="C6111" s="1" t="str">
        <f t="shared" si="95"/>
        <v>21231</v>
      </c>
      <c r="D6111" t="s">
        <v>250</v>
      </c>
      <c r="E6111" t="s">
        <v>120</v>
      </c>
      <c r="F6111" t="s">
        <v>115</v>
      </c>
      <c r="G6111">
        <v>28.5</v>
      </c>
      <c r="H6111">
        <v>399.9</v>
      </c>
      <c r="I6111" t="s">
        <v>8</v>
      </c>
      <c r="J6111" t="str">
        <f>_xlfn.XLOOKUP(Table1_1[[#This Row],[Analyte]],[1]analyte_order!$B:$B,[1]analyte_order!$C:$C)</f>
        <v>2706-90-3</v>
      </c>
      <c r="K6111">
        <f>_xlfn.XLOOKUP(Table1_1[[#This Row],[CAS_rn]],[1]analyte_order!$C:$C,[1]analyte_order!$E:$E)</f>
        <v>2</v>
      </c>
      <c r="L6111" s="3">
        <v>0.104</v>
      </c>
    </row>
    <row r="6112" spans="1:12" x14ac:dyDescent="0.3">
      <c r="A6112" t="s">
        <v>293</v>
      </c>
      <c r="B6112" s="1">
        <v>44427</v>
      </c>
      <c r="C6112" s="1" t="str">
        <f t="shared" si="95"/>
        <v>21231</v>
      </c>
      <c r="D6112" t="s">
        <v>250</v>
      </c>
      <c r="E6112" t="s">
        <v>120</v>
      </c>
      <c r="F6112" t="s">
        <v>115</v>
      </c>
      <c r="G6112">
        <v>28.5</v>
      </c>
      <c r="H6112">
        <v>399.9</v>
      </c>
      <c r="I6112" t="s">
        <v>9</v>
      </c>
      <c r="J6112" t="str">
        <f>_xlfn.XLOOKUP(Table1_1[[#This Row],[Analyte]],[1]analyte_order!$B:$B,[1]analyte_order!$C:$C)</f>
        <v>307-24-4</v>
      </c>
      <c r="K6112">
        <f>_xlfn.XLOOKUP(Table1_1[[#This Row],[CAS_rn]],[1]analyte_order!$C:$C,[1]analyte_order!$E:$E)</f>
        <v>3</v>
      </c>
      <c r="L6112" s="3">
        <v>4.165E-2</v>
      </c>
    </row>
    <row r="6113" spans="1:12" x14ac:dyDescent="0.3">
      <c r="A6113" t="s">
        <v>293</v>
      </c>
      <c r="B6113" s="1">
        <v>44427</v>
      </c>
      <c r="C6113" s="1" t="str">
        <f t="shared" si="95"/>
        <v>21231</v>
      </c>
      <c r="D6113" t="s">
        <v>250</v>
      </c>
      <c r="E6113" t="s">
        <v>120</v>
      </c>
      <c r="F6113" t="s">
        <v>115</v>
      </c>
      <c r="G6113">
        <v>28.5</v>
      </c>
      <c r="H6113">
        <v>399.9</v>
      </c>
      <c r="I6113" t="s">
        <v>10</v>
      </c>
      <c r="J6113" t="str">
        <f>_xlfn.XLOOKUP(Table1_1[[#This Row],[Analyte]],[1]analyte_order!$B:$B,[1]analyte_order!$C:$C)</f>
        <v>375-85-9</v>
      </c>
      <c r="K6113">
        <f>_xlfn.XLOOKUP(Table1_1[[#This Row],[CAS_rn]],[1]analyte_order!$C:$C,[1]analyte_order!$E:$E)</f>
        <v>4</v>
      </c>
      <c r="L6113" s="3">
        <v>4.165E-2</v>
      </c>
    </row>
    <row r="6114" spans="1:12" x14ac:dyDescent="0.3">
      <c r="A6114" t="s">
        <v>293</v>
      </c>
      <c r="B6114" s="1">
        <v>44427</v>
      </c>
      <c r="C6114" s="1" t="str">
        <f t="shared" si="95"/>
        <v>21231</v>
      </c>
      <c r="D6114" t="s">
        <v>250</v>
      </c>
      <c r="E6114" t="s">
        <v>120</v>
      </c>
      <c r="F6114" t="s">
        <v>115</v>
      </c>
      <c r="G6114">
        <v>28.5</v>
      </c>
      <c r="H6114">
        <v>399.9</v>
      </c>
      <c r="I6114" t="s">
        <v>11</v>
      </c>
      <c r="J6114" t="str">
        <f>_xlfn.XLOOKUP(Table1_1[[#This Row],[Analyte]],[1]analyte_order!$B:$B,[1]analyte_order!$C:$C)</f>
        <v>335-67-1</v>
      </c>
      <c r="K6114">
        <f>_xlfn.XLOOKUP(Table1_1[[#This Row],[CAS_rn]],[1]analyte_order!$C:$C,[1]analyte_order!$E:$E)</f>
        <v>5</v>
      </c>
      <c r="L6114" s="3">
        <v>4.165E-2</v>
      </c>
    </row>
    <row r="6115" spans="1:12" x14ac:dyDescent="0.3">
      <c r="A6115" t="s">
        <v>293</v>
      </c>
      <c r="B6115" s="1">
        <v>44427</v>
      </c>
      <c r="C6115" s="1" t="str">
        <f t="shared" si="95"/>
        <v>21231</v>
      </c>
      <c r="D6115" t="s">
        <v>250</v>
      </c>
      <c r="E6115" t="s">
        <v>120</v>
      </c>
      <c r="F6115" t="s">
        <v>115</v>
      </c>
      <c r="G6115">
        <v>28.5</v>
      </c>
      <c r="H6115">
        <v>399.9</v>
      </c>
      <c r="I6115" t="s">
        <v>12</v>
      </c>
      <c r="J6115" t="str">
        <f>_xlfn.XLOOKUP(Table1_1[[#This Row],[Analyte]],[1]analyte_order!$B:$B,[1]analyte_order!$C:$C)</f>
        <v>375-95-1</v>
      </c>
      <c r="K6115">
        <f>_xlfn.XLOOKUP(Table1_1[[#This Row],[CAS_rn]],[1]analyte_order!$C:$C,[1]analyte_order!$E:$E)</f>
        <v>6</v>
      </c>
      <c r="L6115" s="3">
        <v>4.165E-2</v>
      </c>
    </row>
    <row r="6116" spans="1:12" x14ac:dyDescent="0.3">
      <c r="A6116" t="s">
        <v>293</v>
      </c>
      <c r="B6116" s="1">
        <v>44427</v>
      </c>
      <c r="C6116" s="1" t="str">
        <f t="shared" si="95"/>
        <v>21231</v>
      </c>
      <c r="D6116" t="s">
        <v>250</v>
      </c>
      <c r="E6116" t="s">
        <v>120</v>
      </c>
      <c r="F6116" t="s">
        <v>115</v>
      </c>
      <c r="G6116">
        <v>28.5</v>
      </c>
      <c r="H6116">
        <v>399.9</v>
      </c>
      <c r="I6116" t="s">
        <v>19</v>
      </c>
      <c r="J6116" t="str">
        <f>_xlfn.XLOOKUP(Table1_1[[#This Row],[Analyte]],[1]analyte_order!$B:$B,[1]analyte_order!$C:$C)</f>
        <v>335-76-2</v>
      </c>
      <c r="K6116">
        <f>_xlfn.XLOOKUP(Table1_1[[#This Row],[CAS_rn]],[1]analyte_order!$C:$C,[1]analyte_order!$E:$E)</f>
        <v>7</v>
      </c>
      <c r="L6116" s="3">
        <v>2.3199999999999998</v>
      </c>
    </row>
    <row r="6117" spans="1:12" x14ac:dyDescent="0.3">
      <c r="A6117" t="s">
        <v>293</v>
      </c>
      <c r="B6117" s="1">
        <v>44427</v>
      </c>
      <c r="C6117" s="1" t="str">
        <f t="shared" si="95"/>
        <v>21231</v>
      </c>
      <c r="D6117" t="s">
        <v>250</v>
      </c>
      <c r="E6117" t="s">
        <v>120</v>
      </c>
      <c r="F6117" t="s">
        <v>115</v>
      </c>
      <c r="G6117">
        <v>28.5</v>
      </c>
      <c r="H6117">
        <v>399.9</v>
      </c>
      <c r="I6117" t="s">
        <v>20</v>
      </c>
      <c r="J6117" t="str">
        <f>_xlfn.XLOOKUP(Table1_1[[#This Row],[Analyte]],[1]analyte_order!$B:$B,[1]analyte_order!$C:$C)</f>
        <v>2058-94-8</v>
      </c>
      <c r="K6117">
        <f>_xlfn.XLOOKUP(Table1_1[[#This Row],[CAS_rn]],[1]analyte_order!$C:$C,[1]analyte_order!$E:$E)</f>
        <v>8</v>
      </c>
      <c r="L6117" s="3">
        <v>4.88</v>
      </c>
    </row>
    <row r="6118" spans="1:12" x14ac:dyDescent="0.3">
      <c r="A6118" t="s">
        <v>293</v>
      </c>
      <c r="B6118" s="1">
        <v>44427</v>
      </c>
      <c r="C6118" s="1" t="str">
        <f t="shared" si="95"/>
        <v>21231</v>
      </c>
      <c r="D6118" t="s">
        <v>250</v>
      </c>
      <c r="E6118" t="s">
        <v>120</v>
      </c>
      <c r="F6118" t="s">
        <v>115</v>
      </c>
      <c r="G6118">
        <v>28.5</v>
      </c>
      <c r="H6118">
        <v>399.9</v>
      </c>
      <c r="I6118" t="s">
        <v>21</v>
      </c>
      <c r="J6118" t="str">
        <f>_xlfn.XLOOKUP(Table1_1[[#This Row],[Analyte]],[1]analyte_order!$B:$B,[1]analyte_order!$C:$C)</f>
        <v>307-55-1</v>
      </c>
      <c r="K6118">
        <f>_xlfn.XLOOKUP(Table1_1[[#This Row],[CAS_rn]],[1]analyte_order!$C:$C,[1]analyte_order!$E:$E)</f>
        <v>9</v>
      </c>
      <c r="L6118" s="3">
        <v>5.43</v>
      </c>
    </row>
    <row r="6119" spans="1:12" x14ac:dyDescent="0.3">
      <c r="A6119" t="s">
        <v>293</v>
      </c>
      <c r="B6119" s="1">
        <v>44427</v>
      </c>
      <c r="C6119" s="1" t="str">
        <f t="shared" si="95"/>
        <v>21231</v>
      </c>
      <c r="D6119" t="s">
        <v>250</v>
      </c>
      <c r="E6119" t="s">
        <v>120</v>
      </c>
      <c r="F6119" t="s">
        <v>115</v>
      </c>
      <c r="G6119">
        <v>28.5</v>
      </c>
      <c r="H6119">
        <v>399.9</v>
      </c>
      <c r="I6119" t="s">
        <v>22</v>
      </c>
      <c r="J6119" t="str">
        <f>_xlfn.XLOOKUP(Table1_1[[#This Row],[Analyte]],[1]analyte_order!$B:$B,[1]analyte_order!$C:$C)</f>
        <v>72629-94-8</v>
      </c>
      <c r="K6119">
        <f>_xlfn.XLOOKUP(Table1_1[[#This Row],[CAS_rn]],[1]analyte_order!$C:$C,[1]analyte_order!$E:$E)</f>
        <v>10</v>
      </c>
      <c r="L6119" s="3">
        <v>4.01</v>
      </c>
    </row>
    <row r="6120" spans="1:12" x14ac:dyDescent="0.3">
      <c r="A6120" t="s">
        <v>293</v>
      </c>
      <c r="B6120" s="1">
        <v>44427</v>
      </c>
      <c r="C6120" s="1" t="str">
        <f t="shared" si="95"/>
        <v>21231</v>
      </c>
      <c r="D6120" t="s">
        <v>250</v>
      </c>
      <c r="E6120" t="s">
        <v>120</v>
      </c>
      <c r="F6120" t="s">
        <v>115</v>
      </c>
      <c r="G6120">
        <v>28.5</v>
      </c>
      <c r="H6120">
        <v>399.9</v>
      </c>
      <c r="I6120" t="s">
        <v>23</v>
      </c>
      <c r="J6120" t="str">
        <f>_xlfn.XLOOKUP(Table1_1[[#This Row],[Analyte]],[1]analyte_order!$B:$B,[1]analyte_order!$C:$C)</f>
        <v>376-06-7</v>
      </c>
      <c r="K6120">
        <f>_xlfn.XLOOKUP(Table1_1[[#This Row],[CAS_rn]],[1]analyte_order!$C:$C,[1]analyte_order!$E:$E)</f>
        <v>11</v>
      </c>
      <c r="L6120" s="3">
        <v>3.17</v>
      </c>
    </row>
    <row r="6121" spans="1:12" x14ac:dyDescent="0.3">
      <c r="A6121" t="s">
        <v>293</v>
      </c>
      <c r="B6121" s="1">
        <v>44427</v>
      </c>
      <c r="C6121" s="1" t="str">
        <f t="shared" si="95"/>
        <v>21231</v>
      </c>
      <c r="D6121" t="s">
        <v>250</v>
      </c>
      <c r="E6121" t="s">
        <v>120</v>
      </c>
      <c r="F6121" t="s">
        <v>115</v>
      </c>
      <c r="G6121">
        <v>28.5</v>
      </c>
      <c r="H6121">
        <v>399.9</v>
      </c>
      <c r="I6121" t="s">
        <v>24</v>
      </c>
      <c r="J6121" t="str">
        <f>_xlfn.XLOOKUP(Table1_1[[#This Row],[Analyte]],[1]analyte_order!$B:$B,[1]analyte_order!$C:$C)</f>
        <v>67905-19-5</v>
      </c>
      <c r="K6121">
        <f>_xlfn.XLOOKUP(Table1_1[[#This Row],[CAS_rn]],[1]analyte_order!$C:$C,[1]analyte_order!$E:$E)</f>
        <v>12</v>
      </c>
      <c r="L6121" s="3">
        <v>4.165E-2</v>
      </c>
    </row>
    <row r="6122" spans="1:12" x14ac:dyDescent="0.3">
      <c r="A6122" t="s">
        <v>293</v>
      </c>
      <c r="B6122" s="1">
        <v>44427</v>
      </c>
      <c r="C6122" s="1" t="str">
        <f t="shared" si="95"/>
        <v>21231</v>
      </c>
      <c r="D6122" t="s">
        <v>250</v>
      </c>
      <c r="E6122" t="s">
        <v>120</v>
      </c>
      <c r="F6122" t="s">
        <v>115</v>
      </c>
      <c r="G6122">
        <v>28.5</v>
      </c>
      <c r="H6122">
        <v>399.9</v>
      </c>
      <c r="I6122" t="s">
        <v>13</v>
      </c>
      <c r="J6122" t="str">
        <f>_xlfn.XLOOKUP(Table1_1[[#This Row],[Analyte]],[1]analyte_order!$B:$B,[1]analyte_order!$C:$C)</f>
        <v>375-73-5</v>
      </c>
      <c r="K6122">
        <f>_xlfn.XLOOKUP(Table1_1[[#This Row],[CAS_rn]],[1]analyte_order!$C:$C,[1]analyte_order!$E:$E)</f>
        <v>14</v>
      </c>
      <c r="L6122" s="3">
        <v>4.165E-2</v>
      </c>
    </row>
    <row r="6123" spans="1:12" x14ac:dyDescent="0.3">
      <c r="A6123" t="s">
        <v>293</v>
      </c>
      <c r="B6123" s="1">
        <v>44427</v>
      </c>
      <c r="C6123" s="1" t="str">
        <f t="shared" si="95"/>
        <v>21231</v>
      </c>
      <c r="D6123" t="s">
        <v>250</v>
      </c>
      <c r="E6123" t="s">
        <v>120</v>
      </c>
      <c r="F6123" t="s">
        <v>115</v>
      </c>
      <c r="G6123">
        <v>28.5</v>
      </c>
      <c r="H6123">
        <v>399.9</v>
      </c>
      <c r="I6123" t="s">
        <v>14</v>
      </c>
      <c r="J6123" t="str">
        <f>_xlfn.XLOOKUP(Table1_1[[#This Row],[Analyte]],[1]analyte_order!$B:$B,[1]analyte_order!$C:$C)</f>
        <v>2706-91-4</v>
      </c>
      <c r="K6123">
        <f>_xlfn.XLOOKUP(Table1_1[[#This Row],[CAS_rn]],[1]analyte_order!$C:$C,[1]analyte_order!$E:$E)</f>
        <v>15</v>
      </c>
      <c r="L6123" s="3">
        <v>0.104</v>
      </c>
    </row>
    <row r="6124" spans="1:12" x14ac:dyDescent="0.3">
      <c r="A6124" t="s">
        <v>293</v>
      </c>
      <c r="B6124" s="1">
        <v>44427</v>
      </c>
      <c r="C6124" s="1" t="str">
        <f t="shared" si="95"/>
        <v>21231</v>
      </c>
      <c r="D6124" t="s">
        <v>250</v>
      </c>
      <c r="E6124" t="s">
        <v>120</v>
      </c>
      <c r="F6124" t="s">
        <v>115</v>
      </c>
      <c r="G6124">
        <v>28.5</v>
      </c>
      <c r="H6124">
        <v>399.9</v>
      </c>
      <c r="I6124" t="s">
        <v>15</v>
      </c>
      <c r="J6124" t="str">
        <f>_xlfn.XLOOKUP(Table1_1[[#This Row],[Analyte]],[1]analyte_order!$B:$B,[1]analyte_order!$C:$C)</f>
        <v>355-46-4</v>
      </c>
      <c r="K6124">
        <f>_xlfn.XLOOKUP(Table1_1[[#This Row],[CAS_rn]],[1]analyte_order!$C:$C,[1]analyte_order!$E:$E)</f>
        <v>16</v>
      </c>
      <c r="L6124" s="3">
        <v>1.84</v>
      </c>
    </row>
    <row r="6125" spans="1:12" x14ac:dyDescent="0.3">
      <c r="A6125" t="s">
        <v>293</v>
      </c>
      <c r="B6125" s="1">
        <v>44427</v>
      </c>
      <c r="C6125" s="1" t="str">
        <f t="shared" si="95"/>
        <v>21231</v>
      </c>
      <c r="D6125" t="s">
        <v>250</v>
      </c>
      <c r="E6125" t="s">
        <v>120</v>
      </c>
      <c r="F6125" t="s">
        <v>115</v>
      </c>
      <c r="G6125">
        <v>28.5</v>
      </c>
      <c r="H6125">
        <v>399.9</v>
      </c>
      <c r="I6125" t="s">
        <v>16</v>
      </c>
      <c r="J6125" t="str">
        <f>_xlfn.XLOOKUP(Table1_1[[#This Row],[Analyte]],[1]analyte_order!$B:$B,[1]analyte_order!$C:$C)</f>
        <v>375-92-8</v>
      </c>
      <c r="K6125">
        <f>_xlfn.XLOOKUP(Table1_1[[#This Row],[CAS_rn]],[1]analyte_order!$C:$C,[1]analyte_order!$E:$E)</f>
        <v>17</v>
      </c>
      <c r="L6125" s="3">
        <v>0.48499999999999999</v>
      </c>
    </row>
    <row r="6126" spans="1:12" x14ac:dyDescent="0.3">
      <c r="A6126" t="s">
        <v>293</v>
      </c>
      <c r="B6126" s="1">
        <v>44427</v>
      </c>
      <c r="C6126" s="1" t="str">
        <f t="shared" si="95"/>
        <v>21231</v>
      </c>
      <c r="D6126" t="s">
        <v>250</v>
      </c>
      <c r="E6126" t="s">
        <v>120</v>
      </c>
      <c r="F6126" t="s">
        <v>115</v>
      </c>
      <c r="G6126">
        <v>28.5</v>
      </c>
      <c r="H6126">
        <v>399.9</v>
      </c>
      <c r="I6126" t="s">
        <v>17</v>
      </c>
      <c r="J6126" t="str">
        <f>_xlfn.XLOOKUP(Table1_1[[#This Row],[Analyte]],[1]analyte_order!$B:$B,[1]analyte_order!$C:$C)</f>
        <v>1763-23-1</v>
      </c>
      <c r="K6126">
        <f>_xlfn.XLOOKUP(Table1_1[[#This Row],[CAS_rn]],[1]analyte_order!$C:$C,[1]analyte_order!$E:$E)</f>
        <v>18</v>
      </c>
      <c r="L6126" s="3">
        <v>753</v>
      </c>
    </row>
    <row r="6127" spans="1:12" x14ac:dyDescent="0.3">
      <c r="A6127" t="s">
        <v>293</v>
      </c>
      <c r="B6127" s="1">
        <v>44427</v>
      </c>
      <c r="C6127" s="1" t="str">
        <f t="shared" si="95"/>
        <v>21231</v>
      </c>
      <c r="D6127" t="s">
        <v>250</v>
      </c>
      <c r="E6127" t="s">
        <v>120</v>
      </c>
      <c r="F6127" t="s">
        <v>115</v>
      </c>
      <c r="G6127">
        <v>28.5</v>
      </c>
      <c r="H6127">
        <v>399.9</v>
      </c>
      <c r="I6127" t="s">
        <v>25</v>
      </c>
      <c r="J6127" t="str">
        <f>_xlfn.XLOOKUP(Table1_1[[#This Row],[Analyte]],[1]analyte_order!$B:$B,[1]analyte_order!$C:$C)</f>
        <v>68259-12-1</v>
      </c>
      <c r="K6127">
        <f>_xlfn.XLOOKUP(Table1_1[[#This Row],[CAS_rn]],[1]analyte_order!$C:$C,[1]analyte_order!$E:$E)</f>
        <v>19</v>
      </c>
      <c r="L6127" s="3">
        <v>7.17</v>
      </c>
    </row>
    <row r="6128" spans="1:12" x14ac:dyDescent="0.3">
      <c r="A6128" t="s">
        <v>293</v>
      </c>
      <c r="B6128" s="1">
        <v>44427</v>
      </c>
      <c r="C6128" s="1" t="str">
        <f t="shared" si="95"/>
        <v>21231</v>
      </c>
      <c r="D6128" t="s">
        <v>250</v>
      </c>
      <c r="E6128" t="s">
        <v>120</v>
      </c>
      <c r="F6128" t="s">
        <v>115</v>
      </c>
      <c r="G6128">
        <v>28.5</v>
      </c>
      <c r="H6128">
        <v>399.9</v>
      </c>
      <c r="I6128" t="s">
        <v>26</v>
      </c>
      <c r="J6128" t="str">
        <f>_xlfn.XLOOKUP(Table1_1[[#This Row],[Analyte]],[1]analyte_order!$B:$B,[1]analyte_order!$C:$C)</f>
        <v>335-77-3</v>
      </c>
      <c r="K6128">
        <f>_xlfn.XLOOKUP(Table1_1[[#This Row],[CAS_rn]],[1]analyte_order!$C:$C,[1]analyte_order!$E:$E)</f>
        <v>20</v>
      </c>
      <c r="L6128" s="3">
        <v>10.1</v>
      </c>
    </row>
    <row r="6129" spans="1:12" x14ac:dyDescent="0.3">
      <c r="A6129" t="s">
        <v>293</v>
      </c>
      <c r="B6129" s="1">
        <v>44427</v>
      </c>
      <c r="C6129" s="1" t="str">
        <f t="shared" si="95"/>
        <v>21231</v>
      </c>
      <c r="D6129" t="s">
        <v>250</v>
      </c>
      <c r="E6129" t="s">
        <v>120</v>
      </c>
      <c r="F6129" t="s">
        <v>115</v>
      </c>
      <c r="G6129">
        <v>28.5</v>
      </c>
      <c r="H6129">
        <v>399.9</v>
      </c>
      <c r="I6129" t="s">
        <v>27</v>
      </c>
      <c r="J6129" t="str">
        <f>_xlfn.XLOOKUP(Table1_1[[#This Row],[Analyte]],[1]analyte_order!$B:$B,[1]analyte_order!$C:$C)</f>
        <v>79780-39-5</v>
      </c>
      <c r="K6129">
        <f>_xlfn.XLOOKUP(Table1_1[[#This Row],[CAS_rn]],[1]analyte_order!$C:$C,[1]analyte_order!$E:$E)</f>
        <v>21</v>
      </c>
      <c r="L6129" s="3">
        <v>3.39</v>
      </c>
    </row>
    <row r="6130" spans="1:12" x14ac:dyDescent="0.3">
      <c r="A6130" t="s">
        <v>293</v>
      </c>
      <c r="B6130" s="1">
        <v>44427</v>
      </c>
      <c r="C6130" s="1" t="str">
        <f t="shared" si="95"/>
        <v>21231</v>
      </c>
      <c r="D6130" t="s">
        <v>250</v>
      </c>
      <c r="E6130" t="s">
        <v>120</v>
      </c>
      <c r="F6130" t="s">
        <v>115</v>
      </c>
      <c r="G6130">
        <v>28.5</v>
      </c>
      <c r="H6130">
        <v>399.9</v>
      </c>
      <c r="I6130" t="s">
        <v>28</v>
      </c>
      <c r="J6130" t="str">
        <f>_xlfn.XLOOKUP(Table1_1[[#This Row],[Analyte]],[1]analyte_order!$B:$B,[1]analyte_order!$C:$C)</f>
        <v>757124-72-4</v>
      </c>
      <c r="K6130">
        <f>_xlfn.XLOOKUP(Table1_1[[#This Row],[CAS_rn]],[1]analyte_order!$C:$C,[1]analyte_order!$E:$E)</f>
        <v>22</v>
      </c>
      <c r="L6130" s="3">
        <v>0.20799999999999999</v>
      </c>
    </row>
    <row r="6131" spans="1:12" x14ac:dyDescent="0.3">
      <c r="A6131" t="s">
        <v>293</v>
      </c>
      <c r="B6131" s="1">
        <v>44427</v>
      </c>
      <c r="C6131" s="1" t="str">
        <f t="shared" si="95"/>
        <v>21231</v>
      </c>
      <c r="D6131" t="s">
        <v>250</v>
      </c>
      <c r="E6131" t="s">
        <v>120</v>
      </c>
      <c r="F6131" t="s">
        <v>115</v>
      </c>
      <c r="G6131">
        <v>28.5</v>
      </c>
      <c r="H6131">
        <v>399.9</v>
      </c>
      <c r="I6131" t="s">
        <v>18</v>
      </c>
      <c r="J6131" t="str">
        <f>_xlfn.XLOOKUP(Table1_1[[#This Row],[Analyte]],[1]analyte_order!$B:$B,[1]analyte_order!$C:$C)</f>
        <v>27619-97-2</v>
      </c>
      <c r="K6131">
        <f>_xlfn.XLOOKUP(Table1_1[[#This Row],[CAS_rn]],[1]analyte_order!$C:$C,[1]analyte_order!$E:$E)</f>
        <v>23</v>
      </c>
      <c r="L6131" s="3">
        <v>4.165E-2</v>
      </c>
    </row>
    <row r="6132" spans="1:12" x14ac:dyDescent="0.3">
      <c r="A6132" t="s">
        <v>293</v>
      </c>
      <c r="B6132" s="1">
        <v>44427</v>
      </c>
      <c r="C6132" s="1" t="str">
        <f t="shared" si="95"/>
        <v>21231</v>
      </c>
      <c r="D6132" t="s">
        <v>250</v>
      </c>
      <c r="E6132" t="s">
        <v>120</v>
      </c>
      <c r="F6132" t="s">
        <v>115</v>
      </c>
      <c r="G6132">
        <v>28.5</v>
      </c>
      <c r="H6132">
        <v>399.9</v>
      </c>
      <c r="I6132" t="s">
        <v>29</v>
      </c>
      <c r="J6132" t="str">
        <f>_xlfn.XLOOKUP(Table1_1[[#This Row],[Analyte]],[1]analyte_order!$B:$B,[1]analyte_order!$C:$C)</f>
        <v>39108-34-4</v>
      </c>
      <c r="K6132">
        <f>_xlfn.XLOOKUP(Table1_1[[#This Row],[CAS_rn]],[1]analyte_order!$C:$C,[1]analyte_order!$E:$E)</f>
        <v>24</v>
      </c>
      <c r="L6132" s="3">
        <v>4.165E-2</v>
      </c>
    </row>
    <row r="6133" spans="1:12" x14ac:dyDescent="0.3">
      <c r="A6133" t="s">
        <v>293</v>
      </c>
      <c r="B6133" s="1">
        <v>44427</v>
      </c>
      <c r="C6133" s="1" t="str">
        <f t="shared" si="95"/>
        <v>21231</v>
      </c>
      <c r="D6133" t="s">
        <v>250</v>
      </c>
      <c r="E6133" t="s">
        <v>120</v>
      </c>
      <c r="F6133" t="s">
        <v>115</v>
      </c>
      <c r="G6133">
        <v>28.5</v>
      </c>
      <c r="H6133">
        <v>399.9</v>
      </c>
      <c r="I6133" t="s">
        <v>30</v>
      </c>
      <c r="J6133" t="str">
        <f>_xlfn.XLOOKUP(Table1_1[[#This Row],[Analyte]],[1]analyte_order!$B:$B,[1]analyte_order!$C:$C)</f>
        <v>120226-60-0</v>
      </c>
      <c r="K6133">
        <f>_xlfn.XLOOKUP(Table1_1[[#This Row],[CAS_rn]],[1]analyte_order!$C:$C,[1]analyte_order!$E:$E)</f>
        <v>25</v>
      </c>
      <c r="L6133" s="3">
        <v>1.73</v>
      </c>
    </row>
    <row r="6134" spans="1:12" x14ac:dyDescent="0.3">
      <c r="A6134" t="s">
        <v>293</v>
      </c>
      <c r="B6134" s="1">
        <v>44427</v>
      </c>
      <c r="C6134" s="1" t="str">
        <f t="shared" si="95"/>
        <v>21231</v>
      </c>
      <c r="D6134" t="s">
        <v>250</v>
      </c>
      <c r="E6134" t="s">
        <v>120</v>
      </c>
      <c r="F6134" t="s">
        <v>115</v>
      </c>
      <c r="G6134">
        <v>28.5</v>
      </c>
      <c r="H6134">
        <v>399.9</v>
      </c>
      <c r="I6134" t="s">
        <v>31</v>
      </c>
      <c r="J6134" t="str">
        <f>_xlfn.XLOOKUP(Table1_1[[#This Row],[Analyte]],[1]analyte_order!$B:$B,[1]analyte_order!$C:$C)</f>
        <v>2355-31-9</v>
      </c>
      <c r="K6134">
        <f>_xlfn.XLOOKUP(Table1_1[[#This Row],[CAS_rn]],[1]analyte_order!$C:$C,[1]analyte_order!$E:$E)</f>
        <v>26</v>
      </c>
      <c r="L6134" s="3">
        <v>4.165E-2</v>
      </c>
    </row>
    <row r="6135" spans="1:12" x14ac:dyDescent="0.3">
      <c r="A6135" t="s">
        <v>293</v>
      </c>
      <c r="B6135" s="1">
        <v>44427</v>
      </c>
      <c r="C6135" s="1" t="str">
        <f t="shared" si="95"/>
        <v>21231</v>
      </c>
      <c r="D6135" t="s">
        <v>250</v>
      </c>
      <c r="E6135" t="s">
        <v>120</v>
      </c>
      <c r="F6135" t="s">
        <v>115</v>
      </c>
      <c r="G6135">
        <v>28.5</v>
      </c>
      <c r="H6135">
        <v>399.9</v>
      </c>
      <c r="I6135" t="s">
        <v>32</v>
      </c>
      <c r="J6135" t="str">
        <f>_xlfn.XLOOKUP(Table1_1[[#This Row],[Analyte]],[1]analyte_order!$B:$B,[1]analyte_order!$C:$C)</f>
        <v>2991-50-6</v>
      </c>
      <c r="K6135">
        <f>_xlfn.XLOOKUP(Table1_1[[#This Row],[CAS_rn]],[1]analyte_order!$C:$C,[1]analyte_order!$E:$E)</f>
        <v>27</v>
      </c>
      <c r="L6135" s="3">
        <v>4.165E-2</v>
      </c>
    </row>
    <row r="6136" spans="1:12" x14ac:dyDescent="0.3">
      <c r="A6136" t="s">
        <v>293</v>
      </c>
      <c r="B6136" s="1">
        <v>44427</v>
      </c>
      <c r="C6136" s="1" t="str">
        <f t="shared" si="95"/>
        <v>21231</v>
      </c>
      <c r="D6136" t="s">
        <v>250</v>
      </c>
      <c r="E6136" t="s">
        <v>120</v>
      </c>
      <c r="F6136" t="s">
        <v>115</v>
      </c>
      <c r="G6136">
        <v>28.5</v>
      </c>
      <c r="H6136">
        <v>399.9</v>
      </c>
      <c r="I6136" t="s">
        <v>33</v>
      </c>
      <c r="J6136" t="str">
        <f>_xlfn.XLOOKUP(Table1_1[[#This Row],[Analyte]],[1]analyte_order!$B:$B,[1]analyte_order!$C:$C)</f>
        <v>754-91-6</v>
      </c>
      <c r="K6136">
        <f>_xlfn.XLOOKUP(Table1_1[[#This Row],[CAS_rn]],[1]analyte_order!$C:$C,[1]analyte_order!$E:$E)</f>
        <v>28</v>
      </c>
      <c r="L6136" s="3">
        <v>0.313</v>
      </c>
    </row>
    <row r="6137" spans="1:12" x14ac:dyDescent="0.3">
      <c r="A6137" t="s">
        <v>293</v>
      </c>
      <c r="B6137" s="1">
        <v>44427</v>
      </c>
      <c r="C6137" s="1" t="str">
        <f t="shared" si="95"/>
        <v>21231</v>
      </c>
      <c r="D6137" t="s">
        <v>250</v>
      </c>
      <c r="E6137" t="s">
        <v>120</v>
      </c>
      <c r="F6137" t="s">
        <v>115</v>
      </c>
      <c r="G6137">
        <v>28.5</v>
      </c>
      <c r="H6137">
        <v>399.9</v>
      </c>
      <c r="I6137" t="s">
        <v>34</v>
      </c>
      <c r="J6137" t="str">
        <f>_xlfn.XLOOKUP(Table1_1[[#This Row],[Analyte]],[1]analyte_order!$B:$B,[1]analyte_order!$C:$C)</f>
        <v>2806-24-8</v>
      </c>
      <c r="K6137">
        <f>_xlfn.XLOOKUP(Table1_1[[#This Row],[CAS_rn]],[1]analyte_order!$C:$C,[1]analyte_order!$E:$E)</f>
        <v>29</v>
      </c>
      <c r="L6137" s="3">
        <v>0.104</v>
      </c>
    </row>
    <row r="6138" spans="1:12" x14ac:dyDescent="0.3">
      <c r="A6138" t="s">
        <v>293</v>
      </c>
      <c r="B6138" s="1">
        <v>44427</v>
      </c>
      <c r="C6138" s="1" t="str">
        <f t="shared" si="95"/>
        <v>21231</v>
      </c>
      <c r="D6138" t="s">
        <v>250</v>
      </c>
      <c r="E6138" t="s">
        <v>120</v>
      </c>
      <c r="F6138" t="s">
        <v>115</v>
      </c>
      <c r="G6138">
        <v>28.5</v>
      </c>
      <c r="H6138">
        <v>399.9</v>
      </c>
      <c r="I6138" t="s">
        <v>35</v>
      </c>
      <c r="J6138" t="str">
        <f>_xlfn.XLOOKUP(Table1_1[[#This Row],[Analyte]],[1]analyte_order!$B:$B,[1]analyte_order!$C:$C)</f>
        <v>31506-32-8</v>
      </c>
      <c r="K6138">
        <f>_xlfn.XLOOKUP(Table1_1[[#This Row],[CAS_rn]],[1]analyte_order!$C:$C,[1]analyte_order!$E:$E)</f>
        <v>30</v>
      </c>
      <c r="L6138" s="3">
        <v>0.20799999999999999</v>
      </c>
    </row>
    <row r="6139" spans="1:12" x14ac:dyDescent="0.3">
      <c r="A6139" t="s">
        <v>293</v>
      </c>
      <c r="B6139" s="1">
        <v>44427</v>
      </c>
      <c r="C6139" s="1" t="str">
        <f t="shared" si="95"/>
        <v>21231</v>
      </c>
      <c r="D6139" t="s">
        <v>250</v>
      </c>
      <c r="E6139" t="s">
        <v>120</v>
      </c>
      <c r="F6139" t="s">
        <v>115</v>
      </c>
      <c r="G6139">
        <v>28.5</v>
      </c>
      <c r="H6139">
        <v>399.9</v>
      </c>
      <c r="I6139" t="s">
        <v>36</v>
      </c>
      <c r="J6139" t="str">
        <f>_xlfn.XLOOKUP(Table1_1[[#This Row],[Analyte]],[1]analyte_order!$B:$B,[1]analyte_order!$C:$C)</f>
        <v>4151-50-2</v>
      </c>
      <c r="K6139">
        <f>_xlfn.XLOOKUP(Table1_1[[#This Row],[CAS_rn]],[1]analyte_order!$C:$C,[1]analyte_order!$E:$E)</f>
        <v>31</v>
      </c>
      <c r="L6139" s="3">
        <v>0.91600000000000004</v>
      </c>
    </row>
    <row r="6140" spans="1:12" x14ac:dyDescent="0.3">
      <c r="A6140" t="s">
        <v>293</v>
      </c>
      <c r="B6140" s="1">
        <v>44427</v>
      </c>
      <c r="C6140" s="1" t="str">
        <f t="shared" si="95"/>
        <v>21231</v>
      </c>
      <c r="D6140" t="s">
        <v>250</v>
      </c>
      <c r="E6140" t="s">
        <v>120</v>
      </c>
      <c r="F6140" t="s">
        <v>115</v>
      </c>
      <c r="G6140">
        <v>28.5</v>
      </c>
      <c r="H6140">
        <v>399.9</v>
      </c>
      <c r="I6140" t="s">
        <v>37</v>
      </c>
      <c r="J6140" t="str">
        <f>_xlfn.XLOOKUP(Table1_1[[#This Row],[Analyte]],[1]analyte_order!$B:$B,[1]analyte_order!$C:$C)</f>
        <v>13252-13-6</v>
      </c>
      <c r="K6140">
        <f>_xlfn.XLOOKUP(Table1_1[[#This Row],[CAS_rn]],[1]analyte_order!$C:$C,[1]analyte_order!$E:$E)</f>
        <v>34</v>
      </c>
      <c r="L6140" s="3">
        <v>4.165E-2</v>
      </c>
    </row>
    <row r="6141" spans="1:12" x14ac:dyDescent="0.3">
      <c r="A6141" t="s">
        <v>293</v>
      </c>
      <c r="B6141" s="1">
        <v>44427</v>
      </c>
      <c r="C6141" s="1" t="str">
        <f t="shared" si="95"/>
        <v>21231</v>
      </c>
      <c r="D6141" t="s">
        <v>250</v>
      </c>
      <c r="E6141" t="s">
        <v>120</v>
      </c>
      <c r="F6141" t="s">
        <v>115</v>
      </c>
      <c r="G6141">
        <v>28.5</v>
      </c>
      <c r="H6141">
        <v>399.9</v>
      </c>
      <c r="I6141" t="s">
        <v>38</v>
      </c>
      <c r="J6141" t="str">
        <f>_xlfn.XLOOKUP(Table1_1[[#This Row],[Analyte]],[1]analyte_order!$B:$B,[1]analyte_order!$C:$C)</f>
        <v>919005-14-4</v>
      </c>
      <c r="K6141">
        <f>_xlfn.XLOOKUP(Table1_1[[#This Row],[CAS_rn]],[1]analyte_order!$C:$C,[1]analyte_order!$E:$E)</f>
        <v>35</v>
      </c>
      <c r="L6141" s="3">
        <v>4.165E-2</v>
      </c>
    </row>
    <row r="6142" spans="1:12" x14ac:dyDescent="0.3">
      <c r="A6142" t="s">
        <v>293</v>
      </c>
      <c r="B6142" s="1">
        <v>44427</v>
      </c>
      <c r="C6142" s="1" t="str">
        <f t="shared" si="95"/>
        <v>21231</v>
      </c>
      <c r="D6142" t="s">
        <v>250</v>
      </c>
      <c r="E6142" t="s">
        <v>120</v>
      </c>
      <c r="F6142" t="s">
        <v>115</v>
      </c>
      <c r="G6142">
        <v>28.5</v>
      </c>
      <c r="H6142">
        <v>399.9</v>
      </c>
      <c r="I6142" t="s">
        <v>39</v>
      </c>
      <c r="J6142" t="str">
        <f>_xlfn.XLOOKUP(Table1_1[[#This Row],[Analyte]],[1]analyte_order!$B:$B,[1]analyte_order!$C:$C)</f>
        <v>756426-58-1</v>
      </c>
      <c r="K6142">
        <f>_xlfn.XLOOKUP(Table1_1[[#This Row],[CAS_rn]],[1]analyte_order!$C:$C,[1]analyte_order!$E:$E)</f>
        <v>36</v>
      </c>
      <c r="L6142" s="3">
        <v>0.20799999999999999</v>
      </c>
    </row>
    <row r="6143" spans="1:12" x14ac:dyDescent="0.3">
      <c r="A6143" t="s">
        <v>293</v>
      </c>
      <c r="B6143" s="1">
        <v>44427</v>
      </c>
      <c r="C6143" s="1" t="str">
        <f t="shared" si="95"/>
        <v>21231</v>
      </c>
      <c r="D6143" t="s">
        <v>250</v>
      </c>
      <c r="E6143" t="s">
        <v>120</v>
      </c>
      <c r="F6143" t="s">
        <v>115</v>
      </c>
      <c r="G6143">
        <v>28.5</v>
      </c>
      <c r="H6143">
        <v>399.9</v>
      </c>
      <c r="I6143" t="s">
        <v>40</v>
      </c>
      <c r="J6143" t="str">
        <f>_xlfn.XLOOKUP(Table1_1[[#This Row],[Analyte]],[1]analyte_order!$B:$B,[1]analyte_order!$C:$C)</f>
        <v>763051-92-9</v>
      </c>
      <c r="K6143">
        <f>_xlfn.XLOOKUP(Table1_1[[#This Row],[CAS_rn]],[1]analyte_order!$C:$C,[1]analyte_order!$E:$E)</f>
        <v>37</v>
      </c>
      <c r="L6143" s="3">
        <v>0.20799999999999999</v>
      </c>
    </row>
    <row r="6144" spans="1:12" x14ac:dyDescent="0.3">
      <c r="A6144" t="s">
        <v>293</v>
      </c>
      <c r="B6144" s="1">
        <v>44427</v>
      </c>
      <c r="C6144" s="1" t="str">
        <f t="shared" si="95"/>
        <v>21231</v>
      </c>
      <c r="D6144" t="s">
        <v>250</v>
      </c>
      <c r="E6144" t="s">
        <v>120</v>
      </c>
      <c r="F6144" t="s">
        <v>115</v>
      </c>
      <c r="G6144">
        <v>28.5</v>
      </c>
      <c r="H6144">
        <v>399.9</v>
      </c>
      <c r="I6144" t="s">
        <v>41</v>
      </c>
      <c r="J6144" t="str">
        <f>_xlfn.XLOOKUP(Table1_1[[#This Row],[Analyte]],[1]analyte_order!$B:$B,[1]analyte_order!$C:$C)</f>
        <v>356-02-5</v>
      </c>
      <c r="K6144">
        <f>_xlfn.XLOOKUP(Table1_1[[#This Row],[CAS_rn]],[1]analyte_order!$C:$C,[1]analyte_order!$E:$E)</f>
        <v>38</v>
      </c>
      <c r="L6144" s="3">
        <v>0.41649999999999998</v>
      </c>
    </row>
    <row r="6145" spans="1:12" x14ac:dyDescent="0.3">
      <c r="A6145" t="s">
        <v>293</v>
      </c>
      <c r="B6145" s="1">
        <v>44427</v>
      </c>
      <c r="C6145" s="1" t="str">
        <f t="shared" si="95"/>
        <v>21231</v>
      </c>
      <c r="D6145" t="s">
        <v>250</v>
      </c>
      <c r="E6145" t="s">
        <v>120</v>
      </c>
      <c r="F6145" t="s">
        <v>115</v>
      </c>
      <c r="G6145">
        <v>28.5</v>
      </c>
      <c r="H6145">
        <v>399.9</v>
      </c>
      <c r="I6145" t="s">
        <v>42</v>
      </c>
      <c r="J6145" t="str">
        <f>_xlfn.XLOOKUP(Table1_1[[#This Row],[Analyte]],[1]analyte_order!$B:$B,[1]analyte_order!$C:$C)</f>
        <v>914637-49-3</v>
      </c>
      <c r="K6145">
        <f>_xlfn.XLOOKUP(Table1_1[[#This Row],[CAS_rn]],[1]analyte_order!$C:$C,[1]analyte_order!$E:$E)</f>
        <v>39</v>
      </c>
      <c r="L6145" s="3">
        <v>0.20799999999999999</v>
      </c>
    </row>
    <row r="6146" spans="1:12" x14ac:dyDescent="0.3">
      <c r="A6146" t="s">
        <v>293</v>
      </c>
      <c r="B6146" s="1">
        <v>44427</v>
      </c>
      <c r="C6146" s="1" t="str">
        <f t="shared" ref="C6146:C6209" si="96">TEXT(B6146,"yy")&amp;TEXT((B6146-DATEVALUE("1/1/"&amp;TEXT(B6146,"yy"))+1),"000")</f>
        <v>21231</v>
      </c>
      <c r="D6146" t="s">
        <v>250</v>
      </c>
      <c r="E6146" t="s">
        <v>120</v>
      </c>
      <c r="F6146" t="s">
        <v>115</v>
      </c>
      <c r="G6146">
        <v>28.5</v>
      </c>
      <c r="H6146">
        <v>399.9</v>
      </c>
      <c r="I6146" t="s">
        <v>43</v>
      </c>
      <c r="J6146" t="str">
        <f>_xlfn.XLOOKUP(Table1_1[[#This Row],[Analyte]],[1]analyte_order!$B:$B,[1]analyte_order!$C:$C)</f>
        <v>812-70-4</v>
      </c>
      <c r="K6146">
        <f>_xlfn.XLOOKUP(Table1_1[[#This Row],[CAS_rn]],[1]analyte_order!$C:$C,[1]analyte_order!$E:$E)</f>
        <v>40</v>
      </c>
      <c r="L6146" s="3">
        <v>0.104</v>
      </c>
    </row>
    <row r="6147" spans="1:12" x14ac:dyDescent="0.3">
      <c r="A6147" t="s">
        <v>293</v>
      </c>
      <c r="B6147" s="1">
        <v>44427</v>
      </c>
      <c r="C6147" s="1" t="str">
        <f t="shared" si="96"/>
        <v>21231</v>
      </c>
      <c r="D6147" t="s">
        <v>250</v>
      </c>
      <c r="E6147" t="s">
        <v>120</v>
      </c>
      <c r="F6147" t="s">
        <v>115</v>
      </c>
      <c r="G6147">
        <v>28.5</v>
      </c>
      <c r="H6147">
        <v>399.9</v>
      </c>
      <c r="I6147" t="s">
        <v>44</v>
      </c>
      <c r="J6147" t="str">
        <f>_xlfn.XLOOKUP(Table1_1[[#This Row],[Analyte]],[1]analyte_order!$B:$B,[1]analyte_order!$C:$C)</f>
        <v>53826-12-3</v>
      </c>
      <c r="K6147">
        <f>_xlfn.XLOOKUP(Table1_1[[#This Row],[CAS_rn]],[1]analyte_order!$C:$C,[1]analyte_order!$E:$E)</f>
        <v>41</v>
      </c>
      <c r="L6147" s="3">
        <v>0.104</v>
      </c>
    </row>
    <row r="6148" spans="1:12" x14ac:dyDescent="0.3">
      <c r="A6148" t="s">
        <v>293</v>
      </c>
      <c r="B6148" s="1">
        <v>44427</v>
      </c>
      <c r="C6148" s="1" t="str">
        <f t="shared" si="96"/>
        <v>21231</v>
      </c>
      <c r="D6148" t="s">
        <v>250</v>
      </c>
      <c r="E6148" t="s">
        <v>120</v>
      </c>
      <c r="F6148" t="s">
        <v>115</v>
      </c>
      <c r="G6148">
        <v>28.5</v>
      </c>
      <c r="H6148">
        <v>399.9</v>
      </c>
      <c r="I6148" t="s">
        <v>45</v>
      </c>
      <c r="J6148" t="str">
        <f>_xlfn.XLOOKUP(Table1_1[[#This Row],[Analyte]],[1]analyte_order!$B:$B,[1]analyte_order!$C:$C)</f>
        <v>27854-31-5</v>
      </c>
      <c r="K6148">
        <f>_xlfn.XLOOKUP(Table1_1[[#This Row],[CAS_rn]],[1]analyte_order!$C:$C,[1]analyte_order!$E:$E)</f>
        <v>42</v>
      </c>
      <c r="L6148" s="3">
        <v>0.41649999999999998</v>
      </c>
    </row>
    <row r="6149" spans="1:12" x14ac:dyDescent="0.3">
      <c r="A6149" t="s">
        <v>293</v>
      </c>
      <c r="B6149" s="1">
        <v>44427</v>
      </c>
      <c r="C6149" s="1" t="str">
        <f t="shared" si="96"/>
        <v>21231</v>
      </c>
      <c r="D6149" t="s">
        <v>250</v>
      </c>
      <c r="E6149" t="s">
        <v>120</v>
      </c>
      <c r="F6149" t="s">
        <v>115</v>
      </c>
      <c r="G6149">
        <v>28.5</v>
      </c>
      <c r="H6149">
        <v>399.9</v>
      </c>
      <c r="I6149" t="s">
        <v>46</v>
      </c>
      <c r="J6149" t="str">
        <f>_xlfn.XLOOKUP(Table1_1[[#This Row],[Analyte]],[1]analyte_order!$B:$B,[1]analyte_order!$C:$C)</f>
        <v>53826-13-4</v>
      </c>
      <c r="K6149">
        <f>_xlfn.XLOOKUP(Table1_1[[#This Row],[CAS_rn]],[1]analyte_order!$C:$C,[1]analyte_order!$E:$E)</f>
        <v>43</v>
      </c>
      <c r="L6149" s="3">
        <v>0.41649999999999998</v>
      </c>
    </row>
    <row r="6150" spans="1:12" x14ac:dyDescent="0.3">
      <c r="A6150" t="s">
        <v>293</v>
      </c>
      <c r="B6150" s="1">
        <v>44427</v>
      </c>
      <c r="C6150" s="1" t="str">
        <f t="shared" si="96"/>
        <v>21231</v>
      </c>
      <c r="D6150" t="s">
        <v>250</v>
      </c>
      <c r="E6150" t="s">
        <v>120</v>
      </c>
      <c r="F6150" t="s">
        <v>115</v>
      </c>
      <c r="G6150">
        <v>28.5</v>
      </c>
      <c r="H6150">
        <v>399.9</v>
      </c>
      <c r="I6150" t="s">
        <v>47</v>
      </c>
      <c r="J6150" t="str">
        <f>_xlfn.XLOOKUP(Table1_1[[#This Row],[Analyte]],[1]analyte_order!$B:$B,[1]analyte_order!$C:$C)</f>
        <v>161094-75-3</v>
      </c>
      <c r="K6150">
        <f>_xlfn.XLOOKUP(Table1_1[[#This Row],[CAS_rn]],[1]analyte_order!$C:$C,[1]analyte_order!$E:$E)</f>
        <v>44</v>
      </c>
      <c r="L6150" s="3">
        <v>4.165E-2</v>
      </c>
    </row>
    <row r="6151" spans="1:12" x14ac:dyDescent="0.3">
      <c r="A6151" t="s">
        <v>293</v>
      </c>
      <c r="B6151" s="1">
        <v>44427</v>
      </c>
      <c r="C6151" s="1" t="str">
        <f t="shared" si="96"/>
        <v>21231</v>
      </c>
      <c r="D6151" t="s">
        <v>250</v>
      </c>
      <c r="E6151" t="s">
        <v>120</v>
      </c>
      <c r="F6151" t="s">
        <v>115</v>
      </c>
      <c r="G6151">
        <v>28.5</v>
      </c>
      <c r="H6151">
        <v>399.9</v>
      </c>
      <c r="I6151" t="s">
        <v>48</v>
      </c>
      <c r="J6151" t="str">
        <f>_xlfn.XLOOKUP(Table1_1[[#This Row],[Analyte]],[1]analyte_order!$B:$B,[1]analyte_order!$C:$C)</f>
        <v>70887-84-2</v>
      </c>
      <c r="K6151">
        <f>_xlfn.XLOOKUP(Table1_1[[#This Row],[CAS_rn]],[1]analyte_order!$C:$C,[1]analyte_order!$E:$E)</f>
        <v>45</v>
      </c>
      <c r="L6151" s="3">
        <v>4.165E-2</v>
      </c>
    </row>
    <row r="6152" spans="1:12" x14ac:dyDescent="0.3">
      <c r="A6152" t="s">
        <v>293</v>
      </c>
      <c r="B6152" s="1">
        <v>44427</v>
      </c>
      <c r="C6152" s="1" t="str">
        <f t="shared" si="96"/>
        <v>21231</v>
      </c>
      <c r="D6152" t="s">
        <v>250</v>
      </c>
      <c r="E6152" t="s">
        <v>120</v>
      </c>
      <c r="F6152" t="s">
        <v>115</v>
      </c>
      <c r="G6152">
        <v>28.5</v>
      </c>
      <c r="H6152">
        <v>399.9</v>
      </c>
      <c r="I6152" t="s">
        <v>49</v>
      </c>
      <c r="J6152" t="str">
        <f>_xlfn.XLOOKUP(Table1_1[[#This Row],[Analyte]],[1]analyte_order!$B:$B,[1]analyte_order!$C:$C)</f>
        <v>57677-95-9</v>
      </c>
      <c r="K6152">
        <f>_xlfn.XLOOKUP(Table1_1[[#This Row],[CAS_rn]],[1]analyte_order!$C:$C,[1]analyte_order!$E:$E)</f>
        <v>46</v>
      </c>
      <c r="L6152" s="3">
        <v>4.165E-2</v>
      </c>
    </row>
    <row r="6153" spans="1:12" x14ac:dyDescent="0.3">
      <c r="A6153" t="s">
        <v>293</v>
      </c>
      <c r="B6153" s="1">
        <v>44427</v>
      </c>
      <c r="C6153" s="1" t="str">
        <f t="shared" si="96"/>
        <v>21231</v>
      </c>
      <c r="D6153" t="s">
        <v>250</v>
      </c>
      <c r="E6153" t="s">
        <v>120</v>
      </c>
      <c r="F6153" t="s">
        <v>115</v>
      </c>
      <c r="G6153">
        <v>28.5</v>
      </c>
      <c r="H6153">
        <v>399.9</v>
      </c>
      <c r="I6153" t="s">
        <v>50</v>
      </c>
      <c r="J6153" t="str">
        <f>_xlfn.XLOOKUP(Table1_1[[#This Row],[Analyte]],[1]analyte_order!$B:$B,[1]analyte_order!$C:$C)</f>
        <v>30334-69-1</v>
      </c>
      <c r="K6153">
        <f>_xlfn.XLOOKUP(Table1_1[[#This Row],[CAS_rn]],[1]analyte_order!$C:$C,[1]analyte_order!$E:$E)</f>
        <v>51</v>
      </c>
      <c r="L6153" s="3">
        <v>1.38</v>
      </c>
    </row>
    <row r="6154" spans="1:12" x14ac:dyDescent="0.3">
      <c r="A6154" t="s">
        <v>293</v>
      </c>
      <c r="B6154" s="1">
        <v>44427</v>
      </c>
      <c r="C6154" s="1" t="str">
        <f t="shared" si="96"/>
        <v>21231</v>
      </c>
      <c r="D6154" t="s">
        <v>250</v>
      </c>
      <c r="E6154" t="s">
        <v>120</v>
      </c>
      <c r="F6154" t="s">
        <v>115</v>
      </c>
      <c r="G6154">
        <v>28.5</v>
      </c>
      <c r="H6154">
        <v>399.9</v>
      </c>
      <c r="I6154" t="s">
        <v>51</v>
      </c>
      <c r="J6154" t="str">
        <f>_xlfn.XLOOKUP(Table1_1[[#This Row],[Analyte]],[1]analyte_order!$B:$B,[1]analyte_order!$C:$C)</f>
        <v>41997-13-1</v>
      </c>
      <c r="K6154">
        <f>_xlfn.XLOOKUP(Table1_1[[#This Row],[CAS_rn]],[1]analyte_order!$C:$C,[1]analyte_order!$E:$E)</f>
        <v>52</v>
      </c>
      <c r="L6154" s="3">
        <v>0.20799999999999999</v>
      </c>
    </row>
    <row r="6155" spans="1:12" x14ac:dyDescent="0.3">
      <c r="A6155" t="s">
        <v>293</v>
      </c>
      <c r="B6155" s="1">
        <v>44427</v>
      </c>
      <c r="C6155" s="1" t="str">
        <f t="shared" si="96"/>
        <v>21231</v>
      </c>
      <c r="D6155" t="s">
        <v>250</v>
      </c>
      <c r="E6155" t="s">
        <v>120</v>
      </c>
      <c r="F6155" t="s">
        <v>115</v>
      </c>
      <c r="G6155">
        <v>28.5</v>
      </c>
      <c r="H6155">
        <v>399.9</v>
      </c>
      <c r="I6155" t="s">
        <v>52</v>
      </c>
      <c r="J6155" t="str">
        <f>_xlfn.XLOOKUP(Table1_1[[#This Row],[Analyte]],[1]analyte_order!$B:$B,[1]analyte_order!$C:$C)</f>
        <v>423-41-6</v>
      </c>
      <c r="K6155">
        <f>_xlfn.XLOOKUP(Table1_1[[#This Row],[CAS_rn]],[1]analyte_order!$C:$C,[1]analyte_order!$E:$E)</f>
        <v>53</v>
      </c>
      <c r="L6155" s="3">
        <v>0.20799999999999999</v>
      </c>
    </row>
    <row r="6156" spans="1:12" x14ac:dyDescent="0.3">
      <c r="A6156" t="s">
        <v>293</v>
      </c>
      <c r="B6156" s="1">
        <v>44427</v>
      </c>
      <c r="C6156" s="1" t="str">
        <f t="shared" si="96"/>
        <v>21231</v>
      </c>
      <c r="D6156" t="s">
        <v>250</v>
      </c>
      <c r="E6156" t="s">
        <v>120</v>
      </c>
      <c r="F6156" t="s">
        <v>115</v>
      </c>
      <c r="G6156">
        <v>28.5</v>
      </c>
      <c r="H6156">
        <v>399.9</v>
      </c>
      <c r="I6156" t="s">
        <v>53</v>
      </c>
      <c r="J6156" t="str">
        <f>_xlfn.XLOOKUP(Table1_1[[#This Row],[Analyte]],[1]analyte_order!$B:$B,[1]analyte_order!$C:$C)</f>
        <v>777011-38-8</v>
      </c>
      <c r="K6156">
        <f>_xlfn.XLOOKUP(Table1_1[[#This Row],[CAS_rn]],[1]analyte_order!$C:$C,[1]analyte_order!$E:$E)</f>
        <v>54</v>
      </c>
      <c r="L6156" s="3">
        <v>1.47</v>
      </c>
    </row>
    <row r="6157" spans="1:12" x14ac:dyDescent="0.3">
      <c r="A6157" t="s">
        <v>293</v>
      </c>
      <c r="B6157" s="1">
        <v>44427</v>
      </c>
      <c r="C6157" s="1" t="str">
        <f t="shared" si="96"/>
        <v>21231</v>
      </c>
      <c r="D6157" t="s">
        <v>250</v>
      </c>
      <c r="E6157" t="s">
        <v>120</v>
      </c>
      <c r="F6157" t="s">
        <v>115</v>
      </c>
      <c r="G6157">
        <v>28.5</v>
      </c>
      <c r="H6157">
        <v>399.9</v>
      </c>
      <c r="I6157" t="s">
        <v>54</v>
      </c>
      <c r="J6157" t="str">
        <f>_xlfn.XLOOKUP(Table1_1[[#This Row],[Analyte]],[1]analyte_order!$B:$B,[1]analyte_order!$C:$C)</f>
        <v>646-83-3</v>
      </c>
      <c r="K6157">
        <f>_xlfn.XLOOKUP(Table1_1[[#This Row],[CAS_rn]],[1]analyte_order!$C:$C,[1]analyte_order!$E:$E)</f>
        <v>55</v>
      </c>
      <c r="L6157" s="3">
        <v>4.165E-2</v>
      </c>
    </row>
    <row r="6158" spans="1:12" x14ac:dyDescent="0.3">
      <c r="A6158" t="s">
        <v>293</v>
      </c>
      <c r="B6158" s="1">
        <v>44427</v>
      </c>
      <c r="C6158" s="1" t="str">
        <f t="shared" si="96"/>
        <v>21231</v>
      </c>
      <c r="D6158" t="s">
        <v>250</v>
      </c>
      <c r="E6158" t="s">
        <v>120</v>
      </c>
      <c r="F6158" t="s">
        <v>115</v>
      </c>
      <c r="G6158">
        <v>28.5</v>
      </c>
      <c r="H6158">
        <v>399.9</v>
      </c>
      <c r="I6158" t="s">
        <v>55</v>
      </c>
      <c r="J6158" t="str">
        <f>_xlfn.XLOOKUP(Table1_1[[#This Row],[Analyte]],[1]analyte_order!$B:$B,[1]analyte_order!$C:$C)</f>
        <v>678-41-1</v>
      </c>
      <c r="K6158">
        <f>_xlfn.XLOOKUP(Table1_1[[#This Row],[CAS_rn]],[1]analyte_order!$C:$C,[1]analyte_order!$E:$E)</f>
        <v>56</v>
      </c>
      <c r="L6158" s="3">
        <v>4.165E-2</v>
      </c>
    </row>
    <row r="6159" spans="1:12" x14ac:dyDescent="0.3">
      <c r="A6159" t="s">
        <v>293</v>
      </c>
      <c r="B6159" s="1">
        <v>44427</v>
      </c>
      <c r="C6159" s="1" t="str">
        <f t="shared" si="96"/>
        <v>21231</v>
      </c>
      <c r="D6159" t="s">
        <v>250</v>
      </c>
      <c r="E6159" t="s">
        <v>120</v>
      </c>
      <c r="F6159" t="s">
        <v>115</v>
      </c>
      <c r="G6159">
        <v>28.5</v>
      </c>
      <c r="H6159">
        <v>399.9</v>
      </c>
      <c r="I6159" t="s">
        <v>56</v>
      </c>
      <c r="J6159" t="str">
        <f>_xlfn.XLOOKUP(Table1_1[[#This Row],[Analyte]],[1]analyte_order!$B:$B,[1]analyte_order!$C:$C)</f>
        <v>2965-52-8</v>
      </c>
      <c r="K6159">
        <f>_xlfn.XLOOKUP(Table1_1[[#This Row],[CAS_rn]],[1]analyte_order!$C:$C,[1]analyte_order!$E:$E)</f>
        <v>57</v>
      </c>
      <c r="L6159" s="3">
        <v>4.165E-2</v>
      </c>
    </row>
    <row r="6160" spans="1:12" x14ac:dyDescent="0.3">
      <c r="A6160" t="s">
        <v>294</v>
      </c>
      <c r="B6160" s="1">
        <v>44427</v>
      </c>
      <c r="C6160" s="1" t="str">
        <f t="shared" si="96"/>
        <v>21231</v>
      </c>
      <c r="D6160" t="s">
        <v>250</v>
      </c>
      <c r="E6160" t="s">
        <v>120</v>
      </c>
      <c r="F6160" t="s">
        <v>190</v>
      </c>
      <c r="G6160">
        <v>28.5</v>
      </c>
      <c r="H6160">
        <v>399.9</v>
      </c>
      <c r="I6160" t="s">
        <v>7</v>
      </c>
      <c r="J6160" t="str">
        <f>_xlfn.XLOOKUP(Table1_1[[#This Row],[Analyte]],[1]analyte_order!$B:$B,[1]analyte_order!$C:$C)</f>
        <v>375-22-4</v>
      </c>
      <c r="K6160">
        <f>_xlfn.XLOOKUP(Table1_1[[#This Row],[CAS_rn]],[1]analyte_order!$C:$C,[1]analyte_order!$E:$E)</f>
        <v>1</v>
      </c>
      <c r="L6160" s="3">
        <v>1.415</v>
      </c>
    </row>
    <row r="6161" spans="1:12" x14ac:dyDescent="0.3">
      <c r="A6161" t="s">
        <v>294</v>
      </c>
      <c r="B6161" s="1">
        <v>44427</v>
      </c>
      <c r="C6161" s="1" t="str">
        <f t="shared" si="96"/>
        <v>21231</v>
      </c>
      <c r="D6161" t="s">
        <v>250</v>
      </c>
      <c r="E6161" t="s">
        <v>120</v>
      </c>
      <c r="F6161" t="s">
        <v>190</v>
      </c>
      <c r="G6161">
        <v>28.5</v>
      </c>
      <c r="H6161">
        <v>399.9</v>
      </c>
      <c r="I6161" t="s">
        <v>8</v>
      </c>
      <c r="J6161" t="str">
        <f>_xlfn.XLOOKUP(Table1_1[[#This Row],[Analyte]],[1]analyte_order!$B:$B,[1]analyte_order!$C:$C)</f>
        <v>2706-90-3</v>
      </c>
      <c r="K6161">
        <f>_xlfn.XLOOKUP(Table1_1[[#This Row],[CAS_rn]],[1]analyte_order!$C:$C,[1]analyte_order!$E:$E)</f>
        <v>2</v>
      </c>
      <c r="L6161" s="3">
        <v>0.35349999999999998</v>
      </c>
    </row>
    <row r="6162" spans="1:12" x14ac:dyDescent="0.3">
      <c r="A6162" t="s">
        <v>294</v>
      </c>
      <c r="B6162" s="1">
        <v>44427</v>
      </c>
      <c r="C6162" s="1" t="str">
        <f t="shared" si="96"/>
        <v>21231</v>
      </c>
      <c r="D6162" t="s">
        <v>250</v>
      </c>
      <c r="E6162" t="s">
        <v>120</v>
      </c>
      <c r="F6162" t="s">
        <v>190</v>
      </c>
      <c r="G6162">
        <v>28.5</v>
      </c>
      <c r="H6162">
        <v>399.9</v>
      </c>
      <c r="I6162" t="s">
        <v>9</v>
      </c>
      <c r="J6162" t="str">
        <f>_xlfn.XLOOKUP(Table1_1[[#This Row],[Analyte]],[1]analyte_order!$B:$B,[1]analyte_order!$C:$C)</f>
        <v>307-24-4</v>
      </c>
      <c r="K6162">
        <f>_xlfn.XLOOKUP(Table1_1[[#This Row],[CAS_rn]],[1]analyte_order!$C:$C,[1]analyte_order!$E:$E)</f>
        <v>3</v>
      </c>
      <c r="L6162" s="3">
        <v>0.14149999999999999</v>
      </c>
    </row>
    <row r="6163" spans="1:12" x14ac:dyDescent="0.3">
      <c r="A6163" t="s">
        <v>294</v>
      </c>
      <c r="B6163" s="1">
        <v>44427</v>
      </c>
      <c r="C6163" s="1" t="str">
        <f t="shared" si="96"/>
        <v>21231</v>
      </c>
      <c r="D6163" t="s">
        <v>250</v>
      </c>
      <c r="E6163" t="s">
        <v>120</v>
      </c>
      <c r="F6163" t="s">
        <v>190</v>
      </c>
      <c r="G6163">
        <v>28.5</v>
      </c>
      <c r="H6163">
        <v>399.9</v>
      </c>
      <c r="I6163" t="s">
        <v>10</v>
      </c>
      <c r="J6163" t="str">
        <f>_xlfn.XLOOKUP(Table1_1[[#This Row],[Analyte]],[1]analyte_order!$B:$B,[1]analyte_order!$C:$C)</f>
        <v>375-85-9</v>
      </c>
      <c r="K6163">
        <f>_xlfn.XLOOKUP(Table1_1[[#This Row],[CAS_rn]],[1]analyte_order!$C:$C,[1]analyte_order!$E:$E)</f>
        <v>4</v>
      </c>
      <c r="L6163" s="3">
        <v>0.14149999999999999</v>
      </c>
    </row>
    <row r="6164" spans="1:12" x14ac:dyDescent="0.3">
      <c r="A6164" t="s">
        <v>294</v>
      </c>
      <c r="B6164" s="1">
        <v>44427</v>
      </c>
      <c r="C6164" s="1" t="str">
        <f t="shared" si="96"/>
        <v>21231</v>
      </c>
      <c r="D6164" t="s">
        <v>250</v>
      </c>
      <c r="E6164" t="s">
        <v>120</v>
      </c>
      <c r="F6164" t="s">
        <v>190</v>
      </c>
      <c r="G6164">
        <v>28.5</v>
      </c>
      <c r="H6164">
        <v>399.9</v>
      </c>
      <c r="I6164" t="s">
        <v>11</v>
      </c>
      <c r="J6164" t="str">
        <f>_xlfn.XLOOKUP(Table1_1[[#This Row],[Analyte]],[1]analyte_order!$B:$B,[1]analyte_order!$C:$C)</f>
        <v>335-67-1</v>
      </c>
      <c r="K6164">
        <f>_xlfn.XLOOKUP(Table1_1[[#This Row],[CAS_rn]],[1]analyte_order!$C:$C,[1]analyte_order!$E:$E)</f>
        <v>5</v>
      </c>
      <c r="L6164" s="3">
        <v>0.14149999999999999</v>
      </c>
    </row>
    <row r="6165" spans="1:12" x14ac:dyDescent="0.3">
      <c r="A6165" t="s">
        <v>294</v>
      </c>
      <c r="B6165" s="1">
        <v>44427</v>
      </c>
      <c r="C6165" s="1" t="str">
        <f t="shared" si="96"/>
        <v>21231</v>
      </c>
      <c r="D6165" t="s">
        <v>250</v>
      </c>
      <c r="E6165" t="s">
        <v>120</v>
      </c>
      <c r="F6165" t="s">
        <v>190</v>
      </c>
      <c r="G6165">
        <v>28.5</v>
      </c>
      <c r="H6165">
        <v>399.9</v>
      </c>
      <c r="I6165" t="s">
        <v>12</v>
      </c>
      <c r="J6165" t="str">
        <f>_xlfn.XLOOKUP(Table1_1[[#This Row],[Analyte]],[1]analyte_order!$B:$B,[1]analyte_order!$C:$C)</f>
        <v>375-95-1</v>
      </c>
      <c r="K6165">
        <f>_xlfn.XLOOKUP(Table1_1[[#This Row],[CAS_rn]],[1]analyte_order!$C:$C,[1]analyte_order!$E:$E)</f>
        <v>6</v>
      </c>
      <c r="L6165" s="3">
        <v>0.14149999999999999</v>
      </c>
    </row>
    <row r="6166" spans="1:12" x14ac:dyDescent="0.3">
      <c r="A6166" t="s">
        <v>294</v>
      </c>
      <c r="B6166" s="1">
        <v>44427</v>
      </c>
      <c r="C6166" s="1" t="str">
        <f t="shared" si="96"/>
        <v>21231</v>
      </c>
      <c r="D6166" t="s">
        <v>250</v>
      </c>
      <c r="E6166" t="s">
        <v>120</v>
      </c>
      <c r="F6166" t="s">
        <v>190</v>
      </c>
      <c r="G6166">
        <v>28.5</v>
      </c>
      <c r="H6166">
        <v>399.9</v>
      </c>
      <c r="I6166" t="s">
        <v>19</v>
      </c>
      <c r="J6166" t="str">
        <f>_xlfn.XLOOKUP(Table1_1[[#This Row],[Analyte]],[1]analyte_order!$B:$B,[1]analyte_order!$C:$C)</f>
        <v>335-76-2</v>
      </c>
      <c r="K6166">
        <f>_xlfn.XLOOKUP(Table1_1[[#This Row],[CAS_rn]],[1]analyte_order!$C:$C,[1]analyte_order!$E:$E)</f>
        <v>7</v>
      </c>
      <c r="L6166" s="3">
        <v>9.58</v>
      </c>
    </row>
    <row r="6167" spans="1:12" x14ac:dyDescent="0.3">
      <c r="A6167" t="s">
        <v>294</v>
      </c>
      <c r="B6167" s="1">
        <v>44427</v>
      </c>
      <c r="C6167" s="1" t="str">
        <f t="shared" si="96"/>
        <v>21231</v>
      </c>
      <c r="D6167" t="s">
        <v>250</v>
      </c>
      <c r="E6167" t="s">
        <v>120</v>
      </c>
      <c r="F6167" t="s">
        <v>190</v>
      </c>
      <c r="G6167">
        <v>28.5</v>
      </c>
      <c r="H6167">
        <v>399.9</v>
      </c>
      <c r="I6167" t="s">
        <v>20</v>
      </c>
      <c r="J6167" t="str">
        <f>_xlfn.XLOOKUP(Table1_1[[#This Row],[Analyte]],[1]analyte_order!$B:$B,[1]analyte_order!$C:$C)</f>
        <v>2058-94-8</v>
      </c>
      <c r="K6167">
        <f>_xlfn.XLOOKUP(Table1_1[[#This Row],[CAS_rn]],[1]analyte_order!$C:$C,[1]analyte_order!$E:$E)</f>
        <v>8</v>
      </c>
      <c r="L6167" s="3">
        <v>17.899999999999999</v>
      </c>
    </row>
    <row r="6168" spans="1:12" x14ac:dyDescent="0.3">
      <c r="A6168" t="s">
        <v>294</v>
      </c>
      <c r="B6168" s="1">
        <v>44427</v>
      </c>
      <c r="C6168" s="1" t="str">
        <f t="shared" si="96"/>
        <v>21231</v>
      </c>
      <c r="D6168" t="s">
        <v>250</v>
      </c>
      <c r="E6168" t="s">
        <v>120</v>
      </c>
      <c r="F6168" t="s">
        <v>190</v>
      </c>
      <c r="G6168">
        <v>28.5</v>
      </c>
      <c r="H6168">
        <v>399.9</v>
      </c>
      <c r="I6168" t="s">
        <v>21</v>
      </c>
      <c r="J6168" t="str">
        <f>_xlfn.XLOOKUP(Table1_1[[#This Row],[Analyte]],[1]analyte_order!$B:$B,[1]analyte_order!$C:$C)</f>
        <v>307-55-1</v>
      </c>
      <c r="K6168">
        <f>_xlfn.XLOOKUP(Table1_1[[#This Row],[CAS_rn]],[1]analyte_order!$C:$C,[1]analyte_order!$E:$E)</f>
        <v>9</v>
      </c>
      <c r="L6168" s="3">
        <v>19.399999999999999</v>
      </c>
    </row>
    <row r="6169" spans="1:12" x14ac:dyDescent="0.3">
      <c r="A6169" t="s">
        <v>294</v>
      </c>
      <c r="B6169" s="1">
        <v>44427</v>
      </c>
      <c r="C6169" s="1" t="str">
        <f t="shared" si="96"/>
        <v>21231</v>
      </c>
      <c r="D6169" t="s">
        <v>250</v>
      </c>
      <c r="E6169" t="s">
        <v>120</v>
      </c>
      <c r="F6169" t="s">
        <v>190</v>
      </c>
      <c r="G6169">
        <v>28.5</v>
      </c>
      <c r="H6169">
        <v>399.9</v>
      </c>
      <c r="I6169" t="s">
        <v>22</v>
      </c>
      <c r="J6169" t="str">
        <f>_xlfn.XLOOKUP(Table1_1[[#This Row],[Analyte]],[1]analyte_order!$B:$B,[1]analyte_order!$C:$C)</f>
        <v>72629-94-8</v>
      </c>
      <c r="K6169">
        <f>_xlfn.XLOOKUP(Table1_1[[#This Row],[CAS_rn]],[1]analyte_order!$C:$C,[1]analyte_order!$E:$E)</f>
        <v>10</v>
      </c>
      <c r="L6169" s="3">
        <v>14.9</v>
      </c>
    </row>
    <row r="6170" spans="1:12" x14ac:dyDescent="0.3">
      <c r="A6170" t="s">
        <v>294</v>
      </c>
      <c r="B6170" s="1">
        <v>44427</v>
      </c>
      <c r="C6170" s="1" t="str">
        <f t="shared" si="96"/>
        <v>21231</v>
      </c>
      <c r="D6170" t="s">
        <v>250</v>
      </c>
      <c r="E6170" t="s">
        <v>120</v>
      </c>
      <c r="F6170" t="s">
        <v>190</v>
      </c>
      <c r="G6170">
        <v>28.5</v>
      </c>
      <c r="H6170">
        <v>399.9</v>
      </c>
      <c r="I6170" t="s">
        <v>23</v>
      </c>
      <c r="J6170" t="str">
        <f>_xlfn.XLOOKUP(Table1_1[[#This Row],[Analyte]],[1]analyte_order!$B:$B,[1]analyte_order!$C:$C)</f>
        <v>376-06-7</v>
      </c>
      <c r="K6170">
        <f>_xlfn.XLOOKUP(Table1_1[[#This Row],[CAS_rn]],[1]analyte_order!$C:$C,[1]analyte_order!$E:$E)</f>
        <v>11</v>
      </c>
      <c r="L6170" s="3">
        <v>10.6</v>
      </c>
    </row>
    <row r="6171" spans="1:12" x14ac:dyDescent="0.3">
      <c r="A6171" t="s">
        <v>294</v>
      </c>
      <c r="B6171" s="1">
        <v>44427</v>
      </c>
      <c r="C6171" s="1" t="str">
        <f t="shared" si="96"/>
        <v>21231</v>
      </c>
      <c r="D6171" t="s">
        <v>250</v>
      </c>
      <c r="E6171" t="s">
        <v>120</v>
      </c>
      <c r="F6171" t="s">
        <v>190</v>
      </c>
      <c r="G6171">
        <v>28.5</v>
      </c>
      <c r="H6171">
        <v>399.9</v>
      </c>
      <c r="I6171" t="s">
        <v>24</v>
      </c>
      <c r="J6171" t="str">
        <f>_xlfn.XLOOKUP(Table1_1[[#This Row],[Analyte]],[1]analyte_order!$B:$B,[1]analyte_order!$C:$C)</f>
        <v>67905-19-5</v>
      </c>
      <c r="K6171">
        <f>_xlfn.XLOOKUP(Table1_1[[#This Row],[CAS_rn]],[1]analyte_order!$C:$C,[1]analyte_order!$E:$E)</f>
        <v>12</v>
      </c>
      <c r="L6171" s="3">
        <v>0.14149999999999999</v>
      </c>
    </row>
    <row r="6172" spans="1:12" x14ac:dyDescent="0.3">
      <c r="A6172" t="s">
        <v>294</v>
      </c>
      <c r="B6172" s="1">
        <v>44427</v>
      </c>
      <c r="C6172" s="1" t="str">
        <f t="shared" si="96"/>
        <v>21231</v>
      </c>
      <c r="D6172" t="s">
        <v>250</v>
      </c>
      <c r="E6172" t="s">
        <v>120</v>
      </c>
      <c r="F6172" t="s">
        <v>190</v>
      </c>
      <c r="G6172">
        <v>28.5</v>
      </c>
      <c r="H6172">
        <v>399.9</v>
      </c>
      <c r="I6172" t="s">
        <v>13</v>
      </c>
      <c r="J6172" t="str">
        <f>_xlfn.XLOOKUP(Table1_1[[#This Row],[Analyte]],[1]analyte_order!$B:$B,[1]analyte_order!$C:$C)</f>
        <v>375-73-5</v>
      </c>
      <c r="K6172">
        <f>_xlfn.XLOOKUP(Table1_1[[#This Row],[CAS_rn]],[1]analyte_order!$C:$C,[1]analyte_order!$E:$E)</f>
        <v>14</v>
      </c>
      <c r="L6172" s="3">
        <v>0.14149999999999999</v>
      </c>
    </row>
    <row r="6173" spans="1:12" x14ac:dyDescent="0.3">
      <c r="A6173" t="s">
        <v>294</v>
      </c>
      <c r="B6173" s="1">
        <v>44427</v>
      </c>
      <c r="C6173" s="1" t="str">
        <f t="shared" si="96"/>
        <v>21231</v>
      </c>
      <c r="D6173" t="s">
        <v>250</v>
      </c>
      <c r="E6173" t="s">
        <v>120</v>
      </c>
      <c r="F6173" t="s">
        <v>190</v>
      </c>
      <c r="G6173">
        <v>28.5</v>
      </c>
      <c r="H6173">
        <v>399.9</v>
      </c>
      <c r="I6173" t="s">
        <v>14</v>
      </c>
      <c r="J6173" t="str">
        <f>_xlfn.XLOOKUP(Table1_1[[#This Row],[Analyte]],[1]analyte_order!$B:$B,[1]analyte_order!$C:$C)</f>
        <v>2706-91-4</v>
      </c>
      <c r="K6173">
        <f>_xlfn.XLOOKUP(Table1_1[[#This Row],[CAS_rn]],[1]analyte_order!$C:$C,[1]analyte_order!$E:$E)</f>
        <v>15</v>
      </c>
      <c r="L6173" s="3">
        <v>0.35349999999999998</v>
      </c>
    </row>
    <row r="6174" spans="1:12" x14ac:dyDescent="0.3">
      <c r="A6174" t="s">
        <v>294</v>
      </c>
      <c r="B6174" s="1">
        <v>44427</v>
      </c>
      <c r="C6174" s="1" t="str">
        <f t="shared" si="96"/>
        <v>21231</v>
      </c>
      <c r="D6174" t="s">
        <v>250</v>
      </c>
      <c r="E6174" t="s">
        <v>120</v>
      </c>
      <c r="F6174" t="s">
        <v>190</v>
      </c>
      <c r="G6174">
        <v>28.5</v>
      </c>
      <c r="H6174">
        <v>399.9</v>
      </c>
      <c r="I6174" t="s">
        <v>15</v>
      </c>
      <c r="J6174" t="str">
        <f>_xlfn.XLOOKUP(Table1_1[[#This Row],[Analyte]],[1]analyte_order!$B:$B,[1]analyte_order!$C:$C)</f>
        <v>355-46-4</v>
      </c>
      <c r="K6174">
        <f>_xlfn.XLOOKUP(Table1_1[[#This Row],[CAS_rn]],[1]analyte_order!$C:$C,[1]analyte_order!$E:$E)</f>
        <v>16</v>
      </c>
      <c r="L6174" s="3">
        <v>7.44</v>
      </c>
    </row>
    <row r="6175" spans="1:12" x14ac:dyDescent="0.3">
      <c r="A6175" t="s">
        <v>294</v>
      </c>
      <c r="B6175" s="1">
        <v>44427</v>
      </c>
      <c r="C6175" s="1" t="str">
        <f t="shared" si="96"/>
        <v>21231</v>
      </c>
      <c r="D6175" t="s">
        <v>250</v>
      </c>
      <c r="E6175" t="s">
        <v>120</v>
      </c>
      <c r="F6175" t="s">
        <v>190</v>
      </c>
      <c r="G6175">
        <v>28.5</v>
      </c>
      <c r="H6175">
        <v>399.9</v>
      </c>
      <c r="I6175" t="s">
        <v>16</v>
      </c>
      <c r="J6175" t="str">
        <f>_xlfn.XLOOKUP(Table1_1[[#This Row],[Analyte]],[1]analyte_order!$B:$B,[1]analyte_order!$C:$C)</f>
        <v>375-92-8</v>
      </c>
      <c r="K6175">
        <f>_xlfn.XLOOKUP(Table1_1[[#This Row],[CAS_rn]],[1]analyte_order!$C:$C,[1]analyte_order!$E:$E)</f>
        <v>17</v>
      </c>
      <c r="L6175" s="3">
        <v>3.21</v>
      </c>
    </row>
    <row r="6176" spans="1:12" x14ac:dyDescent="0.3">
      <c r="A6176" t="s">
        <v>294</v>
      </c>
      <c r="B6176" s="1">
        <v>44427</v>
      </c>
      <c r="C6176" s="1" t="str">
        <f t="shared" si="96"/>
        <v>21231</v>
      </c>
      <c r="D6176" t="s">
        <v>250</v>
      </c>
      <c r="E6176" t="s">
        <v>120</v>
      </c>
      <c r="F6176" t="s">
        <v>190</v>
      </c>
      <c r="G6176">
        <v>28.5</v>
      </c>
      <c r="H6176">
        <v>399.9</v>
      </c>
      <c r="I6176" t="s">
        <v>17</v>
      </c>
      <c r="J6176" t="str">
        <f>_xlfn.XLOOKUP(Table1_1[[#This Row],[Analyte]],[1]analyte_order!$B:$B,[1]analyte_order!$C:$C)</f>
        <v>1763-23-1</v>
      </c>
      <c r="K6176">
        <f>_xlfn.XLOOKUP(Table1_1[[#This Row],[CAS_rn]],[1]analyte_order!$C:$C,[1]analyte_order!$E:$E)</f>
        <v>18</v>
      </c>
      <c r="L6176" s="3">
        <v>4300</v>
      </c>
    </row>
    <row r="6177" spans="1:12" x14ac:dyDescent="0.3">
      <c r="A6177" t="s">
        <v>294</v>
      </c>
      <c r="B6177" s="1">
        <v>44427</v>
      </c>
      <c r="C6177" s="1" t="str">
        <f t="shared" si="96"/>
        <v>21231</v>
      </c>
      <c r="D6177" t="s">
        <v>250</v>
      </c>
      <c r="E6177" t="s">
        <v>120</v>
      </c>
      <c r="F6177" t="s">
        <v>190</v>
      </c>
      <c r="G6177">
        <v>28.5</v>
      </c>
      <c r="H6177">
        <v>399.9</v>
      </c>
      <c r="I6177" t="s">
        <v>25</v>
      </c>
      <c r="J6177" t="str">
        <f>_xlfn.XLOOKUP(Table1_1[[#This Row],[Analyte]],[1]analyte_order!$B:$B,[1]analyte_order!$C:$C)</f>
        <v>68259-12-1</v>
      </c>
      <c r="K6177">
        <f>_xlfn.XLOOKUP(Table1_1[[#This Row],[CAS_rn]],[1]analyte_order!$C:$C,[1]analyte_order!$E:$E)</f>
        <v>19</v>
      </c>
      <c r="L6177" s="3">
        <v>42.7</v>
      </c>
    </row>
    <row r="6178" spans="1:12" x14ac:dyDescent="0.3">
      <c r="A6178" t="s">
        <v>294</v>
      </c>
      <c r="B6178" s="1">
        <v>44427</v>
      </c>
      <c r="C6178" s="1" t="str">
        <f t="shared" si="96"/>
        <v>21231</v>
      </c>
      <c r="D6178" t="s">
        <v>250</v>
      </c>
      <c r="E6178" t="s">
        <v>120</v>
      </c>
      <c r="F6178" t="s">
        <v>190</v>
      </c>
      <c r="G6178">
        <v>28.5</v>
      </c>
      <c r="H6178">
        <v>399.9</v>
      </c>
      <c r="I6178" t="s">
        <v>26</v>
      </c>
      <c r="J6178" t="str">
        <f>_xlfn.XLOOKUP(Table1_1[[#This Row],[Analyte]],[1]analyte_order!$B:$B,[1]analyte_order!$C:$C)</f>
        <v>335-77-3</v>
      </c>
      <c r="K6178">
        <f>_xlfn.XLOOKUP(Table1_1[[#This Row],[CAS_rn]],[1]analyte_order!$C:$C,[1]analyte_order!$E:$E)</f>
        <v>20</v>
      </c>
      <c r="L6178" s="3">
        <v>59.6</v>
      </c>
    </row>
    <row r="6179" spans="1:12" x14ac:dyDescent="0.3">
      <c r="A6179" t="s">
        <v>294</v>
      </c>
      <c r="B6179" s="1">
        <v>44427</v>
      </c>
      <c r="C6179" s="1" t="str">
        <f t="shared" si="96"/>
        <v>21231</v>
      </c>
      <c r="D6179" t="s">
        <v>250</v>
      </c>
      <c r="E6179" t="s">
        <v>120</v>
      </c>
      <c r="F6179" t="s">
        <v>190</v>
      </c>
      <c r="G6179">
        <v>28.5</v>
      </c>
      <c r="H6179">
        <v>399.9</v>
      </c>
      <c r="I6179" t="s">
        <v>27</v>
      </c>
      <c r="J6179" t="str">
        <f>_xlfn.XLOOKUP(Table1_1[[#This Row],[Analyte]],[1]analyte_order!$B:$B,[1]analyte_order!$C:$C)</f>
        <v>79780-39-5</v>
      </c>
      <c r="K6179">
        <f>_xlfn.XLOOKUP(Table1_1[[#This Row],[CAS_rn]],[1]analyte_order!$C:$C,[1]analyte_order!$E:$E)</f>
        <v>21</v>
      </c>
      <c r="L6179" s="3">
        <v>18</v>
      </c>
    </row>
    <row r="6180" spans="1:12" x14ac:dyDescent="0.3">
      <c r="A6180" t="s">
        <v>294</v>
      </c>
      <c r="B6180" s="1">
        <v>44427</v>
      </c>
      <c r="C6180" s="1" t="str">
        <f t="shared" si="96"/>
        <v>21231</v>
      </c>
      <c r="D6180" t="s">
        <v>250</v>
      </c>
      <c r="E6180" t="s">
        <v>120</v>
      </c>
      <c r="F6180" t="s">
        <v>190</v>
      </c>
      <c r="G6180">
        <v>28.5</v>
      </c>
      <c r="H6180">
        <v>399.9</v>
      </c>
      <c r="I6180" t="s">
        <v>28</v>
      </c>
      <c r="J6180" t="str">
        <f>_xlfn.XLOOKUP(Table1_1[[#This Row],[Analyte]],[1]analyte_order!$B:$B,[1]analyte_order!$C:$C)</f>
        <v>757124-72-4</v>
      </c>
      <c r="K6180">
        <f>_xlfn.XLOOKUP(Table1_1[[#This Row],[CAS_rn]],[1]analyte_order!$C:$C,[1]analyte_order!$E:$E)</f>
        <v>22</v>
      </c>
      <c r="L6180" s="3">
        <v>0.70499999999999996</v>
      </c>
    </row>
    <row r="6181" spans="1:12" x14ac:dyDescent="0.3">
      <c r="A6181" t="s">
        <v>294</v>
      </c>
      <c r="B6181" s="1">
        <v>44427</v>
      </c>
      <c r="C6181" s="1" t="str">
        <f t="shared" si="96"/>
        <v>21231</v>
      </c>
      <c r="D6181" t="s">
        <v>250</v>
      </c>
      <c r="E6181" t="s">
        <v>120</v>
      </c>
      <c r="F6181" t="s">
        <v>190</v>
      </c>
      <c r="G6181">
        <v>28.5</v>
      </c>
      <c r="H6181">
        <v>399.9</v>
      </c>
      <c r="I6181" t="s">
        <v>18</v>
      </c>
      <c r="J6181" t="str">
        <f>_xlfn.XLOOKUP(Table1_1[[#This Row],[Analyte]],[1]analyte_order!$B:$B,[1]analyte_order!$C:$C)</f>
        <v>27619-97-2</v>
      </c>
      <c r="K6181">
        <f>_xlfn.XLOOKUP(Table1_1[[#This Row],[CAS_rn]],[1]analyte_order!$C:$C,[1]analyte_order!$E:$E)</f>
        <v>23</v>
      </c>
      <c r="L6181" s="3">
        <v>0.14149999999999999</v>
      </c>
    </row>
    <row r="6182" spans="1:12" x14ac:dyDescent="0.3">
      <c r="A6182" t="s">
        <v>294</v>
      </c>
      <c r="B6182" s="1">
        <v>44427</v>
      </c>
      <c r="C6182" s="1" t="str">
        <f t="shared" si="96"/>
        <v>21231</v>
      </c>
      <c r="D6182" t="s">
        <v>250</v>
      </c>
      <c r="E6182" t="s">
        <v>120</v>
      </c>
      <c r="F6182" t="s">
        <v>190</v>
      </c>
      <c r="G6182">
        <v>28.5</v>
      </c>
      <c r="H6182">
        <v>399.9</v>
      </c>
      <c r="I6182" t="s">
        <v>29</v>
      </c>
      <c r="J6182" t="str">
        <f>_xlfn.XLOOKUP(Table1_1[[#This Row],[Analyte]],[1]analyte_order!$B:$B,[1]analyte_order!$C:$C)</f>
        <v>39108-34-4</v>
      </c>
      <c r="K6182">
        <f>_xlfn.XLOOKUP(Table1_1[[#This Row],[CAS_rn]],[1]analyte_order!$C:$C,[1]analyte_order!$E:$E)</f>
        <v>24</v>
      </c>
      <c r="L6182" s="3">
        <v>1.53</v>
      </c>
    </row>
    <row r="6183" spans="1:12" x14ac:dyDescent="0.3">
      <c r="A6183" t="s">
        <v>294</v>
      </c>
      <c r="B6183" s="1">
        <v>44427</v>
      </c>
      <c r="C6183" s="1" t="str">
        <f t="shared" si="96"/>
        <v>21231</v>
      </c>
      <c r="D6183" t="s">
        <v>250</v>
      </c>
      <c r="E6183" t="s">
        <v>120</v>
      </c>
      <c r="F6183" t="s">
        <v>190</v>
      </c>
      <c r="G6183">
        <v>28.5</v>
      </c>
      <c r="H6183">
        <v>399.9</v>
      </c>
      <c r="I6183" t="s">
        <v>30</v>
      </c>
      <c r="J6183" t="str">
        <f>_xlfn.XLOOKUP(Table1_1[[#This Row],[Analyte]],[1]analyte_order!$B:$B,[1]analyte_order!$C:$C)</f>
        <v>120226-60-0</v>
      </c>
      <c r="K6183">
        <f>_xlfn.XLOOKUP(Table1_1[[#This Row],[CAS_rn]],[1]analyte_order!$C:$C,[1]analyte_order!$E:$E)</f>
        <v>25</v>
      </c>
      <c r="L6183" s="3">
        <v>6.78</v>
      </c>
    </row>
    <row r="6184" spans="1:12" x14ac:dyDescent="0.3">
      <c r="A6184" t="s">
        <v>294</v>
      </c>
      <c r="B6184" s="1">
        <v>44427</v>
      </c>
      <c r="C6184" s="1" t="str">
        <f t="shared" si="96"/>
        <v>21231</v>
      </c>
      <c r="D6184" t="s">
        <v>250</v>
      </c>
      <c r="E6184" t="s">
        <v>120</v>
      </c>
      <c r="F6184" t="s">
        <v>190</v>
      </c>
      <c r="G6184">
        <v>28.5</v>
      </c>
      <c r="H6184">
        <v>399.9</v>
      </c>
      <c r="I6184" t="s">
        <v>31</v>
      </c>
      <c r="J6184" t="str">
        <f>_xlfn.XLOOKUP(Table1_1[[#This Row],[Analyte]],[1]analyte_order!$B:$B,[1]analyte_order!$C:$C)</f>
        <v>2355-31-9</v>
      </c>
      <c r="K6184">
        <f>_xlfn.XLOOKUP(Table1_1[[#This Row],[CAS_rn]],[1]analyte_order!$C:$C,[1]analyte_order!$E:$E)</f>
        <v>26</v>
      </c>
      <c r="L6184" s="3">
        <v>0.14149999999999999</v>
      </c>
    </row>
    <row r="6185" spans="1:12" x14ac:dyDescent="0.3">
      <c r="A6185" t="s">
        <v>294</v>
      </c>
      <c r="B6185" s="1">
        <v>44427</v>
      </c>
      <c r="C6185" s="1" t="str">
        <f t="shared" si="96"/>
        <v>21231</v>
      </c>
      <c r="D6185" t="s">
        <v>250</v>
      </c>
      <c r="E6185" t="s">
        <v>120</v>
      </c>
      <c r="F6185" t="s">
        <v>190</v>
      </c>
      <c r="G6185">
        <v>28.5</v>
      </c>
      <c r="H6185">
        <v>399.9</v>
      </c>
      <c r="I6185" t="s">
        <v>32</v>
      </c>
      <c r="J6185" t="str">
        <f>_xlfn.XLOOKUP(Table1_1[[#This Row],[Analyte]],[1]analyte_order!$B:$B,[1]analyte_order!$C:$C)</f>
        <v>2991-50-6</v>
      </c>
      <c r="K6185">
        <f>_xlfn.XLOOKUP(Table1_1[[#This Row],[CAS_rn]],[1]analyte_order!$C:$C,[1]analyte_order!$E:$E)</f>
        <v>27</v>
      </c>
      <c r="L6185" s="3">
        <v>0.14149999999999999</v>
      </c>
    </row>
    <row r="6186" spans="1:12" x14ac:dyDescent="0.3">
      <c r="A6186" t="s">
        <v>294</v>
      </c>
      <c r="B6186" s="1">
        <v>44427</v>
      </c>
      <c r="C6186" s="1" t="str">
        <f t="shared" si="96"/>
        <v>21231</v>
      </c>
      <c r="D6186" t="s">
        <v>250</v>
      </c>
      <c r="E6186" t="s">
        <v>120</v>
      </c>
      <c r="F6186" t="s">
        <v>190</v>
      </c>
      <c r="G6186">
        <v>28.5</v>
      </c>
      <c r="H6186">
        <v>399.9</v>
      </c>
      <c r="I6186" t="s">
        <v>33</v>
      </c>
      <c r="J6186" t="str">
        <f>_xlfn.XLOOKUP(Table1_1[[#This Row],[Analyte]],[1]analyte_order!$B:$B,[1]analyte_order!$C:$C)</f>
        <v>754-91-6</v>
      </c>
      <c r="K6186">
        <f>_xlfn.XLOOKUP(Table1_1[[#This Row],[CAS_rn]],[1]analyte_order!$C:$C,[1]analyte_order!$E:$E)</f>
        <v>28</v>
      </c>
      <c r="L6186" s="3">
        <v>5.53</v>
      </c>
    </row>
    <row r="6187" spans="1:12" x14ac:dyDescent="0.3">
      <c r="A6187" t="s">
        <v>294</v>
      </c>
      <c r="B6187" s="1">
        <v>44427</v>
      </c>
      <c r="C6187" s="1" t="str">
        <f t="shared" si="96"/>
        <v>21231</v>
      </c>
      <c r="D6187" t="s">
        <v>250</v>
      </c>
      <c r="E6187" t="s">
        <v>120</v>
      </c>
      <c r="F6187" t="s">
        <v>190</v>
      </c>
      <c r="G6187">
        <v>28.5</v>
      </c>
      <c r="H6187">
        <v>399.9</v>
      </c>
      <c r="I6187" t="s">
        <v>34</v>
      </c>
      <c r="J6187" t="str">
        <f>_xlfn.XLOOKUP(Table1_1[[#This Row],[Analyte]],[1]analyte_order!$B:$B,[1]analyte_order!$C:$C)</f>
        <v>2806-24-8</v>
      </c>
      <c r="K6187">
        <f>_xlfn.XLOOKUP(Table1_1[[#This Row],[CAS_rn]],[1]analyte_order!$C:$C,[1]analyte_order!$E:$E)</f>
        <v>29</v>
      </c>
      <c r="L6187" s="3">
        <v>0.35349999999999998</v>
      </c>
    </row>
    <row r="6188" spans="1:12" x14ac:dyDescent="0.3">
      <c r="A6188" t="s">
        <v>294</v>
      </c>
      <c r="B6188" s="1">
        <v>44427</v>
      </c>
      <c r="C6188" s="1" t="str">
        <f t="shared" si="96"/>
        <v>21231</v>
      </c>
      <c r="D6188" t="s">
        <v>250</v>
      </c>
      <c r="E6188" t="s">
        <v>120</v>
      </c>
      <c r="F6188" t="s">
        <v>190</v>
      </c>
      <c r="G6188">
        <v>28.5</v>
      </c>
      <c r="H6188">
        <v>399.9</v>
      </c>
      <c r="I6188" t="s">
        <v>35</v>
      </c>
      <c r="J6188" t="str">
        <f>_xlfn.XLOOKUP(Table1_1[[#This Row],[Analyte]],[1]analyte_order!$B:$B,[1]analyte_order!$C:$C)</f>
        <v>31506-32-8</v>
      </c>
      <c r="K6188">
        <f>_xlfn.XLOOKUP(Table1_1[[#This Row],[CAS_rn]],[1]analyte_order!$C:$C,[1]analyte_order!$E:$E)</f>
        <v>30</v>
      </c>
      <c r="L6188" s="3">
        <v>0.70499999999999996</v>
      </c>
    </row>
    <row r="6189" spans="1:12" x14ac:dyDescent="0.3">
      <c r="A6189" t="s">
        <v>294</v>
      </c>
      <c r="B6189" s="1">
        <v>44427</v>
      </c>
      <c r="C6189" s="1" t="str">
        <f t="shared" si="96"/>
        <v>21231</v>
      </c>
      <c r="D6189" t="s">
        <v>250</v>
      </c>
      <c r="E6189" t="s">
        <v>120</v>
      </c>
      <c r="F6189" t="s">
        <v>190</v>
      </c>
      <c r="G6189">
        <v>28.5</v>
      </c>
      <c r="H6189">
        <v>399.9</v>
      </c>
      <c r="I6189" t="s">
        <v>36</v>
      </c>
      <c r="J6189" t="str">
        <f>_xlfn.XLOOKUP(Table1_1[[#This Row],[Analyte]],[1]analyte_order!$B:$B,[1]analyte_order!$C:$C)</f>
        <v>4151-50-2</v>
      </c>
      <c r="K6189">
        <f>_xlfn.XLOOKUP(Table1_1[[#This Row],[CAS_rn]],[1]analyte_order!$C:$C,[1]analyte_order!$E:$E)</f>
        <v>31</v>
      </c>
      <c r="L6189" s="3">
        <v>1.06</v>
      </c>
    </row>
    <row r="6190" spans="1:12" x14ac:dyDescent="0.3">
      <c r="A6190" t="s">
        <v>294</v>
      </c>
      <c r="B6190" s="1">
        <v>44427</v>
      </c>
      <c r="C6190" s="1" t="str">
        <f t="shared" si="96"/>
        <v>21231</v>
      </c>
      <c r="D6190" t="s">
        <v>250</v>
      </c>
      <c r="E6190" t="s">
        <v>120</v>
      </c>
      <c r="F6190" t="s">
        <v>190</v>
      </c>
      <c r="G6190">
        <v>28.5</v>
      </c>
      <c r="H6190">
        <v>399.9</v>
      </c>
      <c r="I6190" t="s">
        <v>37</v>
      </c>
      <c r="J6190" t="str">
        <f>_xlfn.XLOOKUP(Table1_1[[#This Row],[Analyte]],[1]analyte_order!$B:$B,[1]analyte_order!$C:$C)</f>
        <v>13252-13-6</v>
      </c>
      <c r="K6190">
        <f>_xlfn.XLOOKUP(Table1_1[[#This Row],[CAS_rn]],[1]analyte_order!$C:$C,[1]analyte_order!$E:$E)</f>
        <v>34</v>
      </c>
      <c r="L6190" s="3">
        <v>0.14149999999999999</v>
      </c>
    </row>
    <row r="6191" spans="1:12" x14ac:dyDescent="0.3">
      <c r="A6191" t="s">
        <v>294</v>
      </c>
      <c r="B6191" s="1">
        <v>44427</v>
      </c>
      <c r="C6191" s="1" t="str">
        <f t="shared" si="96"/>
        <v>21231</v>
      </c>
      <c r="D6191" t="s">
        <v>250</v>
      </c>
      <c r="E6191" t="s">
        <v>120</v>
      </c>
      <c r="F6191" t="s">
        <v>190</v>
      </c>
      <c r="G6191">
        <v>28.5</v>
      </c>
      <c r="H6191">
        <v>399.9</v>
      </c>
      <c r="I6191" t="s">
        <v>38</v>
      </c>
      <c r="J6191" t="str">
        <f>_xlfn.XLOOKUP(Table1_1[[#This Row],[Analyte]],[1]analyte_order!$B:$B,[1]analyte_order!$C:$C)</f>
        <v>919005-14-4</v>
      </c>
      <c r="K6191">
        <f>_xlfn.XLOOKUP(Table1_1[[#This Row],[CAS_rn]],[1]analyte_order!$C:$C,[1]analyte_order!$E:$E)</f>
        <v>35</v>
      </c>
      <c r="L6191" s="3">
        <v>0.14149999999999999</v>
      </c>
    </row>
    <row r="6192" spans="1:12" x14ac:dyDescent="0.3">
      <c r="A6192" t="s">
        <v>294</v>
      </c>
      <c r="B6192" s="1">
        <v>44427</v>
      </c>
      <c r="C6192" s="1" t="str">
        <f t="shared" si="96"/>
        <v>21231</v>
      </c>
      <c r="D6192" t="s">
        <v>250</v>
      </c>
      <c r="E6192" t="s">
        <v>120</v>
      </c>
      <c r="F6192" t="s">
        <v>190</v>
      </c>
      <c r="G6192">
        <v>28.5</v>
      </c>
      <c r="H6192">
        <v>399.9</v>
      </c>
      <c r="I6192" t="s">
        <v>39</v>
      </c>
      <c r="J6192" t="str">
        <f>_xlfn.XLOOKUP(Table1_1[[#This Row],[Analyte]],[1]analyte_order!$B:$B,[1]analyte_order!$C:$C)</f>
        <v>756426-58-1</v>
      </c>
      <c r="K6192">
        <f>_xlfn.XLOOKUP(Table1_1[[#This Row],[CAS_rn]],[1]analyte_order!$C:$C,[1]analyte_order!$E:$E)</f>
        <v>36</v>
      </c>
      <c r="L6192" s="3">
        <v>0.70499999999999996</v>
      </c>
    </row>
    <row r="6193" spans="1:12" x14ac:dyDescent="0.3">
      <c r="A6193" t="s">
        <v>294</v>
      </c>
      <c r="B6193" s="1">
        <v>44427</v>
      </c>
      <c r="C6193" s="1" t="str">
        <f t="shared" si="96"/>
        <v>21231</v>
      </c>
      <c r="D6193" t="s">
        <v>250</v>
      </c>
      <c r="E6193" t="s">
        <v>120</v>
      </c>
      <c r="F6193" t="s">
        <v>190</v>
      </c>
      <c r="G6193">
        <v>28.5</v>
      </c>
      <c r="H6193">
        <v>399.9</v>
      </c>
      <c r="I6193" t="s">
        <v>40</v>
      </c>
      <c r="J6193" t="str">
        <f>_xlfn.XLOOKUP(Table1_1[[#This Row],[Analyte]],[1]analyte_order!$B:$B,[1]analyte_order!$C:$C)</f>
        <v>763051-92-9</v>
      </c>
      <c r="K6193">
        <f>_xlfn.XLOOKUP(Table1_1[[#This Row],[CAS_rn]],[1]analyte_order!$C:$C,[1]analyte_order!$E:$E)</f>
        <v>37</v>
      </c>
      <c r="L6193" s="3">
        <v>0.70499999999999996</v>
      </c>
    </row>
    <row r="6194" spans="1:12" x14ac:dyDescent="0.3">
      <c r="A6194" t="s">
        <v>294</v>
      </c>
      <c r="B6194" s="1">
        <v>44427</v>
      </c>
      <c r="C6194" s="1" t="str">
        <f t="shared" si="96"/>
        <v>21231</v>
      </c>
      <c r="D6194" t="s">
        <v>250</v>
      </c>
      <c r="E6194" t="s">
        <v>120</v>
      </c>
      <c r="F6194" t="s">
        <v>190</v>
      </c>
      <c r="G6194">
        <v>28.5</v>
      </c>
      <c r="H6194">
        <v>399.9</v>
      </c>
      <c r="I6194" t="s">
        <v>41</v>
      </c>
      <c r="J6194" t="str">
        <f>_xlfn.XLOOKUP(Table1_1[[#This Row],[Analyte]],[1]analyte_order!$B:$B,[1]analyte_order!$C:$C)</f>
        <v>356-02-5</v>
      </c>
      <c r="K6194">
        <f>_xlfn.XLOOKUP(Table1_1[[#This Row],[CAS_rn]],[1]analyte_order!$C:$C,[1]analyte_order!$E:$E)</f>
        <v>38</v>
      </c>
      <c r="L6194" s="3">
        <v>1.415</v>
      </c>
    </row>
    <row r="6195" spans="1:12" x14ac:dyDescent="0.3">
      <c r="A6195" t="s">
        <v>294</v>
      </c>
      <c r="B6195" s="1">
        <v>44427</v>
      </c>
      <c r="C6195" s="1" t="str">
        <f t="shared" si="96"/>
        <v>21231</v>
      </c>
      <c r="D6195" t="s">
        <v>250</v>
      </c>
      <c r="E6195" t="s">
        <v>120</v>
      </c>
      <c r="F6195" t="s">
        <v>190</v>
      </c>
      <c r="G6195">
        <v>28.5</v>
      </c>
      <c r="H6195">
        <v>399.9</v>
      </c>
      <c r="I6195" t="s">
        <v>42</v>
      </c>
      <c r="J6195" t="str">
        <f>_xlfn.XLOOKUP(Table1_1[[#This Row],[Analyte]],[1]analyte_order!$B:$B,[1]analyte_order!$C:$C)</f>
        <v>914637-49-3</v>
      </c>
      <c r="K6195">
        <f>_xlfn.XLOOKUP(Table1_1[[#This Row],[CAS_rn]],[1]analyte_order!$C:$C,[1]analyte_order!$E:$E)</f>
        <v>39</v>
      </c>
      <c r="L6195" s="3">
        <v>0.70499999999999996</v>
      </c>
    </row>
    <row r="6196" spans="1:12" x14ac:dyDescent="0.3">
      <c r="A6196" t="s">
        <v>294</v>
      </c>
      <c r="B6196" s="1">
        <v>44427</v>
      </c>
      <c r="C6196" s="1" t="str">
        <f t="shared" si="96"/>
        <v>21231</v>
      </c>
      <c r="D6196" t="s">
        <v>250</v>
      </c>
      <c r="E6196" t="s">
        <v>120</v>
      </c>
      <c r="F6196" t="s">
        <v>190</v>
      </c>
      <c r="G6196">
        <v>28.5</v>
      </c>
      <c r="H6196">
        <v>399.9</v>
      </c>
      <c r="I6196" t="s">
        <v>43</v>
      </c>
      <c r="J6196" t="str">
        <f>_xlfn.XLOOKUP(Table1_1[[#This Row],[Analyte]],[1]analyte_order!$B:$B,[1]analyte_order!$C:$C)</f>
        <v>812-70-4</v>
      </c>
      <c r="K6196">
        <f>_xlfn.XLOOKUP(Table1_1[[#This Row],[CAS_rn]],[1]analyte_order!$C:$C,[1]analyte_order!$E:$E)</f>
        <v>40</v>
      </c>
      <c r="L6196" s="3">
        <v>0.35349999999999998</v>
      </c>
    </row>
    <row r="6197" spans="1:12" x14ac:dyDescent="0.3">
      <c r="A6197" t="s">
        <v>294</v>
      </c>
      <c r="B6197" s="1">
        <v>44427</v>
      </c>
      <c r="C6197" s="1" t="str">
        <f t="shared" si="96"/>
        <v>21231</v>
      </c>
      <c r="D6197" t="s">
        <v>250</v>
      </c>
      <c r="E6197" t="s">
        <v>120</v>
      </c>
      <c r="F6197" t="s">
        <v>190</v>
      </c>
      <c r="G6197">
        <v>28.5</v>
      </c>
      <c r="H6197">
        <v>399.9</v>
      </c>
      <c r="I6197" t="s">
        <v>44</v>
      </c>
      <c r="J6197" t="str">
        <f>_xlfn.XLOOKUP(Table1_1[[#This Row],[Analyte]],[1]analyte_order!$B:$B,[1]analyte_order!$C:$C)</f>
        <v>53826-12-3</v>
      </c>
      <c r="K6197">
        <f>_xlfn.XLOOKUP(Table1_1[[#This Row],[CAS_rn]],[1]analyte_order!$C:$C,[1]analyte_order!$E:$E)</f>
        <v>41</v>
      </c>
      <c r="L6197" s="3">
        <v>0.35349999999999998</v>
      </c>
    </row>
    <row r="6198" spans="1:12" x14ac:dyDescent="0.3">
      <c r="A6198" t="s">
        <v>294</v>
      </c>
      <c r="B6198" s="1">
        <v>44427</v>
      </c>
      <c r="C6198" s="1" t="str">
        <f t="shared" si="96"/>
        <v>21231</v>
      </c>
      <c r="D6198" t="s">
        <v>250</v>
      </c>
      <c r="E6198" t="s">
        <v>120</v>
      </c>
      <c r="F6198" t="s">
        <v>190</v>
      </c>
      <c r="G6198">
        <v>28.5</v>
      </c>
      <c r="H6198">
        <v>399.9</v>
      </c>
      <c r="I6198" t="s">
        <v>45</v>
      </c>
      <c r="J6198" t="str">
        <f>_xlfn.XLOOKUP(Table1_1[[#This Row],[Analyte]],[1]analyte_order!$B:$B,[1]analyte_order!$C:$C)</f>
        <v>27854-31-5</v>
      </c>
      <c r="K6198">
        <f>_xlfn.XLOOKUP(Table1_1[[#This Row],[CAS_rn]],[1]analyte_order!$C:$C,[1]analyte_order!$E:$E)</f>
        <v>42</v>
      </c>
      <c r="L6198" s="3">
        <v>1.415</v>
      </c>
    </row>
    <row r="6199" spans="1:12" x14ac:dyDescent="0.3">
      <c r="A6199" t="s">
        <v>294</v>
      </c>
      <c r="B6199" s="1">
        <v>44427</v>
      </c>
      <c r="C6199" s="1" t="str">
        <f t="shared" si="96"/>
        <v>21231</v>
      </c>
      <c r="D6199" t="s">
        <v>250</v>
      </c>
      <c r="E6199" t="s">
        <v>120</v>
      </c>
      <c r="F6199" t="s">
        <v>190</v>
      </c>
      <c r="G6199">
        <v>28.5</v>
      </c>
      <c r="H6199">
        <v>399.9</v>
      </c>
      <c r="I6199" t="s">
        <v>46</v>
      </c>
      <c r="J6199" t="str">
        <f>_xlfn.XLOOKUP(Table1_1[[#This Row],[Analyte]],[1]analyte_order!$B:$B,[1]analyte_order!$C:$C)</f>
        <v>53826-13-4</v>
      </c>
      <c r="K6199">
        <f>_xlfn.XLOOKUP(Table1_1[[#This Row],[CAS_rn]],[1]analyte_order!$C:$C,[1]analyte_order!$E:$E)</f>
        <v>43</v>
      </c>
      <c r="L6199" s="3">
        <v>1.415</v>
      </c>
    </row>
    <row r="6200" spans="1:12" x14ac:dyDescent="0.3">
      <c r="A6200" t="s">
        <v>294</v>
      </c>
      <c r="B6200" s="1">
        <v>44427</v>
      </c>
      <c r="C6200" s="1" t="str">
        <f t="shared" si="96"/>
        <v>21231</v>
      </c>
      <c r="D6200" t="s">
        <v>250</v>
      </c>
      <c r="E6200" t="s">
        <v>120</v>
      </c>
      <c r="F6200" t="s">
        <v>190</v>
      </c>
      <c r="G6200">
        <v>28.5</v>
      </c>
      <c r="H6200">
        <v>399.9</v>
      </c>
      <c r="I6200" t="s">
        <v>47</v>
      </c>
      <c r="J6200" t="str">
        <f>_xlfn.XLOOKUP(Table1_1[[#This Row],[Analyte]],[1]analyte_order!$B:$B,[1]analyte_order!$C:$C)</f>
        <v>161094-75-3</v>
      </c>
      <c r="K6200">
        <f>_xlfn.XLOOKUP(Table1_1[[#This Row],[CAS_rn]],[1]analyte_order!$C:$C,[1]analyte_order!$E:$E)</f>
        <v>44</v>
      </c>
      <c r="L6200" s="3">
        <v>0.14149999999999999</v>
      </c>
    </row>
    <row r="6201" spans="1:12" x14ac:dyDescent="0.3">
      <c r="A6201" t="s">
        <v>294</v>
      </c>
      <c r="B6201" s="1">
        <v>44427</v>
      </c>
      <c r="C6201" s="1" t="str">
        <f t="shared" si="96"/>
        <v>21231</v>
      </c>
      <c r="D6201" t="s">
        <v>250</v>
      </c>
      <c r="E6201" t="s">
        <v>120</v>
      </c>
      <c r="F6201" t="s">
        <v>190</v>
      </c>
      <c r="G6201">
        <v>28.5</v>
      </c>
      <c r="H6201">
        <v>399.9</v>
      </c>
      <c r="I6201" t="s">
        <v>48</v>
      </c>
      <c r="J6201" t="str">
        <f>_xlfn.XLOOKUP(Table1_1[[#This Row],[Analyte]],[1]analyte_order!$B:$B,[1]analyte_order!$C:$C)</f>
        <v>70887-84-2</v>
      </c>
      <c r="K6201">
        <f>_xlfn.XLOOKUP(Table1_1[[#This Row],[CAS_rn]],[1]analyte_order!$C:$C,[1]analyte_order!$E:$E)</f>
        <v>45</v>
      </c>
      <c r="L6201" s="3">
        <v>0.14149999999999999</v>
      </c>
    </row>
    <row r="6202" spans="1:12" x14ac:dyDescent="0.3">
      <c r="A6202" t="s">
        <v>294</v>
      </c>
      <c r="B6202" s="1">
        <v>44427</v>
      </c>
      <c r="C6202" s="1" t="str">
        <f t="shared" si="96"/>
        <v>21231</v>
      </c>
      <c r="D6202" t="s">
        <v>250</v>
      </c>
      <c r="E6202" t="s">
        <v>120</v>
      </c>
      <c r="F6202" t="s">
        <v>190</v>
      </c>
      <c r="G6202">
        <v>28.5</v>
      </c>
      <c r="H6202">
        <v>399.9</v>
      </c>
      <c r="I6202" t="s">
        <v>49</v>
      </c>
      <c r="J6202" t="str">
        <f>_xlfn.XLOOKUP(Table1_1[[#This Row],[Analyte]],[1]analyte_order!$B:$B,[1]analyte_order!$C:$C)</f>
        <v>57677-95-9</v>
      </c>
      <c r="K6202">
        <f>_xlfn.XLOOKUP(Table1_1[[#This Row],[CAS_rn]],[1]analyte_order!$C:$C,[1]analyte_order!$E:$E)</f>
        <v>46</v>
      </c>
      <c r="L6202" s="3">
        <v>0.14149999999999999</v>
      </c>
    </row>
    <row r="6203" spans="1:12" x14ac:dyDescent="0.3">
      <c r="A6203" t="s">
        <v>294</v>
      </c>
      <c r="B6203" s="1">
        <v>44427</v>
      </c>
      <c r="C6203" s="1" t="str">
        <f t="shared" si="96"/>
        <v>21231</v>
      </c>
      <c r="D6203" t="s">
        <v>250</v>
      </c>
      <c r="E6203" t="s">
        <v>120</v>
      </c>
      <c r="F6203" t="s">
        <v>190</v>
      </c>
      <c r="G6203">
        <v>28.5</v>
      </c>
      <c r="H6203">
        <v>399.9</v>
      </c>
      <c r="I6203" t="s">
        <v>50</v>
      </c>
      <c r="J6203" t="str">
        <f>_xlfn.XLOOKUP(Table1_1[[#This Row],[Analyte]],[1]analyte_order!$B:$B,[1]analyte_order!$C:$C)</f>
        <v>30334-69-1</v>
      </c>
      <c r="K6203">
        <f>_xlfn.XLOOKUP(Table1_1[[#This Row],[CAS_rn]],[1]analyte_order!$C:$C,[1]analyte_order!$E:$E)</f>
        <v>51</v>
      </c>
      <c r="L6203" s="3">
        <v>24</v>
      </c>
    </row>
    <row r="6204" spans="1:12" x14ac:dyDescent="0.3">
      <c r="A6204" t="s">
        <v>294</v>
      </c>
      <c r="B6204" s="1">
        <v>44427</v>
      </c>
      <c r="C6204" s="1" t="str">
        <f t="shared" si="96"/>
        <v>21231</v>
      </c>
      <c r="D6204" t="s">
        <v>250</v>
      </c>
      <c r="E6204" t="s">
        <v>120</v>
      </c>
      <c r="F6204" t="s">
        <v>190</v>
      </c>
      <c r="G6204">
        <v>28.5</v>
      </c>
      <c r="H6204">
        <v>399.9</v>
      </c>
      <c r="I6204" t="s">
        <v>51</v>
      </c>
      <c r="J6204" t="str">
        <f>_xlfn.XLOOKUP(Table1_1[[#This Row],[Analyte]],[1]analyte_order!$B:$B,[1]analyte_order!$C:$C)</f>
        <v>41997-13-1</v>
      </c>
      <c r="K6204">
        <f>_xlfn.XLOOKUP(Table1_1[[#This Row],[CAS_rn]],[1]analyte_order!$C:$C,[1]analyte_order!$E:$E)</f>
        <v>52</v>
      </c>
      <c r="L6204" s="3">
        <v>14.7</v>
      </c>
    </row>
    <row r="6205" spans="1:12" x14ac:dyDescent="0.3">
      <c r="A6205" t="s">
        <v>294</v>
      </c>
      <c r="B6205" s="1">
        <v>44427</v>
      </c>
      <c r="C6205" s="1" t="str">
        <f t="shared" si="96"/>
        <v>21231</v>
      </c>
      <c r="D6205" t="s">
        <v>250</v>
      </c>
      <c r="E6205" t="s">
        <v>120</v>
      </c>
      <c r="F6205" t="s">
        <v>190</v>
      </c>
      <c r="G6205">
        <v>28.5</v>
      </c>
      <c r="H6205">
        <v>399.9</v>
      </c>
      <c r="I6205" t="s">
        <v>52</v>
      </c>
      <c r="J6205" t="str">
        <f>_xlfn.XLOOKUP(Table1_1[[#This Row],[Analyte]],[1]analyte_order!$B:$B,[1]analyte_order!$C:$C)</f>
        <v>423-41-6</v>
      </c>
      <c r="K6205">
        <f>_xlfn.XLOOKUP(Table1_1[[#This Row],[CAS_rn]],[1]analyte_order!$C:$C,[1]analyte_order!$E:$E)</f>
        <v>53</v>
      </c>
      <c r="L6205" s="3">
        <v>0.70499999999999996</v>
      </c>
    </row>
    <row r="6206" spans="1:12" x14ac:dyDescent="0.3">
      <c r="A6206" t="s">
        <v>294</v>
      </c>
      <c r="B6206" s="1">
        <v>44427</v>
      </c>
      <c r="C6206" s="1" t="str">
        <f t="shared" si="96"/>
        <v>21231</v>
      </c>
      <c r="D6206" t="s">
        <v>250</v>
      </c>
      <c r="E6206" t="s">
        <v>120</v>
      </c>
      <c r="F6206" t="s">
        <v>190</v>
      </c>
      <c r="G6206">
        <v>28.5</v>
      </c>
      <c r="H6206">
        <v>399.9</v>
      </c>
      <c r="I6206" t="s">
        <v>53</v>
      </c>
      <c r="J6206" t="str">
        <f>_xlfn.XLOOKUP(Table1_1[[#This Row],[Analyte]],[1]analyte_order!$B:$B,[1]analyte_order!$C:$C)</f>
        <v>777011-38-8</v>
      </c>
      <c r="K6206">
        <f>_xlfn.XLOOKUP(Table1_1[[#This Row],[CAS_rn]],[1]analyte_order!$C:$C,[1]analyte_order!$E:$E)</f>
        <v>54</v>
      </c>
      <c r="L6206" s="3">
        <v>8.1</v>
      </c>
    </row>
    <row r="6207" spans="1:12" x14ac:dyDescent="0.3">
      <c r="A6207" t="s">
        <v>294</v>
      </c>
      <c r="B6207" s="1">
        <v>44427</v>
      </c>
      <c r="C6207" s="1" t="str">
        <f t="shared" si="96"/>
        <v>21231</v>
      </c>
      <c r="D6207" t="s">
        <v>250</v>
      </c>
      <c r="E6207" t="s">
        <v>120</v>
      </c>
      <c r="F6207" t="s">
        <v>190</v>
      </c>
      <c r="G6207">
        <v>28.5</v>
      </c>
      <c r="H6207">
        <v>399.9</v>
      </c>
      <c r="I6207" t="s">
        <v>54</v>
      </c>
      <c r="J6207" t="str">
        <f>_xlfn.XLOOKUP(Table1_1[[#This Row],[Analyte]],[1]analyte_order!$B:$B,[1]analyte_order!$C:$C)</f>
        <v>646-83-3</v>
      </c>
      <c r="K6207">
        <f>_xlfn.XLOOKUP(Table1_1[[#This Row],[CAS_rn]],[1]analyte_order!$C:$C,[1]analyte_order!$E:$E)</f>
        <v>55</v>
      </c>
      <c r="L6207" s="3">
        <v>0.14149999999999999</v>
      </c>
    </row>
    <row r="6208" spans="1:12" x14ac:dyDescent="0.3">
      <c r="A6208" t="s">
        <v>294</v>
      </c>
      <c r="B6208" s="1">
        <v>44427</v>
      </c>
      <c r="C6208" s="1" t="str">
        <f t="shared" si="96"/>
        <v>21231</v>
      </c>
      <c r="D6208" t="s">
        <v>250</v>
      </c>
      <c r="E6208" t="s">
        <v>120</v>
      </c>
      <c r="F6208" t="s">
        <v>190</v>
      </c>
      <c r="G6208">
        <v>28.5</v>
      </c>
      <c r="H6208">
        <v>399.9</v>
      </c>
      <c r="I6208" t="s">
        <v>55</v>
      </c>
      <c r="J6208" t="str">
        <f>_xlfn.XLOOKUP(Table1_1[[#This Row],[Analyte]],[1]analyte_order!$B:$B,[1]analyte_order!$C:$C)</f>
        <v>678-41-1</v>
      </c>
      <c r="K6208">
        <f>_xlfn.XLOOKUP(Table1_1[[#This Row],[CAS_rn]],[1]analyte_order!$C:$C,[1]analyte_order!$E:$E)</f>
        <v>56</v>
      </c>
      <c r="L6208" s="3">
        <v>0.14149999999999999</v>
      </c>
    </row>
    <row r="6209" spans="1:12" x14ac:dyDescent="0.3">
      <c r="A6209" t="s">
        <v>294</v>
      </c>
      <c r="B6209" s="1">
        <v>44427</v>
      </c>
      <c r="C6209" s="1" t="str">
        <f t="shared" si="96"/>
        <v>21231</v>
      </c>
      <c r="D6209" t="s">
        <v>250</v>
      </c>
      <c r="E6209" t="s">
        <v>120</v>
      </c>
      <c r="F6209" t="s">
        <v>190</v>
      </c>
      <c r="G6209">
        <v>28.5</v>
      </c>
      <c r="H6209">
        <v>399.9</v>
      </c>
      <c r="I6209" t="s">
        <v>56</v>
      </c>
      <c r="J6209" t="str">
        <f>_xlfn.XLOOKUP(Table1_1[[#This Row],[Analyte]],[1]analyte_order!$B:$B,[1]analyte_order!$C:$C)</f>
        <v>2965-52-8</v>
      </c>
      <c r="K6209">
        <f>_xlfn.XLOOKUP(Table1_1[[#This Row],[CAS_rn]],[1]analyte_order!$C:$C,[1]analyte_order!$E:$E)</f>
        <v>57</v>
      </c>
      <c r="L6209" s="3">
        <v>0.14149999999999999</v>
      </c>
    </row>
    <row r="6210" spans="1:12" x14ac:dyDescent="0.3">
      <c r="A6210" t="s">
        <v>295</v>
      </c>
      <c r="B6210" s="1">
        <v>44427</v>
      </c>
      <c r="C6210" s="1" t="str">
        <f t="shared" ref="C6210:C6273" si="97">TEXT(B6210,"yy")&amp;TEXT((B6210-DATEVALUE("1/1/"&amp;TEXT(B6210,"yy"))+1),"000")</f>
        <v>21231</v>
      </c>
      <c r="D6210" t="s">
        <v>250</v>
      </c>
      <c r="E6210" t="s">
        <v>110</v>
      </c>
      <c r="F6210" t="s">
        <v>111</v>
      </c>
      <c r="G6210">
        <v>24</v>
      </c>
      <c r="H6210">
        <v>228.15</v>
      </c>
      <c r="I6210" t="s">
        <v>7</v>
      </c>
      <c r="J6210" t="str">
        <f>_xlfn.XLOOKUP(Table1_1[[#This Row],[Analyte]],[1]analyte_order!$B:$B,[1]analyte_order!$C:$C)</f>
        <v>375-22-4</v>
      </c>
      <c r="K6210">
        <f>_xlfn.XLOOKUP(Table1_1[[#This Row],[CAS_rn]],[1]analyte_order!$C:$C,[1]analyte_order!$E:$E)</f>
        <v>1</v>
      </c>
      <c r="L6210" s="3">
        <v>2.59</v>
      </c>
    </row>
    <row r="6211" spans="1:12" x14ac:dyDescent="0.3">
      <c r="A6211" t="s">
        <v>295</v>
      </c>
      <c r="B6211" s="1">
        <v>44427</v>
      </c>
      <c r="C6211" s="1" t="str">
        <f t="shared" si="97"/>
        <v>21231</v>
      </c>
      <c r="D6211" t="s">
        <v>250</v>
      </c>
      <c r="E6211" t="s">
        <v>110</v>
      </c>
      <c r="F6211" t="s">
        <v>111</v>
      </c>
      <c r="G6211">
        <v>24</v>
      </c>
      <c r="H6211">
        <v>228.15</v>
      </c>
      <c r="I6211" t="s">
        <v>8</v>
      </c>
      <c r="J6211" t="str">
        <f>_xlfn.XLOOKUP(Table1_1[[#This Row],[Analyte]],[1]analyte_order!$B:$B,[1]analyte_order!$C:$C)</f>
        <v>2706-90-3</v>
      </c>
      <c r="K6211">
        <f>_xlfn.XLOOKUP(Table1_1[[#This Row],[CAS_rn]],[1]analyte_order!$C:$C,[1]analyte_order!$E:$E)</f>
        <v>2</v>
      </c>
      <c r="L6211" s="3">
        <v>0.65</v>
      </c>
    </row>
    <row r="6212" spans="1:12" x14ac:dyDescent="0.3">
      <c r="A6212" t="s">
        <v>295</v>
      </c>
      <c r="B6212" s="1">
        <v>44427</v>
      </c>
      <c r="C6212" s="1" t="str">
        <f t="shared" si="97"/>
        <v>21231</v>
      </c>
      <c r="D6212" t="s">
        <v>250</v>
      </c>
      <c r="E6212" t="s">
        <v>110</v>
      </c>
      <c r="F6212" t="s">
        <v>111</v>
      </c>
      <c r="G6212">
        <v>24</v>
      </c>
      <c r="H6212">
        <v>228.15</v>
      </c>
      <c r="I6212" t="s">
        <v>9</v>
      </c>
      <c r="J6212" t="str">
        <f>_xlfn.XLOOKUP(Table1_1[[#This Row],[Analyte]],[1]analyte_order!$B:$B,[1]analyte_order!$C:$C)</f>
        <v>307-24-4</v>
      </c>
      <c r="K6212">
        <f>_xlfn.XLOOKUP(Table1_1[[#This Row],[CAS_rn]],[1]analyte_order!$C:$C,[1]analyte_order!$E:$E)</f>
        <v>3</v>
      </c>
      <c r="L6212" s="3">
        <v>0.25900000000000001</v>
      </c>
    </row>
    <row r="6213" spans="1:12" x14ac:dyDescent="0.3">
      <c r="A6213" t="s">
        <v>295</v>
      </c>
      <c r="B6213" s="1">
        <v>44427</v>
      </c>
      <c r="C6213" s="1" t="str">
        <f t="shared" si="97"/>
        <v>21231</v>
      </c>
      <c r="D6213" t="s">
        <v>250</v>
      </c>
      <c r="E6213" t="s">
        <v>110</v>
      </c>
      <c r="F6213" t="s">
        <v>111</v>
      </c>
      <c r="G6213">
        <v>24</v>
      </c>
      <c r="H6213">
        <v>228.15</v>
      </c>
      <c r="I6213" t="s">
        <v>10</v>
      </c>
      <c r="J6213" t="str">
        <f>_xlfn.XLOOKUP(Table1_1[[#This Row],[Analyte]],[1]analyte_order!$B:$B,[1]analyte_order!$C:$C)</f>
        <v>375-85-9</v>
      </c>
      <c r="K6213">
        <f>_xlfn.XLOOKUP(Table1_1[[#This Row],[CAS_rn]],[1]analyte_order!$C:$C,[1]analyte_order!$E:$E)</f>
        <v>4</v>
      </c>
      <c r="L6213" s="3">
        <v>0.25900000000000001</v>
      </c>
    </row>
    <row r="6214" spans="1:12" x14ac:dyDescent="0.3">
      <c r="A6214" t="s">
        <v>295</v>
      </c>
      <c r="B6214" s="1">
        <v>44427</v>
      </c>
      <c r="C6214" s="1" t="str">
        <f t="shared" si="97"/>
        <v>21231</v>
      </c>
      <c r="D6214" t="s">
        <v>250</v>
      </c>
      <c r="E6214" t="s">
        <v>110</v>
      </c>
      <c r="F6214" t="s">
        <v>111</v>
      </c>
      <c r="G6214">
        <v>24</v>
      </c>
      <c r="H6214">
        <v>228.15</v>
      </c>
      <c r="I6214" t="s">
        <v>11</v>
      </c>
      <c r="J6214" t="str">
        <f>_xlfn.XLOOKUP(Table1_1[[#This Row],[Analyte]],[1]analyte_order!$B:$B,[1]analyte_order!$C:$C)</f>
        <v>335-67-1</v>
      </c>
      <c r="K6214">
        <f>_xlfn.XLOOKUP(Table1_1[[#This Row],[CAS_rn]],[1]analyte_order!$C:$C,[1]analyte_order!$E:$E)</f>
        <v>5</v>
      </c>
      <c r="L6214" s="3">
        <v>0.25900000000000001</v>
      </c>
    </row>
    <row r="6215" spans="1:12" x14ac:dyDescent="0.3">
      <c r="A6215" t="s">
        <v>295</v>
      </c>
      <c r="B6215" s="1">
        <v>44427</v>
      </c>
      <c r="C6215" s="1" t="str">
        <f t="shared" si="97"/>
        <v>21231</v>
      </c>
      <c r="D6215" t="s">
        <v>250</v>
      </c>
      <c r="E6215" t="s">
        <v>110</v>
      </c>
      <c r="F6215" t="s">
        <v>111</v>
      </c>
      <c r="G6215">
        <v>24</v>
      </c>
      <c r="H6215">
        <v>228.15</v>
      </c>
      <c r="I6215" t="s">
        <v>12</v>
      </c>
      <c r="J6215" t="str">
        <f>_xlfn.XLOOKUP(Table1_1[[#This Row],[Analyte]],[1]analyte_order!$B:$B,[1]analyte_order!$C:$C)</f>
        <v>375-95-1</v>
      </c>
      <c r="K6215">
        <f>_xlfn.XLOOKUP(Table1_1[[#This Row],[CAS_rn]],[1]analyte_order!$C:$C,[1]analyte_order!$E:$E)</f>
        <v>6</v>
      </c>
      <c r="L6215" s="3">
        <v>0.25900000000000001</v>
      </c>
    </row>
    <row r="6216" spans="1:12" x14ac:dyDescent="0.3">
      <c r="A6216" t="s">
        <v>295</v>
      </c>
      <c r="B6216" s="1">
        <v>44427</v>
      </c>
      <c r="C6216" s="1" t="str">
        <f t="shared" si="97"/>
        <v>21231</v>
      </c>
      <c r="D6216" t="s">
        <v>250</v>
      </c>
      <c r="E6216" t="s">
        <v>110</v>
      </c>
      <c r="F6216" t="s">
        <v>111</v>
      </c>
      <c r="G6216">
        <v>24</v>
      </c>
      <c r="H6216">
        <v>228.15</v>
      </c>
      <c r="I6216" t="s">
        <v>19</v>
      </c>
      <c r="J6216" t="str">
        <f>_xlfn.XLOOKUP(Table1_1[[#This Row],[Analyte]],[1]analyte_order!$B:$B,[1]analyte_order!$C:$C)</f>
        <v>335-76-2</v>
      </c>
      <c r="K6216">
        <f>_xlfn.XLOOKUP(Table1_1[[#This Row],[CAS_rn]],[1]analyte_order!$C:$C,[1]analyte_order!$E:$E)</f>
        <v>7</v>
      </c>
      <c r="L6216" s="3">
        <v>16</v>
      </c>
    </row>
    <row r="6217" spans="1:12" x14ac:dyDescent="0.3">
      <c r="A6217" t="s">
        <v>295</v>
      </c>
      <c r="B6217" s="1">
        <v>44427</v>
      </c>
      <c r="C6217" s="1" t="str">
        <f t="shared" si="97"/>
        <v>21231</v>
      </c>
      <c r="D6217" t="s">
        <v>250</v>
      </c>
      <c r="E6217" t="s">
        <v>110</v>
      </c>
      <c r="F6217" t="s">
        <v>111</v>
      </c>
      <c r="G6217">
        <v>24</v>
      </c>
      <c r="H6217">
        <v>228.15</v>
      </c>
      <c r="I6217" t="s">
        <v>20</v>
      </c>
      <c r="J6217" t="str">
        <f>_xlfn.XLOOKUP(Table1_1[[#This Row],[Analyte]],[1]analyte_order!$B:$B,[1]analyte_order!$C:$C)</f>
        <v>2058-94-8</v>
      </c>
      <c r="K6217">
        <f>_xlfn.XLOOKUP(Table1_1[[#This Row],[CAS_rn]],[1]analyte_order!$C:$C,[1]analyte_order!$E:$E)</f>
        <v>8</v>
      </c>
      <c r="L6217" s="3">
        <v>29</v>
      </c>
    </row>
    <row r="6218" spans="1:12" x14ac:dyDescent="0.3">
      <c r="A6218" t="s">
        <v>295</v>
      </c>
      <c r="B6218" s="1">
        <v>44427</v>
      </c>
      <c r="C6218" s="1" t="str">
        <f t="shared" si="97"/>
        <v>21231</v>
      </c>
      <c r="D6218" t="s">
        <v>250</v>
      </c>
      <c r="E6218" t="s">
        <v>110</v>
      </c>
      <c r="F6218" t="s">
        <v>111</v>
      </c>
      <c r="G6218">
        <v>24</v>
      </c>
      <c r="H6218">
        <v>228.15</v>
      </c>
      <c r="I6218" t="s">
        <v>21</v>
      </c>
      <c r="J6218" t="str">
        <f>_xlfn.XLOOKUP(Table1_1[[#This Row],[Analyte]],[1]analyte_order!$B:$B,[1]analyte_order!$C:$C)</f>
        <v>307-55-1</v>
      </c>
      <c r="K6218">
        <f>_xlfn.XLOOKUP(Table1_1[[#This Row],[CAS_rn]],[1]analyte_order!$C:$C,[1]analyte_order!$E:$E)</f>
        <v>9</v>
      </c>
      <c r="L6218" s="3">
        <v>33</v>
      </c>
    </row>
    <row r="6219" spans="1:12" x14ac:dyDescent="0.3">
      <c r="A6219" t="s">
        <v>295</v>
      </c>
      <c r="B6219" s="1">
        <v>44427</v>
      </c>
      <c r="C6219" s="1" t="str">
        <f t="shared" si="97"/>
        <v>21231</v>
      </c>
      <c r="D6219" t="s">
        <v>250</v>
      </c>
      <c r="E6219" t="s">
        <v>110</v>
      </c>
      <c r="F6219" t="s">
        <v>111</v>
      </c>
      <c r="G6219">
        <v>24</v>
      </c>
      <c r="H6219">
        <v>228.15</v>
      </c>
      <c r="I6219" t="s">
        <v>22</v>
      </c>
      <c r="J6219" t="str">
        <f>_xlfn.XLOOKUP(Table1_1[[#This Row],[Analyte]],[1]analyte_order!$B:$B,[1]analyte_order!$C:$C)</f>
        <v>72629-94-8</v>
      </c>
      <c r="K6219">
        <f>_xlfn.XLOOKUP(Table1_1[[#This Row],[CAS_rn]],[1]analyte_order!$C:$C,[1]analyte_order!$E:$E)</f>
        <v>10</v>
      </c>
      <c r="L6219" s="3">
        <v>27.5</v>
      </c>
    </row>
    <row r="6220" spans="1:12" x14ac:dyDescent="0.3">
      <c r="A6220" t="s">
        <v>295</v>
      </c>
      <c r="B6220" s="1">
        <v>44427</v>
      </c>
      <c r="C6220" s="1" t="str">
        <f t="shared" si="97"/>
        <v>21231</v>
      </c>
      <c r="D6220" t="s">
        <v>250</v>
      </c>
      <c r="E6220" t="s">
        <v>110</v>
      </c>
      <c r="F6220" t="s">
        <v>111</v>
      </c>
      <c r="G6220">
        <v>24</v>
      </c>
      <c r="H6220">
        <v>228.15</v>
      </c>
      <c r="I6220" t="s">
        <v>23</v>
      </c>
      <c r="J6220" t="str">
        <f>_xlfn.XLOOKUP(Table1_1[[#This Row],[Analyte]],[1]analyte_order!$B:$B,[1]analyte_order!$C:$C)</f>
        <v>376-06-7</v>
      </c>
      <c r="K6220">
        <f>_xlfn.XLOOKUP(Table1_1[[#This Row],[CAS_rn]],[1]analyte_order!$C:$C,[1]analyte_order!$E:$E)</f>
        <v>11</v>
      </c>
      <c r="L6220" s="3">
        <v>21.7</v>
      </c>
    </row>
    <row r="6221" spans="1:12" x14ac:dyDescent="0.3">
      <c r="A6221" t="s">
        <v>295</v>
      </c>
      <c r="B6221" s="1">
        <v>44427</v>
      </c>
      <c r="C6221" s="1" t="str">
        <f t="shared" si="97"/>
        <v>21231</v>
      </c>
      <c r="D6221" t="s">
        <v>250</v>
      </c>
      <c r="E6221" t="s">
        <v>110</v>
      </c>
      <c r="F6221" t="s">
        <v>111</v>
      </c>
      <c r="G6221">
        <v>24</v>
      </c>
      <c r="H6221">
        <v>228.15</v>
      </c>
      <c r="I6221" t="s">
        <v>24</v>
      </c>
      <c r="J6221" t="str">
        <f>_xlfn.XLOOKUP(Table1_1[[#This Row],[Analyte]],[1]analyte_order!$B:$B,[1]analyte_order!$C:$C)</f>
        <v>67905-19-5</v>
      </c>
      <c r="K6221">
        <f>_xlfn.XLOOKUP(Table1_1[[#This Row],[CAS_rn]],[1]analyte_order!$C:$C,[1]analyte_order!$E:$E)</f>
        <v>12</v>
      </c>
      <c r="L6221" s="3">
        <v>0.25900000000000001</v>
      </c>
    </row>
    <row r="6222" spans="1:12" x14ac:dyDescent="0.3">
      <c r="A6222" t="s">
        <v>295</v>
      </c>
      <c r="B6222" s="1">
        <v>44427</v>
      </c>
      <c r="C6222" s="1" t="str">
        <f t="shared" si="97"/>
        <v>21231</v>
      </c>
      <c r="D6222" t="s">
        <v>250</v>
      </c>
      <c r="E6222" t="s">
        <v>110</v>
      </c>
      <c r="F6222" t="s">
        <v>111</v>
      </c>
      <c r="G6222">
        <v>24</v>
      </c>
      <c r="H6222">
        <v>228.15</v>
      </c>
      <c r="I6222" t="s">
        <v>13</v>
      </c>
      <c r="J6222" t="str">
        <f>_xlfn.XLOOKUP(Table1_1[[#This Row],[Analyte]],[1]analyte_order!$B:$B,[1]analyte_order!$C:$C)</f>
        <v>375-73-5</v>
      </c>
      <c r="K6222">
        <f>_xlfn.XLOOKUP(Table1_1[[#This Row],[CAS_rn]],[1]analyte_order!$C:$C,[1]analyte_order!$E:$E)</f>
        <v>14</v>
      </c>
      <c r="L6222" s="3">
        <v>0.25900000000000001</v>
      </c>
    </row>
    <row r="6223" spans="1:12" x14ac:dyDescent="0.3">
      <c r="A6223" t="s">
        <v>295</v>
      </c>
      <c r="B6223" s="1">
        <v>44427</v>
      </c>
      <c r="C6223" s="1" t="str">
        <f t="shared" si="97"/>
        <v>21231</v>
      </c>
      <c r="D6223" t="s">
        <v>250</v>
      </c>
      <c r="E6223" t="s">
        <v>110</v>
      </c>
      <c r="F6223" t="s">
        <v>111</v>
      </c>
      <c r="G6223">
        <v>24</v>
      </c>
      <c r="H6223">
        <v>228.15</v>
      </c>
      <c r="I6223" t="s">
        <v>14</v>
      </c>
      <c r="J6223" t="str">
        <f>_xlfn.XLOOKUP(Table1_1[[#This Row],[Analyte]],[1]analyte_order!$B:$B,[1]analyte_order!$C:$C)</f>
        <v>2706-91-4</v>
      </c>
      <c r="K6223">
        <f>_xlfn.XLOOKUP(Table1_1[[#This Row],[CAS_rn]],[1]analyte_order!$C:$C,[1]analyte_order!$E:$E)</f>
        <v>15</v>
      </c>
      <c r="L6223" s="3">
        <v>0.65</v>
      </c>
    </row>
    <row r="6224" spans="1:12" x14ac:dyDescent="0.3">
      <c r="A6224" t="s">
        <v>295</v>
      </c>
      <c r="B6224" s="1">
        <v>44427</v>
      </c>
      <c r="C6224" s="1" t="str">
        <f t="shared" si="97"/>
        <v>21231</v>
      </c>
      <c r="D6224" t="s">
        <v>250</v>
      </c>
      <c r="E6224" t="s">
        <v>110</v>
      </c>
      <c r="F6224" t="s">
        <v>111</v>
      </c>
      <c r="G6224">
        <v>24</v>
      </c>
      <c r="H6224">
        <v>228.15</v>
      </c>
      <c r="I6224" t="s">
        <v>15</v>
      </c>
      <c r="J6224" t="str">
        <f>_xlfn.XLOOKUP(Table1_1[[#This Row],[Analyte]],[1]analyte_order!$B:$B,[1]analyte_order!$C:$C)</f>
        <v>355-46-4</v>
      </c>
      <c r="K6224">
        <f>_xlfn.XLOOKUP(Table1_1[[#This Row],[CAS_rn]],[1]analyte_order!$C:$C,[1]analyte_order!$E:$E)</f>
        <v>16</v>
      </c>
      <c r="L6224" s="3">
        <v>13.8</v>
      </c>
    </row>
    <row r="6225" spans="1:12" x14ac:dyDescent="0.3">
      <c r="A6225" t="s">
        <v>295</v>
      </c>
      <c r="B6225" s="1">
        <v>44427</v>
      </c>
      <c r="C6225" s="1" t="str">
        <f t="shared" si="97"/>
        <v>21231</v>
      </c>
      <c r="D6225" t="s">
        <v>250</v>
      </c>
      <c r="E6225" t="s">
        <v>110</v>
      </c>
      <c r="F6225" t="s">
        <v>111</v>
      </c>
      <c r="G6225">
        <v>24</v>
      </c>
      <c r="H6225">
        <v>228.15</v>
      </c>
      <c r="I6225" t="s">
        <v>16</v>
      </c>
      <c r="J6225" t="str">
        <f>_xlfn.XLOOKUP(Table1_1[[#This Row],[Analyte]],[1]analyte_order!$B:$B,[1]analyte_order!$C:$C)</f>
        <v>375-92-8</v>
      </c>
      <c r="K6225">
        <f>_xlfn.XLOOKUP(Table1_1[[#This Row],[CAS_rn]],[1]analyte_order!$C:$C,[1]analyte_order!$E:$E)</f>
        <v>17</v>
      </c>
      <c r="L6225" s="3">
        <v>4.32</v>
      </c>
    </row>
    <row r="6226" spans="1:12" x14ac:dyDescent="0.3">
      <c r="A6226" t="s">
        <v>295</v>
      </c>
      <c r="B6226" s="1">
        <v>44427</v>
      </c>
      <c r="C6226" s="1" t="str">
        <f t="shared" si="97"/>
        <v>21231</v>
      </c>
      <c r="D6226" t="s">
        <v>250</v>
      </c>
      <c r="E6226" t="s">
        <v>110</v>
      </c>
      <c r="F6226" t="s">
        <v>111</v>
      </c>
      <c r="G6226">
        <v>24</v>
      </c>
      <c r="H6226">
        <v>228.15</v>
      </c>
      <c r="I6226" t="s">
        <v>17</v>
      </c>
      <c r="J6226" t="str">
        <f>_xlfn.XLOOKUP(Table1_1[[#This Row],[Analyte]],[1]analyte_order!$B:$B,[1]analyte_order!$C:$C)</f>
        <v>1763-23-1</v>
      </c>
      <c r="K6226">
        <f>_xlfn.XLOOKUP(Table1_1[[#This Row],[CAS_rn]],[1]analyte_order!$C:$C,[1]analyte_order!$E:$E)</f>
        <v>18</v>
      </c>
      <c r="L6226" s="3">
        <v>6260</v>
      </c>
    </row>
    <row r="6227" spans="1:12" x14ac:dyDescent="0.3">
      <c r="A6227" t="s">
        <v>295</v>
      </c>
      <c r="B6227" s="1">
        <v>44427</v>
      </c>
      <c r="C6227" s="1" t="str">
        <f t="shared" si="97"/>
        <v>21231</v>
      </c>
      <c r="D6227" t="s">
        <v>250</v>
      </c>
      <c r="E6227" t="s">
        <v>110</v>
      </c>
      <c r="F6227" t="s">
        <v>111</v>
      </c>
      <c r="G6227">
        <v>24</v>
      </c>
      <c r="H6227">
        <v>228.15</v>
      </c>
      <c r="I6227" t="s">
        <v>25</v>
      </c>
      <c r="J6227" t="str">
        <f>_xlfn.XLOOKUP(Table1_1[[#This Row],[Analyte]],[1]analyte_order!$B:$B,[1]analyte_order!$C:$C)</f>
        <v>68259-12-1</v>
      </c>
      <c r="K6227">
        <f>_xlfn.XLOOKUP(Table1_1[[#This Row],[CAS_rn]],[1]analyte_order!$C:$C,[1]analyte_order!$E:$E)</f>
        <v>19</v>
      </c>
      <c r="L6227" s="3">
        <v>46.4</v>
      </c>
    </row>
    <row r="6228" spans="1:12" x14ac:dyDescent="0.3">
      <c r="A6228" t="s">
        <v>295</v>
      </c>
      <c r="B6228" s="1">
        <v>44427</v>
      </c>
      <c r="C6228" s="1" t="str">
        <f t="shared" si="97"/>
        <v>21231</v>
      </c>
      <c r="D6228" t="s">
        <v>250</v>
      </c>
      <c r="E6228" t="s">
        <v>110</v>
      </c>
      <c r="F6228" t="s">
        <v>111</v>
      </c>
      <c r="G6228">
        <v>24</v>
      </c>
      <c r="H6228">
        <v>228.15</v>
      </c>
      <c r="I6228" t="s">
        <v>26</v>
      </c>
      <c r="J6228" t="str">
        <f>_xlfn.XLOOKUP(Table1_1[[#This Row],[Analyte]],[1]analyte_order!$B:$B,[1]analyte_order!$C:$C)</f>
        <v>335-77-3</v>
      </c>
      <c r="K6228">
        <f>_xlfn.XLOOKUP(Table1_1[[#This Row],[CAS_rn]],[1]analyte_order!$C:$C,[1]analyte_order!$E:$E)</f>
        <v>20</v>
      </c>
      <c r="L6228" s="3">
        <v>59.9</v>
      </c>
    </row>
    <row r="6229" spans="1:12" x14ac:dyDescent="0.3">
      <c r="A6229" t="s">
        <v>295</v>
      </c>
      <c r="B6229" s="1">
        <v>44427</v>
      </c>
      <c r="C6229" s="1" t="str">
        <f t="shared" si="97"/>
        <v>21231</v>
      </c>
      <c r="D6229" t="s">
        <v>250</v>
      </c>
      <c r="E6229" t="s">
        <v>110</v>
      </c>
      <c r="F6229" t="s">
        <v>111</v>
      </c>
      <c r="G6229">
        <v>24</v>
      </c>
      <c r="H6229">
        <v>228.15</v>
      </c>
      <c r="I6229" t="s">
        <v>27</v>
      </c>
      <c r="J6229" t="str">
        <f>_xlfn.XLOOKUP(Table1_1[[#This Row],[Analyte]],[1]analyte_order!$B:$B,[1]analyte_order!$C:$C)</f>
        <v>79780-39-5</v>
      </c>
      <c r="K6229">
        <f>_xlfn.XLOOKUP(Table1_1[[#This Row],[CAS_rn]],[1]analyte_order!$C:$C,[1]analyte_order!$E:$E)</f>
        <v>21</v>
      </c>
      <c r="L6229" s="3">
        <v>23.3</v>
      </c>
    </row>
    <row r="6230" spans="1:12" x14ac:dyDescent="0.3">
      <c r="A6230" t="s">
        <v>295</v>
      </c>
      <c r="B6230" s="1">
        <v>44427</v>
      </c>
      <c r="C6230" s="1" t="str">
        <f t="shared" si="97"/>
        <v>21231</v>
      </c>
      <c r="D6230" t="s">
        <v>250</v>
      </c>
      <c r="E6230" t="s">
        <v>110</v>
      </c>
      <c r="F6230" t="s">
        <v>111</v>
      </c>
      <c r="G6230">
        <v>24</v>
      </c>
      <c r="H6230">
        <v>228.15</v>
      </c>
      <c r="I6230" t="s">
        <v>28</v>
      </c>
      <c r="J6230" t="str">
        <f>_xlfn.XLOOKUP(Table1_1[[#This Row],[Analyte]],[1]analyte_order!$B:$B,[1]analyte_order!$C:$C)</f>
        <v>757124-72-4</v>
      </c>
      <c r="K6230">
        <f>_xlfn.XLOOKUP(Table1_1[[#This Row],[CAS_rn]],[1]analyte_order!$C:$C,[1]analyte_order!$E:$E)</f>
        <v>22</v>
      </c>
      <c r="L6230" s="3">
        <v>1.2949999999999999</v>
      </c>
    </row>
    <row r="6231" spans="1:12" x14ac:dyDescent="0.3">
      <c r="A6231" t="s">
        <v>295</v>
      </c>
      <c r="B6231" s="1">
        <v>44427</v>
      </c>
      <c r="C6231" s="1" t="str">
        <f t="shared" si="97"/>
        <v>21231</v>
      </c>
      <c r="D6231" t="s">
        <v>250</v>
      </c>
      <c r="E6231" t="s">
        <v>110</v>
      </c>
      <c r="F6231" t="s">
        <v>111</v>
      </c>
      <c r="G6231">
        <v>24</v>
      </c>
      <c r="H6231">
        <v>228.15</v>
      </c>
      <c r="I6231" t="s">
        <v>18</v>
      </c>
      <c r="J6231" t="str">
        <f>_xlfn.XLOOKUP(Table1_1[[#This Row],[Analyte]],[1]analyte_order!$B:$B,[1]analyte_order!$C:$C)</f>
        <v>27619-97-2</v>
      </c>
      <c r="K6231">
        <f>_xlfn.XLOOKUP(Table1_1[[#This Row],[CAS_rn]],[1]analyte_order!$C:$C,[1]analyte_order!$E:$E)</f>
        <v>23</v>
      </c>
      <c r="L6231" s="3">
        <v>0.25900000000000001</v>
      </c>
    </row>
    <row r="6232" spans="1:12" x14ac:dyDescent="0.3">
      <c r="A6232" t="s">
        <v>295</v>
      </c>
      <c r="B6232" s="1">
        <v>44427</v>
      </c>
      <c r="C6232" s="1" t="str">
        <f t="shared" si="97"/>
        <v>21231</v>
      </c>
      <c r="D6232" t="s">
        <v>250</v>
      </c>
      <c r="E6232" t="s">
        <v>110</v>
      </c>
      <c r="F6232" t="s">
        <v>111</v>
      </c>
      <c r="G6232">
        <v>24</v>
      </c>
      <c r="H6232">
        <v>228.15</v>
      </c>
      <c r="I6232" t="s">
        <v>29</v>
      </c>
      <c r="J6232" t="str">
        <f>_xlfn.XLOOKUP(Table1_1[[#This Row],[Analyte]],[1]analyte_order!$B:$B,[1]analyte_order!$C:$C)</f>
        <v>39108-34-4</v>
      </c>
      <c r="K6232">
        <f>_xlfn.XLOOKUP(Table1_1[[#This Row],[CAS_rn]],[1]analyte_order!$C:$C,[1]analyte_order!$E:$E)</f>
        <v>24</v>
      </c>
      <c r="L6232" s="3">
        <v>2.23</v>
      </c>
    </row>
    <row r="6233" spans="1:12" x14ac:dyDescent="0.3">
      <c r="A6233" t="s">
        <v>295</v>
      </c>
      <c r="B6233" s="1">
        <v>44427</v>
      </c>
      <c r="C6233" s="1" t="str">
        <f t="shared" si="97"/>
        <v>21231</v>
      </c>
      <c r="D6233" t="s">
        <v>250</v>
      </c>
      <c r="E6233" t="s">
        <v>110</v>
      </c>
      <c r="F6233" t="s">
        <v>111</v>
      </c>
      <c r="G6233">
        <v>24</v>
      </c>
      <c r="H6233">
        <v>228.15</v>
      </c>
      <c r="I6233" t="s">
        <v>30</v>
      </c>
      <c r="J6233" t="str">
        <f>_xlfn.XLOOKUP(Table1_1[[#This Row],[Analyte]],[1]analyte_order!$B:$B,[1]analyte_order!$C:$C)</f>
        <v>120226-60-0</v>
      </c>
      <c r="K6233">
        <f>_xlfn.XLOOKUP(Table1_1[[#This Row],[CAS_rn]],[1]analyte_order!$C:$C,[1]analyte_order!$E:$E)</f>
        <v>25</v>
      </c>
      <c r="L6233" s="3">
        <v>6.02</v>
      </c>
    </row>
    <row r="6234" spans="1:12" x14ac:dyDescent="0.3">
      <c r="A6234" t="s">
        <v>295</v>
      </c>
      <c r="B6234" s="1">
        <v>44427</v>
      </c>
      <c r="C6234" s="1" t="str">
        <f t="shared" si="97"/>
        <v>21231</v>
      </c>
      <c r="D6234" t="s">
        <v>250</v>
      </c>
      <c r="E6234" t="s">
        <v>110</v>
      </c>
      <c r="F6234" t="s">
        <v>111</v>
      </c>
      <c r="G6234">
        <v>24</v>
      </c>
      <c r="H6234">
        <v>228.15</v>
      </c>
      <c r="I6234" t="s">
        <v>31</v>
      </c>
      <c r="J6234" t="str">
        <f>_xlfn.XLOOKUP(Table1_1[[#This Row],[Analyte]],[1]analyte_order!$B:$B,[1]analyte_order!$C:$C)</f>
        <v>2355-31-9</v>
      </c>
      <c r="K6234">
        <f>_xlfn.XLOOKUP(Table1_1[[#This Row],[CAS_rn]],[1]analyte_order!$C:$C,[1]analyte_order!$E:$E)</f>
        <v>26</v>
      </c>
      <c r="L6234" s="3">
        <v>0.25900000000000001</v>
      </c>
    </row>
    <row r="6235" spans="1:12" x14ac:dyDescent="0.3">
      <c r="A6235" t="s">
        <v>295</v>
      </c>
      <c r="B6235" s="1">
        <v>44427</v>
      </c>
      <c r="C6235" s="1" t="str">
        <f t="shared" si="97"/>
        <v>21231</v>
      </c>
      <c r="D6235" t="s">
        <v>250</v>
      </c>
      <c r="E6235" t="s">
        <v>110</v>
      </c>
      <c r="F6235" t="s">
        <v>111</v>
      </c>
      <c r="G6235">
        <v>24</v>
      </c>
      <c r="H6235">
        <v>228.15</v>
      </c>
      <c r="I6235" t="s">
        <v>32</v>
      </c>
      <c r="J6235" t="str">
        <f>_xlfn.XLOOKUP(Table1_1[[#This Row],[Analyte]],[1]analyte_order!$B:$B,[1]analyte_order!$C:$C)</f>
        <v>2991-50-6</v>
      </c>
      <c r="K6235">
        <f>_xlfn.XLOOKUP(Table1_1[[#This Row],[CAS_rn]],[1]analyte_order!$C:$C,[1]analyte_order!$E:$E)</f>
        <v>27</v>
      </c>
      <c r="L6235" s="3">
        <v>0.25900000000000001</v>
      </c>
    </row>
    <row r="6236" spans="1:12" x14ac:dyDescent="0.3">
      <c r="A6236" t="s">
        <v>295</v>
      </c>
      <c r="B6236" s="1">
        <v>44427</v>
      </c>
      <c r="C6236" s="1" t="str">
        <f t="shared" si="97"/>
        <v>21231</v>
      </c>
      <c r="D6236" t="s">
        <v>250</v>
      </c>
      <c r="E6236" t="s">
        <v>110</v>
      </c>
      <c r="F6236" t="s">
        <v>111</v>
      </c>
      <c r="G6236">
        <v>24</v>
      </c>
      <c r="H6236">
        <v>228.15</v>
      </c>
      <c r="I6236" t="s">
        <v>33</v>
      </c>
      <c r="J6236" t="str">
        <f>_xlfn.XLOOKUP(Table1_1[[#This Row],[Analyte]],[1]analyte_order!$B:$B,[1]analyte_order!$C:$C)</f>
        <v>754-91-6</v>
      </c>
      <c r="K6236">
        <f>_xlfn.XLOOKUP(Table1_1[[#This Row],[CAS_rn]],[1]analyte_order!$C:$C,[1]analyte_order!$E:$E)</f>
        <v>28</v>
      </c>
      <c r="L6236" s="3">
        <v>6.63</v>
      </c>
    </row>
    <row r="6237" spans="1:12" x14ac:dyDescent="0.3">
      <c r="A6237" t="s">
        <v>295</v>
      </c>
      <c r="B6237" s="1">
        <v>44427</v>
      </c>
      <c r="C6237" s="1" t="str">
        <f t="shared" si="97"/>
        <v>21231</v>
      </c>
      <c r="D6237" t="s">
        <v>250</v>
      </c>
      <c r="E6237" t="s">
        <v>110</v>
      </c>
      <c r="F6237" t="s">
        <v>111</v>
      </c>
      <c r="G6237">
        <v>24</v>
      </c>
      <c r="H6237">
        <v>228.15</v>
      </c>
      <c r="I6237" t="s">
        <v>34</v>
      </c>
      <c r="J6237" t="str">
        <f>_xlfn.XLOOKUP(Table1_1[[#This Row],[Analyte]],[1]analyte_order!$B:$B,[1]analyte_order!$C:$C)</f>
        <v>2806-24-8</v>
      </c>
      <c r="K6237">
        <f>_xlfn.XLOOKUP(Table1_1[[#This Row],[CAS_rn]],[1]analyte_order!$C:$C,[1]analyte_order!$E:$E)</f>
        <v>29</v>
      </c>
      <c r="L6237" s="3">
        <v>0.65</v>
      </c>
    </row>
    <row r="6238" spans="1:12" x14ac:dyDescent="0.3">
      <c r="A6238" t="s">
        <v>295</v>
      </c>
      <c r="B6238" s="1">
        <v>44427</v>
      </c>
      <c r="C6238" s="1" t="str">
        <f t="shared" si="97"/>
        <v>21231</v>
      </c>
      <c r="D6238" t="s">
        <v>250</v>
      </c>
      <c r="E6238" t="s">
        <v>110</v>
      </c>
      <c r="F6238" t="s">
        <v>111</v>
      </c>
      <c r="G6238">
        <v>24</v>
      </c>
      <c r="H6238">
        <v>228.15</v>
      </c>
      <c r="I6238" t="s">
        <v>35</v>
      </c>
      <c r="J6238" t="str">
        <f>_xlfn.XLOOKUP(Table1_1[[#This Row],[Analyte]],[1]analyte_order!$B:$B,[1]analyte_order!$C:$C)</f>
        <v>31506-32-8</v>
      </c>
      <c r="K6238">
        <f>_xlfn.XLOOKUP(Table1_1[[#This Row],[CAS_rn]],[1]analyte_order!$C:$C,[1]analyte_order!$E:$E)</f>
        <v>30</v>
      </c>
      <c r="L6238" s="3">
        <v>1.2949999999999999</v>
      </c>
    </row>
    <row r="6239" spans="1:12" x14ac:dyDescent="0.3">
      <c r="A6239" t="s">
        <v>295</v>
      </c>
      <c r="B6239" s="1">
        <v>44427</v>
      </c>
      <c r="C6239" s="1" t="str">
        <f t="shared" si="97"/>
        <v>21231</v>
      </c>
      <c r="D6239" t="s">
        <v>250</v>
      </c>
      <c r="E6239" t="s">
        <v>110</v>
      </c>
      <c r="F6239" t="s">
        <v>111</v>
      </c>
      <c r="G6239">
        <v>24</v>
      </c>
      <c r="H6239">
        <v>228.15</v>
      </c>
      <c r="I6239" t="s">
        <v>36</v>
      </c>
      <c r="J6239" t="str">
        <f>_xlfn.XLOOKUP(Table1_1[[#This Row],[Analyte]],[1]analyte_order!$B:$B,[1]analyte_order!$C:$C)</f>
        <v>4151-50-2</v>
      </c>
      <c r="K6239">
        <f>_xlfn.XLOOKUP(Table1_1[[#This Row],[CAS_rn]],[1]analyte_order!$C:$C,[1]analyte_order!$E:$E)</f>
        <v>31</v>
      </c>
      <c r="L6239" s="3">
        <v>0.25900000000000001</v>
      </c>
    </row>
    <row r="6240" spans="1:12" x14ac:dyDescent="0.3">
      <c r="A6240" t="s">
        <v>295</v>
      </c>
      <c r="B6240" s="1">
        <v>44427</v>
      </c>
      <c r="C6240" s="1" t="str">
        <f t="shared" si="97"/>
        <v>21231</v>
      </c>
      <c r="D6240" t="s">
        <v>250</v>
      </c>
      <c r="E6240" t="s">
        <v>110</v>
      </c>
      <c r="F6240" t="s">
        <v>111</v>
      </c>
      <c r="G6240">
        <v>24</v>
      </c>
      <c r="H6240">
        <v>228.15</v>
      </c>
      <c r="I6240" t="s">
        <v>37</v>
      </c>
      <c r="J6240" t="str">
        <f>_xlfn.XLOOKUP(Table1_1[[#This Row],[Analyte]],[1]analyte_order!$B:$B,[1]analyte_order!$C:$C)</f>
        <v>13252-13-6</v>
      </c>
      <c r="K6240">
        <f>_xlfn.XLOOKUP(Table1_1[[#This Row],[CAS_rn]],[1]analyte_order!$C:$C,[1]analyte_order!$E:$E)</f>
        <v>34</v>
      </c>
      <c r="L6240" s="3">
        <v>0.25900000000000001</v>
      </c>
    </row>
    <row r="6241" spans="1:12" x14ac:dyDescent="0.3">
      <c r="A6241" t="s">
        <v>295</v>
      </c>
      <c r="B6241" s="1">
        <v>44427</v>
      </c>
      <c r="C6241" s="1" t="str">
        <f t="shared" si="97"/>
        <v>21231</v>
      </c>
      <c r="D6241" t="s">
        <v>250</v>
      </c>
      <c r="E6241" t="s">
        <v>110</v>
      </c>
      <c r="F6241" t="s">
        <v>111</v>
      </c>
      <c r="G6241">
        <v>24</v>
      </c>
      <c r="H6241">
        <v>228.15</v>
      </c>
      <c r="I6241" t="s">
        <v>38</v>
      </c>
      <c r="J6241" t="str">
        <f>_xlfn.XLOOKUP(Table1_1[[#This Row],[Analyte]],[1]analyte_order!$B:$B,[1]analyte_order!$C:$C)</f>
        <v>919005-14-4</v>
      </c>
      <c r="K6241">
        <f>_xlfn.XLOOKUP(Table1_1[[#This Row],[CAS_rn]],[1]analyte_order!$C:$C,[1]analyte_order!$E:$E)</f>
        <v>35</v>
      </c>
      <c r="L6241" s="3">
        <v>0.25900000000000001</v>
      </c>
    </row>
    <row r="6242" spans="1:12" x14ac:dyDescent="0.3">
      <c r="A6242" t="s">
        <v>295</v>
      </c>
      <c r="B6242" s="1">
        <v>44427</v>
      </c>
      <c r="C6242" s="1" t="str">
        <f t="shared" si="97"/>
        <v>21231</v>
      </c>
      <c r="D6242" t="s">
        <v>250</v>
      </c>
      <c r="E6242" t="s">
        <v>110</v>
      </c>
      <c r="F6242" t="s">
        <v>111</v>
      </c>
      <c r="G6242">
        <v>24</v>
      </c>
      <c r="H6242">
        <v>228.15</v>
      </c>
      <c r="I6242" t="s">
        <v>39</v>
      </c>
      <c r="J6242" t="str">
        <f>_xlfn.XLOOKUP(Table1_1[[#This Row],[Analyte]],[1]analyte_order!$B:$B,[1]analyte_order!$C:$C)</f>
        <v>756426-58-1</v>
      </c>
      <c r="K6242">
        <f>_xlfn.XLOOKUP(Table1_1[[#This Row],[CAS_rn]],[1]analyte_order!$C:$C,[1]analyte_order!$E:$E)</f>
        <v>36</v>
      </c>
      <c r="L6242" s="3">
        <v>1.2949999999999999</v>
      </c>
    </row>
    <row r="6243" spans="1:12" x14ac:dyDescent="0.3">
      <c r="A6243" t="s">
        <v>295</v>
      </c>
      <c r="B6243" s="1">
        <v>44427</v>
      </c>
      <c r="C6243" s="1" t="str">
        <f t="shared" si="97"/>
        <v>21231</v>
      </c>
      <c r="D6243" t="s">
        <v>250</v>
      </c>
      <c r="E6243" t="s">
        <v>110</v>
      </c>
      <c r="F6243" t="s">
        <v>111</v>
      </c>
      <c r="G6243">
        <v>24</v>
      </c>
      <c r="H6243">
        <v>228.15</v>
      </c>
      <c r="I6243" t="s">
        <v>40</v>
      </c>
      <c r="J6243" t="str">
        <f>_xlfn.XLOOKUP(Table1_1[[#This Row],[Analyte]],[1]analyte_order!$B:$B,[1]analyte_order!$C:$C)</f>
        <v>763051-92-9</v>
      </c>
      <c r="K6243">
        <f>_xlfn.XLOOKUP(Table1_1[[#This Row],[CAS_rn]],[1]analyte_order!$C:$C,[1]analyte_order!$E:$E)</f>
        <v>37</v>
      </c>
      <c r="L6243" s="3">
        <v>1.2949999999999999</v>
      </c>
    </row>
    <row r="6244" spans="1:12" x14ac:dyDescent="0.3">
      <c r="A6244" t="s">
        <v>295</v>
      </c>
      <c r="B6244" s="1">
        <v>44427</v>
      </c>
      <c r="C6244" s="1" t="str">
        <f t="shared" si="97"/>
        <v>21231</v>
      </c>
      <c r="D6244" t="s">
        <v>250</v>
      </c>
      <c r="E6244" t="s">
        <v>110</v>
      </c>
      <c r="F6244" t="s">
        <v>111</v>
      </c>
      <c r="G6244">
        <v>24</v>
      </c>
      <c r="H6244">
        <v>228.15</v>
      </c>
      <c r="I6244" t="s">
        <v>41</v>
      </c>
      <c r="J6244" t="str">
        <f>_xlfn.XLOOKUP(Table1_1[[#This Row],[Analyte]],[1]analyte_order!$B:$B,[1]analyte_order!$C:$C)</f>
        <v>356-02-5</v>
      </c>
      <c r="K6244">
        <f>_xlfn.XLOOKUP(Table1_1[[#This Row],[CAS_rn]],[1]analyte_order!$C:$C,[1]analyte_order!$E:$E)</f>
        <v>38</v>
      </c>
      <c r="L6244" s="3">
        <v>2.59</v>
      </c>
    </row>
    <row r="6245" spans="1:12" x14ac:dyDescent="0.3">
      <c r="A6245" t="s">
        <v>295</v>
      </c>
      <c r="B6245" s="1">
        <v>44427</v>
      </c>
      <c r="C6245" s="1" t="str">
        <f t="shared" si="97"/>
        <v>21231</v>
      </c>
      <c r="D6245" t="s">
        <v>250</v>
      </c>
      <c r="E6245" t="s">
        <v>110</v>
      </c>
      <c r="F6245" t="s">
        <v>111</v>
      </c>
      <c r="G6245">
        <v>24</v>
      </c>
      <c r="H6245">
        <v>228.15</v>
      </c>
      <c r="I6245" t="s">
        <v>42</v>
      </c>
      <c r="J6245" t="str">
        <f>_xlfn.XLOOKUP(Table1_1[[#This Row],[Analyte]],[1]analyte_order!$B:$B,[1]analyte_order!$C:$C)</f>
        <v>914637-49-3</v>
      </c>
      <c r="K6245">
        <f>_xlfn.XLOOKUP(Table1_1[[#This Row],[CAS_rn]],[1]analyte_order!$C:$C,[1]analyte_order!$E:$E)</f>
        <v>39</v>
      </c>
      <c r="L6245" s="3">
        <v>1.2949999999999999</v>
      </c>
    </row>
    <row r="6246" spans="1:12" x14ac:dyDescent="0.3">
      <c r="A6246" t="s">
        <v>295</v>
      </c>
      <c r="B6246" s="1">
        <v>44427</v>
      </c>
      <c r="C6246" s="1" t="str">
        <f t="shared" si="97"/>
        <v>21231</v>
      </c>
      <c r="D6246" t="s">
        <v>250</v>
      </c>
      <c r="E6246" t="s">
        <v>110</v>
      </c>
      <c r="F6246" t="s">
        <v>111</v>
      </c>
      <c r="G6246">
        <v>24</v>
      </c>
      <c r="H6246">
        <v>228.15</v>
      </c>
      <c r="I6246" t="s">
        <v>43</v>
      </c>
      <c r="J6246" t="str">
        <f>_xlfn.XLOOKUP(Table1_1[[#This Row],[Analyte]],[1]analyte_order!$B:$B,[1]analyte_order!$C:$C)</f>
        <v>812-70-4</v>
      </c>
      <c r="K6246">
        <f>_xlfn.XLOOKUP(Table1_1[[#This Row],[CAS_rn]],[1]analyte_order!$C:$C,[1]analyte_order!$E:$E)</f>
        <v>40</v>
      </c>
      <c r="L6246" s="3">
        <v>0.65</v>
      </c>
    </row>
    <row r="6247" spans="1:12" x14ac:dyDescent="0.3">
      <c r="A6247" t="s">
        <v>295</v>
      </c>
      <c r="B6247" s="1">
        <v>44427</v>
      </c>
      <c r="C6247" s="1" t="str">
        <f t="shared" si="97"/>
        <v>21231</v>
      </c>
      <c r="D6247" t="s">
        <v>250</v>
      </c>
      <c r="E6247" t="s">
        <v>110</v>
      </c>
      <c r="F6247" t="s">
        <v>111</v>
      </c>
      <c r="G6247">
        <v>24</v>
      </c>
      <c r="H6247">
        <v>228.15</v>
      </c>
      <c r="I6247" t="s">
        <v>44</v>
      </c>
      <c r="J6247" t="str">
        <f>_xlfn.XLOOKUP(Table1_1[[#This Row],[Analyte]],[1]analyte_order!$B:$B,[1]analyte_order!$C:$C)</f>
        <v>53826-12-3</v>
      </c>
      <c r="K6247">
        <f>_xlfn.XLOOKUP(Table1_1[[#This Row],[CAS_rn]],[1]analyte_order!$C:$C,[1]analyte_order!$E:$E)</f>
        <v>41</v>
      </c>
      <c r="L6247" s="3">
        <v>0.65</v>
      </c>
    </row>
    <row r="6248" spans="1:12" x14ac:dyDescent="0.3">
      <c r="A6248" t="s">
        <v>295</v>
      </c>
      <c r="B6248" s="1">
        <v>44427</v>
      </c>
      <c r="C6248" s="1" t="str">
        <f t="shared" si="97"/>
        <v>21231</v>
      </c>
      <c r="D6248" t="s">
        <v>250</v>
      </c>
      <c r="E6248" t="s">
        <v>110</v>
      </c>
      <c r="F6248" t="s">
        <v>111</v>
      </c>
      <c r="G6248">
        <v>24</v>
      </c>
      <c r="H6248">
        <v>228.15</v>
      </c>
      <c r="I6248" t="s">
        <v>45</v>
      </c>
      <c r="J6248" t="str">
        <f>_xlfn.XLOOKUP(Table1_1[[#This Row],[Analyte]],[1]analyte_order!$B:$B,[1]analyte_order!$C:$C)</f>
        <v>27854-31-5</v>
      </c>
      <c r="K6248">
        <f>_xlfn.XLOOKUP(Table1_1[[#This Row],[CAS_rn]],[1]analyte_order!$C:$C,[1]analyte_order!$E:$E)</f>
        <v>42</v>
      </c>
      <c r="L6248" s="3">
        <v>2.59</v>
      </c>
    </row>
    <row r="6249" spans="1:12" x14ac:dyDescent="0.3">
      <c r="A6249" t="s">
        <v>295</v>
      </c>
      <c r="B6249" s="1">
        <v>44427</v>
      </c>
      <c r="C6249" s="1" t="str">
        <f t="shared" si="97"/>
        <v>21231</v>
      </c>
      <c r="D6249" t="s">
        <v>250</v>
      </c>
      <c r="E6249" t="s">
        <v>110</v>
      </c>
      <c r="F6249" t="s">
        <v>111</v>
      </c>
      <c r="G6249">
        <v>24</v>
      </c>
      <c r="H6249">
        <v>228.15</v>
      </c>
      <c r="I6249" t="s">
        <v>46</v>
      </c>
      <c r="J6249" t="str">
        <f>_xlfn.XLOOKUP(Table1_1[[#This Row],[Analyte]],[1]analyte_order!$B:$B,[1]analyte_order!$C:$C)</f>
        <v>53826-13-4</v>
      </c>
      <c r="K6249">
        <f>_xlfn.XLOOKUP(Table1_1[[#This Row],[CAS_rn]],[1]analyte_order!$C:$C,[1]analyte_order!$E:$E)</f>
        <v>43</v>
      </c>
      <c r="L6249" s="3">
        <v>2.59</v>
      </c>
    </row>
    <row r="6250" spans="1:12" x14ac:dyDescent="0.3">
      <c r="A6250" t="s">
        <v>295</v>
      </c>
      <c r="B6250" s="1">
        <v>44427</v>
      </c>
      <c r="C6250" s="1" t="str">
        <f t="shared" si="97"/>
        <v>21231</v>
      </c>
      <c r="D6250" t="s">
        <v>250</v>
      </c>
      <c r="E6250" t="s">
        <v>110</v>
      </c>
      <c r="F6250" t="s">
        <v>111</v>
      </c>
      <c r="G6250">
        <v>24</v>
      </c>
      <c r="H6250">
        <v>228.15</v>
      </c>
      <c r="I6250" t="s">
        <v>47</v>
      </c>
      <c r="J6250" t="str">
        <f>_xlfn.XLOOKUP(Table1_1[[#This Row],[Analyte]],[1]analyte_order!$B:$B,[1]analyte_order!$C:$C)</f>
        <v>161094-75-3</v>
      </c>
      <c r="K6250">
        <f>_xlfn.XLOOKUP(Table1_1[[#This Row],[CAS_rn]],[1]analyte_order!$C:$C,[1]analyte_order!$E:$E)</f>
        <v>44</v>
      </c>
      <c r="L6250" s="3">
        <v>0.25900000000000001</v>
      </c>
    </row>
    <row r="6251" spans="1:12" x14ac:dyDescent="0.3">
      <c r="A6251" t="s">
        <v>295</v>
      </c>
      <c r="B6251" s="1">
        <v>44427</v>
      </c>
      <c r="C6251" s="1" t="str">
        <f t="shared" si="97"/>
        <v>21231</v>
      </c>
      <c r="D6251" t="s">
        <v>250</v>
      </c>
      <c r="E6251" t="s">
        <v>110</v>
      </c>
      <c r="F6251" t="s">
        <v>111</v>
      </c>
      <c r="G6251">
        <v>24</v>
      </c>
      <c r="H6251">
        <v>228.15</v>
      </c>
      <c r="I6251" t="s">
        <v>48</v>
      </c>
      <c r="J6251" t="str">
        <f>_xlfn.XLOOKUP(Table1_1[[#This Row],[Analyte]],[1]analyte_order!$B:$B,[1]analyte_order!$C:$C)</f>
        <v>70887-84-2</v>
      </c>
      <c r="K6251">
        <f>_xlfn.XLOOKUP(Table1_1[[#This Row],[CAS_rn]],[1]analyte_order!$C:$C,[1]analyte_order!$E:$E)</f>
        <v>45</v>
      </c>
      <c r="L6251" s="3">
        <v>0.25900000000000001</v>
      </c>
    </row>
    <row r="6252" spans="1:12" x14ac:dyDescent="0.3">
      <c r="A6252" t="s">
        <v>295</v>
      </c>
      <c r="B6252" s="1">
        <v>44427</v>
      </c>
      <c r="C6252" s="1" t="str">
        <f t="shared" si="97"/>
        <v>21231</v>
      </c>
      <c r="D6252" t="s">
        <v>250</v>
      </c>
      <c r="E6252" t="s">
        <v>110</v>
      </c>
      <c r="F6252" t="s">
        <v>111</v>
      </c>
      <c r="G6252">
        <v>24</v>
      </c>
      <c r="H6252">
        <v>228.15</v>
      </c>
      <c r="I6252" t="s">
        <v>49</v>
      </c>
      <c r="J6252" t="str">
        <f>_xlfn.XLOOKUP(Table1_1[[#This Row],[Analyte]],[1]analyte_order!$B:$B,[1]analyte_order!$C:$C)</f>
        <v>57677-95-9</v>
      </c>
      <c r="K6252">
        <f>_xlfn.XLOOKUP(Table1_1[[#This Row],[CAS_rn]],[1]analyte_order!$C:$C,[1]analyte_order!$E:$E)</f>
        <v>46</v>
      </c>
      <c r="L6252" s="3">
        <v>0.25900000000000001</v>
      </c>
    </row>
    <row r="6253" spans="1:12" x14ac:dyDescent="0.3">
      <c r="A6253" t="s">
        <v>295</v>
      </c>
      <c r="B6253" s="1">
        <v>44427</v>
      </c>
      <c r="C6253" s="1" t="str">
        <f t="shared" si="97"/>
        <v>21231</v>
      </c>
      <c r="D6253" t="s">
        <v>250</v>
      </c>
      <c r="E6253" t="s">
        <v>110</v>
      </c>
      <c r="F6253" t="s">
        <v>111</v>
      </c>
      <c r="G6253">
        <v>24</v>
      </c>
      <c r="H6253">
        <v>228.15</v>
      </c>
      <c r="I6253" t="s">
        <v>50</v>
      </c>
      <c r="J6253" t="str">
        <f>_xlfn.XLOOKUP(Table1_1[[#This Row],[Analyte]],[1]analyte_order!$B:$B,[1]analyte_order!$C:$C)</f>
        <v>30334-69-1</v>
      </c>
      <c r="K6253">
        <f>_xlfn.XLOOKUP(Table1_1[[#This Row],[CAS_rn]],[1]analyte_order!$C:$C,[1]analyte_order!$E:$E)</f>
        <v>51</v>
      </c>
      <c r="L6253" s="3">
        <v>21.8</v>
      </c>
    </row>
    <row r="6254" spans="1:12" x14ac:dyDescent="0.3">
      <c r="A6254" t="s">
        <v>295</v>
      </c>
      <c r="B6254" s="1">
        <v>44427</v>
      </c>
      <c r="C6254" s="1" t="str">
        <f t="shared" si="97"/>
        <v>21231</v>
      </c>
      <c r="D6254" t="s">
        <v>250</v>
      </c>
      <c r="E6254" t="s">
        <v>110</v>
      </c>
      <c r="F6254" t="s">
        <v>111</v>
      </c>
      <c r="G6254">
        <v>24</v>
      </c>
      <c r="H6254">
        <v>228.15</v>
      </c>
      <c r="I6254" t="s">
        <v>51</v>
      </c>
      <c r="J6254" t="str">
        <f>_xlfn.XLOOKUP(Table1_1[[#This Row],[Analyte]],[1]analyte_order!$B:$B,[1]analyte_order!$C:$C)</f>
        <v>41997-13-1</v>
      </c>
      <c r="K6254">
        <f>_xlfn.XLOOKUP(Table1_1[[#This Row],[CAS_rn]],[1]analyte_order!$C:$C,[1]analyte_order!$E:$E)</f>
        <v>52</v>
      </c>
      <c r="L6254" s="3">
        <v>12.2</v>
      </c>
    </row>
    <row r="6255" spans="1:12" x14ac:dyDescent="0.3">
      <c r="A6255" t="s">
        <v>295</v>
      </c>
      <c r="B6255" s="1">
        <v>44427</v>
      </c>
      <c r="C6255" s="1" t="str">
        <f t="shared" si="97"/>
        <v>21231</v>
      </c>
      <c r="D6255" t="s">
        <v>250</v>
      </c>
      <c r="E6255" t="s">
        <v>110</v>
      </c>
      <c r="F6255" t="s">
        <v>111</v>
      </c>
      <c r="G6255">
        <v>24</v>
      </c>
      <c r="H6255">
        <v>228.15</v>
      </c>
      <c r="I6255" t="s">
        <v>52</v>
      </c>
      <c r="J6255" t="str">
        <f>_xlfn.XLOOKUP(Table1_1[[#This Row],[Analyte]],[1]analyte_order!$B:$B,[1]analyte_order!$C:$C)</f>
        <v>423-41-6</v>
      </c>
      <c r="K6255">
        <f>_xlfn.XLOOKUP(Table1_1[[#This Row],[CAS_rn]],[1]analyte_order!$C:$C,[1]analyte_order!$E:$E)</f>
        <v>53</v>
      </c>
      <c r="L6255" s="3">
        <v>1.2949999999999999</v>
      </c>
    </row>
    <row r="6256" spans="1:12" x14ac:dyDescent="0.3">
      <c r="A6256" t="s">
        <v>295</v>
      </c>
      <c r="B6256" s="1">
        <v>44427</v>
      </c>
      <c r="C6256" s="1" t="str">
        <f t="shared" si="97"/>
        <v>21231</v>
      </c>
      <c r="D6256" t="s">
        <v>250</v>
      </c>
      <c r="E6256" t="s">
        <v>110</v>
      </c>
      <c r="F6256" t="s">
        <v>111</v>
      </c>
      <c r="G6256">
        <v>24</v>
      </c>
      <c r="H6256">
        <v>228.15</v>
      </c>
      <c r="I6256" t="s">
        <v>53</v>
      </c>
      <c r="J6256" t="str">
        <f>_xlfn.XLOOKUP(Table1_1[[#This Row],[Analyte]],[1]analyte_order!$B:$B,[1]analyte_order!$C:$C)</f>
        <v>777011-38-8</v>
      </c>
      <c r="K6256">
        <f>_xlfn.XLOOKUP(Table1_1[[#This Row],[CAS_rn]],[1]analyte_order!$C:$C,[1]analyte_order!$E:$E)</f>
        <v>54</v>
      </c>
      <c r="L6256" s="3">
        <v>9.15</v>
      </c>
    </row>
    <row r="6257" spans="1:12" x14ac:dyDescent="0.3">
      <c r="A6257" t="s">
        <v>295</v>
      </c>
      <c r="B6257" s="1">
        <v>44427</v>
      </c>
      <c r="C6257" s="1" t="str">
        <f t="shared" si="97"/>
        <v>21231</v>
      </c>
      <c r="D6257" t="s">
        <v>250</v>
      </c>
      <c r="E6257" t="s">
        <v>110</v>
      </c>
      <c r="F6257" t="s">
        <v>111</v>
      </c>
      <c r="G6257">
        <v>24</v>
      </c>
      <c r="H6257">
        <v>228.15</v>
      </c>
      <c r="I6257" t="s">
        <v>54</v>
      </c>
      <c r="J6257" t="str">
        <f>_xlfn.XLOOKUP(Table1_1[[#This Row],[Analyte]],[1]analyte_order!$B:$B,[1]analyte_order!$C:$C)</f>
        <v>646-83-3</v>
      </c>
      <c r="K6257">
        <f>_xlfn.XLOOKUP(Table1_1[[#This Row],[CAS_rn]],[1]analyte_order!$C:$C,[1]analyte_order!$E:$E)</f>
        <v>55</v>
      </c>
      <c r="L6257" s="3">
        <v>0.25900000000000001</v>
      </c>
    </row>
    <row r="6258" spans="1:12" x14ac:dyDescent="0.3">
      <c r="A6258" t="s">
        <v>295</v>
      </c>
      <c r="B6258" s="1">
        <v>44427</v>
      </c>
      <c r="C6258" s="1" t="str">
        <f t="shared" si="97"/>
        <v>21231</v>
      </c>
      <c r="D6258" t="s">
        <v>250</v>
      </c>
      <c r="E6258" t="s">
        <v>110</v>
      </c>
      <c r="F6258" t="s">
        <v>111</v>
      </c>
      <c r="G6258">
        <v>24</v>
      </c>
      <c r="H6258">
        <v>228.15</v>
      </c>
      <c r="I6258" t="s">
        <v>55</v>
      </c>
      <c r="J6258" t="str">
        <f>_xlfn.XLOOKUP(Table1_1[[#This Row],[Analyte]],[1]analyte_order!$B:$B,[1]analyte_order!$C:$C)</f>
        <v>678-41-1</v>
      </c>
      <c r="K6258">
        <f>_xlfn.XLOOKUP(Table1_1[[#This Row],[CAS_rn]],[1]analyte_order!$C:$C,[1]analyte_order!$E:$E)</f>
        <v>56</v>
      </c>
      <c r="L6258" s="3">
        <v>0.25900000000000001</v>
      </c>
    </row>
    <row r="6259" spans="1:12" x14ac:dyDescent="0.3">
      <c r="A6259" t="s">
        <v>295</v>
      </c>
      <c r="B6259" s="1">
        <v>44427</v>
      </c>
      <c r="C6259" s="1" t="str">
        <f t="shared" si="97"/>
        <v>21231</v>
      </c>
      <c r="D6259" t="s">
        <v>250</v>
      </c>
      <c r="E6259" t="s">
        <v>110</v>
      </c>
      <c r="F6259" t="s">
        <v>111</v>
      </c>
      <c r="G6259">
        <v>24</v>
      </c>
      <c r="H6259">
        <v>228.15</v>
      </c>
      <c r="I6259" t="s">
        <v>56</v>
      </c>
      <c r="J6259" t="str">
        <f>_xlfn.XLOOKUP(Table1_1[[#This Row],[Analyte]],[1]analyte_order!$B:$B,[1]analyte_order!$C:$C)</f>
        <v>2965-52-8</v>
      </c>
      <c r="K6259">
        <f>_xlfn.XLOOKUP(Table1_1[[#This Row],[CAS_rn]],[1]analyte_order!$C:$C,[1]analyte_order!$E:$E)</f>
        <v>57</v>
      </c>
      <c r="L6259" s="3">
        <v>0.25900000000000001</v>
      </c>
    </row>
    <row r="6260" spans="1:12" x14ac:dyDescent="0.3">
      <c r="A6260" t="s">
        <v>296</v>
      </c>
      <c r="B6260" s="1">
        <v>44427</v>
      </c>
      <c r="C6260" s="1" t="str">
        <f t="shared" si="97"/>
        <v>21231</v>
      </c>
      <c r="D6260" t="s">
        <v>250</v>
      </c>
      <c r="E6260" t="s">
        <v>110</v>
      </c>
      <c r="F6260" t="s">
        <v>113</v>
      </c>
      <c r="G6260">
        <v>24</v>
      </c>
      <c r="H6260">
        <v>228.15</v>
      </c>
      <c r="I6260" t="s">
        <v>7</v>
      </c>
      <c r="J6260" t="str">
        <f>_xlfn.XLOOKUP(Table1_1[[#This Row],[Analyte]],[1]analyte_order!$B:$B,[1]analyte_order!$C:$C)</f>
        <v>375-22-4</v>
      </c>
      <c r="K6260">
        <f>_xlfn.XLOOKUP(Table1_1[[#This Row],[CAS_rn]],[1]analyte_order!$C:$C,[1]analyte_order!$E:$E)</f>
        <v>1</v>
      </c>
      <c r="L6260" s="3">
        <v>0.45500000000000002</v>
      </c>
    </row>
    <row r="6261" spans="1:12" x14ac:dyDescent="0.3">
      <c r="A6261" t="s">
        <v>296</v>
      </c>
      <c r="B6261" s="1">
        <v>44427</v>
      </c>
      <c r="C6261" s="1" t="str">
        <f t="shared" si="97"/>
        <v>21231</v>
      </c>
      <c r="D6261" t="s">
        <v>250</v>
      </c>
      <c r="E6261" t="s">
        <v>110</v>
      </c>
      <c r="F6261" t="s">
        <v>113</v>
      </c>
      <c r="G6261">
        <v>24</v>
      </c>
      <c r="H6261">
        <v>228.15</v>
      </c>
      <c r="I6261" t="s">
        <v>8</v>
      </c>
      <c r="J6261" t="str">
        <f>_xlfn.XLOOKUP(Table1_1[[#This Row],[Analyte]],[1]analyte_order!$B:$B,[1]analyte_order!$C:$C)</f>
        <v>2706-90-3</v>
      </c>
      <c r="K6261">
        <f>_xlfn.XLOOKUP(Table1_1[[#This Row],[CAS_rn]],[1]analyte_order!$C:$C,[1]analyte_order!$E:$E)</f>
        <v>2</v>
      </c>
      <c r="L6261" s="3">
        <v>0.1135</v>
      </c>
    </row>
    <row r="6262" spans="1:12" x14ac:dyDescent="0.3">
      <c r="A6262" t="s">
        <v>296</v>
      </c>
      <c r="B6262" s="1">
        <v>44427</v>
      </c>
      <c r="C6262" s="1" t="str">
        <f t="shared" si="97"/>
        <v>21231</v>
      </c>
      <c r="D6262" t="s">
        <v>250</v>
      </c>
      <c r="E6262" t="s">
        <v>110</v>
      </c>
      <c r="F6262" t="s">
        <v>113</v>
      </c>
      <c r="G6262">
        <v>24</v>
      </c>
      <c r="H6262">
        <v>228.15</v>
      </c>
      <c r="I6262" t="s">
        <v>9</v>
      </c>
      <c r="J6262" t="str">
        <f>_xlfn.XLOOKUP(Table1_1[[#This Row],[Analyte]],[1]analyte_order!$B:$B,[1]analyte_order!$C:$C)</f>
        <v>307-24-4</v>
      </c>
      <c r="K6262">
        <f>_xlfn.XLOOKUP(Table1_1[[#This Row],[CAS_rn]],[1]analyte_order!$C:$C,[1]analyte_order!$E:$E)</f>
        <v>3</v>
      </c>
      <c r="L6262" s="3">
        <v>4.5499999999999999E-2</v>
      </c>
    </row>
    <row r="6263" spans="1:12" x14ac:dyDescent="0.3">
      <c r="A6263" t="s">
        <v>296</v>
      </c>
      <c r="B6263" s="1">
        <v>44427</v>
      </c>
      <c r="C6263" s="1" t="str">
        <f t="shared" si="97"/>
        <v>21231</v>
      </c>
      <c r="D6263" t="s">
        <v>250</v>
      </c>
      <c r="E6263" t="s">
        <v>110</v>
      </c>
      <c r="F6263" t="s">
        <v>113</v>
      </c>
      <c r="G6263">
        <v>24</v>
      </c>
      <c r="H6263">
        <v>228.15</v>
      </c>
      <c r="I6263" t="s">
        <v>10</v>
      </c>
      <c r="J6263" t="str">
        <f>_xlfn.XLOOKUP(Table1_1[[#This Row],[Analyte]],[1]analyte_order!$B:$B,[1]analyte_order!$C:$C)</f>
        <v>375-85-9</v>
      </c>
      <c r="K6263">
        <f>_xlfn.XLOOKUP(Table1_1[[#This Row],[CAS_rn]],[1]analyte_order!$C:$C,[1]analyte_order!$E:$E)</f>
        <v>4</v>
      </c>
      <c r="L6263" s="3">
        <v>4.5499999999999999E-2</v>
      </c>
    </row>
    <row r="6264" spans="1:12" x14ac:dyDescent="0.3">
      <c r="A6264" t="s">
        <v>296</v>
      </c>
      <c r="B6264" s="1">
        <v>44427</v>
      </c>
      <c r="C6264" s="1" t="str">
        <f t="shared" si="97"/>
        <v>21231</v>
      </c>
      <c r="D6264" t="s">
        <v>250</v>
      </c>
      <c r="E6264" t="s">
        <v>110</v>
      </c>
      <c r="F6264" t="s">
        <v>113</v>
      </c>
      <c r="G6264">
        <v>24</v>
      </c>
      <c r="H6264">
        <v>228.15</v>
      </c>
      <c r="I6264" t="s">
        <v>11</v>
      </c>
      <c r="J6264" t="str">
        <f>_xlfn.XLOOKUP(Table1_1[[#This Row],[Analyte]],[1]analyte_order!$B:$B,[1]analyte_order!$C:$C)</f>
        <v>335-67-1</v>
      </c>
      <c r="K6264">
        <f>_xlfn.XLOOKUP(Table1_1[[#This Row],[CAS_rn]],[1]analyte_order!$C:$C,[1]analyte_order!$E:$E)</f>
        <v>5</v>
      </c>
      <c r="L6264" s="3">
        <v>4.5499999999999999E-2</v>
      </c>
    </row>
    <row r="6265" spans="1:12" x14ac:dyDescent="0.3">
      <c r="A6265" t="s">
        <v>296</v>
      </c>
      <c r="B6265" s="1">
        <v>44427</v>
      </c>
      <c r="C6265" s="1" t="str">
        <f t="shared" si="97"/>
        <v>21231</v>
      </c>
      <c r="D6265" t="s">
        <v>250</v>
      </c>
      <c r="E6265" t="s">
        <v>110</v>
      </c>
      <c r="F6265" t="s">
        <v>113</v>
      </c>
      <c r="G6265">
        <v>24</v>
      </c>
      <c r="H6265">
        <v>228.15</v>
      </c>
      <c r="I6265" t="s">
        <v>12</v>
      </c>
      <c r="J6265" t="str">
        <f>_xlfn.XLOOKUP(Table1_1[[#This Row],[Analyte]],[1]analyte_order!$B:$B,[1]analyte_order!$C:$C)</f>
        <v>375-95-1</v>
      </c>
      <c r="K6265">
        <f>_xlfn.XLOOKUP(Table1_1[[#This Row],[CAS_rn]],[1]analyte_order!$C:$C,[1]analyte_order!$E:$E)</f>
        <v>6</v>
      </c>
      <c r="L6265" s="3">
        <v>4.5499999999999999E-2</v>
      </c>
    </row>
    <row r="6266" spans="1:12" x14ac:dyDescent="0.3">
      <c r="A6266" t="s">
        <v>296</v>
      </c>
      <c r="B6266" s="1">
        <v>44427</v>
      </c>
      <c r="C6266" s="1" t="str">
        <f t="shared" si="97"/>
        <v>21231</v>
      </c>
      <c r="D6266" t="s">
        <v>250</v>
      </c>
      <c r="E6266" t="s">
        <v>110</v>
      </c>
      <c r="F6266" t="s">
        <v>113</v>
      </c>
      <c r="G6266">
        <v>24</v>
      </c>
      <c r="H6266">
        <v>228.15</v>
      </c>
      <c r="I6266" t="s">
        <v>19</v>
      </c>
      <c r="J6266" t="str">
        <f>_xlfn.XLOOKUP(Table1_1[[#This Row],[Analyte]],[1]analyte_order!$B:$B,[1]analyte_order!$C:$C)</f>
        <v>335-76-2</v>
      </c>
      <c r="K6266">
        <f>_xlfn.XLOOKUP(Table1_1[[#This Row],[CAS_rn]],[1]analyte_order!$C:$C,[1]analyte_order!$E:$E)</f>
        <v>7</v>
      </c>
      <c r="L6266" s="3">
        <v>15.9</v>
      </c>
    </row>
    <row r="6267" spans="1:12" x14ac:dyDescent="0.3">
      <c r="A6267" t="s">
        <v>296</v>
      </c>
      <c r="B6267" s="1">
        <v>44427</v>
      </c>
      <c r="C6267" s="1" t="str">
        <f t="shared" si="97"/>
        <v>21231</v>
      </c>
      <c r="D6267" t="s">
        <v>250</v>
      </c>
      <c r="E6267" t="s">
        <v>110</v>
      </c>
      <c r="F6267" t="s">
        <v>113</v>
      </c>
      <c r="G6267">
        <v>24</v>
      </c>
      <c r="H6267">
        <v>228.15</v>
      </c>
      <c r="I6267" t="s">
        <v>20</v>
      </c>
      <c r="J6267" t="str">
        <f>_xlfn.XLOOKUP(Table1_1[[#This Row],[Analyte]],[1]analyte_order!$B:$B,[1]analyte_order!$C:$C)</f>
        <v>2058-94-8</v>
      </c>
      <c r="K6267">
        <f>_xlfn.XLOOKUP(Table1_1[[#This Row],[CAS_rn]],[1]analyte_order!$C:$C,[1]analyte_order!$E:$E)</f>
        <v>8</v>
      </c>
      <c r="L6267" s="3">
        <v>30.5</v>
      </c>
    </row>
    <row r="6268" spans="1:12" x14ac:dyDescent="0.3">
      <c r="A6268" t="s">
        <v>296</v>
      </c>
      <c r="B6268" s="1">
        <v>44427</v>
      </c>
      <c r="C6268" s="1" t="str">
        <f t="shared" si="97"/>
        <v>21231</v>
      </c>
      <c r="D6268" t="s">
        <v>250</v>
      </c>
      <c r="E6268" t="s">
        <v>110</v>
      </c>
      <c r="F6268" t="s">
        <v>113</v>
      </c>
      <c r="G6268">
        <v>24</v>
      </c>
      <c r="H6268">
        <v>228.15</v>
      </c>
      <c r="I6268" t="s">
        <v>21</v>
      </c>
      <c r="J6268" t="str">
        <f>_xlfn.XLOOKUP(Table1_1[[#This Row],[Analyte]],[1]analyte_order!$B:$B,[1]analyte_order!$C:$C)</f>
        <v>307-55-1</v>
      </c>
      <c r="K6268">
        <f>_xlfn.XLOOKUP(Table1_1[[#This Row],[CAS_rn]],[1]analyte_order!$C:$C,[1]analyte_order!$E:$E)</f>
        <v>9</v>
      </c>
      <c r="L6268" s="3">
        <v>30.2</v>
      </c>
    </row>
    <row r="6269" spans="1:12" x14ac:dyDescent="0.3">
      <c r="A6269" t="s">
        <v>296</v>
      </c>
      <c r="B6269" s="1">
        <v>44427</v>
      </c>
      <c r="C6269" s="1" t="str">
        <f t="shared" si="97"/>
        <v>21231</v>
      </c>
      <c r="D6269" t="s">
        <v>250</v>
      </c>
      <c r="E6269" t="s">
        <v>110</v>
      </c>
      <c r="F6269" t="s">
        <v>113</v>
      </c>
      <c r="G6269">
        <v>24</v>
      </c>
      <c r="H6269">
        <v>228.15</v>
      </c>
      <c r="I6269" t="s">
        <v>22</v>
      </c>
      <c r="J6269" t="str">
        <f>_xlfn.XLOOKUP(Table1_1[[#This Row],[Analyte]],[1]analyte_order!$B:$B,[1]analyte_order!$C:$C)</f>
        <v>72629-94-8</v>
      </c>
      <c r="K6269">
        <f>_xlfn.XLOOKUP(Table1_1[[#This Row],[CAS_rn]],[1]analyte_order!$C:$C,[1]analyte_order!$E:$E)</f>
        <v>10</v>
      </c>
      <c r="L6269" s="3">
        <v>22.7</v>
      </c>
    </row>
    <row r="6270" spans="1:12" x14ac:dyDescent="0.3">
      <c r="A6270" t="s">
        <v>296</v>
      </c>
      <c r="B6270" s="1">
        <v>44427</v>
      </c>
      <c r="C6270" s="1" t="str">
        <f t="shared" si="97"/>
        <v>21231</v>
      </c>
      <c r="D6270" t="s">
        <v>250</v>
      </c>
      <c r="E6270" t="s">
        <v>110</v>
      </c>
      <c r="F6270" t="s">
        <v>113</v>
      </c>
      <c r="G6270">
        <v>24</v>
      </c>
      <c r="H6270">
        <v>228.15</v>
      </c>
      <c r="I6270" t="s">
        <v>23</v>
      </c>
      <c r="J6270" t="str">
        <f>_xlfn.XLOOKUP(Table1_1[[#This Row],[Analyte]],[1]analyte_order!$B:$B,[1]analyte_order!$C:$C)</f>
        <v>376-06-7</v>
      </c>
      <c r="K6270">
        <f>_xlfn.XLOOKUP(Table1_1[[#This Row],[CAS_rn]],[1]analyte_order!$C:$C,[1]analyte_order!$E:$E)</f>
        <v>11</v>
      </c>
      <c r="L6270" s="3">
        <v>26.9</v>
      </c>
    </row>
    <row r="6271" spans="1:12" x14ac:dyDescent="0.3">
      <c r="A6271" t="s">
        <v>296</v>
      </c>
      <c r="B6271" s="1">
        <v>44427</v>
      </c>
      <c r="C6271" s="1" t="str">
        <f t="shared" si="97"/>
        <v>21231</v>
      </c>
      <c r="D6271" t="s">
        <v>250</v>
      </c>
      <c r="E6271" t="s">
        <v>110</v>
      </c>
      <c r="F6271" t="s">
        <v>113</v>
      </c>
      <c r="G6271">
        <v>24</v>
      </c>
      <c r="H6271">
        <v>228.15</v>
      </c>
      <c r="I6271" t="s">
        <v>24</v>
      </c>
      <c r="J6271" t="str">
        <f>_xlfn.XLOOKUP(Table1_1[[#This Row],[Analyte]],[1]analyte_order!$B:$B,[1]analyte_order!$C:$C)</f>
        <v>67905-19-5</v>
      </c>
      <c r="K6271">
        <f>_xlfn.XLOOKUP(Table1_1[[#This Row],[CAS_rn]],[1]analyte_order!$C:$C,[1]analyte_order!$E:$E)</f>
        <v>12</v>
      </c>
      <c r="L6271" s="3">
        <v>0.504</v>
      </c>
    </row>
    <row r="6272" spans="1:12" x14ac:dyDescent="0.3">
      <c r="A6272" t="s">
        <v>296</v>
      </c>
      <c r="B6272" s="1">
        <v>44427</v>
      </c>
      <c r="C6272" s="1" t="str">
        <f t="shared" si="97"/>
        <v>21231</v>
      </c>
      <c r="D6272" t="s">
        <v>250</v>
      </c>
      <c r="E6272" t="s">
        <v>110</v>
      </c>
      <c r="F6272" t="s">
        <v>113</v>
      </c>
      <c r="G6272">
        <v>24</v>
      </c>
      <c r="H6272">
        <v>228.15</v>
      </c>
      <c r="I6272" t="s">
        <v>13</v>
      </c>
      <c r="J6272" t="str">
        <f>_xlfn.XLOOKUP(Table1_1[[#This Row],[Analyte]],[1]analyte_order!$B:$B,[1]analyte_order!$C:$C)</f>
        <v>375-73-5</v>
      </c>
      <c r="K6272">
        <f>_xlfn.XLOOKUP(Table1_1[[#This Row],[CAS_rn]],[1]analyte_order!$C:$C,[1]analyte_order!$E:$E)</f>
        <v>14</v>
      </c>
      <c r="L6272" s="3">
        <v>4.5499999999999999E-2</v>
      </c>
    </row>
    <row r="6273" spans="1:12" x14ac:dyDescent="0.3">
      <c r="A6273" t="s">
        <v>296</v>
      </c>
      <c r="B6273" s="1">
        <v>44427</v>
      </c>
      <c r="C6273" s="1" t="str">
        <f t="shared" si="97"/>
        <v>21231</v>
      </c>
      <c r="D6273" t="s">
        <v>250</v>
      </c>
      <c r="E6273" t="s">
        <v>110</v>
      </c>
      <c r="F6273" t="s">
        <v>113</v>
      </c>
      <c r="G6273">
        <v>24</v>
      </c>
      <c r="H6273">
        <v>228.15</v>
      </c>
      <c r="I6273" t="s">
        <v>14</v>
      </c>
      <c r="J6273" t="str">
        <f>_xlfn.XLOOKUP(Table1_1[[#This Row],[Analyte]],[1]analyte_order!$B:$B,[1]analyte_order!$C:$C)</f>
        <v>2706-91-4</v>
      </c>
      <c r="K6273">
        <f>_xlfn.XLOOKUP(Table1_1[[#This Row],[CAS_rn]],[1]analyte_order!$C:$C,[1]analyte_order!$E:$E)</f>
        <v>15</v>
      </c>
      <c r="L6273" s="3">
        <v>0.1135</v>
      </c>
    </row>
    <row r="6274" spans="1:12" x14ac:dyDescent="0.3">
      <c r="A6274" t="s">
        <v>296</v>
      </c>
      <c r="B6274" s="1">
        <v>44427</v>
      </c>
      <c r="C6274" s="1" t="str">
        <f t="shared" ref="C6274:C6337" si="98">TEXT(B6274,"yy")&amp;TEXT((B6274-DATEVALUE("1/1/"&amp;TEXT(B6274,"yy"))+1),"000")</f>
        <v>21231</v>
      </c>
      <c r="D6274" t="s">
        <v>250</v>
      </c>
      <c r="E6274" t="s">
        <v>110</v>
      </c>
      <c r="F6274" t="s">
        <v>113</v>
      </c>
      <c r="G6274">
        <v>24</v>
      </c>
      <c r="H6274">
        <v>228.15</v>
      </c>
      <c r="I6274" t="s">
        <v>15</v>
      </c>
      <c r="J6274" t="str">
        <f>_xlfn.XLOOKUP(Table1_1[[#This Row],[Analyte]],[1]analyte_order!$B:$B,[1]analyte_order!$C:$C)</f>
        <v>355-46-4</v>
      </c>
      <c r="K6274">
        <f>_xlfn.XLOOKUP(Table1_1[[#This Row],[CAS_rn]],[1]analyte_order!$C:$C,[1]analyte_order!$E:$E)</f>
        <v>16</v>
      </c>
      <c r="L6274" s="3">
        <v>18.3</v>
      </c>
    </row>
    <row r="6275" spans="1:12" x14ac:dyDescent="0.3">
      <c r="A6275" t="s">
        <v>296</v>
      </c>
      <c r="B6275" s="1">
        <v>44427</v>
      </c>
      <c r="C6275" s="1" t="str">
        <f t="shared" si="98"/>
        <v>21231</v>
      </c>
      <c r="D6275" t="s">
        <v>250</v>
      </c>
      <c r="E6275" t="s">
        <v>110</v>
      </c>
      <c r="F6275" t="s">
        <v>113</v>
      </c>
      <c r="G6275">
        <v>24</v>
      </c>
      <c r="H6275">
        <v>228.15</v>
      </c>
      <c r="I6275" t="s">
        <v>16</v>
      </c>
      <c r="J6275" t="str">
        <f>_xlfn.XLOOKUP(Table1_1[[#This Row],[Analyte]],[1]analyte_order!$B:$B,[1]analyte_order!$C:$C)</f>
        <v>375-92-8</v>
      </c>
      <c r="K6275">
        <f>_xlfn.XLOOKUP(Table1_1[[#This Row],[CAS_rn]],[1]analyte_order!$C:$C,[1]analyte_order!$E:$E)</f>
        <v>17</v>
      </c>
      <c r="L6275" s="3">
        <v>10.3</v>
      </c>
    </row>
    <row r="6276" spans="1:12" x14ac:dyDescent="0.3">
      <c r="A6276" t="s">
        <v>296</v>
      </c>
      <c r="B6276" s="1">
        <v>44427</v>
      </c>
      <c r="C6276" s="1" t="str">
        <f t="shared" si="98"/>
        <v>21231</v>
      </c>
      <c r="D6276" t="s">
        <v>250</v>
      </c>
      <c r="E6276" t="s">
        <v>110</v>
      </c>
      <c r="F6276" t="s">
        <v>113</v>
      </c>
      <c r="G6276">
        <v>24</v>
      </c>
      <c r="H6276">
        <v>228.15</v>
      </c>
      <c r="I6276" t="s">
        <v>17</v>
      </c>
      <c r="J6276" t="str">
        <f>_xlfn.XLOOKUP(Table1_1[[#This Row],[Analyte]],[1]analyte_order!$B:$B,[1]analyte_order!$C:$C)</f>
        <v>1763-23-1</v>
      </c>
      <c r="K6276">
        <f>_xlfn.XLOOKUP(Table1_1[[#This Row],[CAS_rn]],[1]analyte_order!$C:$C,[1]analyte_order!$E:$E)</f>
        <v>18</v>
      </c>
      <c r="L6276" s="3">
        <v>6950</v>
      </c>
    </row>
    <row r="6277" spans="1:12" x14ac:dyDescent="0.3">
      <c r="A6277" t="s">
        <v>296</v>
      </c>
      <c r="B6277" s="1">
        <v>44427</v>
      </c>
      <c r="C6277" s="1" t="str">
        <f t="shared" si="98"/>
        <v>21231</v>
      </c>
      <c r="D6277" t="s">
        <v>250</v>
      </c>
      <c r="E6277" t="s">
        <v>110</v>
      </c>
      <c r="F6277" t="s">
        <v>113</v>
      </c>
      <c r="G6277">
        <v>24</v>
      </c>
      <c r="H6277">
        <v>228.15</v>
      </c>
      <c r="I6277" t="s">
        <v>25</v>
      </c>
      <c r="J6277" t="str">
        <f>_xlfn.XLOOKUP(Table1_1[[#This Row],[Analyte]],[1]analyte_order!$B:$B,[1]analyte_order!$C:$C)</f>
        <v>68259-12-1</v>
      </c>
      <c r="K6277">
        <f>_xlfn.XLOOKUP(Table1_1[[#This Row],[CAS_rn]],[1]analyte_order!$C:$C,[1]analyte_order!$E:$E)</f>
        <v>19</v>
      </c>
      <c r="L6277" s="3">
        <v>113</v>
      </c>
    </row>
    <row r="6278" spans="1:12" x14ac:dyDescent="0.3">
      <c r="A6278" t="s">
        <v>296</v>
      </c>
      <c r="B6278" s="1">
        <v>44427</v>
      </c>
      <c r="C6278" s="1" t="str">
        <f t="shared" si="98"/>
        <v>21231</v>
      </c>
      <c r="D6278" t="s">
        <v>250</v>
      </c>
      <c r="E6278" t="s">
        <v>110</v>
      </c>
      <c r="F6278" t="s">
        <v>113</v>
      </c>
      <c r="G6278">
        <v>24</v>
      </c>
      <c r="H6278">
        <v>228.15</v>
      </c>
      <c r="I6278" t="s">
        <v>26</v>
      </c>
      <c r="J6278" t="str">
        <f>_xlfn.XLOOKUP(Table1_1[[#This Row],[Analyte]],[1]analyte_order!$B:$B,[1]analyte_order!$C:$C)</f>
        <v>335-77-3</v>
      </c>
      <c r="K6278">
        <f>_xlfn.XLOOKUP(Table1_1[[#This Row],[CAS_rn]],[1]analyte_order!$C:$C,[1]analyte_order!$E:$E)</f>
        <v>20</v>
      </c>
      <c r="L6278" s="3">
        <v>124</v>
      </c>
    </row>
    <row r="6279" spans="1:12" x14ac:dyDescent="0.3">
      <c r="A6279" t="s">
        <v>296</v>
      </c>
      <c r="B6279" s="1">
        <v>44427</v>
      </c>
      <c r="C6279" s="1" t="str">
        <f t="shared" si="98"/>
        <v>21231</v>
      </c>
      <c r="D6279" t="s">
        <v>250</v>
      </c>
      <c r="E6279" t="s">
        <v>110</v>
      </c>
      <c r="F6279" t="s">
        <v>113</v>
      </c>
      <c r="G6279">
        <v>24</v>
      </c>
      <c r="H6279">
        <v>228.15</v>
      </c>
      <c r="I6279" t="s">
        <v>27</v>
      </c>
      <c r="J6279" t="str">
        <f>_xlfn.XLOOKUP(Table1_1[[#This Row],[Analyte]],[1]analyte_order!$B:$B,[1]analyte_order!$C:$C)</f>
        <v>79780-39-5</v>
      </c>
      <c r="K6279">
        <f>_xlfn.XLOOKUP(Table1_1[[#This Row],[CAS_rn]],[1]analyte_order!$C:$C,[1]analyte_order!$E:$E)</f>
        <v>21</v>
      </c>
      <c r="L6279" s="3">
        <v>35.5</v>
      </c>
    </row>
    <row r="6280" spans="1:12" x14ac:dyDescent="0.3">
      <c r="A6280" t="s">
        <v>296</v>
      </c>
      <c r="B6280" s="1">
        <v>44427</v>
      </c>
      <c r="C6280" s="1" t="str">
        <f t="shared" si="98"/>
        <v>21231</v>
      </c>
      <c r="D6280" t="s">
        <v>250</v>
      </c>
      <c r="E6280" t="s">
        <v>110</v>
      </c>
      <c r="F6280" t="s">
        <v>113</v>
      </c>
      <c r="G6280">
        <v>24</v>
      </c>
      <c r="H6280">
        <v>228.15</v>
      </c>
      <c r="I6280" t="s">
        <v>28</v>
      </c>
      <c r="J6280" t="str">
        <f>_xlfn.XLOOKUP(Table1_1[[#This Row],[Analyte]],[1]analyte_order!$B:$B,[1]analyte_order!$C:$C)</f>
        <v>757124-72-4</v>
      </c>
      <c r="K6280">
        <f>_xlfn.XLOOKUP(Table1_1[[#This Row],[CAS_rn]],[1]analyte_order!$C:$C,[1]analyte_order!$E:$E)</f>
        <v>22</v>
      </c>
      <c r="L6280" s="3">
        <v>0.22750000000000001</v>
      </c>
    </row>
    <row r="6281" spans="1:12" x14ac:dyDescent="0.3">
      <c r="A6281" t="s">
        <v>296</v>
      </c>
      <c r="B6281" s="1">
        <v>44427</v>
      </c>
      <c r="C6281" s="1" t="str">
        <f t="shared" si="98"/>
        <v>21231</v>
      </c>
      <c r="D6281" t="s">
        <v>250</v>
      </c>
      <c r="E6281" t="s">
        <v>110</v>
      </c>
      <c r="F6281" t="s">
        <v>113</v>
      </c>
      <c r="G6281">
        <v>24</v>
      </c>
      <c r="H6281">
        <v>228.15</v>
      </c>
      <c r="I6281" t="s">
        <v>18</v>
      </c>
      <c r="J6281" t="str">
        <f>_xlfn.XLOOKUP(Table1_1[[#This Row],[Analyte]],[1]analyte_order!$B:$B,[1]analyte_order!$C:$C)</f>
        <v>27619-97-2</v>
      </c>
      <c r="K6281">
        <f>_xlfn.XLOOKUP(Table1_1[[#This Row],[CAS_rn]],[1]analyte_order!$C:$C,[1]analyte_order!$E:$E)</f>
        <v>23</v>
      </c>
      <c r="L6281" s="3">
        <v>4.5499999999999999E-2</v>
      </c>
    </row>
    <row r="6282" spans="1:12" x14ac:dyDescent="0.3">
      <c r="A6282" t="s">
        <v>296</v>
      </c>
      <c r="B6282" s="1">
        <v>44427</v>
      </c>
      <c r="C6282" s="1" t="str">
        <f t="shared" si="98"/>
        <v>21231</v>
      </c>
      <c r="D6282" t="s">
        <v>250</v>
      </c>
      <c r="E6282" t="s">
        <v>110</v>
      </c>
      <c r="F6282" t="s">
        <v>113</v>
      </c>
      <c r="G6282">
        <v>24</v>
      </c>
      <c r="H6282">
        <v>228.15</v>
      </c>
      <c r="I6282" t="s">
        <v>29</v>
      </c>
      <c r="J6282" t="str">
        <f>_xlfn.XLOOKUP(Table1_1[[#This Row],[Analyte]],[1]analyte_order!$B:$B,[1]analyte_order!$C:$C)</f>
        <v>39108-34-4</v>
      </c>
      <c r="K6282">
        <f>_xlfn.XLOOKUP(Table1_1[[#This Row],[CAS_rn]],[1]analyte_order!$C:$C,[1]analyte_order!$E:$E)</f>
        <v>24</v>
      </c>
      <c r="L6282" s="3">
        <v>2.5</v>
      </c>
    </row>
    <row r="6283" spans="1:12" x14ac:dyDescent="0.3">
      <c r="A6283" t="s">
        <v>296</v>
      </c>
      <c r="B6283" s="1">
        <v>44427</v>
      </c>
      <c r="C6283" s="1" t="str">
        <f t="shared" si="98"/>
        <v>21231</v>
      </c>
      <c r="D6283" t="s">
        <v>250</v>
      </c>
      <c r="E6283" t="s">
        <v>110</v>
      </c>
      <c r="F6283" t="s">
        <v>113</v>
      </c>
      <c r="G6283">
        <v>24</v>
      </c>
      <c r="H6283">
        <v>228.15</v>
      </c>
      <c r="I6283" t="s">
        <v>30</v>
      </c>
      <c r="J6283" t="str">
        <f>_xlfn.XLOOKUP(Table1_1[[#This Row],[Analyte]],[1]analyte_order!$B:$B,[1]analyte_order!$C:$C)</f>
        <v>120226-60-0</v>
      </c>
      <c r="K6283">
        <f>_xlfn.XLOOKUP(Table1_1[[#This Row],[CAS_rn]],[1]analyte_order!$C:$C,[1]analyte_order!$E:$E)</f>
        <v>25</v>
      </c>
      <c r="L6283" s="3">
        <v>6.11</v>
      </c>
    </row>
    <row r="6284" spans="1:12" x14ac:dyDescent="0.3">
      <c r="A6284" t="s">
        <v>296</v>
      </c>
      <c r="B6284" s="1">
        <v>44427</v>
      </c>
      <c r="C6284" s="1" t="str">
        <f t="shared" si="98"/>
        <v>21231</v>
      </c>
      <c r="D6284" t="s">
        <v>250</v>
      </c>
      <c r="E6284" t="s">
        <v>110</v>
      </c>
      <c r="F6284" t="s">
        <v>113</v>
      </c>
      <c r="G6284">
        <v>24</v>
      </c>
      <c r="H6284">
        <v>228.15</v>
      </c>
      <c r="I6284" t="s">
        <v>31</v>
      </c>
      <c r="J6284" t="str">
        <f>_xlfn.XLOOKUP(Table1_1[[#This Row],[Analyte]],[1]analyte_order!$B:$B,[1]analyte_order!$C:$C)</f>
        <v>2355-31-9</v>
      </c>
      <c r="K6284">
        <f>_xlfn.XLOOKUP(Table1_1[[#This Row],[CAS_rn]],[1]analyte_order!$C:$C,[1]analyte_order!$E:$E)</f>
        <v>26</v>
      </c>
      <c r="L6284" s="3">
        <v>4.5499999999999999E-2</v>
      </c>
    </row>
    <row r="6285" spans="1:12" x14ac:dyDescent="0.3">
      <c r="A6285" t="s">
        <v>296</v>
      </c>
      <c r="B6285" s="1">
        <v>44427</v>
      </c>
      <c r="C6285" s="1" t="str">
        <f t="shared" si="98"/>
        <v>21231</v>
      </c>
      <c r="D6285" t="s">
        <v>250</v>
      </c>
      <c r="E6285" t="s">
        <v>110</v>
      </c>
      <c r="F6285" t="s">
        <v>113</v>
      </c>
      <c r="G6285">
        <v>24</v>
      </c>
      <c r="H6285">
        <v>228.15</v>
      </c>
      <c r="I6285" t="s">
        <v>32</v>
      </c>
      <c r="J6285" t="str">
        <f>_xlfn.XLOOKUP(Table1_1[[#This Row],[Analyte]],[1]analyte_order!$B:$B,[1]analyte_order!$C:$C)</f>
        <v>2991-50-6</v>
      </c>
      <c r="K6285">
        <f>_xlfn.XLOOKUP(Table1_1[[#This Row],[CAS_rn]],[1]analyte_order!$C:$C,[1]analyte_order!$E:$E)</f>
        <v>27</v>
      </c>
      <c r="L6285" s="3">
        <v>4.5499999999999999E-2</v>
      </c>
    </row>
    <row r="6286" spans="1:12" x14ac:dyDescent="0.3">
      <c r="A6286" t="s">
        <v>296</v>
      </c>
      <c r="B6286" s="1">
        <v>44427</v>
      </c>
      <c r="C6286" s="1" t="str">
        <f t="shared" si="98"/>
        <v>21231</v>
      </c>
      <c r="D6286" t="s">
        <v>250</v>
      </c>
      <c r="E6286" t="s">
        <v>110</v>
      </c>
      <c r="F6286" t="s">
        <v>113</v>
      </c>
      <c r="G6286">
        <v>24</v>
      </c>
      <c r="H6286">
        <v>228.15</v>
      </c>
      <c r="I6286" t="s">
        <v>33</v>
      </c>
      <c r="J6286" t="str">
        <f>_xlfn.XLOOKUP(Table1_1[[#This Row],[Analyte]],[1]analyte_order!$B:$B,[1]analyte_order!$C:$C)</f>
        <v>754-91-6</v>
      </c>
      <c r="K6286">
        <f>_xlfn.XLOOKUP(Table1_1[[#This Row],[CAS_rn]],[1]analyte_order!$C:$C,[1]analyte_order!$E:$E)</f>
        <v>28</v>
      </c>
      <c r="L6286" s="3">
        <v>41.6</v>
      </c>
    </row>
    <row r="6287" spans="1:12" x14ac:dyDescent="0.3">
      <c r="A6287" t="s">
        <v>296</v>
      </c>
      <c r="B6287" s="1">
        <v>44427</v>
      </c>
      <c r="C6287" s="1" t="str">
        <f t="shared" si="98"/>
        <v>21231</v>
      </c>
      <c r="D6287" t="s">
        <v>250</v>
      </c>
      <c r="E6287" t="s">
        <v>110</v>
      </c>
      <c r="F6287" t="s">
        <v>113</v>
      </c>
      <c r="G6287">
        <v>24</v>
      </c>
      <c r="H6287">
        <v>228.15</v>
      </c>
      <c r="I6287" t="s">
        <v>34</v>
      </c>
      <c r="J6287" t="str">
        <f>_xlfn.XLOOKUP(Table1_1[[#This Row],[Analyte]],[1]analyte_order!$B:$B,[1]analyte_order!$C:$C)</f>
        <v>2806-24-8</v>
      </c>
      <c r="K6287">
        <f>_xlfn.XLOOKUP(Table1_1[[#This Row],[CAS_rn]],[1]analyte_order!$C:$C,[1]analyte_order!$E:$E)</f>
        <v>29</v>
      </c>
      <c r="L6287" s="3">
        <v>0.1135</v>
      </c>
    </row>
    <row r="6288" spans="1:12" x14ac:dyDescent="0.3">
      <c r="A6288" t="s">
        <v>296</v>
      </c>
      <c r="B6288" s="1">
        <v>44427</v>
      </c>
      <c r="C6288" s="1" t="str">
        <f t="shared" si="98"/>
        <v>21231</v>
      </c>
      <c r="D6288" t="s">
        <v>250</v>
      </c>
      <c r="E6288" t="s">
        <v>110</v>
      </c>
      <c r="F6288" t="s">
        <v>113</v>
      </c>
      <c r="G6288">
        <v>24</v>
      </c>
      <c r="H6288">
        <v>228.15</v>
      </c>
      <c r="I6288" t="s">
        <v>35</v>
      </c>
      <c r="J6288" t="str">
        <f>_xlfn.XLOOKUP(Table1_1[[#This Row],[Analyte]],[1]analyte_order!$B:$B,[1]analyte_order!$C:$C)</f>
        <v>31506-32-8</v>
      </c>
      <c r="K6288">
        <f>_xlfn.XLOOKUP(Table1_1[[#This Row],[CAS_rn]],[1]analyte_order!$C:$C,[1]analyte_order!$E:$E)</f>
        <v>30</v>
      </c>
      <c r="L6288" s="3">
        <v>0.22750000000000001</v>
      </c>
    </row>
    <row r="6289" spans="1:12" x14ac:dyDescent="0.3">
      <c r="A6289" t="s">
        <v>296</v>
      </c>
      <c r="B6289" s="1">
        <v>44427</v>
      </c>
      <c r="C6289" s="1" t="str">
        <f t="shared" si="98"/>
        <v>21231</v>
      </c>
      <c r="D6289" t="s">
        <v>250</v>
      </c>
      <c r="E6289" t="s">
        <v>110</v>
      </c>
      <c r="F6289" t="s">
        <v>113</v>
      </c>
      <c r="G6289">
        <v>24</v>
      </c>
      <c r="H6289">
        <v>228.15</v>
      </c>
      <c r="I6289" t="s">
        <v>36</v>
      </c>
      <c r="J6289" t="str">
        <f>_xlfn.XLOOKUP(Table1_1[[#This Row],[Analyte]],[1]analyte_order!$B:$B,[1]analyte_order!$C:$C)</f>
        <v>4151-50-2</v>
      </c>
      <c r="K6289">
        <f>_xlfn.XLOOKUP(Table1_1[[#This Row],[CAS_rn]],[1]analyte_order!$C:$C,[1]analyte_order!$E:$E)</f>
        <v>31</v>
      </c>
      <c r="L6289" s="3">
        <v>3.35</v>
      </c>
    </row>
    <row r="6290" spans="1:12" x14ac:dyDescent="0.3">
      <c r="A6290" t="s">
        <v>296</v>
      </c>
      <c r="B6290" s="1">
        <v>44427</v>
      </c>
      <c r="C6290" s="1" t="str">
        <f t="shared" si="98"/>
        <v>21231</v>
      </c>
      <c r="D6290" t="s">
        <v>250</v>
      </c>
      <c r="E6290" t="s">
        <v>110</v>
      </c>
      <c r="F6290" t="s">
        <v>113</v>
      </c>
      <c r="G6290">
        <v>24</v>
      </c>
      <c r="H6290">
        <v>228.15</v>
      </c>
      <c r="I6290" t="s">
        <v>37</v>
      </c>
      <c r="J6290" t="str">
        <f>_xlfn.XLOOKUP(Table1_1[[#This Row],[Analyte]],[1]analyte_order!$B:$B,[1]analyte_order!$C:$C)</f>
        <v>13252-13-6</v>
      </c>
      <c r="K6290">
        <f>_xlfn.XLOOKUP(Table1_1[[#This Row],[CAS_rn]],[1]analyte_order!$C:$C,[1]analyte_order!$E:$E)</f>
        <v>34</v>
      </c>
      <c r="L6290" s="3">
        <v>4.5499999999999999E-2</v>
      </c>
    </row>
    <row r="6291" spans="1:12" x14ac:dyDescent="0.3">
      <c r="A6291" t="s">
        <v>296</v>
      </c>
      <c r="B6291" s="1">
        <v>44427</v>
      </c>
      <c r="C6291" s="1" t="str">
        <f t="shared" si="98"/>
        <v>21231</v>
      </c>
      <c r="D6291" t="s">
        <v>250</v>
      </c>
      <c r="E6291" t="s">
        <v>110</v>
      </c>
      <c r="F6291" t="s">
        <v>113</v>
      </c>
      <c r="G6291">
        <v>24</v>
      </c>
      <c r="H6291">
        <v>228.15</v>
      </c>
      <c r="I6291" t="s">
        <v>38</v>
      </c>
      <c r="J6291" t="str">
        <f>_xlfn.XLOOKUP(Table1_1[[#This Row],[Analyte]],[1]analyte_order!$B:$B,[1]analyte_order!$C:$C)</f>
        <v>919005-14-4</v>
      </c>
      <c r="K6291">
        <f>_xlfn.XLOOKUP(Table1_1[[#This Row],[CAS_rn]],[1]analyte_order!$C:$C,[1]analyte_order!$E:$E)</f>
        <v>35</v>
      </c>
      <c r="L6291" s="3">
        <v>4.5499999999999999E-2</v>
      </c>
    </row>
    <row r="6292" spans="1:12" x14ac:dyDescent="0.3">
      <c r="A6292" t="s">
        <v>296</v>
      </c>
      <c r="B6292" s="1">
        <v>44427</v>
      </c>
      <c r="C6292" s="1" t="str">
        <f t="shared" si="98"/>
        <v>21231</v>
      </c>
      <c r="D6292" t="s">
        <v>250</v>
      </c>
      <c r="E6292" t="s">
        <v>110</v>
      </c>
      <c r="F6292" t="s">
        <v>113</v>
      </c>
      <c r="G6292">
        <v>24</v>
      </c>
      <c r="H6292">
        <v>228.15</v>
      </c>
      <c r="I6292" t="s">
        <v>39</v>
      </c>
      <c r="J6292" t="str">
        <f>_xlfn.XLOOKUP(Table1_1[[#This Row],[Analyte]],[1]analyte_order!$B:$B,[1]analyte_order!$C:$C)</f>
        <v>756426-58-1</v>
      </c>
      <c r="K6292">
        <f>_xlfn.XLOOKUP(Table1_1[[#This Row],[CAS_rn]],[1]analyte_order!$C:$C,[1]analyte_order!$E:$E)</f>
        <v>36</v>
      </c>
      <c r="L6292" s="3">
        <v>0.22750000000000001</v>
      </c>
    </row>
    <row r="6293" spans="1:12" x14ac:dyDescent="0.3">
      <c r="A6293" t="s">
        <v>296</v>
      </c>
      <c r="B6293" s="1">
        <v>44427</v>
      </c>
      <c r="C6293" s="1" t="str">
        <f t="shared" si="98"/>
        <v>21231</v>
      </c>
      <c r="D6293" t="s">
        <v>250</v>
      </c>
      <c r="E6293" t="s">
        <v>110</v>
      </c>
      <c r="F6293" t="s">
        <v>113</v>
      </c>
      <c r="G6293">
        <v>24</v>
      </c>
      <c r="H6293">
        <v>228.15</v>
      </c>
      <c r="I6293" t="s">
        <v>40</v>
      </c>
      <c r="J6293" t="str">
        <f>_xlfn.XLOOKUP(Table1_1[[#This Row],[Analyte]],[1]analyte_order!$B:$B,[1]analyte_order!$C:$C)</f>
        <v>763051-92-9</v>
      </c>
      <c r="K6293">
        <f>_xlfn.XLOOKUP(Table1_1[[#This Row],[CAS_rn]],[1]analyte_order!$C:$C,[1]analyte_order!$E:$E)</f>
        <v>37</v>
      </c>
      <c r="L6293" s="3">
        <v>0.22750000000000001</v>
      </c>
    </row>
    <row r="6294" spans="1:12" x14ac:dyDescent="0.3">
      <c r="A6294" t="s">
        <v>296</v>
      </c>
      <c r="B6294" s="1">
        <v>44427</v>
      </c>
      <c r="C6294" s="1" t="str">
        <f t="shared" si="98"/>
        <v>21231</v>
      </c>
      <c r="D6294" t="s">
        <v>250</v>
      </c>
      <c r="E6294" t="s">
        <v>110</v>
      </c>
      <c r="F6294" t="s">
        <v>113</v>
      </c>
      <c r="G6294">
        <v>24</v>
      </c>
      <c r="H6294">
        <v>228.15</v>
      </c>
      <c r="I6294" t="s">
        <v>41</v>
      </c>
      <c r="J6294" t="str">
        <f>_xlfn.XLOOKUP(Table1_1[[#This Row],[Analyte]],[1]analyte_order!$B:$B,[1]analyte_order!$C:$C)</f>
        <v>356-02-5</v>
      </c>
      <c r="K6294">
        <f>_xlfn.XLOOKUP(Table1_1[[#This Row],[CAS_rn]],[1]analyte_order!$C:$C,[1]analyte_order!$E:$E)</f>
        <v>38</v>
      </c>
      <c r="L6294" s="3">
        <v>0.45500000000000002</v>
      </c>
    </row>
    <row r="6295" spans="1:12" x14ac:dyDescent="0.3">
      <c r="A6295" t="s">
        <v>296</v>
      </c>
      <c r="B6295" s="1">
        <v>44427</v>
      </c>
      <c r="C6295" s="1" t="str">
        <f t="shared" si="98"/>
        <v>21231</v>
      </c>
      <c r="D6295" t="s">
        <v>250</v>
      </c>
      <c r="E6295" t="s">
        <v>110</v>
      </c>
      <c r="F6295" t="s">
        <v>113</v>
      </c>
      <c r="G6295">
        <v>24</v>
      </c>
      <c r="H6295">
        <v>228.15</v>
      </c>
      <c r="I6295" t="s">
        <v>42</v>
      </c>
      <c r="J6295" t="str">
        <f>_xlfn.XLOOKUP(Table1_1[[#This Row],[Analyte]],[1]analyte_order!$B:$B,[1]analyte_order!$C:$C)</f>
        <v>914637-49-3</v>
      </c>
      <c r="K6295">
        <f>_xlfn.XLOOKUP(Table1_1[[#This Row],[CAS_rn]],[1]analyte_order!$C:$C,[1]analyte_order!$E:$E)</f>
        <v>39</v>
      </c>
      <c r="L6295" s="3">
        <v>0.22750000000000001</v>
      </c>
    </row>
    <row r="6296" spans="1:12" x14ac:dyDescent="0.3">
      <c r="A6296" t="s">
        <v>296</v>
      </c>
      <c r="B6296" s="1">
        <v>44427</v>
      </c>
      <c r="C6296" s="1" t="str">
        <f t="shared" si="98"/>
        <v>21231</v>
      </c>
      <c r="D6296" t="s">
        <v>250</v>
      </c>
      <c r="E6296" t="s">
        <v>110</v>
      </c>
      <c r="F6296" t="s">
        <v>113</v>
      </c>
      <c r="G6296">
        <v>24</v>
      </c>
      <c r="H6296">
        <v>228.15</v>
      </c>
      <c r="I6296" t="s">
        <v>43</v>
      </c>
      <c r="J6296" t="str">
        <f>_xlfn.XLOOKUP(Table1_1[[#This Row],[Analyte]],[1]analyte_order!$B:$B,[1]analyte_order!$C:$C)</f>
        <v>812-70-4</v>
      </c>
      <c r="K6296">
        <f>_xlfn.XLOOKUP(Table1_1[[#This Row],[CAS_rn]],[1]analyte_order!$C:$C,[1]analyte_order!$E:$E)</f>
        <v>40</v>
      </c>
      <c r="L6296" s="3">
        <v>0.1135</v>
      </c>
    </row>
    <row r="6297" spans="1:12" x14ac:dyDescent="0.3">
      <c r="A6297" t="s">
        <v>296</v>
      </c>
      <c r="B6297" s="1">
        <v>44427</v>
      </c>
      <c r="C6297" s="1" t="str">
        <f t="shared" si="98"/>
        <v>21231</v>
      </c>
      <c r="D6297" t="s">
        <v>250</v>
      </c>
      <c r="E6297" t="s">
        <v>110</v>
      </c>
      <c r="F6297" t="s">
        <v>113</v>
      </c>
      <c r="G6297">
        <v>24</v>
      </c>
      <c r="H6297">
        <v>228.15</v>
      </c>
      <c r="I6297" t="s">
        <v>44</v>
      </c>
      <c r="J6297" t="str">
        <f>_xlfn.XLOOKUP(Table1_1[[#This Row],[Analyte]],[1]analyte_order!$B:$B,[1]analyte_order!$C:$C)</f>
        <v>53826-12-3</v>
      </c>
      <c r="K6297">
        <f>_xlfn.XLOOKUP(Table1_1[[#This Row],[CAS_rn]],[1]analyte_order!$C:$C,[1]analyte_order!$E:$E)</f>
        <v>41</v>
      </c>
      <c r="L6297" s="3">
        <v>0.1135</v>
      </c>
    </row>
    <row r="6298" spans="1:12" x14ac:dyDescent="0.3">
      <c r="A6298" t="s">
        <v>296</v>
      </c>
      <c r="B6298" s="1">
        <v>44427</v>
      </c>
      <c r="C6298" s="1" t="str">
        <f t="shared" si="98"/>
        <v>21231</v>
      </c>
      <c r="D6298" t="s">
        <v>250</v>
      </c>
      <c r="E6298" t="s">
        <v>110</v>
      </c>
      <c r="F6298" t="s">
        <v>113</v>
      </c>
      <c r="G6298">
        <v>24</v>
      </c>
      <c r="H6298">
        <v>228.15</v>
      </c>
      <c r="I6298" t="s">
        <v>45</v>
      </c>
      <c r="J6298" t="str">
        <f>_xlfn.XLOOKUP(Table1_1[[#This Row],[Analyte]],[1]analyte_order!$B:$B,[1]analyte_order!$C:$C)</f>
        <v>27854-31-5</v>
      </c>
      <c r="K6298">
        <f>_xlfn.XLOOKUP(Table1_1[[#This Row],[CAS_rn]],[1]analyte_order!$C:$C,[1]analyte_order!$E:$E)</f>
        <v>42</v>
      </c>
      <c r="L6298" s="3">
        <v>0.45500000000000002</v>
      </c>
    </row>
    <row r="6299" spans="1:12" x14ac:dyDescent="0.3">
      <c r="A6299" t="s">
        <v>296</v>
      </c>
      <c r="B6299" s="1">
        <v>44427</v>
      </c>
      <c r="C6299" s="1" t="str">
        <f t="shared" si="98"/>
        <v>21231</v>
      </c>
      <c r="D6299" t="s">
        <v>250</v>
      </c>
      <c r="E6299" t="s">
        <v>110</v>
      </c>
      <c r="F6299" t="s">
        <v>113</v>
      </c>
      <c r="G6299">
        <v>24</v>
      </c>
      <c r="H6299">
        <v>228.15</v>
      </c>
      <c r="I6299" t="s">
        <v>46</v>
      </c>
      <c r="J6299" t="str">
        <f>_xlfn.XLOOKUP(Table1_1[[#This Row],[Analyte]],[1]analyte_order!$B:$B,[1]analyte_order!$C:$C)</f>
        <v>53826-13-4</v>
      </c>
      <c r="K6299">
        <f>_xlfn.XLOOKUP(Table1_1[[#This Row],[CAS_rn]],[1]analyte_order!$C:$C,[1]analyte_order!$E:$E)</f>
        <v>43</v>
      </c>
      <c r="L6299" s="3">
        <v>0.45500000000000002</v>
      </c>
    </row>
    <row r="6300" spans="1:12" x14ac:dyDescent="0.3">
      <c r="A6300" t="s">
        <v>296</v>
      </c>
      <c r="B6300" s="1">
        <v>44427</v>
      </c>
      <c r="C6300" s="1" t="str">
        <f t="shared" si="98"/>
        <v>21231</v>
      </c>
      <c r="D6300" t="s">
        <v>250</v>
      </c>
      <c r="E6300" t="s">
        <v>110</v>
      </c>
      <c r="F6300" t="s">
        <v>113</v>
      </c>
      <c r="G6300">
        <v>24</v>
      </c>
      <c r="H6300">
        <v>228.15</v>
      </c>
      <c r="I6300" t="s">
        <v>47</v>
      </c>
      <c r="J6300" t="str">
        <f>_xlfn.XLOOKUP(Table1_1[[#This Row],[Analyte]],[1]analyte_order!$B:$B,[1]analyte_order!$C:$C)</f>
        <v>161094-75-3</v>
      </c>
      <c r="K6300">
        <f>_xlfn.XLOOKUP(Table1_1[[#This Row],[CAS_rn]],[1]analyte_order!$C:$C,[1]analyte_order!$E:$E)</f>
        <v>44</v>
      </c>
      <c r="L6300" s="3">
        <v>4.5499999999999999E-2</v>
      </c>
    </row>
    <row r="6301" spans="1:12" x14ac:dyDescent="0.3">
      <c r="A6301" t="s">
        <v>296</v>
      </c>
      <c r="B6301" s="1">
        <v>44427</v>
      </c>
      <c r="C6301" s="1" t="str">
        <f t="shared" si="98"/>
        <v>21231</v>
      </c>
      <c r="D6301" t="s">
        <v>250</v>
      </c>
      <c r="E6301" t="s">
        <v>110</v>
      </c>
      <c r="F6301" t="s">
        <v>113</v>
      </c>
      <c r="G6301">
        <v>24</v>
      </c>
      <c r="H6301">
        <v>228.15</v>
      </c>
      <c r="I6301" t="s">
        <v>48</v>
      </c>
      <c r="J6301" t="str">
        <f>_xlfn.XLOOKUP(Table1_1[[#This Row],[Analyte]],[1]analyte_order!$B:$B,[1]analyte_order!$C:$C)</f>
        <v>70887-84-2</v>
      </c>
      <c r="K6301">
        <f>_xlfn.XLOOKUP(Table1_1[[#This Row],[CAS_rn]],[1]analyte_order!$C:$C,[1]analyte_order!$E:$E)</f>
        <v>45</v>
      </c>
      <c r="L6301" s="3">
        <v>4.5499999999999999E-2</v>
      </c>
    </row>
    <row r="6302" spans="1:12" x14ac:dyDescent="0.3">
      <c r="A6302" t="s">
        <v>296</v>
      </c>
      <c r="B6302" s="1">
        <v>44427</v>
      </c>
      <c r="C6302" s="1" t="str">
        <f t="shared" si="98"/>
        <v>21231</v>
      </c>
      <c r="D6302" t="s">
        <v>250</v>
      </c>
      <c r="E6302" t="s">
        <v>110</v>
      </c>
      <c r="F6302" t="s">
        <v>113</v>
      </c>
      <c r="G6302">
        <v>24</v>
      </c>
      <c r="H6302">
        <v>228.15</v>
      </c>
      <c r="I6302" t="s">
        <v>49</v>
      </c>
      <c r="J6302" t="str">
        <f>_xlfn.XLOOKUP(Table1_1[[#This Row],[Analyte]],[1]analyte_order!$B:$B,[1]analyte_order!$C:$C)</f>
        <v>57677-95-9</v>
      </c>
      <c r="K6302">
        <f>_xlfn.XLOOKUP(Table1_1[[#This Row],[CAS_rn]],[1]analyte_order!$C:$C,[1]analyte_order!$E:$E)</f>
        <v>46</v>
      </c>
      <c r="L6302" s="3">
        <v>4.5499999999999999E-2</v>
      </c>
    </row>
    <row r="6303" spans="1:12" x14ac:dyDescent="0.3">
      <c r="A6303" t="s">
        <v>296</v>
      </c>
      <c r="B6303" s="1">
        <v>44427</v>
      </c>
      <c r="C6303" s="1" t="str">
        <f t="shared" si="98"/>
        <v>21231</v>
      </c>
      <c r="D6303" t="s">
        <v>250</v>
      </c>
      <c r="E6303" t="s">
        <v>110</v>
      </c>
      <c r="F6303" t="s">
        <v>113</v>
      </c>
      <c r="G6303">
        <v>24</v>
      </c>
      <c r="H6303">
        <v>228.15</v>
      </c>
      <c r="I6303" t="s">
        <v>52</v>
      </c>
      <c r="J6303" t="str">
        <f>_xlfn.XLOOKUP(Table1_1[[#This Row],[Analyte]],[1]analyte_order!$B:$B,[1]analyte_order!$C:$C)</f>
        <v>423-41-6</v>
      </c>
      <c r="K6303">
        <f>_xlfn.XLOOKUP(Table1_1[[#This Row],[CAS_rn]],[1]analyte_order!$C:$C,[1]analyte_order!$E:$E)</f>
        <v>53</v>
      </c>
      <c r="L6303" s="3">
        <v>0.22750000000000001</v>
      </c>
    </row>
    <row r="6304" spans="1:12" x14ac:dyDescent="0.3">
      <c r="A6304" t="s">
        <v>296</v>
      </c>
      <c r="B6304" s="1">
        <v>44427</v>
      </c>
      <c r="C6304" s="1" t="str">
        <f t="shared" si="98"/>
        <v>21231</v>
      </c>
      <c r="D6304" t="s">
        <v>250</v>
      </c>
      <c r="E6304" t="s">
        <v>110</v>
      </c>
      <c r="F6304" t="s">
        <v>113</v>
      </c>
      <c r="G6304">
        <v>24</v>
      </c>
      <c r="H6304">
        <v>228.15</v>
      </c>
      <c r="I6304" t="s">
        <v>53</v>
      </c>
      <c r="J6304" t="str">
        <f>_xlfn.XLOOKUP(Table1_1[[#This Row],[Analyte]],[1]analyte_order!$B:$B,[1]analyte_order!$C:$C)</f>
        <v>777011-38-8</v>
      </c>
      <c r="K6304">
        <f>_xlfn.XLOOKUP(Table1_1[[#This Row],[CAS_rn]],[1]analyte_order!$C:$C,[1]analyte_order!$E:$E)</f>
        <v>54</v>
      </c>
      <c r="L6304" s="3">
        <v>19.7</v>
      </c>
    </row>
    <row r="6305" spans="1:12" x14ac:dyDescent="0.3">
      <c r="A6305" t="s">
        <v>296</v>
      </c>
      <c r="B6305" s="1">
        <v>44427</v>
      </c>
      <c r="C6305" s="1" t="str">
        <f t="shared" si="98"/>
        <v>21231</v>
      </c>
      <c r="D6305" t="s">
        <v>250</v>
      </c>
      <c r="E6305" t="s">
        <v>110</v>
      </c>
      <c r="F6305" t="s">
        <v>113</v>
      </c>
      <c r="G6305">
        <v>24</v>
      </c>
      <c r="H6305">
        <v>228.15</v>
      </c>
      <c r="I6305" t="s">
        <v>54</v>
      </c>
      <c r="J6305" t="str">
        <f>_xlfn.XLOOKUP(Table1_1[[#This Row],[Analyte]],[1]analyte_order!$B:$B,[1]analyte_order!$C:$C)</f>
        <v>646-83-3</v>
      </c>
      <c r="K6305">
        <f>_xlfn.XLOOKUP(Table1_1[[#This Row],[CAS_rn]],[1]analyte_order!$C:$C,[1]analyte_order!$E:$E)</f>
        <v>55</v>
      </c>
      <c r="L6305" s="3">
        <v>0.20799999999999999</v>
      </c>
    </row>
    <row r="6306" spans="1:12" x14ac:dyDescent="0.3">
      <c r="A6306" t="s">
        <v>296</v>
      </c>
      <c r="B6306" s="1">
        <v>44427</v>
      </c>
      <c r="C6306" s="1" t="str">
        <f t="shared" si="98"/>
        <v>21231</v>
      </c>
      <c r="D6306" t="s">
        <v>250</v>
      </c>
      <c r="E6306" t="s">
        <v>110</v>
      </c>
      <c r="F6306" t="s">
        <v>113</v>
      </c>
      <c r="G6306">
        <v>24</v>
      </c>
      <c r="H6306">
        <v>228.15</v>
      </c>
      <c r="I6306" t="s">
        <v>55</v>
      </c>
      <c r="J6306" t="str">
        <f>_xlfn.XLOOKUP(Table1_1[[#This Row],[Analyte]],[1]analyte_order!$B:$B,[1]analyte_order!$C:$C)</f>
        <v>678-41-1</v>
      </c>
      <c r="K6306">
        <f>_xlfn.XLOOKUP(Table1_1[[#This Row],[CAS_rn]],[1]analyte_order!$C:$C,[1]analyte_order!$E:$E)</f>
        <v>56</v>
      </c>
      <c r="L6306" s="3">
        <v>4.5499999999999999E-2</v>
      </c>
    </row>
    <row r="6307" spans="1:12" x14ac:dyDescent="0.3">
      <c r="A6307" t="s">
        <v>296</v>
      </c>
      <c r="B6307" s="1">
        <v>44427</v>
      </c>
      <c r="C6307" s="1" t="str">
        <f t="shared" si="98"/>
        <v>21231</v>
      </c>
      <c r="D6307" t="s">
        <v>250</v>
      </c>
      <c r="E6307" t="s">
        <v>110</v>
      </c>
      <c r="F6307" t="s">
        <v>113</v>
      </c>
      <c r="G6307">
        <v>24</v>
      </c>
      <c r="H6307">
        <v>228.15</v>
      </c>
      <c r="I6307" t="s">
        <v>56</v>
      </c>
      <c r="J6307" t="str">
        <f>_xlfn.XLOOKUP(Table1_1[[#This Row],[Analyte]],[1]analyte_order!$B:$B,[1]analyte_order!$C:$C)</f>
        <v>2965-52-8</v>
      </c>
      <c r="K6307">
        <f>_xlfn.XLOOKUP(Table1_1[[#This Row],[CAS_rn]],[1]analyte_order!$C:$C,[1]analyte_order!$E:$E)</f>
        <v>57</v>
      </c>
      <c r="L6307" s="3">
        <v>4.5499999999999999E-2</v>
      </c>
    </row>
    <row r="6308" spans="1:12" x14ac:dyDescent="0.3">
      <c r="A6308" t="s">
        <v>297</v>
      </c>
      <c r="B6308" s="1">
        <v>44427</v>
      </c>
      <c r="C6308" s="1" t="str">
        <f t="shared" si="98"/>
        <v>21231</v>
      </c>
      <c r="D6308" t="s">
        <v>250</v>
      </c>
      <c r="E6308" t="s">
        <v>110</v>
      </c>
      <c r="F6308" t="s">
        <v>115</v>
      </c>
      <c r="G6308">
        <v>24</v>
      </c>
      <c r="H6308">
        <v>228.15</v>
      </c>
      <c r="I6308" t="s">
        <v>7</v>
      </c>
      <c r="J6308" t="str">
        <f>_xlfn.XLOOKUP(Table1_1[[#This Row],[Analyte]],[1]analyte_order!$B:$B,[1]analyte_order!$C:$C)</f>
        <v>375-22-4</v>
      </c>
      <c r="K6308">
        <f>_xlfn.XLOOKUP(Table1_1[[#This Row],[CAS_rn]],[1]analyte_order!$C:$C,[1]analyte_order!$E:$E)</f>
        <v>1</v>
      </c>
      <c r="L6308" s="3">
        <v>0.43049999999999999</v>
      </c>
    </row>
    <row r="6309" spans="1:12" x14ac:dyDescent="0.3">
      <c r="A6309" t="s">
        <v>297</v>
      </c>
      <c r="B6309" s="1">
        <v>44427</v>
      </c>
      <c r="C6309" s="1" t="str">
        <f t="shared" si="98"/>
        <v>21231</v>
      </c>
      <c r="D6309" t="s">
        <v>250</v>
      </c>
      <c r="E6309" t="s">
        <v>110</v>
      </c>
      <c r="F6309" t="s">
        <v>115</v>
      </c>
      <c r="G6309">
        <v>24</v>
      </c>
      <c r="H6309">
        <v>228.15</v>
      </c>
      <c r="I6309" t="s">
        <v>8</v>
      </c>
      <c r="J6309" t="str">
        <f>_xlfn.XLOOKUP(Table1_1[[#This Row],[Analyte]],[1]analyte_order!$B:$B,[1]analyte_order!$C:$C)</f>
        <v>2706-90-3</v>
      </c>
      <c r="K6309">
        <f>_xlfn.XLOOKUP(Table1_1[[#This Row],[CAS_rn]],[1]analyte_order!$C:$C,[1]analyte_order!$E:$E)</f>
        <v>2</v>
      </c>
      <c r="L6309" s="3">
        <v>0.1075</v>
      </c>
    </row>
    <row r="6310" spans="1:12" x14ac:dyDescent="0.3">
      <c r="A6310" t="s">
        <v>297</v>
      </c>
      <c r="B6310" s="1">
        <v>44427</v>
      </c>
      <c r="C6310" s="1" t="str">
        <f t="shared" si="98"/>
        <v>21231</v>
      </c>
      <c r="D6310" t="s">
        <v>250</v>
      </c>
      <c r="E6310" t="s">
        <v>110</v>
      </c>
      <c r="F6310" t="s">
        <v>115</v>
      </c>
      <c r="G6310">
        <v>24</v>
      </c>
      <c r="H6310">
        <v>228.15</v>
      </c>
      <c r="I6310" t="s">
        <v>9</v>
      </c>
      <c r="J6310" t="str">
        <f>_xlfn.XLOOKUP(Table1_1[[#This Row],[Analyte]],[1]analyte_order!$B:$B,[1]analyte_order!$C:$C)</f>
        <v>307-24-4</v>
      </c>
      <c r="K6310">
        <f>_xlfn.XLOOKUP(Table1_1[[#This Row],[CAS_rn]],[1]analyte_order!$C:$C,[1]analyte_order!$E:$E)</f>
        <v>3</v>
      </c>
      <c r="L6310" s="3">
        <v>4.3049999999999998E-2</v>
      </c>
    </row>
    <row r="6311" spans="1:12" x14ac:dyDescent="0.3">
      <c r="A6311" t="s">
        <v>297</v>
      </c>
      <c r="B6311" s="1">
        <v>44427</v>
      </c>
      <c r="C6311" s="1" t="str">
        <f t="shared" si="98"/>
        <v>21231</v>
      </c>
      <c r="D6311" t="s">
        <v>250</v>
      </c>
      <c r="E6311" t="s">
        <v>110</v>
      </c>
      <c r="F6311" t="s">
        <v>115</v>
      </c>
      <c r="G6311">
        <v>24</v>
      </c>
      <c r="H6311">
        <v>228.15</v>
      </c>
      <c r="I6311" t="s">
        <v>10</v>
      </c>
      <c r="J6311" t="str">
        <f>_xlfn.XLOOKUP(Table1_1[[#This Row],[Analyte]],[1]analyte_order!$B:$B,[1]analyte_order!$C:$C)</f>
        <v>375-85-9</v>
      </c>
      <c r="K6311">
        <f>_xlfn.XLOOKUP(Table1_1[[#This Row],[CAS_rn]],[1]analyte_order!$C:$C,[1]analyte_order!$E:$E)</f>
        <v>4</v>
      </c>
      <c r="L6311" s="3">
        <v>4.3049999999999998E-2</v>
      </c>
    </row>
    <row r="6312" spans="1:12" x14ac:dyDescent="0.3">
      <c r="A6312" t="s">
        <v>297</v>
      </c>
      <c r="B6312" s="1">
        <v>44427</v>
      </c>
      <c r="C6312" s="1" t="str">
        <f t="shared" si="98"/>
        <v>21231</v>
      </c>
      <c r="D6312" t="s">
        <v>250</v>
      </c>
      <c r="E6312" t="s">
        <v>110</v>
      </c>
      <c r="F6312" t="s">
        <v>115</v>
      </c>
      <c r="G6312">
        <v>24</v>
      </c>
      <c r="H6312">
        <v>228.15</v>
      </c>
      <c r="I6312" t="s">
        <v>11</v>
      </c>
      <c r="J6312" t="str">
        <f>_xlfn.XLOOKUP(Table1_1[[#This Row],[Analyte]],[1]analyte_order!$B:$B,[1]analyte_order!$C:$C)</f>
        <v>335-67-1</v>
      </c>
      <c r="K6312">
        <f>_xlfn.XLOOKUP(Table1_1[[#This Row],[CAS_rn]],[1]analyte_order!$C:$C,[1]analyte_order!$E:$E)</f>
        <v>5</v>
      </c>
      <c r="L6312" s="3">
        <v>4.3049999999999998E-2</v>
      </c>
    </row>
    <row r="6313" spans="1:12" x14ac:dyDescent="0.3">
      <c r="A6313" t="s">
        <v>297</v>
      </c>
      <c r="B6313" s="1">
        <v>44427</v>
      </c>
      <c r="C6313" s="1" t="str">
        <f t="shared" si="98"/>
        <v>21231</v>
      </c>
      <c r="D6313" t="s">
        <v>250</v>
      </c>
      <c r="E6313" t="s">
        <v>110</v>
      </c>
      <c r="F6313" t="s">
        <v>115</v>
      </c>
      <c r="G6313">
        <v>24</v>
      </c>
      <c r="H6313">
        <v>228.15</v>
      </c>
      <c r="I6313" t="s">
        <v>12</v>
      </c>
      <c r="J6313" t="str">
        <f>_xlfn.XLOOKUP(Table1_1[[#This Row],[Analyte]],[1]analyte_order!$B:$B,[1]analyte_order!$C:$C)</f>
        <v>375-95-1</v>
      </c>
      <c r="K6313">
        <f>_xlfn.XLOOKUP(Table1_1[[#This Row],[CAS_rn]],[1]analyte_order!$C:$C,[1]analyte_order!$E:$E)</f>
        <v>6</v>
      </c>
      <c r="L6313" s="3">
        <v>4.3049999999999998E-2</v>
      </c>
    </row>
    <row r="6314" spans="1:12" x14ac:dyDescent="0.3">
      <c r="A6314" t="s">
        <v>297</v>
      </c>
      <c r="B6314" s="1">
        <v>44427</v>
      </c>
      <c r="C6314" s="1" t="str">
        <f t="shared" si="98"/>
        <v>21231</v>
      </c>
      <c r="D6314" t="s">
        <v>250</v>
      </c>
      <c r="E6314" t="s">
        <v>110</v>
      </c>
      <c r="F6314" t="s">
        <v>115</v>
      </c>
      <c r="G6314">
        <v>24</v>
      </c>
      <c r="H6314">
        <v>228.15</v>
      </c>
      <c r="I6314" t="s">
        <v>19</v>
      </c>
      <c r="J6314" t="str">
        <f>_xlfn.XLOOKUP(Table1_1[[#This Row],[Analyte]],[1]analyte_order!$B:$B,[1]analyte_order!$C:$C)</f>
        <v>335-76-2</v>
      </c>
      <c r="K6314">
        <f>_xlfn.XLOOKUP(Table1_1[[#This Row],[CAS_rn]],[1]analyte_order!$C:$C,[1]analyte_order!$E:$E)</f>
        <v>7</v>
      </c>
      <c r="L6314" s="3">
        <v>2.21</v>
      </c>
    </row>
    <row r="6315" spans="1:12" x14ac:dyDescent="0.3">
      <c r="A6315" t="s">
        <v>297</v>
      </c>
      <c r="B6315" s="1">
        <v>44427</v>
      </c>
      <c r="C6315" s="1" t="str">
        <f t="shared" si="98"/>
        <v>21231</v>
      </c>
      <c r="D6315" t="s">
        <v>250</v>
      </c>
      <c r="E6315" t="s">
        <v>110</v>
      </c>
      <c r="F6315" t="s">
        <v>115</v>
      </c>
      <c r="G6315">
        <v>24</v>
      </c>
      <c r="H6315">
        <v>228.15</v>
      </c>
      <c r="I6315" t="s">
        <v>20</v>
      </c>
      <c r="J6315" t="str">
        <f>_xlfn.XLOOKUP(Table1_1[[#This Row],[Analyte]],[1]analyte_order!$B:$B,[1]analyte_order!$C:$C)</f>
        <v>2058-94-8</v>
      </c>
      <c r="K6315">
        <f>_xlfn.XLOOKUP(Table1_1[[#This Row],[CAS_rn]],[1]analyte_order!$C:$C,[1]analyte_order!$E:$E)</f>
        <v>8</v>
      </c>
      <c r="L6315" s="3">
        <v>4.22</v>
      </c>
    </row>
    <row r="6316" spans="1:12" x14ac:dyDescent="0.3">
      <c r="A6316" t="s">
        <v>297</v>
      </c>
      <c r="B6316" s="1">
        <v>44427</v>
      </c>
      <c r="C6316" s="1" t="str">
        <f t="shared" si="98"/>
        <v>21231</v>
      </c>
      <c r="D6316" t="s">
        <v>250</v>
      </c>
      <c r="E6316" t="s">
        <v>110</v>
      </c>
      <c r="F6316" t="s">
        <v>115</v>
      </c>
      <c r="G6316">
        <v>24</v>
      </c>
      <c r="H6316">
        <v>228.15</v>
      </c>
      <c r="I6316" t="s">
        <v>21</v>
      </c>
      <c r="J6316" t="str">
        <f>_xlfn.XLOOKUP(Table1_1[[#This Row],[Analyte]],[1]analyte_order!$B:$B,[1]analyte_order!$C:$C)</f>
        <v>307-55-1</v>
      </c>
      <c r="K6316">
        <f>_xlfn.XLOOKUP(Table1_1[[#This Row],[CAS_rn]],[1]analyte_order!$C:$C,[1]analyte_order!$E:$E)</f>
        <v>9</v>
      </c>
      <c r="L6316" s="3">
        <v>4.53</v>
      </c>
    </row>
    <row r="6317" spans="1:12" x14ac:dyDescent="0.3">
      <c r="A6317" t="s">
        <v>297</v>
      </c>
      <c r="B6317" s="1">
        <v>44427</v>
      </c>
      <c r="C6317" s="1" t="str">
        <f t="shared" si="98"/>
        <v>21231</v>
      </c>
      <c r="D6317" t="s">
        <v>250</v>
      </c>
      <c r="E6317" t="s">
        <v>110</v>
      </c>
      <c r="F6317" t="s">
        <v>115</v>
      </c>
      <c r="G6317">
        <v>24</v>
      </c>
      <c r="H6317">
        <v>228.15</v>
      </c>
      <c r="I6317" t="s">
        <v>22</v>
      </c>
      <c r="J6317" t="str">
        <f>_xlfn.XLOOKUP(Table1_1[[#This Row],[Analyte]],[1]analyte_order!$B:$B,[1]analyte_order!$C:$C)</f>
        <v>72629-94-8</v>
      </c>
      <c r="K6317">
        <f>_xlfn.XLOOKUP(Table1_1[[#This Row],[CAS_rn]],[1]analyte_order!$C:$C,[1]analyte_order!$E:$E)</f>
        <v>10</v>
      </c>
      <c r="L6317" s="3">
        <v>3.53</v>
      </c>
    </row>
    <row r="6318" spans="1:12" x14ac:dyDescent="0.3">
      <c r="A6318" t="s">
        <v>297</v>
      </c>
      <c r="B6318" s="1">
        <v>44427</v>
      </c>
      <c r="C6318" s="1" t="str">
        <f t="shared" si="98"/>
        <v>21231</v>
      </c>
      <c r="D6318" t="s">
        <v>250</v>
      </c>
      <c r="E6318" t="s">
        <v>110</v>
      </c>
      <c r="F6318" t="s">
        <v>115</v>
      </c>
      <c r="G6318">
        <v>24</v>
      </c>
      <c r="H6318">
        <v>228.15</v>
      </c>
      <c r="I6318" t="s">
        <v>23</v>
      </c>
      <c r="J6318" t="str">
        <f>_xlfn.XLOOKUP(Table1_1[[#This Row],[Analyte]],[1]analyte_order!$B:$B,[1]analyte_order!$C:$C)</f>
        <v>376-06-7</v>
      </c>
      <c r="K6318">
        <f>_xlfn.XLOOKUP(Table1_1[[#This Row],[CAS_rn]],[1]analyte_order!$C:$C,[1]analyte_order!$E:$E)</f>
        <v>11</v>
      </c>
      <c r="L6318" s="3">
        <v>2.91</v>
      </c>
    </row>
    <row r="6319" spans="1:12" x14ac:dyDescent="0.3">
      <c r="A6319" t="s">
        <v>297</v>
      </c>
      <c r="B6319" s="1">
        <v>44427</v>
      </c>
      <c r="C6319" s="1" t="str">
        <f t="shared" si="98"/>
        <v>21231</v>
      </c>
      <c r="D6319" t="s">
        <v>250</v>
      </c>
      <c r="E6319" t="s">
        <v>110</v>
      </c>
      <c r="F6319" t="s">
        <v>115</v>
      </c>
      <c r="G6319">
        <v>24</v>
      </c>
      <c r="H6319">
        <v>228.15</v>
      </c>
      <c r="I6319" t="s">
        <v>24</v>
      </c>
      <c r="J6319" t="str">
        <f>_xlfn.XLOOKUP(Table1_1[[#This Row],[Analyte]],[1]analyte_order!$B:$B,[1]analyte_order!$C:$C)</f>
        <v>67905-19-5</v>
      </c>
      <c r="K6319">
        <f>_xlfn.XLOOKUP(Table1_1[[#This Row],[CAS_rn]],[1]analyte_order!$C:$C,[1]analyte_order!$E:$E)</f>
        <v>12</v>
      </c>
      <c r="L6319" s="3">
        <v>4.3049999999999998E-2</v>
      </c>
    </row>
    <row r="6320" spans="1:12" x14ac:dyDescent="0.3">
      <c r="A6320" t="s">
        <v>297</v>
      </c>
      <c r="B6320" s="1">
        <v>44427</v>
      </c>
      <c r="C6320" s="1" t="str">
        <f t="shared" si="98"/>
        <v>21231</v>
      </c>
      <c r="D6320" t="s">
        <v>250</v>
      </c>
      <c r="E6320" t="s">
        <v>110</v>
      </c>
      <c r="F6320" t="s">
        <v>115</v>
      </c>
      <c r="G6320">
        <v>24</v>
      </c>
      <c r="H6320">
        <v>228.15</v>
      </c>
      <c r="I6320" t="s">
        <v>13</v>
      </c>
      <c r="J6320" t="str">
        <f>_xlfn.XLOOKUP(Table1_1[[#This Row],[Analyte]],[1]analyte_order!$B:$B,[1]analyte_order!$C:$C)</f>
        <v>375-73-5</v>
      </c>
      <c r="K6320">
        <f>_xlfn.XLOOKUP(Table1_1[[#This Row],[CAS_rn]],[1]analyte_order!$C:$C,[1]analyte_order!$E:$E)</f>
        <v>14</v>
      </c>
      <c r="L6320" s="3">
        <v>4.3049999999999998E-2</v>
      </c>
    </row>
    <row r="6321" spans="1:12" x14ac:dyDescent="0.3">
      <c r="A6321" t="s">
        <v>297</v>
      </c>
      <c r="B6321" s="1">
        <v>44427</v>
      </c>
      <c r="C6321" s="1" t="str">
        <f t="shared" si="98"/>
        <v>21231</v>
      </c>
      <c r="D6321" t="s">
        <v>250</v>
      </c>
      <c r="E6321" t="s">
        <v>110</v>
      </c>
      <c r="F6321" t="s">
        <v>115</v>
      </c>
      <c r="G6321">
        <v>24</v>
      </c>
      <c r="H6321">
        <v>228.15</v>
      </c>
      <c r="I6321" t="s">
        <v>14</v>
      </c>
      <c r="J6321" t="str">
        <f>_xlfn.XLOOKUP(Table1_1[[#This Row],[Analyte]],[1]analyte_order!$B:$B,[1]analyte_order!$C:$C)</f>
        <v>2706-91-4</v>
      </c>
      <c r="K6321">
        <f>_xlfn.XLOOKUP(Table1_1[[#This Row],[CAS_rn]],[1]analyte_order!$C:$C,[1]analyte_order!$E:$E)</f>
        <v>15</v>
      </c>
      <c r="L6321" s="3">
        <v>0.1075</v>
      </c>
    </row>
    <row r="6322" spans="1:12" x14ac:dyDescent="0.3">
      <c r="A6322" t="s">
        <v>297</v>
      </c>
      <c r="B6322" s="1">
        <v>44427</v>
      </c>
      <c r="C6322" s="1" t="str">
        <f t="shared" si="98"/>
        <v>21231</v>
      </c>
      <c r="D6322" t="s">
        <v>250</v>
      </c>
      <c r="E6322" t="s">
        <v>110</v>
      </c>
      <c r="F6322" t="s">
        <v>115</v>
      </c>
      <c r="G6322">
        <v>24</v>
      </c>
      <c r="H6322">
        <v>228.15</v>
      </c>
      <c r="I6322" t="s">
        <v>15</v>
      </c>
      <c r="J6322" t="str">
        <f>_xlfn.XLOOKUP(Table1_1[[#This Row],[Analyte]],[1]analyte_order!$B:$B,[1]analyte_order!$C:$C)</f>
        <v>355-46-4</v>
      </c>
      <c r="K6322">
        <f>_xlfn.XLOOKUP(Table1_1[[#This Row],[CAS_rn]],[1]analyte_order!$C:$C,[1]analyte_order!$E:$E)</f>
        <v>16</v>
      </c>
      <c r="L6322" s="3">
        <v>2.11</v>
      </c>
    </row>
    <row r="6323" spans="1:12" x14ac:dyDescent="0.3">
      <c r="A6323" t="s">
        <v>297</v>
      </c>
      <c r="B6323" s="1">
        <v>44427</v>
      </c>
      <c r="C6323" s="1" t="str">
        <f t="shared" si="98"/>
        <v>21231</v>
      </c>
      <c r="D6323" t="s">
        <v>250</v>
      </c>
      <c r="E6323" t="s">
        <v>110</v>
      </c>
      <c r="F6323" t="s">
        <v>115</v>
      </c>
      <c r="G6323">
        <v>24</v>
      </c>
      <c r="H6323">
        <v>228.15</v>
      </c>
      <c r="I6323" t="s">
        <v>16</v>
      </c>
      <c r="J6323" t="str">
        <f>_xlfn.XLOOKUP(Table1_1[[#This Row],[Analyte]],[1]analyte_order!$B:$B,[1]analyte_order!$C:$C)</f>
        <v>375-92-8</v>
      </c>
      <c r="K6323">
        <f>_xlfn.XLOOKUP(Table1_1[[#This Row],[CAS_rn]],[1]analyte_order!$C:$C,[1]analyte_order!$E:$E)</f>
        <v>17</v>
      </c>
      <c r="L6323" s="3">
        <v>0.65100000000000002</v>
      </c>
    </row>
    <row r="6324" spans="1:12" x14ac:dyDescent="0.3">
      <c r="A6324" t="s">
        <v>297</v>
      </c>
      <c r="B6324" s="1">
        <v>44427</v>
      </c>
      <c r="C6324" s="1" t="str">
        <f t="shared" si="98"/>
        <v>21231</v>
      </c>
      <c r="D6324" t="s">
        <v>250</v>
      </c>
      <c r="E6324" t="s">
        <v>110</v>
      </c>
      <c r="F6324" t="s">
        <v>115</v>
      </c>
      <c r="G6324">
        <v>24</v>
      </c>
      <c r="H6324">
        <v>228.15</v>
      </c>
      <c r="I6324" t="s">
        <v>17</v>
      </c>
      <c r="J6324" t="str">
        <f>_xlfn.XLOOKUP(Table1_1[[#This Row],[Analyte]],[1]analyte_order!$B:$B,[1]analyte_order!$C:$C)</f>
        <v>1763-23-1</v>
      </c>
      <c r="K6324">
        <f>_xlfn.XLOOKUP(Table1_1[[#This Row],[CAS_rn]],[1]analyte_order!$C:$C,[1]analyte_order!$E:$E)</f>
        <v>18</v>
      </c>
      <c r="L6324" s="3">
        <v>828</v>
      </c>
    </row>
    <row r="6325" spans="1:12" x14ac:dyDescent="0.3">
      <c r="A6325" t="s">
        <v>297</v>
      </c>
      <c r="B6325" s="1">
        <v>44427</v>
      </c>
      <c r="C6325" s="1" t="str">
        <f t="shared" si="98"/>
        <v>21231</v>
      </c>
      <c r="D6325" t="s">
        <v>250</v>
      </c>
      <c r="E6325" t="s">
        <v>110</v>
      </c>
      <c r="F6325" t="s">
        <v>115</v>
      </c>
      <c r="G6325">
        <v>24</v>
      </c>
      <c r="H6325">
        <v>228.15</v>
      </c>
      <c r="I6325" t="s">
        <v>25</v>
      </c>
      <c r="J6325" t="str">
        <f>_xlfn.XLOOKUP(Table1_1[[#This Row],[Analyte]],[1]analyte_order!$B:$B,[1]analyte_order!$C:$C)</f>
        <v>68259-12-1</v>
      </c>
      <c r="K6325">
        <f>_xlfn.XLOOKUP(Table1_1[[#This Row],[CAS_rn]],[1]analyte_order!$C:$C,[1]analyte_order!$E:$E)</f>
        <v>19</v>
      </c>
      <c r="L6325" s="3">
        <v>7.17</v>
      </c>
    </row>
    <row r="6326" spans="1:12" x14ac:dyDescent="0.3">
      <c r="A6326" t="s">
        <v>297</v>
      </c>
      <c r="B6326" s="1">
        <v>44427</v>
      </c>
      <c r="C6326" s="1" t="str">
        <f t="shared" si="98"/>
        <v>21231</v>
      </c>
      <c r="D6326" t="s">
        <v>250</v>
      </c>
      <c r="E6326" t="s">
        <v>110</v>
      </c>
      <c r="F6326" t="s">
        <v>115</v>
      </c>
      <c r="G6326">
        <v>24</v>
      </c>
      <c r="H6326">
        <v>228.15</v>
      </c>
      <c r="I6326" t="s">
        <v>26</v>
      </c>
      <c r="J6326" t="str">
        <f>_xlfn.XLOOKUP(Table1_1[[#This Row],[Analyte]],[1]analyte_order!$B:$B,[1]analyte_order!$C:$C)</f>
        <v>335-77-3</v>
      </c>
      <c r="K6326">
        <f>_xlfn.XLOOKUP(Table1_1[[#This Row],[CAS_rn]],[1]analyte_order!$C:$C,[1]analyte_order!$E:$E)</f>
        <v>20</v>
      </c>
      <c r="L6326" s="3">
        <v>10.5</v>
      </c>
    </row>
    <row r="6327" spans="1:12" x14ac:dyDescent="0.3">
      <c r="A6327" t="s">
        <v>297</v>
      </c>
      <c r="B6327" s="1">
        <v>44427</v>
      </c>
      <c r="C6327" s="1" t="str">
        <f t="shared" si="98"/>
        <v>21231</v>
      </c>
      <c r="D6327" t="s">
        <v>250</v>
      </c>
      <c r="E6327" t="s">
        <v>110</v>
      </c>
      <c r="F6327" t="s">
        <v>115</v>
      </c>
      <c r="G6327">
        <v>24</v>
      </c>
      <c r="H6327">
        <v>228.15</v>
      </c>
      <c r="I6327" t="s">
        <v>27</v>
      </c>
      <c r="J6327" t="str">
        <f>_xlfn.XLOOKUP(Table1_1[[#This Row],[Analyte]],[1]analyte_order!$B:$B,[1]analyte_order!$C:$C)</f>
        <v>79780-39-5</v>
      </c>
      <c r="K6327">
        <f>_xlfn.XLOOKUP(Table1_1[[#This Row],[CAS_rn]],[1]analyte_order!$C:$C,[1]analyte_order!$E:$E)</f>
        <v>21</v>
      </c>
      <c r="L6327" s="3">
        <v>3.66</v>
      </c>
    </row>
    <row r="6328" spans="1:12" x14ac:dyDescent="0.3">
      <c r="A6328" t="s">
        <v>297</v>
      </c>
      <c r="B6328" s="1">
        <v>44427</v>
      </c>
      <c r="C6328" s="1" t="str">
        <f t="shared" si="98"/>
        <v>21231</v>
      </c>
      <c r="D6328" t="s">
        <v>250</v>
      </c>
      <c r="E6328" t="s">
        <v>110</v>
      </c>
      <c r="F6328" t="s">
        <v>115</v>
      </c>
      <c r="G6328">
        <v>24</v>
      </c>
      <c r="H6328">
        <v>228.15</v>
      </c>
      <c r="I6328" t="s">
        <v>28</v>
      </c>
      <c r="J6328" t="str">
        <f>_xlfn.XLOOKUP(Table1_1[[#This Row],[Analyte]],[1]analyte_order!$B:$B,[1]analyte_order!$C:$C)</f>
        <v>757124-72-4</v>
      </c>
      <c r="K6328">
        <f>_xlfn.XLOOKUP(Table1_1[[#This Row],[CAS_rn]],[1]analyte_order!$C:$C,[1]analyte_order!$E:$E)</f>
        <v>22</v>
      </c>
      <c r="L6328" s="3">
        <v>0.215</v>
      </c>
    </row>
    <row r="6329" spans="1:12" x14ac:dyDescent="0.3">
      <c r="A6329" t="s">
        <v>297</v>
      </c>
      <c r="B6329" s="1">
        <v>44427</v>
      </c>
      <c r="C6329" s="1" t="str">
        <f t="shared" si="98"/>
        <v>21231</v>
      </c>
      <c r="D6329" t="s">
        <v>250</v>
      </c>
      <c r="E6329" t="s">
        <v>110</v>
      </c>
      <c r="F6329" t="s">
        <v>115</v>
      </c>
      <c r="G6329">
        <v>24</v>
      </c>
      <c r="H6329">
        <v>228.15</v>
      </c>
      <c r="I6329" t="s">
        <v>18</v>
      </c>
      <c r="J6329" t="str">
        <f>_xlfn.XLOOKUP(Table1_1[[#This Row],[Analyte]],[1]analyte_order!$B:$B,[1]analyte_order!$C:$C)</f>
        <v>27619-97-2</v>
      </c>
      <c r="K6329">
        <f>_xlfn.XLOOKUP(Table1_1[[#This Row],[CAS_rn]],[1]analyte_order!$C:$C,[1]analyte_order!$E:$E)</f>
        <v>23</v>
      </c>
      <c r="L6329" s="3">
        <v>4.3049999999999998E-2</v>
      </c>
    </row>
    <row r="6330" spans="1:12" x14ac:dyDescent="0.3">
      <c r="A6330" t="s">
        <v>297</v>
      </c>
      <c r="B6330" s="1">
        <v>44427</v>
      </c>
      <c r="C6330" s="1" t="str">
        <f t="shared" si="98"/>
        <v>21231</v>
      </c>
      <c r="D6330" t="s">
        <v>250</v>
      </c>
      <c r="E6330" t="s">
        <v>110</v>
      </c>
      <c r="F6330" t="s">
        <v>115</v>
      </c>
      <c r="G6330">
        <v>24</v>
      </c>
      <c r="H6330">
        <v>228.15</v>
      </c>
      <c r="I6330" t="s">
        <v>29</v>
      </c>
      <c r="J6330" t="str">
        <f>_xlfn.XLOOKUP(Table1_1[[#This Row],[Analyte]],[1]analyte_order!$B:$B,[1]analyte_order!$C:$C)</f>
        <v>39108-34-4</v>
      </c>
      <c r="K6330">
        <f>_xlfn.XLOOKUP(Table1_1[[#This Row],[CAS_rn]],[1]analyte_order!$C:$C,[1]analyte_order!$E:$E)</f>
        <v>24</v>
      </c>
      <c r="L6330" s="3">
        <v>0.23400000000000001</v>
      </c>
    </row>
    <row r="6331" spans="1:12" x14ac:dyDescent="0.3">
      <c r="A6331" t="s">
        <v>297</v>
      </c>
      <c r="B6331" s="1">
        <v>44427</v>
      </c>
      <c r="C6331" s="1" t="str">
        <f t="shared" si="98"/>
        <v>21231</v>
      </c>
      <c r="D6331" t="s">
        <v>250</v>
      </c>
      <c r="E6331" t="s">
        <v>110</v>
      </c>
      <c r="F6331" t="s">
        <v>115</v>
      </c>
      <c r="G6331">
        <v>24</v>
      </c>
      <c r="H6331">
        <v>228.15</v>
      </c>
      <c r="I6331" t="s">
        <v>30</v>
      </c>
      <c r="J6331" t="str">
        <f>_xlfn.XLOOKUP(Table1_1[[#This Row],[Analyte]],[1]analyte_order!$B:$B,[1]analyte_order!$C:$C)</f>
        <v>120226-60-0</v>
      </c>
      <c r="K6331">
        <f>_xlfn.XLOOKUP(Table1_1[[#This Row],[CAS_rn]],[1]analyte_order!$C:$C,[1]analyte_order!$E:$E)</f>
        <v>25</v>
      </c>
      <c r="L6331" s="3">
        <v>1.51</v>
      </c>
    </row>
    <row r="6332" spans="1:12" x14ac:dyDescent="0.3">
      <c r="A6332" t="s">
        <v>297</v>
      </c>
      <c r="B6332" s="1">
        <v>44427</v>
      </c>
      <c r="C6332" s="1" t="str">
        <f t="shared" si="98"/>
        <v>21231</v>
      </c>
      <c r="D6332" t="s">
        <v>250</v>
      </c>
      <c r="E6332" t="s">
        <v>110</v>
      </c>
      <c r="F6332" t="s">
        <v>115</v>
      </c>
      <c r="G6332">
        <v>24</v>
      </c>
      <c r="H6332">
        <v>228.15</v>
      </c>
      <c r="I6332" t="s">
        <v>31</v>
      </c>
      <c r="J6332" t="str">
        <f>_xlfn.XLOOKUP(Table1_1[[#This Row],[Analyte]],[1]analyte_order!$B:$B,[1]analyte_order!$C:$C)</f>
        <v>2355-31-9</v>
      </c>
      <c r="K6332">
        <f>_xlfn.XLOOKUP(Table1_1[[#This Row],[CAS_rn]],[1]analyte_order!$C:$C,[1]analyte_order!$E:$E)</f>
        <v>26</v>
      </c>
      <c r="L6332" s="3">
        <v>4.3049999999999998E-2</v>
      </c>
    </row>
    <row r="6333" spans="1:12" x14ac:dyDescent="0.3">
      <c r="A6333" t="s">
        <v>297</v>
      </c>
      <c r="B6333" s="1">
        <v>44427</v>
      </c>
      <c r="C6333" s="1" t="str">
        <f t="shared" si="98"/>
        <v>21231</v>
      </c>
      <c r="D6333" t="s">
        <v>250</v>
      </c>
      <c r="E6333" t="s">
        <v>110</v>
      </c>
      <c r="F6333" t="s">
        <v>115</v>
      </c>
      <c r="G6333">
        <v>24</v>
      </c>
      <c r="H6333">
        <v>228.15</v>
      </c>
      <c r="I6333" t="s">
        <v>32</v>
      </c>
      <c r="J6333" t="str">
        <f>_xlfn.XLOOKUP(Table1_1[[#This Row],[Analyte]],[1]analyte_order!$B:$B,[1]analyte_order!$C:$C)</f>
        <v>2991-50-6</v>
      </c>
      <c r="K6333">
        <f>_xlfn.XLOOKUP(Table1_1[[#This Row],[CAS_rn]],[1]analyte_order!$C:$C,[1]analyte_order!$E:$E)</f>
        <v>27</v>
      </c>
      <c r="L6333" s="3">
        <v>4.3049999999999998E-2</v>
      </c>
    </row>
    <row r="6334" spans="1:12" x14ac:dyDescent="0.3">
      <c r="A6334" t="s">
        <v>297</v>
      </c>
      <c r="B6334" s="1">
        <v>44427</v>
      </c>
      <c r="C6334" s="1" t="str">
        <f t="shared" si="98"/>
        <v>21231</v>
      </c>
      <c r="D6334" t="s">
        <v>250</v>
      </c>
      <c r="E6334" t="s">
        <v>110</v>
      </c>
      <c r="F6334" t="s">
        <v>115</v>
      </c>
      <c r="G6334">
        <v>24</v>
      </c>
      <c r="H6334">
        <v>228.15</v>
      </c>
      <c r="I6334" t="s">
        <v>33</v>
      </c>
      <c r="J6334" t="str">
        <f>_xlfn.XLOOKUP(Table1_1[[#This Row],[Analyte]],[1]analyte_order!$B:$B,[1]analyte_order!$C:$C)</f>
        <v>754-91-6</v>
      </c>
      <c r="K6334">
        <f>_xlfn.XLOOKUP(Table1_1[[#This Row],[CAS_rn]],[1]analyte_order!$C:$C,[1]analyte_order!$E:$E)</f>
        <v>28</v>
      </c>
      <c r="L6334" s="3">
        <v>0.46400000000000002</v>
      </c>
    </row>
    <row r="6335" spans="1:12" x14ac:dyDescent="0.3">
      <c r="A6335" t="s">
        <v>297</v>
      </c>
      <c r="B6335" s="1">
        <v>44427</v>
      </c>
      <c r="C6335" s="1" t="str">
        <f t="shared" si="98"/>
        <v>21231</v>
      </c>
      <c r="D6335" t="s">
        <v>250</v>
      </c>
      <c r="E6335" t="s">
        <v>110</v>
      </c>
      <c r="F6335" t="s">
        <v>115</v>
      </c>
      <c r="G6335">
        <v>24</v>
      </c>
      <c r="H6335">
        <v>228.15</v>
      </c>
      <c r="I6335" t="s">
        <v>34</v>
      </c>
      <c r="J6335" t="str">
        <f>_xlfn.XLOOKUP(Table1_1[[#This Row],[Analyte]],[1]analyte_order!$B:$B,[1]analyte_order!$C:$C)</f>
        <v>2806-24-8</v>
      </c>
      <c r="K6335">
        <f>_xlfn.XLOOKUP(Table1_1[[#This Row],[CAS_rn]],[1]analyte_order!$C:$C,[1]analyte_order!$E:$E)</f>
        <v>29</v>
      </c>
      <c r="L6335" s="3">
        <v>0.1075</v>
      </c>
    </row>
    <row r="6336" spans="1:12" x14ac:dyDescent="0.3">
      <c r="A6336" t="s">
        <v>297</v>
      </c>
      <c r="B6336" s="1">
        <v>44427</v>
      </c>
      <c r="C6336" s="1" t="str">
        <f t="shared" si="98"/>
        <v>21231</v>
      </c>
      <c r="D6336" t="s">
        <v>250</v>
      </c>
      <c r="E6336" t="s">
        <v>110</v>
      </c>
      <c r="F6336" t="s">
        <v>115</v>
      </c>
      <c r="G6336">
        <v>24</v>
      </c>
      <c r="H6336">
        <v>228.15</v>
      </c>
      <c r="I6336" t="s">
        <v>35</v>
      </c>
      <c r="J6336" t="str">
        <f>_xlfn.XLOOKUP(Table1_1[[#This Row],[Analyte]],[1]analyte_order!$B:$B,[1]analyte_order!$C:$C)</f>
        <v>31506-32-8</v>
      </c>
      <c r="K6336">
        <f>_xlfn.XLOOKUP(Table1_1[[#This Row],[CAS_rn]],[1]analyte_order!$C:$C,[1]analyte_order!$E:$E)</f>
        <v>30</v>
      </c>
      <c r="L6336" s="3">
        <v>0.215</v>
      </c>
    </row>
    <row r="6337" spans="1:12" x14ac:dyDescent="0.3">
      <c r="A6337" t="s">
        <v>297</v>
      </c>
      <c r="B6337" s="1">
        <v>44427</v>
      </c>
      <c r="C6337" s="1" t="str">
        <f t="shared" si="98"/>
        <v>21231</v>
      </c>
      <c r="D6337" t="s">
        <v>250</v>
      </c>
      <c r="E6337" t="s">
        <v>110</v>
      </c>
      <c r="F6337" t="s">
        <v>115</v>
      </c>
      <c r="G6337">
        <v>24</v>
      </c>
      <c r="H6337">
        <v>228.15</v>
      </c>
      <c r="I6337" t="s">
        <v>36</v>
      </c>
      <c r="J6337" t="str">
        <f>_xlfn.XLOOKUP(Table1_1[[#This Row],[Analyte]],[1]analyte_order!$B:$B,[1]analyte_order!$C:$C)</f>
        <v>4151-50-2</v>
      </c>
      <c r="K6337">
        <f>_xlfn.XLOOKUP(Table1_1[[#This Row],[CAS_rn]],[1]analyte_order!$C:$C,[1]analyte_order!$E:$E)</f>
        <v>31</v>
      </c>
      <c r="L6337" s="3">
        <v>1.52</v>
      </c>
    </row>
    <row r="6338" spans="1:12" x14ac:dyDescent="0.3">
      <c r="A6338" t="s">
        <v>297</v>
      </c>
      <c r="B6338" s="1">
        <v>44427</v>
      </c>
      <c r="C6338" s="1" t="str">
        <f t="shared" ref="C6338:C6401" si="99">TEXT(B6338,"yy")&amp;TEXT((B6338-DATEVALUE("1/1/"&amp;TEXT(B6338,"yy"))+1),"000")</f>
        <v>21231</v>
      </c>
      <c r="D6338" t="s">
        <v>250</v>
      </c>
      <c r="E6338" t="s">
        <v>110</v>
      </c>
      <c r="F6338" t="s">
        <v>115</v>
      </c>
      <c r="G6338">
        <v>24</v>
      </c>
      <c r="H6338">
        <v>228.15</v>
      </c>
      <c r="I6338" t="s">
        <v>37</v>
      </c>
      <c r="J6338" t="str">
        <f>_xlfn.XLOOKUP(Table1_1[[#This Row],[Analyte]],[1]analyte_order!$B:$B,[1]analyte_order!$C:$C)</f>
        <v>13252-13-6</v>
      </c>
      <c r="K6338">
        <f>_xlfn.XLOOKUP(Table1_1[[#This Row],[CAS_rn]],[1]analyte_order!$C:$C,[1]analyte_order!$E:$E)</f>
        <v>34</v>
      </c>
      <c r="L6338" s="3">
        <v>4.3049999999999998E-2</v>
      </c>
    </row>
    <row r="6339" spans="1:12" x14ac:dyDescent="0.3">
      <c r="A6339" t="s">
        <v>297</v>
      </c>
      <c r="B6339" s="1">
        <v>44427</v>
      </c>
      <c r="C6339" s="1" t="str">
        <f t="shared" si="99"/>
        <v>21231</v>
      </c>
      <c r="D6339" t="s">
        <v>250</v>
      </c>
      <c r="E6339" t="s">
        <v>110</v>
      </c>
      <c r="F6339" t="s">
        <v>115</v>
      </c>
      <c r="G6339">
        <v>24</v>
      </c>
      <c r="H6339">
        <v>228.15</v>
      </c>
      <c r="I6339" t="s">
        <v>38</v>
      </c>
      <c r="J6339" t="str">
        <f>_xlfn.XLOOKUP(Table1_1[[#This Row],[Analyte]],[1]analyte_order!$B:$B,[1]analyte_order!$C:$C)</f>
        <v>919005-14-4</v>
      </c>
      <c r="K6339">
        <f>_xlfn.XLOOKUP(Table1_1[[#This Row],[CAS_rn]],[1]analyte_order!$C:$C,[1]analyte_order!$E:$E)</f>
        <v>35</v>
      </c>
      <c r="L6339" s="3">
        <v>4.3049999999999998E-2</v>
      </c>
    </row>
    <row r="6340" spans="1:12" x14ac:dyDescent="0.3">
      <c r="A6340" t="s">
        <v>297</v>
      </c>
      <c r="B6340" s="1">
        <v>44427</v>
      </c>
      <c r="C6340" s="1" t="str">
        <f t="shared" si="99"/>
        <v>21231</v>
      </c>
      <c r="D6340" t="s">
        <v>250</v>
      </c>
      <c r="E6340" t="s">
        <v>110</v>
      </c>
      <c r="F6340" t="s">
        <v>115</v>
      </c>
      <c r="G6340">
        <v>24</v>
      </c>
      <c r="H6340">
        <v>228.15</v>
      </c>
      <c r="I6340" t="s">
        <v>39</v>
      </c>
      <c r="J6340" t="str">
        <f>_xlfn.XLOOKUP(Table1_1[[#This Row],[Analyte]],[1]analyte_order!$B:$B,[1]analyte_order!$C:$C)</f>
        <v>756426-58-1</v>
      </c>
      <c r="K6340">
        <f>_xlfn.XLOOKUP(Table1_1[[#This Row],[CAS_rn]],[1]analyte_order!$C:$C,[1]analyte_order!$E:$E)</f>
        <v>36</v>
      </c>
      <c r="L6340" s="3">
        <v>0.215</v>
      </c>
    </row>
    <row r="6341" spans="1:12" x14ac:dyDescent="0.3">
      <c r="A6341" t="s">
        <v>297</v>
      </c>
      <c r="B6341" s="1">
        <v>44427</v>
      </c>
      <c r="C6341" s="1" t="str">
        <f t="shared" si="99"/>
        <v>21231</v>
      </c>
      <c r="D6341" t="s">
        <v>250</v>
      </c>
      <c r="E6341" t="s">
        <v>110</v>
      </c>
      <c r="F6341" t="s">
        <v>115</v>
      </c>
      <c r="G6341">
        <v>24</v>
      </c>
      <c r="H6341">
        <v>228.15</v>
      </c>
      <c r="I6341" t="s">
        <v>40</v>
      </c>
      <c r="J6341" t="str">
        <f>_xlfn.XLOOKUP(Table1_1[[#This Row],[Analyte]],[1]analyte_order!$B:$B,[1]analyte_order!$C:$C)</f>
        <v>763051-92-9</v>
      </c>
      <c r="K6341">
        <f>_xlfn.XLOOKUP(Table1_1[[#This Row],[CAS_rn]],[1]analyte_order!$C:$C,[1]analyte_order!$E:$E)</f>
        <v>37</v>
      </c>
      <c r="L6341" s="3">
        <v>0.215</v>
      </c>
    </row>
    <row r="6342" spans="1:12" x14ac:dyDescent="0.3">
      <c r="A6342" t="s">
        <v>297</v>
      </c>
      <c r="B6342" s="1">
        <v>44427</v>
      </c>
      <c r="C6342" s="1" t="str">
        <f t="shared" si="99"/>
        <v>21231</v>
      </c>
      <c r="D6342" t="s">
        <v>250</v>
      </c>
      <c r="E6342" t="s">
        <v>110</v>
      </c>
      <c r="F6342" t="s">
        <v>115</v>
      </c>
      <c r="G6342">
        <v>24</v>
      </c>
      <c r="H6342">
        <v>228.15</v>
      </c>
      <c r="I6342" t="s">
        <v>41</v>
      </c>
      <c r="J6342" t="str">
        <f>_xlfn.XLOOKUP(Table1_1[[#This Row],[Analyte]],[1]analyte_order!$B:$B,[1]analyte_order!$C:$C)</f>
        <v>356-02-5</v>
      </c>
      <c r="K6342">
        <f>_xlfn.XLOOKUP(Table1_1[[#This Row],[CAS_rn]],[1]analyte_order!$C:$C,[1]analyte_order!$E:$E)</f>
        <v>38</v>
      </c>
      <c r="L6342" s="3">
        <v>0.43049999999999999</v>
      </c>
    </row>
    <row r="6343" spans="1:12" x14ac:dyDescent="0.3">
      <c r="A6343" t="s">
        <v>297</v>
      </c>
      <c r="B6343" s="1">
        <v>44427</v>
      </c>
      <c r="C6343" s="1" t="str">
        <f t="shared" si="99"/>
        <v>21231</v>
      </c>
      <c r="D6343" t="s">
        <v>250</v>
      </c>
      <c r="E6343" t="s">
        <v>110</v>
      </c>
      <c r="F6343" t="s">
        <v>115</v>
      </c>
      <c r="G6343">
        <v>24</v>
      </c>
      <c r="H6343">
        <v>228.15</v>
      </c>
      <c r="I6343" t="s">
        <v>42</v>
      </c>
      <c r="J6343" t="str">
        <f>_xlfn.XLOOKUP(Table1_1[[#This Row],[Analyte]],[1]analyte_order!$B:$B,[1]analyte_order!$C:$C)</f>
        <v>914637-49-3</v>
      </c>
      <c r="K6343">
        <f>_xlfn.XLOOKUP(Table1_1[[#This Row],[CAS_rn]],[1]analyte_order!$C:$C,[1]analyte_order!$E:$E)</f>
        <v>39</v>
      </c>
      <c r="L6343" s="3">
        <v>0.215</v>
      </c>
    </row>
    <row r="6344" spans="1:12" x14ac:dyDescent="0.3">
      <c r="A6344" t="s">
        <v>297</v>
      </c>
      <c r="B6344" s="1">
        <v>44427</v>
      </c>
      <c r="C6344" s="1" t="str">
        <f t="shared" si="99"/>
        <v>21231</v>
      </c>
      <c r="D6344" t="s">
        <v>250</v>
      </c>
      <c r="E6344" t="s">
        <v>110</v>
      </c>
      <c r="F6344" t="s">
        <v>115</v>
      </c>
      <c r="G6344">
        <v>24</v>
      </c>
      <c r="H6344">
        <v>228.15</v>
      </c>
      <c r="I6344" t="s">
        <v>43</v>
      </c>
      <c r="J6344" t="str">
        <f>_xlfn.XLOOKUP(Table1_1[[#This Row],[Analyte]],[1]analyte_order!$B:$B,[1]analyte_order!$C:$C)</f>
        <v>812-70-4</v>
      </c>
      <c r="K6344">
        <f>_xlfn.XLOOKUP(Table1_1[[#This Row],[CAS_rn]],[1]analyte_order!$C:$C,[1]analyte_order!$E:$E)</f>
        <v>40</v>
      </c>
      <c r="L6344" s="3">
        <v>0.1075</v>
      </c>
    </row>
    <row r="6345" spans="1:12" x14ac:dyDescent="0.3">
      <c r="A6345" t="s">
        <v>297</v>
      </c>
      <c r="B6345" s="1">
        <v>44427</v>
      </c>
      <c r="C6345" s="1" t="str">
        <f t="shared" si="99"/>
        <v>21231</v>
      </c>
      <c r="D6345" t="s">
        <v>250</v>
      </c>
      <c r="E6345" t="s">
        <v>110</v>
      </c>
      <c r="F6345" t="s">
        <v>115</v>
      </c>
      <c r="G6345">
        <v>24</v>
      </c>
      <c r="H6345">
        <v>228.15</v>
      </c>
      <c r="I6345" t="s">
        <v>44</v>
      </c>
      <c r="J6345" t="str">
        <f>_xlfn.XLOOKUP(Table1_1[[#This Row],[Analyte]],[1]analyte_order!$B:$B,[1]analyte_order!$C:$C)</f>
        <v>53826-12-3</v>
      </c>
      <c r="K6345">
        <f>_xlfn.XLOOKUP(Table1_1[[#This Row],[CAS_rn]],[1]analyte_order!$C:$C,[1]analyte_order!$E:$E)</f>
        <v>41</v>
      </c>
      <c r="L6345" s="3">
        <v>0.1075</v>
      </c>
    </row>
    <row r="6346" spans="1:12" x14ac:dyDescent="0.3">
      <c r="A6346" t="s">
        <v>297</v>
      </c>
      <c r="B6346" s="1">
        <v>44427</v>
      </c>
      <c r="C6346" s="1" t="str">
        <f t="shared" si="99"/>
        <v>21231</v>
      </c>
      <c r="D6346" t="s">
        <v>250</v>
      </c>
      <c r="E6346" t="s">
        <v>110</v>
      </c>
      <c r="F6346" t="s">
        <v>115</v>
      </c>
      <c r="G6346">
        <v>24</v>
      </c>
      <c r="H6346">
        <v>228.15</v>
      </c>
      <c r="I6346" t="s">
        <v>45</v>
      </c>
      <c r="J6346" t="str">
        <f>_xlfn.XLOOKUP(Table1_1[[#This Row],[Analyte]],[1]analyte_order!$B:$B,[1]analyte_order!$C:$C)</f>
        <v>27854-31-5</v>
      </c>
      <c r="K6346">
        <f>_xlfn.XLOOKUP(Table1_1[[#This Row],[CAS_rn]],[1]analyte_order!$C:$C,[1]analyte_order!$E:$E)</f>
        <v>42</v>
      </c>
      <c r="L6346" s="3">
        <v>0.43049999999999999</v>
      </c>
    </row>
    <row r="6347" spans="1:12" x14ac:dyDescent="0.3">
      <c r="A6347" t="s">
        <v>297</v>
      </c>
      <c r="B6347" s="1">
        <v>44427</v>
      </c>
      <c r="C6347" s="1" t="str">
        <f t="shared" si="99"/>
        <v>21231</v>
      </c>
      <c r="D6347" t="s">
        <v>250</v>
      </c>
      <c r="E6347" t="s">
        <v>110</v>
      </c>
      <c r="F6347" t="s">
        <v>115</v>
      </c>
      <c r="G6347">
        <v>24</v>
      </c>
      <c r="H6347">
        <v>228.15</v>
      </c>
      <c r="I6347" t="s">
        <v>46</v>
      </c>
      <c r="J6347" t="str">
        <f>_xlfn.XLOOKUP(Table1_1[[#This Row],[Analyte]],[1]analyte_order!$B:$B,[1]analyte_order!$C:$C)</f>
        <v>53826-13-4</v>
      </c>
      <c r="K6347">
        <f>_xlfn.XLOOKUP(Table1_1[[#This Row],[CAS_rn]],[1]analyte_order!$C:$C,[1]analyte_order!$E:$E)</f>
        <v>43</v>
      </c>
      <c r="L6347" s="3">
        <v>0.43049999999999999</v>
      </c>
    </row>
    <row r="6348" spans="1:12" x14ac:dyDescent="0.3">
      <c r="A6348" t="s">
        <v>297</v>
      </c>
      <c r="B6348" s="1">
        <v>44427</v>
      </c>
      <c r="C6348" s="1" t="str">
        <f t="shared" si="99"/>
        <v>21231</v>
      </c>
      <c r="D6348" t="s">
        <v>250</v>
      </c>
      <c r="E6348" t="s">
        <v>110</v>
      </c>
      <c r="F6348" t="s">
        <v>115</v>
      </c>
      <c r="G6348">
        <v>24</v>
      </c>
      <c r="H6348">
        <v>228.15</v>
      </c>
      <c r="I6348" t="s">
        <v>47</v>
      </c>
      <c r="J6348" t="str">
        <f>_xlfn.XLOOKUP(Table1_1[[#This Row],[Analyte]],[1]analyte_order!$B:$B,[1]analyte_order!$C:$C)</f>
        <v>161094-75-3</v>
      </c>
      <c r="K6348">
        <f>_xlfn.XLOOKUP(Table1_1[[#This Row],[CAS_rn]],[1]analyte_order!$C:$C,[1]analyte_order!$E:$E)</f>
        <v>44</v>
      </c>
      <c r="L6348" s="3">
        <v>4.3049999999999998E-2</v>
      </c>
    </row>
    <row r="6349" spans="1:12" x14ac:dyDescent="0.3">
      <c r="A6349" t="s">
        <v>297</v>
      </c>
      <c r="B6349" s="1">
        <v>44427</v>
      </c>
      <c r="C6349" s="1" t="str">
        <f t="shared" si="99"/>
        <v>21231</v>
      </c>
      <c r="D6349" t="s">
        <v>250</v>
      </c>
      <c r="E6349" t="s">
        <v>110</v>
      </c>
      <c r="F6349" t="s">
        <v>115</v>
      </c>
      <c r="G6349">
        <v>24</v>
      </c>
      <c r="H6349">
        <v>228.15</v>
      </c>
      <c r="I6349" t="s">
        <v>48</v>
      </c>
      <c r="J6349" t="str">
        <f>_xlfn.XLOOKUP(Table1_1[[#This Row],[Analyte]],[1]analyte_order!$B:$B,[1]analyte_order!$C:$C)</f>
        <v>70887-84-2</v>
      </c>
      <c r="K6349">
        <f>_xlfn.XLOOKUP(Table1_1[[#This Row],[CAS_rn]],[1]analyte_order!$C:$C,[1]analyte_order!$E:$E)</f>
        <v>45</v>
      </c>
      <c r="L6349" s="3">
        <v>4.3049999999999998E-2</v>
      </c>
    </row>
    <row r="6350" spans="1:12" x14ac:dyDescent="0.3">
      <c r="A6350" t="s">
        <v>297</v>
      </c>
      <c r="B6350" s="1">
        <v>44427</v>
      </c>
      <c r="C6350" s="1" t="str">
        <f t="shared" si="99"/>
        <v>21231</v>
      </c>
      <c r="D6350" t="s">
        <v>250</v>
      </c>
      <c r="E6350" t="s">
        <v>110</v>
      </c>
      <c r="F6350" t="s">
        <v>115</v>
      </c>
      <c r="G6350">
        <v>24</v>
      </c>
      <c r="H6350">
        <v>228.15</v>
      </c>
      <c r="I6350" t="s">
        <v>49</v>
      </c>
      <c r="J6350" t="str">
        <f>_xlfn.XLOOKUP(Table1_1[[#This Row],[Analyte]],[1]analyte_order!$B:$B,[1]analyte_order!$C:$C)</f>
        <v>57677-95-9</v>
      </c>
      <c r="K6350">
        <f>_xlfn.XLOOKUP(Table1_1[[#This Row],[CAS_rn]],[1]analyte_order!$C:$C,[1]analyte_order!$E:$E)</f>
        <v>46</v>
      </c>
      <c r="L6350" s="3">
        <v>4.3049999999999998E-2</v>
      </c>
    </row>
    <row r="6351" spans="1:12" x14ac:dyDescent="0.3">
      <c r="A6351" t="s">
        <v>297</v>
      </c>
      <c r="B6351" s="1">
        <v>44427</v>
      </c>
      <c r="C6351" s="1" t="str">
        <f t="shared" si="99"/>
        <v>21231</v>
      </c>
      <c r="D6351" t="s">
        <v>250</v>
      </c>
      <c r="E6351" t="s">
        <v>110</v>
      </c>
      <c r="F6351" t="s">
        <v>115</v>
      </c>
      <c r="G6351">
        <v>24</v>
      </c>
      <c r="H6351">
        <v>228.15</v>
      </c>
      <c r="I6351" t="s">
        <v>50</v>
      </c>
      <c r="J6351" t="str">
        <f>_xlfn.XLOOKUP(Table1_1[[#This Row],[Analyte]],[1]analyte_order!$B:$B,[1]analyte_order!$C:$C)</f>
        <v>30334-69-1</v>
      </c>
      <c r="K6351">
        <f>_xlfn.XLOOKUP(Table1_1[[#This Row],[CAS_rn]],[1]analyte_order!$C:$C,[1]analyte_order!$E:$E)</f>
        <v>51</v>
      </c>
      <c r="L6351" s="3">
        <v>1.33</v>
      </c>
    </row>
    <row r="6352" spans="1:12" x14ac:dyDescent="0.3">
      <c r="A6352" t="s">
        <v>297</v>
      </c>
      <c r="B6352" s="1">
        <v>44427</v>
      </c>
      <c r="C6352" s="1" t="str">
        <f t="shared" si="99"/>
        <v>21231</v>
      </c>
      <c r="D6352" t="s">
        <v>250</v>
      </c>
      <c r="E6352" t="s">
        <v>110</v>
      </c>
      <c r="F6352" t="s">
        <v>115</v>
      </c>
      <c r="G6352">
        <v>24</v>
      </c>
      <c r="H6352">
        <v>228.15</v>
      </c>
      <c r="I6352" t="s">
        <v>51</v>
      </c>
      <c r="J6352" t="str">
        <f>_xlfn.XLOOKUP(Table1_1[[#This Row],[Analyte]],[1]analyte_order!$B:$B,[1]analyte_order!$C:$C)</f>
        <v>41997-13-1</v>
      </c>
      <c r="K6352">
        <f>_xlfn.XLOOKUP(Table1_1[[#This Row],[CAS_rn]],[1]analyte_order!$C:$C,[1]analyte_order!$E:$E)</f>
        <v>52</v>
      </c>
      <c r="L6352" s="3">
        <v>0.215</v>
      </c>
    </row>
    <row r="6353" spans="1:12" x14ac:dyDescent="0.3">
      <c r="A6353" t="s">
        <v>297</v>
      </c>
      <c r="B6353" s="1">
        <v>44427</v>
      </c>
      <c r="C6353" s="1" t="str">
        <f t="shared" si="99"/>
        <v>21231</v>
      </c>
      <c r="D6353" t="s">
        <v>250</v>
      </c>
      <c r="E6353" t="s">
        <v>110</v>
      </c>
      <c r="F6353" t="s">
        <v>115</v>
      </c>
      <c r="G6353">
        <v>24</v>
      </c>
      <c r="H6353">
        <v>228.15</v>
      </c>
      <c r="I6353" t="s">
        <v>52</v>
      </c>
      <c r="J6353" t="str">
        <f>_xlfn.XLOOKUP(Table1_1[[#This Row],[Analyte]],[1]analyte_order!$B:$B,[1]analyte_order!$C:$C)</f>
        <v>423-41-6</v>
      </c>
      <c r="K6353">
        <f>_xlfn.XLOOKUP(Table1_1[[#This Row],[CAS_rn]],[1]analyte_order!$C:$C,[1]analyte_order!$E:$E)</f>
        <v>53</v>
      </c>
      <c r="L6353" s="3">
        <v>0.215</v>
      </c>
    </row>
    <row r="6354" spans="1:12" x14ac:dyDescent="0.3">
      <c r="A6354" t="s">
        <v>297</v>
      </c>
      <c r="B6354" s="1">
        <v>44427</v>
      </c>
      <c r="C6354" s="1" t="str">
        <f t="shared" si="99"/>
        <v>21231</v>
      </c>
      <c r="D6354" t="s">
        <v>250</v>
      </c>
      <c r="E6354" t="s">
        <v>110</v>
      </c>
      <c r="F6354" t="s">
        <v>115</v>
      </c>
      <c r="G6354">
        <v>24</v>
      </c>
      <c r="H6354">
        <v>228.15</v>
      </c>
      <c r="I6354" t="s">
        <v>53</v>
      </c>
      <c r="J6354" t="str">
        <f>_xlfn.XLOOKUP(Table1_1[[#This Row],[Analyte]],[1]analyte_order!$B:$B,[1]analyte_order!$C:$C)</f>
        <v>777011-38-8</v>
      </c>
      <c r="K6354">
        <f>_xlfn.XLOOKUP(Table1_1[[#This Row],[CAS_rn]],[1]analyte_order!$C:$C,[1]analyte_order!$E:$E)</f>
        <v>54</v>
      </c>
      <c r="L6354" s="3">
        <v>1.38</v>
      </c>
    </row>
    <row r="6355" spans="1:12" x14ac:dyDescent="0.3">
      <c r="A6355" t="s">
        <v>297</v>
      </c>
      <c r="B6355" s="1">
        <v>44427</v>
      </c>
      <c r="C6355" s="1" t="str">
        <f t="shared" si="99"/>
        <v>21231</v>
      </c>
      <c r="D6355" t="s">
        <v>250</v>
      </c>
      <c r="E6355" t="s">
        <v>110</v>
      </c>
      <c r="F6355" t="s">
        <v>115</v>
      </c>
      <c r="G6355">
        <v>24</v>
      </c>
      <c r="H6355">
        <v>228.15</v>
      </c>
      <c r="I6355" t="s">
        <v>54</v>
      </c>
      <c r="J6355" t="str">
        <f>_xlfn.XLOOKUP(Table1_1[[#This Row],[Analyte]],[1]analyte_order!$B:$B,[1]analyte_order!$C:$C)</f>
        <v>646-83-3</v>
      </c>
      <c r="K6355">
        <f>_xlfn.XLOOKUP(Table1_1[[#This Row],[CAS_rn]],[1]analyte_order!$C:$C,[1]analyte_order!$E:$E)</f>
        <v>55</v>
      </c>
      <c r="L6355" s="3">
        <v>4.3049999999999998E-2</v>
      </c>
    </row>
    <row r="6356" spans="1:12" x14ac:dyDescent="0.3">
      <c r="A6356" t="s">
        <v>297</v>
      </c>
      <c r="B6356" s="1">
        <v>44427</v>
      </c>
      <c r="C6356" s="1" t="str">
        <f t="shared" si="99"/>
        <v>21231</v>
      </c>
      <c r="D6356" t="s">
        <v>250</v>
      </c>
      <c r="E6356" t="s">
        <v>110</v>
      </c>
      <c r="F6356" t="s">
        <v>115</v>
      </c>
      <c r="G6356">
        <v>24</v>
      </c>
      <c r="H6356">
        <v>228.15</v>
      </c>
      <c r="I6356" t="s">
        <v>55</v>
      </c>
      <c r="J6356" t="str">
        <f>_xlfn.XLOOKUP(Table1_1[[#This Row],[Analyte]],[1]analyte_order!$B:$B,[1]analyte_order!$C:$C)</f>
        <v>678-41-1</v>
      </c>
      <c r="K6356">
        <f>_xlfn.XLOOKUP(Table1_1[[#This Row],[CAS_rn]],[1]analyte_order!$C:$C,[1]analyte_order!$E:$E)</f>
        <v>56</v>
      </c>
      <c r="L6356" s="3">
        <v>4.3049999999999998E-2</v>
      </c>
    </row>
    <row r="6357" spans="1:12" x14ac:dyDescent="0.3">
      <c r="A6357" t="s">
        <v>297</v>
      </c>
      <c r="B6357" s="1">
        <v>44427</v>
      </c>
      <c r="C6357" s="1" t="str">
        <f t="shared" si="99"/>
        <v>21231</v>
      </c>
      <c r="D6357" t="s">
        <v>250</v>
      </c>
      <c r="E6357" t="s">
        <v>110</v>
      </c>
      <c r="F6357" t="s">
        <v>115</v>
      </c>
      <c r="G6357">
        <v>24</v>
      </c>
      <c r="H6357">
        <v>228.15</v>
      </c>
      <c r="I6357" t="s">
        <v>56</v>
      </c>
      <c r="J6357" t="str">
        <f>_xlfn.XLOOKUP(Table1_1[[#This Row],[Analyte]],[1]analyte_order!$B:$B,[1]analyte_order!$C:$C)</f>
        <v>2965-52-8</v>
      </c>
      <c r="K6357">
        <f>_xlfn.XLOOKUP(Table1_1[[#This Row],[CAS_rn]],[1]analyte_order!$C:$C,[1]analyte_order!$E:$E)</f>
        <v>57</v>
      </c>
      <c r="L6357" s="3">
        <v>4.3049999999999998E-2</v>
      </c>
    </row>
    <row r="6358" spans="1:12" x14ac:dyDescent="0.3">
      <c r="A6358" t="s">
        <v>298</v>
      </c>
      <c r="B6358" s="1">
        <v>44427</v>
      </c>
      <c r="C6358" s="1" t="str">
        <f t="shared" si="99"/>
        <v>21231</v>
      </c>
      <c r="D6358" t="s">
        <v>250</v>
      </c>
      <c r="E6358" t="s">
        <v>110</v>
      </c>
      <c r="F6358" t="s">
        <v>190</v>
      </c>
      <c r="G6358">
        <v>24</v>
      </c>
      <c r="H6358">
        <v>228.15</v>
      </c>
      <c r="I6358" t="s">
        <v>7</v>
      </c>
      <c r="J6358" t="str">
        <f>_xlfn.XLOOKUP(Table1_1[[#This Row],[Analyte]],[1]analyte_order!$B:$B,[1]analyte_order!$C:$C)</f>
        <v>375-22-4</v>
      </c>
      <c r="K6358">
        <f>_xlfn.XLOOKUP(Table1_1[[#This Row],[CAS_rn]],[1]analyte_order!$C:$C,[1]analyte_order!$E:$E)</f>
        <v>1</v>
      </c>
      <c r="L6358" s="3">
        <v>0.78</v>
      </c>
    </row>
    <row r="6359" spans="1:12" x14ac:dyDescent="0.3">
      <c r="A6359" t="s">
        <v>298</v>
      </c>
      <c r="B6359" s="1">
        <v>44427</v>
      </c>
      <c r="C6359" s="1" t="str">
        <f t="shared" si="99"/>
        <v>21231</v>
      </c>
      <c r="D6359" t="s">
        <v>250</v>
      </c>
      <c r="E6359" t="s">
        <v>110</v>
      </c>
      <c r="F6359" t="s">
        <v>190</v>
      </c>
      <c r="G6359">
        <v>24</v>
      </c>
      <c r="H6359">
        <v>228.15</v>
      </c>
      <c r="I6359" t="s">
        <v>8</v>
      </c>
      <c r="J6359" t="str">
        <f>_xlfn.XLOOKUP(Table1_1[[#This Row],[Analyte]],[1]analyte_order!$B:$B,[1]analyte_order!$C:$C)</f>
        <v>2706-90-3</v>
      </c>
      <c r="K6359">
        <f>_xlfn.XLOOKUP(Table1_1[[#This Row],[CAS_rn]],[1]analyte_order!$C:$C,[1]analyte_order!$E:$E)</f>
        <v>2</v>
      </c>
      <c r="L6359" s="3">
        <v>0.19450000000000001</v>
      </c>
    </row>
    <row r="6360" spans="1:12" x14ac:dyDescent="0.3">
      <c r="A6360" t="s">
        <v>298</v>
      </c>
      <c r="B6360" s="1">
        <v>44427</v>
      </c>
      <c r="C6360" s="1" t="str">
        <f t="shared" si="99"/>
        <v>21231</v>
      </c>
      <c r="D6360" t="s">
        <v>250</v>
      </c>
      <c r="E6360" t="s">
        <v>110</v>
      </c>
      <c r="F6360" t="s">
        <v>190</v>
      </c>
      <c r="G6360">
        <v>24</v>
      </c>
      <c r="H6360">
        <v>228.15</v>
      </c>
      <c r="I6360" t="s">
        <v>9</v>
      </c>
      <c r="J6360" t="str">
        <f>_xlfn.XLOOKUP(Table1_1[[#This Row],[Analyte]],[1]analyte_order!$B:$B,[1]analyte_order!$C:$C)</f>
        <v>307-24-4</v>
      </c>
      <c r="K6360">
        <f>_xlfn.XLOOKUP(Table1_1[[#This Row],[CAS_rn]],[1]analyte_order!$C:$C,[1]analyte_order!$E:$E)</f>
        <v>3</v>
      </c>
      <c r="L6360" s="3">
        <v>7.8E-2</v>
      </c>
    </row>
    <row r="6361" spans="1:12" x14ac:dyDescent="0.3">
      <c r="A6361" t="s">
        <v>298</v>
      </c>
      <c r="B6361" s="1">
        <v>44427</v>
      </c>
      <c r="C6361" s="1" t="str">
        <f t="shared" si="99"/>
        <v>21231</v>
      </c>
      <c r="D6361" t="s">
        <v>250</v>
      </c>
      <c r="E6361" t="s">
        <v>110</v>
      </c>
      <c r="F6361" t="s">
        <v>190</v>
      </c>
      <c r="G6361">
        <v>24</v>
      </c>
      <c r="H6361">
        <v>228.15</v>
      </c>
      <c r="I6361" t="s">
        <v>10</v>
      </c>
      <c r="J6361" t="str">
        <f>_xlfn.XLOOKUP(Table1_1[[#This Row],[Analyte]],[1]analyte_order!$B:$B,[1]analyte_order!$C:$C)</f>
        <v>375-85-9</v>
      </c>
      <c r="K6361">
        <f>_xlfn.XLOOKUP(Table1_1[[#This Row],[CAS_rn]],[1]analyte_order!$C:$C,[1]analyte_order!$E:$E)</f>
        <v>4</v>
      </c>
      <c r="L6361" s="3">
        <v>7.8E-2</v>
      </c>
    </row>
    <row r="6362" spans="1:12" x14ac:dyDescent="0.3">
      <c r="A6362" t="s">
        <v>298</v>
      </c>
      <c r="B6362" s="1">
        <v>44427</v>
      </c>
      <c r="C6362" s="1" t="str">
        <f t="shared" si="99"/>
        <v>21231</v>
      </c>
      <c r="D6362" t="s">
        <v>250</v>
      </c>
      <c r="E6362" t="s">
        <v>110</v>
      </c>
      <c r="F6362" t="s">
        <v>190</v>
      </c>
      <c r="G6362">
        <v>24</v>
      </c>
      <c r="H6362">
        <v>228.15</v>
      </c>
      <c r="I6362" t="s">
        <v>11</v>
      </c>
      <c r="J6362" t="str">
        <f>_xlfn.XLOOKUP(Table1_1[[#This Row],[Analyte]],[1]analyte_order!$B:$B,[1]analyte_order!$C:$C)</f>
        <v>335-67-1</v>
      </c>
      <c r="K6362">
        <f>_xlfn.XLOOKUP(Table1_1[[#This Row],[CAS_rn]],[1]analyte_order!$C:$C,[1]analyte_order!$E:$E)</f>
        <v>5</v>
      </c>
      <c r="L6362" s="3">
        <v>7.8E-2</v>
      </c>
    </row>
    <row r="6363" spans="1:12" x14ac:dyDescent="0.3">
      <c r="A6363" t="s">
        <v>298</v>
      </c>
      <c r="B6363" s="1">
        <v>44427</v>
      </c>
      <c r="C6363" s="1" t="str">
        <f t="shared" si="99"/>
        <v>21231</v>
      </c>
      <c r="D6363" t="s">
        <v>250</v>
      </c>
      <c r="E6363" t="s">
        <v>110</v>
      </c>
      <c r="F6363" t="s">
        <v>190</v>
      </c>
      <c r="G6363">
        <v>24</v>
      </c>
      <c r="H6363">
        <v>228.15</v>
      </c>
      <c r="I6363" t="s">
        <v>12</v>
      </c>
      <c r="J6363" t="str">
        <f>_xlfn.XLOOKUP(Table1_1[[#This Row],[Analyte]],[1]analyte_order!$B:$B,[1]analyte_order!$C:$C)</f>
        <v>375-95-1</v>
      </c>
      <c r="K6363">
        <f>_xlfn.XLOOKUP(Table1_1[[#This Row],[CAS_rn]],[1]analyte_order!$C:$C,[1]analyte_order!$E:$E)</f>
        <v>6</v>
      </c>
      <c r="L6363" s="3">
        <v>7.8E-2</v>
      </c>
    </row>
    <row r="6364" spans="1:12" x14ac:dyDescent="0.3">
      <c r="A6364" t="s">
        <v>298</v>
      </c>
      <c r="B6364" s="1">
        <v>44427</v>
      </c>
      <c r="C6364" s="1" t="str">
        <f t="shared" si="99"/>
        <v>21231</v>
      </c>
      <c r="D6364" t="s">
        <v>250</v>
      </c>
      <c r="E6364" t="s">
        <v>110</v>
      </c>
      <c r="F6364" t="s">
        <v>190</v>
      </c>
      <c r="G6364">
        <v>24</v>
      </c>
      <c r="H6364">
        <v>228.15</v>
      </c>
      <c r="I6364" t="s">
        <v>19</v>
      </c>
      <c r="J6364" t="str">
        <f>_xlfn.XLOOKUP(Table1_1[[#This Row],[Analyte]],[1]analyte_order!$B:$B,[1]analyte_order!$C:$C)</f>
        <v>335-76-2</v>
      </c>
      <c r="K6364">
        <f>_xlfn.XLOOKUP(Table1_1[[#This Row],[CAS_rn]],[1]analyte_order!$C:$C,[1]analyte_order!$E:$E)</f>
        <v>7</v>
      </c>
      <c r="L6364" s="3">
        <v>8.68</v>
      </c>
    </row>
    <row r="6365" spans="1:12" x14ac:dyDescent="0.3">
      <c r="A6365" t="s">
        <v>298</v>
      </c>
      <c r="B6365" s="1">
        <v>44427</v>
      </c>
      <c r="C6365" s="1" t="str">
        <f t="shared" si="99"/>
        <v>21231</v>
      </c>
      <c r="D6365" t="s">
        <v>250</v>
      </c>
      <c r="E6365" t="s">
        <v>110</v>
      </c>
      <c r="F6365" t="s">
        <v>190</v>
      </c>
      <c r="G6365">
        <v>24</v>
      </c>
      <c r="H6365">
        <v>228.15</v>
      </c>
      <c r="I6365" t="s">
        <v>20</v>
      </c>
      <c r="J6365" t="str">
        <f>_xlfn.XLOOKUP(Table1_1[[#This Row],[Analyte]],[1]analyte_order!$B:$B,[1]analyte_order!$C:$C)</f>
        <v>2058-94-8</v>
      </c>
      <c r="K6365">
        <f>_xlfn.XLOOKUP(Table1_1[[#This Row],[CAS_rn]],[1]analyte_order!$C:$C,[1]analyte_order!$E:$E)</f>
        <v>8</v>
      </c>
      <c r="L6365" s="3">
        <v>16</v>
      </c>
    </row>
    <row r="6366" spans="1:12" x14ac:dyDescent="0.3">
      <c r="A6366" t="s">
        <v>298</v>
      </c>
      <c r="B6366" s="1">
        <v>44427</v>
      </c>
      <c r="C6366" s="1" t="str">
        <f t="shared" si="99"/>
        <v>21231</v>
      </c>
      <c r="D6366" t="s">
        <v>250</v>
      </c>
      <c r="E6366" t="s">
        <v>110</v>
      </c>
      <c r="F6366" t="s">
        <v>190</v>
      </c>
      <c r="G6366">
        <v>24</v>
      </c>
      <c r="H6366">
        <v>228.15</v>
      </c>
      <c r="I6366" t="s">
        <v>21</v>
      </c>
      <c r="J6366" t="str">
        <f>_xlfn.XLOOKUP(Table1_1[[#This Row],[Analyte]],[1]analyte_order!$B:$B,[1]analyte_order!$C:$C)</f>
        <v>307-55-1</v>
      </c>
      <c r="K6366">
        <f>_xlfn.XLOOKUP(Table1_1[[#This Row],[CAS_rn]],[1]analyte_order!$C:$C,[1]analyte_order!$E:$E)</f>
        <v>9</v>
      </c>
      <c r="L6366" s="3">
        <v>18.899999999999999</v>
      </c>
    </row>
    <row r="6367" spans="1:12" x14ac:dyDescent="0.3">
      <c r="A6367" t="s">
        <v>298</v>
      </c>
      <c r="B6367" s="1">
        <v>44427</v>
      </c>
      <c r="C6367" s="1" t="str">
        <f t="shared" si="99"/>
        <v>21231</v>
      </c>
      <c r="D6367" t="s">
        <v>250</v>
      </c>
      <c r="E6367" t="s">
        <v>110</v>
      </c>
      <c r="F6367" t="s">
        <v>190</v>
      </c>
      <c r="G6367">
        <v>24</v>
      </c>
      <c r="H6367">
        <v>228.15</v>
      </c>
      <c r="I6367" t="s">
        <v>22</v>
      </c>
      <c r="J6367" t="str">
        <f>_xlfn.XLOOKUP(Table1_1[[#This Row],[Analyte]],[1]analyte_order!$B:$B,[1]analyte_order!$C:$C)</f>
        <v>72629-94-8</v>
      </c>
      <c r="K6367">
        <f>_xlfn.XLOOKUP(Table1_1[[#This Row],[CAS_rn]],[1]analyte_order!$C:$C,[1]analyte_order!$E:$E)</f>
        <v>10</v>
      </c>
      <c r="L6367" s="3">
        <v>14.8</v>
      </c>
    </row>
    <row r="6368" spans="1:12" x14ac:dyDescent="0.3">
      <c r="A6368" t="s">
        <v>298</v>
      </c>
      <c r="B6368" s="1">
        <v>44427</v>
      </c>
      <c r="C6368" s="1" t="str">
        <f t="shared" si="99"/>
        <v>21231</v>
      </c>
      <c r="D6368" t="s">
        <v>250</v>
      </c>
      <c r="E6368" t="s">
        <v>110</v>
      </c>
      <c r="F6368" t="s">
        <v>190</v>
      </c>
      <c r="G6368">
        <v>24</v>
      </c>
      <c r="H6368">
        <v>228.15</v>
      </c>
      <c r="I6368" t="s">
        <v>23</v>
      </c>
      <c r="J6368" t="str">
        <f>_xlfn.XLOOKUP(Table1_1[[#This Row],[Analyte]],[1]analyte_order!$B:$B,[1]analyte_order!$C:$C)</f>
        <v>376-06-7</v>
      </c>
      <c r="K6368">
        <f>_xlfn.XLOOKUP(Table1_1[[#This Row],[CAS_rn]],[1]analyte_order!$C:$C,[1]analyte_order!$E:$E)</f>
        <v>11</v>
      </c>
      <c r="L6368" s="3">
        <v>13.9</v>
      </c>
    </row>
    <row r="6369" spans="1:12" x14ac:dyDescent="0.3">
      <c r="A6369" t="s">
        <v>298</v>
      </c>
      <c r="B6369" s="1">
        <v>44427</v>
      </c>
      <c r="C6369" s="1" t="str">
        <f t="shared" si="99"/>
        <v>21231</v>
      </c>
      <c r="D6369" t="s">
        <v>250</v>
      </c>
      <c r="E6369" t="s">
        <v>110</v>
      </c>
      <c r="F6369" t="s">
        <v>190</v>
      </c>
      <c r="G6369">
        <v>24</v>
      </c>
      <c r="H6369">
        <v>228.15</v>
      </c>
      <c r="I6369" t="s">
        <v>24</v>
      </c>
      <c r="J6369" t="str">
        <f>_xlfn.XLOOKUP(Table1_1[[#This Row],[Analyte]],[1]analyte_order!$B:$B,[1]analyte_order!$C:$C)</f>
        <v>67905-19-5</v>
      </c>
      <c r="K6369">
        <f>_xlfn.XLOOKUP(Table1_1[[#This Row],[CAS_rn]],[1]analyte_order!$C:$C,[1]analyte_order!$E:$E)</f>
        <v>12</v>
      </c>
      <c r="L6369" s="3">
        <v>0.51300000000000001</v>
      </c>
    </row>
    <row r="6370" spans="1:12" x14ac:dyDescent="0.3">
      <c r="A6370" t="s">
        <v>298</v>
      </c>
      <c r="B6370" s="1">
        <v>44427</v>
      </c>
      <c r="C6370" s="1" t="str">
        <f t="shared" si="99"/>
        <v>21231</v>
      </c>
      <c r="D6370" t="s">
        <v>250</v>
      </c>
      <c r="E6370" t="s">
        <v>110</v>
      </c>
      <c r="F6370" t="s">
        <v>190</v>
      </c>
      <c r="G6370">
        <v>24</v>
      </c>
      <c r="H6370">
        <v>228.15</v>
      </c>
      <c r="I6370" t="s">
        <v>13</v>
      </c>
      <c r="J6370" t="str">
        <f>_xlfn.XLOOKUP(Table1_1[[#This Row],[Analyte]],[1]analyte_order!$B:$B,[1]analyte_order!$C:$C)</f>
        <v>375-73-5</v>
      </c>
      <c r="K6370">
        <f>_xlfn.XLOOKUP(Table1_1[[#This Row],[CAS_rn]],[1]analyte_order!$C:$C,[1]analyte_order!$E:$E)</f>
        <v>14</v>
      </c>
      <c r="L6370" s="3">
        <v>7.8E-2</v>
      </c>
    </row>
    <row r="6371" spans="1:12" x14ac:dyDescent="0.3">
      <c r="A6371" t="s">
        <v>298</v>
      </c>
      <c r="B6371" s="1">
        <v>44427</v>
      </c>
      <c r="C6371" s="1" t="str">
        <f t="shared" si="99"/>
        <v>21231</v>
      </c>
      <c r="D6371" t="s">
        <v>250</v>
      </c>
      <c r="E6371" t="s">
        <v>110</v>
      </c>
      <c r="F6371" t="s">
        <v>190</v>
      </c>
      <c r="G6371">
        <v>24</v>
      </c>
      <c r="H6371">
        <v>228.15</v>
      </c>
      <c r="I6371" t="s">
        <v>14</v>
      </c>
      <c r="J6371" t="str">
        <f>_xlfn.XLOOKUP(Table1_1[[#This Row],[Analyte]],[1]analyte_order!$B:$B,[1]analyte_order!$C:$C)</f>
        <v>2706-91-4</v>
      </c>
      <c r="K6371">
        <f>_xlfn.XLOOKUP(Table1_1[[#This Row],[CAS_rn]],[1]analyte_order!$C:$C,[1]analyte_order!$E:$E)</f>
        <v>15</v>
      </c>
      <c r="L6371" s="3">
        <v>0.19450000000000001</v>
      </c>
    </row>
    <row r="6372" spans="1:12" x14ac:dyDescent="0.3">
      <c r="A6372" t="s">
        <v>298</v>
      </c>
      <c r="B6372" s="1">
        <v>44427</v>
      </c>
      <c r="C6372" s="1" t="str">
        <f t="shared" si="99"/>
        <v>21231</v>
      </c>
      <c r="D6372" t="s">
        <v>250</v>
      </c>
      <c r="E6372" t="s">
        <v>110</v>
      </c>
      <c r="F6372" t="s">
        <v>190</v>
      </c>
      <c r="G6372">
        <v>24</v>
      </c>
      <c r="H6372">
        <v>228.15</v>
      </c>
      <c r="I6372" t="s">
        <v>15</v>
      </c>
      <c r="J6372" t="str">
        <f>_xlfn.XLOOKUP(Table1_1[[#This Row],[Analyte]],[1]analyte_order!$B:$B,[1]analyte_order!$C:$C)</f>
        <v>355-46-4</v>
      </c>
      <c r="K6372">
        <f>_xlfn.XLOOKUP(Table1_1[[#This Row],[CAS_rn]],[1]analyte_order!$C:$C,[1]analyte_order!$E:$E)</f>
        <v>16</v>
      </c>
      <c r="L6372" s="3">
        <v>9.19</v>
      </c>
    </row>
    <row r="6373" spans="1:12" x14ac:dyDescent="0.3">
      <c r="A6373" t="s">
        <v>298</v>
      </c>
      <c r="B6373" s="1">
        <v>44427</v>
      </c>
      <c r="C6373" s="1" t="str">
        <f t="shared" si="99"/>
        <v>21231</v>
      </c>
      <c r="D6373" t="s">
        <v>250</v>
      </c>
      <c r="E6373" t="s">
        <v>110</v>
      </c>
      <c r="F6373" t="s">
        <v>190</v>
      </c>
      <c r="G6373">
        <v>24</v>
      </c>
      <c r="H6373">
        <v>228.15</v>
      </c>
      <c r="I6373" t="s">
        <v>16</v>
      </c>
      <c r="J6373" t="str">
        <f>_xlfn.XLOOKUP(Table1_1[[#This Row],[Analyte]],[1]analyte_order!$B:$B,[1]analyte_order!$C:$C)</f>
        <v>375-92-8</v>
      </c>
      <c r="K6373">
        <f>_xlfn.XLOOKUP(Table1_1[[#This Row],[CAS_rn]],[1]analyte_order!$C:$C,[1]analyte_order!$E:$E)</f>
        <v>17</v>
      </c>
      <c r="L6373" s="3">
        <v>3.27</v>
      </c>
    </row>
    <row r="6374" spans="1:12" x14ac:dyDescent="0.3">
      <c r="A6374" t="s">
        <v>298</v>
      </c>
      <c r="B6374" s="1">
        <v>44427</v>
      </c>
      <c r="C6374" s="1" t="str">
        <f t="shared" si="99"/>
        <v>21231</v>
      </c>
      <c r="D6374" t="s">
        <v>250</v>
      </c>
      <c r="E6374" t="s">
        <v>110</v>
      </c>
      <c r="F6374" t="s">
        <v>190</v>
      </c>
      <c r="G6374">
        <v>24</v>
      </c>
      <c r="H6374">
        <v>228.15</v>
      </c>
      <c r="I6374" t="s">
        <v>17</v>
      </c>
      <c r="J6374" t="str">
        <f>_xlfn.XLOOKUP(Table1_1[[#This Row],[Analyte]],[1]analyte_order!$B:$B,[1]analyte_order!$C:$C)</f>
        <v>1763-23-1</v>
      </c>
      <c r="K6374">
        <f>_xlfn.XLOOKUP(Table1_1[[#This Row],[CAS_rn]],[1]analyte_order!$C:$C,[1]analyte_order!$E:$E)</f>
        <v>18</v>
      </c>
      <c r="L6374" s="3">
        <v>4620</v>
      </c>
    </row>
    <row r="6375" spans="1:12" x14ac:dyDescent="0.3">
      <c r="A6375" t="s">
        <v>298</v>
      </c>
      <c r="B6375" s="1">
        <v>44427</v>
      </c>
      <c r="C6375" s="1" t="str">
        <f t="shared" si="99"/>
        <v>21231</v>
      </c>
      <c r="D6375" t="s">
        <v>250</v>
      </c>
      <c r="E6375" t="s">
        <v>110</v>
      </c>
      <c r="F6375" t="s">
        <v>190</v>
      </c>
      <c r="G6375">
        <v>24</v>
      </c>
      <c r="H6375">
        <v>228.15</v>
      </c>
      <c r="I6375" t="s">
        <v>25</v>
      </c>
      <c r="J6375" t="str">
        <f>_xlfn.XLOOKUP(Table1_1[[#This Row],[Analyte]],[1]analyte_order!$B:$B,[1]analyte_order!$C:$C)</f>
        <v>68259-12-1</v>
      </c>
      <c r="K6375">
        <f>_xlfn.XLOOKUP(Table1_1[[#This Row],[CAS_rn]],[1]analyte_order!$C:$C,[1]analyte_order!$E:$E)</f>
        <v>19</v>
      </c>
      <c r="L6375" s="3">
        <v>43.8</v>
      </c>
    </row>
    <row r="6376" spans="1:12" x14ac:dyDescent="0.3">
      <c r="A6376" t="s">
        <v>298</v>
      </c>
      <c r="B6376" s="1">
        <v>44427</v>
      </c>
      <c r="C6376" s="1" t="str">
        <f t="shared" si="99"/>
        <v>21231</v>
      </c>
      <c r="D6376" t="s">
        <v>250</v>
      </c>
      <c r="E6376" t="s">
        <v>110</v>
      </c>
      <c r="F6376" t="s">
        <v>190</v>
      </c>
      <c r="G6376">
        <v>24</v>
      </c>
      <c r="H6376">
        <v>228.15</v>
      </c>
      <c r="I6376" t="s">
        <v>26</v>
      </c>
      <c r="J6376" t="str">
        <f>_xlfn.XLOOKUP(Table1_1[[#This Row],[Analyte]],[1]analyte_order!$B:$B,[1]analyte_order!$C:$C)</f>
        <v>335-77-3</v>
      </c>
      <c r="K6376">
        <f>_xlfn.XLOOKUP(Table1_1[[#This Row],[CAS_rn]],[1]analyte_order!$C:$C,[1]analyte_order!$E:$E)</f>
        <v>20</v>
      </c>
      <c r="L6376" s="3">
        <v>68.400000000000006</v>
      </c>
    </row>
    <row r="6377" spans="1:12" x14ac:dyDescent="0.3">
      <c r="A6377" t="s">
        <v>298</v>
      </c>
      <c r="B6377" s="1">
        <v>44427</v>
      </c>
      <c r="C6377" s="1" t="str">
        <f t="shared" si="99"/>
        <v>21231</v>
      </c>
      <c r="D6377" t="s">
        <v>250</v>
      </c>
      <c r="E6377" t="s">
        <v>110</v>
      </c>
      <c r="F6377" t="s">
        <v>190</v>
      </c>
      <c r="G6377">
        <v>24</v>
      </c>
      <c r="H6377">
        <v>228.15</v>
      </c>
      <c r="I6377" t="s">
        <v>27</v>
      </c>
      <c r="J6377" t="str">
        <f>_xlfn.XLOOKUP(Table1_1[[#This Row],[Analyte]],[1]analyte_order!$B:$B,[1]analyte_order!$C:$C)</f>
        <v>79780-39-5</v>
      </c>
      <c r="K6377">
        <f>_xlfn.XLOOKUP(Table1_1[[#This Row],[CAS_rn]],[1]analyte_order!$C:$C,[1]analyte_order!$E:$E)</f>
        <v>21</v>
      </c>
      <c r="L6377" s="3">
        <v>22.6</v>
      </c>
    </row>
    <row r="6378" spans="1:12" x14ac:dyDescent="0.3">
      <c r="A6378" t="s">
        <v>298</v>
      </c>
      <c r="B6378" s="1">
        <v>44427</v>
      </c>
      <c r="C6378" s="1" t="str">
        <f t="shared" si="99"/>
        <v>21231</v>
      </c>
      <c r="D6378" t="s">
        <v>250</v>
      </c>
      <c r="E6378" t="s">
        <v>110</v>
      </c>
      <c r="F6378" t="s">
        <v>190</v>
      </c>
      <c r="G6378">
        <v>24</v>
      </c>
      <c r="H6378">
        <v>228.15</v>
      </c>
      <c r="I6378" t="s">
        <v>28</v>
      </c>
      <c r="J6378" t="str">
        <f>_xlfn.XLOOKUP(Table1_1[[#This Row],[Analyte]],[1]analyte_order!$B:$B,[1]analyte_order!$C:$C)</f>
        <v>757124-72-4</v>
      </c>
      <c r="K6378">
        <f>_xlfn.XLOOKUP(Table1_1[[#This Row],[CAS_rn]],[1]analyte_order!$C:$C,[1]analyte_order!$E:$E)</f>
        <v>22</v>
      </c>
      <c r="L6378" s="3">
        <v>0.38900000000000001</v>
      </c>
    </row>
    <row r="6379" spans="1:12" x14ac:dyDescent="0.3">
      <c r="A6379" t="s">
        <v>298</v>
      </c>
      <c r="B6379" s="1">
        <v>44427</v>
      </c>
      <c r="C6379" s="1" t="str">
        <f t="shared" si="99"/>
        <v>21231</v>
      </c>
      <c r="D6379" t="s">
        <v>250</v>
      </c>
      <c r="E6379" t="s">
        <v>110</v>
      </c>
      <c r="F6379" t="s">
        <v>190</v>
      </c>
      <c r="G6379">
        <v>24</v>
      </c>
      <c r="H6379">
        <v>228.15</v>
      </c>
      <c r="I6379" t="s">
        <v>18</v>
      </c>
      <c r="J6379" t="str">
        <f>_xlfn.XLOOKUP(Table1_1[[#This Row],[Analyte]],[1]analyte_order!$B:$B,[1]analyte_order!$C:$C)</f>
        <v>27619-97-2</v>
      </c>
      <c r="K6379">
        <f>_xlfn.XLOOKUP(Table1_1[[#This Row],[CAS_rn]],[1]analyte_order!$C:$C,[1]analyte_order!$E:$E)</f>
        <v>23</v>
      </c>
      <c r="L6379" s="3">
        <v>7.8E-2</v>
      </c>
    </row>
    <row r="6380" spans="1:12" x14ac:dyDescent="0.3">
      <c r="A6380" t="s">
        <v>298</v>
      </c>
      <c r="B6380" s="1">
        <v>44427</v>
      </c>
      <c r="C6380" s="1" t="str">
        <f t="shared" si="99"/>
        <v>21231</v>
      </c>
      <c r="D6380" t="s">
        <v>250</v>
      </c>
      <c r="E6380" t="s">
        <v>110</v>
      </c>
      <c r="F6380" t="s">
        <v>190</v>
      </c>
      <c r="G6380">
        <v>24</v>
      </c>
      <c r="H6380">
        <v>228.15</v>
      </c>
      <c r="I6380" t="s">
        <v>29</v>
      </c>
      <c r="J6380" t="str">
        <f>_xlfn.XLOOKUP(Table1_1[[#This Row],[Analyte]],[1]analyte_order!$B:$B,[1]analyte_order!$C:$C)</f>
        <v>39108-34-4</v>
      </c>
      <c r="K6380">
        <f>_xlfn.XLOOKUP(Table1_1[[#This Row],[CAS_rn]],[1]analyte_order!$C:$C,[1]analyte_order!$E:$E)</f>
        <v>24</v>
      </c>
      <c r="L6380" s="3">
        <v>1.54</v>
      </c>
    </row>
    <row r="6381" spans="1:12" x14ac:dyDescent="0.3">
      <c r="A6381" t="s">
        <v>298</v>
      </c>
      <c r="B6381" s="1">
        <v>44427</v>
      </c>
      <c r="C6381" s="1" t="str">
        <f t="shared" si="99"/>
        <v>21231</v>
      </c>
      <c r="D6381" t="s">
        <v>250</v>
      </c>
      <c r="E6381" t="s">
        <v>110</v>
      </c>
      <c r="F6381" t="s">
        <v>190</v>
      </c>
      <c r="G6381">
        <v>24</v>
      </c>
      <c r="H6381">
        <v>228.15</v>
      </c>
      <c r="I6381" t="s">
        <v>30</v>
      </c>
      <c r="J6381" t="str">
        <f>_xlfn.XLOOKUP(Table1_1[[#This Row],[Analyte]],[1]analyte_order!$B:$B,[1]analyte_order!$C:$C)</f>
        <v>120226-60-0</v>
      </c>
      <c r="K6381">
        <f>_xlfn.XLOOKUP(Table1_1[[#This Row],[CAS_rn]],[1]analyte_order!$C:$C,[1]analyte_order!$E:$E)</f>
        <v>25</v>
      </c>
      <c r="L6381" s="3">
        <v>7.29</v>
      </c>
    </row>
    <row r="6382" spans="1:12" x14ac:dyDescent="0.3">
      <c r="A6382" t="s">
        <v>298</v>
      </c>
      <c r="B6382" s="1">
        <v>44427</v>
      </c>
      <c r="C6382" s="1" t="str">
        <f t="shared" si="99"/>
        <v>21231</v>
      </c>
      <c r="D6382" t="s">
        <v>250</v>
      </c>
      <c r="E6382" t="s">
        <v>110</v>
      </c>
      <c r="F6382" t="s">
        <v>190</v>
      </c>
      <c r="G6382">
        <v>24</v>
      </c>
      <c r="H6382">
        <v>228.15</v>
      </c>
      <c r="I6382" t="s">
        <v>31</v>
      </c>
      <c r="J6382" t="str">
        <f>_xlfn.XLOOKUP(Table1_1[[#This Row],[Analyte]],[1]analyte_order!$B:$B,[1]analyte_order!$C:$C)</f>
        <v>2355-31-9</v>
      </c>
      <c r="K6382">
        <f>_xlfn.XLOOKUP(Table1_1[[#This Row],[CAS_rn]],[1]analyte_order!$C:$C,[1]analyte_order!$E:$E)</f>
        <v>26</v>
      </c>
      <c r="L6382" s="3">
        <v>7.8E-2</v>
      </c>
    </row>
    <row r="6383" spans="1:12" x14ac:dyDescent="0.3">
      <c r="A6383" t="s">
        <v>298</v>
      </c>
      <c r="B6383" s="1">
        <v>44427</v>
      </c>
      <c r="C6383" s="1" t="str">
        <f t="shared" si="99"/>
        <v>21231</v>
      </c>
      <c r="D6383" t="s">
        <v>250</v>
      </c>
      <c r="E6383" t="s">
        <v>110</v>
      </c>
      <c r="F6383" t="s">
        <v>190</v>
      </c>
      <c r="G6383">
        <v>24</v>
      </c>
      <c r="H6383">
        <v>228.15</v>
      </c>
      <c r="I6383" t="s">
        <v>32</v>
      </c>
      <c r="J6383" t="str">
        <f>_xlfn.XLOOKUP(Table1_1[[#This Row],[Analyte]],[1]analyte_order!$B:$B,[1]analyte_order!$C:$C)</f>
        <v>2991-50-6</v>
      </c>
      <c r="K6383">
        <f>_xlfn.XLOOKUP(Table1_1[[#This Row],[CAS_rn]],[1]analyte_order!$C:$C,[1]analyte_order!$E:$E)</f>
        <v>27</v>
      </c>
      <c r="L6383" s="3">
        <v>7.8E-2</v>
      </c>
    </row>
    <row r="6384" spans="1:12" x14ac:dyDescent="0.3">
      <c r="A6384" t="s">
        <v>298</v>
      </c>
      <c r="B6384" s="1">
        <v>44427</v>
      </c>
      <c r="C6384" s="1" t="str">
        <f t="shared" si="99"/>
        <v>21231</v>
      </c>
      <c r="D6384" t="s">
        <v>250</v>
      </c>
      <c r="E6384" t="s">
        <v>110</v>
      </c>
      <c r="F6384" t="s">
        <v>190</v>
      </c>
      <c r="G6384">
        <v>24</v>
      </c>
      <c r="H6384">
        <v>228.15</v>
      </c>
      <c r="I6384" t="s">
        <v>33</v>
      </c>
      <c r="J6384" t="str">
        <f>_xlfn.XLOOKUP(Table1_1[[#This Row],[Analyte]],[1]analyte_order!$B:$B,[1]analyte_order!$C:$C)</f>
        <v>754-91-6</v>
      </c>
      <c r="K6384">
        <f>_xlfn.XLOOKUP(Table1_1[[#This Row],[CAS_rn]],[1]analyte_order!$C:$C,[1]analyte_order!$E:$E)</f>
        <v>28</v>
      </c>
      <c r="L6384" s="3">
        <v>12.1</v>
      </c>
    </row>
    <row r="6385" spans="1:12" x14ac:dyDescent="0.3">
      <c r="A6385" t="s">
        <v>298</v>
      </c>
      <c r="B6385" s="1">
        <v>44427</v>
      </c>
      <c r="C6385" s="1" t="str">
        <f t="shared" si="99"/>
        <v>21231</v>
      </c>
      <c r="D6385" t="s">
        <v>250</v>
      </c>
      <c r="E6385" t="s">
        <v>110</v>
      </c>
      <c r="F6385" t="s">
        <v>190</v>
      </c>
      <c r="G6385">
        <v>24</v>
      </c>
      <c r="H6385">
        <v>228.15</v>
      </c>
      <c r="I6385" t="s">
        <v>34</v>
      </c>
      <c r="J6385" t="str">
        <f>_xlfn.XLOOKUP(Table1_1[[#This Row],[Analyte]],[1]analyte_order!$B:$B,[1]analyte_order!$C:$C)</f>
        <v>2806-24-8</v>
      </c>
      <c r="K6385">
        <f>_xlfn.XLOOKUP(Table1_1[[#This Row],[CAS_rn]],[1]analyte_order!$C:$C,[1]analyte_order!$E:$E)</f>
        <v>29</v>
      </c>
      <c r="L6385" s="3">
        <v>0.19450000000000001</v>
      </c>
    </row>
    <row r="6386" spans="1:12" x14ac:dyDescent="0.3">
      <c r="A6386" t="s">
        <v>298</v>
      </c>
      <c r="B6386" s="1">
        <v>44427</v>
      </c>
      <c r="C6386" s="1" t="str">
        <f t="shared" si="99"/>
        <v>21231</v>
      </c>
      <c r="D6386" t="s">
        <v>250</v>
      </c>
      <c r="E6386" t="s">
        <v>110</v>
      </c>
      <c r="F6386" t="s">
        <v>190</v>
      </c>
      <c r="G6386">
        <v>24</v>
      </c>
      <c r="H6386">
        <v>228.15</v>
      </c>
      <c r="I6386" t="s">
        <v>35</v>
      </c>
      <c r="J6386" t="str">
        <f>_xlfn.XLOOKUP(Table1_1[[#This Row],[Analyte]],[1]analyte_order!$B:$B,[1]analyte_order!$C:$C)</f>
        <v>31506-32-8</v>
      </c>
      <c r="K6386">
        <f>_xlfn.XLOOKUP(Table1_1[[#This Row],[CAS_rn]],[1]analyte_order!$C:$C,[1]analyte_order!$E:$E)</f>
        <v>30</v>
      </c>
      <c r="L6386" s="3">
        <v>0.38900000000000001</v>
      </c>
    </row>
    <row r="6387" spans="1:12" x14ac:dyDescent="0.3">
      <c r="A6387" t="s">
        <v>298</v>
      </c>
      <c r="B6387" s="1">
        <v>44427</v>
      </c>
      <c r="C6387" s="1" t="str">
        <f t="shared" si="99"/>
        <v>21231</v>
      </c>
      <c r="D6387" t="s">
        <v>250</v>
      </c>
      <c r="E6387" t="s">
        <v>110</v>
      </c>
      <c r="F6387" t="s">
        <v>190</v>
      </c>
      <c r="G6387">
        <v>24</v>
      </c>
      <c r="H6387">
        <v>228.15</v>
      </c>
      <c r="I6387" t="s">
        <v>36</v>
      </c>
      <c r="J6387" t="str">
        <f>_xlfn.XLOOKUP(Table1_1[[#This Row],[Analyte]],[1]analyte_order!$B:$B,[1]analyte_order!$C:$C)</f>
        <v>4151-50-2</v>
      </c>
      <c r="K6387">
        <f>_xlfn.XLOOKUP(Table1_1[[#This Row],[CAS_rn]],[1]analyte_order!$C:$C,[1]analyte_order!$E:$E)</f>
        <v>31</v>
      </c>
      <c r="L6387" s="3">
        <v>5.73</v>
      </c>
    </row>
    <row r="6388" spans="1:12" x14ac:dyDescent="0.3">
      <c r="A6388" t="s">
        <v>298</v>
      </c>
      <c r="B6388" s="1">
        <v>44427</v>
      </c>
      <c r="C6388" s="1" t="str">
        <f t="shared" si="99"/>
        <v>21231</v>
      </c>
      <c r="D6388" t="s">
        <v>250</v>
      </c>
      <c r="E6388" t="s">
        <v>110</v>
      </c>
      <c r="F6388" t="s">
        <v>190</v>
      </c>
      <c r="G6388">
        <v>24</v>
      </c>
      <c r="H6388">
        <v>228.15</v>
      </c>
      <c r="I6388" t="s">
        <v>37</v>
      </c>
      <c r="J6388" t="str">
        <f>_xlfn.XLOOKUP(Table1_1[[#This Row],[Analyte]],[1]analyte_order!$B:$B,[1]analyte_order!$C:$C)</f>
        <v>13252-13-6</v>
      </c>
      <c r="K6388">
        <f>_xlfn.XLOOKUP(Table1_1[[#This Row],[CAS_rn]],[1]analyte_order!$C:$C,[1]analyte_order!$E:$E)</f>
        <v>34</v>
      </c>
      <c r="L6388" s="3">
        <v>7.8E-2</v>
      </c>
    </row>
    <row r="6389" spans="1:12" x14ac:dyDescent="0.3">
      <c r="A6389" t="s">
        <v>298</v>
      </c>
      <c r="B6389" s="1">
        <v>44427</v>
      </c>
      <c r="C6389" s="1" t="str">
        <f t="shared" si="99"/>
        <v>21231</v>
      </c>
      <c r="D6389" t="s">
        <v>250</v>
      </c>
      <c r="E6389" t="s">
        <v>110</v>
      </c>
      <c r="F6389" t="s">
        <v>190</v>
      </c>
      <c r="G6389">
        <v>24</v>
      </c>
      <c r="H6389">
        <v>228.15</v>
      </c>
      <c r="I6389" t="s">
        <v>38</v>
      </c>
      <c r="J6389" t="str">
        <f>_xlfn.XLOOKUP(Table1_1[[#This Row],[Analyte]],[1]analyte_order!$B:$B,[1]analyte_order!$C:$C)</f>
        <v>919005-14-4</v>
      </c>
      <c r="K6389">
        <f>_xlfn.XLOOKUP(Table1_1[[#This Row],[CAS_rn]],[1]analyte_order!$C:$C,[1]analyte_order!$E:$E)</f>
        <v>35</v>
      </c>
      <c r="L6389" s="3">
        <v>7.8E-2</v>
      </c>
    </row>
    <row r="6390" spans="1:12" x14ac:dyDescent="0.3">
      <c r="A6390" t="s">
        <v>298</v>
      </c>
      <c r="B6390" s="1">
        <v>44427</v>
      </c>
      <c r="C6390" s="1" t="str">
        <f t="shared" si="99"/>
        <v>21231</v>
      </c>
      <c r="D6390" t="s">
        <v>250</v>
      </c>
      <c r="E6390" t="s">
        <v>110</v>
      </c>
      <c r="F6390" t="s">
        <v>190</v>
      </c>
      <c r="G6390">
        <v>24</v>
      </c>
      <c r="H6390">
        <v>228.15</v>
      </c>
      <c r="I6390" t="s">
        <v>39</v>
      </c>
      <c r="J6390" t="str">
        <f>_xlfn.XLOOKUP(Table1_1[[#This Row],[Analyte]],[1]analyte_order!$B:$B,[1]analyte_order!$C:$C)</f>
        <v>756426-58-1</v>
      </c>
      <c r="K6390">
        <f>_xlfn.XLOOKUP(Table1_1[[#This Row],[CAS_rn]],[1]analyte_order!$C:$C,[1]analyte_order!$E:$E)</f>
        <v>36</v>
      </c>
      <c r="L6390" s="3">
        <v>0.38900000000000001</v>
      </c>
    </row>
    <row r="6391" spans="1:12" x14ac:dyDescent="0.3">
      <c r="A6391" t="s">
        <v>298</v>
      </c>
      <c r="B6391" s="1">
        <v>44427</v>
      </c>
      <c r="C6391" s="1" t="str">
        <f t="shared" si="99"/>
        <v>21231</v>
      </c>
      <c r="D6391" t="s">
        <v>250</v>
      </c>
      <c r="E6391" t="s">
        <v>110</v>
      </c>
      <c r="F6391" t="s">
        <v>190</v>
      </c>
      <c r="G6391">
        <v>24</v>
      </c>
      <c r="H6391">
        <v>228.15</v>
      </c>
      <c r="I6391" t="s">
        <v>40</v>
      </c>
      <c r="J6391" t="str">
        <f>_xlfn.XLOOKUP(Table1_1[[#This Row],[Analyte]],[1]analyte_order!$B:$B,[1]analyte_order!$C:$C)</f>
        <v>763051-92-9</v>
      </c>
      <c r="K6391">
        <f>_xlfn.XLOOKUP(Table1_1[[#This Row],[CAS_rn]],[1]analyte_order!$C:$C,[1]analyte_order!$E:$E)</f>
        <v>37</v>
      </c>
      <c r="L6391" s="3">
        <v>0.38900000000000001</v>
      </c>
    </row>
    <row r="6392" spans="1:12" x14ac:dyDescent="0.3">
      <c r="A6392" t="s">
        <v>298</v>
      </c>
      <c r="B6392" s="1">
        <v>44427</v>
      </c>
      <c r="C6392" s="1" t="str">
        <f t="shared" si="99"/>
        <v>21231</v>
      </c>
      <c r="D6392" t="s">
        <v>250</v>
      </c>
      <c r="E6392" t="s">
        <v>110</v>
      </c>
      <c r="F6392" t="s">
        <v>190</v>
      </c>
      <c r="G6392">
        <v>24</v>
      </c>
      <c r="H6392">
        <v>228.15</v>
      </c>
      <c r="I6392" t="s">
        <v>41</v>
      </c>
      <c r="J6392" t="str">
        <f>_xlfn.XLOOKUP(Table1_1[[#This Row],[Analyte]],[1]analyte_order!$B:$B,[1]analyte_order!$C:$C)</f>
        <v>356-02-5</v>
      </c>
      <c r="K6392">
        <f>_xlfn.XLOOKUP(Table1_1[[#This Row],[CAS_rn]],[1]analyte_order!$C:$C,[1]analyte_order!$E:$E)</f>
        <v>38</v>
      </c>
      <c r="L6392" s="3">
        <v>0.78</v>
      </c>
    </row>
    <row r="6393" spans="1:12" x14ac:dyDescent="0.3">
      <c r="A6393" t="s">
        <v>298</v>
      </c>
      <c r="B6393" s="1">
        <v>44427</v>
      </c>
      <c r="C6393" s="1" t="str">
        <f t="shared" si="99"/>
        <v>21231</v>
      </c>
      <c r="D6393" t="s">
        <v>250</v>
      </c>
      <c r="E6393" t="s">
        <v>110</v>
      </c>
      <c r="F6393" t="s">
        <v>190</v>
      </c>
      <c r="G6393">
        <v>24</v>
      </c>
      <c r="H6393">
        <v>228.15</v>
      </c>
      <c r="I6393" t="s">
        <v>42</v>
      </c>
      <c r="J6393" t="str">
        <f>_xlfn.XLOOKUP(Table1_1[[#This Row],[Analyte]],[1]analyte_order!$B:$B,[1]analyte_order!$C:$C)</f>
        <v>914637-49-3</v>
      </c>
      <c r="K6393">
        <f>_xlfn.XLOOKUP(Table1_1[[#This Row],[CAS_rn]],[1]analyte_order!$C:$C,[1]analyte_order!$E:$E)</f>
        <v>39</v>
      </c>
      <c r="L6393" s="3">
        <v>0.38900000000000001</v>
      </c>
    </row>
    <row r="6394" spans="1:12" x14ac:dyDescent="0.3">
      <c r="A6394" t="s">
        <v>298</v>
      </c>
      <c r="B6394" s="1">
        <v>44427</v>
      </c>
      <c r="C6394" s="1" t="str">
        <f t="shared" si="99"/>
        <v>21231</v>
      </c>
      <c r="D6394" t="s">
        <v>250</v>
      </c>
      <c r="E6394" t="s">
        <v>110</v>
      </c>
      <c r="F6394" t="s">
        <v>190</v>
      </c>
      <c r="G6394">
        <v>24</v>
      </c>
      <c r="H6394">
        <v>228.15</v>
      </c>
      <c r="I6394" t="s">
        <v>43</v>
      </c>
      <c r="J6394" t="str">
        <f>_xlfn.XLOOKUP(Table1_1[[#This Row],[Analyte]],[1]analyte_order!$B:$B,[1]analyte_order!$C:$C)</f>
        <v>812-70-4</v>
      </c>
      <c r="K6394">
        <f>_xlfn.XLOOKUP(Table1_1[[#This Row],[CAS_rn]],[1]analyte_order!$C:$C,[1]analyte_order!$E:$E)</f>
        <v>40</v>
      </c>
      <c r="L6394" s="3">
        <v>0.19450000000000001</v>
      </c>
    </row>
    <row r="6395" spans="1:12" x14ac:dyDescent="0.3">
      <c r="A6395" t="s">
        <v>298</v>
      </c>
      <c r="B6395" s="1">
        <v>44427</v>
      </c>
      <c r="C6395" s="1" t="str">
        <f t="shared" si="99"/>
        <v>21231</v>
      </c>
      <c r="D6395" t="s">
        <v>250</v>
      </c>
      <c r="E6395" t="s">
        <v>110</v>
      </c>
      <c r="F6395" t="s">
        <v>190</v>
      </c>
      <c r="G6395">
        <v>24</v>
      </c>
      <c r="H6395">
        <v>228.15</v>
      </c>
      <c r="I6395" t="s">
        <v>44</v>
      </c>
      <c r="J6395" t="str">
        <f>_xlfn.XLOOKUP(Table1_1[[#This Row],[Analyte]],[1]analyte_order!$B:$B,[1]analyte_order!$C:$C)</f>
        <v>53826-12-3</v>
      </c>
      <c r="K6395">
        <f>_xlfn.XLOOKUP(Table1_1[[#This Row],[CAS_rn]],[1]analyte_order!$C:$C,[1]analyte_order!$E:$E)</f>
        <v>41</v>
      </c>
      <c r="L6395" s="3">
        <v>0.19450000000000001</v>
      </c>
    </row>
    <row r="6396" spans="1:12" x14ac:dyDescent="0.3">
      <c r="A6396" t="s">
        <v>298</v>
      </c>
      <c r="B6396" s="1">
        <v>44427</v>
      </c>
      <c r="C6396" s="1" t="str">
        <f t="shared" si="99"/>
        <v>21231</v>
      </c>
      <c r="D6396" t="s">
        <v>250</v>
      </c>
      <c r="E6396" t="s">
        <v>110</v>
      </c>
      <c r="F6396" t="s">
        <v>190</v>
      </c>
      <c r="G6396">
        <v>24</v>
      </c>
      <c r="H6396">
        <v>228.15</v>
      </c>
      <c r="I6396" t="s">
        <v>45</v>
      </c>
      <c r="J6396" t="str">
        <f>_xlfn.XLOOKUP(Table1_1[[#This Row],[Analyte]],[1]analyte_order!$B:$B,[1]analyte_order!$C:$C)</f>
        <v>27854-31-5</v>
      </c>
      <c r="K6396">
        <f>_xlfn.XLOOKUP(Table1_1[[#This Row],[CAS_rn]],[1]analyte_order!$C:$C,[1]analyte_order!$E:$E)</f>
        <v>42</v>
      </c>
      <c r="L6396" s="3">
        <v>0.78</v>
      </c>
    </row>
    <row r="6397" spans="1:12" x14ac:dyDescent="0.3">
      <c r="A6397" t="s">
        <v>298</v>
      </c>
      <c r="B6397" s="1">
        <v>44427</v>
      </c>
      <c r="C6397" s="1" t="str">
        <f t="shared" si="99"/>
        <v>21231</v>
      </c>
      <c r="D6397" t="s">
        <v>250</v>
      </c>
      <c r="E6397" t="s">
        <v>110</v>
      </c>
      <c r="F6397" t="s">
        <v>190</v>
      </c>
      <c r="G6397">
        <v>24</v>
      </c>
      <c r="H6397">
        <v>228.15</v>
      </c>
      <c r="I6397" t="s">
        <v>46</v>
      </c>
      <c r="J6397" t="str">
        <f>_xlfn.XLOOKUP(Table1_1[[#This Row],[Analyte]],[1]analyte_order!$B:$B,[1]analyte_order!$C:$C)</f>
        <v>53826-13-4</v>
      </c>
      <c r="K6397">
        <f>_xlfn.XLOOKUP(Table1_1[[#This Row],[CAS_rn]],[1]analyte_order!$C:$C,[1]analyte_order!$E:$E)</f>
        <v>43</v>
      </c>
      <c r="L6397" s="3">
        <v>0.78</v>
      </c>
    </row>
    <row r="6398" spans="1:12" x14ac:dyDescent="0.3">
      <c r="A6398" t="s">
        <v>298</v>
      </c>
      <c r="B6398" s="1">
        <v>44427</v>
      </c>
      <c r="C6398" s="1" t="str">
        <f t="shared" si="99"/>
        <v>21231</v>
      </c>
      <c r="D6398" t="s">
        <v>250</v>
      </c>
      <c r="E6398" t="s">
        <v>110</v>
      </c>
      <c r="F6398" t="s">
        <v>190</v>
      </c>
      <c r="G6398">
        <v>24</v>
      </c>
      <c r="H6398">
        <v>228.15</v>
      </c>
      <c r="I6398" t="s">
        <v>47</v>
      </c>
      <c r="J6398" t="str">
        <f>_xlfn.XLOOKUP(Table1_1[[#This Row],[Analyte]],[1]analyte_order!$B:$B,[1]analyte_order!$C:$C)</f>
        <v>161094-75-3</v>
      </c>
      <c r="K6398">
        <f>_xlfn.XLOOKUP(Table1_1[[#This Row],[CAS_rn]],[1]analyte_order!$C:$C,[1]analyte_order!$E:$E)</f>
        <v>44</v>
      </c>
      <c r="L6398" s="3">
        <v>7.8E-2</v>
      </c>
    </row>
    <row r="6399" spans="1:12" x14ac:dyDescent="0.3">
      <c r="A6399" t="s">
        <v>298</v>
      </c>
      <c r="B6399" s="1">
        <v>44427</v>
      </c>
      <c r="C6399" s="1" t="str">
        <f t="shared" si="99"/>
        <v>21231</v>
      </c>
      <c r="D6399" t="s">
        <v>250</v>
      </c>
      <c r="E6399" t="s">
        <v>110</v>
      </c>
      <c r="F6399" t="s">
        <v>190</v>
      </c>
      <c r="G6399">
        <v>24</v>
      </c>
      <c r="H6399">
        <v>228.15</v>
      </c>
      <c r="I6399" t="s">
        <v>48</v>
      </c>
      <c r="J6399" t="str">
        <f>_xlfn.XLOOKUP(Table1_1[[#This Row],[Analyte]],[1]analyte_order!$B:$B,[1]analyte_order!$C:$C)</f>
        <v>70887-84-2</v>
      </c>
      <c r="K6399">
        <f>_xlfn.XLOOKUP(Table1_1[[#This Row],[CAS_rn]],[1]analyte_order!$C:$C,[1]analyte_order!$E:$E)</f>
        <v>45</v>
      </c>
      <c r="L6399" s="3">
        <v>7.8E-2</v>
      </c>
    </row>
    <row r="6400" spans="1:12" x14ac:dyDescent="0.3">
      <c r="A6400" t="s">
        <v>298</v>
      </c>
      <c r="B6400" s="1">
        <v>44427</v>
      </c>
      <c r="C6400" s="1" t="str">
        <f t="shared" si="99"/>
        <v>21231</v>
      </c>
      <c r="D6400" t="s">
        <v>250</v>
      </c>
      <c r="E6400" t="s">
        <v>110</v>
      </c>
      <c r="F6400" t="s">
        <v>190</v>
      </c>
      <c r="G6400">
        <v>24</v>
      </c>
      <c r="H6400">
        <v>228.15</v>
      </c>
      <c r="I6400" t="s">
        <v>49</v>
      </c>
      <c r="J6400" t="str">
        <f>_xlfn.XLOOKUP(Table1_1[[#This Row],[Analyte]],[1]analyte_order!$B:$B,[1]analyte_order!$C:$C)</f>
        <v>57677-95-9</v>
      </c>
      <c r="K6400">
        <f>_xlfn.XLOOKUP(Table1_1[[#This Row],[CAS_rn]],[1]analyte_order!$C:$C,[1]analyte_order!$E:$E)</f>
        <v>46</v>
      </c>
      <c r="L6400" s="3">
        <v>7.8E-2</v>
      </c>
    </row>
    <row r="6401" spans="1:12" x14ac:dyDescent="0.3">
      <c r="A6401" t="s">
        <v>298</v>
      </c>
      <c r="B6401" s="1">
        <v>44427</v>
      </c>
      <c r="C6401" s="1" t="str">
        <f t="shared" si="99"/>
        <v>21231</v>
      </c>
      <c r="D6401" t="s">
        <v>250</v>
      </c>
      <c r="E6401" t="s">
        <v>110</v>
      </c>
      <c r="F6401" t="s">
        <v>190</v>
      </c>
      <c r="G6401">
        <v>24</v>
      </c>
      <c r="H6401">
        <v>228.15</v>
      </c>
      <c r="I6401" t="s">
        <v>50</v>
      </c>
      <c r="J6401" t="str">
        <f>_xlfn.XLOOKUP(Table1_1[[#This Row],[Analyte]],[1]analyte_order!$B:$B,[1]analyte_order!$C:$C)</f>
        <v>30334-69-1</v>
      </c>
      <c r="K6401">
        <f>_xlfn.XLOOKUP(Table1_1[[#This Row],[CAS_rn]],[1]analyte_order!$C:$C,[1]analyte_order!$E:$E)</f>
        <v>51</v>
      </c>
      <c r="L6401" s="3">
        <v>42.3</v>
      </c>
    </row>
    <row r="6402" spans="1:12" x14ac:dyDescent="0.3">
      <c r="A6402" t="s">
        <v>298</v>
      </c>
      <c r="B6402" s="1">
        <v>44427</v>
      </c>
      <c r="C6402" s="1" t="str">
        <f t="shared" ref="C6402:C6465" si="100">TEXT(B6402,"yy")&amp;TEXT((B6402-DATEVALUE("1/1/"&amp;TEXT(B6402,"yy"))+1),"000")</f>
        <v>21231</v>
      </c>
      <c r="D6402" t="s">
        <v>250</v>
      </c>
      <c r="E6402" t="s">
        <v>110</v>
      </c>
      <c r="F6402" t="s">
        <v>190</v>
      </c>
      <c r="G6402">
        <v>24</v>
      </c>
      <c r="H6402">
        <v>228.15</v>
      </c>
      <c r="I6402" t="s">
        <v>51</v>
      </c>
      <c r="J6402" t="str">
        <f>_xlfn.XLOOKUP(Table1_1[[#This Row],[Analyte]],[1]analyte_order!$B:$B,[1]analyte_order!$C:$C)</f>
        <v>41997-13-1</v>
      </c>
      <c r="K6402">
        <f>_xlfn.XLOOKUP(Table1_1[[#This Row],[CAS_rn]],[1]analyte_order!$C:$C,[1]analyte_order!$E:$E)</f>
        <v>52</v>
      </c>
      <c r="L6402" s="3">
        <v>28</v>
      </c>
    </row>
    <row r="6403" spans="1:12" x14ac:dyDescent="0.3">
      <c r="A6403" t="s">
        <v>298</v>
      </c>
      <c r="B6403" s="1">
        <v>44427</v>
      </c>
      <c r="C6403" s="1" t="str">
        <f t="shared" si="100"/>
        <v>21231</v>
      </c>
      <c r="D6403" t="s">
        <v>250</v>
      </c>
      <c r="E6403" t="s">
        <v>110</v>
      </c>
      <c r="F6403" t="s">
        <v>190</v>
      </c>
      <c r="G6403">
        <v>24</v>
      </c>
      <c r="H6403">
        <v>228.15</v>
      </c>
      <c r="I6403" t="s">
        <v>52</v>
      </c>
      <c r="J6403" t="str">
        <f>_xlfn.XLOOKUP(Table1_1[[#This Row],[Analyte]],[1]analyte_order!$B:$B,[1]analyte_order!$C:$C)</f>
        <v>423-41-6</v>
      </c>
      <c r="K6403">
        <f>_xlfn.XLOOKUP(Table1_1[[#This Row],[CAS_rn]],[1]analyte_order!$C:$C,[1]analyte_order!$E:$E)</f>
        <v>53</v>
      </c>
      <c r="L6403" s="3">
        <v>0.38900000000000001</v>
      </c>
    </row>
    <row r="6404" spans="1:12" x14ac:dyDescent="0.3">
      <c r="A6404" t="s">
        <v>298</v>
      </c>
      <c r="B6404" s="1">
        <v>44427</v>
      </c>
      <c r="C6404" s="1" t="str">
        <f t="shared" si="100"/>
        <v>21231</v>
      </c>
      <c r="D6404" t="s">
        <v>250</v>
      </c>
      <c r="E6404" t="s">
        <v>110</v>
      </c>
      <c r="F6404" t="s">
        <v>190</v>
      </c>
      <c r="G6404">
        <v>24</v>
      </c>
      <c r="H6404">
        <v>228.15</v>
      </c>
      <c r="I6404" t="s">
        <v>53</v>
      </c>
      <c r="J6404" t="str">
        <f>_xlfn.XLOOKUP(Table1_1[[#This Row],[Analyte]],[1]analyte_order!$B:$B,[1]analyte_order!$C:$C)</f>
        <v>777011-38-8</v>
      </c>
      <c r="K6404">
        <f>_xlfn.XLOOKUP(Table1_1[[#This Row],[CAS_rn]],[1]analyte_order!$C:$C,[1]analyte_order!$E:$E)</f>
        <v>54</v>
      </c>
      <c r="L6404" s="3">
        <v>7.31</v>
      </c>
    </row>
    <row r="6405" spans="1:12" x14ac:dyDescent="0.3">
      <c r="A6405" t="s">
        <v>298</v>
      </c>
      <c r="B6405" s="1">
        <v>44427</v>
      </c>
      <c r="C6405" s="1" t="str">
        <f t="shared" si="100"/>
        <v>21231</v>
      </c>
      <c r="D6405" t="s">
        <v>250</v>
      </c>
      <c r="E6405" t="s">
        <v>110</v>
      </c>
      <c r="F6405" t="s">
        <v>190</v>
      </c>
      <c r="G6405">
        <v>24</v>
      </c>
      <c r="H6405">
        <v>228.15</v>
      </c>
      <c r="I6405" t="s">
        <v>54</v>
      </c>
      <c r="J6405" t="str">
        <f>_xlfn.XLOOKUP(Table1_1[[#This Row],[Analyte]],[1]analyte_order!$B:$B,[1]analyte_order!$C:$C)</f>
        <v>646-83-3</v>
      </c>
      <c r="K6405">
        <f>_xlfn.XLOOKUP(Table1_1[[#This Row],[CAS_rn]],[1]analyte_order!$C:$C,[1]analyte_order!$E:$E)</f>
        <v>55</v>
      </c>
      <c r="L6405" s="3">
        <v>7.8E-2</v>
      </c>
    </row>
    <row r="6406" spans="1:12" x14ac:dyDescent="0.3">
      <c r="A6406" t="s">
        <v>298</v>
      </c>
      <c r="B6406" s="1">
        <v>44427</v>
      </c>
      <c r="C6406" s="1" t="str">
        <f t="shared" si="100"/>
        <v>21231</v>
      </c>
      <c r="D6406" t="s">
        <v>250</v>
      </c>
      <c r="E6406" t="s">
        <v>110</v>
      </c>
      <c r="F6406" t="s">
        <v>190</v>
      </c>
      <c r="G6406">
        <v>24</v>
      </c>
      <c r="H6406">
        <v>228.15</v>
      </c>
      <c r="I6406" t="s">
        <v>55</v>
      </c>
      <c r="J6406" t="str">
        <f>_xlfn.XLOOKUP(Table1_1[[#This Row],[Analyte]],[1]analyte_order!$B:$B,[1]analyte_order!$C:$C)</f>
        <v>678-41-1</v>
      </c>
      <c r="K6406">
        <f>_xlfn.XLOOKUP(Table1_1[[#This Row],[CAS_rn]],[1]analyte_order!$C:$C,[1]analyte_order!$E:$E)</f>
        <v>56</v>
      </c>
      <c r="L6406" s="3">
        <v>7.8E-2</v>
      </c>
    </row>
    <row r="6407" spans="1:12" x14ac:dyDescent="0.3">
      <c r="A6407" t="s">
        <v>298</v>
      </c>
      <c r="B6407" s="1">
        <v>44427</v>
      </c>
      <c r="C6407" s="1" t="str">
        <f t="shared" si="100"/>
        <v>21231</v>
      </c>
      <c r="D6407" t="s">
        <v>250</v>
      </c>
      <c r="E6407" t="s">
        <v>110</v>
      </c>
      <c r="F6407" t="s">
        <v>190</v>
      </c>
      <c r="G6407">
        <v>24</v>
      </c>
      <c r="H6407">
        <v>228.15</v>
      </c>
      <c r="I6407" t="s">
        <v>56</v>
      </c>
      <c r="J6407" t="str">
        <f>_xlfn.XLOOKUP(Table1_1[[#This Row],[Analyte]],[1]analyte_order!$B:$B,[1]analyte_order!$C:$C)</f>
        <v>2965-52-8</v>
      </c>
      <c r="K6407">
        <f>_xlfn.XLOOKUP(Table1_1[[#This Row],[CAS_rn]],[1]analyte_order!$C:$C,[1]analyte_order!$E:$E)</f>
        <v>57</v>
      </c>
      <c r="L6407" s="3">
        <v>7.8E-2</v>
      </c>
    </row>
    <row r="6408" spans="1:12" x14ac:dyDescent="0.3">
      <c r="A6408" t="s">
        <v>299</v>
      </c>
      <c r="B6408" s="1">
        <v>44427</v>
      </c>
      <c r="C6408" s="1" t="str">
        <f t="shared" si="100"/>
        <v>21231</v>
      </c>
      <c r="D6408" t="s">
        <v>250</v>
      </c>
      <c r="E6408" t="s">
        <v>120</v>
      </c>
      <c r="F6408" t="s">
        <v>111</v>
      </c>
      <c r="G6408">
        <v>26</v>
      </c>
      <c r="H6408">
        <v>269.7</v>
      </c>
      <c r="I6408" t="s">
        <v>7</v>
      </c>
      <c r="J6408" t="str">
        <f>_xlfn.XLOOKUP(Table1_1[[#This Row],[Analyte]],[1]analyte_order!$B:$B,[1]analyte_order!$C:$C)</f>
        <v>375-22-4</v>
      </c>
      <c r="K6408">
        <f>_xlfn.XLOOKUP(Table1_1[[#This Row],[CAS_rn]],[1]analyte_order!$C:$C,[1]analyte_order!$E:$E)</f>
        <v>1</v>
      </c>
      <c r="L6408" s="3">
        <v>0.63</v>
      </c>
    </row>
    <row r="6409" spans="1:12" x14ac:dyDescent="0.3">
      <c r="A6409" t="s">
        <v>299</v>
      </c>
      <c r="B6409" s="1">
        <v>44427</v>
      </c>
      <c r="C6409" s="1" t="str">
        <f t="shared" si="100"/>
        <v>21231</v>
      </c>
      <c r="D6409" t="s">
        <v>250</v>
      </c>
      <c r="E6409" t="s">
        <v>120</v>
      </c>
      <c r="F6409" t="s">
        <v>111</v>
      </c>
      <c r="G6409">
        <v>26</v>
      </c>
      <c r="H6409">
        <v>269.7</v>
      </c>
      <c r="I6409" t="s">
        <v>8</v>
      </c>
      <c r="J6409" t="str">
        <f>_xlfn.XLOOKUP(Table1_1[[#This Row],[Analyte]],[1]analyte_order!$B:$B,[1]analyte_order!$C:$C)</f>
        <v>2706-90-3</v>
      </c>
      <c r="K6409">
        <f>_xlfn.XLOOKUP(Table1_1[[#This Row],[CAS_rn]],[1]analyte_order!$C:$C,[1]analyte_order!$E:$E)</f>
        <v>2</v>
      </c>
      <c r="L6409" s="3">
        <v>0.1575</v>
      </c>
    </row>
    <row r="6410" spans="1:12" x14ac:dyDescent="0.3">
      <c r="A6410" t="s">
        <v>299</v>
      </c>
      <c r="B6410" s="1">
        <v>44427</v>
      </c>
      <c r="C6410" s="1" t="str">
        <f t="shared" si="100"/>
        <v>21231</v>
      </c>
      <c r="D6410" t="s">
        <v>250</v>
      </c>
      <c r="E6410" t="s">
        <v>120</v>
      </c>
      <c r="F6410" t="s">
        <v>111</v>
      </c>
      <c r="G6410">
        <v>26</v>
      </c>
      <c r="H6410">
        <v>269.7</v>
      </c>
      <c r="I6410" t="s">
        <v>9</v>
      </c>
      <c r="J6410" t="str">
        <f>_xlfn.XLOOKUP(Table1_1[[#This Row],[Analyte]],[1]analyte_order!$B:$B,[1]analyte_order!$C:$C)</f>
        <v>307-24-4</v>
      </c>
      <c r="K6410">
        <f>_xlfn.XLOOKUP(Table1_1[[#This Row],[CAS_rn]],[1]analyte_order!$C:$C,[1]analyte_order!$E:$E)</f>
        <v>3</v>
      </c>
      <c r="L6410" s="3">
        <v>6.3E-2</v>
      </c>
    </row>
    <row r="6411" spans="1:12" x14ac:dyDescent="0.3">
      <c r="A6411" t="s">
        <v>299</v>
      </c>
      <c r="B6411" s="1">
        <v>44427</v>
      </c>
      <c r="C6411" s="1" t="str">
        <f t="shared" si="100"/>
        <v>21231</v>
      </c>
      <c r="D6411" t="s">
        <v>250</v>
      </c>
      <c r="E6411" t="s">
        <v>120</v>
      </c>
      <c r="F6411" t="s">
        <v>111</v>
      </c>
      <c r="G6411">
        <v>26</v>
      </c>
      <c r="H6411">
        <v>269.7</v>
      </c>
      <c r="I6411" t="s">
        <v>10</v>
      </c>
      <c r="J6411" t="str">
        <f>_xlfn.XLOOKUP(Table1_1[[#This Row],[Analyte]],[1]analyte_order!$B:$B,[1]analyte_order!$C:$C)</f>
        <v>375-85-9</v>
      </c>
      <c r="K6411">
        <f>_xlfn.XLOOKUP(Table1_1[[#This Row],[CAS_rn]],[1]analyte_order!$C:$C,[1]analyte_order!$E:$E)</f>
        <v>4</v>
      </c>
      <c r="L6411" s="3">
        <v>6.3E-2</v>
      </c>
    </row>
    <row r="6412" spans="1:12" x14ac:dyDescent="0.3">
      <c r="A6412" t="s">
        <v>299</v>
      </c>
      <c r="B6412" s="1">
        <v>44427</v>
      </c>
      <c r="C6412" s="1" t="str">
        <f t="shared" si="100"/>
        <v>21231</v>
      </c>
      <c r="D6412" t="s">
        <v>250</v>
      </c>
      <c r="E6412" t="s">
        <v>120</v>
      </c>
      <c r="F6412" t="s">
        <v>111</v>
      </c>
      <c r="G6412">
        <v>26</v>
      </c>
      <c r="H6412">
        <v>269.7</v>
      </c>
      <c r="I6412" t="s">
        <v>11</v>
      </c>
      <c r="J6412" t="str">
        <f>_xlfn.XLOOKUP(Table1_1[[#This Row],[Analyte]],[1]analyte_order!$B:$B,[1]analyte_order!$C:$C)</f>
        <v>335-67-1</v>
      </c>
      <c r="K6412">
        <f>_xlfn.XLOOKUP(Table1_1[[#This Row],[CAS_rn]],[1]analyte_order!$C:$C,[1]analyte_order!$E:$E)</f>
        <v>5</v>
      </c>
      <c r="L6412" s="3">
        <v>6.3E-2</v>
      </c>
    </row>
    <row r="6413" spans="1:12" x14ac:dyDescent="0.3">
      <c r="A6413" t="s">
        <v>299</v>
      </c>
      <c r="B6413" s="1">
        <v>44427</v>
      </c>
      <c r="C6413" s="1" t="str">
        <f t="shared" si="100"/>
        <v>21231</v>
      </c>
      <c r="D6413" t="s">
        <v>250</v>
      </c>
      <c r="E6413" t="s">
        <v>120</v>
      </c>
      <c r="F6413" t="s">
        <v>111</v>
      </c>
      <c r="G6413">
        <v>26</v>
      </c>
      <c r="H6413">
        <v>269.7</v>
      </c>
      <c r="I6413" t="s">
        <v>12</v>
      </c>
      <c r="J6413" t="str">
        <f>_xlfn.XLOOKUP(Table1_1[[#This Row],[Analyte]],[1]analyte_order!$B:$B,[1]analyte_order!$C:$C)</f>
        <v>375-95-1</v>
      </c>
      <c r="K6413">
        <f>_xlfn.XLOOKUP(Table1_1[[#This Row],[CAS_rn]],[1]analyte_order!$C:$C,[1]analyte_order!$E:$E)</f>
        <v>6</v>
      </c>
      <c r="L6413" s="3">
        <v>6.3E-2</v>
      </c>
    </row>
    <row r="6414" spans="1:12" x14ac:dyDescent="0.3">
      <c r="A6414" t="s">
        <v>299</v>
      </c>
      <c r="B6414" s="1">
        <v>44427</v>
      </c>
      <c r="C6414" s="1" t="str">
        <f t="shared" si="100"/>
        <v>21231</v>
      </c>
      <c r="D6414" t="s">
        <v>250</v>
      </c>
      <c r="E6414" t="s">
        <v>120</v>
      </c>
      <c r="F6414" t="s">
        <v>111</v>
      </c>
      <c r="G6414">
        <v>26</v>
      </c>
      <c r="H6414">
        <v>269.7</v>
      </c>
      <c r="I6414" t="s">
        <v>19</v>
      </c>
      <c r="J6414" t="str">
        <f>_xlfn.XLOOKUP(Table1_1[[#This Row],[Analyte]],[1]analyte_order!$B:$B,[1]analyte_order!$C:$C)</f>
        <v>335-76-2</v>
      </c>
      <c r="K6414">
        <f>_xlfn.XLOOKUP(Table1_1[[#This Row],[CAS_rn]],[1]analyte_order!$C:$C,[1]analyte_order!$E:$E)</f>
        <v>7</v>
      </c>
      <c r="L6414" s="3">
        <v>9.98</v>
      </c>
    </row>
    <row r="6415" spans="1:12" x14ac:dyDescent="0.3">
      <c r="A6415" t="s">
        <v>299</v>
      </c>
      <c r="B6415" s="1">
        <v>44427</v>
      </c>
      <c r="C6415" s="1" t="str">
        <f t="shared" si="100"/>
        <v>21231</v>
      </c>
      <c r="D6415" t="s">
        <v>250</v>
      </c>
      <c r="E6415" t="s">
        <v>120</v>
      </c>
      <c r="F6415" t="s">
        <v>111</v>
      </c>
      <c r="G6415">
        <v>26</v>
      </c>
      <c r="H6415">
        <v>269.7</v>
      </c>
      <c r="I6415" t="s">
        <v>20</v>
      </c>
      <c r="J6415" t="str">
        <f>_xlfn.XLOOKUP(Table1_1[[#This Row],[Analyte]],[1]analyte_order!$B:$B,[1]analyte_order!$C:$C)</f>
        <v>2058-94-8</v>
      </c>
      <c r="K6415">
        <f>_xlfn.XLOOKUP(Table1_1[[#This Row],[CAS_rn]],[1]analyte_order!$C:$C,[1]analyte_order!$E:$E)</f>
        <v>8</v>
      </c>
      <c r="L6415" s="3">
        <v>20.6</v>
      </c>
    </row>
    <row r="6416" spans="1:12" x14ac:dyDescent="0.3">
      <c r="A6416" t="s">
        <v>299</v>
      </c>
      <c r="B6416" s="1">
        <v>44427</v>
      </c>
      <c r="C6416" s="1" t="str">
        <f t="shared" si="100"/>
        <v>21231</v>
      </c>
      <c r="D6416" t="s">
        <v>250</v>
      </c>
      <c r="E6416" t="s">
        <v>120</v>
      </c>
      <c r="F6416" t="s">
        <v>111</v>
      </c>
      <c r="G6416">
        <v>26</v>
      </c>
      <c r="H6416">
        <v>269.7</v>
      </c>
      <c r="I6416" t="s">
        <v>21</v>
      </c>
      <c r="J6416" t="str">
        <f>_xlfn.XLOOKUP(Table1_1[[#This Row],[Analyte]],[1]analyte_order!$B:$B,[1]analyte_order!$C:$C)</f>
        <v>307-55-1</v>
      </c>
      <c r="K6416">
        <f>_xlfn.XLOOKUP(Table1_1[[#This Row],[CAS_rn]],[1]analyte_order!$C:$C,[1]analyte_order!$E:$E)</f>
        <v>9</v>
      </c>
      <c r="L6416" s="3">
        <v>24.5</v>
      </c>
    </row>
    <row r="6417" spans="1:12" x14ac:dyDescent="0.3">
      <c r="A6417" t="s">
        <v>299</v>
      </c>
      <c r="B6417" s="1">
        <v>44427</v>
      </c>
      <c r="C6417" s="1" t="str">
        <f t="shared" si="100"/>
        <v>21231</v>
      </c>
      <c r="D6417" t="s">
        <v>250</v>
      </c>
      <c r="E6417" t="s">
        <v>120</v>
      </c>
      <c r="F6417" t="s">
        <v>111</v>
      </c>
      <c r="G6417">
        <v>26</v>
      </c>
      <c r="H6417">
        <v>269.7</v>
      </c>
      <c r="I6417" t="s">
        <v>22</v>
      </c>
      <c r="J6417" t="str">
        <f>_xlfn.XLOOKUP(Table1_1[[#This Row],[Analyte]],[1]analyte_order!$B:$B,[1]analyte_order!$C:$C)</f>
        <v>72629-94-8</v>
      </c>
      <c r="K6417">
        <f>_xlfn.XLOOKUP(Table1_1[[#This Row],[CAS_rn]],[1]analyte_order!$C:$C,[1]analyte_order!$E:$E)</f>
        <v>10</v>
      </c>
      <c r="L6417" s="3">
        <v>21.5</v>
      </c>
    </row>
    <row r="6418" spans="1:12" x14ac:dyDescent="0.3">
      <c r="A6418" t="s">
        <v>299</v>
      </c>
      <c r="B6418" s="1">
        <v>44427</v>
      </c>
      <c r="C6418" s="1" t="str">
        <f t="shared" si="100"/>
        <v>21231</v>
      </c>
      <c r="D6418" t="s">
        <v>250</v>
      </c>
      <c r="E6418" t="s">
        <v>120</v>
      </c>
      <c r="F6418" t="s">
        <v>111</v>
      </c>
      <c r="G6418">
        <v>26</v>
      </c>
      <c r="H6418">
        <v>269.7</v>
      </c>
      <c r="I6418" t="s">
        <v>23</v>
      </c>
      <c r="J6418" t="str">
        <f>_xlfn.XLOOKUP(Table1_1[[#This Row],[Analyte]],[1]analyte_order!$B:$B,[1]analyte_order!$C:$C)</f>
        <v>376-06-7</v>
      </c>
      <c r="K6418">
        <f>_xlfn.XLOOKUP(Table1_1[[#This Row],[CAS_rn]],[1]analyte_order!$C:$C,[1]analyte_order!$E:$E)</f>
        <v>11</v>
      </c>
      <c r="L6418" s="3">
        <v>16.399999999999999</v>
      </c>
    </row>
    <row r="6419" spans="1:12" x14ac:dyDescent="0.3">
      <c r="A6419" t="s">
        <v>299</v>
      </c>
      <c r="B6419" s="1">
        <v>44427</v>
      </c>
      <c r="C6419" s="1" t="str">
        <f t="shared" si="100"/>
        <v>21231</v>
      </c>
      <c r="D6419" t="s">
        <v>250</v>
      </c>
      <c r="E6419" t="s">
        <v>120</v>
      </c>
      <c r="F6419" t="s">
        <v>111</v>
      </c>
      <c r="G6419">
        <v>26</v>
      </c>
      <c r="H6419">
        <v>269.7</v>
      </c>
      <c r="I6419" t="s">
        <v>24</v>
      </c>
      <c r="J6419" t="str">
        <f>_xlfn.XLOOKUP(Table1_1[[#This Row],[Analyte]],[1]analyte_order!$B:$B,[1]analyte_order!$C:$C)</f>
        <v>67905-19-5</v>
      </c>
      <c r="K6419">
        <f>_xlfn.XLOOKUP(Table1_1[[#This Row],[CAS_rn]],[1]analyte_order!$C:$C,[1]analyte_order!$E:$E)</f>
        <v>12</v>
      </c>
      <c r="L6419" s="3">
        <v>0.64200000000000002</v>
      </c>
    </row>
    <row r="6420" spans="1:12" x14ac:dyDescent="0.3">
      <c r="A6420" t="s">
        <v>299</v>
      </c>
      <c r="B6420" s="1">
        <v>44427</v>
      </c>
      <c r="C6420" s="1" t="str">
        <f t="shared" si="100"/>
        <v>21231</v>
      </c>
      <c r="D6420" t="s">
        <v>250</v>
      </c>
      <c r="E6420" t="s">
        <v>120</v>
      </c>
      <c r="F6420" t="s">
        <v>111</v>
      </c>
      <c r="G6420">
        <v>26</v>
      </c>
      <c r="H6420">
        <v>269.7</v>
      </c>
      <c r="I6420" t="s">
        <v>13</v>
      </c>
      <c r="J6420" t="str">
        <f>_xlfn.XLOOKUP(Table1_1[[#This Row],[Analyte]],[1]analyte_order!$B:$B,[1]analyte_order!$C:$C)</f>
        <v>375-73-5</v>
      </c>
      <c r="K6420">
        <f>_xlfn.XLOOKUP(Table1_1[[#This Row],[CAS_rn]],[1]analyte_order!$C:$C,[1]analyte_order!$E:$E)</f>
        <v>14</v>
      </c>
      <c r="L6420" s="3">
        <v>6.3E-2</v>
      </c>
    </row>
    <row r="6421" spans="1:12" x14ac:dyDescent="0.3">
      <c r="A6421" t="s">
        <v>299</v>
      </c>
      <c r="B6421" s="1">
        <v>44427</v>
      </c>
      <c r="C6421" s="1" t="str">
        <f t="shared" si="100"/>
        <v>21231</v>
      </c>
      <c r="D6421" t="s">
        <v>250</v>
      </c>
      <c r="E6421" t="s">
        <v>120</v>
      </c>
      <c r="F6421" t="s">
        <v>111</v>
      </c>
      <c r="G6421">
        <v>26</v>
      </c>
      <c r="H6421">
        <v>269.7</v>
      </c>
      <c r="I6421" t="s">
        <v>14</v>
      </c>
      <c r="J6421" t="str">
        <f>_xlfn.XLOOKUP(Table1_1[[#This Row],[Analyte]],[1]analyte_order!$B:$B,[1]analyte_order!$C:$C)</f>
        <v>2706-91-4</v>
      </c>
      <c r="K6421">
        <f>_xlfn.XLOOKUP(Table1_1[[#This Row],[CAS_rn]],[1]analyte_order!$C:$C,[1]analyte_order!$E:$E)</f>
        <v>15</v>
      </c>
      <c r="L6421" s="3">
        <v>0.1575</v>
      </c>
    </row>
    <row r="6422" spans="1:12" x14ac:dyDescent="0.3">
      <c r="A6422" t="s">
        <v>299</v>
      </c>
      <c r="B6422" s="1">
        <v>44427</v>
      </c>
      <c r="C6422" s="1" t="str">
        <f t="shared" si="100"/>
        <v>21231</v>
      </c>
      <c r="D6422" t="s">
        <v>250</v>
      </c>
      <c r="E6422" t="s">
        <v>120</v>
      </c>
      <c r="F6422" t="s">
        <v>111</v>
      </c>
      <c r="G6422">
        <v>26</v>
      </c>
      <c r="H6422">
        <v>269.7</v>
      </c>
      <c r="I6422" t="s">
        <v>15</v>
      </c>
      <c r="J6422" t="str">
        <f>_xlfn.XLOOKUP(Table1_1[[#This Row],[Analyte]],[1]analyte_order!$B:$B,[1]analyte_order!$C:$C)</f>
        <v>355-46-4</v>
      </c>
      <c r="K6422">
        <f>_xlfn.XLOOKUP(Table1_1[[#This Row],[CAS_rn]],[1]analyte_order!$C:$C,[1]analyte_order!$E:$E)</f>
        <v>16</v>
      </c>
      <c r="L6422" s="3">
        <v>9.15</v>
      </c>
    </row>
    <row r="6423" spans="1:12" x14ac:dyDescent="0.3">
      <c r="A6423" t="s">
        <v>299</v>
      </c>
      <c r="B6423" s="1">
        <v>44427</v>
      </c>
      <c r="C6423" s="1" t="str">
        <f t="shared" si="100"/>
        <v>21231</v>
      </c>
      <c r="D6423" t="s">
        <v>250</v>
      </c>
      <c r="E6423" t="s">
        <v>120</v>
      </c>
      <c r="F6423" t="s">
        <v>111</v>
      </c>
      <c r="G6423">
        <v>26</v>
      </c>
      <c r="H6423">
        <v>269.7</v>
      </c>
      <c r="I6423" t="s">
        <v>16</v>
      </c>
      <c r="J6423" t="str">
        <f>_xlfn.XLOOKUP(Table1_1[[#This Row],[Analyte]],[1]analyte_order!$B:$B,[1]analyte_order!$C:$C)</f>
        <v>375-92-8</v>
      </c>
      <c r="K6423">
        <f>_xlfn.XLOOKUP(Table1_1[[#This Row],[CAS_rn]],[1]analyte_order!$C:$C,[1]analyte_order!$E:$E)</f>
        <v>17</v>
      </c>
      <c r="L6423" s="3">
        <v>3.58</v>
      </c>
    </row>
    <row r="6424" spans="1:12" x14ac:dyDescent="0.3">
      <c r="A6424" t="s">
        <v>299</v>
      </c>
      <c r="B6424" s="1">
        <v>44427</v>
      </c>
      <c r="C6424" s="1" t="str">
        <f t="shared" si="100"/>
        <v>21231</v>
      </c>
      <c r="D6424" t="s">
        <v>250</v>
      </c>
      <c r="E6424" t="s">
        <v>120</v>
      </c>
      <c r="F6424" t="s">
        <v>111</v>
      </c>
      <c r="G6424">
        <v>26</v>
      </c>
      <c r="H6424">
        <v>269.7</v>
      </c>
      <c r="I6424" t="s">
        <v>17</v>
      </c>
      <c r="J6424" t="str">
        <f>_xlfn.XLOOKUP(Table1_1[[#This Row],[Analyte]],[1]analyte_order!$B:$B,[1]analyte_order!$C:$C)</f>
        <v>1763-23-1</v>
      </c>
      <c r="K6424">
        <f>_xlfn.XLOOKUP(Table1_1[[#This Row],[CAS_rn]],[1]analyte_order!$C:$C,[1]analyte_order!$E:$E)</f>
        <v>18</v>
      </c>
      <c r="L6424" s="3">
        <v>3950</v>
      </c>
    </row>
    <row r="6425" spans="1:12" x14ac:dyDescent="0.3">
      <c r="A6425" t="s">
        <v>299</v>
      </c>
      <c r="B6425" s="1">
        <v>44427</v>
      </c>
      <c r="C6425" s="1" t="str">
        <f t="shared" si="100"/>
        <v>21231</v>
      </c>
      <c r="D6425" t="s">
        <v>250</v>
      </c>
      <c r="E6425" t="s">
        <v>120</v>
      </c>
      <c r="F6425" t="s">
        <v>111</v>
      </c>
      <c r="G6425">
        <v>26</v>
      </c>
      <c r="H6425">
        <v>269.7</v>
      </c>
      <c r="I6425" t="s">
        <v>25</v>
      </c>
      <c r="J6425" t="str">
        <f>_xlfn.XLOOKUP(Table1_1[[#This Row],[Analyte]],[1]analyte_order!$B:$B,[1]analyte_order!$C:$C)</f>
        <v>68259-12-1</v>
      </c>
      <c r="K6425">
        <f>_xlfn.XLOOKUP(Table1_1[[#This Row],[CAS_rn]],[1]analyte_order!$C:$C,[1]analyte_order!$E:$E)</f>
        <v>19</v>
      </c>
      <c r="L6425" s="3">
        <v>43.4</v>
      </c>
    </row>
    <row r="6426" spans="1:12" x14ac:dyDescent="0.3">
      <c r="A6426" t="s">
        <v>299</v>
      </c>
      <c r="B6426" s="1">
        <v>44427</v>
      </c>
      <c r="C6426" s="1" t="str">
        <f t="shared" si="100"/>
        <v>21231</v>
      </c>
      <c r="D6426" t="s">
        <v>250</v>
      </c>
      <c r="E6426" t="s">
        <v>120</v>
      </c>
      <c r="F6426" t="s">
        <v>111</v>
      </c>
      <c r="G6426">
        <v>26</v>
      </c>
      <c r="H6426">
        <v>269.7</v>
      </c>
      <c r="I6426" t="s">
        <v>26</v>
      </c>
      <c r="J6426" t="str">
        <f>_xlfn.XLOOKUP(Table1_1[[#This Row],[Analyte]],[1]analyte_order!$B:$B,[1]analyte_order!$C:$C)</f>
        <v>335-77-3</v>
      </c>
      <c r="K6426">
        <f>_xlfn.XLOOKUP(Table1_1[[#This Row],[CAS_rn]],[1]analyte_order!$C:$C,[1]analyte_order!$E:$E)</f>
        <v>20</v>
      </c>
      <c r="L6426" s="3">
        <v>54.8</v>
      </c>
    </row>
    <row r="6427" spans="1:12" x14ac:dyDescent="0.3">
      <c r="A6427" t="s">
        <v>299</v>
      </c>
      <c r="B6427" s="1">
        <v>44427</v>
      </c>
      <c r="C6427" s="1" t="str">
        <f t="shared" si="100"/>
        <v>21231</v>
      </c>
      <c r="D6427" t="s">
        <v>250</v>
      </c>
      <c r="E6427" t="s">
        <v>120</v>
      </c>
      <c r="F6427" t="s">
        <v>111</v>
      </c>
      <c r="G6427">
        <v>26</v>
      </c>
      <c r="H6427">
        <v>269.7</v>
      </c>
      <c r="I6427" t="s">
        <v>27</v>
      </c>
      <c r="J6427" t="str">
        <f>_xlfn.XLOOKUP(Table1_1[[#This Row],[Analyte]],[1]analyte_order!$B:$B,[1]analyte_order!$C:$C)</f>
        <v>79780-39-5</v>
      </c>
      <c r="K6427">
        <f>_xlfn.XLOOKUP(Table1_1[[#This Row],[CAS_rn]],[1]analyte_order!$C:$C,[1]analyte_order!$E:$E)</f>
        <v>21</v>
      </c>
      <c r="L6427" s="3">
        <v>19.8</v>
      </c>
    </row>
    <row r="6428" spans="1:12" x14ac:dyDescent="0.3">
      <c r="A6428" t="s">
        <v>299</v>
      </c>
      <c r="B6428" s="1">
        <v>44427</v>
      </c>
      <c r="C6428" s="1" t="str">
        <f t="shared" si="100"/>
        <v>21231</v>
      </c>
      <c r="D6428" t="s">
        <v>250</v>
      </c>
      <c r="E6428" t="s">
        <v>120</v>
      </c>
      <c r="F6428" t="s">
        <v>111</v>
      </c>
      <c r="G6428">
        <v>26</v>
      </c>
      <c r="H6428">
        <v>269.7</v>
      </c>
      <c r="I6428" t="s">
        <v>28</v>
      </c>
      <c r="J6428" t="str">
        <f>_xlfn.XLOOKUP(Table1_1[[#This Row],[Analyte]],[1]analyte_order!$B:$B,[1]analyte_order!$C:$C)</f>
        <v>757124-72-4</v>
      </c>
      <c r="K6428">
        <f>_xlfn.XLOOKUP(Table1_1[[#This Row],[CAS_rn]],[1]analyte_order!$C:$C,[1]analyte_order!$E:$E)</f>
        <v>22</v>
      </c>
      <c r="L6428" s="3">
        <v>0.315</v>
      </c>
    </row>
    <row r="6429" spans="1:12" x14ac:dyDescent="0.3">
      <c r="A6429" t="s">
        <v>299</v>
      </c>
      <c r="B6429" s="1">
        <v>44427</v>
      </c>
      <c r="C6429" s="1" t="str">
        <f t="shared" si="100"/>
        <v>21231</v>
      </c>
      <c r="D6429" t="s">
        <v>250</v>
      </c>
      <c r="E6429" t="s">
        <v>120</v>
      </c>
      <c r="F6429" t="s">
        <v>111</v>
      </c>
      <c r="G6429">
        <v>26</v>
      </c>
      <c r="H6429">
        <v>269.7</v>
      </c>
      <c r="I6429" t="s">
        <v>18</v>
      </c>
      <c r="J6429" t="str">
        <f>_xlfn.XLOOKUP(Table1_1[[#This Row],[Analyte]],[1]analyte_order!$B:$B,[1]analyte_order!$C:$C)</f>
        <v>27619-97-2</v>
      </c>
      <c r="K6429">
        <f>_xlfn.XLOOKUP(Table1_1[[#This Row],[CAS_rn]],[1]analyte_order!$C:$C,[1]analyte_order!$E:$E)</f>
        <v>23</v>
      </c>
      <c r="L6429" s="3">
        <v>6.3E-2</v>
      </c>
    </row>
    <row r="6430" spans="1:12" x14ac:dyDescent="0.3">
      <c r="A6430" t="s">
        <v>299</v>
      </c>
      <c r="B6430" s="1">
        <v>44427</v>
      </c>
      <c r="C6430" s="1" t="str">
        <f t="shared" si="100"/>
        <v>21231</v>
      </c>
      <c r="D6430" t="s">
        <v>250</v>
      </c>
      <c r="E6430" t="s">
        <v>120</v>
      </c>
      <c r="F6430" t="s">
        <v>111</v>
      </c>
      <c r="G6430">
        <v>26</v>
      </c>
      <c r="H6430">
        <v>269.7</v>
      </c>
      <c r="I6430" t="s">
        <v>29</v>
      </c>
      <c r="J6430" t="str">
        <f>_xlfn.XLOOKUP(Table1_1[[#This Row],[Analyte]],[1]analyte_order!$B:$B,[1]analyte_order!$C:$C)</f>
        <v>39108-34-4</v>
      </c>
      <c r="K6430">
        <f>_xlfn.XLOOKUP(Table1_1[[#This Row],[CAS_rn]],[1]analyte_order!$C:$C,[1]analyte_order!$E:$E)</f>
        <v>24</v>
      </c>
      <c r="L6430" s="3">
        <v>1.0900000000000001</v>
      </c>
    </row>
    <row r="6431" spans="1:12" x14ac:dyDescent="0.3">
      <c r="A6431" t="s">
        <v>299</v>
      </c>
      <c r="B6431" s="1">
        <v>44427</v>
      </c>
      <c r="C6431" s="1" t="str">
        <f t="shared" si="100"/>
        <v>21231</v>
      </c>
      <c r="D6431" t="s">
        <v>250</v>
      </c>
      <c r="E6431" t="s">
        <v>120</v>
      </c>
      <c r="F6431" t="s">
        <v>111</v>
      </c>
      <c r="G6431">
        <v>26</v>
      </c>
      <c r="H6431">
        <v>269.7</v>
      </c>
      <c r="I6431" t="s">
        <v>30</v>
      </c>
      <c r="J6431" t="str">
        <f>_xlfn.XLOOKUP(Table1_1[[#This Row],[Analyte]],[1]analyte_order!$B:$B,[1]analyte_order!$C:$C)</f>
        <v>120226-60-0</v>
      </c>
      <c r="K6431">
        <f>_xlfn.XLOOKUP(Table1_1[[#This Row],[CAS_rn]],[1]analyte_order!$C:$C,[1]analyte_order!$E:$E)</f>
        <v>25</v>
      </c>
      <c r="L6431" s="3">
        <v>4.22</v>
      </c>
    </row>
    <row r="6432" spans="1:12" x14ac:dyDescent="0.3">
      <c r="A6432" t="s">
        <v>299</v>
      </c>
      <c r="B6432" s="1">
        <v>44427</v>
      </c>
      <c r="C6432" s="1" t="str">
        <f t="shared" si="100"/>
        <v>21231</v>
      </c>
      <c r="D6432" t="s">
        <v>250</v>
      </c>
      <c r="E6432" t="s">
        <v>120</v>
      </c>
      <c r="F6432" t="s">
        <v>111</v>
      </c>
      <c r="G6432">
        <v>26</v>
      </c>
      <c r="H6432">
        <v>269.7</v>
      </c>
      <c r="I6432" t="s">
        <v>31</v>
      </c>
      <c r="J6432" t="str">
        <f>_xlfn.XLOOKUP(Table1_1[[#This Row],[Analyte]],[1]analyte_order!$B:$B,[1]analyte_order!$C:$C)</f>
        <v>2355-31-9</v>
      </c>
      <c r="K6432">
        <f>_xlfn.XLOOKUP(Table1_1[[#This Row],[CAS_rn]],[1]analyte_order!$C:$C,[1]analyte_order!$E:$E)</f>
        <v>26</v>
      </c>
      <c r="L6432" s="3">
        <v>6.3E-2</v>
      </c>
    </row>
    <row r="6433" spans="1:12" x14ac:dyDescent="0.3">
      <c r="A6433" t="s">
        <v>299</v>
      </c>
      <c r="B6433" s="1">
        <v>44427</v>
      </c>
      <c r="C6433" s="1" t="str">
        <f t="shared" si="100"/>
        <v>21231</v>
      </c>
      <c r="D6433" t="s">
        <v>250</v>
      </c>
      <c r="E6433" t="s">
        <v>120</v>
      </c>
      <c r="F6433" t="s">
        <v>111</v>
      </c>
      <c r="G6433">
        <v>26</v>
      </c>
      <c r="H6433">
        <v>269.7</v>
      </c>
      <c r="I6433" t="s">
        <v>32</v>
      </c>
      <c r="J6433" t="str">
        <f>_xlfn.XLOOKUP(Table1_1[[#This Row],[Analyte]],[1]analyte_order!$B:$B,[1]analyte_order!$C:$C)</f>
        <v>2991-50-6</v>
      </c>
      <c r="K6433">
        <f>_xlfn.XLOOKUP(Table1_1[[#This Row],[CAS_rn]],[1]analyte_order!$C:$C,[1]analyte_order!$E:$E)</f>
        <v>27</v>
      </c>
      <c r="L6433" s="3">
        <v>6.3E-2</v>
      </c>
    </row>
    <row r="6434" spans="1:12" x14ac:dyDescent="0.3">
      <c r="A6434" t="s">
        <v>299</v>
      </c>
      <c r="B6434" s="1">
        <v>44427</v>
      </c>
      <c r="C6434" s="1" t="str">
        <f t="shared" si="100"/>
        <v>21231</v>
      </c>
      <c r="D6434" t="s">
        <v>250</v>
      </c>
      <c r="E6434" t="s">
        <v>120</v>
      </c>
      <c r="F6434" t="s">
        <v>111</v>
      </c>
      <c r="G6434">
        <v>26</v>
      </c>
      <c r="H6434">
        <v>269.7</v>
      </c>
      <c r="I6434" t="s">
        <v>33</v>
      </c>
      <c r="J6434" t="str">
        <f>_xlfn.XLOOKUP(Table1_1[[#This Row],[Analyte]],[1]analyte_order!$B:$B,[1]analyte_order!$C:$C)</f>
        <v>754-91-6</v>
      </c>
      <c r="K6434">
        <f>_xlfn.XLOOKUP(Table1_1[[#This Row],[CAS_rn]],[1]analyte_order!$C:$C,[1]analyte_order!$E:$E)</f>
        <v>28</v>
      </c>
      <c r="L6434" s="3">
        <v>6.96</v>
      </c>
    </row>
    <row r="6435" spans="1:12" x14ac:dyDescent="0.3">
      <c r="A6435" t="s">
        <v>299</v>
      </c>
      <c r="B6435" s="1">
        <v>44427</v>
      </c>
      <c r="C6435" s="1" t="str">
        <f t="shared" si="100"/>
        <v>21231</v>
      </c>
      <c r="D6435" t="s">
        <v>250</v>
      </c>
      <c r="E6435" t="s">
        <v>120</v>
      </c>
      <c r="F6435" t="s">
        <v>111</v>
      </c>
      <c r="G6435">
        <v>26</v>
      </c>
      <c r="H6435">
        <v>269.7</v>
      </c>
      <c r="I6435" t="s">
        <v>34</v>
      </c>
      <c r="J6435" t="str">
        <f>_xlfn.XLOOKUP(Table1_1[[#This Row],[Analyte]],[1]analyte_order!$B:$B,[1]analyte_order!$C:$C)</f>
        <v>2806-24-8</v>
      </c>
      <c r="K6435">
        <f>_xlfn.XLOOKUP(Table1_1[[#This Row],[CAS_rn]],[1]analyte_order!$C:$C,[1]analyte_order!$E:$E)</f>
        <v>29</v>
      </c>
      <c r="L6435" s="3">
        <v>0.1575</v>
      </c>
    </row>
    <row r="6436" spans="1:12" x14ac:dyDescent="0.3">
      <c r="A6436" t="s">
        <v>299</v>
      </c>
      <c r="B6436" s="1">
        <v>44427</v>
      </c>
      <c r="C6436" s="1" t="str">
        <f t="shared" si="100"/>
        <v>21231</v>
      </c>
      <c r="D6436" t="s">
        <v>250</v>
      </c>
      <c r="E6436" t="s">
        <v>120</v>
      </c>
      <c r="F6436" t="s">
        <v>111</v>
      </c>
      <c r="G6436">
        <v>26</v>
      </c>
      <c r="H6436">
        <v>269.7</v>
      </c>
      <c r="I6436" t="s">
        <v>35</v>
      </c>
      <c r="J6436" t="str">
        <f>_xlfn.XLOOKUP(Table1_1[[#This Row],[Analyte]],[1]analyte_order!$B:$B,[1]analyte_order!$C:$C)</f>
        <v>31506-32-8</v>
      </c>
      <c r="K6436">
        <f>_xlfn.XLOOKUP(Table1_1[[#This Row],[CAS_rn]],[1]analyte_order!$C:$C,[1]analyte_order!$E:$E)</f>
        <v>30</v>
      </c>
      <c r="L6436" s="3">
        <v>0.315</v>
      </c>
    </row>
    <row r="6437" spans="1:12" x14ac:dyDescent="0.3">
      <c r="A6437" t="s">
        <v>299</v>
      </c>
      <c r="B6437" s="1">
        <v>44427</v>
      </c>
      <c r="C6437" s="1" t="str">
        <f t="shared" si="100"/>
        <v>21231</v>
      </c>
      <c r="D6437" t="s">
        <v>250</v>
      </c>
      <c r="E6437" t="s">
        <v>120</v>
      </c>
      <c r="F6437" t="s">
        <v>111</v>
      </c>
      <c r="G6437">
        <v>26</v>
      </c>
      <c r="H6437">
        <v>269.7</v>
      </c>
      <c r="I6437" t="s">
        <v>36</v>
      </c>
      <c r="J6437" t="str">
        <f>_xlfn.XLOOKUP(Table1_1[[#This Row],[Analyte]],[1]analyte_order!$B:$B,[1]analyte_order!$C:$C)</f>
        <v>4151-50-2</v>
      </c>
      <c r="K6437">
        <f>_xlfn.XLOOKUP(Table1_1[[#This Row],[CAS_rn]],[1]analyte_order!$C:$C,[1]analyte_order!$E:$E)</f>
        <v>31</v>
      </c>
      <c r="L6437" s="3">
        <v>0.95299999999999996</v>
      </c>
    </row>
    <row r="6438" spans="1:12" x14ac:dyDescent="0.3">
      <c r="A6438" t="s">
        <v>299</v>
      </c>
      <c r="B6438" s="1">
        <v>44427</v>
      </c>
      <c r="C6438" s="1" t="str">
        <f t="shared" si="100"/>
        <v>21231</v>
      </c>
      <c r="D6438" t="s">
        <v>250</v>
      </c>
      <c r="E6438" t="s">
        <v>120</v>
      </c>
      <c r="F6438" t="s">
        <v>111</v>
      </c>
      <c r="G6438">
        <v>26</v>
      </c>
      <c r="H6438">
        <v>269.7</v>
      </c>
      <c r="I6438" t="s">
        <v>37</v>
      </c>
      <c r="J6438" t="str">
        <f>_xlfn.XLOOKUP(Table1_1[[#This Row],[Analyte]],[1]analyte_order!$B:$B,[1]analyte_order!$C:$C)</f>
        <v>13252-13-6</v>
      </c>
      <c r="K6438">
        <f>_xlfn.XLOOKUP(Table1_1[[#This Row],[CAS_rn]],[1]analyte_order!$C:$C,[1]analyte_order!$E:$E)</f>
        <v>34</v>
      </c>
      <c r="L6438" s="3">
        <v>6.3E-2</v>
      </c>
    </row>
    <row r="6439" spans="1:12" x14ac:dyDescent="0.3">
      <c r="A6439" t="s">
        <v>299</v>
      </c>
      <c r="B6439" s="1">
        <v>44427</v>
      </c>
      <c r="C6439" s="1" t="str">
        <f t="shared" si="100"/>
        <v>21231</v>
      </c>
      <c r="D6439" t="s">
        <v>250</v>
      </c>
      <c r="E6439" t="s">
        <v>120</v>
      </c>
      <c r="F6439" t="s">
        <v>111</v>
      </c>
      <c r="G6439">
        <v>26</v>
      </c>
      <c r="H6439">
        <v>269.7</v>
      </c>
      <c r="I6439" t="s">
        <v>38</v>
      </c>
      <c r="J6439" t="str">
        <f>_xlfn.XLOOKUP(Table1_1[[#This Row],[Analyte]],[1]analyte_order!$B:$B,[1]analyte_order!$C:$C)</f>
        <v>919005-14-4</v>
      </c>
      <c r="K6439">
        <f>_xlfn.XLOOKUP(Table1_1[[#This Row],[CAS_rn]],[1]analyte_order!$C:$C,[1]analyte_order!$E:$E)</f>
        <v>35</v>
      </c>
      <c r="L6439" s="3">
        <v>6.3E-2</v>
      </c>
    </row>
    <row r="6440" spans="1:12" x14ac:dyDescent="0.3">
      <c r="A6440" t="s">
        <v>299</v>
      </c>
      <c r="B6440" s="1">
        <v>44427</v>
      </c>
      <c r="C6440" s="1" t="str">
        <f t="shared" si="100"/>
        <v>21231</v>
      </c>
      <c r="D6440" t="s">
        <v>250</v>
      </c>
      <c r="E6440" t="s">
        <v>120</v>
      </c>
      <c r="F6440" t="s">
        <v>111</v>
      </c>
      <c r="G6440">
        <v>26</v>
      </c>
      <c r="H6440">
        <v>269.7</v>
      </c>
      <c r="I6440" t="s">
        <v>39</v>
      </c>
      <c r="J6440" t="str">
        <f>_xlfn.XLOOKUP(Table1_1[[#This Row],[Analyte]],[1]analyte_order!$B:$B,[1]analyte_order!$C:$C)</f>
        <v>756426-58-1</v>
      </c>
      <c r="K6440">
        <f>_xlfn.XLOOKUP(Table1_1[[#This Row],[CAS_rn]],[1]analyte_order!$C:$C,[1]analyte_order!$E:$E)</f>
        <v>36</v>
      </c>
      <c r="L6440" s="3">
        <v>0.315</v>
      </c>
    </row>
    <row r="6441" spans="1:12" x14ac:dyDescent="0.3">
      <c r="A6441" t="s">
        <v>299</v>
      </c>
      <c r="B6441" s="1">
        <v>44427</v>
      </c>
      <c r="C6441" s="1" t="str">
        <f t="shared" si="100"/>
        <v>21231</v>
      </c>
      <c r="D6441" t="s">
        <v>250</v>
      </c>
      <c r="E6441" t="s">
        <v>120</v>
      </c>
      <c r="F6441" t="s">
        <v>111</v>
      </c>
      <c r="G6441">
        <v>26</v>
      </c>
      <c r="H6441">
        <v>269.7</v>
      </c>
      <c r="I6441" t="s">
        <v>40</v>
      </c>
      <c r="J6441" t="str">
        <f>_xlfn.XLOOKUP(Table1_1[[#This Row],[Analyte]],[1]analyte_order!$B:$B,[1]analyte_order!$C:$C)</f>
        <v>763051-92-9</v>
      </c>
      <c r="K6441">
        <f>_xlfn.XLOOKUP(Table1_1[[#This Row],[CAS_rn]],[1]analyte_order!$C:$C,[1]analyte_order!$E:$E)</f>
        <v>37</v>
      </c>
      <c r="L6441" s="3">
        <v>0.315</v>
      </c>
    </row>
    <row r="6442" spans="1:12" x14ac:dyDescent="0.3">
      <c r="A6442" t="s">
        <v>299</v>
      </c>
      <c r="B6442" s="1">
        <v>44427</v>
      </c>
      <c r="C6442" s="1" t="str">
        <f t="shared" si="100"/>
        <v>21231</v>
      </c>
      <c r="D6442" t="s">
        <v>250</v>
      </c>
      <c r="E6442" t="s">
        <v>120</v>
      </c>
      <c r="F6442" t="s">
        <v>111</v>
      </c>
      <c r="G6442">
        <v>26</v>
      </c>
      <c r="H6442">
        <v>269.7</v>
      </c>
      <c r="I6442" t="s">
        <v>41</v>
      </c>
      <c r="J6442" t="str">
        <f>_xlfn.XLOOKUP(Table1_1[[#This Row],[Analyte]],[1]analyte_order!$B:$B,[1]analyte_order!$C:$C)</f>
        <v>356-02-5</v>
      </c>
      <c r="K6442">
        <f>_xlfn.XLOOKUP(Table1_1[[#This Row],[CAS_rn]],[1]analyte_order!$C:$C,[1]analyte_order!$E:$E)</f>
        <v>38</v>
      </c>
      <c r="L6442" s="3">
        <v>0.63</v>
      </c>
    </row>
    <row r="6443" spans="1:12" x14ac:dyDescent="0.3">
      <c r="A6443" t="s">
        <v>299</v>
      </c>
      <c r="B6443" s="1">
        <v>44427</v>
      </c>
      <c r="C6443" s="1" t="str">
        <f t="shared" si="100"/>
        <v>21231</v>
      </c>
      <c r="D6443" t="s">
        <v>250</v>
      </c>
      <c r="E6443" t="s">
        <v>120</v>
      </c>
      <c r="F6443" t="s">
        <v>111</v>
      </c>
      <c r="G6443">
        <v>26</v>
      </c>
      <c r="H6443">
        <v>269.7</v>
      </c>
      <c r="I6443" t="s">
        <v>42</v>
      </c>
      <c r="J6443" t="str">
        <f>_xlfn.XLOOKUP(Table1_1[[#This Row],[Analyte]],[1]analyte_order!$B:$B,[1]analyte_order!$C:$C)</f>
        <v>914637-49-3</v>
      </c>
      <c r="K6443">
        <f>_xlfn.XLOOKUP(Table1_1[[#This Row],[CAS_rn]],[1]analyte_order!$C:$C,[1]analyte_order!$E:$E)</f>
        <v>39</v>
      </c>
      <c r="L6443" s="3">
        <v>0.315</v>
      </c>
    </row>
    <row r="6444" spans="1:12" x14ac:dyDescent="0.3">
      <c r="A6444" t="s">
        <v>299</v>
      </c>
      <c r="B6444" s="1">
        <v>44427</v>
      </c>
      <c r="C6444" s="1" t="str">
        <f t="shared" si="100"/>
        <v>21231</v>
      </c>
      <c r="D6444" t="s">
        <v>250</v>
      </c>
      <c r="E6444" t="s">
        <v>120</v>
      </c>
      <c r="F6444" t="s">
        <v>111</v>
      </c>
      <c r="G6444">
        <v>26</v>
      </c>
      <c r="H6444">
        <v>269.7</v>
      </c>
      <c r="I6444" t="s">
        <v>43</v>
      </c>
      <c r="J6444" t="str">
        <f>_xlfn.XLOOKUP(Table1_1[[#This Row],[Analyte]],[1]analyte_order!$B:$B,[1]analyte_order!$C:$C)</f>
        <v>812-70-4</v>
      </c>
      <c r="K6444">
        <f>_xlfn.XLOOKUP(Table1_1[[#This Row],[CAS_rn]],[1]analyte_order!$C:$C,[1]analyte_order!$E:$E)</f>
        <v>40</v>
      </c>
      <c r="L6444" s="3">
        <v>0.1575</v>
      </c>
    </row>
    <row r="6445" spans="1:12" x14ac:dyDescent="0.3">
      <c r="A6445" t="s">
        <v>299</v>
      </c>
      <c r="B6445" s="1">
        <v>44427</v>
      </c>
      <c r="C6445" s="1" t="str">
        <f t="shared" si="100"/>
        <v>21231</v>
      </c>
      <c r="D6445" t="s">
        <v>250</v>
      </c>
      <c r="E6445" t="s">
        <v>120</v>
      </c>
      <c r="F6445" t="s">
        <v>111</v>
      </c>
      <c r="G6445">
        <v>26</v>
      </c>
      <c r="H6445">
        <v>269.7</v>
      </c>
      <c r="I6445" t="s">
        <v>44</v>
      </c>
      <c r="J6445" t="str">
        <f>_xlfn.XLOOKUP(Table1_1[[#This Row],[Analyte]],[1]analyte_order!$B:$B,[1]analyte_order!$C:$C)</f>
        <v>53826-12-3</v>
      </c>
      <c r="K6445">
        <f>_xlfn.XLOOKUP(Table1_1[[#This Row],[CAS_rn]],[1]analyte_order!$C:$C,[1]analyte_order!$E:$E)</f>
        <v>41</v>
      </c>
      <c r="L6445" s="3">
        <v>0.1575</v>
      </c>
    </row>
    <row r="6446" spans="1:12" x14ac:dyDescent="0.3">
      <c r="A6446" t="s">
        <v>299</v>
      </c>
      <c r="B6446" s="1">
        <v>44427</v>
      </c>
      <c r="C6446" s="1" t="str">
        <f t="shared" si="100"/>
        <v>21231</v>
      </c>
      <c r="D6446" t="s">
        <v>250</v>
      </c>
      <c r="E6446" t="s">
        <v>120</v>
      </c>
      <c r="F6446" t="s">
        <v>111</v>
      </c>
      <c r="G6446">
        <v>26</v>
      </c>
      <c r="H6446">
        <v>269.7</v>
      </c>
      <c r="I6446" t="s">
        <v>45</v>
      </c>
      <c r="J6446" t="str">
        <f>_xlfn.XLOOKUP(Table1_1[[#This Row],[Analyte]],[1]analyte_order!$B:$B,[1]analyte_order!$C:$C)</f>
        <v>27854-31-5</v>
      </c>
      <c r="K6446">
        <f>_xlfn.XLOOKUP(Table1_1[[#This Row],[CAS_rn]],[1]analyte_order!$C:$C,[1]analyte_order!$E:$E)</f>
        <v>42</v>
      </c>
      <c r="L6446" s="3">
        <v>0.63</v>
      </c>
    </row>
    <row r="6447" spans="1:12" x14ac:dyDescent="0.3">
      <c r="A6447" t="s">
        <v>299</v>
      </c>
      <c r="B6447" s="1">
        <v>44427</v>
      </c>
      <c r="C6447" s="1" t="str">
        <f t="shared" si="100"/>
        <v>21231</v>
      </c>
      <c r="D6447" t="s">
        <v>250</v>
      </c>
      <c r="E6447" t="s">
        <v>120</v>
      </c>
      <c r="F6447" t="s">
        <v>111</v>
      </c>
      <c r="G6447">
        <v>26</v>
      </c>
      <c r="H6447">
        <v>269.7</v>
      </c>
      <c r="I6447" t="s">
        <v>46</v>
      </c>
      <c r="J6447" t="str">
        <f>_xlfn.XLOOKUP(Table1_1[[#This Row],[Analyte]],[1]analyte_order!$B:$B,[1]analyte_order!$C:$C)</f>
        <v>53826-13-4</v>
      </c>
      <c r="K6447">
        <f>_xlfn.XLOOKUP(Table1_1[[#This Row],[CAS_rn]],[1]analyte_order!$C:$C,[1]analyte_order!$E:$E)</f>
        <v>43</v>
      </c>
      <c r="L6447" s="3">
        <v>0.63</v>
      </c>
    </row>
    <row r="6448" spans="1:12" x14ac:dyDescent="0.3">
      <c r="A6448" t="s">
        <v>299</v>
      </c>
      <c r="B6448" s="1">
        <v>44427</v>
      </c>
      <c r="C6448" s="1" t="str">
        <f t="shared" si="100"/>
        <v>21231</v>
      </c>
      <c r="D6448" t="s">
        <v>250</v>
      </c>
      <c r="E6448" t="s">
        <v>120</v>
      </c>
      <c r="F6448" t="s">
        <v>111</v>
      </c>
      <c r="G6448">
        <v>26</v>
      </c>
      <c r="H6448">
        <v>269.7</v>
      </c>
      <c r="I6448" t="s">
        <v>47</v>
      </c>
      <c r="J6448" t="str">
        <f>_xlfn.XLOOKUP(Table1_1[[#This Row],[Analyte]],[1]analyte_order!$B:$B,[1]analyte_order!$C:$C)</f>
        <v>161094-75-3</v>
      </c>
      <c r="K6448">
        <f>_xlfn.XLOOKUP(Table1_1[[#This Row],[CAS_rn]],[1]analyte_order!$C:$C,[1]analyte_order!$E:$E)</f>
        <v>44</v>
      </c>
      <c r="L6448" s="3">
        <v>6.3E-2</v>
      </c>
    </row>
    <row r="6449" spans="1:12" x14ac:dyDescent="0.3">
      <c r="A6449" t="s">
        <v>299</v>
      </c>
      <c r="B6449" s="1">
        <v>44427</v>
      </c>
      <c r="C6449" s="1" t="str">
        <f t="shared" si="100"/>
        <v>21231</v>
      </c>
      <c r="D6449" t="s">
        <v>250</v>
      </c>
      <c r="E6449" t="s">
        <v>120</v>
      </c>
      <c r="F6449" t="s">
        <v>111</v>
      </c>
      <c r="G6449">
        <v>26</v>
      </c>
      <c r="H6449">
        <v>269.7</v>
      </c>
      <c r="I6449" t="s">
        <v>48</v>
      </c>
      <c r="J6449" t="str">
        <f>_xlfn.XLOOKUP(Table1_1[[#This Row],[Analyte]],[1]analyte_order!$B:$B,[1]analyte_order!$C:$C)</f>
        <v>70887-84-2</v>
      </c>
      <c r="K6449">
        <f>_xlfn.XLOOKUP(Table1_1[[#This Row],[CAS_rn]],[1]analyte_order!$C:$C,[1]analyte_order!$E:$E)</f>
        <v>45</v>
      </c>
      <c r="L6449" s="3">
        <v>6.3E-2</v>
      </c>
    </row>
    <row r="6450" spans="1:12" x14ac:dyDescent="0.3">
      <c r="A6450" t="s">
        <v>299</v>
      </c>
      <c r="B6450" s="1">
        <v>44427</v>
      </c>
      <c r="C6450" s="1" t="str">
        <f t="shared" si="100"/>
        <v>21231</v>
      </c>
      <c r="D6450" t="s">
        <v>250</v>
      </c>
      <c r="E6450" t="s">
        <v>120</v>
      </c>
      <c r="F6450" t="s">
        <v>111</v>
      </c>
      <c r="G6450">
        <v>26</v>
      </c>
      <c r="H6450">
        <v>269.7</v>
      </c>
      <c r="I6450" t="s">
        <v>49</v>
      </c>
      <c r="J6450" t="str">
        <f>_xlfn.XLOOKUP(Table1_1[[#This Row],[Analyte]],[1]analyte_order!$B:$B,[1]analyte_order!$C:$C)</f>
        <v>57677-95-9</v>
      </c>
      <c r="K6450">
        <f>_xlfn.XLOOKUP(Table1_1[[#This Row],[CAS_rn]],[1]analyte_order!$C:$C,[1]analyte_order!$E:$E)</f>
        <v>46</v>
      </c>
      <c r="L6450" s="3">
        <v>6.3E-2</v>
      </c>
    </row>
    <row r="6451" spans="1:12" x14ac:dyDescent="0.3">
      <c r="A6451" t="s">
        <v>299</v>
      </c>
      <c r="B6451" s="1">
        <v>44427</v>
      </c>
      <c r="C6451" s="1" t="str">
        <f t="shared" si="100"/>
        <v>21231</v>
      </c>
      <c r="D6451" t="s">
        <v>250</v>
      </c>
      <c r="E6451" t="s">
        <v>120</v>
      </c>
      <c r="F6451" t="s">
        <v>111</v>
      </c>
      <c r="G6451">
        <v>26</v>
      </c>
      <c r="H6451">
        <v>269.7</v>
      </c>
      <c r="I6451" t="s">
        <v>50</v>
      </c>
      <c r="J6451" t="str">
        <f>_xlfn.XLOOKUP(Table1_1[[#This Row],[Analyte]],[1]analyte_order!$B:$B,[1]analyte_order!$C:$C)</f>
        <v>30334-69-1</v>
      </c>
      <c r="K6451">
        <f>_xlfn.XLOOKUP(Table1_1[[#This Row],[CAS_rn]],[1]analyte_order!$C:$C,[1]analyte_order!$E:$E)</f>
        <v>51</v>
      </c>
      <c r="L6451" s="3">
        <v>14.2</v>
      </c>
    </row>
    <row r="6452" spans="1:12" x14ac:dyDescent="0.3">
      <c r="A6452" t="s">
        <v>299</v>
      </c>
      <c r="B6452" s="1">
        <v>44427</v>
      </c>
      <c r="C6452" s="1" t="str">
        <f t="shared" si="100"/>
        <v>21231</v>
      </c>
      <c r="D6452" t="s">
        <v>250</v>
      </c>
      <c r="E6452" t="s">
        <v>120</v>
      </c>
      <c r="F6452" t="s">
        <v>111</v>
      </c>
      <c r="G6452">
        <v>26</v>
      </c>
      <c r="H6452">
        <v>269.7</v>
      </c>
      <c r="I6452" t="s">
        <v>51</v>
      </c>
      <c r="J6452" t="str">
        <f>_xlfn.XLOOKUP(Table1_1[[#This Row],[Analyte]],[1]analyte_order!$B:$B,[1]analyte_order!$C:$C)</f>
        <v>41997-13-1</v>
      </c>
      <c r="K6452">
        <f>_xlfn.XLOOKUP(Table1_1[[#This Row],[CAS_rn]],[1]analyte_order!$C:$C,[1]analyte_order!$E:$E)</f>
        <v>52</v>
      </c>
      <c r="L6452" s="3">
        <v>13.1</v>
      </c>
    </row>
    <row r="6453" spans="1:12" x14ac:dyDescent="0.3">
      <c r="A6453" t="s">
        <v>299</v>
      </c>
      <c r="B6453" s="1">
        <v>44427</v>
      </c>
      <c r="C6453" s="1" t="str">
        <f t="shared" si="100"/>
        <v>21231</v>
      </c>
      <c r="D6453" t="s">
        <v>250</v>
      </c>
      <c r="E6453" t="s">
        <v>120</v>
      </c>
      <c r="F6453" t="s">
        <v>111</v>
      </c>
      <c r="G6453">
        <v>26</v>
      </c>
      <c r="H6453">
        <v>269.7</v>
      </c>
      <c r="I6453" t="s">
        <v>52</v>
      </c>
      <c r="J6453" t="str">
        <f>_xlfn.XLOOKUP(Table1_1[[#This Row],[Analyte]],[1]analyte_order!$B:$B,[1]analyte_order!$C:$C)</f>
        <v>423-41-6</v>
      </c>
      <c r="K6453">
        <f>_xlfn.XLOOKUP(Table1_1[[#This Row],[CAS_rn]],[1]analyte_order!$C:$C,[1]analyte_order!$E:$E)</f>
        <v>53</v>
      </c>
      <c r="L6453" s="3">
        <v>0.315</v>
      </c>
    </row>
    <row r="6454" spans="1:12" x14ac:dyDescent="0.3">
      <c r="A6454" t="s">
        <v>299</v>
      </c>
      <c r="B6454" s="1">
        <v>44427</v>
      </c>
      <c r="C6454" s="1" t="str">
        <f t="shared" si="100"/>
        <v>21231</v>
      </c>
      <c r="D6454" t="s">
        <v>250</v>
      </c>
      <c r="E6454" t="s">
        <v>120</v>
      </c>
      <c r="F6454" t="s">
        <v>111</v>
      </c>
      <c r="G6454">
        <v>26</v>
      </c>
      <c r="H6454">
        <v>269.7</v>
      </c>
      <c r="I6454" t="s">
        <v>53</v>
      </c>
      <c r="J6454" t="str">
        <f>_xlfn.XLOOKUP(Table1_1[[#This Row],[Analyte]],[1]analyte_order!$B:$B,[1]analyte_order!$C:$C)</f>
        <v>777011-38-8</v>
      </c>
      <c r="K6454">
        <f>_xlfn.XLOOKUP(Table1_1[[#This Row],[CAS_rn]],[1]analyte_order!$C:$C,[1]analyte_order!$E:$E)</f>
        <v>54</v>
      </c>
      <c r="L6454" s="3">
        <v>7.43</v>
      </c>
    </row>
    <row r="6455" spans="1:12" x14ac:dyDescent="0.3">
      <c r="A6455" t="s">
        <v>299</v>
      </c>
      <c r="B6455" s="1">
        <v>44427</v>
      </c>
      <c r="C6455" s="1" t="str">
        <f t="shared" si="100"/>
        <v>21231</v>
      </c>
      <c r="D6455" t="s">
        <v>250</v>
      </c>
      <c r="E6455" t="s">
        <v>120</v>
      </c>
      <c r="F6455" t="s">
        <v>111</v>
      </c>
      <c r="G6455">
        <v>26</v>
      </c>
      <c r="H6455">
        <v>269.7</v>
      </c>
      <c r="I6455" t="s">
        <v>54</v>
      </c>
      <c r="J6455" t="str">
        <f>_xlfn.XLOOKUP(Table1_1[[#This Row],[Analyte]],[1]analyte_order!$B:$B,[1]analyte_order!$C:$C)</f>
        <v>646-83-3</v>
      </c>
      <c r="K6455">
        <f>_xlfn.XLOOKUP(Table1_1[[#This Row],[CAS_rn]],[1]analyte_order!$C:$C,[1]analyte_order!$E:$E)</f>
        <v>55</v>
      </c>
      <c r="L6455" s="3">
        <v>6.3E-2</v>
      </c>
    </row>
    <row r="6456" spans="1:12" x14ac:dyDescent="0.3">
      <c r="A6456" t="s">
        <v>299</v>
      </c>
      <c r="B6456" s="1">
        <v>44427</v>
      </c>
      <c r="C6456" s="1" t="str">
        <f t="shared" si="100"/>
        <v>21231</v>
      </c>
      <c r="D6456" t="s">
        <v>250</v>
      </c>
      <c r="E6456" t="s">
        <v>120</v>
      </c>
      <c r="F6456" t="s">
        <v>111</v>
      </c>
      <c r="G6456">
        <v>26</v>
      </c>
      <c r="H6456">
        <v>269.7</v>
      </c>
      <c r="I6456" t="s">
        <v>55</v>
      </c>
      <c r="J6456" t="str">
        <f>_xlfn.XLOOKUP(Table1_1[[#This Row],[Analyte]],[1]analyte_order!$B:$B,[1]analyte_order!$C:$C)</f>
        <v>678-41-1</v>
      </c>
      <c r="K6456">
        <f>_xlfn.XLOOKUP(Table1_1[[#This Row],[CAS_rn]],[1]analyte_order!$C:$C,[1]analyte_order!$E:$E)</f>
        <v>56</v>
      </c>
      <c r="L6456" s="3">
        <v>6.3E-2</v>
      </c>
    </row>
    <row r="6457" spans="1:12" x14ac:dyDescent="0.3">
      <c r="A6457" t="s">
        <v>299</v>
      </c>
      <c r="B6457" s="1">
        <v>44427</v>
      </c>
      <c r="C6457" s="1" t="str">
        <f t="shared" si="100"/>
        <v>21231</v>
      </c>
      <c r="D6457" t="s">
        <v>250</v>
      </c>
      <c r="E6457" t="s">
        <v>120</v>
      </c>
      <c r="F6457" t="s">
        <v>111</v>
      </c>
      <c r="G6457">
        <v>26</v>
      </c>
      <c r="H6457">
        <v>269.7</v>
      </c>
      <c r="I6457" t="s">
        <v>56</v>
      </c>
      <c r="J6457" t="str">
        <f>_xlfn.XLOOKUP(Table1_1[[#This Row],[Analyte]],[1]analyte_order!$B:$B,[1]analyte_order!$C:$C)</f>
        <v>2965-52-8</v>
      </c>
      <c r="K6457">
        <f>_xlfn.XLOOKUP(Table1_1[[#This Row],[CAS_rn]],[1]analyte_order!$C:$C,[1]analyte_order!$E:$E)</f>
        <v>57</v>
      </c>
      <c r="L6457" s="3">
        <v>6.3E-2</v>
      </c>
    </row>
    <row r="6458" spans="1:12" x14ac:dyDescent="0.3">
      <c r="A6458" t="s">
        <v>300</v>
      </c>
      <c r="B6458" s="1">
        <v>44427</v>
      </c>
      <c r="C6458" s="1" t="str">
        <f t="shared" si="100"/>
        <v>21231</v>
      </c>
      <c r="D6458" t="s">
        <v>250</v>
      </c>
      <c r="E6458" t="s">
        <v>120</v>
      </c>
      <c r="F6458" t="s">
        <v>113</v>
      </c>
      <c r="G6458">
        <v>26</v>
      </c>
      <c r="H6458">
        <v>269.7</v>
      </c>
      <c r="I6458" t="s">
        <v>7</v>
      </c>
      <c r="J6458" t="str">
        <f>_xlfn.XLOOKUP(Table1_1[[#This Row],[Analyte]],[1]analyte_order!$B:$B,[1]analyte_order!$C:$C)</f>
        <v>375-22-4</v>
      </c>
      <c r="K6458">
        <f>_xlfn.XLOOKUP(Table1_1[[#This Row],[CAS_rn]],[1]analyte_order!$C:$C,[1]analyte_order!$E:$E)</f>
        <v>1</v>
      </c>
      <c r="L6458" s="3">
        <v>0.45700000000000002</v>
      </c>
    </row>
    <row r="6459" spans="1:12" x14ac:dyDescent="0.3">
      <c r="A6459" t="s">
        <v>300</v>
      </c>
      <c r="B6459" s="1">
        <v>44427</v>
      </c>
      <c r="C6459" s="1" t="str">
        <f t="shared" si="100"/>
        <v>21231</v>
      </c>
      <c r="D6459" t="s">
        <v>250</v>
      </c>
      <c r="E6459" t="s">
        <v>120</v>
      </c>
      <c r="F6459" t="s">
        <v>113</v>
      </c>
      <c r="G6459">
        <v>26</v>
      </c>
      <c r="H6459">
        <v>269.7</v>
      </c>
      <c r="I6459" t="s">
        <v>8</v>
      </c>
      <c r="J6459" t="str">
        <f>_xlfn.XLOOKUP(Table1_1[[#This Row],[Analyte]],[1]analyte_order!$B:$B,[1]analyte_order!$C:$C)</f>
        <v>2706-90-3</v>
      </c>
      <c r="K6459">
        <f>_xlfn.XLOOKUP(Table1_1[[#This Row],[CAS_rn]],[1]analyte_order!$C:$C,[1]analyte_order!$E:$E)</f>
        <v>2</v>
      </c>
      <c r="L6459" s="3">
        <v>0.114</v>
      </c>
    </row>
    <row r="6460" spans="1:12" x14ac:dyDescent="0.3">
      <c r="A6460" t="s">
        <v>300</v>
      </c>
      <c r="B6460" s="1">
        <v>44427</v>
      </c>
      <c r="C6460" s="1" t="str">
        <f t="shared" si="100"/>
        <v>21231</v>
      </c>
      <c r="D6460" t="s">
        <v>250</v>
      </c>
      <c r="E6460" t="s">
        <v>120</v>
      </c>
      <c r="F6460" t="s">
        <v>113</v>
      </c>
      <c r="G6460">
        <v>26</v>
      </c>
      <c r="H6460">
        <v>269.7</v>
      </c>
      <c r="I6460" t="s">
        <v>9</v>
      </c>
      <c r="J6460" t="str">
        <f>_xlfn.XLOOKUP(Table1_1[[#This Row],[Analyte]],[1]analyte_order!$B:$B,[1]analyte_order!$C:$C)</f>
        <v>307-24-4</v>
      </c>
      <c r="K6460">
        <f>_xlfn.XLOOKUP(Table1_1[[#This Row],[CAS_rn]],[1]analyte_order!$C:$C,[1]analyte_order!$E:$E)</f>
        <v>3</v>
      </c>
      <c r="L6460" s="3">
        <v>4.5699999999999998E-2</v>
      </c>
    </row>
    <row r="6461" spans="1:12" x14ac:dyDescent="0.3">
      <c r="A6461" t="s">
        <v>300</v>
      </c>
      <c r="B6461" s="1">
        <v>44427</v>
      </c>
      <c r="C6461" s="1" t="str">
        <f t="shared" si="100"/>
        <v>21231</v>
      </c>
      <c r="D6461" t="s">
        <v>250</v>
      </c>
      <c r="E6461" t="s">
        <v>120</v>
      </c>
      <c r="F6461" t="s">
        <v>113</v>
      </c>
      <c r="G6461">
        <v>26</v>
      </c>
      <c r="H6461">
        <v>269.7</v>
      </c>
      <c r="I6461" t="s">
        <v>10</v>
      </c>
      <c r="J6461" t="str">
        <f>_xlfn.XLOOKUP(Table1_1[[#This Row],[Analyte]],[1]analyte_order!$B:$B,[1]analyte_order!$C:$C)</f>
        <v>375-85-9</v>
      </c>
      <c r="K6461">
        <f>_xlfn.XLOOKUP(Table1_1[[#This Row],[CAS_rn]],[1]analyte_order!$C:$C,[1]analyte_order!$E:$E)</f>
        <v>4</v>
      </c>
      <c r="L6461" s="3">
        <v>4.5699999999999998E-2</v>
      </c>
    </row>
    <row r="6462" spans="1:12" x14ac:dyDescent="0.3">
      <c r="A6462" t="s">
        <v>300</v>
      </c>
      <c r="B6462" s="1">
        <v>44427</v>
      </c>
      <c r="C6462" s="1" t="str">
        <f t="shared" si="100"/>
        <v>21231</v>
      </c>
      <c r="D6462" t="s">
        <v>250</v>
      </c>
      <c r="E6462" t="s">
        <v>120</v>
      </c>
      <c r="F6462" t="s">
        <v>113</v>
      </c>
      <c r="G6462">
        <v>26</v>
      </c>
      <c r="H6462">
        <v>269.7</v>
      </c>
      <c r="I6462" t="s">
        <v>11</v>
      </c>
      <c r="J6462" t="str">
        <f>_xlfn.XLOOKUP(Table1_1[[#This Row],[Analyte]],[1]analyte_order!$B:$B,[1]analyte_order!$C:$C)</f>
        <v>335-67-1</v>
      </c>
      <c r="K6462">
        <f>_xlfn.XLOOKUP(Table1_1[[#This Row],[CAS_rn]],[1]analyte_order!$C:$C,[1]analyte_order!$E:$E)</f>
        <v>5</v>
      </c>
      <c r="L6462" s="3">
        <v>4.5699999999999998E-2</v>
      </c>
    </row>
    <row r="6463" spans="1:12" x14ac:dyDescent="0.3">
      <c r="A6463" t="s">
        <v>300</v>
      </c>
      <c r="B6463" s="1">
        <v>44427</v>
      </c>
      <c r="C6463" s="1" t="str">
        <f t="shared" si="100"/>
        <v>21231</v>
      </c>
      <c r="D6463" t="s">
        <v>250</v>
      </c>
      <c r="E6463" t="s">
        <v>120</v>
      </c>
      <c r="F6463" t="s">
        <v>113</v>
      </c>
      <c r="G6463">
        <v>26</v>
      </c>
      <c r="H6463">
        <v>269.7</v>
      </c>
      <c r="I6463" t="s">
        <v>12</v>
      </c>
      <c r="J6463" t="str">
        <f>_xlfn.XLOOKUP(Table1_1[[#This Row],[Analyte]],[1]analyte_order!$B:$B,[1]analyte_order!$C:$C)</f>
        <v>375-95-1</v>
      </c>
      <c r="K6463">
        <f>_xlfn.XLOOKUP(Table1_1[[#This Row],[CAS_rn]],[1]analyte_order!$C:$C,[1]analyte_order!$E:$E)</f>
        <v>6</v>
      </c>
      <c r="L6463" s="3">
        <v>4.5699999999999998E-2</v>
      </c>
    </row>
    <row r="6464" spans="1:12" x14ac:dyDescent="0.3">
      <c r="A6464" t="s">
        <v>300</v>
      </c>
      <c r="B6464" s="1">
        <v>44427</v>
      </c>
      <c r="C6464" s="1" t="str">
        <f t="shared" si="100"/>
        <v>21231</v>
      </c>
      <c r="D6464" t="s">
        <v>250</v>
      </c>
      <c r="E6464" t="s">
        <v>120</v>
      </c>
      <c r="F6464" t="s">
        <v>113</v>
      </c>
      <c r="G6464">
        <v>26</v>
      </c>
      <c r="H6464">
        <v>269.7</v>
      </c>
      <c r="I6464" t="s">
        <v>19</v>
      </c>
      <c r="J6464" t="str">
        <f>_xlfn.XLOOKUP(Table1_1[[#This Row],[Analyte]],[1]analyte_order!$B:$B,[1]analyte_order!$C:$C)</f>
        <v>335-76-2</v>
      </c>
      <c r="K6464">
        <f>_xlfn.XLOOKUP(Table1_1[[#This Row],[CAS_rn]],[1]analyte_order!$C:$C,[1]analyte_order!$E:$E)</f>
        <v>7</v>
      </c>
      <c r="L6464" s="3">
        <v>11.3</v>
      </c>
    </row>
    <row r="6465" spans="1:12" x14ac:dyDescent="0.3">
      <c r="A6465" t="s">
        <v>300</v>
      </c>
      <c r="B6465" s="1">
        <v>44427</v>
      </c>
      <c r="C6465" s="1" t="str">
        <f t="shared" si="100"/>
        <v>21231</v>
      </c>
      <c r="D6465" t="s">
        <v>250</v>
      </c>
      <c r="E6465" t="s">
        <v>120</v>
      </c>
      <c r="F6465" t="s">
        <v>113</v>
      </c>
      <c r="G6465">
        <v>26</v>
      </c>
      <c r="H6465">
        <v>269.7</v>
      </c>
      <c r="I6465" t="s">
        <v>20</v>
      </c>
      <c r="J6465" t="str">
        <f>_xlfn.XLOOKUP(Table1_1[[#This Row],[Analyte]],[1]analyte_order!$B:$B,[1]analyte_order!$C:$C)</f>
        <v>2058-94-8</v>
      </c>
      <c r="K6465">
        <f>_xlfn.XLOOKUP(Table1_1[[#This Row],[CAS_rn]],[1]analyte_order!$C:$C,[1]analyte_order!$E:$E)</f>
        <v>8</v>
      </c>
      <c r="L6465" s="3">
        <v>20.8</v>
      </c>
    </row>
    <row r="6466" spans="1:12" x14ac:dyDescent="0.3">
      <c r="A6466" t="s">
        <v>300</v>
      </c>
      <c r="B6466" s="1">
        <v>44427</v>
      </c>
      <c r="C6466" s="1" t="str">
        <f t="shared" ref="C6466:C6529" si="101">TEXT(B6466,"yy")&amp;TEXT((B6466-DATEVALUE("1/1/"&amp;TEXT(B6466,"yy"))+1),"000")</f>
        <v>21231</v>
      </c>
      <c r="D6466" t="s">
        <v>250</v>
      </c>
      <c r="E6466" t="s">
        <v>120</v>
      </c>
      <c r="F6466" t="s">
        <v>113</v>
      </c>
      <c r="G6466">
        <v>26</v>
      </c>
      <c r="H6466">
        <v>269.7</v>
      </c>
      <c r="I6466" t="s">
        <v>21</v>
      </c>
      <c r="J6466" t="str">
        <f>_xlfn.XLOOKUP(Table1_1[[#This Row],[Analyte]],[1]analyte_order!$B:$B,[1]analyte_order!$C:$C)</f>
        <v>307-55-1</v>
      </c>
      <c r="K6466">
        <f>_xlfn.XLOOKUP(Table1_1[[#This Row],[CAS_rn]],[1]analyte_order!$C:$C,[1]analyte_order!$E:$E)</f>
        <v>9</v>
      </c>
      <c r="L6466" s="3">
        <v>25</v>
      </c>
    </row>
    <row r="6467" spans="1:12" x14ac:dyDescent="0.3">
      <c r="A6467" t="s">
        <v>300</v>
      </c>
      <c r="B6467" s="1">
        <v>44427</v>
      </c>
      <c r="C6467" s="1" t="str">
        <f t="shared" si="101"/>
        <v>21231</v>
      </c>
      <c r="D6467" t="s">
        <v>250</v>
      </c>
      <c r="E6467" t="s">
        <v>120</v>
      </c>
      <c r="F6467" t="s">
        <v>113</v>
      </c>
      <c r="G6467">
        <v>26</v>
      </c>
      <c r="H6467">
        <v>269.7</v>
      </c>
      <c r="I6467" t="s">
        <v>22</v>
      </c>
      <c r="J6467" t="str">
        <f>_xlfn.XLOOKUP(Table1_1[[#This Row],[Analyte]],[1]analyte_order!$B:$B,[1]analyte_order!$C:$C)</f>
        <v>72629-94-8</v>
      </c>
      <c r="K6467">
        <f>_xlfn.XLOOKUP(Table1_1[[#This Row],[CAS_rn]],[1]analyte_order!$C:$C,[1]analyte_order!$E:$E)</f>
        <v>10</v>
      </c>
      <c r="L6467" s="3">
        <v>16.399999999999999</v>
      </c>
    </row>
    <row r="6468" spans="1:12" x14ac:dyDescent="0.3">
      <c r="A6468" t="s">
        <v>300</v>
      </c>
      <c r="B6468" s="1">
        <v>44427</v>
      </c>
      <c r="C6468" s="1" t="str">
        <f t="shared" si="101"/>
        <v>21231</v>
      </c>
      <c r="D6468" t="s">
        <v>250</v>
      </c>
      <c r="E6468" t="s">
        <v>120</v>
      </c>
      <c r="F6468" t="s">
        <v>113</v>
      </c>
      <c r="G6468">
        <v>26</v>
      </c>
      <c r="H6468">
        <v>269.7</v>
      </c>
      <c r="I6468" t="s">
        <v>23</v>
      </c>
      <c r="J6468" t="str">
        <f>_xlfn.XLOOKUP(Table1_1[[#This Row],[Analyte]],[1]analyte_order!$B:$B,[1]analyte_order!$C:$C)</f>
        <v>376-06-7</v>
      </c>
      <c r="K6468">
        <f>_xlfn.XLOOKUP(Table1_1[[#This Row],[CAS_rn]],[1]analyte_order!$C:$C,[1]analyte_order!$E:$E)</f>
        <v>11</v>
      </c>
      <c r="L6468" s="3">
        <v>27.3</v>
      </c>
    </row>
    <row r="6469" spans="1:12" x14ac:dyDescent="0.3">
      <c r="A6469" t="s">
        <v>300</v>
      </c>
      <c r="B6469" s="1">
        <v>44427</v>
      </c>
      <c r="C6469" s="1" t="str">
        <f t="shared" si="101"/>
        <v>21231</v>
      </c>
      <c r="D6469" t="s">
        <v>250</v>
      </c>
      <c r="E6469" t="s">
        <v>120</v>
      </c>
      <c r="F6469" t="s">
        <v>113</v>
      </c>
      <c r="G6469">
        <v>26</v>
      </c>
      <c r="H6469">
        <v>269.7</v>
      </c>
      <c r="I6469" t="s">
        <v>24</v>
      </c>
      <c r="J6469" t="str">
        <f>_xlfn.XLOOKUP(Table1_1[[#This Row],[Analyte]],[1]analyte_order!$B:$B,[1]analyte_order!$C:$C)</f>
        <v>67905-19-5</v>
      </c>
      <c r="K6469">
        <f>_xlfn.XLOOKUP(Table1_1[[#This Row],[CAS_rn]],[1]analyte_order!$C:$C,[1]analyte_order!$E:$E)</f>
        <v>12</v>
      </c>
      <c r="L6469" s="3">
        <v>0.55300000000000005</v>
      </c>
    </row>
    <row r="6470" spans="1:12" x14ac:dyDescent="0.3">
      <c r="A6470" t="s">
        <v>300</v>
      </c>
      <c r="B6470" s="1">
        <v>44427</v>
      </c>
      <c r="C6470" s="1" t="str">
        <f t="shared" si="101"/>
        <v>21231</v>
      </c>
      <c r="D6470" t="s">
        <v>250</v>
      </c>
      <c r="E6470" t="s">
        <v>120</v>
      </c>
      <c r="F6470" t="s">
        <v>113</v>
      </c>
      <c r="G6470">
        <v>26</v>
      </c>
      <c r="H6470">
        <v>269.7</v>
      </c>
      <c r="I6470" t="s">
        <v>13</v>
      </c>
      <c r="J6470" t="str">
        <f>_xlfn.XLOOKUP(Table1_1[[#This Row],[Analyte]],[1]analyte_order!$B:$B,[1]analyte_order!$C:$C)</f>
        <v>375-73-5</v>
      </c>
      <c r="K6470">
        <f>_xlfn.XLOOKUP(Table1_1[[#This Row],[CAS_rn]],[1]analyte_order!$C:$C,[1]analyte_order!$E:$E)</f>
        <v>14</v>
      </c>
      <c r="L6470" s="3">
        <v>4.5699999999999998E-2</v>
      </c>
    </row>
    <row r="6471" spans="1:12" x14ac:dyDescent="0.3">
      <c r="A6471" t="s">
        <v>300</v>
      </c>
      <c r="B6471" s="1">
        <v>44427</v>
      </c>
      <c r="C6471" s="1" t="str">
        <f t="shared" si="101"/>
        <v>21231</v>
      </c>
      <c r="D6471" t="s">
        <v>250</v>
      </c>
      <c r="E6471" t="s">
        <v>120</v>
      </c>
      <c r="F6471" t="s">
        <v>113</v>
      </c>
      <c r="G6471">
        <v>26</v>
      </c>
      <c r="H6471">
        <v>269.7</v>
      </c>
      <c r="I6471" t="s">
        <v>14</v>
      </c>
      <c r="J6471" t="str">
        <f>_xlfn.XLOOKUP(Table1_1[[#This Row],[Analyte]],[1]analyte_order!$B:$B,[1]analyte_order!$C:$C)</f>
        <v>2706-91-4</v>
      </c>
      <c r="K6471">
        <f>_xlfn.XLOOKUP(Table1_1[[#This Row],[CAS_rn]],[1]analyte_order!$C:$C,[1]analyte_order!$E:$E)</f>
        <v>15</v>
      </c>
      <c r="L6471" s="3">
        <v>0.114</v>
      </c>
    </row>
    <row r="6472" spans="1:12" x14ac:dyDescent="0.3">
      <c r="A6472" t="s">
        <v>300</v>
      </c>
      <c r="B6472" s="1">
        <v>44427</v>
      </c>
      <c r="C6472" s="1" t="str">
        <f t="shared" si="101"/>
        <v>21231</v>
      </c>
      <c r="D6472" t="s">
        <v>250</v>
      </c>
      <c r="E6472" t="s">
        <v>120</v>
      </c>
      <c r="F6472" t="s">
        <v>113</v>
      </c>
      <c r="G6472">
        <v>26</v>
      </c>
      <c r="H6472">
        <v>269.7</v>
      </c>
      <c r="I6472" t="s">
        <v>15</v>
      </c>
      <c r="J6472" t="str">
        <f>_xlfn.XLOOKUP(Table1_1[[#This Row],[Analyte]],[1]analyte_order!$B:$B,[1]analyte_order!$C:$C)</f>
        <v>355-46-4</v>
      </c>
      <c r="K6472">
        <f>_xlfn.XLOOKUP(Table1_1[[#This Row],[CAS_rn]],[1]analyte_order!$C:$C,[1]analyte_order!$E:$E)</f>
        <v>16</v>
      </c>
      <c r="L6472" s="3">
        <v>13.3</v>
      </c>
    </row>
    <row r="6473" spans="1:12" x14ac:dyDescent="0.3">
      <c r="A6473" t="s">
        <v>300</v>
      </c>
      <c r="B6473" s="1">
        <v>44427</v>
      </c>
      <c r="C6473" s="1" t="str">
        <f t="shared" si="101"/>
        <v>21231</v>
      </c>
      <c r="D6473" t="s">
        <v>250</v>
      </c>
      <c r="E6473" t="s">
        <v>120</v>
      </c>
      <c r="F6473" t="s">
        <v>113</v>
      </c>
      <c r="G6473">
        <v>26</v>
      </c>
      <c r="H6473">
        <v>269.7</v>
      </c>
      <c r="I6473" t="s">
        <v>16</v>
      </c>
      <c r="J6473" t="str">
        <f>_xlfn.XLOOKUP(Table1_1[[#This Row],[Analyte]],[1]analyte_order!$B:$B,[1]analyte_order!$C:$C)</f>
        <v>375-92-8</v>
      </c>
      <c r="K6473">
        <f>_xlfn.XLOOKUP(Table1_1[[#This Row],[CAS_rn]],[1]analyte_order!$C:$C,[1]analyte_order!$E:$E)</f>
        <v>17</v>
      </c>
      <c r="L6473" s="3">
        <v>7.61</v>
      </c>
    </row>
    <row r="6474" spans="1:12" x14ac:dyDescent="0.3">
      <c r="A6474" t="s">
        <v>300</v>
      </c>
      <c r="B6474" s="1">
        <v>44427</v>
      </c>
      <c r="C6474" s="1" t="str">
        <f t="shared" si="101"/>
        <v>21231</v>
      </c>
      <c r="D6474" t="s">
        <v>250</v>
      </c>
      <c r="E6474" t="s">
        <v>120</v>
      </c>
      <c r="F6474" t="s">
        <v>113</v>
      </c>
      <c r="G6474">
        <v>26</v>
      </c>
      <c r="H6474">
        <v>269.7</v>
      </c>
      <c r="I6474" t="s">
        <v>17</v>
      </c>
      <c r="J6474" t="str">
        <f>_xlfn.XLOOKUP(Table1_1[[#This Row],[Analyte]],[1]analyte_order!$B:$B,[1]analyte_order!$C:$C)</f>
        <v>1763-23-1</v>
      </c>
      <c r="K6474">
        <f>_xlfn.XLOOKUP(Table1_1[[#This Row],[CAS_rn]],[1]analyte_order!$C:$C,[1]analyte_order!$E:$E)</f>
        <v>18</v>
      </c>
      <c r="L6474" s="3">
        <v>6520</v>
      </c>
    </row>
    <row r="6475" spans="1:12" x14ac:dyDescent="0.3">
      <c r="A6475" t="s">
        <v>300</v>
      </c>
      <c r="B6475" s="1">
        <v>44427</v>
      </c>
      <c r="C6475" s="1" t="str">
        <f t="shared" si="101"/>
        <v>21231</v>
      </c>
      <c r="D6475" t="s">
        <v>250</v>
      </c>
      <c r="E6475" t="s">
        <v>120</v>
      </c>
      <c r="F6475" t="s">
        <v>113</v>
      </c>
      <c r="G6475">
        <v>26</v>
      </c>
      <c r="H6475">
        <v>269.7</v>
      </c>
      <c r="I6475" t="s">
        <v>25</v>
      </c>
      <c r="J6475" t="str">
        <f>_xlfn.XLOOKUP(Table1_1[[#This Row],[Analyte]],[1]analyte_order!$B:$B,[1]analyte_order!$C:$C)</f>
        <v>68259-12-1</v>
      </c>
      <c r="K6475">
        <f>_xlfn.XLOOKUP(Table1_1[[#This Row],[CAS_rn]],[1]analyte_order!$C:$C,[1]analyte_order!$E:$E)</f>
        <v>19</v>
      </c>
      <c r="L6475" s="3">
        <v>87.6</v>
      </c>
    </row>
    <row r="6476" spans="1:12" x14ac:dyDescent="0.3">
      <c r="A6476" t="s">
        <v>300</v>
      </c>
      <c r="B6476" s="1">
        <v>44427</v>
      </c>
      <c r="C6476" s="1" t="str">
        <f t="shared" si="101"/>
        <v>21231</v>
      </c>
      <c r="D6476" t="s">
        <v>250</v>
      </c>
      <c r="E6476" t="s">
        <v>120</v>
      </c>
      <c r="F6476" t="s">
        <v>113</v>
      </c>
      <c r="G6476">
        <v>26</v>
      </c>
      <c r="H6476">
        <v>269.7</v>
      </c>
      <c r="I6476" t="s">
        <v>26</v>
      </c>
      <c r="J6476" t="str">
        <f>_xlfn.XLOOKUP(Table1_1[[#This Row],[Analyte]],[1]analyte_order!$B:$B,[1]analyte_order!$C:$C)</f>
        <v>335-77-3</v>
      </c>
      <c r="K6476">
        <f>_xlfn.XLOOKUP(Table1_1[[#This Row],[CAS_rn]],[1]analyte_order!$C:$C,[1]analyte_order!$E:$E)</f>
        <v>20</v>
      </c>
      <c r="L6476" s="3">
        <v>103</v>
      </c>
    </row>
    <row r="6477" spans="1:12" x14ac:dyDescent="0.3">
      <c r="A6477" t="s">
        <v>300</v>
      </c>
      <c r="B6477" s="1">
        <v>44427</v>
      </c>
      <c r="C6477" s="1" t="str">
        <f t="shared" si="101"/>
        <v>21231</v>
      </c>
      <c r="D6477" t="s">
        <v>250</v>
      </c>
      <c r="E6477" t="s">
        <v>120</v>
      </c>
      <c r="F6477" t="s">
        <v>113</v>
      </c>
      <c r="G6477">
        <v>26</v>
      </c>
      <c r="H6477">
        <v>269.7</v>
      </c>
      <c r="I6477" t="s">
        <v>27</v>
      </c>
      <c r="J6477" t="str">
        <f>_xlfn.XLOOKUP(Table1_1[[#This Row],[Analyte]],[1]analyte_order!$B:$B,[1]analyte_order!$C:$C)</f>
        <v>79780-39-5</v>
      </c>
      <c r="K6477">
        <f>_xlfn.XLOOKUP(Table1_1[[#This Row],[CAS_rn]],[1]analyte_order!$C:$C,[1]analyte_order!$E:$E)</f>
        <v>21</v>
      </c>
      <c r="L6477" s="3">
        <v>29.1</v>
      </c>
    </row>
    <row r="6478" spans="1:12" x14ac:dyDescent="0.3">
      <c r="A6478" t="s">
        <v>300</v>
      </c>
      <c r="B6478" s="1">
        <v>44427</v>
      </c>
      <c r="C6478" s="1" t="str">
        <f t="shared" si="101"/>
        <v>21231</v>
      </c>
      <c r="D6478" t="s">
        <v>250</v>
      </c>
      <c r="E6478" t="s">
        <v>120</v>
      </c>
      <c r="F6478" t="s">
        <v>113</v>
      </c>
      <c r="G6478">
        <v>26</v>
      </c>
      <c r="H6478">
        <v>269.7</v>
      </c>
      <c r="I6478" t="s">
        <v>28</v>
      </c>
      <c r="J6478" t="str">
        <f>_xlfn.XLOOKUP(Table1_1[[#This Row],[Analyte]],[1]analyte_order!$B:$B,[1]analyte_order!$C:$C)</f>
        <v>757124-72-4</v>
      </c>
      <c r="K6478">
        <f>_xlfn.XLOOKUP(Table1_1[[#This Row],[CAS_rn]],[1]analyte_order!$C:$C,[1]analyte_order!$E:$E)</f>
        <v>22</v>
      </c>
      <c r="L6478" s="3">
        <v>0.22850000000000001</v>
      </c>
    </row>
    <row r="6479" spans="1:12" x14ac:dyDescent="0.3">
      <c r="A6479" t="s">
        <v>300</v>
      </c>
      <c r="B6479" s="1">
        <v>44427</v>
      </c>
      <c r="C6479" s="1" t="str">
        <f t="shared" si="101"/>
        <v>21231</v>
      </c>
      <c r="D6479" t="s">
        <v>250</v>
      </c>
      <c r="E6479" t="s">
        <v>120</v>
      </c>
      <c r="F6479" t="s">
        <v>113</v>
      </c>
      <c r="G6479">
        <v>26</v>
      </c>
      <c r="H6479">
        <v>269.7</v>
      </c>
      <c r="I6479" t="s">
        <v>18</v>
      </c>
      <c r="J6479" t="str">
        <f>_xlfn.XLOOKUP(Table1_1[[#This Row],[Analyte]],[1]analyte_order!$B:$B,[1]analyte_order!$C:$C)</f>
        <v>27619-97-2</v>
      </c>
      <c r="K6479">
        <f>_xlfn.XLOOKUP(Table1_1[[#This Row],[CAS_rn]],[1]analyte_order!$C:$C,[1]analyte_order!$E:$E)</f>
        <v>23</v>
      </c>
      <c r="L6479" s="3">
        <v>4.5699999999999998E-2</v>
      </c>
    </row>
    <row r="6480" spans="1:12" x14ac:dyDescent="0.3">
      <c r="A6480" t="s">
        <v>300</v>
      </c>
      <c r="B6480" s="1">
        <v>44427</v>
      </c>
      <c r="C6480" s="1" t="str">
        <f t="shared" si="101"/>
        <v>21231</v>
      </c>
      <c r="D6480" t="s">
        <v>250</v>
      </c>
      <c r="E6480" t="s">
        <v>120</v>
      </c>
      <c r="F6480" t="s">
        <v>113</v>
      </c>
      <c r="G6480">
        <v>26</v>
      </c>
      <c r="H6480">
        <v>269.7</v>
      </c>
      <c r="I6480" t="s">
        <v>29</v>
      </c>
      <c r="J6480" t="str">
        <f>_xlfn.XLOOKUP(Table1_1[[#This Row],[Analyte]],[1]analyte_order!$B:$B,[1]analyte_order!$C:$C)</f>
        <v>39108-34-4</v>
      </c>
      <c r="K6480">
        <f>_xlfn.XLOOKUP(Table1_1[[#This Row],[CAS_rn]],[1]analyte_order!$C:$C,[1]analyte_order!$E:$E)</f>
        <v>24</v>
      </c>
      <c r="L6480" s="3">
        <v>1.7</v>
      </c>
    </row>
    <row r="6481" spans="1:12" x14ac:dyDescent="0.3">
      <c r="A6481" t="s">
        <v>300</v>
      </c>
      <c r="B6481" s="1">
        <v>44427</v>
      </c>
      <c r="C6481" s="1" t="str">
        <f t="shared" si="101"/>
        <v>21231</v>
      </c>
      <c r="D6481" t="s">
        <v>250</v>
      </c>
      <c r="E6481" t="s">
        <v>120</v>
      </c>
      <c r="F6481" t="s">
        <v>113</v>
      </c>
      <c r="G6481">
        <v>26</v>
      </c>
      <c r="H6481">
        <v>269.7</v>
      </c>
      <c r="I6481" t="s">
        <v>30</v>
      </c>
      <c r="J6481" t="str">
        <f>_xlfn.XLOOKUP(Table1_1[[#This Row],[Analyte]],[1]analyte_order!$B:$B,[1]analyte_order!$C:$C)</f>
        <v>120226-60-0</v>
      </c>
      <c r="K6481">
        <f>_xlfn.XLOOKUP(Table1_1[[#This Row],[CAS_rn]],[1]analyte_order!$C:$C,[1]analyte_order!$E:$E)</f>
        <v>25</v>
      </c>
      <c r="L6481" s="3">
        <v>5.35</v>
      </c>
    </row>
    <row r="6482" spans="1:12" x14ac:dyDescent="0.3">
      <c r="A6482" t="s">
        <v>300</v>
      </c>
      <c r="B6482" s="1">
        <v>44427</v>
      </c>
      <c r="C6482" s="1" t="str">
        <f t="shared" si="101"/>
        <v>21231</v>
      </c>
      <c r="D6482" t="s">
        <v>250</v>
      </c>
      <c r="E6482" t="s">
        <v>120</v>
      </c>
      <c r="F6482" t="s">
        <v>113</v>
      </c>
      <c r="G6482">
        <v>26</v>
      </c>
      <c r="H6482">
        <v>269.7</v>
      </c>
      <c r="I6482" t="s">
        <v>31</v>
      </c>
      <c r="J6482" t="str">
        <f>_xlfn.XLOOKUP(Table1_1[[#This Row],[Analyte]],[1]analyte_order!$B:$B,[1]analyte_order!$C:$C)</f>
        <v>2355-31-9</v>
      </c>
      <c r="K6482">
        <f>_xlfn.XLOOKUP(Table1_1[[#This Row],[CAS_rn]],[1]analyte_order!$C:$C,[1]analyte_order!$E:$E)</f>
        <v>26</v>
      </c>
      <c r="L6482" s="3">
        <v>4.5699999999999998E-2</v>
      </c>
    </row>
    <row r="6483" spans="1:12" x14ac:dyDescent="0.3">
      <c r="A6483" t="s">
        <v>300</v>
      </c>
      <c r="B6483" s="1">
        <v>44427</v>
      </c>
      <c r="C6483" s="1" t="str">
        <f t="shared" si="101"/>
        <v>21231</v>
      </c>
      <c r="D6483" t="s">
        <v>250</v>
      </c>
      <c r="E6483" t="s">
        <v>120</v>
      </c>
      <c r="F6483" t="s">
        <v>113</v>
      </c>
      <c r="G6483">
        <v>26</v>
      </c>
      <c r="H6483">
        <v>269.7</v>
      </c>
      <c r="I6483" t="s">
        <v>32</v>
      </c>
      <c r="J6483" t="str">
        <f>_xlfn.XLOOKUP(Table1_1[[#This Row],[Analyte]],[1]analyte_order!$B:$B,[1]analyte_order!$C:$C)</f>
        <v>2991-50-6</v>
      </c>
      <c r="K6483">
        <f>_xlfn.XLOOKUP(Table1_1[[#This Row],[CAS_rn]],[1]analyte_order!$C:$C,[1]analyte_order!$E:$E)</f>
        <v>27</v>
      </c>
      <c r="L6483" s="3">
        <v>4.5699999999999998E-2</v>
      </c>
    </row>
    <row r="6484" spans="1:12" x14ac:dyDescent="0.3">
      <c r="A6484" t="s">
        <v>300</v>
      </c>
      <c r="B6484" s="1">
        <v>44427</v>
      </c>
      <c r="C6484" s="1" t="str">
        <f t="shared" si="101"/>
        <v>21231</v>
      </c>
      <c r="D6484" t="s">
        <v>250</v>
      </c>
      <c r="E6484" t="s">
        <v>120</v>
      </c>
      <c r="F6484" t="s">
        <v>113</v>
      </c>
      <c r="G6484">
        <v>26</v>
      </c>
      <c r="H6484">
        <v>269.7</v>
      </c>
      <c r="I6484" t="s">
        <v>33</v>
      </c>
      <c r="J6484" t="str">
        <f>_xlfn.XLOOKUP(Table1_1[[#This Row],[Analyte]],[1]analyte_order!$B:$B,[1]analyte_order!$C:$C)</f>
        <v>754-91-6</v>
      </c>
      <c r="K6484">
        <f>_xlfn.XLOOKUP(Table1_1[[#This Row],[CAS_rn]],[1]analyte_order!$C:$C,[1]analyte_order!$E:$E)</f>
        <v>28</v>
      </c>
      <c r="L6484" s="3">
        <v>20.8</v>
      </c>
    </row>
    <row r="6485" spans="1:12" x14ac:dyDescent="0.3">
      <c r="A6485" t="s">
        <v>300</v>
      </c>
      <c r="B6485" s="1">
        <v>44427</v>
      </c>
      <c r="C6485" s="1" t="str">
        <f t="shared" si="101"/>
        <v>21231</v>
      </c>
      <c r="D6485" t="s">
        <v>250</v>
      </c>
      <c r="E6485" t="s">
        <v>120</v>
      </c>
      <c r="F6485" t="s">
        <v>113</v>
      </c>
      <c r="G6485">
        <v>26</v>
      </c>
      <c r="H6485">
        <v>269.7</v>
      </c>
      <c r="I6485" t="s">
        <v>34</v>
      </c>
      <c r="J6485" t="str">
        <f>_xlfn.XLOOKUP(Table1_1[[#This Row],[Analyte]],[1]analyte_order!$B:$B,[1]analyte_order!$C:$C)</f>
        <v>2806-24-8</v>
      </c>
      <c r="K6485">
        <f>_xlfn.XLOOKUP(Table1_1[[#This Row],[CAS_rn]],[1]analyte_order!$C:$C,[1]analyte_order!$E:$E)</f>
        <v>29</v>
      </c>
      <c r="L6485" s="3">
        <v>0.114</v>
      </c>
    </row>
    <row r="6486" spans="1:12" x14ac:dyDescent="0.3">
      <c r="A6486" t="s">
        <v>300</v>
      </c>
      <c r="B6486" s="1">
        <v>44427</v>
      </c>
      <c r="C6486" s="1" t="str">
        <f t="shared" si="101"/>
        <v>21231</v>
      </c>
      <c r="D6486" t="s">
        <v>250</v>
      </c>
      <c r="E6486" t="s">
        <v>120</v>
      </c>
      <c r="F6486" t="s">
        <v>113</v>
      </c>
      <c r="G6486">
        <v>26</v>
      </c>
      <c r="H6486">
        <v>269.7</v>
      </c>
      <c r="I6486" t="s">
        <v>35</v>
      </c>
      <c r="J6486" t="str">
        <f>_xlfn.XLOOKUP(Table1_1[[#This Row],[Analyte]],[1]analyte_order!$B:$B,[1]analyte_order!$C:$C)</f>
        <v>31506-32-8</v>
      </c>
      <c r="K6486">
        <f>_xlfn.XLOOKUP(Table1_1[[#This Row],[CAS_rn]],[1]analyte_order!$C:$C,[1]analyte_order!$E:$E)</f>
        <v>30</v>
      </c>
      <c r="L6486" s="3">
        <v>0.22850000000000001</v>
      </c>
    </row>
    <row r="6487" spans="1:12" x14ac:dyDescent="0.3">
      <c r="A6487" t="s">
        <v>300</v>
      </c>
      <c r="B6487" s="1">
        <v>44427</v>
      </c>
      <c r="C6487" s="1" t="str">
        <f t="shared" si="101"/>
        <v>21231</v>
      </c>
      <c r="D6487" t="s">
        <v>250</v>
      </c>
      <c r="E6487" t="s">
        <v>120</v>
      </c>
      <c r="F6487" t="s">
        <v>113</v>
      </c>
      <c r="G6487">
        <v>26</v>
      </c>
      <c r="H6487">
        <v>269.7</v>
      </c>
      <c r="I6487" t="s">
        <v>36</v>
      </c>
      <c r="J6487" t="str">
        <f>_xlfn.XLOOKUP(Table1_1[[#This Row],[Analyte]],[1]analyte_order!$B:$B,[1]analyte_order!$C:$C)</f>
        <v>4151-50-2</v>
      </c>
      <c r="K6487">
        <f>_xlfn.XLOOKUP(Table1_1[[#This Row],[CAS_rn]],[1]analyte_order!$C:$C,[1]analyte_order!$E:$E)</f>
        <v>31</v>
      </c>
      <c r="L6487" s="3">
        <v>4.5699999999999998E-2</v>
      </c>
    </row>
    <row r="6488" spans="1:12" x14ac:dyDescent="0.3">
      <c r="A6488" t="s">
        <v>300</v>
      </c>
      <c r="B6488" s="1">
        <v>44427</v>
      </c>
      <c r="C6488" s="1" t="str">
        <f t="shared" si="101"/>
        <v>21231</v>
      </c>
      <c r="D6488" t="s">
        <v>250</v>
      </c>
      <c r="E6488" t="s">
        <v>120</v>
      </c>
      <c r="F6488" t="s">
        <v>113</v>
      </c>
      <c r="G6488">
        <v>26</v>
      </c>
      <c r="H6488">
        <v>269.7</v>
      </c>
      <c r="I6488" t="s">
        <v>37</v>
      </c>
      <c r="J6488" t="str">
        <f>_xlfn.XLOOKUP(Table1_1[[#This Row],[Analyte]],[1]analyte_order!$B:$B,[1]analyte_order!$C:$C)</f>
        <v>13252-13-6</v>
      </c>
      <c r="K6488">
        <f>_xlfn.XLOOKUP(Table1_1[[#This Row],[CAS_rn]],[1]analyte_order!$C:$C,[1]analyte_order!$E:$E)</f>
        <v>34</v>
      </c>
      <c r="L6488" s="3">
        <v>4.5699999999999998E-2</v>
      </c>
    </row>
    <row r="6489" spans="1:12" x14ac:dyDescent="0.3">
      <c r="A6489" t="s">
        <v>300</v>
      </c>
      <c r="B6489" s="1">
        <v>44427</v>
      </c>
      <c r="C6489" s="1" t="str">
        <f t="shared" si="101"/>
        <v>21231</v>
      </c>
      <c r="D6489" t="s">
        <v>250</v>
      </c>
      <c r="E6489" t="s">
        <v>120</v>
      </c>
      <c r="F6489" t="s">
        <v>113</v>
      </c>
      <c r="G6489">
        <v>26</v>
      </c>
      <c r="H6489">
        <v>269.7</v>
      </c>
      <c r="I6489" t="s">
        <v>38</v>
      </c>
      <c r="J6489" t="str">
        <f>_xlfn.XLOOKUP(Table1_1[[#This Row],[Analyte]],[1]analyte_order!$B:$B,[1]analyte_order!$C:$C)</f>
        <v>919005-14-4</v>
      </c>
      <c r="K6489">
        <f>_xlfn.XLOOKUP(Table1_1[[#This Row],[CAS_rn]],[1]analyte_order!$C:$C,[1]analyte_order!$E:$E)</f>
        <v>35</v>
      </c>
      <c r="L6489" s="3">
        <v>4.5699999999999998E-2</v>
      </c>
    </row>
    <row r="6490" spans="1:12" x14ac:dyDescent="0.3">
      <c r="A6490" t="s">
        <v>300</v>
      </c>
      <c r="B6490" s="1">
        <v>44427</v>
      </c>
      <c r="C6490" s="1" t="str">
        <f t="shared" si="101"/>
        <v>21231</v>
      </c>
      <c r="D6490" t="s">
        <v>250</v>
      </c>
      <c r="E6490" t="s">
        <v>120</v>
      </c>
      <c r="F6490" t="s">
        <v>113</v>
      </c>
      <c r="G6490">
        <v>26</v>
      </c>
      <c r="H6490">
        <v>269.7</v>
      </c>
      <c r="I6490" t="s">
        <v>39</v>
      </c>
      <c r="J6490" t="str">
        <f>_xlfn.XLOOKUP(Table1_1[[#This Row],[Analyte]],[1]analyte_order!$B:$B,[1]analyte_order!$C:$C)</f>
        <v>756426-58-1</v>
      </c>
      <c r="K6490">
        <f>_xlfn.XLOOKUP(Table1_1[[#This Row],[CAS_rn]],[1]analyte_order!$C:$C,[1]analyte_order!$E:$E)</f>
        <v>36</v>
      </c>
      <c r="L6490" s="3">
        <v>0.22850000000000001</v>
      </c>
    </row>
    <row r="6491" spans="1:12" x14ac:dyDescent="0.3">
      <c r="A6491" t="s">
        <v>300</v>
      </c>
      <c r="B6491" s="1">
        <v>44427</v>
      </c>
      <c r="C6491" s="1" t="str">
        <f t="shared" si="101"/>
        <v>21231</v>
      </c>
      <c r="D6491" t="s">
        <v>250</v>
      </c>
      <c r="E6491" t="s">
        <v>120</v>
      </c>
      <c r="F6491" t="s">
        <v>113</v>
      </c>
      <c r="G6491">
        <v>26</v>
      </c>
      <c r="H6491">
        <v>269.7</v>
      </c>
      <c r="I6491" t="s">
        <v>40</v>
      </c>
      <c r="J6491" t="str">
        <f>_xlfn.XLOOKUP(Table1_1[[#This Row],[Analyte]],[1]analyte_order!$B:$B,[1]analyte_order!$C:$C)</f>
        <v>763051-92-9</v>
      </c>
      <c r="K6491">
        <f>_xlfn.XLOOKUP(Table1_1[[#This Row],[CAS_rn]],[1]analyte_order!$C:$C,[1]analyte_order!$E:$E)</f>
        <v>37</v>
      </c>
      <c r="L6491" s="3">
        <v>0.22850000000000001</v>
      </c>
    </row>
    <row r="6492" spans="1:12" x14ac:dyDescent="0.3">
      <c r="A6492" t="s">
        <v>300</v>
      </c>
      <c r="B6492" s="1">
        <v>44427</v>
      </c>
      <c r="C6492" s="1" t="str">
        <f t="shared" si="101"/>
        <v>21231</v>
      </c>
      <c r="D6492" t="s">
        <v>250</v>
      </c>
      <c r="E6492" t="s">
        <v>120</v>
      </c>
      <c r="F6492" t="s">
        <v>113</v>
      </c>
      <c r="G6492">
        <v>26</v>
      </c>
      <c r="H6492">
        <v>269.7</v>
      </c>
      <c r="I6492" t="s">
        <v>41</v>
      </c>
      <c r="J6492" t="str">
        <f>_xlfn.XLOOKUP(Table1_1[[#This Row],[Analyte]],[1]analyte_order!$B:$B,[1]analyte_order!$C:$C)</f>
        <v>356-02-5</v>
      </c>
      <c r="K6492">
        <f>_xlfn.XLOOKUP(Table1_1[[#This Row],[CAS_rn]],[1]analyte_order!$C:$C,[1]analyte_order!$E:$E)</f>
        <v>38</v>
      </c>
      <c r="L6492" s="3">
        <v>0.45700000000000002</v>
      </c>
    </row>
    <row r="6493" spans="1:12" x14ac:dyDescent="0.3">
      <c r="A6493" t="s">
        <v>300</v>
      </c>
      <c r="B6493" s="1">
        <v>44427</v>
      </c>
      <c r="C6493" s="1" t="str">
        <f t="shared" si="101"/>
        <v>21231</v>
      </c>
      <c r="D6493" t="s">
        <v>250</v>
      </c>
      <c r="E6493" t="s">
        <v>120</v>
      </c>
      <c r="F6493" t="s">
        <v>113</v>
      </c>
      <c r="G6493">
        <v>26</v>
      </c>
      <c r="H6493">
        <v>269.7</v>
      </c>
      <c r="I6493" t="s">
        <v>42</v>
      </c>
      <c r="J6493" t="str">
        <f>_xlfn.XLOOKUP(Table1_1[[#This Row],[Analyte]],[1]analyte_order!$B:$B,[1]analyte_order!$C:$C)</f>
        <v>914637-49-3</v>
      </c>
      <c r="K6493">
        <f>_xlfn.XLOOKUP(Table1_1[[#This Row],[CAS_rn]],[1]analyte_order!$C:$C,[1]analyte_order!$E:$E)</f>
        <v>39</v>
      </c>
      <c r="L6493" s="3">
        <v>0.22850000000000001</v>
      </c>
    </row>
    <row r="6494" spans="1:12" x14ac:dyDescent="0.3">
      <c r="A6494" t="s">
        <v>300</v>
      </c>
      <c r="B6494" s="1">
        <v>44427</v>
      </c>
      <c r="C6494" s="1" t="str">
        <f t="shared" si="101"/>
        <v>21231</v>
      </c>
      <c r="D6494" t="s">
        <v>250</v>
      </c>
      <c r="E6494" t="s">
        <v>120</v>
      </c>
      <c r="F6494" t="s">
        <v>113</v>
      </c>
      <c r="G6494">
        <v>26</v>
      </c>
      <c r="H6494">
        <v>269.7</v>
      </c>
      <c r="I6494" t="s">
        <v>43</v>
      </c>
      <c r="J6494" t="str">
        <f>_xlfn.XLOOKUP(Table1_1[[#This Row],[Analyte]],[1]analyte_order!$B:$B,[1]analyte_order!$C:$C)</f>
        <v>812-70-4</v>
      </c>
      <c r="K6494">
        <f>_xlfn.XLOOKUP(Table1_1[[#This Row],[CAS_rn]],[1]analyte_order!$C:$C,[1]analyte_order!$E:$E)</f>
        <v>40</v>
      </c>
      <c r="L6494" s="3">
        <v>1.35</v>
      </c>
    </row>
    <row r="6495" spans="1:12" x14ac:dyDescent="0.3">
      <c r="A6495" t="s">
        <v>300</v>
      </c>
      <c r="B6495" s="1">
        <v>44427</v>
      </c>
      <c r="C6495" s="1" t="str">
        <f t="shared" si="101"/>
        <v>21231</v>
      </c>
      <c r="D6495" t="s">
        <v>250</v>
      </c>
      <c r="E6495" t="s">
        <v>120</v>
      </c>
      <c r="F6495" t="s">
        <v>113</v>
      </c>
      <c r="G6495">
        <v>26</v>
      </c>
      <c r="H6495">
        <v>269.7</v>
      </c>
      <c r="I6495" t="s">
        <v>44</v>
      </c>
      <c r="J6495" t="str">
        <f>_xlfn.XLOOKUP(Table1_1[[#This Row],[Analyte]],[1]analyte_order!$B:$B,[1]analyte_order!$C:$C)</f>
        <v>53826-12-3</v>
      </c>
      <c r="K6495">
        <f>_xlfn.XLOOKUP(Table1_1[[#This Row],[CAS_rn]],[1]analyte_order!$C:$C,[1]analyte_order!$E:$E)</f>
        <v>41</v>
      </c>
      <c r="L6495" s="3">
        <v>0.114</v>
      </c>
    </row>
    <row r="6496" spans="1:12" x14ac:dyDescent="0.3">
      <c r="A6496" t="s">
        <v>300</v>
      </c>
      <c r="B6496" s="1">
        <v>44427</v>
      </c>
      <c r="C6496" s="1" t="str">
        <f t="shared" si="101"/>
        <v>21231</v>
      </c>
      <c r="D6496" t="s">
        <v>250</v>
      </c>
      <c r="E6496" t="s">
        <v>120</v>
      </c>
      <c r="F6496" t="s">
        <v>113</v>
      </c>
      <c r="G6496">
        <v>26</v>
      </c>
      <c r="H6496">
        <v>269.7</v>
      </c>
      <c r="I6496" t="s">
        <v>45</v>
      </c>
      <c r="J6496" t="str">
        <f>_xlfn.XLOOKUP(Table1_1[[#This Row],[Analyte]],[1]analyte_order!$B:$B,[1]analyte_order!$C:$C)</f>
        <v>27854-31-5</v>
      </c>
      <c r="K6496">
        <f>_xlfn.XLOOKUP(Table1_1[[#This Row],[CAS_rn]],[1]analyte_order!$C:$C,[1]analyte_order!$E:$E)</f>
        <v>42</v>
      </c>
      <c r="L6496" s="3">
        <v>0.45700000000000002</v>
      </c>
    </row>
    <row r="6497" spans="1:12" x14ac:dyDescent="0.3">
      <c r="A6497" t="s">
        <v>300</v>
      </c>
      <c r="B6497" s="1">
        <v>44427</v>
      </c>
      <c r="C6497" s="1" t="str">
        <f t="shared" si="101"/>
        <v>21231</v>
      </c>
      <c r="D6497" t="s">
        <v>250</v>
      </c>
      <c r="E6497" t="s">
        <v>120</v>
      </c>
      <c r="F6497" t="s">
        <v>113</v>
      </c>
      <c r="G6497">
        <v>26</v>
      </c>
      <c r="H6497">
        <v>269.7</v>
      </c>
      <c r="I6497" t="s">
        <v>46</v>
      </c>
      <c r="J6497" t="str">
        <f>_xlfn.XLOOKUP(Table1_1[[#This Row],[Analyte]],[1]analyte_order!$B:$B,[1]analyte_order!$C:$C)</f>
        <v>53826-13-4</v>
      </c>
      <c r="K6497">
        <f>_xlfn.XLOOKUP(Table1_1[[#This Row],[CAS_rn]],[1]analyte_order!$C:$C,[1]analyte_order!$E:$E)</f>
        <v>43</v>
      </c>
      <c r="L6497" s="3">
        <v>0.45700000000000002</v>
      </c>
    </row>
    <row r="6498" spans="1:12" x14ac:dyDescent="0.3">
      <c r="A6498" t="s">
        <v>300</v>
      </c>
      <c r="B6498" s="1">
        <v>44427</v>
      </c>
      <c r="C6498" s="1" t="str">
        <f t="shared" si="101"/>
        <v>21231</v>
      </c>
      <c r="D6498" t="s">
        <v>250</v>
      </c>
      <c r="E6498" t="s">
        <v>120</v>
      </c>
      <c r="F6498" t="s">
        <v>113</v>
      </c>
      <c r="G6498">
        <v>26</v>
      </c>
      <c r="H6498">
        <v>269.7</v>
      </c>
      <c r="I6498" t="s">
        <v>47</v>
      </c>
      <c r="J6498" t="str">
        <f>_xlfn.XLOOKUP(Table1_1[[#This Row],[Analyte]],[1]analyte_order!$B:$B,[1]analyte_order!$C:$C)</f>
        <v>161094-75-3</v>
      </c>
      <c r="K6498">
        <f>_xlfn.XLOOKUP(Table1_1[[#This Row],[CAS_rn]],[1]analyte_order!$C:$C,[1]analyte_order!$E:$E)</f>
        <v>44</v>
      </c>
      <c r="L6498" s="3">
        <v>4.5699999999999998E-2</v>
      </c>
    </row>
    <row r="6499" spans="1:12" x14ac:dyDescent="0.3">
      <c r="A6499" t="s">
        <v>300</v>
      </c>
      <c r="B6499" s="1">
        <v>44427</v>
      </c>
      <c r="C6499" s="1" t="str">
        <f t="shared" si="101"/>
        <v>21231</v>
      </c>
      <c r="D6499" t="s">
        <v>250</v>
      </c>
      <c r="E6499" t="s">
        <v>120</v>
      </c>
      <c r="F6499" t="s">
        <v>113</v>
      </c>
      <c r="G6499">
        <v>26</v>
      </c>
      <c r="H6499">
        <v>269.7</v>
      </c>
      <c r="I6499" t="s">
        <v>48</v>
      </c>
      <c r="J6499" t="str">
        <f>_xlfn.XLOOKUP(Table1_1[[#This Row],[Analyte]],[1]analyte_order!$B:$B,[1]analyte_order!$C:$C)</f>
        <v>70887-84-2</v>
      </c>
      <c r="K6499">
        <f>_xlfn.XLOOKUP(Table1_1[[#This Row],[CAS_rn]],[1]analyte_order!$C:$C,[1]analyte_order!$E:$E)</f>
        <v>45</v>
      </c>
      <c r="L6499" s="3">
        <v>4.5699999999999998E-2</v>
      </c>
    </row>
    <row r="6500" spans="1:12" x14ac:dyDescent="0.3">
      <c r="A6500" t="s">
        <v>300</v>
      </c>
      <c r="B6500" s="1">
        <v>44427</v>
      </c>
      <c r="C6500" s="1" t="str">
        <f t="shared" si="101"/>
        <v>21231</v>
      </c>
      <c r="D6500" t="s">
        <v>250</v>
      </c>
      <c r="E6500" t="s">
        <v>120</v>
      </c>
      <c r="F6500" t="s">
        <v>113</v>
      </c>
      <c r="G6500">
        <v>26</v>
      </c>
      <c r="H6500">
        <v>269.7</v>
      </c>
      <c r="I6500" t="s">
        <v>49</v>
      </c>
      <c r="J6500" t="str">
        <f>_xlfn.XLOOKUP(Table1_1[[#This Row],[Analyte]],[1]analyte_order!$B:$B,[1]analyte_order!$C:$C)</f>
        <v>57677-95-9</v>
      </c>
      <c r="K6500">
        <f>_xlfn.XLOOKUP(Table1_1[[#This Row],[CAS_rn]],[1]analyte_order!$C:$C,[1]analyte_order!$E:$E)</f>
        <v>46</v>
      </c>
      <c r="L6500" s="3">
        <v>4.5699999999999998E-2</v>
      </c>
    </row>
    <row r="6501" spans="1:12" x14ac:dyDescent="0.3">
      <c r="A6501" t="s">
        <v>300</v>
      </c>
      <c r="B6501" s="1">
        <v>44427</v>
      </c>
      <c r="C6501" s="1" t="str">
        <f t="shared" si="101"/>
        <v>21231</v>
      </c>
      <c r="D6501" t="s">
        <v>250</v>
      </c>
      <c r="E6501" t="s">
        <v>120</v>
      </c>
      <c r="F6501" t="s">
        <v>113</v>
      </c>
      <c r="G6501">
        <v>26</v>
      </c>
      <c r="H6501">
        <v>269.7</v>
      </c>
      <c r="I6501" t="s">
        <v>51</v>
      </c>
      <c r="J6501" t="str">
        <f>_xlfn.XLOOKUP(Table1_1[[#This Row],[Analyte]],[1]analyte_order!$B:$B,[1]analyte_order!$C:$C)</f>
        <v>41997-13-1</v>
      </c>
      <c r="K6501">
        <f>_xlfn.XLOOKUP(Table1_1[[#This Row],[CAS_rn]],[1]analyte_order!$C:$C,[1]analyte_order!$E:$E)</f>
        <v>52</v>
      </c>
      <c r="L6501" s="3">
        <v>45.2</v>
      </c>
    </row>
    <row r="6502" spans="1:12" x14ac:dyDescent="0.3">
      <c r="A6502" t="s">
        <v>300</v>
      </c>
      <c r="B6502" s="1">
        <v>44427</v>
      </c>
      <c r="C6502" s="1" t="str">
        <f t="shared" si="101"/>
        <v>21231</v>
      </c>
      <c r="D6502" t="s">
        <v>250</v>
      </c>
      <c r="E6502" t="s">
        <v>120</v>
      </c>
      <c r="F6502" t="s">
        <v>113</v>
      </c>
      <c r="G6502">
        <v>26</v>
      </c>
      <c r="H6502">
        <v>269.7</v>
      </c>
      <c r="I6502" t="s">
        <v>52</v>
      </c>
      <c r="J6502" t="str">
        <f>_xlfn.XLOOKUP(Table1_1[[#This Row],[Analyte]],[1]analyte_order!$B:$B,[1]analyte_order!$C:$C)</f>
        <v>423-41-6</v>
      </c>
      <c r="K6502">
        <f>_xlfn.XLOOKUP(Table1_1[[#This Row],[CAS_rn]],[1]analyte_order!$C:$C,[1]analyte_order!$E:$E)</f>
        <v>53</v>
      </c>
      <c r="L6502" s="3">
        <v>0.22850000000000001</v>
      </c>
    </row>
    <row r="6503" spans="1:12" x14ac:dyDescent="0.3">
      <c r="A6503" t="s">
        <v>300</v>
      </c>
      <c r="B6503" s="1">
        <v>44427</v>
      </c>
      <c r="C6503" s="1" t="str">
        <f t="shared" si="101"/>
        <v>21231</v>
      </c>
      <c r="D6503" t="s">
        <v>250</v>
      </c>
      <c r="E6503" t="s">
        <v>120</v>
      </c>
      <c r="F6503" t="s">
        <v>113</v>
      </c>
      <c r="G6503">
        <v>26</v>
      </c>
      <c r="H6503">
        <v>269.7</v>
      </c>
      <c r="I6503" t="s">
        <v>53</v>
      </c>
      <c r="J6503" t="str">
        <f>_xlfn.XLOOKUP(Table1_1[[#This Row],[Analyte]],[1]analyte_order!$B:$B,[1]analyte_order!$C:$C)</f>
        <v>777011-38-8</v>
      </c>
      <c r="K6503">
        <f>_xlfn.XLOOKUP(Table1_1[[#This Row],[CAS_rn]],[1]analyte_order!$C:$C,[1]analyte_order!$E:$E)</f>
        <v>54</v>
      </c>
      <c r="L6503" s="3">
        <v>15.6</v>
      </c>
    </row>
    <row r="6504" spans="1:12" x14ac:dyDescent="0.3">
      <c r="A6504" t="s">
        <v>300</v>
      </c>
      <c r="B6504" s="1">
        <v>44427</v>
      </c>
      <c r="C6504" s="1" t="str">
        <f t="shared" si="101"/>
        <v>21231</v>
      </c>
      <c r="D6504" t="s">
        <v>250</v>
      </c>
      <c r="E6504" t="s">
        <v>120</v>
      </c>
      <c r="F6504" t="s">
        <v>113</v>
      </c>
      <c r="G6504">
        <v>26</v>
      </c>
      <c r="H6504">
        <v>269.7</v>
      </c>
      <c r="I6504" t="s">
        <v>54</v>
      </c>
      <c r="J6504" t="str">
        <f>_xlfn.XLOOKUP(Table1_1[[#This Row],[Analyte]],[1]analyte_order!$B:$B,[1]analyte_order!$C:$C)</f>
        <v>646-83-3</v>
      </c>
      <c r="K6504">
        <f>_xlfn.XLOOKUP(Table1_1[[#This Row],[CAS_rn]],[1]analyte_order!$C:$C,[1]analyte_order!$E:$E)</f>
        <v>55</v>
      </c>
      <c r="L6504" s="3">
        <v>0.19</v>
      </c>
    </row>
    <row r="6505" spans="1:12" x14ac:dyDescent="0.3">
      <c r="A6505" t="s">
        <v>300</v>
      </c>
      <c r="B6505" s="1">
        <v>44427</v>
      </c>
      <c r="C6505" s="1" t="str">
        <f t="shared" si="101"/>
        <v>21231</v>
      </c>
      <c r="D6505" t="s">
        <v>250</v>
      </c>
      <c r="E6505" t="s">
        <v>120</v>
      </c>
      <c r="F6505" t="s">
        <v>113</v>
      </c>
      <c r="G6505">
        <v>26</v>
      </c>
      <c r="H6505">
        <v>269.7</v>
      </c>
      <c r="I6505" t="s">
        <v>55</v>
      </c>
      <c r="J6505" t="str">
        <f>_xlfn.XLOOKUP(Table1_1[[#This Row],[Analyte]],[1]analyte_order!$B:$B,[1]analyte_order!$C:$C)</f>
        <v>678-41-1</v>
      </c>
      <c r="K6505">
        <f>_xlfn.XLOOKUP(Table1_1[[#This Row],[CAS_rn]],[1]analyte_order!$C:$C,[1]analyte_order!$E:$E)</f>
        <v>56</v>
      </c>
      <c r="L6505" s="3">
        <v>4.5699999999999998E-2</v>
      </c>
    </row>
    <row r="6506" spans="1:12" x14ac:dyDescent="0.3">
      <c r="A6506" t="s">
        <v>300</v>
      </c>
      <c r="B6506" s="1">
        <v>44427</v>
      </c>
      <c r="C6506" s="1" t="str">
        <f t="shared" si="101"/>
        <v>21231</v>
      </c>
      <c r="D6506" t="s">
        <v>250</v>
      </c>
      <c r="E6506" t="s">
        <v>120</v>
      </c>
      <c r="F6506" t="s">
        <v>113</v>
      </c>
      <c r="G6506">
        <v>26</v>
      </c>
      <c r="H6506">
        <v>269.7</v>
      </c>
      <c r="I6506" t="s">
        <v>56</v>
      </c>
      <c r="J6506" t="str">
        <f>_xlfn.XLOOKUP(Table1_1[[#This Row],[Analyte]],[1]analyte_order!$B:$B,[1]analyte_order!$C:$C)</f>
        <v>2965-52-8</v>
      </c>
      <c r="K6506">
        <f>_xlfn.XLOOKUP(Table1_1[[#This Row],[CAS_rn]],[1]analyte_order!$C:$C,[1]analyte_order!$E:$E)</f>
        <v>57</v>
      </c>
      <c r="L6506" s="3">
        <v>4.5699999999999998E-2</v>
      </c>
    </row>
    <row r="6507" spans="1:12" x14ac:dyDescent="0.3">
      <c r="A6507" t="s">
        <v>301</v>
      </c>
      <c r="B6507" s="1">
        <v>44427</v>
      </c>
      <c r="C6507" s="1" t="str">
        <f t="shared" si="101"/>
        <v>21231</v>
      </c>
      <c r="D6507" t="s">
        <v>250</v>
      </c>
      <c r="E6507" t="s">
        <v>120</v>
      </c>
      <c r="F6507" t="s">
        <v>115</v>
      </c>
      <c r="G6507">
        <v>26</v>
      </c>
      <c r="H6507">
        <v>269.7</v>
      </c>
      <c r="I6507" t="s">
        <v>7</v>
      </c>
      <c r="J6507" t="str">
        <f>_xlfn.XLOOKUP(Table1_1[[#This Row],[Analyte]],[1]analyte_order!$B:$B,[1]analyte_order!$C:$C)</f>
        <v>375-22-4</v>
      </c>
      <c r="K6507">
        <f>_xlfn.XLOOKUP(Table1_1[[#This Row],[CAS_rn]],[1]analyte_order!$C:$C,[1]analyte_order!$E:$E)</f>
        <v>1</v>
      </c>
      <c r="L6507" s="3">
        <v>0.44800000000000001</v>
      </c>
    </row>
    <row r="6508" spans="1:12" x14ac:dyDescent="0.3">
      <c r="A6508" t="s">
        <v>301</v>
      </c>
      <c r="B6508" s="1">
        <v>44427</v>
      </c>
      <c r="C6508" s="1" t="str">
        <f t="shared" si="101"/>
        <v>21231</v>
      </c>
      <c r="D6508" t="s">
        <v>250</v>
      </c>
      <c r="E6508" t="s">
        <v>120</v>
      </c>
      <c r="F6508" t="s">
        <v>115</v>
      </c>
      <c r="G6508">
        <v>26</v>
      </c>
      <c r="H6508">
        <v>269.7</v>
      </c>
      <c r="I6508" t="s">
        <v>8</v>
      </c>
      <c r="J6508" t="str">
        <f>_xlfn.XLOOKUP(Table1_1[[#This Row],[Analyte]],[1]analyte_order!$B:$B,[1]analyte_order!$C:$C)</f>
        <v>2706-90-3</v>
      </c>
      <c r="K6508">
        <f>_xlfn.XLOOKUP(Table1_1[[#This Row],[CAS_rn]],[1]analyte_order!$C:$C,[1]analyte_order!$E:$E)</f>
        <v>2</v>
      </c>
      <c r="L6508" s="3">
        <v>0.112</v>
      </c>
    </row>
    <row r="6509" spans="1:12" x14ac:dyDescent="0.3">
      <c r="A6509" t="s">
        <v>301</v>
      </c>
      <c r="B6509" s="1">
        <v>44427</v>
      </c>
      <c r="C6509" s="1" t="str">
        <f t="shared" si="101"/>
        <v>21231</v>
      </c>
      <c r="D6509" t="s">
        <v>250</v>
      </c>
      <c r="E6509" t="s">
        <v>120</v>
      </c>
      <c r="F6509" t="s">
        <v>115</v>
      </c>
      <c r="G6509">
        <v>26</v>
      </c>
      <c r="H6509">
        <v>269.7</v>
      </c>
      <c r="I6509" t="s">
        <v>9</v>
      </c>
      <c r="J6509" t="str">
        <f>_xlfn.XLOOKUP(Table1_1[[#This Row],[Analyte]],[1]analyte_order!$B:$B,[1]analyte_order!$C:$C)</f>
        <v>307-24-4</v>
      </c>
      <c r="K6509">
        <f>_xlfn.XLOOKUP(Table1_1[[#This Row],[CAS_rn]],[1]analyte_order!$C:$C,[1]analyte_order!$E:$E)</f>
        <v>3</v>
      </c>
      <c r="L6509" s="3">
        <v>4.48E-2</v>
      </c>
    </row>
    <row r="6510" spans="1:12" x14ac:dyDescent="0.3">
      <c r="A6510" t="s">
        <v>301</v>
      </c>
      <c r="B6510" s="1">
        <v>44427</v>
      </c>
      <c r="C6510" s="1" t="str">
        <f t="shared" si="101"/>
        <v>21231</v>
      </c>
      <c r="D6510" t="s">
        <v>250</v>
      </c>
      <c r="E6510" t="s">
        <v>120</v>
      </c>
      <c r="F6510" t="s">
        <v>115</v>
      </c>
      <c r="G6510">
        <v>26</v>
      </c>
      <c r="H6510">
        <v>269.7</v>
      </c>
      <c r="I6510" t="s">
        <v>10</v>
      </c>
      <c r="J6510" t="str">
        <f>_xlfn.XLOOKUP(Table1_1[[#This Row],[Analyte]],[1]analyte_order!$B:$B,[1]analyte_order!$C:$C)</f>
        <v>375-85-9</v>
      </c>
      <c r="K6510">
        <f>_xlfn.XLOOKUP(Table1_1[[#This Row],[CAS_rn]],[1]analyte_order!$C:$C,[1]analyte_order!$E:$E)</f>
        <v>4</v>
      </c>
      <c r="L6510" s="3">
        <v>4.48E-2</v>
      </c>
    </row>
    <row r="6511" spans="1:12" x14ac:dyDescent="0.3">
      <c r="A6511" t="s">
        <v>301</v>
      </c>
      <c r="B6511" s="1">
        <v>44427</v>
      </c>
      <c r="C6511" s="1" t="str">
        <f t="shared" si="101"/>
        <v>21231</v>
      </c>
      <c r="D6511" t="s">
        <v>250</v>
      </c>
      <c r="E6511" t="s">
        <v>120</v>
      </c>
      <c r="F6511" t="s">
        <v>115</v>
      </c>
      <c r="G6511">
        <v>26</v>
      </c>
      <c r="H6511">
        <v>269.7</v>
      </c>
      <c r="I6511" t="s">
        <v>11</v>
      </c>
      <c r="J6511" t="str">
        <f>_xlfn.XLOOKUP(Table1_1[[#This Row],[Analyte]],[1]analyte_order!$B:$B,[1]analyte_order!$C:$C)</f>
        <v>335-67-1</v>
      </c>
      <c r="K6511">
        <f>_xlfn.XLOOKUP(Table1_1[[#This Row],[CAS_rn]],[1]analyte_order!$C:$C,[1]analyte_order!$E:$E)</f>
        <v>5</v>
      </c>
      <c r="L6511" s="3">
        <v>4.48E-2</v>
      </c>
    </row>
    <row r="6512" spans="1:12" x14ac:dyDescent="0.3">
      <c r="A6512" t="s">
        <v>301</v>
      </c>
      <c r="B6512" s="1">
        <v>44427</v>
      </c>
      <c r="C6512" s="1" t="str">
        <f t="shared" si="101"/>
        <v>21231</v>
      </c>
      <c r="D6512" t="s">
        <v>250</v>
      </c>
      <c r="E6512" t="s">
        <v>120</v>
      </c>
      <c r="F6512" t="s">
        <v>115</v>
      </c>
      <c r="G6512">
        <v>26</v>
      </c>
      <c r="H6512">
        <v>269.7</v>
      </c>
      <c r="I6512" t="s">
        <v>12</v>
      </c>
      <c r="J6512" t="str">
        <f>_xlfn.XLOOKUP(Table1_1[[#This Row],[Analyte]],[1]analyte_order!$B:$B,[1]analyte_order!$C:$C)</f>
        <v>375-95-1</v>
      </c>
      <c r="K6512">
        <f>_xlfn.XLOOKUP(Table1_1[[#This Row],[CAS_rn]],[1]analyte_order!$C:$C,[1]analyte_order!$E:$E)</f>
        <v>6</v>
      </c>
      <c r="L6512" s="3">
        <v>4.48E-2</v>
      </c>
    </row>
    <row r="6513" spans="1:12" x14ac:dyDescent="0.3">
      <c r="A6513" t="s">
        <v>301</v>
      </c>
      <c r="B6513" s="1">
        <v>44427</v>
      </c>
      <c r="C6513" s="1" t="str">
        <f t="shared" si="101"/>
        <v>21231</v>
      </c>
      <c r="D6513" t="s">
        <v>250</v>
      </c>
      <c r="E6513" t="s">
        <v>120</v>
      </c>
      <c r="F6513" t="s">
        <v>115</v>
      </c>
      <c r="G6513">
        <v>26</v>
      </c>
      <c r="H6513">
        <v>269.7</v>
      </c>
      <c r="I6513" t="s">
        <v>19</v>
      </c>
      <c r="J6513" t="str">
        <f>_xlfn.XLOOKUP(Table1_1[[#This Row],[Analyte]],[1]analyte_order!$B:$B,[1]analyte_order!$C:$C)</f>
        <v>335-76-2</v>
      </c>
      <c r="K6513">
        <f>_xlfn.XLOOKUP(Table1_1[[#This Row],[CAS_rn]],[1]analyte_order!$C:$C,[1]analyte_order!$E:$E)</f>
        <v>7</v>
      </c>
      <c r="L6513" s="3">
        <v>1.99</v>
      </c>
    </row>
    <row r="6514" spans="1:12" x14ac:dyDescent="0.3">
      <c r="A6514" t="s">
        <v>301</v>
      </c>
      <c r="B6514" s="1">
        <v>44427</v>
      </c>
      <c r="C6514" s="1" t="str">
        <f t="shared" si="101"/>
        <v>21231</v>
      </c>
      <c r="D6514" t="s">
        <v>250</v>
      </c>
      <c r="E6514" t="s">
        <v>120</v>
      </c>
      <c r="F6514" t="s">
        <v>115</v>
      </c>
      <c r="G6514">
        <v>26</v>
      </c>
      <c r="H6514">
        <v>269.7</v>
      </c>
      <c r="I6514" t="s">
        <v>20</v>
      </c>
      <c r="J6514" t="str">
        <f>_xlfn.XLOOKUP(Table1_1[[#This Row],[Analyte]],[1]analyte_order!$B:$B,[1]analyte_order!$C:$C)</f>
        <v>2058-94-8</v>
      </c>
      <c r="K6514">
        <f>_xlfn.XLOOKUP(Table1_1[[#This Row],[CAS_rn]],[1]analyte_order!$C:$C,[1]analyte_order!$E:$E)</f>
        <v>8</v>
      </c>
      <c r="L6514" s="3">
        <v>3.93</v>
      </c>
    </row>
    <row r="6515" spans="1:12" x14ac:dyDescent="0.3">
      <c r="A6515" t="s">
        <v>301</v>
      </c>
      <c r="B6515" s="1">
        <v>44427</v>
      </c>
      <c r="C6515" s="1" t="str">
        <f t="shared" si="101"/>
        <v>21231</v>
      </c>
      <c r="D6515" t="s">
        <v>250</v>
      </c>
      <c r="E6515" t="s">
        <v>120</v>
      </c>
      <c r="F6515" t="s">
        <v>115</v>
      </c>
      <c r="G6515">
        <v>26</v>
      </c>
      <c r="H6515">
        <v>269.7</v>
      </c>
      <c r="I6515" t="s">
        <v>21</v>
      </c>
      <c r="J6515" t="str">
        <f>_xlfn.XLOOKUP(Table1_1[[#This Row],[Analyte]],[1]analyte_order!$B:$B,[1]analyte_order!$C:$C)</f>
        <v>307-55-1</v>
      </c>
      <c r="K6515">
        <f>_xlfn.XLOOKUP(Table1_1[[#This Row],[CAS_rn]],[1]analyte_order!$C:$C,[1]analyte_order!$E:$E)</f>
        <v>9</v>
      </c>
      <c r="L6515" s="3">
        <v>4.43</v>
      </c>
    </row>
    <row r="6516" spans="1:12" x14ac:dyDescent="0.3">
      <c r="A6516" t="s">
        <v>301</v>
      </c>
      <c r="B6516" s="1">
        <v>44427</v>
      </c>
      <c r="C6516" s="1" t="str">
        <f t="shared" si="101"/>
        <v>21231</v>
      </c>
      <c r="D6516" t="s">
        <v>250</v>
      </c>
      <c r="E6516" t="s">
        <v>120</v>
      </c>
      <c r="F6516" t="s">
        <v>115</v>
      </c>
      <c r="G6516">
        <v>26</v>
      </c>
      <c r="H6516">
        <v>269.7</v>
      </c>
      <c r="I6516" t="s">
        <v>22</v>
      </c>
      <c r="J6516" t="str">
        <f>_xlfn.XLOOKUP(Table1_1[[#This Row],[Analyte]],[1]analyte_order!$B:$B,[1]analyte_order!$C:$C)</f>
        <v>72629-94-8</v>
      </c>
      <c r="K6516">
        <f>_xlfn.XLOOKUP(Table1_1[[#This Row],[CAS_rn]],[1]analyte_order!$C:$C,[1]analyte_order!$E:$E)</f>
        <v>10</v>
      </c>
      <c r="L6516" s="3">
        <v>2.98</v>
      </c>
    </row>
    <row r="6517" spans="1:12" x14ac:dyDescent="0.3">
      <c r="A6517" t="s">
        <v>301</v>
      </c>
      <c r="B6517" s="1">
        <v>44427</v>
      </c>
      <c r="C6517" s="1" t="str">
        <f t="shared" si="101"/>
        <v>21231</v>
      </c>
      <c r="D6517" t="s">
        <v>250</v>
      </c>
      <c r="E6517" t="s">
        <v>120</v>
      </c>
      <c r="F6517" t="s">
        <v>115</v>
      </c>
      <c r="G6517">
        <v>26</v>
      </c>
      <c r="H6517">
        <v>269.7</v>
      </c>
      <c r="I6517" t="s">
        <v>23</v>
      </c>
      <c r="J6517" t="str">
        <f>_xlfn.XLOOKUP(Table1_1[[#This Row],[Analyte]],[1]analyte_order!$B:$B,[1]analyte_order!$C:$C)</f>
        <v>376-06-7</v>
      </c>
      <c r="K6517">
        <f>_xlfn.XLOOKUP(Table1_1[[#This Row],[CAS_rn]],[1]analyte_order!$C:$C,[1]analyte_order!$E:$E)</f>
        <v>11</v>
      </c>
      <c r="L6517" s="3">
        <v>2.95</v>
      </c>
    </row>
    <row r="6518" spans="1:12" x14ac:dyDescent="0.3">
      <c r="A6518" t="s">
        <v>301</v>
      </c>
      <c r="B6518" s="1">
        <v>44427</v>
      </c>
      <c r="C6518" s="1" t="str">
        <f t="shared" si="101"/>
        <v>21231</v>
      </c>
      <c r="D6518" t="s">
        <v>250</v>
      </c>
      <c r="E6518" t="s">
        <v>120</v>
      </c>
      <c r="F6518" t="s">
        <v>115</v>
      </c>
      <c r="G6518">
        <v>26</v>
      </c>
      <c r="H6518">
        <v>269.7</v>
      </c>
      <c r="I6518" t="s">
        <v>24</v>
      </c>
      <c r="J6518" t="str">
        <f>_xlfn.XLOOKUP(Table1_1[[#This Row],[Analyte]],[1]analyte_order!$B:$B,[1]analyte_order!$C:$C)</f>
        <v>67905-19-5</v>
      </c>
      <c r="K6518">
        <f>_xlfn.XLOOKUP(Table1_1[[#This Row],[CAS_rn]],[1]analyte_order!$C:$C,[1]analyte_order!$E:$E)</f>
        <v>12</v>
      </c>
      <c r="L6518" s="3">
        <v>4.48E-2</v>
      </c>
    </row>
    <row r="6519" spans="1:12" x14ac:dyDescent="0.3">
      <c r="A6519" t="s">
        <v>301</v>
      </c>
      <c r="B6519" s="1">
        <v>44427</v>
      </c>
      <c r="C6519" s="1" t="str">
        <f t="shared" si="101"/>
        <v>21231</v>
      </c>
      <c r="D6519" t="s">
        <v>250</v>
      </c>
      <c r="E6519" t="s">
        <v>120</v>
      </c>
      <c r="F6519" t="s">
        <v>115</v>
      </c>
      <c r="G6519">
        <v>26</v>
      </c>
      <c r="H6519">
        <v>269.7</v>
      </c>
      <c r="I6519" t="s">
        <v>13</v>
      </c>
      <c r="J6519" t="str">
        <f>_xlfn.XLOOKUP(Table1_1[[#This Row],[Analyte]],[1]analyte_order!$B:$B,[1]analyte_order!$C:$C)</f>
        <v>375-73-5</v>
      </c>
      <c r="K6519">
        <f>_xlfn.XLOOKUP(Table1_1[[#This Row],[CAS_rn]],[1]analyte_order!$C:$C,[1]analyte_order!$E:$E)</f>
        <v>14</v>
      </c>
      <c r="L6519" s="3">
        <v>4.48E-2</v>
      </c>
    </row>
    <row r="6520" spans="1:12" x14ac:dyDescent="0.3">
      <c r="A6520" t="s">
        <v>301</v>
      </c>
      <c r="B6520" s="1">
        <v>44427</v>
      </c>
      <c r="C6520" s="1" t="str">
        <f t="shared" si="101"/>
        <v>21231</v>
      </c>
      <c r="D6520" t="s">
        <v>250</v>
      </c>
      <c r="E6520" t="s">
        <v>120</v>
      </c>
      <c r="F6520" t="s">
        <v>115</v>
      </c>
      <c r="G6520">
        <v>26</v>
      </c>
      <c r="H6520">
        <v>269.7</v>
      </c>
      <c r="I6520" t="s">
        <v>14</v>
      </c>
      <c r="J6520" t="str">
        <f>_xlfn.XLOOKUP(Table1_1[[#This Row],[Analyte]],[1]analyte_order!$B:$B,[1]analyte_order!$C:$C)</f>
        <v>2706-91-4</v>
      </c>
      <c r="K6520">
        <f>_xlfn.XLOOKUP(Table1_1[[#This Row],[CAS_rn]],[1]analyte_order!$C:$C,[1]analyte_order!$E:$E)</f>
        <v>15</v>
      </c>
      <c r="L6520" s="3">
        <v>0.112</v>
      </c>
    </row>
    <row r="6521" spans="1:12" x14ac:dyDescent="0.3">
      <c r="A6521" t="s">
        <v>301</v>
      </c>
      <c r="B6521" s="1">
        <v>44427</v>
      </c>
      <c r="C6521" s="1" t="str">
        <f t="shared" si="101"/>
        <v>21231</v>
      </c>
      <c r="D6521" t="s">
        <v>250</v>
      </c>
      <c r="E6521" t="s">
        <v>120</v>
      </c>
      <c r="F6521" t="s">
        <v>115</v>
      </c>
      <c r="G6521">
        <v>26</v>
      </c>
      <c r="H6521">
        <v>269.7</v>
      </c>
      <c r="I6521" t="s">
        <v>15</v>
      </c>
      <c r="J6521" t="str">
        <f>_xlfn.XLOOKUP(Table1_1[[#This Row],[Analyte]],[1]analyte_order!$B:$B,[1]analyte_order!$C:$C)</f>
        <v>355-46-4</v>
      </c>
      <c r="K6521">
        <f>_xlfn.XLOOKUP(Table1_1[[#This Row],[CAS_rn]],[1]analyte_order!$C:$C,[1]analyte_order!$E:$E)</f>
        <v>16</v>
      </c>
      <c r="L6521" s="3">
        <v>1.63</v>
      </c>
    </row>
    <row r="6522" spans="1:12" x14ac:dyDescent="0.3">
      <c r="A6522" t="s">
        <v>301</v>
      </c>
      <c r="B6522" s="1">
        <v>44427</v>
      </c>
      <c r="C6522" s="1" t="str">
        <f t="shared" si="101"/>
        <v>21231</v>
      </c>
      <c r="D6522" t="s">
        <v>250</v>
      </c>
      <c r="E6522" t="s">
        <v>120</v>
      </c>
      <c r="F6522" t="s">
        <v>115</v>
      </c>
      <c r="G6522">
        <v>26</v>
      </c>
      <c r="H6522">
        <v>269.7</v>
      </c>
      <c r="I6522" t="s">
        <v>16</v>
      </c>
      <c r="J6522" t="str">
        <f>_xlfn.XLOOKUP(Table1_1[[#This Row],[Analyte]],[1]analyte_order!$B:$B,[1]analyte_order!$C:$C)</f>
        <v>375-92-8</v>
      </c>
      <c r="K6522">
        <f>_xlfn.XLOOKUP(Table1_1[[#This Row],[CAS_rn]],[1]analyte_order!$C:$C,[1]analyte_order!$E:$E)</f>
        <v>17</v>
      </c>
      <c r="L6522" s="3">
        <v>0.55800000000000005</v>
      </c>
    </row>
    <row r="6523" spans="1:12" x14ac:dyDescent="0.3">
      <c r="A6523" t="s">
        <v>301</v>
      </c>
      <c r="B6523" s="1">
        <v>44427</v>
      </c>
      <c r="C6523" s="1" t="str">
        <f t="shared" si="101"/>
        <v>21231</v>
      </c>
      <c r="D6523" t="s">
        <v>250</v>
      </c>
      <c r="E6523" t="s">
        <v>120</v>
      </c>
      <c r="F6523" t="s">
        <v>115</v>
      </c>
      <c r="G6523">
        <v>26</v>
      </c>
      <c r="H6523">
        <v>269.7</v>
      </c>
      <c r="I6523" t="s">
        <v>17</v>
      </c>
      <c r="J6523" t="str">
        <f>_xlfn.XLOOKUP(Table1_1[[#This Row],[Analyte]],[1]analyte_order!$B:$B,[1]analyte_order!$C:$C)</f>
        <v>1763-23-1</v>
      </c>
      <c r="K6523">
        <f>_xlfn.XLOOKUP(Table1_1[[#This Row],[CAS_rn]],[1]analyte_order!$C:$C,[1]analyte_order!$E:$E)</f>
        <v>18</v>
      </c>
      <c r="L6523" s="3">
        <v>720</v>
      </c>
    </row>
    <row r="6524" spans="1:12" x14ac:dyDescent="0.3">
      <c r="A6524" t="s">
        <v>301</v>
      </c>
      <c r="B6524" s="1">
        <v>44427</v>
      </c>
      <c r="C6524" s="1" t="str">
        <f t="shared" si="101"/>
        <v>21231</v>
      </c>
      <c r="D6524" t="s">
        <v>250</v>
      </c>
      <c r="E6524" t="s">
        <v>120</v>
      </c>
      <c r="F6524" t="s">
        <v>115</v>
      </c>
      <c r="G6524">
        <v>26</v>
      </c>
      <c r="H6524">
        <v>269.7</v>
      </c>
      <c r="I6524" t="s">
        <v>25</v>
      </c>
      <c r="J6524" t="str">
        <f>_xlfn.XLOOKUP(Table1_1[[#This Row],[Analyte]],[1]analyte_order!$B:$B,[1]analyte_order!$C:$C)</f>
        <v>68259-12-1</v>
      </c>
      <c r="K6524">
        <f>_xlfn.XLOOKUP(Table1_1[[#This Row],[CAS_rn]],[1]analyte_order!$C:$C,[1]analyte_order!$E:$E)</f>
        <v>19</v>
      </c>
      <c r="L6524" s="3">
        <v>6.06</v>
      </c>
    </row>
    <row r="6525" spans="1:12" x14ac:dyDescent="0.3">
      <c r="A6525" t="s">
        <v>301</v>
      </c>
      <c r="B6525" s="1">
        <v>44427</v>
      </c>
      <c r="C6525" s="1" t="str">
        <f t="shared" si="101"/>
        <v>21231</v>
      </c>
      <c r="D6525" t="s">
        <v>250</v>
      </c>
      <c r="E6525" t="s">
        <v>120</v>
      </c>
      <c r="F6525" t="s">
        <v>115</v>
      </c>
      <c r="G6525">
        <v>26</v>
      </c>
      <c r="H6525">
        <v>269.7</v>
      </c>
      <c r="I6525" t="s">
        <v>26</v>
      </c>
      <c r="J6525" t="str">
        <f>_xlfn.XLOOKUP(Table1_1[[#This Row],[Analyte]],[1]analyte_order!$B:$B,[1]analyte_order!$C:$C)</f>
        <v>335-77-3</v>
      </c>
      <c r="K6525">
        <f>_xlfn.XLOOKUP(Table1_1[[#This Row],[CAS_rn]],[1]analyte_order!$C:$C,[1]analyte_order!$E:$E)</f>
        <v>20</v>
      </c>
      <c r="L6525" s="3">
        <v>8.73</v>
      </c>
    </row>
    <row r="6526" spans="1:12" x14ac:dyDescent="0.3">
      <c r="A6526" t="s">
        <v>301</v>
      </c>
      <c r="B6526" s="1">
        <v>44427</v>
      </c>
      <c r="C6526" s="1" t="str">
        <f t="shared" si="101"/>
        <v>21231</v>
      </c>
      <c r="D6526" t="s">
        <v>250</v>
      </c>
      <c r="E6526" t="s">
        <v>120</v>
      </c>
      <c r="F6526" t="s">
        <v>115</v>
      </c>
      <c r="G6526">
        <v>26</v>
      </c>
      <c r="H6526">
        <v>269.7</v>
      </c>
      <c r="I6526" t="s">
        <v>27</v>
      </c>
      <c r="J6526" t="str">
        <f>_xlfn.XLOOKUP(Table1_1[[#This Row],[Analyte]],[1]analyte_order!$B:$B,[1]analyte_order!$C:$C)</f>
        <v>79780-39-5</v>
      </c>
      <c r="K6526">
        <f>_xlfn.XLOOKUP(Table1_1[[#This Row],[CAS_rn]],[1]analyte_order!$C:$C,[1]analyte_order!$E:$E)</f>
        <v>21</v>
      </c>
      <c r="L6526" s="3">
        <v>2.93</v>
      </c>
    </row>
    <row r="6527" spans="1:12" x14ac:dyDescent="0.3">
      <c r="A6527" t="s">
        <v>301</v>
      </c>
      <c r="B6527" s="1">
        <v>44427</v>
      </c>
      <c r="C6527" s="1" t="str">
        <f t="shared" si="101"/>
        <v>21231</v>
      </c>
      <c r="D6527" t="s">
        <v>250</v>
      </c>
      <c r="E6527" t="s">
        <v>120</v>
      </c>
      <c r="F6527" t="s">
        <v>115</v>
      </c>
      <c r="G6527">
        <v>26</v>
      </c>
      <c r="H6527">
        <v>269.7</v>
      </c>
      <c r="I6527" t="s">
        <v>28</v>
      </c>
      <c r="J6527" t="str">
        <f>_xlfn.XLOOKUP(Table1_1[[#This Row],[Analyte]],[1]analyte_order!$B:$B,[1]analyte_order!$C:$C)</f>
        <v>757124-72-4</v>
      </c>
      <c r="K6527">
        <f>_xlfn.XLOOKUP(Table1_1[[#This Row],[CAS_rn]],[1]analyte_order!$C:$C,[1]analyte_order!$E:$E)</f>
        <v>22</v>
      </c>
      <c r="L6527" s="3">
        <v>0.224</v>
      </c>
    </row>
    <row r="6528" spans="1:12" x14ac:dyDescent="0.3">
      <c r="A6528" t="s">
        <v>301</v>
      </c>
      <c r="B6528" s="1">
        <v>44427</v>
      </c>
      <c r="C6528" s="1" t="str">
        <f t="shared" si="101"/>
        <v>21231</v>
      </c>
      <c r="D6528" t="s">
        <v>250</v>
      </c>
      <c r="E6528" t="s">
        <v>120</v>
      </c>
      <c r="F6528" t="s">
        <v>115</v>
      </c>
      <c r="G6528">
        <v>26</v>
      </c>
      <c r="H6528">
        <v>269.7</v>
      </c>
      <c r="I6528" t="s">
        <v>18</v>
      </c>
      <c r="J6528" t="str">
        <f>_xlfn.XLOOKUP(Table1_1[[#This Row],[Analyte]],[1]analyte_order!$B:$B,[1]analyte_order!$C:$C)</f>
        <v>27619-97-2</v>
      </c>
      <c r="K6528">
        <f>_xlfn.XLOOKUP(Table1_1[[#This Row],[CAS_rn]],[1]analyte_order!$C:$C,[1]analyte_order!$E:$E)</f>
        <v>23</v>
      </c>
      <c r="L6528" s="3">
        <v>4.48E-2</v>
      </c>
    </row>
    <row r="6529" spans="1:12" x14ac:dyDescent="0.3">
      <c r="A6529" t="s">
        <v>301</v>
      </c>
      <c r="B6529" s="1">
        <v>44427</v>
      </c>
      <c r="C6529" s="1" t="str">
        <f t="shared" si="101"/>
        <v>21231</v>
      </c>
      <c r="D6529" t="s">
        <v>250</v>
      </c>
      <c r="E6529" t="s">
        <v>120</v>
      </c>
      <c r="F6529" t="s">
        <v>115</v>
      </c>
      <c r="G6529">
        <v>26</v>
      </c>
      <c r="H6529">
        <v>269.7</v>
      </c>
      <c r="I6529" t="s">
        <v>29</v>
      </c>
      <c r="J6529" t="str">
        <f>_xlfn.XLOOKUP(Table1_1[[#This Row],[Analyte]],[1]analyte_order!$B:$B,[1]analyte_order!$C:$C)</f>
        <v>39108-34-4</v>
      </c>
      <c r="K6529">
        <f>_xlfn.XLOOKUP(Table1_1[[#This Row],[CAS_rn]],[1]analyte_order!$C:$C,[1]analyte_order!$E:$E)</f>
        <v>24</v>
      </c>
      <c r="L6529" s="3">
        <v>0.247</v>
      </c>
    </row>
    <row r="6530" spans="1:12" x14ac:dyDescent="0.3">
      <c r="A6530" t="s">
        <v>301</v>
      </c>
      <c r="B6530" s="1">
        <v>44427</v>
      </c>
      <c r="C6530" s="1" t="str">
        <f t="shared" ref="C6530:C6593" si="102">TEXT(B6530,"yy")&amp;TEXT((B6530-DATEVALUE("1/1/"&amp;TEXT(B6530,"yy"))+1),"000")</f>
        <v>21231</v>
      </c>
      <c r="D6530" t="s">
        <v>250</v>
      </c>
      <c r="E6530" t="s">
        <v>120</v>
      </c>
      <c r="F6530" t="s">
        <v>115</v>
      </c>
      <c r="G6530">
        <v>26</v>
      </c>
      <c r="H6530">
        <v>269.7</v>
      </c>
      <c r="I6530" t="s">
        <v>30</v>
      </c>
      <c r="J6530" t="str">
        <f>_xlfn.XLOOKUP(Table1_1[[#This Row],[Analyte]],[1]analyte_order!$B:$B,[1]analyte_order!$C:$C)</f>
        <v>120226-60-0</v>
      </c>
      <c r="K6530">
        <f>_xlfn.XLOOKUP(Table1_1[[#This Row],[CAS_rn]],[1]analyte_order!$C:$C,[1]analyte_order!$E:$E)</f>
        <v>25</v>
      </c>
      <c r="L6530" s="3">
        <v>1.27</v>
      </c>
    </row>
    <row r="6531" spans="1:12" x14ac:dyDescent="0.3">
      <c r="A6531" t="s">
        <v>301</v>
      </c>
      <c r="B6531" s="1">
        <v>44427</v>
      </c>
      <c r="C6531" s="1" t="str">
        <f t="shared" si="102"/>
        <v>21231</v>
      </c>
      <c r="D6531" t="s">
        <v>250</v>
      </c>
      <c r="E6531" t="s">
        <v>120</v>
      </c>
      <c r="F6531" t="s">
        <v>115</v>
      </c>
      <c r="G6531">
        <v>26</v>
      </c>
      <c r="H6531">
        <v>269.7</v>
      </c>
      <c r="I6531" t="s">
        <v>31</v>
      </c>
      <c r="J6531" t="str">
        <f>_xlfn.XLOOKUP(Table1_1[[#This Row],[Analyte]],[1]analyte_order!$B:$B,[1]analyte_order!$C:$C)</f>
        <v>2355-31-9</v>
      </c>
      <c r="K6531">
        <f>_xlfn.XLOOKUP(Table1_1[[#This Row],[CAS_rn]],[1]analyte_order!$C:$C,[1]analyte_order!$E:$E)</f>
        <v>26</v>
      </c>
      <c r="L6531" s="3">
        <v>4.48E-2</v>
      </c>
    </row>
    <row r="6532" spans="1:12" x14ac:dyDescent="0.3">
      <c r="A6532" t="s">
        <v>301</v>
      </c>
      <c r="B6532" s="1">
        <v>44427</v>
      </c>
      <c r="C6532" s="1" t="str">
        <f t="shared" si="102"/>
        <v>21231</v>
      </c>
      <c r="D6532" t="s">
        <v>250</v>
      </c>
      <c r="E6532" t="s">
        <v>120</v>
      </c>
      <c r="F6532" t="s">
        <v>115</v>
      </c>
      <c r="G6532">
        <v>26</v>
      </c>
      <c r="H6532">
        <v>269.7</v>
      </c>
      <c r="I6532" t="s">
        <v>32</v>
      </c>
      <c r="J6532" t="str">
        <f>_xlfn.XLOOKUP(Table1_1[[#This Row],[Analyte]],[1]analyte_order!$B:$B,[1]analyte_order!$C:$C)</f>
        <v>2991-50-6</v>
      </c>
      <c r="K6532">
        <f>_xlfn.XLOOKUP(Table1_1[[#This Row],[CAS_rn]],[1]analyte_order!$C:$C,[1]analyte_order!$E:$E)</f>
        <v>27</v>
      </c>
      <c r="L6532" s="3">
        <v>4.48E-2</v>
      </c>
    </row>
    <row r="6533" spans="1:12" x14ac:dyDescent="0.3">
      <c r="A6533" t="s">
        <v>301</v>
      </c>
      <c r="B6533" s="1">
        <v>44427</v>
      </c>
      <c r="C6533" s="1" t="str">
        <f t="shared" si="102"/>
        <v>21231</v>
      </c>
      <c r="D6533" t="s">
        <v>250</v>
      </c>
      <c r="E6533" t="s">
        <v>120</v>
      </c>
      <c r="F6533" t="s">
        <v>115</v>
      </c>
      <c r="G6533">
        <v>26</v>
      </c>
      <c r="H6533">
        <v>269.7</v>
      </c>
      <c r="I6533" t="s">
        <v>33</v>
      </c>
      <c r="J6533" t="str">
        <f>_xlfn.XLOOKUP(Table1_1[[#This Row],[Analyte]],[1]analyte_order!$B:$B,[1]analyte_order!$C:$C)</f>
        <v>754-91-6</v>
      </c>
      <c r="K6533">
        <f>_xlfn.XLOOKUP(Table1_1[[#This Row],[CAS_rn]],[1]analyte_order!$C:$C,[1]analyte_order!$E:$E)</f>
        <v>28</v>
      </c>
      <c r="L6533" s="3">
        <v>0.52700000000000002</v>
      </c>
    </row>
    <row r="6534" spans="1:12" x14ac:dyDescent="0.3">
      <c r="A6534" t="s">
        <v>301</v>
      </c>
      <c r="B6534" s="1">
        <v>44427</v>
      </c>
      <c r="C6534" s="1" t="str">
        <f t="shared" si="102"/>
        <v>21231</v>
      </c>
      <c r="D6534" t="s">
        <v>250</v>
      </c>
      <c r="E6534" t="s">
        <v>120</v>
      </c>
      <c r="F6534" t="s">
        <v>115</v>
      </c>
      <c r="G6534">
        <v>26</v>
      </c>
      <c r="H6534">
        <v>269.7</v>
      </c>
      <c r="I6534" t="s">
        <v>34</v>
      </c>
      <c r="J6534" t="str">
        <f>_xlfn.XLOOKUP(Table1_1[[#This Row],[Analyte]],[1]analyte_order!$B:$B,[1]analyte_order!$C:$C)</f>
        <v>2806-24-8</v>
      </c>
      <c r="K6534">
        <f>_xlfn.XLOOKUP(Table1_1[[#This Row],[CAS_rn]],[1]analyte_order!$C:$C,[1]analyte_order!$E:$E)</f>
        <v>29</v>
      </c>
      <c r="L6534" s="3">
        <v>0.112</v>
      </c>
    </row>
    <row r="6535" spans="1:12" x14ac:dyDescent="0.3">
      <c r="A6535" t="s">
        <v>301</v>
      </c>
      <c r="B6535" s="1">
        <v>44427</v>
      </c>
      <c r="C6535" s="1" t="str">
        <f t="shared" si="102"/>
        <v>21231</v>
      </c>
      <c r="D6535" t="s">
        <v>250</v>
      </c>
      <c r="E6535" t="s">
        <v>120</v>
      </c>
      <c r="F6535" t="s">
        <v>115</v>
      </c>
      <c r="G6535">
        <v>26</v>
      </c>
      <c r="H6535">
        <v>269.7</v>
      </c>
      <c r="I6535" t="s">
        <v>35</v>
      </c>
      <c r="J6535" t="str">
        <f>_xlfn.XLOOKUP(Table1_1[[#This Row],[Analyte]],[1]analyte_order!$B:$B,[1]analyte_order!$C:$C)</f>
        <v>31506-32-8</v>
      </c>
      <c r="K6535">
        <f>_xlfn.XLOOKUP(Table1_1[[#This Row],[CAS_rn]],[1]analyte_order!$C:$C,[1]analyte_order!$E:$E)</f>
        <v>30</v>
      </c>
      <c r="L6535" s="3">
        <v>0.224</v>
      </c>
    </row>
    <row r="6536" spans="1:12" x14ac:dyDescent="0.3">
      <c r="A6536" t="s">
        <v>301</v>
      </c>
      <c r="B6536" s="1">
        <v>44427</v>
      </c>
      <c r="C6536" s="1" t="str">
        <f t="shared" si="102"/>
        <v>21231</v>
      </c>
      <c r="D6536" t="s">
        <v>250</v>
      </c>
      <c r="E6536" t="s">
        <v>120</v>
      </c>
      <c r="F6536" t="s">
        <v>115</v>
      </c>
      <c r="G6536">
        <v>26</v>
      </c>
      <c r="H6536">
        <v>269.7</v>
      </c>
      <c r="I6536" t="s">
        <v>36</v>
      </c>
      <c r="J6536" t="str">
        <f>_xlfn.XLOOKUP(Table1_1[[#This Row],[Analyte]],[1]analyte_order!$B:$B,[1]analyte_order!$C:$C)</f>
        <v>4151-50-2</v>
      </c>
      <c r="K6536">
        <f>_xlfn.XLOOKUP(Table1_1[[#This Row],[CAS_rn]],[1]analyte_order!$C:$C,[1]analyte_order!$E:$E)</f>
        <v>31</v>
      </c>
      <c r="L6536" s="3">
        <v>4.48E-2</v>
      </c>
    </row>
    <row r="6537" spans="1:12" x14ac:dyDescent="0.3">
      <c r="A6537" t="s">
        <v>301</v>
      </c>
      <c r="B6537" s="1">
        <v>44427</v>
      </c>
      <c r="C6537" s="1" t="str">
        <f t="shared" si="102"/>
        <v>21231</v>
      </c>
      <c r="D6537" t="s">
        <v>250</v>
      </c>
      <c r="E6537" t="s">
        <v>120</v>
      </c>
      <c r="F6537" t="s">
        <v>115</v>
      </c>
      <c r="G6537">
        <v>26</v>
      </c>
      <c r="H6537">
        <v>269.7</v>
      </c>
      <c r="I6537" t="s">
        <v>37</v>
      </c>
      <c r="J6537" t="str">
        <f>_xlfn.XLOOKUP(Table1_1[[#This Row],[Analyte]],[1]analyte_order!$B:$B,[1]analyte_order!$C:$C)</f>
        <v>13252-13-6</v>
      </c>
      <c r="K6537">
        <f>_xlfn.XLOOKUP(Table1_1[[#This Row],[CAS_rn]],[1]analyte_order!$C:$C,[1]analyte_order!$E:$E)</f>
        <v>34</v>
      </c>
      <c r="L6537" s="3">
        <v>4.48E-2</v>
      </c>
    </row>
    <row r="6538" spans="1:12" x14ac:dyDescent="0.3">
      <c r="A6538" t="s">
        <v>301</v>
      </c>
      <c r="B6538" s="1">
        <v>44427</v>
      </c>
      <c r="C6538" s="1" t="str">
        <f t="shared" si="102"/>
        <v>21231</v>
      </c>
      <c r="D6538" t="s">
        <v>250</v>
      </c>
      <c r="E6538" t="s">
        <v>120</v>
      </c>
      <c r="F6538" t="s">
        <v>115</v>
      </c>
      <c r="G6538">
        <v>26</v>
      </c>
      <c r="H6538">
        <v>269.7</v>
      </c>
      <c r="I6538" t="s">
        <v>38</v>
      </c>
      <c r="J6538" t="str">
        <f>_xlfn.XLOOKUP(Table1_1[[#This Row],[Analyte]],[1]analyte_order!$B:$B,[1]analyte_order!$C:$C)</f>
        <v>919005-14-4</v>
      </c>
      <c r="K6538">
        <f>_xlfn.XLOOKUP(Table1_1[[#This Row],[CAS_rn]],[1]analyte_order!$C:$C,[1]analyte_order!$E:$E)</f>
        <v>35</v>
      </c>
      <c r="L6538" s="3">
        <v>4.48E-2</v>
      </c>
    </row>
    <row r="6539" spans="1:12" x14ac:dyDescent="0.3">
      <c r="A6539" t="s">
        <v>301</v>
      </c>
      <c r="B6539" s="1">
        <v>44427</v>
      </c>
      <c r="C6539" s="1" t="str">
        <f t="shared" si="102"/>
        <v>21231</v>
      </c>
      <c r="D6539" t="s">
        <v>250</v>
      </c>
      <c r="E6539" t="s">
        <v>120</v>
      </c>
      <c r="F6539" t="s">
        <v>115</v>
      </c>
      <c r="G6539">
        <v>26</v>
      </c>
      <c r="H6539">
        <v>269.7</v>
      </c>
      <c r="I6539" t="s">
        <v>39</v>
      </c>
      <c r="J6539" t="str">
        <f>_xlfn.XLOOKUP(Table1_1[[#This Row],[Analyte]],[1]analyte_order!$B:$B,[1]analyte_order!$C:$C)</f>
        <v>756426-58-1</v>
      </c>
      <c r="K6539">
        <f>_xlfn.XLOOKUP(Table1_1[[#This Row],[CAS_rn]],[1]analyte_order!$C:$C,[1]analyte_order!$E:$E)</f>
        <v>36</v>
      </c>
      <c r="L6539" s="3">
        <v>0.224</v>
      </c>
    </row>
    <row r="6540" spans="1:12" x14ac:dyDescent="0.3">
      <c r="A6540" t="s">
        <v>301</v>
      </c>
      <c r="B6540" s="1">
        <v>44427</v>
      </c>
      <c r="C6540" s="1" t="str">
        <f t="shared" si="102"/>
        <v>21231</v>
      </c>
      <c r="D6540" t="s">
        <v>250</v>
      </c>
      <c r="E6540" t="s">
        <v>120</v>
      </c>
      <c r="F6540" t="s">
        <v>115</v>
      </c>
      <c r="G6540">
        <v>26</v>
      </c>
      <c r="H6540">
        <v>269.7</v>
      </c>
      <c r="I6540" t="s">
        <v>40</v>
      </c>
      <c r="J6540" t="str">
        <f>_xlfn.XLOOKUP(Table1_1[[#This Row],[Analyte]],[1]analyte_order!$B:$B,[1]analyte_order!$C:$C)</f>
        <v>763051-92-9</v>
      </c>
      <c r="K6540">
        <f>_xlfn.XLOOKUP(Table1_1[[#This Row],[CAS_rn]],[1]analyte_order!$C:$C,[1]analyte_order!$E:$E)</f>
        <v>37</v>
      </c>
      <c r="L6540" s="3">
        <v>0.224</v>
      </c>
    </row>
    <row r="6541" spans="1:12" x14ac:dyDescent="0.3">
      <c r="A6541" t="s">
        <v>301</v>
      </c>
      <c r="B6541" s="1">
        <v>44427</v>
      </c>
      <c r="C6541" s="1" t="str">
        <f t="shared" si="102"/>
        <v>21231</v>
      </c>
      <c r="D6541" t="s">
        <v>250</v>
      </c>
      <c r="E6541" t="s">
        <v>120</v>
      </c>
      <c r="F6541" t="s">
        <v>115</v>
      </c>
      <c r="G6541">
        <v>26</v>
      </c>
      <c r="H6541">
        <v>269.7</v>
      </c>
      <c r="I6541" t="s">
        <v>41</v>
      </c>
      <c r="J6541" t="str">
        <f>_xlfn.XLOOKUP(Table1_1[[#This Row],[Analyte]],[1]analyte_order!$B:$B,[1]analyte_order!$C:$C)</f>
        <v>356-02-5</v>
      </c>
      <c r="K6541">
        <f>_xlfn.XLOOKUP(Table1_1[[#This Row],[CAS_rn]],[1]analyte_order!$C:$C,[1]analyte_order!$E:$E)</f>
        <v>38</v>
      </c>
      <c r="L6541" s="3">
        <v>0.44800000000000001</v>
      </c>
    </row>
    <row r="6542" spans="1:12" x14ac:dyDescent="0.3">
      <c r="A6542" t="s">
        <v>301</v>
      </c>
      <c r="B6542" s="1">
        <v>44427</v>
      </c>
      <c r="C6542" s="1" t="str">
        <f t="shared" si="102"/>
        <v>21231</v>
      </c>
      <c r="D6542" t="s">
        <v>250</v>
      </c>
      <c r="E6542" t="s">
        <v>120</v>
      </c>
      <c r="F6542" t="s">
        <v>115</v>
      </c>
      <c r="G6542">
        <v>26</v>
      </c>
      <c r="H6542">
        <v>269.7</v>
      </c>
      <c r="I6542" t="s">
        <v>42</v>
      </c>
      <c r="J6542" t="str">
        <f>_xlfn.XLOOKUP(Table1_1[[#This Row],[Analyte]],[1]analyte_order!$B:$B,[1]analyte_order!$C:$C)</f>
        <v>914637-49-3</v>
      </c>
      <c r="K6542">
        <f>_xlfn.XLOOKUP(Table1_1[[#This Row],[CAS_rn]],[1]analyte_order!$C:$C,[1]analyte_order!$E:$E)</f>
        <v>39</v>
      </c>
      <c r="L6542" s="3">
        <v>0.224</v>
      </c>
    </row>
    <row r="6543" spans="1:12" x14ac:dyDescent="0.3">
      <c r="A6543" t="s">
        <v>301</v>
      </c>
      <c r="B6543" s="1">
        <v>44427</v>
      </c>
      <c r="C6543" s="1" t="str">
        <f t="shared" si="102"/>
        <v>21231</v>
      </c>
      <c r="D6543" t="s">
        <v>250</v>
      </c>
      <c r="E6543" t="s">
        <v>120</v>
      </c>
      <c r="F6543" t="s">
        <v>115</v>
      </c>
      <c r="G6543">
        <v>26</v>
      </c>
      <c r="H6543">
        <v>269.7</v>
      </c>
      <c r="I6543" t="s">
        <v>43</v>
      </c>
      <c r="J6543" t="str">
        <f>_xlfn.XLOOKUP(Table1_1[[#This Row],[Analyte]],[1]analyte_order!$B:$B,[1]analyte_order!$C:$C)</f>
        <v>812-70-4</v>
      </c>
      <c r="K6543">
        <f>_xlfn.XLOOKUP(Table1_1[[#This Row],[CAS_rn]],[1]analyte_order!$C:$C,[1]analyte_order!$E:$E)</f>
        <v>40</v>
      </c>
      <c r="L6543" s="3">
        <v>0.112</v>
      </c>
    </row>
    <row r="6544" spans="1:12" x14ac:dyDescent="0.3">
      <c r="A6544" t="s">
        <v>301</v>
      </c>
      <c r="B6544" s="1">
        <v>44427</v>
      </c>
      <c r="C6544" s="1" t="str">
        <f t="shared" si="102"/>
        <v>21231</v>
      </c>
      <c r="D6544" t="s">
        <v>250</v>
      </c>
      <c r="E6544" t="s">
        <v>120</v>
      </c>
      <c r="F6544" t="s">
        <v>115</v>
      </c>
      <c r="G6544">
        <v>26</v>
      </c>
      <c r="H6544">
        <v>269.7</v>
      </c>
      <c r="I6544" t="s">
        <v>44</v>
      </c>
      <c r="J6544" t="str">
        <f>_xlfn.XLOOKUP(Table1_1[[#This Row],[Analyte]],[1]analyte_order!$B:$B,[1]analyte_order!$C:$C)</f>
        <v>53826-12-3</v>
      </c>
      <c r="K6544">
        <f>_xlfn.XLOOKUP(Table1_1[[#This Row],[CAS_rn]],[1]analyte_order!$C:$C,[1]analyte_order!$E:$E)</f>
        <v>41</v>
      </c>
      <c r="L6544" s="3">
        <v>0.112</v>
      </c>
    </row>
    <row r="6545" spans="1:12" x14ac:dyDescent="0.3">
      <c r="A6545" t="s">
        <v>301</v>
      </c>
      <c r="B6545" s="1">
        <v>44427</v>
      </c>
      <c r="C6545" s="1" t="str">
        <f t="shared" si="102"/>
        <v>21231</v>
      </c>
      <c r="D6545" t="s">
        <v>250</v>
      </c>
      <c r="E6545" t="s">
        <v>120</v>
      </c>
      <c r="F6545" t="s">
        <v>115</v>
      </c>
      <c r="G6545">
        <v>26</v>
      </c>
      <c r="H6545">
        <v>269.7</v>
      </c>
      <c r="I6545" t="s">
        <v>45</v>
      </c>
      <c r="J6545" t="str">
        <f>_xlfn.XLOOKUP(Table1_1[[#This Row],[Analyte]],[1]analyte_order!$B:$B,[1]analyte_order!$C:$C)</f>
        <v>27854-31-5</v>
      </c>
      <c r="K6545">
        <f>_xlfn.XLOOKUP(Table1_1[[#This Row],[CAS_rn]],[1]analyte_order!$C:$C,[1]analyte_order!$E:$E)</f>
        <v>42</v>
      </c>
      <c r="L6545" s="3">
        <v>0.44800000000000001</v>
      </c>
    </row>
    <row r="6546" spans="1:12" x14ac:dyDescent="0.3">
      <c r="A6546" t="s">
        <v>301</v>
      </c>
      <c r="B6546" s="1">
        <v>44427</v>
      </c>
      <c r="C6546" s="1" t="str">
        <f t="shared" si="102"/>
        <v>21231</v>
      </c>
      <c r="D6546" t="s">
        <v>250</v>
      </c>
      <c r="E6546" t="s">
        <v>120</v>
      </c>
      <c r="F6546" t="s">
        <v>115</v>
      </c>
      <c r="G6546">
        <v>26</v>
      </c>
      <c r="H6546">
        <v>269.7</v>
      </c>
      <c r="I6546" t="s">
        <v>46</v>
      </c>
      <c r="J6546" t="str">
        <f>_xlfn.XLOOKUP(Table1_1[[#This Row],[Analyte]],[1]analyte_order!$B:$B,[1]analyte_order!$C:$C)</f>
        <v>53826-13-4</v>
      </c>
      <c r="K6546">
        <f>_xlfn.XLOOKUP(Table1_1[[#This Row],[CAS_rn]],[1]analyte_order!$C:$C,[1]analyte_order!$E:$E)</f>
        <v>43</v>
      </c>
      <c r="L6546" s="3">
        <v>0.44800000000000001</v>
      </c>
    </row>
    <row r="6547" spans="1:12" x14ac:dyDescent="0.3">
      <c r="A6547" t="s">
        <v>301</v>
      </c>
      <c r="B6547" s="1">
        <v>44427</v>
      </c>
      <c r="C6547" s="1" t="str">
        <f t="shared" si="102"/>
        <v>21231</v>
      </c>
      <c r="D6547" t="s">
        <v>250</v>
      </c>
      <c r="E6547" t="s">
        <v>120</v>
      </c>
      <c r="F6547" t="s">
        <v>115</v>
      </c>
      <c r="G6547">
        <v>26</v>
      </c>
      <c r="H6547">
        <v>269.7</v>
      </c>
      <c r="I6547" t="s">
        <v>47</v>
      </c>
      <c r="J6547" t="str">
        <f>_xlfn.XLOOKUP(Table1_1[[#This Row],[Analyte]],[1]analyte_order!$B:$B,[1]analyte_order!$C:$C)</f>
        <v>161094-75-3</v>
      </c>
      <c r="K6547">
        <f>_xlfn.XLOOKUP(Table1_1[[#This Row],[CAS_rn]],[1]analyte_order!$C:$C,[1]analyte_order!$E:$E)</f>
        <v>44</v>
      </c>
      <c r="L6547" s="3">
        <v>4.48E-2</v>
      </c>
    </row>
    <row r="6548" spans="1:12" x14ac:dyDescent="0.3">
      <c r="A6548" t="s">
        <v>301</v>
      </c>
      <c r="B6548" s="1">
        <v>44427</v>
      </c>
      <c r="C6548" s="1" t="str">
        <f t="shared" si="102"/>
        <v>21231</v>
      </c>
      <c r="D6548" t="s">
        <v>250</v>
      </c>
      <c r="E6548" t="s">
        <v>120</v>
      </c>
      <c r="F6548" t="s">
        <v>115</v>
      </c>
      <c r="G6548">
        <v>26</v>
      </c>
      <c r="H6548">
        <v>269.7</v>
      </c>
      <c r="I6548" t="s">
        <v>48</v>
      </c>
      <c r="J6548" t="str">
        <f>_xlfn.XLOOKUP(Table1_1[[#This Row],[Analyte]],[1]analyte_order!$B:$B,[1]analyte_order!$C:$C)</f>
        <v>70887-84-2</v>
      </c>
      <c r="K6548">
        <f>_xlfn.XLOOKUP(Table1_1[[#This Row],[CAS_rn]],[1]analyte_order!$C:$C,[1]analyte_order!$E:$E)</f>
        <v>45</v>
      </c>
      <c r="L6548" s="3">
        <v>4.48E-2</v>
      </c>
    </row>
    <row r="6549" spans="1:12" x14ac:dyDescent="0.3">
      <c r="A6549" t="s">
        <v>301</v>
      </c>
      <c r="B6549" s="1">
        <v>44427</v>
      </c>
      <c r="C6549" s="1" t="str">
        <f t="shared" si="102"/>
        <v>21231</v>
      </c>
      <c r="D6549" t="s">
        <v>250</v>
      </c>
      <c r="E6549" t="s">
        <v>120</v>
      </c>
      <c r="F6549" t="s">
        <v>115</v>
      </c>
      <c r="G6549">
        <v>26</v>
      </c>
      <c r="H6549">
        <v>269.7</v>
      </c>
      <c r="I6549" t="s">
        <v>49</v>
      </c>
      <c r="J6549" t="str">
        <f>_xlfn.XLOOKUP(Table1_1[[#This Row],[Analyte]],[1]analyte_order!$B:$B,[1]analyte_order!$C:$C)</f>
        <v>57677-95-9</v>
      </c>
      <c r="K6549">
        <f>_xlfn.XLOOKUP(Table1_1[[#This Row],[CAS_rn]],[1]analyte_order!$C:$C,[1]analyte_order!$E:$E)</f>
        <v>46</v>
      </c>
      <c r="L6549" s="3">
        <v>4.48E-2</v>
      </c>
    </row>
    <row r="6550" spans="1:12" x14ac:dyDescent="0.3">
      <c r="A6550" t="s">
        <v>301</v>
      </c>
      <c r="B6550" s="1">
        <v>44427</v>
      </c>
      <c r="C6550" s="1" t="str">
        <f t="shared" si="102"/>
        <v>21231</v>
      </c>
      <c r="D6550" t="s">
        <v>250</v>
      </c>
      <c r="E6550" t="s">
        <v>120</v>
      </c>
      <c r="F6550" t="s">
        <v>115</v>
      </c>
      <c r="G6550">
        <v>26</v>
      </c>
      <c r="H6550">
        <v>269.7</v>
      </c>
      <c r="I6550" t="s">
        <v>50</v>
      </c>
      <c r="J6550" t="str">
        <f>_xlfn.XLOOKUP(Table1_1[[#This Row],[Analyte]],[1]analyte_order!$B:$B,[1]analyte_order!$C:$C)</f>
        <v>30334-69-1</v>
      </c>
      <c r="K6550">
        <f>_xlfn.XLOOKUP(Table1_1[[#This Row],[CAS_rn]],[1]analyte_order!$C:$C,[1]analyte_order!$E:$E)</f>
        <v>51</v>
      </c>
      <c r="L6550" s="3">
        <v>1.26</v>
      </c>
    </row>
    <row r="6551" spans="1:12" x14ac:dyDescent="0.3">
      <c r="A6551" t="s">
        <v>301</v>
      </c>
      <c r="B6551" s="1">
        <v>44427</v>
      </c>
      <c r="C6551" s="1" t="str">
        <f t="shared" si="102"/>
        <v>21231</v>
      </c>
      <c r="D6551" t="s">
        <v>250</v>
      </c>
      <c r="E6551" t="s">
        <v>120</v>
      </c>
      <c r="F6551" t="s">
        <v>115</v>
      </c>
      <c r="G6551">
        <v>26</v>
      </c>
      <c r="H6551">
        <v>269.7</v>
      </c>
      <c r="I6551" t="s">
        <v>51</v>
      </c>
      <c r="J6551" t="str">
        <f>_xlfn.XLOOKUP(Table1_1[[#This Row],[Analyte]],[1]analyte_order!$B:$B,[1]analyte_order!$C:$C)</f>
        <v>41997-13-1</v>
      </c>
      <c r="K6551">
        <f>_xlfn.XLOOKUP(Table1_1[[#This Row],[CAS_rn]],[1]analyte_order!$C:$C,[1]analyte_order!$E:$E)</f>
        <v>52</v>
      </c>
      <c r="L6551" s="3">
        <v>0.224</v>
      </c>
    </row>
    <row r="6552" spans="1:12" x14ac:dyDescent="0.3">
      <c r="A6552" t="s">
        <v>301</v>
      </c>
      <c r="B6552" s="1">
        <v>44427</v>
      </c>
      <c r="C6552" s="1" t="str">
        <f t="shared" si="102"/>
        <v>21231</v>
      </c>
      <c r="D6552" t="s">
        <v>250</v>
      </c>
      <c r="E6552" t="s">
        <v>120</v>
      </c>
      <c r="F6552" t="s">
        <v>115</v>
      </c>
      <c r="G6552">
        <v>26</v>
      </c>
      <c r="H6552">
        <v>269.7</v>
      </c>
      <c r="I6552" t="s">
        <v>52</v>
      </c>
      <c r="J6552" t="str">
        <f>_xlfn.XLOOKUP(Table1_1[[#This Row],[Analyte]],[1]analyte_order!$B:$B,[1]analyte_order!$C:$C)</f>
        <v>423-41-6</v>
      </c>
      <c r="K6552">
        <f>_xlfn.XLOOKUP(Table1_1[[#This Row],[CAS_rn]],[1]analyte_order!$C:$C,[1]analyte_order!$E:$E)</f>
        <v>53</v>
      </c>
      <c r="L6552" s="3">
        <v>0.224</v>
      </c>
    </row>
    <row r="6553" spans="1:12" x14ac:dyDescent="0.3">
      <c r="A6553" t="s">
        <v>301</v>
      </c>
      <c r="B6553" s="1">
        <v>44427</v>
      </c>
      <c r="C6553" s="1" t="str">
        <f t="shared" si="102"/>
        <v>21231</v>
      </c>
      <c r="D6553" t="s">
        <v>250</v>
      </c>
      <c r="E6553" t="s">
        <v>120</v>
      </c>
      <c r="F6553" t="s">
        <v>115</v>
      </c>
      <c r="G6553">
        <v>26</v>
      </c>
      <c r="H6553">
        <v>269.7</v>
      </c>
      <c r="I6553" t="s">
        <v>53</v>
      </c>
      <c r="J6553" t="str">
        <f>_xlfn.XLOOKUP(Table1_1[[#This Row],[Analyte]],[1]analyte_order!$B:$B,[1]analyte_order!$C:$C)</f>
        <v>777011-38-8</v>
      </c>
      <c r="K6553">
        <f>_xlfn.XLOOKUP(Table1_1[[#This Row],[CAS_rn]],[1]analyte_order!$C:$C,[1]analyte_order!$E:$E)</f>
        <v>54</v>
      </c>
      <c r="L6553" s="3">
        <v>1.24</v>
      </c>
    </row>
    <row r="6554" spans="1:12" x14ac:dyDescent="0.3">
      <c r="A6554" t="s">
        <v>301</v>
      </c>
      <c r="B6554" s="1">
        <v>44427</v>
      </c>
      <c r="C6554" s="1" t="str">
        <f t="shared" si="102"/>
        <v>21231</v>
      </c>
      <c r="D6554" t="s">
        <v>250</v>
      </c>
      <c r="E6554" t="s">
        <v>120</v>
      </c>
      <c r="F6554" t="s">
        <v>115</v>
      </c>
      <c r="G6554">
        <v>26</v>
      </c>
      <c r="H6554">
        <v>269.7</v>
      </c>
      <c r="I6554" t="s">
        <v>54</v>
      </c>
      <c r="J6554" t="str">
        <f>_xlfn.XLOOKUP(Table1_1[[#This Row],[Analyte]],[1]analyte_order!$B:$B,[1]analyte_order!$C:$C)</f>
        <v>646-83-3</v>
      </c>
      <c r="K6554">
        <f>_xlfn.XLOOKUP(Table1_1[[#This Row],[CAS_rn]],[1]analyte_order!$C:$C,[1]analyte_order!$E:$E)</f>
        <v>55</v>
      </c>
      <c r="L6554" s="3">
        <v>4.48E-2</v>
      </c>
    </row>
    <row r="6555" spans="1:12" x14ac:dyDescent="0.3">
      <c r="A6555" t="s">
        <v>301</v>
      </c>
      <c r="B6555" s="1">
        <v>44427</v>
      </c>
      <c r="C6555" s="1" t="str">
        <f t="shared" si="102"/>
        <v>21231</v>
      </c>
      <c r="D6555" t="s">
        <v>250</v>
      </c>
      <c r="E6555" t="s">
        <v>120</v>
      </c>
      <c r="F6555" t="s">
        <v>115</v>
      </c>
      <c r="G6555">
        <v>26</v>
      </c>
      <c r="H6555">
        <v>269.7</v>
      </c>
      <c r="I6555" t="s">
        <v>55</v>
      </c>
      <c r="J6555" t="str">
        <f>_xlfn.XLOOKUP(Table1_1[[#This Row],[Analyte]],[1]analyte_order!$B:$B,[1]analyte_order!$C:$C)</f>
        <v>678-41-1</v>
      </c>
      <c r="K6555">
        <f>_xlfn.XLOOKUP(Table1_1[[#This Row],[CAS_rn]],[1]analyte_order!$C:$C,[1]analyte_order!$E:$E)</f>
        <v>56</v>
      </c>
      <c r="L6555" s="3">
        <v>4.48E-2</v>
      </c>
    </row>
    <row r="6556" spans="1:12" x14ac:dyDescent="0.3">
      <c r="A6556" t="s">
        <v>301</v>
      </c>
      <c r="B6556" s="1">
        <v>44427</v>
      </c>
      <c r="C6556" s="1" t="str">
        <f t="shared" si="102"/>
        <v>21231</v>
      </c>
      <c r="D6556" t="s">
        <v>250</v>
      </c>
      <c r="E6556" t="s">
        <v>120</v>
      </c>
      <c r="F6556" t="s">
        <v>115</v>
      </c>
      <c r="G6556">
        <v>26</v>
      </c>
      <c r="H6556">
        <v>269.7</v>
      </c>
      <c r="I6556" t="s">
        <v>56</v>
      </c>
      <c r="J6556" t="str">
        <f>_xlfn.XLOOKUP(Table1_1[[#This Row],[Analyte]],[1]analyte_order!$B:$B,[1]analyte_order!$C:$C)</f>
        <v>2965-52-8</v>
      </c>
      <c r="K6556">
        <f>_xlfn.XLOOKUP(Table1_1[[#This Row],[CAS_rn]],[1]analyte_order!$C:$C,[1]analyte_order!$E:$E)</f>
        <v>57</v>
      </c>
      <c r="L6556" s="3">
        <v>4.48E-2</v>
      </c>
    </row>
    <row r="6557" spans="1:12" x14ac:dyDescent="0.3">
      <c r="A6557" t="s">
        <v>302</v>
      </c>
      <c r="B6557" s="1">
        <v>44427</v>
      </c>
      <c r="C6557" s="1" t="str">
        <f t="shared" si="102"/>
        <v>21231</v>
      </c>
      <c r="D6557" t="s">
        <v>250</v>
      </c>
      <c r="E6557" t="s">
        <v>120</v>
      </c>
      <c r="F6557" t="s">
        <v>190</v>
      </c>
      <c r="G6557">
        <v>26</v>
      </c>
      <c r="H6557">
        <v>269.7</v>
      </c>
      <c r="I6557" t="s">
        <v>7</v>
      </c>
      <c r="J6557" t="str">
        <f>_xlfn.XLOOKUP(Table1_1[[#This Row],[Analyte]],[1]analyte_order!$B:$B,[1]analyte_order!$C:$C)</f>
        <v>375-22-4</v>
      </c>
      <c r="K6557">
        <f>_xlfn.XLOOKUP(Table1_1[[#This Row],[CAS_rn]],[1]analyte_order!$C:$C,[1]analyte_order!$E:$E)</f>
        <v>1</v>
      </c>
      <c r="L6557" s="3">
        <v>0.44950000000000001</v>
      </c>
    </row>
    <row r="6558" spans="1:12" x14ac:dyDescent="0.3">
      <c r="A6558" t="s">
        <v>302</v>
      </c>
      <c r="B6558" s="1">
        <v>44427</v>
      </c>
      <c r="C6558" s="1" t="str">
        <f t="shared" si="102"/>
        <v>21231</v>
      </c>
      <c r="D6558" t="s">
        <v>250</v>
      </c>
      <c r="E6558" t="s">
        <v>120</v>
      </c>
      <c r="F6558" t="s">
        <v>190</v>
      </c>
      <c r="G6558">
        <v>26</v>
      </c>
      <c r="H6558">
        <v>269.7</v>
      </c>
      <c r="I6558" t="s">
        <v>8</v>
      </c>
      <c r="J6558" t="str">
        <f>_xlfn.XLOOKUP(Table1_1[[#This Row],[Analyte]],[1]analyte_order!$B:$B,[1]analyte_order!$C:$C)</f>
        <v>2706-90-3</v>
      </c>
      <c r="K6558">
        <f>_xlfn.XLOOKUP(Table1_1[[#This Row],[CAS_rn]],[1]analyte_order!$C:$C,[1]analyte_order!$E:$E)</f>
        <v>2</v>
      </c>
      <c r="L6558" s="3">
        <v>0.1125</v>
      </c>
    </row>
    <row r="6559" spans="1:12" x14ac:dyDescent="0.3">
      <c r="A6559" t="s">
        <v>302</v>
      </c>
      <c r="B6559" s="1">
        <v>44427</v>
      </c>
      <c r="C6559" s="1" t="str">
        <f t="shared" si="102"/>
        <v>21231</v>
      </c>
      <c r="D6559" t="s">
        <v>250</v>
      </c>
      <c r="E6559" t="s">
        <v>120</v>
      </c>
      <c r="F6559" t="s">
        <v>190</v>
      </c>
      <c r="G6559">
        <v>26</v>
      </c>
      <c r="H6559">
        <v>269.7</v>
      </c>
      <c r="I6559" t="s">
        <v>9</v>
      </c>
      <c r="J6559" t="str">
        <f>_xlfn.XLOOKUP(Table1_1[[#This Row],[Analyte]],[1]analyte_order!$B:$B,[1]analyte_order!$C:$C)</f>
        <v>307-24-4</v>
      </c>
      <c r="K6559">
        <f>_xlfn.XLOOKUP(Table1_1[[#This Row],[CAS_rn]],[1]analyte_order!$C:$C,[1]analyte_order!$E:$E)</f>
        <v>3</v>
      </c>
      <c r="L6559" s="3">
        <v>4.4949999999999997E-2</v>
      </c>
    </row>
    <row r="6560" spans="1:12" x14ac:dyDescent="0.3">
      <c r="A6560" t="s">
        <v>302</v>
      </c>
      <c r="B6560" s="1">
        <v>44427</v>
      </c>
      <c r="C6560" s="1" t="str">
        <f t="shared" si="102"/>
        <v>21231</v>
      </c>
      <c r="D6560" t="s">
        <v>250</v>
      </c>
      <c r="E6560" t="s">
        <v>120</v>
      </c>
      <c r="F6560" t="s">
        <v>190</v>
      </c>
      <c r="G6560">
        <v>26</v>
      </c>
      <c r="H6560">
        <v>269.7</v>
      </c>
      <c r="I6560" t="s">
        <v>10</v>
      </c>
      <c r="J6560" t="str">
        <f>_xlfn.XLOOKUP(Table1_1[[#This Row],[Analyte]],[1]analyte_order!$B:$B,[1]analyte_order!$C:$C)</f>
        <v>375-85-9</v>
      </c>
      <c r="K6560">
        <f>_xlfn.XLOOKUP(Table1_1[[#This Row],[CAS_rn]],[1]analyte_order!$C:$C,[1]analyte_order!$E:$E)</f>
        <v>4</v>
      </c>
      <c r="L6560" s="3">
        <v>4.4949999999999997E-2</v>
      </c>
    </row>
    <row r="6561" spans="1:12" x14ac:dyDescent="0.3">
      <c r="A6561" t="s">
        <v>302</v>
      </c>
      <c r="B6561" s="1">
        <v>44427</v>
      </c>
      <c r="C6561" s="1" t="str">
        <f t="shared" si="102"/>
        <v>21231</v>
      </c>
      <c r="D6561" t="s">
        <v>250</v>
      </c>
      <c r="E6561" t="s">
        <v>120</v>
      </c>
      <c r="F6561" t="s">
        <v>190</v>
      </c>
      <c r="G6561">
        <v>26</v>
      </c>
      <c r="H6561">
        <v>269.7</v>
      </c>
      <c r="I6561" t="s">
        <v>11</v>
      </c>
      <c r="J6561" t="str">
        <f>_xlfn.XLOOKUP(Table1_1[[#This Row],[Analyte]],[1]analyte_order!$B:$B,[1]analyte_order!$C:$C)</f>
        <v>335-67-1</v>
      </c>
      <c r="K6561">
        <f>_xlfn.XLOOKUP(Table1_1[[#This Row],[CAS_rn]],[1]analyte_order!$C:$C,[1]analyte_order!$E:$E)</f>
        <v>5</v>
      </c>
      <c r="L6561" s="3">
        <v>4.4949999999999997E-2</v>
      </c>
    </row>
    <row r="6562" spans="1:12" x14ac:dyDescent="0.3">
      <c r="A6562" t="s">
        <v>302</v>
      </c>
      <c r="B6562" s="1">
        <v>44427</v>
      </c>
      <c r="C6562" s="1" t="str">
        <f t="shared" si="102"/>
        <v>21231</v>
      </c>
      <c r="D6562" t="s">
        <v>250</v>
      </c>
      <c r="E6562" t="s">
        <v>120</v>
      </c>
      <c r="F6562" t="s">
        <v>190</v>
      </c>
      <c r="G6562">
        <v>26</v>
      </c>
      <c r="H6562">
        <v>269.7</v>
      </c>
      <c r="I6562" t="s">
        <v>12</v>
      </c>
      <c r="J6562" t="str">
        <f>_xlfn.XLOOKUP(Table1_1[[#This Row],[Analyte]],[1]analyte_order!$B:$B,[1]analyte_order!$C:$C)</f>
        <v>375-95-1</v>
      </c>
      <c r="K6562">
        <f>_xlfn.XLOOKUP(Table1_1[[#This Row],[CAS_rn]],[1]analyte_order!$C:$C,[1]analyte_order!$E:$E)</f>
        <v>6</v>
      </c>
      <c r="L6562" s="3">
        <v>4.4949999999999997E-2</v>
      </c>
    </row>
    <row r="6563" spans="1:12" x14ac:dyDescent="0.3">
      <c r="A6563" t="s">
        <v>302</v>
      </c>
      <c r="B6563" s="1">
        <v>44427</v>
      </c>
      <c r="C6563" s="1" t="str">
        <f t="shared" si="102"/>
        <v>21231</v>
      </c>
      <c r="D6563" t="s">
        <v>250</v>
      </c>
      <c r="E6563" t="s">
        <v>120</v>
      </c>
      <c r="F6563" t="s">
        <v>190</v>
      </c>
      <c r="G6563">
        <v>26</v>
      </c>
      <c r="H6563">
        <v>269.7</v>
      </c>
      <c r="I6563" t="s">
        <v>19</v>
      </c>
      <c r="J6563" t="str">
        <f>_xlfn.XLOOKUP(Table1_1[[#This Row],[Analyte]],[1]analyte_order!$B:$B,[1]analyte_order!$C:$C)</f>
        <v>335-76-2</v>
      </c>
      <c r="K6563">
        <f>_xlfn.XLOOKUP(Table1_1[[#This Row],[CAS_rn]],[1]analyte_order!$C:$C,[1]analyte_order!$E:$E)</f>
        <v>7</v>
      </c>
      <c r="L6563" s="3">
        <v>4.6399999999999997</v>
      </c>
    </row>
    <row r="6564" spans="1:12" x14ac:dyDescent="0.3">
      <c r="A6564" t="s">
        <v>302</v>
      </c>
      <c r="B6564" s="1">
        <v>44427</v>
      </c>
      <c r="C6564" s="1" t="str">
        <f t="shared" si="102"/>
        <v>21231</v>
      </c>
      <c r="D6564" t="s">
        <v>250</v>
      </c>
      <c r="E6564" t="s">
        <v>120</v>
      </c>
      <c r="F6564" t="s">
        <v>190</v>
      </c>
      <c r="G6564">
        <v>26</v>
      </c>
      <c r="H6564">
        <v>269.7</v>
      </c>
      <c r="I6564" t="s">
        <v>20</v>
      </c>
      <c r="J6564" t="str">
        <f>_xlfn.XLOOKUP(Table1_1[[#This Row],[Analyte]],[1]analyte_order!$B:$B,[1]analyte_order!$C:$C)</f>
        <v>2058-94-8</v>
      </c>
      <c r="K6564">
        <f>_xlfn.XLOOKUP(Table1_1[[#This Row],[CAS_rn]],[1]analyte_order!$C:$C,[1]analyte_order!$E:$E)</f>
        <v>8</v>
      </c>
      <c r="L6564" s="3">
        <v>8.48</v>
      </c>
    </row>
    <row r="6565" spans="1:12" x14ac:dyDescent="0.3">
      <c r="A6565" t="s">
        <v>302</v>
      </c>
      <c r="B6565" s="1">
        <v>44427</v>
      </c>
      <c r="C6565" s="1" t="str">
        <f t="shared" si="102"/>
        <v>21231</v>
      </c>
      <c r="D6565" t="s">
        <v>250</v>
      </c>
      <c r="E6565" t="s">
        <v>120</v>
      </c>
      <c r="F6565" t="s">
        <v>190</v>
      </c>
      <c r="G6565">
        <v>26</v>
      </c>
      <c r="H6565">
        <v>269.7</v>
      </c>
      <c r="I6565" t="s">
        <v>21</v>
      </c>
      <c r="J6565" t="str">
        <f>_xlfn.XLOOKUP(Table1_1[[#This Row],[Analyte]],[1]analyte_order!$B:$B,[1]analyte_order!$C:$C)</f>
        <v>307-55-1</v>
      </c>
      <c r="K6565">
        <f>_xlfn.XLOOKUP(Table1_1[[#This Row],[CAS_rn]],[1]analyte_order!$C:$C,[1]analyte_order!$E:$E)</f>
        <v>9</v>
      </c>
      <c r="L6565" s="3">
        <v>13.6</v>
      </c>
    </row>
    <row r="6566" spans="1:12" x14ac:dyDescent="0.3">
      <c r="A6566" t="s">
        <v>302</v>
      </c>
      <c r="B6566" s="1">
        <v>44427</v>
      </c>
      <c r="C6566" s="1" t="str">
        <f t="shared" si="102"/>
        <v>21231</v>
      </c>
      <c r="D6566" t="s">
        <v>250</v>
      </c>
      <c r="E6566" t="s">
        <v>120</v>
      </c>
      <c r="F6566" t="s">
        <v>190</v>
      </c>
      <c r="G6566">
        <v>26</v>
      </c>
      <c r="H6566">
        <v>269.7</v>
      </c>
      <c r="I6566" t="s">
        <v>22</v>
      </c>
      <c r="J6566" t="str">
        <f>_xlfn.XLOOKUP(Table1_1[[#This Row],[Analyte]],[1]analyte_order!$B:$B,[1]analyte_order!$C:$C)</f>
        <v>72629-94-8</v>
      </c>
      <c r="K6566">
        <f>_xlfn.XLOOKUP(Table1_1[[#This Row],[CAS_rn]],[1]analyte_order!$C:$C,[1]analyte_order!$E:$E)</f>
        <v>10</v>
      </c>
      <c r="L6566" s="3">
        <v>8.69</v>
      </c>
    </row>
    <row r="6567" spans="1:12" x14ac:dyDescent="0.3">
      <c r="A6567" t="s">
        <v>302</v>
      </c>
      <c r="B6567" s="1">
        <v>44427</v>
      </c>
      <c r="C6567" s="1" t="str">
        <f t="shared" si="102"/>
        <v>21231</v>
      </c>
      <c r="D6567" t="s">
        <v>250</v>
      </c>
      <c r="E6567" t="s">
        <v>120</v>
      </c>
      <c r="F6567" t="s">
        <v>190</v>
      </c>
      <c r="G6567">
        <v>26</v>
      </c>
      <c r="H6567">
        <v>269.7</v>
      </c>
      <c r="I6567" t="s">
        <v>23</v>
      </c>
      <c r="J6567" t="str">
        <f>_xlfn.XLOOKUP(Table1_1[[#This Row],[Analyte]],[1]analyte_order!$B:$B,[1]analyte_order!$C:$C)</f>
        <v>376-06-7</v>
      </c>
      <c r="K6567">
        <f>_xlfn.XLOOKUP(Table1_1[[#This Row],[CAS_rn]],[1]analyte_order!$C:$C,[1]analyte_order!$E:$E)</f>
        <v>11</v>
      </c>
      <c r="L6567" s="3">
        <v>9.6199999999999992</v>
      </c>
    </row>
    <row r="6568" spans="1:12" x14ac:dyDescent="0.3">
      <c r="A6568" t="s">
        <v>302</v>
      </c>
      <c r="B6568" s="1">
        <v>44427</v>
      </c>
      <c r="C6568" s="1" t="str">
        <f t="shared" si="102"/>
        <v>21231</v>
      </c>
      <c r="D6568" t="s">
        <v>250</v>
      </c>
      <c r="E6568" t="s">
        <v>120</v>
      </c>
      <c r="F6568" t="s">
        <v>190</v>
      </c>
      <c r="G6568">
        <v>26</v>
      </c>
      <c r="H6568">
        <v>269.7</v>
      </c>
      <c r="I6568" t="s">
        <v>24</v>
      </c>
      <c r="J6568" t="str">
        <f>_xlfn.XLOOKUP(Table1_1[[#This Row],[Analyte]],[1]analyte_order!$B:$B,[1]analyte_order!$C:$C)</f>
        <v>67905-19-5</v>
      </c>
      <c r="K6568">
        <f>_xlfn.XLOOKUP(Table1_1[[#This Row],[CAS_rn]],[1]analyte_order!$C:$C,[1]analyte_order!$E:$E)</f>
        <v>12</v>
      </c>
      <c r="L6568" s="3">
        <v>0.30099999999999999</v>
      </c>
    </row>
    <row r="6569" spans="1:12" x14ac:dyDescent="0.3">
      <c r="A6569" t="s">
        <v>302</v>
      </c>
      <c r="B6569" s="1">
        <v>44427</v>
      </c>
      <c r="C6569" s="1" t="str">
        <f t="shared" si="102"/>
        <v>21231</v>
      </c>
      <c r="D6569" t="s">
        <v>250</v>
      </c>
      <c r="E6569" t="s">
        <v>120</v>
      </c>
      <c r="F6569" t="s">
        <v>190</v>
      </c>
      <c r="G6569">
        <v>26</v>
      </c>
      <c r="H6569">
        <v>269.7</v>
      </c>
      <c r="I6569" t="s">
        <v>13</v>
      </c>
      <c r="J6569" t="str">
        <f>_xlfn.XLOOKUP(Table1_1[[#This Row],[Analyte]],[1]analyte_order!$B:$B,[1]analyte_order!$C:$C)</f>
        <v>375-73-5</v>
      </c>
      <c r="K6569">
        <f>_xlfn.XLOOKUP(Table1_1[[#This Row],[CAS_rn]],[1]analyte_order!$C:$C,[1]analyte_order!$E:$E)</f>
        <v>14</v>
      </c>
      <c r="L6569" s="3">
        <v>4.4949999999999997E-2</v>
      </c>
    </row>
    <row r="6570" spans="1:12" x14ac:dyDescent="0.3">
      <c r="A6570" t="s">
        <v>302</v>
      </c>
      <c r="B6570" s="1">
        <v>44427</v>
      </c>
      <c r="C6570" s="1" t="str">
        <f t="shared" si="102"/>
        <v>21231</v>
      </c>
      <c r="D6570" t="s">
        <v>250</v>
      </c>
      <c r="E6570" t="s">
        <v>120</v>
      </c>
      <c r="F6570" t="s">
        <v>190</v>
      </c>
      <c r="G6570">
        <v>26</v>
      </c>
      <c r="H6570">
        <v>269.7</v>
      </c>
      <c r="I6570" t="s">
        <v>14</v>
      </c>
      <c r="J6570" t="str">
        <f>_xlfn.XLOOKUP(Table1_1[[#This Row],[Analyte]],[1]analyte_order!$B:$B,[1]analyte_order!$C:$C)</f>
        <v>2706-91-4</v>
      </c>
      <c r="K6570">
        <f>_xlfn.XLOOKUP(Table1_1[[#This Row],[CAS_rn]],[1]analyte_order!$C:$C,[1]analyte_order!$E:$E)</f>
        <v>15</v>
      </c>
      <c r="L6570" s="3">
        <v>0.1125</v>
      </c>
    </row>
    <row r="6571" spans="1:12" x14ac:dyDescent="0.3">
      <c r="A6571" t="s">
        <v>302</v>
      </c>
      <c r="B6571" s="1">
        <v>44427</v>
      </c>
      <c r="C6571" s="1" t="str">
        <f t="shared" si="102"/>
        <v>21231</v>
      </c>
      <c r="D6571" t="s">
        <v>250</v>
      </c>
      <c r="E6571" t="s">
        <v>120</v>
      </c>
      <c r="F6571" t="s">
        <v>190</v>
      </c>
      <c r="G6571">
        <v>26</v>
      </c>
      <c r="H6571">
        <v>269.7</v>
      </c>
      <c r="I6571" t="s">
        <v>15</v>
      </c>
      <c r="J6571" t="str">
        <f>_xlfn.XLOOKUP(Table1_1[[#This Row],[Analyte]],[1]analyte_order!$B:$B,[1]analyte_order!$C:$C)</f>
        <v>355-46-4</v>
      </c>
      <c r="K6571">
        <f>_xlfn.XLOOKUP(Table1_1[[#This Row],[CAS_rn]],[1]analyte_order!$C:$C,[1]analyte_order!$E:$E)</f>
        <v>16</v>
      </c>
      <c r="L6571" s="3">
        <v>5.77</v>
      </c>
    </row>
    <row r="6572" spans="1:12" x14ac:dyDescent="0.3">
      <c r="A6572" t="s">
        <v>302</v>
      </c>
      <c r="B6572" s="1">
        <v>44427</v>
      </c>
      <c r="C6572" s="1" t="str">
        <f t="shared" si="102"/>
        <v>21231</v>
      </c>
      <c r="D6572" t="s">
        <v>250</v>
      </c>
      <c r="E6572" t="s">
        <v>120</v>
      </c>
      <c r="F6572" t="s">
        <v>190</v>
      </c>
      <c r="G6572">
        <v>26</v>
      </c>
      <c r="H6572">
        <v>269.7</v>
      </c>
      <c r="I6572" t="s">
        <v>16</v>
      </c>
      <c r="J6572" t="str">
        <f>_xlfn.XLOOKUP(Table1_1[[#This Row],[Analyte]],[1]analyte_order!$B:$B,[1]analyte_order!$C:$C)</f>
        <v>375-92-8</v>
      </c>
      <c r="K6572">
        <f>_xlfn.XLOOKUP(Table1_1[[#This Row],[CAS_rn]],[1]analyte_order!$C:$C,[1]analyte_order!$E:$E)</f>
        <v>17</v>
      </c>
      <c r="L6572" s="3">
        <v>4.42</v>
      </c>
    </row>
    <row r="6573" spans="1:12" x14ac:dyDescent="0.3">
      <c r="A6573" t="s">
        <v>302</v>
      </c>
      <c r="B6573" s="1">
        <v>44427</v>
      </c>
      <c r="C6573" s="1" t="str">
        <f t="shared" si="102"/>
        <v>21231</v>
      </c>
      <c r="D6573" t="s">
        <v>250</v>
      </c>
      <c r="E6573" t="s">
        <v>120</v>
      </c>
      <c r="F6573" t="s">
        <v>190</v>
      </c>
      <c r="G6573">
        <v>26</v>
      </c>
      <c r="H6573">
        <v>269.7</v>
      </c>
      <c r="I6573" t="s">
        <v>17</v>
      </c>
      <c r="J6573" t="str">
        <f>_xlfn.XLOOKUP(Table1_1[[#This Row],[Analyte]],[1]analyte_order!$B:$B,[1]analyte_order!$C:$C)</f>
        <v>1763-23-1</v>
      </c>
      <c r="K6573">
        <f>_xlfn.XLOOKUP(Table1_1[[#This Row],[CAS_rn]],[1]analyte_order!$C:$C,[1]analyte_order!$E:$E)</f>
        <v>18</v>
      </c>
      <c r="L6573" s="3">
        <v>2120</v>
      </c>
    </row>
    <row r="6574" spans="1:12" x14ac:dyDescent="0.3">
      <c r="A6574" t="s">
        <v>302</v>
      </c>
      <c r="B6574" s="1">
        <v>44427</v>
      </c>
      <c r="C6574" s="1" t="str">
        <f t="shared" si="102"/>
        <v>21231</v>
      </c>
      <c r="D6574" t="s">
        <v>250</v>
      </c>
      <c r="E6574" t="s">
        <v>120</v>
      </c>
      <c r="F6574" t="s">
        <v>190</v>
      </c>
      <c r="G6574">
        <v>26</v>
      </c>
      <c r="H6574">
        <v>269.7</v>
      </c>
      <c r="I6574" t="s">
        <v>25</v>
      </c>
      <c r="J6574" t="str">
        <f>_xlfn.XLOOKUP(Table1_1[[#This Row],[Analyte]],[1]analyte_order!$B:$B,[1]analyte_order!$C:$C)</f>
        <v>68259-12-1</v>
      </c>
      <c r="K6574">
        <f>_xlfn.XLOOKUP(Table1_1[[#This Row],[CAS_rn]],[1]analyte_order!$C:$C,[1]analyte_order!$E:$E)</f>
        <v>19</v>
      </c>
      <c r="L6574" s="3">
        <v>51.2</v>
      </c>
    </row>
    <row r="6575" spans="1:12" x14ac:dyDescent="0.3">
      <c r="A6575" t="s">
        <v>302</v>
      </c>
      <c r="B6575" s="1">
        <v>44427</v>
      </c>
      <c r="C6575" s="1" t="str">
        <f t="shared" si="102"/>
        <v>21231</v>
      </c>
      <c r="D6575" t="s">
        <v>250</v>
      </c>
      <c r="E6575" t="s">
        <v>120</v>
      </c>
      <c r="F6575" t="s">
        <v>190</v>
      </c>
      <c r="G6575">
        <v>26</v>
      </c>
      <c r="H6575">
        <v>269.7</v>
      </c>
      <c r="I6575" t="s">
        <v>26</v>
      </c>
      <c r="J6575" t="str">
        <f>_xlfn.XLOOKUP(Table1_1[[#This Row],[Analyte]],[1]analyte_order!$B:$B,[1]analyte_order!$C:$C)</f>
        <v>335-77-3</v>
      </c>
      <c r="K6575">
        <f>_xlfn.XLOOKUP(Table1_1[[#This Row],[CAS_rn]],[1]analyte_order!$C:$C,[1]analyte_order!$E:$E)</f>
        <v>20</v>
      </c>
      <c r="L6575" s="3">
        <v>65.8</v>
      </c>
    </row>
    <row r="6576" spans="1:12" x14ac:dyDescent="0.3">
      <c r="A6576" t="s">
        <v>302</v>
      </c>
      <c r="B6576" s="1">
        <v>44427</v>
      </c>
      <c r="C6576" s="1" t="str">
        <f t="shared" si="102"/>
        <v>21231</v>
      </c>
      <c r="D6576" t="s">
        <v>250</v>
      </c>
      <c r="E6576" t="s">
        <v>120</v>
      </c>
      <c r="F6576" t="s">
        <v>190</v>
      </c>
      <c r="G6576">
        <v>26</v>
      </c>
      <c r="H6576">
        <v>269.7</v>
      </c>
      <c r="I6576" t="s">
        <v>27</v>
      </c>
      <c r="J6576" t="str">
        <f>_xlfn.XLOOKUP(Table1_1[[#This Row],[Analyte]],[1]analyte_order!$B:$B,[1]analyte_order!$C:$C)</f>
        <v>79780-39-5</v>
      </c>
      <c r="K6576">
        <f>_xlfn.XLOOKUP(Table1_1[[#This Row],[CAS_rn]],[1]analyte_order!$C:$C,[1]analyte_order!$E:$E)</f>
        <v>21</v>
      </c>
      <c r="L6576" s="3">
        <v>19.899999999999999</v>
      </c>
    </row>
    <row r="6577" spans="1:12" x14ac:dyDescent="0.3">
      <c r="A6577" t="s">
        <v>302</v>
      </c>
      <c r="B6577" s="1">
        <v>44427</v>
      </c>
      <c r="C6577" s="1" t="str">
        <f t="shared" si="102"/>
        <v>21231</v>
      </c>
      <c r="D6577" t="s">
        <v>250</v>
      </c>
      <c r="E6577" t="s">
        <v>120</v>
      </c>
      <c r="F6577" t="s">
        <v>190</v>
      </c>
      <c r="G6577">
        <v>26</v>
      </c>
      <c r="H6577">
        <v>269.7</v>
      </c>
      <c r="I6577" t="s">
        <v>28</v>
      </c>
      <c r="J6577" t="str">
        <f>_xlfn.XLOOKUP(Table1_1[[#This Row],[Analyte]],[1]analyte_order!$B:$B,[1]analyte_order!$C:$C)</f>
        <v>757124-72-4</v>
      </c>
      <c r="K6577">
        <f>_xlfn.XLOOKUP(Table1_1[[#This Row],[CAS_rn]],[1]analyte_order!$C:$C,[1]analyte_order!$E:$E)</f>
        <v>22</v>
      </c>
      <c r="L6577" s="3">
        <v>0.22450000000000001</v>
      </c>
    </row>
    <row r="6578" spans="1:12" x14ac:dyDescent="0.3">
      <c r="A6578" t="s">
        <v>302</v>
      </c>
      <c r="B6578" s="1">
        <v>44427</v>
      </c>
      <c r="C6578" s="1" t="str">
        <f t="shared" si="102"/>
        <v>21231</v>
      </c>
      <c r="D6578" t="s">
        <v>250</v>
      </c>
      <c r="E6578" t="s">
        <v>120</v>
      </c>
      <c r="F6578" t="s">
        <v>190</v>
      </c>
      <c r="G6578">
        <v>26</v>
      </c>
      <c r="H6578">
        <v>269.7</v>
      </c>
      <c r="I6578" t="s">
        <v>18</v>
      </c>
      <c r="J6578" t="str">
        <f>_xlfn.XLOOKUP(Table1_1[[#This Row],[Analyte]],[1]analyte_order!$B:$B,[1]analyte_order!$C:$C)</f>
        <v>27619-97-2</v>
      </c>
      <c r="K6578">
        <f>_xlfn.XLOOKUP(Table1_1[[#This Row],[CAS_rn]],[1]analyte_order!$C:$C,[1]analyte_order!$E:$E)</f>
        <v>23</v>
      </c>
      <c r="L6578" s="3">
        <v>4.4949999999999997E-2</v>
      </c>
    </row>
    <row r="6579" spans="1:12" x14ac:dyDescent="0.3">
      <c r="A6579" t="s">
        <v>302</v>
      </c>
      <c r="B6579" s="1">
        <v>44427</v>
      </c>
      <c r="C6579" s="1" t="str">
        <f t="shared" si="102"/>
        <v>21231</v>
      </c>
      <c r="D6579" t="s">
        <v>250</v>
      </c>
      <c r="E6579" t="s">
        <v>120</v>
      </c>
      <c r="F6579" t="s">
        <v>190</v>
      </c>
      <c r="G6579">
        <v>26</v>
      </c>
      <c r="H6579">
        <v>269.7</v>
      </c>
      <c r="I6579" t="s">
        <v>29</v>
      </c>
      <c r="J6579" t="str">
        <f>_xlfn.XLOOKUP(Table1_1[[#This Row],[Analyte]],[1]analyte_order!$B:$B,[1]analyte_order!$C:$C)</f>
        <v>39108-34-4</v>
      </c>
      <c r="K6579">
        <f>_xlfn.XLOOKUP(Table1_1[[#This Row],[CAS_rn]],[1]analyte_order!$C:$C,[1]analyte_order!$E:$E)</f>
        <v>24</v>
      </c>
      <c r="L6579" s="3">
        <v>3.02</v>
      </c>
    </row>
    <row r="6580" spans="1:12" x14ac:dyDescent="0.3">
      <c r="A6580" t="s">
        <v>302</v>
      </c>
      <c r="B6580" s="1">
        <v>44427</v>
      </c>
      <c r="C6580" s="1" t="str">
        <f t="shared" si="102"/>
        <v>21231</v>
      </c>
      <c r="D6580" t="s">
        <v>250</v>
      </c>
      <c r="E6580" t="s">
        <v>120</v>
      </c>
      <c r="F6580" t="s">
        <v>190</v>
      </c>
      <c r="G6580">
        <v>26</v>
      </c>
      <c r="H6580">
        <v>269.7</v>
      </c>
      <c r="I6580" t="s">
        <v>30</v>
      </c>
      <c r="J6580" t="str">
        <f>_xlfn.XLOOKUP(Table1_1[[#This Row],[Analyte]],[1]analyte_order!$B:$B,[1]analyte_order!$C:$C)</f>
        <v>120226-60-0</v>
      </c>
      <c r="K6580">
        <f>_xlfn.XLOOKUP(Table1_1[[#This Row],[CAS_rn]],[1]analyte_order!$C:$C,[1]analyte_order!$E:$E)</f>
        <v>25</v>
      </c>
      <c r="L6580" s="3">
        <v>5.18</v>
      </c>
    </row>
    <row r="6581" spans="1:12" x14ac:dyDescent="0.3">
      <c r="A6581" t="s">
        <v>302</v>
      </c>
      <c r="B6581" s="1">
        <v>44427</v>
      </c>
      <c r="C6581" s="1" t="str">
        <f t="shared" si="102"/>
        <v>21231</v>
      </c>
      <c r="D6581" t="s">
        <v>250</v>
      </c>
      <c r="E6581" t="s">
        <v>120</v>
      </c>
      <c r="F6581" t="s">
        <v>190</v>
      </c>
      <c r="G6581">
        <v>26</v>
      </c>
      <c r="H6581">
        <v>269.7</v>
      </c>
      <c r="I6581" t="s">
        <v>31</v>
      </c>
      <c r="J6581" t="str">
        <f>_xlfn.XLOOKUP(Table1_1[[#This Row],[Analyte]],[1]analyte_order!$B:$B,[1]analyte_order!$C:$C)</f>
        <v>2355-31-9</v>
      </c>
      <c r="K6581">
        <f>_xlfn.XLOOKUP(Table1_1[[#This Row],[CAS_rn]],[1]analyte_order!$C:$C,[1]analyte_order!$E:$E)</f>
        <v>26</v>
      </c>
      <c r="L6581" s="3">
        <v>4.4949999999999997E-2</v>
      </c>
    </row>
    <row r="6582" spans="1:12" x14ac:dyDescent="0.3">
      <c r="A6582" t="s">
        <v>302</v>
      </c>
      <c r="B6582" s="1">
        <v>44427</v>
      </c>
      <c r="C6582" s="1" t="str">
        <f t="shared" si="102"/>
        <v>21231</v>
      </c>
      <c r="D6582" t="s">
        <v>250</v>
      </c>
      <c r="E6582" t="s">
        <v>120</v>
      </c>
      <c r="F6582" t="s">
        <v>190</v>
      </c>
      <c r="G6582">
        <v>26</v>
      </c>
      <c r="H6582">
        <v>269.7</v>
      </c>
      <c r="I6582" t="s">
        <v>32</v>
      </c>
      <c r="J6582" t="str">
        <f>_xlfn.XLOOKUP(Table1_1[[#This Row],[Analyte]],[1]analyte_order!$B:$B,[1]analyte_order!$C:$C)</f>
        <v>2991-50-6</v>
      </c>
      <c r="K6582">
        <f>_xlfn.XLOOKUP(Table1_1[[#This Row],[CAS_rn]],[1]analyte_order!$C:$C,[1]analyte_order!$E:$E)</f>
        <v>27</v>
      </c>
      <c r="L6582" s="3">
        <v>4.4949999999999997E-2</v>
      </c>
    </row>
    <row r="6583" spans="1:12" x14ac:dyDescent="0.3">
      <c r="A6583" t="s">
        <v>302</v>
      </c>
      <c r="B6583" s="1">
        <v>44427</v>
      </c>
      <c r="C6583" s="1" t="str">
        <f t="shared" si="102"/>
        <v>21231</v>
      </c>
      <c r="D6583" t="s">
        <v>250</v>
      </c>
      <c r="E6583" t="s">
        <v>120</v>
      </c>
      <c r="F6583" t="s">
        <v>190</v>
      </c>
      <c r="G6583">
        <v>26</v>
      </c>
      <c r="H6583">
        <v>269.7</v>
      </c>
      <c r="I6583" t="s">
        <v>33</v>
      </c>
      <c r="J6583" t="str">
        <f>_xlfn.XLOOKUP(Table1_1[[#This Row],[Analyte]],[1]analyte_order!$B:$B,[1]analyte_order!$C:$C)</f>
        <v>754-91-6</v>
      </c>
      <c r="K6583">
        <f>_xlfn.XLOOKUP(Table1_1[[#This Row],[CAS_rn]],[1]analyte_order!$C:$C,[1]analyte_order!$E:$E)</f>
        <v>28</v>
      </c>
      <c r="L6583" s="3">
        <v>143</v>
      </c>
    </row>
    <row r="6584" spans="1:12" x14ac:dyDescent="0.3">
      <c r="A6584" t="s">
        <v>302</v>
      </c>
      <c r="B6584" s="1">
        <v>44427</v>
      </c>
      <c r="C6584" s="1" t="str">
        <f t="shared" si="102"/>
        <v>21231</v>
      </c>
      <c r="D6584" t="s">
        <v>250</v>
      </c>
      <c r="E6584" t="s">
        <v>120</v>
      </c>
      <c r="F6584" t="s">
        <v>190</v>
      </c>
      <c r="G6584">
        <v>26</v>
      </c>
      <c r="H6584">
        <v>269.7</v>
      </c>
      <c r="I6584" t="s">
        <v>34</v>
      </c>
      <c r="J6584" t="str">
        <f>_xlfn.XLOOKUP(Table1_1[[#This Row],[Analyte]],[1]analyte_order!$B:$B,[1]analyte_order!$C:$C)</f>
        <v>2806-24-8</v>
      </c>
      <c r="K6584">
        <f>_xlfn.XLOOKUP(Table1_1[[#This Row],[CAS_rn]],[1]analyte_order!$C:$C,[1]analyte_order!$E:$E)</f>
        <v>29</v>
      </c>
      <c r="L6584" s="3">
        <v>0.1125</v>
      </c>
    </row>
    <row r="6585" spans="1:12" x14ac:dyDescent="0.3">
      <c r="A6585" t="s">
        <v>302</v>
      </c>
      <c r="B6585" s="1">
        <v>44427</v>
      </c>
      <c r="C6585" s="1" t="str">
        <f t="shared" si="102"/>
        <v>21231</v>
      </c>
      <c r="D6585" t="s">
        <v>250</v>
      </c>
      <c r="E6585" t="s">
        <v>120</v>
      </c>
      <c r="F6585" t="s">
        <v>190</v>
      </c>
      <c r="G6585">
        <v>26</v>
      </c>
      <c r="H6585">
        <v>269.7</v>
      </c>
      <c r="I6585" t="s">
        <v>35</v>
      </c>
      <c r="J6585" t="str">
        <f>_xlfn.XLOOKUP(Table1_1[[#This Row],[Analyte]],[1]analyte_order!$B:$B,[1]analyte_order!$C:$C)</f>
        <v>31506-32-8</v>
      </c>
      <c r="K6585">
        <f>_xlfn.XLOOKUP(Table1_1[[#This Row],[CAS_rn]],[1]analyte_order!$C:$C,[1]analyte_order!$E:$E)</f>
        <v>30</v>
      </c>
      <c r="L6585" s="3">
        <v>0.22450000000000001</v>
      </c>
    </row>
    <row r="6586" spans="1:12" x14ac:dyDescent="0.3">
      <c r="A6586" t="s">
        <v>302</v>
      </c>
      <c r="B6586" s="1">
        <v>44427</v>
      </c>
      <c r="C6586" s="1" t="str">
        <f t="shared" si="102"/>
        <v>21231</v>
      </c>
      <c r="D6586" t="s">
        <v>250</v>
      </c>
      <c r="E6586" t="s">
        <v>120</v>
      </c>
      <c r="F6586" t="s">
        <v>190</v>
      </c>
      <c r="G6586">
        <v>26</v>
      </c>
      <c r="H6586">
        <v>269.7</v>
      </c>
      <c r="I6586" t="s">
        <v>36</v>
      </c>
      <c r="J6586" t="str">
        <f>_xlfn.XLOOKUP(Table1_1[[#This Row],[Analyte]],[1]analyte_order!$B:$B,[1]analyte_order!$C:$C)</f>
        <v>4151-50-2</v>
      </c>
      <c r="K6586">
        <f>_xlfn.XLOOKUP(Table1_1[[#This Row],[CAS_rn]],[1]analyte_order!$C:$C,[1]analyte_order!$E:$E)</f>
        <v>31</v>
      </c>
      <c r="L6586" s="3">
        <v>4.4949999999999997E-2</v>
      </c>
    </row>
    <row r="6587" spans="1:12" x14ac:dyDescent="0.3">
      <c r="A6587" t="s">
        <v>302</v>
      </c>
      <c r="B6587" s="1">
        <v>44427</v>
      </c>
      <c r="C6587" s="1" t="str">
        <f t="shared" si="102"/>
        <v>21231</v>
      </c>
      <c r="D6587" t="s">
        <v>250</v>
      </c>
      <c r="E6587" t="s">
        <v>120</v>
      </c>
      <c r="F6587" t="s">
        <v>190</v>
      </c>
      <c r="G6587">
        <v>26</v>
      </c>
      <c r="H6587">
        <v>269.7</v>
      </c>
      <c r="I6587" t="s">
        <v>37</v>
      </c>
      <c r="J6587" t="str">
        <f>_xlfn.XLOOKUP(Table1_1[[#This Row],[Analyte]],[1]analyte_order!$B:$B,[1]analyte_order!$C:$C)</f>
        <v>13252-13-6</v>
      </c>
      <c r="K6587">
        <f>_xlfn.XLOOKUP(Table1_1[[#This Row],[CAS_rn]],[1]analyte_order!$C:$C,[1]analyte_order!$E:$E)</f>
        <v>34</v>
      </c>
      <c r="L6587" s="3">
        <v>4.4949999999999997E-2</v>
      </c>
    </row>
    <row r="6588" spans="1:12" x14ac:dyDescent="0.3">
      <c r="A6588" t="s">
        <v>302</v>
      </c>
      <c r="B6588" s="1">
        <v>44427</v>
      </c>
      <c r="C6588" s="1" t="str">
        <f t="shared" si="102"/>
        <v>21231</v>
      </c>
      <c r="D6588" t="s">
        <v>250</v>
      </c>
      <c r="E6588" t="s">
        <v>120</v>
      </c>
      <c r="F6588" t="s">
        <v>190</v>
      </c>
      <c r="G6588">
        <v>26</v>
      </c>
      <c r="H6588">
        <v>269.7</v>
      </c>
      <c r="I6588" t="s">
        <v>38</v>
      </c>
      <c r="J6588" t="str">
        <f>_xlfn.XLOOKUP(Table1_1[[#This Row],[Analyte]],[1]analyte_order!$B:$B,[1]analyte_order!$C:$C)</f>
        <v>919005-14-4</v>
      </c>
      <c r="K6588">
        <f>_xlfn.XLOOKUP(Table1_1[[#This Row],[CAS_rn]],[1]analyte_order!$C:$C,[1]analyte_order!$E:$E)</f>
        <v>35</v>
      </c>
      <c r="L6588" s="3">
        <v>4.4949999999999997E-2</v>
      </c>
    </row>
    <row r="6589" spans="1:12" x14ac:dyDescent="0.3">
      <c r="A6589" t="s">
        <v>302</v>
      </c>
      <c r="B6589" s="1">
        <v>44427</v>
      </c>
      <c r="C6589" s="1" t="str">
        <f t="shared" si="102"/>
        <v>21231</v>
      </c>
      <c r="D6589" t="s">
        <v>250</v>
      </c>
      <c r="E6589" t="s">
        <v>120</v>
      </c>
      <c r="F6589" t="s">
        <v>190</v>
      </c>
      <c r="G6589">
        <v>26</v>
      </c>
      <c r="H6589">
        <v>269.7</v>
      </c>
      <c r="I6589" t="s">
        <v>39</v>
      </c>
      <c r="J6589" t="str">
        <f>_xlfn.XLOOKUP(Table1_1[[#This Row],[Analyte]],[1]analyte_order!$B:$B,[1]analyte_order!$C:$C)</f>
        <v>756426-58-1</v>
      </c>
      <c r="K6589">
        <f>_xlfn.XLOOKUP(Table1_1[[#This Row],[CAS_rn]],[1]analyte_order!$C:$C,[1]analyte_order!$E:$E)</f>
        <v>36</v>
      </c>
      <c r="L6589" s="3">
        <v>0.22450000000000001</v>
      </c>
    </row>
    <row r="6590" spans="1:12" x14ac:dyDescent="0.3">
      <c r="A6590" t="s">
        <v>302</v>
      </c>
      <c r="B6590" s="1">
        <v>44427</v>
      </c>
      <c r="C6590" s="1" t="str">
        <f t="shared" si="102"/>
        <v>21231</v>
      </c>
      <c r="D6590" t="s">
        <v>250</v>
      </c>
      <c r="E6590" t="s">
        <v>120</v>
      </c>
      <c r="F6590" t="s">
        <v>190</v>
      </c>
      <c r="G6590">
        <v>26</v>
      </c>
      <c r="H6590">
        <v>269.7</v>
      </c>
      <c r="I6590" t="s">
        <v>40</v>
      </c>
      <c r="J6590" t="str">
        <f>_xlfn.XLOOKUP(Table1_1[[#This Row],[Analyte]],[1]analyte_order!$B:$B,[1]analyte_order!$C:$C)</f>
        <v>763051-92-9</v>
      </c>
      <c r="K6590">
        <f>_xlfn.XLOOKUP(Table1_1[[#This Row],[CAS_rn]],[1]analyte_order!$C:$C,[1]analyte_order!$E:$E)</f>
        <v>37</v>
      </c>
      <c r="L6590" s="3">
        <v>0.22450000000000001</v>
      </c>
    </row>
    <row r="6591" spans="1:12" x14ac:dyDescent="0.3">
      <c r="A6591" t="s">
        <v>302</v>
      </c>
      <c r="B6591" s="1">
        <v>44427</v>
      </c>
      <c r="C6591" s="1" t="str">
        <f t="shared" si="102"/>
        <v>21231</v>
      </c>
      <c r="D6591" t="s">
        <v>250</v>
      </c>
      <c r="E6591" t="s">
        <v>120</v>
      </c>
      <c r="F6591" t="s">
        <v>190</v>
      </c>
      <c r="G6591">
        <v>26</v>
      </c>
      <c r="H6591">
        <v>269.7</v>
      </c>
      <c r="I6591" t="s">
        <v>41</v>
      </c>
      <c r="J6591" t="str">
        <f>_xlfn.XLOOKUP(Table1_1[[#This Row],[Analyte]],[1]analyte_order!$B:$B,[1]analyte_order!$C:$C)</f>
        <v>356-02-5</v>
      </c>
      <c r="K6591">
        <f>_xlfn.XLOOKUP(Table1_1[[#This Row],[CAS_rn]],[1]analyte_order!$C:$C,[1]analyte_order!$E:$E)</f>
        <v>38</v>
      </c>
      <c r="L6591" s="3">
        <v>0.44950000000000001</v>
      </c>
    </row>
    <row r="6592" spans="1:12" x14ac:dyDescent="0.3">
      <c r="A6592" t="s">
        <v>302</v>
      </c>
      <c r="B6592" s="1">
        <v>44427</v>
      </c>
      <c r="C6592" s="1" t="str">
        <f t="shared" si="102"/>
        <v>21231</v>
      </c>
      <c r="D6592" t="s">
        <v>250</v>
      </c>
      <c r="E6592" t="s">
        <v>120</v>
      </c>
      <c r="F6592" t="s">
        <v>190</v>
      </c>
      <c r="G6592">
        <v>26</v>
      </c>
      <c r="H6592">
        <v>269.7</v>
      </c>
      <c r="I6592" t="s">
        <v>42</v>
      </c>
      <c r="J6592" t="str">
        <f>_xlfn.XLOOKUP(Table1_1[[#This Row],[Analyte]],[1]analyte_order!$B:$B,[1]analyte_order!$C:$C)</f>
        <v>914637-49-3</v>
      </c>
      <c r="K6592">
        <f>_xlfn.XLOOKUP(Table1_1[[#This Row],[CAS_rn]],[1]analyte_order!$C:$C,[1]analyte_order!$E:$E)</f>
        <v>39</v>
      </c>
      <c r="L6592" s="3">
        <v>0.22450000000000001</v>
      </c>
    </row>
    <row r="6593" spans="1:12" x14ac:dyDescent="0.3">
      <c r="A6593" t="s">
        <v>302</v>
      </c>
      <c r="B6593" s="1">
        <v>44427</v>
      </c>
      <c r="C6593" s="1" t="str">
        <f t="shared" si="102"/>
        <v>21231</v>
      </c>
      <c r="D6593" t="s">
        <v>250</v>
      </c>
      <c r="E6593" t="s">
        <v>120</v>
      </c>
      <c r="F6593" t="s">
        <v>190</v>
      </c>
      <c r="G6593">
        <v>26</v>
      </c>
      <c r="H6593">
        <v>269.7</v>
      </c>
      <c r="I6593" t="s">
        <v>43</v>
      </c>
      <c r="J6593" t="str">
        <f>_xlfn.XLOOKUP(Table1_1[[#This Row],[Analyte]],[1]analyte_order!$B:$B,[1]analyte_order!$C:$C)</f>
        <v>812-70-4</v>
      </c>
      <c r="K6593">
        <f>_xlfn.XLOOKUP(Table1_1[[#This Row],[CAS_rn]],[1]analyte_order!$C:$C,[1]analyte_order!$E:$E)</f>
        <v>40</v>
      </c>
      <c r="L6593" s="3">
        <v>0.1125</v>
      </c>
    </row>
    <row r="6594" spans="1:12" x14ac:dyDescent="0.3">
      <c r="A6594" t="s">
        <v>302</v>
      </c>
      <c r="B6594" s="1">
        <v>44427</v>
      </c>
      <c r="C6594" s="1" t="str">
        <f t="shared" ref="C6594:C6657" si="103">TEXT(B6594,"yy")&amp;TEXT((B6594-DATEVALUE("1/1/"&amp;TEXT(B6594,"yy"))+1),"000")</f>
        <v>21231</v>
      </c>
      <c r="D6594" t="s">
        <v>250</v>
      </c>
      <c r="E6594" t="s">
        <v>120</v>
      </c>
      <c r="F6594" t="s">
        <v>190</v>
      </c>
      <c r="G6594">
        <v>26</v>
      </c>
      <c r="H6594">
        <v>269.7</v>
      </c>
      <c r="I6594" t="s">
        <v>44</v>
      </c>
      <c r="J6594" t="str">
        <f>_xlfn.XLOOKUP(Table1_1[[#This Row],[Analyte]],[1]analyte_order!$B:$B,[1]analyte_order!$C:$C)</f>
        <v>53826-12-3</v>
      </c>
      <c r="K6594">
        <f>_xlfn.XLOOKUP(Table1_1[[#This Row],[CAS_rn]],[1]analyte_order!$C:$C,[1]analyte_order!$E:$E)</f>
        <v>41</v>
      </c>
      <c r="L6594" s="3">
        <v>0.1125</v>
      </c>
    </row>
    <row r="6595" spans="1:12" x14ac:dyDescent="0.3">
      <c r="A6595" t="s">
        <v>302</v>
      </c>
      <c r="B6595" s="1">
        <v>44427</v>
      </c>
      <c r="C6595" s="1" t="str">
        <f t="shared" si="103"/>
        <v>21231</v>
      </c>
      <c r="D6595" t="s">
        <v>250</v>
      </c>
      <c r="E6595" t="s">
        <v>120</v>
      </c>
      <c r="F6595" t="s">
        <v>190</v>
      </c>
      <c r="G6595">
        <v>26</v>
      </c>
      <c r="H6595">
        <v>269.7</v>
      </c>
      <c r="I6595" t="s">
        <v>45</v>
      </c>
      <c r="J6595" t="str">
        <f>_xlfn.XLOOKUP(Table1_1[[#This Row],[Analyte]],[1]analyte_order!$B:$B,[1]analyte_order!$C:$C)</f>
        <v>27854-31-5</v>
      </c>
      <c r="K6595">
        <f>_xlfn.XLOOKUP(Table1_1[[#This Row],[CAS_rn]],[1]analyte_order!$C:$C,[1]analyte_order!$E:$E)</f>
        <v>42</v>
      </c>
      <c r="L6595" s="3">
        <v>0.44950000000000001</v>
      </c>
    </row>
    <row r="6596" spans="1:12" x14ac:dyDescent="0.3">
      <c r="A6596" t="s">
        <v>302</v>
      </c>
      <c r="B6596" s="1">
        <v>44427</v>
      </c>
      <c r="C6596" s="1" t="str">
        <f t="shared" si="103"/>
        <v>21231</v>
      </c>
      <c r="D6596" t="s">
        <v>250</v>
      </c>
      <c r="E6596" t="s">
        <v>120</v>
      </c>
      <c r="F6596" t="s">
        <v>190</v>
      </c>
      <c r="G6596">
        <v>26</v>
      </c>
      <c r="H6596">
        <v>269.7</v>
      </c>
      <c r="I6596" t="s">
        <v>46</v>
      </c>
      <c r="J6596" t="str">
        <f>_xlfn.XLOOKUP(Table1_1[[#This Row],[Analyte]],[1]analyte_order!$B:$B,[1]analyte_order!$C:$C)</f>
        <v>53826-13-4</v>
      </c>
      <c r="K6596">
        <f>_xlfn.XLOOKUP(Table1_1[[#This Row],[CAS_rn]],[1]analyte_order!$C:$C,[1]analyte_order!$E:$E)</f>
        <v>43</v>
      </c>
      <c r="L6596" s="3">
        <v>0.44950000000000001</v>
      </c>
    </row>
    <row r="6597" spans="1:12" x14ac:dyDescent="0.3">
      <c r="A6597" t="s">
        <v>302</v>
      </c>
      <c r="B6597" s="1">
        <v>44427</v>
      </c>
      <c r="C6597" s="1" t="str">
        <f t="shared" si="103"/>
        <v>21231</v>
      </c>
      <c r="D6597" t="s">
        <v>250</v>
      </c>
      <c r="E6597" t="s">
        <v>120</v>
      </c>
      <c r="F6597" t="s">
        <v>190</v>
      </c>
      <c r="G6597">
        <v>26</v>
      </c>
      <c r="H6597">
        <v>269.7</v>
      </c>
      <c r="I6597" t="s">
        <v>47</v>
      </c>
      <c r="J6597" t="str">
        <f>_xlfn.XLOOKUP(Table1_1[[#This Row],[Analyte]],[1]analyte_order!$B:$B,[1]analyte_order!$C:$C)</f>
        <v>161094-75-3</v>
      </c>
      <c r="K6597">
        <f>_xlfn.XLOOKUP(Table1_1[[#This Row],[CAS_rn]],[1]analyte_order!$C:$C,[1]analyte_order!$E:$E)</f>
        <v>44</v>
      </c>
      <c r="L6597" s="3">
        <v>4.4949999999999997E-2</v>
      </c>
    </row>
    <row r="6598" spans="1:12" x14ac:dyDescent="0.3">
      <c r="A6598" t="s">
        <v>302</v>
      </c>
      <c r="B6598" s="1">
        <v>44427</v>
      </c>
      <c r="C6598" s="1" t="str">
        <f t="shared" si="103"/>
        <v>21231</v>
      </c>
      <c r="D6598" t="s">
        <v>250</v>
      </c>
      <c r="E6598" t="s">
        <v>120</v>
      </c>
      <c r="F6598" t="s">
        <v>190</v>
      </c>
      <c r="G6598">
        <v>26</v>
      </c>
      <c r="H6598">
        <v>269.7</v>
      </c>
      <c r="I6598" t="s">
        <v>48</v>
      </c>
      <c r="J6598" t="str">
        <f>_xlfn.XLOOKUP(Table1_1[[#This Row],[Analyte]],[1]analyte_order!$B:$B,[1]analyte_order!$C:$C)</f>
        <v>70887-84-2</v>
      </c>
      <c r="K6598">
        <f>_xlfn.XLOOKUP(Table1_1[[#This Row],[CAS_rn]],[1]analyte_order!$C:$C,[1]analyte_order!$E:$E)</f>
        <v>45</v>
      </c>
      <c r="L6598" s="3">
        <v>4.4949999999999997E-2</v>
      </c>
    </row>
    <row r="6599" spans="1:12" x14ac:dyDescent="0.3">
      <c r="A6599" t="s">
        <v>302</v>
      </c>
      <c r="B6599" s="1">
        <v>44427</v>
      </c>
      <c r="C6599" s="1" t="str">
        <f t="shared" si="103"/>
        <v>21231</v>
      </c>
      <c r="D6599" t="s">
        <v>250</v>
      </c>
      <c r="E6599" t="s">
        <v>120</v>
      </c>
      <c r="F6599" t="s">
        <v>190</v>
      </c>
      <c r="G6599">
        <v>26</v>
      </c>
      <c r="H6599">
        <v>269.7</v>
      </c>
      <c r="I6599" t="s">
        <v>49</v>
      </c>
      <c r="J6599" t="str">
        <f>_xlfn.XLOOKUP(Table1_1[[#This Row],[Analyte]],[1]analyte_order!$B:$B,[1]analyte_order!$C:$C)</f>
        <v>57677-95-9</v>
      </c>
      <c r="K6599">
        <f>_xlfn.XLOOKUP(Table1_1[[#This Row],[CAS_rn]],[1]analyte_order!$C:$C,[1]analyte_order!$E:$E)</f>
        <v>46</v>
      </c>
      <c r="L6599" s="3">
        <v>4.4949999999999997E-2</v>
      </c>
    </row>
    <row r="6600" spans="1:12" x14ac:dyDescent="0.3">
      <c r="A6600" t="s">
        <v>302</v>
      </c>
      <c r="B6600" s="1">
        <v>44427</v>
      </c>
      <c r="C6600" s="1" t="str">
        <f t="shared" si="103"/>
        <v>21231</v>
      </c>
      <c r="D6600" t="s">
        <v>250</v>
      </c>
      <c r="E6600" t="s">
        <v>120</v>
      </c>
      <c r="F6600" t="s">
        <v>190</v>
      </c>
      <c r="G6600">
        <v>26</v>
      </c>
      <c r="H6600">
        <v>269.7</v>
      </c>
      <c r="I6600" t="s">
        <v>50</v>
      </c>
      <c r="J6600" t="str">
        <f>_xlfn.XLOOKUP(Table1_1[[#This Row],[Analyte]],[1]analyte_order!$B:$B,[1]analyte_order!$C:$C)</f>
        <v>30334-69-1</v>
      </c>
      <c r="K6600">
        <f>_xlfn.XLOOKUP(Table1_1[[#This Row],[CAS_rn]],[1]analyte_order!$C:$C,[1]analyte_order!$E:$E)</f>
        <v>51</v>
      </c>
      <c r="L6600" s="3">
        <v>864</v>
      </c>
    </row>
    <row r="6601" spans="1:12" x14ac:dyDescent="0.3">
      <c r="A6601" t="s">
        <v>302</v>
      </c>
      <c r="B6601" s="1">
        <v>44427</v>
      </c>
      <c r="C6601" s="1" t="str">
        <f t="shared" si="103"/>
        <v>21231</v>
      </c>
      <c r="D6601" t="s">
        <v>250</v>
      </c>
      <c r="E6601" t="s">
        <v>120</v>
      </c>
      <c r="F6601" t="s">
        <v>190</v>
      </c>
      <c r="G6601">
        <v>26</v>
      </c>
      <c r="H6601">
        <v>269.7</v>
      </c>
      <c r="I6601" t="s">
        <v>51</v>
      </c>
      <c r="J6601" t="str">
        <f>_xlfn.XLOOKUP(Table1_1[[#This Row],[Analyte]],[1]analyte_order!$B:$B,[1]analyte_order!$C:$C)</f>
        <v>41997-13-1</v>
      </c>
      <c r="K6601">
        <f>_xlfn.XLOOKUP(Table1_1[[#This Row],[CAS_rn]],[1]analyte_order!$C:$C,[1]analyte_order!$E:$E)</f>
        <v>52</v>
      </c>
      <c r="L6601" s="3">
        <v>702</v>
      </c>
    </row>
    <row r="6602" spans="1:12" x14ac:dyDescent="0.3">
      <c r="A6602" t="s">
        <v>302</v>
      </c>
      <c r="B6602" s="1">
        <v>44427</v>
      </c>
      <c r="C6602" s="1" t="str">
        <f t="shared" si="103"/>
        <v>21231</v>
      </c>
      <c r="D6602" t="s">
        <v>250</v>
      </c>
      <c r="E6602" t="s">
        <v>120</v>
      </c>
      <c r="F6602" t="s">
        <v>190</v>
      </c>
      <c r="G6602">
        <v>26</v>
      </c>
      <c r="H6602">
        <v>269.7</v>
      </c>
      <c r="I6602" t="s">
        <v>52</v>
      </c>
      <c r="J6602" t="str">
        <f>_xlfn.XLOOKUP(Table1_1[[#This Row],[Analyte]],[1]analyte_order!$B:$B,[1]analyte_order!$C:$C)</f>
        <v>423-41-6</v>
      </c>
      <c r="K6602">
        <f>_xlfn.XLOOKUP(Table1_1[[#This Row],[CAS_rn]],[1]analyte_order!$C:$C,[1]analyte_order!$E:$E)</f>
        <v>53</v>
      </c>
      <c r="L6602" s="3">
        <v>0.22450000000000001</v>
      </c>
    </row>
    <row r="6603" spans="1:12" x14ac:dyDescent="0.3">
      <c r="A6603" t="s">
        <v>302</v>
      </c>
      <c r="B6603" s="1">
        <v>44427</v>
      </c>
      <c r="C6603" s="1" t="str">
        <f t="shared" si="103"/>
        <v>21231</v>
      </c>
      <c r="D6603" t="s">
        <v>250</v>
      </c>
      <c r="E6603" t="s">
        <v>120</v>
      </c>
      <c r="F6603" t="s">
        <v>190</v>
      </c>
      <c r="G6603">
        <v>26</v>
      </c>
      <c r="H6603">
        <v>269.7</v>
      </c>
      <c r="I6603" t="s">
        <v>53</v>
      </c>
      <c r="J6603" t="str">
        <f>_xlfn.XLOOKUP(Table1_1[[#This Row],[Analyte]],[1]analyte_order!$B:$B,[1]analyte_order!$C:$C)</f>
        <v>777011-38-8</v>
      </c>
      <c r="K6603">
        <f>_xlfn.XLOOKUP(Table1_1[[#This Row],[CAS_rn]],[1]analyte_order!$C:$C,[1]analyte_order!$E:$E)</f>
        <v>54</v>
      </c>
      <c r="L6603" s="3">
        <v>8.5500000000000007</v>
      </c>
    </row>
    <row r="6604" spans="1:12" x14ac:dyDescent="0.3">
      <c r="A6604" t="s">
        <v>302</v>
      </c>
      <c r="B6604" s="1">
        <v>44427</v>
      </c>
      <c r="C6604" s="1" t="str">
        <f t="shared" si="103"/>
        <v>21231</v>
      </c>
      <c r="D6604" t="s">
        <v>250</v>
      </c>
      <c r="E6604" t="s">
        <v>120</v>
      </c>
      <c r="F6604" t="s">
        <v>190</v>
      </c>
      <c r="G6604">
        <v>26</v>
      </c>
      <c r="H6604">
        <v>269.7</v>
      </c>
      <c r="I6604" t="s">
        <v>54</v>
      </c>
      <c r="J6604" t="str">
        <f>_xlfn.XLOOKUP(Table1_1[[#This Row],[Analyte]],[1]analyte_order!$B:$B,[1]analyte_order!$C:$C)</f>
        <v>646-83-3</v>
      </c>
      <c r="K6604">
        <f>_xlfn.XLOOKUP(Table1_1[[#This Row],[CAS_rn]],[1]analyte_order!$C:$C,[1]analyte_order!$E:$E)</f>
        <v>55</v>
      </c>
      <c r="L6604" s="3">
        <v>4.4949999999999997E-2</v>
      </c>
    </row>
    <row r="6605" spans="1:12" x14ac:dyDescent="0.3">
      <c r="A6605" t="s">
        <v>302</v>
      </c>
      <c r="B6605" s="1">
        <v>44427</v>
      </c>
      <c r="C6605" s="1" t="str">
        <f t="shared" si="103"/>
        <v>21231</v>
      </c>
      <c r="D6605" t="s">
        <v>250</v>
      </c>
      <c r="E6605" t="s">
        <v>120</v>
      </c>
      <c r="F6605" t="s">
        <v>190</v>
      </c>
      <c r="G6605">
        <v>26</v>
      </c>
      <c r="H6605">
        <v>269.7</v>
      </c>
      <c r="I6605" t="s">
        <v>55</v>
      </c>
      <c r="J6605" t="str">
        <f>_xlfn.XLOOKUP(Table1_1[[#This Row],[Analyte]],[1]analyte_order!$B:$B,[1]analyte_order!$C:$C)</f>
        <v>678-41-1</v>
      </c>
      <c r="K6605">
        <f>_xlfn.XLOOKUP(Table1_1[[#This Row],[CAS_rn]],[1]analyte_order!$C:$C,[1]analyte_order!$E:$E)</f>
        <v>56</v>
      </c>
      <c r="L6605" s="3">
        <v>4.4949999999999997E-2</v>
      </c>
    </row>
    <row r="6606" spans="1:12" x14ac:dyDescent="0.3">
      <c r="A6606" t="s">
        <v>302</v>
      </c>
      <c r="B6606" s="1">
        <v>44427</v>
      </c>
      <c r="C6606" s="1" t="str">
        <f t="shared" si="103"/>
        <v>21231</v>
      </c>
      <c r="D6606" t="s">
        <v>250</v>
      </c>
      <c r="E6606" t="s">
        <v>120</v>
      </c>
      <c r="F6606" t="s">
        <v>190</v>
      </c>
      <c r="G6606">
        <v>26</v>
      </c>
      <c r="H6606">
        <v>269.7</v>
      </c>
      <c r="I6606" t="s">
        <v>56</v>
      </c>
      <c r="J6606" t="str">
        <f>_xlfn.XLOOKUP(Table1_1[[#This Row],[Analyte]],[1]analyte_order!$B:$B,[1]analyte_order!$C:$C)</f>
        <v>2965-52-8</v>
      </c>
      <c r="K6606">
        <f>_xlfn.XLOOKUP(Table1_1[[#This Row],[CAS_rn]],[1]analyte_order!$C:$C,[1]analyte_order!$E:$E)</f>
        <v>57</v>
      </c>
      <c r="L6606" s="3">
        <v>4.4949999999999997E-2</v>
      </c>
    </row>
    <row r="6607" spans="1:12" x14ac:dyDescent="0.3">
      <c r="A6607" t="s">
        <v>303</v>
      </c>
      <c r="B6607" s="1">
        <v>44427</v>
      </c>
      <c r="C6607" s="1" t="str">
        <f t="shared" si="103"/>
        <v>21231</v>
      </c>
      <c r="D6607" t="s">
        <v>250</v>
      </c>
      <c r="E6607" t="s">
        <v>120</v>
      </c>
      <c r="F6607" t="s">
        <v>111</v>
      </c>
      <c r="G6607">
        <v>29.5</v>
      </c>
      <c r="H6607">
        <v>417.35</v>
      </c>
      <c r="I6607" t="s">
        <v>7</v>
      </c>
      <c r="J6607" t="str">
        <f>_xlfn.XLOOKUP(Table1_1[[#This Row],[Analyte]],[1]analyte_order!$B:$B,[1]analyte_order!$C:$C)</f>
        <v>375-22-4</v>
      </c>
      <c r="K6607">
        <f>_xlfn.XLOOKUP(Table1_1[[#This Row],[CAS_rn]],[1]analyte_order!$C:$C,[1]analyte_order!$E:$E)</f>
        <v>1</v>
      </c>
      <c r="L6607" s="3">
        <v>0.1285</v>
      </c>
    </row>
    <row r="6608" spans="1:12" x14ac:dyDescent="0.3">
      <c r="A6608" t="s">
        <v>303</v>
      </c>
      <c r="B6608" s="1">
        <v>44427</v>
      </c>
      <c r="C6608" s="1" t="str">
        <f t="shared" si="103"/>
        <v>21231</v>
      </c>
      <c r="D6608" t="s">
        <v>250</v>
      </c>
      <c r="E6608" t="s">
        <v>120</v>
      </c>
      <c r="F6608" t="s">
        <v>111</v>
      </c>
      <c r="G6608">
        <v>29.5</v>
      </c>
      <c r="H6608">
        <v>417.35</v>
      </c>
      <c r="I6608" t="s">
        <v>8</v>
      </c>
      <c r="J6608" t="str">
        <f>_xlfn.XLOOKUP(Table1_1[[#This Row],[Analyte]],[1]analyte_order!$B:$B,[1]analyte_order!$C:$C)</f>
        <v>2706-90-3</v>
      </c>
      <c r="K6608">
        <f>_xlfn.XLOOKUP(Table1_1[[#This Row],[CAS_rn]],[1]analyte_order!$C:$C,[1]analyte_order!$E:$E)</f>
        <v>2</v>
      </c>
      <c r="L6608" s="3">
        <v>5.1499999999999997E-2</v>
      </c>
    </row>
    <row r="6609" spans="1:12" x14ac:dyDescent="0.3">
      <c r="A6609" t="s">
        <v>303</v>
      </c>
      <c r="B6609" s="1">
        <v>44427</v>
      </c>
      <c r="C6609" s="1" t="str">
        <f t="shared" si="103"/>
        <v>21231</v>
      </c>
      <c r="D6609" t="s">
        <v>250</v>
      </c>
      <c r="E6609" t="s">
        <v>120</v>
      </c>
      <c r="F6609" t="s">
        <v>111</v>
      </c>
      <c r="G6609">
        <v>29.5</v>
      </c>
      <c r="H6609">
        <v>417.35</v>
      </c>
      <c r="I6609" t="s">
        <v>9</v>
      </c>
      <c r="J6609" t="str">
        <f>_xlfn.XLOOKUP(Table1_1[[#This Row],[Analyte]],[1]analyte_order!$B:$B,[1]analyte_order!$C:$C)</f>
        <v>307-24-4</v>
      </c>
      <c r="K6609">
        <f>_xlfn.XLOOKUP(Table1_1[[#This Row],[CAS_rn]],[1]analyte_order!$C:$C,[1]analyte_order!$E:$E)</f>
        <v>3</v>
      </c>
      <c r="L6609" s="3">
        <v>5.1499999999999997E-2</v>
      </c>
    </row>
    <row r="6610" spans="1:12" x14ac:dyDescent="0.3">
      <c r="A6610" t="s">
        <v>303</v>
      </c>
      <c r="B6610" s="1">
        <v>44427</v>
      </c>
      <c r="C6610" s="1" t="str">
        <f t="shared" si="103"/>
        <v>21231</v>
      </c>
      <c r="D6610" t="s">
        <v>250</v>
      </c>
      <c r="E6610" t="s">
        <v>120</v>
      </c>
      <c r="F6610" t="s">
        <v>111</v>
      </c>
      <c r="G6610">
        <v>29.5</v>
      </c>
      <c r="H6610">
        <v>417.35</v>
      </c>
      <c r="I6610" t="s">
        <v>10</v>
      </c>
      <c r="J6610" t="str">
        <f>_xlfn.XLOOKUP(Table1_1[[#This Row],[Analyte]],[1]analyte_order!$B:$B,[1]analyte_order!$C:$C)</f>
        <v>375-85-9</v>
      </c>
      <c r="K6610">
        <f>_xlfn.XLOOKUP(Table1_1[[#This Row],[CAS_rn]],[1]analyte_order!$C:$C,[1]analyte_order!$E:$E)</f>
        <v>4</v>
      </c>
      <c r="L6610" s="3">
        <v>5.1499999999999997E-2</v>
      </c>
    </row>
    <row r="6611" spans="1:12" x14ac:dyDescent="0.3">
      <c r="A6611" t="s">
        <v>303</v>
      </c>
      <c r="B6611" s="1">
        <v>44427</v>
      </c>
      <c r="C6611" s="1" t="str">
        <f t="shared" si="103"/>
        <v>21231</v>
      </c>
      <c r="D6611" t="s">
        <v>250</v>
      </c>
      <c r="E6611" t="s">
        <v>120</v>
      </c>
      <c r="F6611" t="s">
        <v>111</v>
      </c>
      <c r="G6611">
        <v>29.5</v>
      </c>
      <c r="H6611">
        <v>417.35</v>
      </c>
      <c r="I6611" t="s">
        <v>11</v>
      </c>
      <c r="J6611" t="str">
        <f>_xlfn.XLOOKUP(Table1_1[[#This Row],[Analyte]],[1]analyte_order!$B:$B,[1]analyte_order!$C:$C)</f>
        <v>335-67-1</v>
      </c>
      <c r="K6611">
        <f>_xlfn.XLOOKUP(Table1_1[[#This Row],[CAS_rn]],[1]analyte_order!$C:$C,[1]analyte_order!$E:$E)</f>
        <v>5</v>
      </c>
      <c r="L6611" s="3">
        <v>5.1499999999999997E-2</v>
      </c>
    </row>
    <row r="6612" spans="1:12" x14ac:dyDescent="0.3">
      <c r="A6612" t="s">
        <v>303</v>
      </c>
      <c r="B6612" s="1">
        <v>44427</v>
      </c>
      <c r="C6612" s="1" t="str">
        <f t="shared" si="103"/>
        <v>21231</v>
      </c>
      <c r="D6612" t="s">
        <v>250</v>
      </c>
      <c r="E6612" t="s">
        <v>120</v>
      </c>
      <c r="F6612" t="s">
        <v>111</v>
      </c>
      <c r="G6612">
        <v>29.5</v>
      </c>
      <c r="H6612">
        <v>417.35</v>
      </c>
      <c r="I6612" t="s">
        <v>12</v>
      </c>
      <c r="J6612" t="str">
        <f>_xlfn.XLOOKUP(Table1_1[[#This Row],[Analyte]],[1]analyte_order!$B:$B,[1]analyte_order!$C:$C)</f>
        <v>375-95-1</v>
      </c>
      <c r="K6612">
        <f>_xlfn.XLOOKUP(Table1_1[[#This Row],[CAS_rn]],[1]analyte_order!$C:$C,[1]analyte_order!$E:$E)</f>
        <v>6</v>
      </c>
      <c r="L6612" s="3">
        <v>0.40400000000000003</v>
      </c>
    </row>
    <row r="6613" spans="1:12" x14ac:dyDescent="0.3">
      <c r="A6613" t="s">
        <v>303</v>
      </c>
      <c r="B6613" s="1">
        <v>44427</v>
      </c>
      <c r="C6613" s="1" t="str">
        <f t="shared" si="103"/>
        <v>21231</v>
      </c>
      <c r="D6613" t="s">
        <v>250</v>
      </c>
      <c r="E6613" t="s">
        <v>120</v>
      </c>
      <c r="F6613" t="s">
        <v>111</v>
      </c>
      <c r="G6613">
        <v>29.5</v>
      </c>
      <c r="H6613">
        <v>417.35</v>
      </c>
      <c r="I6613" t="s">
        <v>19</v>
      </c>
      <c r="J6613" t="str">
        <f>_xlfn.XLOOKUP(Table1_1[[#This Row],[Analyte]],[1]analyte_order!$B:$B,[1]analyte_order!$C:$C)</f>
        <v>335-76-2</v>
      </c>
      <c r="K6613">
        <f>_xlfn.XLOOKUP(Table1_1[[#This Row],[CAS_rn]],[1]analyte_order!$C:$C,[1]analyte_order!$E:$E)</f>
        <v>7</v>
      </c>
      <c r="L6613" s="3">
        <v>17.7</v>
      </c>
    </row>
    <row r="6614" spans="1:12" x14ac:dyDescent="0.3">
      <c r="A6614" t="s">
        <v>303</v>
      </c>
      <c r="B6614" s="1">
        <v>44427</v>
      </c>
      <c r="C6614" s="1" t="str">
        <f t="shared" si="103"/>
        <v>21231</v>
      </c>
      <c r="D6614" t="s">
        <v>250</v>
      </c>
      <c r="E6614" t="s">
        <v>120</v>
      </c>
      <c r="F6614" t="s">
        <v>111</v>
      </c>
      <c r="G6614">
        <v>29.5</v>
      </c>
      <c r="H6614">
        <v>417.35</v>
      </c>
      <c r="I6614" t="s">
        <v>20</v>
      </c>
      <c r="J6614" t="str">
        <f>_xlfn.XLOOKUP(Table1_1[[#This Row],[Analyte]],[1]analyte_order!$B:$B,[1]analyte_order!$C:$C)</f>
        <v>2058-94-8</v>
      </c>
      <c r="K6614">
        <f>_xlfn.XLOOKUP(Table1_1[[#This Row],[CAS_rn]],[1]analyte_order!$C:$C,[1]analyte_order!$E:$E)</f>
        <v>8</v>
      </c>
      <c r="L6614" s="3">
        <v>24.4</v>
      </c>
    </row>
    <row r="6615" spans="1:12" x14ac:dyDescent="0.3">
      <c r="A6615" t="s">
        <v>303</v>
      </c>
      <c r="B6615" s="1">
        <v>44427</v>
      </c>
      <c r="C6615" s="1" t="str">
        <f t="shared" si="103"/>
        <v>21231</v>
      </c>
      <c r="D6615" t="s">
        <v>250</v>
      </c>
      <c r="E6615" t="s">
        <v>120</v>
      </c>
      <c r="F6615" t="s">
        <v>111</v>
      </c>
      <c r="G6615">
        <v>29.5</v>
      </c>
      <c r="H6615">
        <v>417.35</v>
      </c>
      <c r="I6615" t="s">
        <v>21</v>
      </c>
      <c r="J6615" t="str">
        <f>_xlfn.XLOOKUP(Table1_1[[#This Row],[Analyte]],[1]analyte_order!$B:$B,[1]analyte_order!$C:$C)</f>
        <v>307-55-1</v>
      </c>
      <c r="K6615">
        <f>_xlfn.XLOOKUP(Table1_1[[#This Row],[CAS_rn]],[1]analyte_order!$C:$C,[1]analyte_order!$E:$E)</f>
        <v>9</v>
      </c>
      <c r="L6615" s="3">
        <v>31.9</v>
      </c>
    </row>
    <row r="6616" spans="1:12" x14ac:dyDescent="0.3">
      <c r="A6616" t="s">
        <v>303</v>
      </c>
      <c r="B6616" s="1">
        <v>44427</v>
      </c>
      <c r="C6616" s="1" t="str">
        <f t="shared" si="103"/>
        <v>21231</v>
      </c>
      <c r="D6616" t="s">
        <v>250</v>
      </c>
      <c r="E6616" t="s">
        <v>120</v>
      </c>
      <c r="F6616" t="s">
        <v>111</v>
      </c>
      <c r="G6616">
        <v>29.5</v>
      </c>
      <c r="H6616">
        <v>417.35</v>
      </c>
      <c r="I6616" t="s">
        <v>22</v>
      </c>
      <c r="J6616" t="str">
        <f>_xlfn.XLOOKUP(Table1_1[[#This Row],[Analyte]],[1]analyte_order!$B:$B,[1]analyte_order!$C:$C)</f>
        <v>72629-94-8</v>
      </c>
      <c r="K6616">
        <f>_xlfn.XLOOKUP(Table1_1[[#This Row],[CAS_rn]],[1]analyte_order!$C:$C,[1]analyte_order!$E:$E)</f>
        <v>10</v>
      </c>
      <c r="L6616" s="3">
        <v>31.7</v>
      </c>
    </row>
    <row r="6617" spans="1:12" x14ac:dyDescent="0.3">
      <c r="A6617" t="s">
        <v>303</v>
      </c>
      <c r="B6617" s="1">
        <v>44427</v>
      </c>
      <c r="C6617" s="1" t="str">
        <f t="shared" si="103"/>
        <v>21231</v>
      </c>
      <c r="D6617" t="s">
        <v>250</v>
      </c>
      <c r="E6617" t="s">
        <v>120</v>
      </c>
      <c r="F6617" t="s">
        <v>111</v>
      </c>
      <c r="G6617">
        <v>29.5</v>
      </c>
      <c r="H6617">
        <v>417.35</v>
      </c>
      <c r="I6617" t="s">
        <v>23</v>
      </c>
      <c r="J6617" t="str">
        <f>_xlfn.XLOOKUP(Table1_1[[#This Row],[Analyte]],[1]analyte_order!$B:$B,[1]analyte_order!$C:$C)</f>
        <v>376-06-7</v>
      </c>
      <c r="K6617">
        <f>_xlfn.XLOOKUP(Table1_1[[#This Row],[CAS_rn]],[1]analyte_order!$C:$C,[1]analyte_order!$E:$E)</f>
        <v>11</v>
      </c>
      <c r="L6617" s="3">
        <v>27.1</v>
      </c>
    </row>
    <row r="6618" spans="1:12" x14ac:dyDescent="0.3">
      <c r="A6618" t="s">
        <v>303</v>
      </c>
      <c r="B6618" s="1">
        <v>44427</v>
      </c>
      <c r="C6618" s="1" t="str">
        <f t="shared" si="103"/>
        <v>21231</v>
      </c>
      <c r="D6618" t="s">
        <v>250</v>
      </c>
      <c r="E6618" t="s">
        <v>120</v>
      </c>
      <c r="F6618" t="s">
        <v>111</v>
      </c>
      <c r="G6618">
        <v>29.5</v>
      </c>
      <c r="H6618">
        <v>417.35</v>
      </c>
      <c r="I6618" t="s">
        <v>24</v>
      </c>
      <c r="J6618" t="str">
        <f>_xlfn.XLOOKUP(Table1_1[[#This Row],[Analyte]],[1]analyte_order!$B:$B,[1]analyte_order!$C:$C)</f>
        <v>67905-19-5</v>
      </c>
      <c r="K6618">
        <f>_xlfn.XLOOKUP(Table1_1[[#This Row],[CAS_rn]],[1]analyte_order!$C:$C,[1]analyte_order!$E:$E)</f>
        <v>12</v>
      </c>
      <c r="L6618" s="3">
        <v>1.18</v>
      </c>
    </row>
    <row r="6619" spans="1:12" x14ac:dyDescent="0.3">
      <c r="A6619" t="s">
        <v>303</v>
      </c>
      <c r="B6619" s="1">
        <v>44427</v>
      </c>
      <c r="C6619" s="1" t="str">
        <f t="shared" si="103"/>
        <v>21231</v>
      </c>
      <c r="D6619" t="s">
        <v>250</v>
      </c>
      <c r="E6619" t="s">
        <v>120</v>
      </c>
      <c r="F6619" t="s">
        <v>111</v>
      </c>
      <c r="G6619">
        <v>29.5</v>
      </c>
      <c r="H6619">
        <v>417.35</v>
      </c>
      <c r="I6619" t="s">
        <v>13</v>
      </c>
      <c r="J6619" t="str">
        <f>_xlfn.XLOOKUP(Table1_1[[#This Row],[Analyte]],[1]analyte_order!$B:$B,[1]analyte_order!$C:$C)</f>
        <v>375-73-5</v>
      </c>
      <c r="K6619">
        <f>_xlfn.XLOOKUP(Table1_1[[#This Row],[CAS_rn]],[1]analyte_order!$C:$C,[1]analyte_order!$E:$E)</f>
        <v>14</v>
      </c>
      <c r="L6619" s="3">
        <v>5.1499999999999997E-2</v>
      </c>
    </row>
    <row r="6620" spans="1:12" x14ac:dyDescent="0.3">
      <c r="A6620" t="s">
        <v>303</v>
      </c>
      <c r="B6620" s="1">
        <v>44427</v>
      </c>
      <c r="C6620" s="1" t="str">
        <f t="shared" si="103"/>
        <v>21231</v>
      </c>
      <c r="D6620" t="s">
        <v>250</v>
      </c>
      <c r="E6620" t="s">
        <v>120</v>
      </c>
      <c r="F6620" t="s">
        <v>111</v>
      </c>
      <c r="G6620">
        <v>29.5</v>
      </c>
      <c r="H6620">
        <v>417.35</v>
      </c>
      <c r="I6620" t="s">
        <v>14</v>
      </c>
      <c r="J6620" t="str">
        <f>_xlfn.XLOOKUP(Table1_1[[#This Row],[Analyte]],[1]analyte_order!$B:$B,[1]analyte_order!$C:$C)</f>
        <v>2706-91-4</v>
      </c>
      <c r="K6620">
        <f>_xlfn.XLOOKUP(Table1_1[[#This Row],[CAS_rn]],[1]analyte_order!$C:$C,[1]analyte_order!$E:$E)</f>
        <v>15</v>
      </c>
      <c r="L6620" s="3">
        <v>0.23300000000000001</v>
      </c>
    </row>
    <row r="6621" spans="1:12" x14ac:dyDescent="0.3">
      <c r="A6621" t="s">
        <v>303</v>
      </c>
      <c r="B6621" s="1">
        <v>44427</v>
      </c>
      <c r="C6621" s="1" t="str">
        <f t="shared" si="103"/>
        <v>21231</v>
      </c>
      <c r="D6621" t="s">
        <v>250</v>
      </c>
      <c r="E6621" t="s">
        <v>120</v>
      </c>
      <c r="F6621" t="s">
        <v>111</v>
      </c>
      <c r="G6621">
        <v>29.5</v>
      </c>
      <c r="H6621">
        <v>417.35</v>
      </c>
      <c r="I6621" t="s">
        <v>15</v>
      </c>
      <c r="J6621" t="str">
        <f>_xlfn.XLOOKUP(Table1_1[[#This Row],[Analyte]],[1]analyte_order!$B:$B,[1]analyte_order!$C:$C)</f>
        <v>355-46-4</v>
      </c>
      <c r="K6621">
        <f>_xlfn.XLOOKUP(Table1_1[[#This Row],[CAS_rn]],[1]analyte_order!$C:$C,[1]analyte_order!$E:$E)</f>
        <v>16</v>
      </c>
      <c r="L6621" s="3">
        <v>11.9</v>
      </c>
    </row>
    <row r="6622" spans="1:12" x14ac:dyDescent="0.3">
      <c r="A6622" t="s">
        <v>303</v>
      </c>
      <c r="B6622" s="1">
        <v>44427</v>
      </c>
      <c r="C6622" s="1" t="str">
        <f t="shared" si="103"/>
        <v>21231</v>
      </c>
      <c r="D6622" t="s">
        <v>250</v>
      </c>
      <c r="E6622" t="s">
        <v>120</v>
      </c>
      <c r="F6622" t="s">
        <v>111</v>
      </c>
      <c r="G6622">
        <v>29.5</v>
      </c>
      <c r="H6622">
        <v>417.35</v>
      </c>
      <c r="I6622" t="s">
        <v>16</v>
      </c>
      <c r="J6622" t="str">
        <f>_xlfn.XLOOKUP(Table1_1[[#This Row],[Analyte]],[1]analyte_order!$B:$B,[1]analyte_order!$C:$C)</f>
        <v>375-92-8</v>
      </c>
      <c r="K6622">
        <f>_xlfn.XLOOKUP(Table1_1[[#This Row],[CAS_rn]],[1]analyte_order!$C:$C,[1]analyte_order!$E:$E)</f>
        <v>17</v>
      </c>
      <c r="L6622" s="3">
        <v>5.78</v>
      </c>
    </row>
    <row r="6623" spans="1:12" x14ac:dyDescent="0.3">
      <c r="A6623" t="s">
        <v>303</v>
      </c>
      <c r="B6623" s="1">
        <v>44427</v>
      </c>
      <c r="C6623" s="1" t="str">
        <f t="shared" si="103"/>
        <v>21231</v>
      </c>
      <c r="D6623" t="s">
        <v>250</v>
      </c>
      <c r="E6623" t="s">
        <v>120</v>
      </c>
      <c r="F6623" t="s">
        <v>111</v>
      </c>
      <c r="G6623">
        <v>29.5</v>
      </c>
      <c r="H6623">
        <v>417.35</v>
      </c>
      <c r="I6623" t="s">
        <v>17</v>
      </c>
      <c r="J6623" t="str">
        <f>_xlfn.XLOOKUP(Table1_1[[#This Row],[Analyte]],[1]analyte_order!$B:$B,[1]analyte_order!$C:$C)</f>
        <v>1763-23-1</v>
      </c>
      <c r="K6623">
        <f>_xlfn.XLOOKUP(Table1_1[[#This Row],[CAS_rn]],[1]analyte_order!$C:$C,[1]analyte_order!$E:$E)</f>
        <v>18</v>
      </c>
      <c r="L6623" s="3">
        <v>6860</v>
      </c>
    </row>
    <row r="6624" spans="1:12" x14ac:dyDescent="0.3">
      <c r="A6624" t="s">
        <v>303</v>
      </c>
      <c r="B6624" s="1">
        <v>44427</v>
      </c>
      <c r="C6624" s="1" t="str">
        <f t="shared" si="103"/>
        <v>21231</v>
      </c>
      <c r="D6624" t="s">
        <v>250</v>
      </c>
      <c r="E6624" t="s">
        <v>120</v>
      </c>
      <c r="F6624" t="s">
        <v>111</v>
      </c>
      <c r="G6624">
        <v>29.5</v>
      </c>
      <c r="H6624">
        <v>417.35</v>
      </c>
      <c r="I6624" t="s">
        <v>25</v>
      </c>
      <c r="J6624" t="str">
        <f>_xlfn.XLOOKUP(Table1_1[[#This Row],[Analyte]],[1]analyte_order!$B:$B,[1]analyte_order!$C:$C)</f>
        <v>68259-12-1</v>
      </c>
      <c r="K6624">
        <f>_xlfn.XLOOKUP(Table1_1[[#This Row],[CAS_rn]],[1]analyte_order!$C:$C,[1]analyte_order!$E:$E)</f>
        <v>19</v>
      </c>
      <c r="L6624" s="3">
        <v>36.4</v>
      </c>
    </row>
    <row r="6625" spans="1:12" x14ac:dyDescent="0.3">
      <c r="A6625" t="s">
        <v>303</v>
      </c>
      <c r="B6625" s="1">
        <v>44427</v>
      </c>
      <c r="C6625" s="1" t="str">
        <f t="shared" si="103"/>
        <v>21231</v>
      </c>
      <c r="D6625" t="s">
        <v>250</v>
      </c>
      <c r="E6625" t="s">
        <v>120</v>
      </c>
      <c r="F6625" t="s">
        <v>111</v>
      </c>
      <c r="G6625">
        <v>29.5</v>
      </c>
      <c r="H6625">
        <v>417.35</v>
      </c>
      <c r="I6625" t="s">
        <v>26</v>
      </c>
      <c r="J6625" t="str">
        <f>_xlfn.XLOOKUP(Table1_1[[#This Row],[Analyte]],[1]analyte_order!$B:$B,[1]analyte_order!$C:$C)</f>
        <v>335-77-3</v>
      </c>
      <c r="K6625">
        <f>_xlfn.XLOOKUP(Table1_1[[#This Row],[CAS_rn]],[1]analyte_order!$C:$C,[1]analyte_order!$E:$E)</f>
        <v>20</v>
      </c>
      <c r="L6625" s="3">
        <v>48.6</v>
      </c>
    </row>
    <row r="6626" spans="1:12" x14ac:dyDescent="0.3">
      <c r="A6626" t="s">
        <v>303</v>
      </c>
      <c r="B6626" s="1">
        <v>44427</v>
      </c>
      <c r="C6626" s="1" t="str">
        <f t="shared" si="103"/>
        <v>21231</v>
      </c>
      <c r="D6626" t="s">
        <v>250</v>
      </c>
      <c r="E6626" t="s">
        <v>120</v>
      </c>
      <c r="F6626" t="s">
        <v>111</v>
      </c>
      <c r="G6626">
        <v>29.5</v>
      </c>
      <c r="H6626">
        <v>417.35</v>
      </c>
      <c r="I6626" t="s">
        <v>27</v>
      </c>
      <c r="J6626" t="str">
        <f>_xlfn.XLOOKUP(Table1_1[[#This Row],[Analyte]],[1]analyte_order!$B:$B,[1]analyte_order!$C:$C)</f>
        <v>79780-39-5</v>
      </c>
      <c r="K6626">
        <f>_xlfn.XLOOKUP(Table1_1[[#This Row],[CAS_rn]],[1]analyte_order!$C:$C,[1]analyte_order!$E:$E)</f>
        <v>21</v>
      </c>
      <c r="L6626" s="3">
        <v>25.7</v>
      </c>
    </row>
    <row r="6627" spans="1:12" x14ac:dyDescent="0.3">
      <c r="A6627" t="s">
        <v>303</v>
      </c>
      <c r="B6627" s="1">
        <v>44427</v>
      </c>
      <c r="C6627" s="1" t="str">
        <f t="shared" si="103"/>
        <v>21231</v>
      </c>
      <c r="D6627" t="s">
        <v>250</v>
      </c>
      <c r="E6627" t="s">
        <v>120</v>
      </c>
      <c r="F6627" t="s">
        <v>111</v>
      </c>
      <c r="G6627">
        <v>29.5</v>
      </c>
      <c r="H6627">
        <v>417.35</v>
      </c>
      <c r="I6627" t="s">
        <v>28</v>
      </c>
      <c r="J6627" t="str">
        <f>_xlfn.XLOOKUP(Table1_1[[#This Row],[Analyte]],[1]analyte_order!$B:$B,[1]analyte_order!$C:$C)</f>
        <v>757124-72-4</v>
      </c>
      <c r="K6627">
        <f>_xlfn.XLOOKUP(Table1_1[[#This Row],[CAS_rn]],[1]analyte_order!$C:$C,[1]analyte_order!$E:$E)</f>
        <v>22</v>
      </c>
      <c r="L6627" s="3">
        <v>0.25650000000000001</v>
      </c>
    </row>
    <row r="6628" spans="1:12" x14ac:dyDescent="0.3">
      <c r="A6628" t="s">
        <v>303</v>
      </c>
      <c r="B6628" s="1">
        <v>44427</v>
      </c>
      <c r="C6628" s="1" t="str">
        <f t="shared" si="103"/>
        <v>21231</v>
      </c>
      <c r="D6628" t="s">
        <v>250</v>
      </c>
      <c r="E6628" t="s">
        <v>120</v>
      </c>
      <c r="F6628" t="s">
        <v>111</v>
      </c>
      <c r="G6628">
        <v>29.5</v>
      </c>
      <c r="H6628">
        <v>417.35</v>
      </c>
      <c r="I6628" t="s">
        <v>18</v>
      </c>
      <c r="J6628" t="str">
        <f>_xlfn.XLOOKUP(Table1_1[[#This Row],[Analyte]],[1]analyte_order!$B:$B,[1]analyte_order!$C:$C)</f>
        <v>27619-97-2</v>
      </c>
      <c r="K6628">
        <f>_xlfn.XLOOKUP(Table1_1[[#This Row],[CAS_rn]],[1]analyte_order!$C:$C,[1]analyte_order!$E:$E)</f>
        <v>23</v>
      </c>
      <c r="L6628" s="3">
        <v>5.1499999999999997E-2</v>
      </c>
    </row>
    <row r="6629" spans="1:12" x14ac:dyDescent="0.3">
      <c r="A6629" t="s">
        <v>303</v>
      </c>
      <c r="B6629" s="1">
        <v>44427</v>
      </c>
      <c r="C6629" s="1" t="str">
        <f t="shared" si="103"/>
        <v>21231</v>
      </c>
      <c r="D6629" t="s">
        <v>250</v>
      </c>
      <c r="E6629" t="s">
        <v>120</v>
      </c>
      <c r="F6629" t="s">
        <v>111</v>
      </c>
      <c r="G6629">
        <v>29.5</v>
      </c>
      <c r="H6629">
        <v>417.35</v>
      </c>
      <c r="I6629" t="s">
        <v>29</v>
      </c>
      <c r="J6629" t="str">
        <f>_xlfn.XLOOKUP(Table1_1[[#This Row],[Analyte]],[1]analyte_order!$B:$B,[1]analyte_order!$C:$C)</f>
        <v>39108-34-4</v>
      </c>
      <c r="K6629">
        <f>_xlfn.XLOOKUP(Table1_1[[#This Row],[CAS_rn]],[1]analyte_order!$C:$C,[1]analyte_order!$E:$E)</f>
        <v>24</v>
      </c>
      <c r="L6629" s="3">
        <v>1.1200000000000001</v>
      </c>
    </row>
    <row r="6630" spans="1:12" x14ac:dyDescent="0.3">
      <c r="A6630" t="s">
        <v>303</v>
      </c>
      <c r="B6630" s="1">
        <v>44427</v>
      </c>
      <c r="C6630" s="1" t="str">
        <f t="shared" si="103"/>
        <v>21231</v>
      </c>
      <c r="D6630" t="s">
        <v>250</v>
      </c>
      <c r="E6630" t="s">
        <v>120</v>
      </c>
      <c r="F6630" t="s">
        <v>111</v>
      </c>
      <c r="G6630">
        <v>29.5</v>
      </c>
      <c r="H6630">
        <v>417.35</v>
      </c>
      <c r="I6630" t="s">
        <v>30</v>
      </c>
      <c r="J6630" t="str">
        <f>_xlfn.XLOOKUP(Table1_1[[#This Row],[Analyte]],[1]analyte_order!$B:$B,[1]analyte_order!$C:$C)</f>
        <v>120226-60-0</v>
      </c>
      <c r="K6630">
        <f>_xlfn.XLOOKUP(Table1_1[[#This Row],[CAS_rn]],[1]analyte_order!$C:$C,[1]analyte_order!$E:$E)</f>
        <v>25</v>
      </c>
      <c r="L6630" s="3">
        <v>6.21</v>
      </c>
    </row>
    <row r="6631" spans="1:12" x14ac:dyDescent="0.3">
      <c r="A6631" t="s">
        <v>303</v>
      </c>
      <c r="B6631" s="1">
        <v>44427</v>
      </c>
      <c r="C6631" s="1" t="str">
        <f t="shared" si="103"/>
        <v>21231</v>
      </c>
      <c r="D6631" t="s">
        <v>250</v>
      </c>
      <c r="E6631" t="s">
        <v>120</v>
      </c>
      <c r="F6631" t="s">
        <v>111</v>
      </c>
      <c r="G6631">
        <v>29.5</v>
      </c>
      <c r="H6631">
        <v>417.35</v>
      </c>
      <c r="I6631" t="s">
        <v>31</v>
      </c>
      <c r="J6631" t="str">
        <f>_xlfn.XLOOKUP(Table1_1[[#This Row],[Analyte]],[1]analyte_order!$B:$B,[1]analyte_order!$C:$C)</f>
        <v>2355-31-9</v>
      </c>
      <c r="K6631">
        <f>_xlfn.XLOOKUP(Table1_1[[#This Row],[CAS_rn]],[1]analyte_order!$C:$C,[1]analyte_order!$E:$E)</f>
        <v>26</v>
      </c>
      <c r="L6631" s="3">
        <v>0.1285</v>
      </c>
    </row>
    <row r="6632" spans="1:12" x14ac:dyDescent="0.3">
      <c r="A6632" t="s">
        <v>303</v>
      </c>
      <c r="B6632" s="1">
        <v>44427</v>
      </c>
      <c r="C6632" s="1" t="str">
        <f t="shared" si="103"/>
        <v>21231</v>
      </c>
      <c r="D6632" t="s">
        <v>250</v>
      </c>
      <c r="E6632" t="s">
        <v>120</v>
      </c>
      <c r="F6632" t="s">
        <v>111</v>
      </c>
      <c r="G6632">
        <v>29.5</v>
      </c>
      <c r="H6632">
        <v>417.35</v>
      </c>
      <c r="I6632" t="s">
        <v>32</v>
      </c>
      <c r="J6632" t="str">
        <f>_xlfn.XLOOKUP(Table1_1[[#This Row],[Analyte]],[1]analyte_order!$B:$B,[1]analyte_order!$C:$C)</f>
        <v>2991-50-6</v>
      </c>
      <c r="K6632">
        <f>_xlfn.XLOOKUP(Table1_1[[#This Row],[CAS_rn]],[1]analyte_order!$C:$C,[1]analyte_order!$E:$E)</f>
        <v>27</v>
      </c>
      <c r="L6632" s="3">
        <v>5.1499999999999997E-2</v>
      </c>
    </row>
    <row r="6633" spans="1:12" x14ac:dyDescent="0.3">
      <c r="A6633" t="s">
        <v>303</v>
      </c>
      <c r="B6633" s="1">
        <v>44427</v>
      </c>
      <c r="C6633" s="1" t="str">
        <f t="shared" si="103"/>
        <v>21231</v>
      </c>
      <c r="D6633" t="s">
        <v>250</v>
      </c>
      <c r="E6633" t="s">
        <v>120</v>
      </c>
      <c r="F6633" t="s">
        <v>111</v>
      </c>
      <c r="G6633">
        <v>29.5</v>
      </c>
      <c r="H6633">
        <v>417.35</v>
      </c>
      <c r="I6633" t="s">
        <v>33</v>
      </c>
      <c r="J6633" t="str">
        <f>_xlfn.XLOOKUP(Table1_1[[#This Row],[Analyte]],[1]analyte_order!$B:$B,[1]analyte_order!$C:$C)</f>
        <v>754-91-6</v>
      </c>
      <c r="K6633">
        <f>_xlfn.XLOOKUP(Table1_1[[#This Row],[CAS_rn]],[1]analyte_order!$C:$C,[1]analyte_order!$E:$E)</f>
        <v>28</v>
      </c>
      <c r="L6633" s="3">
        <v>2.65</v>
      </c>
    </row>
    <row r="6634" spans="1:12" x14ac:dyDescent="0.3">
      <c r="A6634" t="s">
        <v>303</v>
      </c>
      <c r="B6634" s="1">
        <v>44427</v>
      </c>
      <c r="C6634" s="1" t="str">
        <f t="shared" si="103"/>
        <v>21231</v>
      </c>
      <c r="D6634" t="s">
        <v>250</v>
      </c>
      <c r="E6634" t="s">
        <v>120</v>
      </c>
      <c r="F6634" t="s">
        <v>111</v>
      </c>
      <c r="G6634">
        <v>29.5</v>
      </c>
      <c r="H6634">
        <v>417.35</v>
      </c>
      <c r="I6634" t="s">
        <v>34</v>
      </c>
      <c r="J6634" t="str">
        <f>_xlfn.XLOOKUP(Table1_1[[#This Row],[Analyte]],[1]analyte_order!$B:$B,[1]analyte_order!$C:$C)</f>
        <v>2806-24-8</v>
      </c>
      <c r="K6634">
        <f>_xlfn.XLOOKUP(Table1_1[[#This Row],[CAS_rn]],[1]analyte_order!$C:$C,[1]analyte_order!$E:$E)</f>
        <v>29</v>
      </c>
      <c r="L6634" s="3">
        <v>0.1285</v>
      </c>
    </row>
    <row r="6635" spans="1:12" x14ac:dyDescent="0.3">
      <c r="A6635" t="s">
        <v>303</v>
      </c>
      <c r="B6635" s="1">
        <v>44427</v>
      </c>
      <c r="C6635" s="1" t="str">
        <f t="shared" si="103"/>
        <v>21231</v>
      </c>
      <c r="D6635" t="s">
        <v>250</v>
      </c>
      <c r="E6635" t="s">
        <v>120</v>
      </c>
      <c r="F6635" t="s">
        <v>111</v>
      </c>
      <c r="G6635">
        <v>29.5</v>
      </c>
      <c r="H6635">
        <v>417.35</v>
      </c>
      <c r="I6635" t="s">
        <v>35</v>
      </c>
      <c r="J6635" t="str">
        <f>_xlfn.XLOOKUP(Table1_1[[#This Row],[Analyte]],[1]analyte_order!$B:$B,[1]analyte_order!$C:$C)</f>
        <v>31506-32-8</v>
      </c>
      <c r="K6635">
        <f>_xlfn.XLOOKUP(Table1_1[[#This Row],[CAS_rn]],[1]analyte_order!$C:$C,[1]analyte_order!$E:$E)</f>
        <v>30</v>
      </c>
      <c r="L6635" s="3">
        <v>0.25650000000000001</v>
      </c>
    </row>
    <row r="6636" spans="1:12" x14ac:dyDescent="0.3">
      <c r="A6636" t="s">
        <v>303</v>
      </c>
      <c r="B6636" s="1">
        <v>44427</v>
      </c>
      <c r="C6636" s="1" t="str">
        <f t="shared" si="103"/>
        <v>21231</v>
      </c>
      <c r="D6636" t="s">
        <v>250</v>
      </c>
      <c r="E6636" t="s">
        <v>120</v>
      </c>
      <c r="F6636" t="s">
        <v>111</v>
      </c>
      <c r="G6636">
        <v>29.5</v>
      </c>
      <c r="H6636">
        <v>417.35</v>
      </c>
      <c r="I6636" t="s">
        <v>36</v>
      </c>
      <c r="J6636" t="str">
        <f>_xlfn.XLOOKUP(Table1_1[[#This Row],[Analyte]],[1]analyte_order!$B:$B,[1]analyte_order!$C:$C)</f>
        <v>4151-50-2</v>
      </c>
      <c r="K6636">
        <f>_xlfn.XLOOKUP(Table1_1[[#This Row],[CAS_rn]],[1]analyte_order!$C:$C,[1]analyte_order!$E:$E)</f>
        <v>31</v>
      </c>
      <c r="L6636" s="3">
        <v>0.88500000000000001</v>
      </c>
    </row>
    <row r="6637" spans="1:12" x14ac:dyDescent="0.3">
      <c r="A6637" t="s">
        <v>303</v>
      </c>
      <c r="B6637" s="1">
        <v>44427</v>
      </c>
      <c r="C6637" s="1" t="str">
        <f t="shared" si="103"/>
        <v>21231</v>
      </c>
      <c r="D6637" t="s">
        <v>250</v>
      </c>
      <c r="E6637" t="s">
        <v>120</v>
      </c>
      <c r="F6637" t="s">
        <v>111</v>
      </c>
      <c r="G6637">
        <v>29.5</v>
      </c>
      <c r="H6637">
        <v>417.35</v>
      </c>
      <c r="I6637" t="s">
        <v>37</v>
      </c>
      <c r="J6637" t="str">
        <f>_xlfn.XLOOKUP(Table1_1[[#This Row],[Analyte]],[1]analyte_order!$B:$B,[1]analyte_order!$C:$C)</f>
        <v>13252-13-6</v>
      </c>
      <c r="K6637">
        <f>_xlfn.XLOOKUP(Table1_1[[#This Row],[CAS_rn]],[1]analyte_order!$C:$C,[1]analyte_order!$E:$E)</f>
        <v>34</v>
      </c>
      <c r="L6637" s="3">
        <v>5.1499999999999997E-2</v>
      </c>
    </row>
    <row r="6638" spans="1:12" x14ac:dyDescent="0.3">
      <c r="A6638" t="s">
        <v>303</v>
      </c>
      <c r="B6638" s="1">
        <v>44427</v>
      </c>
      <c r="C6638" s="1" t="str">
        <f t="shared" si="103"/>
        <v>21231</v>
      </c>
      <c r="D6638" t="s">
        <v>250</v>
      </c>
      <c r="E6638" t="s">
        <v>120</v>
      </c>
      <c r="F6638" t="s">
        <v>111</v>
      </c>
      <c r="G6638">
        <v>29.5</v>
      </c>
      <c r="H6638">
        <v>417.35</v>
      </c>
      <c r="I6638" t="s">
        <v>38</v>
      </c>
      <c r="J6638" t="str">
        <f>_xlfn.XLOOKUP(Table1_1[[#This Row],[Analyte]],[1]analyte_order!$B:$B,[1]analyte_order!$C:$C)</f>
        <v>919005-14-4</v>
      </c>
      <c r="K6638">
        <f>_xlfn.XLOOKUP(Table1_1[[#This Row],[CAS_rn]],[1]analyte_order!$C:$C,[1]analyte_order!$E:$E)</f>
        <v>35</v>
      </c>
      <c r="L6638" s="3">
        <v>5.1499999999999997E-2</v>
      </c>
    </row>
    <row r="6639" spans="1:12" x14ac:dyDescent="0.3">
      <c r="A6639" t="s">
        <v>303</v>
      </c>
      <c r="B6639" s="1">
        <v>44427</v>
      </c>
      <c r="C6639" s="1" t="str">
        <f t="shared" si="103"/>
        <v>21231</v>
      </c>
      <c r="D6639" t="s">
        <v>250</v>
      </c>
      <c r="E6639" t="s">
        <v>120</v>
      </c>
      <c r="F6639" t="s">
        <v>111</v>
      </c>
      <c r="G6639">
        <v>29.5</v>
      </c>
      <c r="H6639">
        <v>417.35</v>
      </c>
      <c r="I6639" t="s">
        <v>39</v>
      </c>
      <c r="J6639" t="str">
        <f>_xlfn.XLOOKUP(Table1_1[[#This Row],[Analyte]],[1]analyte_order!$B:$B,[1]analyte_order!$C:$C)</f>
        <v>756426-58-1</v>
      </c>
      <c r="K6639">
        <f>_xlfn.XLOOKUP(Table1_1[[#This Row],[CAS_rn]],[1]analyte_order!$C:$C,[1]analyte_order!$E:$E)</f>
        <v>36</v>
      </c>
      <c r="L6639" s="3">
        <v>0.25650000000000001</v>
      </c>
    </row>
    <row r="6640" spans="1:12" x14ac:dyDescent="0.3">
      <c r="A6640" t="s">
        <v>303</v>
      </c>
      <c r="B6640" s="1">
        <v>44427</v>
      </c>
      <c r="C6640" s="1" t="str">
        <f t="shared" si="103"/>
        <v>21231</v>
      </c>
      <c r="D6640" t="s">
        <v>250</v>
      </c>
      <c r="E6640" t="s">
        <v>120</v>
      </c>
      <c r="F6640" t="s">
        <v>111</v>
      </c>
      <c r="G6640">
        <v>29.5</v>
      </c>
      <c r="H6640">
        <v>417.35</v>
      </c>
      <c r="I6640" t="s">
        <v>40</v>
      </c>
      <c r="J6640" t="str">
        <f>_xlfn.XLOOKUP(Table1_1[[#This Row],[Analyte]],[1]analyte_order!$B:$B,[1]analyte_order!$C:$C)</f>
        <v>763051-92-9</v>
      </c>
      <c r="K6640">
        <f>_xlfn.XLOOKUP(Table1_1[[#This Row],[CAS_rn]],[1]analyte_order!$C:$C,[1]analyte_order!$E:$E)</f>
        <v>37</v>
      </c>
      <c r="L6640" s="3">
        <v>0.46550000000000002</v>
      </c>
    </row>
    <row r="6641" spans="1:12" x14ac:dyDescent="0.3">
      <c r="A6641" t="s">
        <v>303</v>
      </c>
      <c r="B6641" s="1">
        <v>44427</v>
      </c>
      <c r="C6641" s="1" t="str">
        <f t="shared" si="103"/>
        <v>21231</v>
      </c>
      <c r="D6641" t="s">
        <v>250</v>
      </c>
      <c r="E6641" t="s">
        <v>120</v>
      </c>
      <c r="F6641" t="s">
        <v>111</v>
      </c>
      <c r="G6641">
        <v>29.5</v>
      </c>
      <c r="H6641">
        <v>417.35</v>
      </c>
      <c r="I6641" t="s">
        <v>41</v>
      </c>
      <c r="J6641" t="str">
        <f>_xlfn.XLOOKUP(Table1_1[[#This Row],[Analyte]],[1]analyte_order!$B:$B,[1]analyte_order!$C:$C)</f>
        <v>356-02-5</v>
      </c>
      <c r="K6641">
        <f>_xlfn.XLOOKUP(Table1_1[[#This Row],[CAS_rn]],[1]analyte_order!$C:$C,[1]analyte_order!$E:$E)</f>
        <v>38</v>
      </c>
      <c r="L6641" s="3">
        <v>0.51500000000000001</v>
      </c>
    </row>
    <row r="6642" spans="1:12" x14ac:dyDescent="0.3">
      <c r="A6642" t="s">
        <v>303</v>
      </c>
      <c r="B6642" s="1">
        <v>44427</v>
      </c>
      <c r="C6642" s="1" t="str">
        <f t="shared" si="103"/>
        <v>21231</v>
      </c>
      <c r="D6642" t="s">
        <v>250</v>
      </c>
      <c r="E6642" t="s">
        <v>120</v>
      </c>
      <c r="F6642" t="s">
        <v>111</v>
      </c>
      <c r="G6642">
        <v>29.5</v>
      </c>
      <c r="H6642">
        <v>417.35</v>
      </c>
      <c r="I6642" t="s">
        <v>42</v>
      </c>
      <c r="J6642" t="str">
        <f>_xlfn.XLOOKUP(Table1_1[[#This Row],[Analyte]],[1]analyte_order!$B:$B,[1]analyte_order!$C:$C)</f>
        <v>914637-49-3</v>
      </c>
      <c r="K6642">
        <f>_xlfn.XLOOKUP(Table1_1[[#This Row],[CAS_rn]],[1]analyte_order!$C:$C,[1]analyte_order!$E:$E)</f>
        <v>39</v>
      </c>
      <c r="L6642" s="3">
        <v>0.25650000000000001</v>
      </c>
    </row>
    <row r="6643" spans="1:12" x14ac:dyDescent="0.3">
      <c r="A6643" t="s">
        <v>303</v>
      </c>
      <c r="B6643" s="1">
        <v>44427</v>
      </c>
      <c r="C6643" s="1" t="str">
        <f t="shared" si="103"/>
        <v>21231</v>
      </c>
      <c r="D6643" t="s">
        <v>250</v>
      </c>
      <c r="E6643" t="s">
        <v>120</v>
      </c>
      <c r="F6643" t="s">
        <v>111</v>
      </c>
      <c r="G6643">
        <v>29.5</v>
      </c>
      <c r="H6643">
        <v>417.35</v>
      </c>
      <c r="I6643" t="s">
        <v>43</v>
      </c>
      <c r="J6643" t="str">
        <f>_xlfn.XLOOKUP(Table1_1[[#This Row],[Analyte]],[1]analyte_order!$B:$B,[1]analyte_order!$C:$C)</f>
        <v>812-70-4</v>
      </c>
      <c r="K6643">
        <f>_xlfn.XLOOKUP(Table1_1[[#This Row],[CAS_rn]],[1]analyte_order!$C:$C,[1]analyte_order!$E:$E)</f>
        <v>40</v>
      </c>
      <c r="L6643" s="3">
        <v>0.23300000000000001</v>
      </c>
    </row>
    <row r="6644" spans="1:12" x14ac:dyDescent="0.3">
      <c r="A6644" t="s">
        <v>303</v>
      </c>
      <c r="B6644" s="1">
        <v>44427</v>
      </c>
      <c r="C6644" s="1" t="str">
        <f t="shared" si="103"/>
        <v>21231</v>
      </c>
      <c r="D6644" t="s">
        <v>250</v>
      </c>
      <c r="E6644" t="s">
        <v>120</v>
      </c>
      <c r="F6644" t="s">
        <v>111</v>
      </c>
      <c r="G6644">
        <v>29.5</v>
      </c>
      <c r="H6644">
        <v>417.35</v>
      </c>
      <c r="I6644" t="s">
        <v>44</v>
      </c>
      <c r="J6644" t="str">
        <f>_xlfn.XLOOKUP(Table1_1[[#This Row],[Analyte]],[1]analyte_order!$B:$B,[1]analyte_order!$C:$C)</f>
        <v>53826-12-3</v>
      </c>
      <c r="K6644">
        <f>_xlfn.XLOOKUP(Table1_1[[#This Row],[CAS_rn]],[1]analyte_order!$C:$C,[1]analyte_order!$E:$E)</f>
        <v>41</v>
      </c>
      <c r="L6644" s="3">
        <v>0.1285</v>
      </c>
    </row>
    <row r="6645" spans="1:12" x14ac:dyDescent="0.3">
      <c r="A6645" t="s">
        <v>303</v>
      </c>
      <c r="B6645" s="1">
        <v>44427</v>
      </c>
      <c r="C6645" s="1" t="str">
        <f t="shared" si="103"/>
        <v>21231</v>
      </c>
      <c r="D6645" t="s">
        <v>250</v>
      </c>
      <c r="E6645" t="s">
        <v>120</v>
      </c>
      <c r="F6645" t="s">
        <v>111</v>
      </c>
      <c r="G6645">
        <v>29.5</v>
      </c>
      <c r="H6645">
        <v>417.35</v>
      </c>
      <c r="I6645" t="s">
        <v>45</v>
      </c>
      <c r="J6645" t="str">
        <f>_xlfn.XLOOKUP(Table1_1[[#This Row],[Analyte]],[1]analyte_order!$B:$B,[1]analyte_order!$C:$C)</f>
        <v>27854-31-5</v>
      </c>
      <c r="K6645">
        <f>_xlfn.XLOOKUP(Table1_1[[#This Row],[CAS_rn]],[1]analyte_order!$C:$C,[1]analyte_order!$E:$E)</f>
        <v>42</v>
      </c>
      <c r="L6645" s="3">
        <v>2.86</v>
      </c>
    </row>
    <row r="6646" spans="1:12" x14ac:dyDescent="0.3">
      <c r="A6646" t="s">
        <v>303</v>
      </c>
      <c r="B6646" s="1">
        <v>44427</v>
      </c>
      <c r="C6646" s="1" t="str">
        <f t="shared" si="103"/>
        <v>21231</v>
      </c>
      <c r="D6646" t="s">
        <v>250</v>
      </c>
      <c r="E6646" t="s">
        <v>120</v>
      </c>
      <c r="F6646" t="s">
        <v>111</v>
      </c>
      <c r="G6646">
        <v>29.5</v>
      </c>
      <c r="H6646">
        <v>417.35</v>
      </c>
      <c r="I6646" t="s">
        <v>46</v>
      </c>
      <c r="J6646" t="str">
        <f>_xlfn.XLOOKUP(Table1_1[[#This Row],[Analyte]],[1]analyte_order!$B:$B,[1]analyte_order!$C:$C)</f>
        <v>53826-13-4</v>
      </c>
      <c r="K6646">
        <f>_xlfn.XLOOKUP(Table1_1[[#This Row],[CAS_rn]],[1]analyte_order!$C:$C,[1]analyte_order!$E:$E)</f>
        <v>43</v>
      </c>
      <c r="L6646" s="3">
        <v>0.93</v>
      </c>
    </row>
    <row r="6647" spans="1:12" x14ac:dyDescent="0.3">
      <c r="A6647" t="s">
        <v>303</v>
      </c>
      <c r="B6647" s="1">
        <v>44427</v>
      </c>
      <c r="C6647" s="1" t="str">
        <f t="shared" si="103"/>
        <v>21231</v>
      </c>
      <c r="D6647" t="s">
        <v>250</v>
      </c>
      <c r="E6647" t="s">
        <v>120</v>
      </c>
      <c r="F6647" t="s">
        <v>111</v>
      </c>
      <c r="G6647">
        <v>29.5</v>
      </c>
      <c r="H6647">
        <v>417.35</v>
      </c>
      <c r="I6647" t="s">
        <v>47</v>
      </c>
      <c r="J6647" t="str">
        <f>_xlfn.XLOOKUP(Table1_1[[#This Row],[Analyte]],[1]analyte_order!$B:$B,[1]analyte_order!$C:$C)</f>
        <v>161094-75-3</v>
      </c>
      <c r="K6647">
        <f>_xlfn.XLOOKUP(Table1_1[[#This Row],[CAS_rn]],[1]analyte_order!$C:$C,[1]analyte_order!$E:$E)</f>
        <v>44</v>
      </c>
      <c r="L6647" s="3">
        <v>5.1499999999999997E-2</v>
      </c>
    </row>
    <row r="6648" spans="1:12" x14ac:dyDescent="0.3">
      <c r="A6648" t="s">
        <v>303</v>
      </c>
      <c r="B6648" s="1">
        <v>44427</v>
      </c>
      <c r="C6648" s="1" t="str">
        <f t="shared" si="103"/>
        <v>21231</v>
      </c>
      <c r="D6648" t="s">
        <v>250</v>
      </c>
      <c r="E6648" t="s">
        <v>120</v>
      </c>
      <c r="F6648" t="s">
        <v>111</v>
      </c>
      <c r="G6648">
        <v>29.5</v>
      </c>
      <c r="H6648">
        <v>417.35</v>
      </c>
      <c r="I6648" t="s">
        <v>48</v>
      </c>
      <c r="J6648" t="str">
        <f>_xlfn.XLOOKUP(Table1_1[[#This Row],[Analyte]],[1]analyte_order!$B:$B,[1]analyte_order!$C:$C)</f>
        <v>70887-84-2</v>
      </c>
      <c r="K6648">
        <f>_xlfn.XLOOKUP(Table1_1[[#This Row],[CAS_rn]],[1]analyte_order!$C:$C,[1]analyte_order!$E:$E)</f>
        <v>45</v>
      </c>
      <c r="L6648" s="3">
        <v>5.1499999999999997E-2</v>
      </c>
    </row>
    <row r="6649" spans="1:12" x14ac:dyDescent="0.3">
      <c r="A6649" t="s">
        <v>303</v>
      </c>
      <c r="B6649" s="1">
        <v>44427</v>
      </c>
      <c r="C6649" s="1" t="str">
        <f t="shared" si="103"/>
        <v>21231</v>
      </c>
      <c r="D6649" t="s">
        <v>250</v>
      </c>
      <c r="E6649" t="s">
        <v>120</v>
      </c>
      <c r="F6649" t="s">
        <v>111</v>
      </c>
      <c r="G6649">
        <v>29.5</v>
      </c>
      <c r="H6649">
        <v>417.35</v>
      </c>
      <c r="I6649" t="s">
        <v>49</v>
      </c>
      <c r="J6649" t="str">
        <f>_xlfn.XLOOKUP(Table1_1[[#This Row],[Analyte]],[1]analyte_order!$B:$B,[1]analyte_order!$C:$C)</f>
        <v>57677-95-9</v>
      </c>
      <c r="K6649">
        <f>_xlfn.XLOOKUP(Table1_1[[#This Row],[CAS_rn]],[1]analyte_order!$C:$C,[1]analyte_order!$E:$E)</f>
        <v>46</v>
      </c>
      <c r="L6649" s="3">
        <v>5.1499999999999997E-2</v>
      </c>
    </row>
    <row r="6650" spans="1:12" x14ac:dyDescent="0.3">
      <c r="A6650" t="s">
        <v>303</v>
      </c>
      <c r="B6650" s="1">
        <v>44427</v>
      </c>
      <c r="C6650" s="1" t="str">
        <f t="shared" si="103"/>
        <v>21231</v>
      </c>
      <c r="D6650" t="s">
        <v>250</v>
      </c>
      <c r="E6650" t="s">
        <v>120</v>
      </c>
      <c r="F6650" t="s">
        <v>111</v>
      </c>
      <c r="G6650">
        <v>29.5</v>
      </c>
      <c r="H6650">
        <v>417.35</v>
      </c>
      <c r="I6650" t="s">
        <v>50</v>
      </c>
      <c r="J6650" t="str">
        <f>_xlfn.XLOOKUP(Table1_1[[#This Row],[Analyte]],[1]analyte_order!$B:$B,[1]analyte_order!$C:$C)</f>
        <v>30334-69-1</v>
      </c>
      <c r="K6650">
        <f>_xlfn.XLOOKUP(Table1_1[[#This Row],[CAS_rn]],[1]analyte_order!$C:$C,[1]analyte_order!$E:$E)</f>
        <v>51</v>
      </c>
      <c r="L6650" s="3">
        <v>8.09</v>
      </c>
    </row>
    <row r="6651" spans="1:12" x14ac:dyDescent="0.3">
      <c r="A6651" t="s">
        <v>303</v>
      </c>
      <c r="B6651" s="1">
        <v>44427</v>
      </c>
      <c r="C6651" s="1" t="str">
        <f t="shared" si="103"/>
        <v>21231</v>
      </c>
      <c r="D6651" t="s">
        <v>250</v>
      </c>
      <c r="E6651" t="s">
        <v>120</v>
      </c>
      <c r="F6651" t="s">
        <v>111</v>
      </c>
      <c r="G6651">
        <v>29.5</v>
      </c>
      <c r="H6651">
        <v>417.35</v>
      </c>
      <c r="I6651" t="s">
        <v>51</v>
      </c>
      <c r="J6651" t="str">
        <f>_xlfn.XLOOKUP(Table1_1[[#This Row],[Analyte]],[1]analyte_order!$B:$B,[1]analyte_order!$C:$C)</f>
        <v>41997-13-1</v>
      </c>
      <c r="K6651">
        <f>_xlfn.XLOOKUP(Table1_1[[#This Row],[CAS_rn]],[1]analyte_order!$C:$C,[1]analyte_order!$E:$E)</f>
        <v>52</v>
      </c>
      <c r="L6651" s="3">
        <v>7.11</v>
      </c>
    </row>
    <row r="6652" spans="1:12" x14ac:dyDescent="0.3">
      <c r="A6652" t="s">
        <v>303</v>
      </c>
      <c r="B6652" s="1">
        <v>44427</v>
      </c>
      <c r="C6652" s="1" t="str">
        <f t="shared" si="103"/>
        <v>21231</v>
      </c>
      <c r="D6652" t="s">
        <v>250</v>
      </c>
      <c r="E6652" t="s">
        <v>120</v>
      </c>
      <c r="F6652" t="s">
        <v>111</v>
      </c>
      <c r="G6652">
        <v>29.5</v>
      </c>
      <c r="H6652">
        <v>417.35</v>
      </c>
      <c r="I6652" t="s">
        <v>52</v>
      </c>
      <c r="J6652" t="str">
        <f>_xlfn.XLOOKUP(Table1_1[[#This Row],[Analyte]],[1]analyte_order!$B:$B,[1]analyte_order!$C:$C)</f>
        <v>423-41-6</v>
      </c>
      <c r="K6652">
        <f>_xlfn.XLOOKUP(Table1_1[[#This Row],[CAS_rn]],[1]analyte_order!$C:$C,[1]analyte_order!$E:$E)</f>
        <v>53</v>
      </c>
      <c r="L6652" s="3">
        <v>0.25650000000000001</v>
      </c>
    </row>
    <row r="6653" spans="1:12" x14ac:dyDescent="0.3">
      <c r="A6653" t="s">
        <v>303</v>
      </c>
      <c r="B6653" s="1">
        <v>44427</v>
      </c>
      <c r="C6653" s="1" t="str">
        <f t="shared" si="103"/>
        <v>21231</v>
      </c>
      <c r="D6653" t="s">
        <v>250</v>
      </c>
      <c r="E6653" t="s">
        <v>120</v>
      </c>
      <c r="F6653" t="s">
        <v>111</v>
      </c>
      <c r="G6653">
        <v>29.5</v>
      </c>
      <c r="H6653">
        <v>417.35</v>
      </c>
      <c r="I6653" t="s">
        <v>53</v>
      </c>
      <c r="J6653" t="str">
        <f>_xlfn.XLOOKUP(Table1_1[[#This Row],[Analyte]],[1]analyte_order!$B:$B,[1]analyte_order!$C:$C)</f>
        <v>777011-38-8</v>
      </c>
      <c r="K6653">
        <f>_xlfn.XLOOKUP(Table1_1[[#This Row],[CAS_rn]],[1]analyte_order!$C:$C,[1]analyte_order!$E:$E)</f>
        <v>54</v>
      </c>
      <c r="L6653" s="3">
        <v>13.5</v>
      </c>
    </row>
    <row r="6654" spans="1:12" x14ac:dyDescent="0.3">
      <c r="A6654" t="s">
        <v>303</v>
      </c>
      <c r="B6654" s="1">
        <v>44427</v>
      </c>
      <c r="C6654" s="1" t="str">
        <f t="shared" si="103"/>
        <v>21231</v>
      </c>
      <c r="D6654" t="s">
        <v>250</v>
      </c>
      <c r="E6654" t="s">
        <v>120</v>
      </c>
      <c r="F6654" t="s">
        <v>111</v>
      </c>
      <c r="G6654">
        <v>29.5</v>
      </c>
      <c r="H6654">
        <v>417.35</v>
      </c>
      <c r="I6654" t="s">
        <v>54</v>
      </c>
      <c r="J6654" t="str">
        <f>_xlfn.XLOOKUP(Table1_1[[#This Row],[Analyte]],[1]analyte_order!$B:$B,[1]analyte_order!$C:$C)</f>
        <v>646-83-3</v>
      </c>
      <c r="K6654">
        <f>_xlfn.XLOOKUP(Table1_1[[#This Row],[CAS_rn]],[1]analyte_order!$C:$C,[1]analyte_order!$E:$E)</f>
        <v>55</v>
      </c>
      <c r="L6654" s="3">
        <v>9.2999999999999999E-2</v>
      </c>
    </row>
    <row r="6655" spans="1:12" x14ac:dyDescent="0.3">
      <c r="A6655" t="s">
        <v>303</v>
      </c>
      <c r="B6655" s="1">
        <v>44427</v>
      </c>
      <c r="C6655" s="1" t="str">
        <f t="shared" si="103"/>
        <v>21231</v>
      </c>
      <c r="D6655" t="s">
        <v>250</v>
      </c>
      <c r="E6655" t="s">
        <v>120</v>
      </c>
      <c r="F6655" t="s">
        <v>111</v>
      </c>
      <c r="G6655">
        <v>29.5</v>
      </c>
      <c r="H6655">
        <v>417.35</v>
      </c>
      <c r="I6655" t="s">
        <v>55</v>
      </c>
      <c r="J6655" t="str">
        <f>_xlfn.XLOOKUP(Table1_1[[#This Row],[Analyte]],[1]analyte_order!$B:$B,[1]analyte_order!$C:$C)</f>
        <v>678-41-1</v>
      </c>
      <c r="K6655">
        <f>_xlfn.XLOOKUP(Table1_1[[#This Row],[CAS_rn]],[1]analyte_order!$C:$C,[1]analyte_order!$E:$E)</f>
        <v>56</v>
      </c>
      <c r="L6655" s="3">
        <v>5.1499999999999997E-2</v>
      </c>
    </row>
    <row r="6656" spans="1:12" x14ac:dyDescent="0.3">
      <c r="A6656" t="s">
        <v>303</v>
      </c>
      <c r="B6656" s="1">
        <v>44427</v>
      </c>
      <c r="C6656" s="1" t="str">
        <f t="shared" si="103"/>
        <v>21231</v>
      </c>
      <c r="D6656" t="s">
        <v>250</v>
      </c>
      <c r="E6656" t="s">
        <v>120</v>
      </c>
      <c r="F6656" t="s">
        <v>111</v>
      </c>
      <c r="G6656">
        <v>29.5</v>
      </c>
      <c r="H6656">
        <v>417.35</v>
      </c>
      <c r="I6656" t="s">
        <v>56</v>
      </c>
      <c r="J6656" t="str">
        <f>_xlfn.XLOOKUP(Table1_1[[#This Row],[Analyte]],[1]analyte_order!$B:$B,[1]analyte_order!$C:$C)</f>
        <v>2965-52-8</v>
      </c>
      <c r="K6656">
        <f>_xlfn.XLOOKUP(Table1_1[[#This Row],[CAS_rn]],[1]analyte_order!$C:$C,[1]analyte_order!$E:$E)</f>
        <v>57</v>
      </c>
      <c r="L6656" s="3">
        <v>5.1499999999999997E-2</v>
      </c>
    </row>
    <row r="6657" spans="1:12" x14ac:dyDescent="0.3">
      <c r="A6657" t="s">
        <v>304</v>
      </c>
      <c r="B6657" s="1">
        <v>44427</v>
      </c>
      <c r="C6657" s="1" t="str">
        <f t="shared" si="103"/>
        <v>21231</v>
      </c>
      <c r="D6657" t="s">
        <v>250</v>
      </c>
      <c r="E6657" t="s">
        <v>120</v>
      </c>
      <c r="F6657" t="s">
        <v>113</v>
      </c>
      <c r="G6657">
        <v>29.5</v>
      </c>
      <c r="H6657">
        <v>417.35</v>
      </c>
      <c r="I6657" t="s">
        <v>7</v>
      </c>
      <c r="J6657" t="str">
        <f>_xlfn.XLOOKUP(Table1_1[[#This Row],[Analyte]],[1]analyte_order!$B:$B,[1]analyte_order!$C:$C)</f>
        <v>375-22-4</v>
      </c>
      <c r="K6657">
        <f>_xlfn.XLOOKUP(Table1_1[[#This Row],[CAS_rn]],[1]analyte_order!$C:$C,[1]analyte_order!$E:$E)</f>
        <v>1</v>
      </c>
      <c r="L6657" s="3">
        <v>0.11</v>
      </c>
    </row>
    <row r="6658" spans="1:12" x14ac:dyDescent="0.3">
      <c r="A6658" t="s">
        <v>304</v>
      </c>
      <c r="B6658" s="1">
        <v>44427</v>
      </c>
      <c r="C6658" s="1" t="str">
        <f t="shared" ref="C6658:C6721" si="104">TEXT(B6658,"yy")&amp;TEXT((B6658-DATEVALUE("1/1/"&amp;TEXT(B6658,"yy"))+1),"000")</f>
        <v>21231</v>
      </c>
      <c r="D6658" t="s">
        <v>250</v>
      </c>
      <c r="E6658" t="s">
        <v>120</v>
      </c>
      <c r="F6658" t="s">
        <v>113</v>
      </c>
      <c r="G6658">
        <v>29.5</v>
      </c>
      <c r="H6658">
        <v>417.35</v>
      </c>
      <c r="I6658" t="s">
        <v>8</v>
      </c>
      <c r="J6658" t="str">
        <f>_xlfn.XLOOKUP(Table1_1[[#This Row],[Analyte]],[1]analyte_order!$B:$B,[1]analyte_order!$C:$C)</f>
        <v>2706-90-3</v>
      </c>
      <c r="K6658">
        <f>_xlfn.XLOOKUP(Table1_1[[#This Row],[CAS_rn]],[1]analyte_order!$C:$C,[1]analyte_order!$E:$E)</f>
        <v>2</v>
      </c>
      <c r="L6658" s="3">
        <v>4.3900000000000002E-2</v>
      </c>
    </row>
    <row r="6659" spans="1:12" x14ac:dyDescent="0.3">
      <c r="A6659" t="s">
        <v>304</v>
      </c>
      <c r="B6659" s="1">
        <v>44427</v>
      </c>
      <c r="C6659" s="1" t="str">
        <f t="shared" si="104"/>
        <v>21231</v>
      </c>
      <c r="D6659" t="s">
        <v>250</v>
      </c>
      <c r="E6659" t="s">
        <v>120</v>
      </c>
      <c r="F6659" t="s">
        <v>113</v>
      </c>
      <c r="G6659">
        <v>29.5</v>
      </c>
      <c r="H6659">
        <v>417.35</v>
      </c>
      <c r="I6659" t="s">
        <v>9</v>
      </c>
      <c r="J6659" t="str">
        <f>_xlfn.XLOOKUP(Table1_1[[#This Row],[Analyte]],[1]analyte_order!$B:$B,[1]analyte_order!$C:$C)</f>
        <v>307-24-4</v>
      </c>
      <c r="K6659">
        <f>_xlfn.XLOOKUP(Table1_1[[#This Row],[CAS_rn]],[1]analyte_order!$C:$C,[1]analyte_order!$E:$E)</f>
        <v>3</v>
      </c>
      <c r="L6659" s="3">
        <v>4.3900000000000002E-2</v>
      </c>
    </row>
    <row r="6660" spans="1:12" x14ac:dyDescent="0.3">
      <c r="A6660" t="s">
        <v>304</v>
      </c>
      <c r="B6660" s="1">
        <v>44427</v>
      </c>
      <c r="C6660" s="1" t="str">
        <f t="shared" si="104"/>
        <v>21231</v>
      </c>
      <c r="D6660" t="s">
        <v>250</v>
      </c>
      <c r="E6660" t="s">
        <v>120</v>
      </c>
      <c r="F6660" t="s">
        <v>113</v>
      </c>
      <c r="G6660">
        <v>29.5</v>
      </c>
      <c r="H6660">
        <v>417.35</v>
      </c>
      <c r="I6660" t="s">
        <v>10</v>
      </c>
      <c r="J6660" t="str">
        <f>_xlfn.XLOOKUP(Table1_1[[#This Row],[Analyte]],[1]analyte_order!$B:$B,[1]analyte_order!$C:$C)</f>
        <v>375-85-9</v>
      </c>
      <c r="K6660">
        <f>_xlfn.XLOOKUP(Table1_1[[#This Row],[CAS_rn]],[1]analyte_order!$C:$C,[1]analyte_order!$E:$E)</f>
        <v>4</v>
      </c>
      <c r="L6660" s="3">
        <v>4.3900000000000002E-2</v>
      </c>
    </row>
    <row r="6661" spans="1:12" x14ac:dyDescent="0.3">
      <c r="A6661" t="s">
        <v>304</v>
      </c>
      <c r="B6661" s="1">
        <v>44427</v>
      </c>
      <c r="C6661" s="1" t="str">
        <f t="shared" si="104"/>
        <v>21231</v>
      </c>
      <c r="D6661" t="s">
        <v>250</v>
      </c>
      <c r="E6661" t="s">
        <v>120</v>
      </c>
      <c r="F6661" t="s">
        <v>113</v>
      </c>
      <c r="G6661">
        <v>29.5</v>
      </c>
      <c r="H6661">
        <v>417.35</v>
      </c>
      <c r="I6661" t="s">
        <v>11</v>
      </c>
      <c r="J6661" t="str">
        <f>_xlfn.XLOOKUP(Table1_1[[#This Row],[Analyte]],[1]analyte_order!$B:$B,[1]analyte_order!$C:$C)</f>
        <v>335-67-1</v>
      </c>
      <c r="K6661">
        <f>_xlfn.XLOOKUP(Table1_1[[#This Row],[CAS_rn]],[1]analyte_order!$C:$C,[1]analyte_order!$E:$E)</f>
        <v>5</v>
      </c>
      <c r="L6661" s="3">
        <v>4.3900000000000002E-2</v>
      </c>
    </row>
    <row r="6662" spans="1:12" x14ac:dyDescent="0.3">
      <c r="A6662" t="s">
        <v>304</v>
      </c>
      <c r="B6662" s="1">
        <v>44427</v>
      </c>
      <c r="C6662" s="1" t="str">
        <f t="shared" si="104"/>
        <v>21231</v>
      </c>
      <c r="D6662" t="s">
        <v>250</v>
      </c>
      <c r="E6662" t="s">
        <v>120</v>
      </c>
      <c r="F6662" t="s">
        <v>113</v>
      </c>
      <c r="G6662">
        <v>29.5</v>
      </c>
      <c r="H6662">
        <v>417.35</v>
      </c>
      <c r="I6662" t="s">
        <v>12</v>
      </c>
      <c r="J6662" t="str">
        <f>_xlfn.XLOOKUP(Table1_1[[#This Row],[Analyte]],[1]analyte_order!$B:$B,[1]analyte_order!$C:$C)</f>
        <v>375-95-1</v>
      </c>
      <c r="K6662">
        <f>_xlfn.XLOOKUP(Table1_1[[#This Row],[CAS_rn]],[1]analyte_order!$C:$C,[1]analyte_order!$E:$E)</f>
        <v>6</v>
      </c>
      <c r="L6662" s="3">
        <v>0.24199999999999999</v>
      </c>
    </row>
    <row r="6663" spans="1:12" x14ac:dyDescent="0.3">
      <c r="A6663" t="s">
        <v>304</v>
      </c>
      <c r="B6663" s="1">
        <v>44427</v>
      </c>
      <c r="C6663" s="1" t="str">
        <f t="shared" si="104"/>
        <v>21231</v>
      </c>
      <c r="D6663" t="s">
        <v>250</v>
      </c>
      <c r="E6663" t="s">
        <v>120</v>
      </c>
      <c r="F6663" t="s">
        <v>113</v>
      </c>
      <c r="G6663">
        <v>29.5</v>
      </c>
      <c r="H6663">
        <v>417.35</v>
      </c>
      <c r="I6663" t="s">
        <v>19</v>
      </c>
      <c r="J6663" t="str">
        <f>_xlfn.XLOOKUP(Table1_1[[#This Row],[Analyte]],[1]analyte_order!$B:$B,[1]analyte_order!$C:$C)</f>
        <v>335-76-2</v>
      </c>
      <c r="K6663">
        <f>_xlfn.XLOOKUP(Table1_1[[#This Row],[CAS_rn]],[1]analyte_order!$C:$C,[1]analyte_order!$E:$E)</f>
        <v>7</v>
      </c>
      <c r="L6663" s="3">
        <v>18.7</v>
      </c>
    </row>
    <row r="6664" spans="1:12" x14ac:dyDescent="0.3">
      <c r="A6664" t="s">
        <v>304</v>
      </c>
      <c r="B6664" s="1">
        <v>44427</v>
      </c>
      <c r="C6664" s="1" t="str">
        <f t="shared" si="104"/>
        <v>21231</v>
      </c>
      <c r="D6664" t="s">
        <v>250</v>
      </c>
      <c r="E6664" t="s">
        <v>120</v>
      </c>
      <c r="F6664" t="s">
        <v>113</v>
      </c>
      <c r="G6664">
        <v>29.5</v>
      </c>
      <c r="H6664">
        <v>417.35</v>
      </c>
      <c r="I6664" t="s">
        <v>20</v>
      </c>
      <c r="J6664" t="str">
        <f>_xlfn.XLOOKUP(Table1_1[[#This Row],[Analyte]],[1]analyte_order!$B:$B,[1]analyte_order!$C:$C)</f>
        <v>2058-94-8</v>
      </c>
      <c r="K6664">
        <f>_xlfn.XLOOKUP(Table1_1[[#This Row],[CAS_rn]],[1]analyte_order!$C:$C,[1]analyte_order!$E:$E)</f>
        <v>8</v>
      </c>
      <c r="L6664" s="3">
        <v>34.200000000000003</v>
      </c>
    </row>
    <row r="6665" spans="1:12" x14ac:dyDescent="0.3">
      <c r="A6665" t="s">
        <v>304</v>
      </c>
      <c r="B6665" s="1">
        <v>44427</v>
      </c>
      <c r="C6665" s="1" t="str">
        <f t="shared" si="104"/>
        <v>21231</v>
      </c>
      <c r="D6665" t="s">
        <v>250</v>
      </c>
      <c r="E6665" t="s">
        <v>120</v>
      </c>
      <c r="F6665" t="s">
        <v>113</v>
      </c>
      <c r="G6665">
        <v>29.5</v>
      </c>
      <c r="H6665">
        <v>417.35</v>
      </c>
      <c r="I6665" t="s">
        <v>21</v>
      </c>
      <c r="J6665" t="str">
        <f>_xlfn.XLOOKUP(Table1_1[[#This Row],[Analyte]],[1]analyte_order!$B:$B,[1]analyte_order!$C:$C)</f>
        <v>307-55-1</v>
      </c>
      <c r="K6665">
        <f>_xlfn.XLOOKUP(Table1_1[[#This Row],[CAS_rn]],[1]analyte_order!$C:$C,[1]analyte_order!$E:$E)</f>
        <v>9</v>
      </c>
      <c r="L6665" s="3">
        <v>39</v>
      </c>
    </row>
    <row r="6666" spans="1:12" x14ac:dyDescent="0.3">
      <c r="A6666" t="s">
        <v>304</v>
      </c>
      <c r="B6666" s="1">
        <v>44427</v>
      </c>
      <c r="C6666" s="1" t="str">
        <f t="shared" si="104"/>
        <v>21231</v>
      </c>
      <c r="D6666" t="s">
        <v>250</v>
      </c>
      <c r="E6666" t="s">
        <v>120</v>
      </c>
      <c r="F6666" t="s">
        <v>113</v>
      </c>
      <c r="G6666">
        <v>29.5</v>
      </c>
      <c r="H6666">
        <v>417.35</v>
      </c>
      <c r="I6666" t="s">
        <v>22</v>
      </c>
      <c r="J6666" t="str">
        <f>_xlfn.XLOOKUP(Table1_1[[#This Row],[Analyte]],[1]analyte_order!$B:$B,[1]analyte_order!$C:$C)</f>
        <v>72629-94-8</v>
      </c>
      <c r="K6666">
        <f>_xlfn.XLOOKUP(Table1_1[[#This Row],[CAS_rn]],[1]analyte_order!$C:$C,[1]analyte_order!$E:$E)</f>
        <v>10</v>
      </c>
      <c r="L6666" s="3">
        <v>32.5</v>
      </c>
    </row>
    <row r="6667" spans="1:12" x14ac:dyDescent="0.3">
      <c r="A6667" t="s">
        <v>304</v>
      </c>
      <c r="B6667" s="1">
        <v>44427</v>
      </c>
      <c r="C6667" s="1" t="str">
        <f t="shared" si="104"/>
        <v>21231</v>
      </c>
      <c r="D6667" t="s">
        <v>250</v>
      </c>
      <c r="E6667" t="s">
        <v>120</v>
      </c>
      <c r="F6667" t="s">
        <v>113</v>
      </c>
      <c r="G6667">
        <v>29.5</v>
      </c>
      <c r="H6667">
        <v>417.35</v>
      </c>
      <c r="I6667" t="s">
        <v>23</v>
      </c>
      <c r="J6667" t="str">
        <f>_xlfn.XLOOKUP(Table1_1[[#This Row],[Analyte]],[1]analyte_order!$B:$B,[1]analyte_order!$C:$C)</f>
        <v>376-06-7</v>
      </c>
      <c r="K6667">
        <f>_xlfn.XLOOKUP(Table1_1[[#This Row],[CAS_rn]],[1]analyte_order!$C:$C,[1]analyte_order!$E:$E)</f>
        <v>11</v>
      </c>
      <c r="L6667" s="3">
        <v>41.1</v>
      </c>
    </row>
    <row r="6668" spans="1:12" x14ac:dyDescent="0.3">
      <c r="A6668" t="s">
        <v>304</v>
      </c>
      <c r="B6668" s="1">
        <v>44427</v>
      </c>
      <c r="C6668" s="1" t="str">
        <f t="shared" si="104"/>
        <v>21231</v>
      </c>
      <c r="D6668" t="s">
        <v>250</v>
      </c>
      <c r="E6668" t="s">
        <v>120</v>
      </c>
      <c r="F6668" t="s">
        <v>113</v>
      </c>
      <c r="G6668">
        <v>29.5</v>
      </c>
      <c r="H6668">
        <v>417.35</v>
      </c>
      <c r="I6668" t="s">
        <v>24</v>
      </c>
      <c r="J6668" t="str">
        <f>_xlfn.XLOOKUP(Table1_1[[#This Row],[Analyte]],[1]analyte_order!$B:$B,[1]analyte_order!$C:$C)</f>
        <v>67905-19-5</v>
      </c>
      <c r="K6668">
        <f>_xlfn.XLOOKUP(Table1_1[[#This Row],[CAS_rn]],[1]analyte_order!$C:$C,[1]analyte_order!$E:$E)</f>
        <v>12</v>
      </c>
      <c r="L6668" s="3">
        <v>1.03</v>
      </c>
    </row>
    <row r="6669" spans="1:12" x14ac:dyDescent="0.3">
      <c r="A6669" t="s">
        <v>304</v>
      </c>
      <c r="B6669" s="1">
        <v>44427</v>
      </c>
      <c r="C6669" s="1" t="str">
        <f t="shared" si="104"/>
        <v>21231</v>
      </c>
      <c r="D6669" t="s">
        <v>250</v>
      </c>
      <c r="E6669" t="s">
        <v>120</v>
      </c>
      <c r="F6669" t="s">
        <v>113</v>
      </c>
      <c r="G6669">
        <v>29.5</v>
      </c>
      <c r="H6669">
        <v>417.35</v>
      </c>
      <c r="I6669" t="s">
        <v>13</v>
      </c>
      <c r="J6669" t="str">
        <f>_xlfn.XLOOKUP(Table1_1[[#This Row],[Analyte]],[1]analyte_order!$B:$B,[1]analyte_order!$C:$C)</f>
        <v>375-73-5</v>
      </c>
      <c r="K6669">
        <f>_xlfn.XLOOKUP(Table1_1[[#This Row],[CAS_rn]],[1]analyte_order!$C:$C,[1]analyte_order!$E:$E)</f>
        <v>14</v>
      </c>
      <c r="L6669" s="3">
        <v>4.3900000000000002E-2</v>
      </c>
    </row>
    <row r="6670" spans="1:12" x14ac:dyDescent="0.3">
      <c r="A6670" t="s">
        <v>304</v>
      </c>
      <c r="B6670" s="1">
        <v>44427</v>
      </c>
      <c r="C6670" s="1" t="str">
        <f t="shared" si="104"/>
        <v>21231</v>
      </c>
      <c r="D6670" t="s">
        <v>250</v>
      </c>
      <c r="E6670" t="s">
        <v>120</v>
      </c>
      <c r="F6670" t="s">
        <v>113</v>
      </c>
      <c r="G6670">
        <v>29.5</v>
      </c>
      <c r="H6670">
        <v>417.35</v>
      </c>
      <c r="I6670" t="s">
        <v>14</v>
      </c>
      <c r="J6670" t="str">
        <f>_xlfn.XLOOKUP(Table1_1[[#This Row],[Analyte]],[1]analyte_order!$B:$B,[1]analyte_order!$C:$C)</f>
        <v>2706-91-4</v>
      </c>
      <c r="K6670">
        <f>_xlfn.XLOOKUP(Table1_1[[#This Row],[CAS_rn]],[1]analyte_order!$C:$C,[1]analyte_order!$E:$E)</f>
        <v>15</v>
      </c>
      <c r="L6670" s="3">
        <v>0.23300000000000001</v>
      </c>
    </row>
    <row r="6671" spans="1:12" x14ac:dyDescent="0.3">
      <c r="A6671" t="s">
        <v>304</v>
      </c>
      <c r="B6671" s="1">
        <v>44427</v>
      </c>
      <c r="C6671" s="1" t="str">
        <f t="shared" si="104"/>
        <v>21231</v>
      </c>
      <c r="D6671" t="s">
        <v>250</v>
      </c>
      <c r="E6671" t="s">
        <v>120</v>
      </c>
      <c r="F6671" t="s">
        <v>113</v>
      </c>
      <c r="G6671">
        <v>29.5</v>
      </c>
      <c r="H6671">
        <v>417.35</v>
      </c>
      <c r="I6671" t="s">
        <v>15</v>
      </c>
      <c r="J6671" t="str">
        <f>_xlfn.XLOOKUP(Table1_1[[#This Row],[Analyte]],[1]analyte_order!$B:$B,[1]analyte_order!$C:$C)</f>
        <v>355-46-4</v>
      </c>
      <c r="K6671">
        <f>_xlfn.XLOOKUP(Table1_1[[#This Row],[CAS_rn]],[1]analyte_order!$C:$C,[1]analyte_order!$E:$E)</f>
        <v>16</v>
      </c>
      <c r="L6671" s="3">
        <v>17.399999999999999</v>
      </c>
    </row>
    <row r="6672" spans="1:12" x14ac:dyDescent="0.3">
      <c r="A6672" t="s">
        <v>304</v>
      </c>
      <c r="B6672" s="1">
        <v>44427</v>
      </c>
      <c r="C6672" s="1" t="str">
        <f t="shared" si="104"/>
        <v>21231</v>
      </c>
      <c r="D6672" t="s">
        <v>250</v>
      </c>
      <c r="E6672" t="s">
        <v>120</v>
      </c>
      <c r="F6672" t="s">
        <v>113</v>
      </c>
      <c r="G6672">
        <v>29.5</v>
      </c>
      <c r="H6672">
        <v>417.35</v>
      </c>
      <c r="I6672" t="s">
        <v>16</v>
      </c>
      <c r="J6672" t="str">
        <f>_xlfn.XLOOKUP(Table1_1[[#This Row],[Analyte]],[1]analyte_order!$B:$B,[1]analyte_order!$C:$C)</f>
        <v>375-92-8</v>
      </c>
      <c r="K6672">
        <f>_xlfn.XLOOKUP(Table1_1[[#This Row],[CAS_rn]],[1]analyte_order!$C:$C,[1]analyte_order!$E:$E)</f>
        <v>17</v>
      </c>
      <c r="L6672" s="3">
        <v>12.4</v>
      </c>
    </row>
    <row r="6673" spans="1:12" x14ac:dyDescent="0.3">
      <c r="A6673" t="s">
        <v>304</v>
      </c>
      <c r="B6673" s="1">
        <v>44427</v>
      </c>
      <c r="C6673" s="1" t="str">
        <f t="shared" si="104"/>
        <v>21231</v>
      </c>
      <c r="D6673" t="s">
        <v>250</v>
      </c>
      <c r="E6673" t="s">
        <v>120</v>
      </c>
      <c r="F6673" t="s">
        <v>113</v>
      </c>
      <c r="G6673">
        <v>29.5</v>
      </c>
      <c r="H6673">
        <v>417.35</v>
      </c>
      <c r="I6673" t="s">
        <v>17</v>
      </c>
      <c r="J6673" t="str">
        <f>_xlfn.XLOOKUP(Table1_1[[#This Row],[Analyte]],[1]analyte_order!$B:$B,[1]analyte_order!$C:$C)</f>
        <v>1763-23-1</v>
      </c>
      <c r="K6673">
        <f>_xlfn.XLOOKUP(Table1_1[[#This Row],[CAS_rn]],[1]analyte_order!$C:$C,[1]analyte_order!$E:$E)</f>
        <v>18</v>
      </c>
      <c r="L6673" s="3">
        <v>9320</v>
      </c>
    </row>
    <row r="6674" spans="1:12" x14ac:dyDescent="0.3">
      <c r="A6674" t="s">
        <v>304</v>
      </c>
      <c r="B6674" s="1">
        <v>44427</v>
      </c>
      <c r="C6674" s="1" t="str">
        <f t="shared" si="104"/>
        <v>21231</v>
      </c>
      <c r="D6674" t="s">
        <v>250</v>
      </c>
      <c r="E6674" t="s">
        <v>120</v>
      </c>
      <c r="F6674" t="s">
        <v>113</v>
      </c>
      <c r="G6674">
        <v>29.5</v>
      </c>
      <c r="H6674">
        <v>417.35</v>
      </c>
      <c r="I6674" t="s">
        <v>25</v>
      </c>
      <c r="J6674" t="str">
        <f>_xlfn.XLOOKUP(Table1_1[[#This Row],[Analyte]],[1]analyte_order!$B:$B,[1]analyte_order!$C:$C)</f>
        <v>68259-12-1</v>
      </c>
      <c r="K6674">
        <f>_xlfn.XLOOKUP(Table1_1[[#This Row],[CAS_rn]],[1]analyte_order!$C:$C,[1]analyte_order!$E:$E)</f>
        <v>19</v>
      </c>
      <c r="L6674" s="3">
        <v>58.8</v>
      </c>
    </row>
    <row r="6675" spans="1:12" x14ac:dyDescent="0.3">
      <c r="A6675" t="s">
        <v>304</v>
      </c>
      <c r="B6675" s="1">
        <v>44427</v>
      </c>
      <c r="C6675" s="1" t="str">
        <f t="shared" si="104"/>
        <v>21231</v>
      </c>
      <c r="D6675" t="s">
        <v>250</v>
      </c>
      <c r="E6675" t="s">
        <v>120</v>
      </c>
      <c r="F6675" t="s">
        <v>113</v>
      </c>
      <c r="G6675">
        <v>29.5</v>
      </c>
      <c r="H6675">
        <v>417.35</v>
      </c>
      <c r="I6675" t="s">
        <v>26</v>
      </c>
      <c r="J6675" t="str">
        <f>_xlfn.XLOOKUP(Table1_1[[#This Row],[Analyte]],[1]analyte_order!$B:$B,[1]analyte_order!$C:$C)</f>
        <v>335-77-3</v>
      </c>
      <c r="K6675">
        <f>_xlfn.XLOOKUP(Table1_1[[#This Row],[CAS_rn]],[1]analyte_order!$C:$C,[1]analyte_order!$E:$E)</f>
        <v>20</v>
      </c>
      <c r="L6675" s="3">
        <v>77.5</v>
      </c>
    </row>
    <row r="6676" spans="1:12" x14ac:dyDescent="0.3">
      <c r="A6676" t="s">
        <v>304</v>
      </c>
      <c r="B6676" s="1">
        <v>44427</v>
      </c>
      <c r="C6676" s="1" t="str">
        <f t="shared" si="104"/>
        <v>21231</v>
      </c>
      <c r="D6676" t="s">
        <v>250</v>
      </c>
      <c r="E6676" t="s">
        <v>120</v>
      </c>
      <c r="F6676" t="s">
        <v>113</v>
      </c>
      <c r="G6676">
        <v>29.5</v>
      </c>
      <c r="H6676">
        <v>417.35</v>
      </c>
      <c r="I6676" t="s">
        <v>27</v>
      </c>
      <c r="J6676" t="str">
        <f>_xlfn.XLOOKUP(Table1_1[[#This Row],[Analyte]],[1]analyte_order!$B:$B,[1]analyte_order!$C:$C)</f>
        <v>79780-39-5</v>
      </c>
      <c r="K6676">
        <f>_xlfn.XLOOKUP(Table1_1[[#This Row],[CAS_rn]],[1]analyte_order!$C:$C,[1]analyte_order!$E:$E)</f>
        <v>21</v>
      </c>
      <c r="L6676" s="3">
        <v>34.6</v>
      </c>
    </row>
    <row r="6677" spans="1:12" x14ac:dyDescent="0.3">
      <c r="A6677" t="s">
        <v>304</v>
      </c>
      <c r="B6677" s="1">
        <v>44427</v>
      </c>
      <c r="C6677" s="1" t="str">
        <f t="shared" si="104"/>
        <v>21231</v>
      </c>
      <c r="D6677" t="s">
        <v>250</v>
      </c>
      <c r="E6677" t="s">
        <v>120</v>
      </c>
      <c r="F6677" t="s">
        <v>113</v>
      </c>
      <c r="G6677">
        <v>29.5</v>
      </c>
      <c r="H6677">
        <v>417.35</v>
      </c>
      <c r="I6677" t="s">
        <v>28</v>
      </c>
      <c r="J6677" t="str">
        <f>_xlfn.XLOOKUP(Table1_1[[#This Row],[Analyte]],[1]analyte_order!$B:$B,[1]analyte_order!$C:$C)</f>
        <v>757124-72-4</v>
      </c>
      <c r="K6677">
        <f>_xlfn.XLOOKUP(Table1_1[[#This Row],[CAS_rn]],[1]analyte_order!$C:$C,[1]analyte_order!$E:$E)</f>
        <v>22</v>
      </c>
      <c r="L6677" s="3">
        <v>0.2195</v>
      </c>
    </row>
    <row r="6678" spans="1:12" x14ac:dyDescent="0.3">
      <c r="A6678" t="s">
        <v>304</v>
      </c>
      <c r="B6678" s="1">
        <v>44427</v>
      </c>
      <c r="C6678" s="1" t="str">
        <f t="shared" si="104"/>
        <v>21231</v>
      </c>
      <c r="D6678" t="s">
        <v>250</v>
      </c>
      <c r="E6678" t="s">
        <v>120</v>
      </c>
      <c r="F6678" t="s">
        <v>113</v>
      </c>
      <c r="G6678">
        <v>29.5</v>
      </c>
      <c r="H6678">
        <v>417.35</v>
      </c>
      <c r="I6678" t="s">
        <v>18</v>
      </c>
      <c r="J6678" t="str">
        <f>_xlfn.XLOOKUP(Table1_1[[#This Row],[Analyte]],[1]analyte_order!$B:$B,[1]analyte_order!$C:$C)</f>
        <v>27619-97-2</v>
      </c>
      <c r="K6678">
        <f>_xlfn.XLOOKUP(Table1_1[[#This Row],[CAS_rn]],[1]analyte_order!$C:$C,[1]analyte_order!$E:$E)</f>
        <v>23</v>
      </c>
      <c r="L6678" s="3">
        <v>4.3900000000000002E-2</v>
      </c>
    </row>
    <row r="6679" spans="1:12" x14ac:dyDescent="0.3">
      <c r="A6679" t="s">
        <v>304</v>
      </c>
      <c r="B6679" s="1">
        <v>44427</v>
      </c>
      <c r="C6679" s="1" t="str">
        <f t="shared" si="104"/>
        <v>21231</v>
      </c>
      <c r="D6679" t="s">
        <v>250</v>
      </c>
      <c r="E6679" t="s">
        <v>120</v>
      </c>
      <c r="F6679" t="s">
        <v>113</v>
      </c>
      <c r="G6679">
        <v>29.5</v>
      </c>
      <c r="H6679">
        <v>417.35</v>
      </c>
      <c r="I6679" t="s">
        <v>29</v>
      </c>
      <c r="J6679" t="str">
        <f>_xlfn.XLOOKUP(Table1_1[[#This Row],[Analyte]],[1]analyte_order!$B:$B,[1]analyte_order!$C:$C)</f>
        <v>39108-34-4</v>
      </c>
      <c r="K6679">
        <f>_xlfn.XLOOKUP(Table1_1[[#This Row],[CAS_rn]],[1]analyte_order!$C:$C,[1]analyte_order!$E:$E)</f>
        <v>24</v>
      </c>
      <c r="L6679" s="3">
        <v>1.88</v>
      </c>
    </row>
    <row r="6680" spans="1:12" x14ac:dyDescent="0.3">
      <c r="A6680" t="s">
        <v>304</v>
      </c>
      <c r="B6680" s="1">
        <v>44427</v>
      </c>
      <c r="C6680" s="1" t="str">
        <f t="shared" si="104"/>
        <v>21231</v>
      </c>
      <c r="D6680" t="s">
        <v>250</v>
      </c>
      <c r="E6680" t="s">
        <v>120</v>
      </c>
      <c r="F6680" t="s">
        <v>113</v>
      </c>
      <c r="G6680">
        <v>29.5</v>
      </c>
      <c r="H6680">
        <v>417.35</v>
      </c>
      <c r="I6680" t="s">
        <v>30</v>
      </c>
      <c r="J6680" t="str">
        <f>_xlfn.XLOOKUP(Table1_1[[#This Row],[Analyte]],[1]analyte_order!$B:$B,[1]analyte_order!$C:$C)</f>
        <v>120226-60-0</v>
      </c>
      <c r="K6680">
        <f>_xlfn.XLOOKUP(Table1_1[[#This Row],[CAS_rn]],[1]analyte_order!$C:$C,[1]analyte_order!$E:$E)</f>
        <v>25</v>
      </c>
      <c r="L6680" s="3">
        <v>8</v>
      </c>
    </row>
    <row r="6681" spans="1:12" x14ac:dyDescent="0.3">
      <c r="A6681" t="s">
        <v>304</v>
      </c>
      <c r="B6681" s="1">
        <v>44427</v>
      </c>
      <c r="C6681" s="1" t="str">
        <f t="shared" si="104"/>
        <v>21231</v>
      </c>
      <c r="D6681" t="s">
        <v>250</v>
      </c>
      <c r="E6681" t="s">
        <v>120</v>
      </c>
      <c r="F6681" t="s">
        <v>113</v>
      </c>
      <c r="G6681">
        <v>29.5</v>
      </c>
      <c r="H6681">
        <v>417.35</v>
      </c>
      <c r="I6681" t="s">
        <v>31</v>
      </c>
      <c r="J6681" t="str">
        <f>_xlfn.XLOOKUP(Table1_1[[#This Row],[Analyte]],[1]analyte_order!$B:$B,[1]analyte_order!$C:$C)</f>
        <v>2355-31-9</v>
      </c>
      <c r="K6681">
        <f>_xlfn.XLOOKUP(Table1_1[[#This Row],[CAS_rn]],[1]analyte_order!$C:$C,[1]analyte_order!$E:$E)</f>
        <v>26</v>
      </c>
      <c r="L6681" s="3">
        <v>0.11</v>
      </c>
    </row>
    <row r="6682" spans="1:12" x14ac:dyDescent="0.3">
      <c r="A6682" t="s">
        <v>304</v>
      </c>
      <c r="B6682" s="1">
        <v>44427</v>
      </c>
      <c r="C6682" s="1" t="str">
        <f t="shared" si="104"/>
        <v>21231</v>
      </c>
      <c r="D6682" t="s">
        <v>250</v>
      </c>
      <c r="E6682" t="s">
        <v>120</v>
      </c>
      <c r="F6682" t="s">
        <v>113</v>
      </c>
      <c r="G6682">
        <v>29.5</v>
      </c>
      <c r="H6682">
        <v>417.35</v>
      </c>
      <c r="I6682" t="s">
        <v>32</v>
      </c>
      <c r="J6682" t="str">
        <f>_xlfn.XLOOKUP(Table1_1[[#This Row],[Analyte]],[1]analyte_order!$B:$B,[1]analyte_order!$C:$C)</f>
        <v>2991-50-6</v>
      </c>
      <c r="K6682">
        <f>_xlfn.XLOOKUP(Table1_1[[#This Row],[CAS_rn]],[1]analyte_order!$C:$C,[1]analyte_order!$E:$E)</f>
        <v>27</v>
      </c>
      <c r="L6682" s="3">
        <v>4.3900000000000002E-2</v>
      </c>
    </row>
    <row r="6683" spans="1:12" x14ac:dyDescent="0.3">
      <c r="A6683" t="s">
        <v>304</v>
      </c>
      <c r="B6683" s="1">
        <v>44427</v>
      </c>
      <c r="C6683" s="1" t="str">
        <f t="shared" si="104"/>
        <v>21231</v>
      </c>
      <c r="D6683" t="s">
        <v>250</v>
      </c>
      <c r="E6683" t="s">
        <v>120</v>
      </c>
      <c r="F6683" t="s">
        <v>113</v>
      </c>
      <c r="G6683">
        <v>29.5</v>
      </c>
      <c r="H6683">
        <v>417.35</v>
      </c>
      <c r="I6683" t="s">
        <v>33</v>
      </c>
      <c r="J6683" t="str">
        <f>_xlfn.XLOOKUP(Table1_1[[#This Row],[Analyte]],[1]analyte_order!$B:$B,[1]analyte_order!$C:$C)</f>
        <v>754-91-6</v>
      </c>
      <c r="K6683">
        <f>_xlfn.XLOOKUP(Table1_1[[#This Row],[CAS_rn]],[1]analyte_order!$C:$C,[1]analyte_order!$E:$E)</f>
        <v>28</v>
      </c>
      <c r="L6683" s="3">
        <v>7.54</v>
      </c>
    </row>
    <row r="6684" spans="1:12" x14ac:dyDescent="0.3">
      <c r="A6684" t="s">
        <v>304</v>
      </c>
      <c r="B6684" s="1">
        <v>44427</v>
      </c>
      <c r="C6684" s="1" t="str">
        <f t="shared" si="104"/>
        <v>21231</v>
      </c>
      <c r="D6684" t="s">
        <v>250</v>
      </c>
      <c r="E6684" t="s">
        <v>120</v>
      </c>
      <c r="F6684" t="s">
        <v>113</v>
      </c>
      <c r="G6684">
        <v>29.5</v>
      </c>
      <c r="H6684">
        <v>417.35</v>
      </c>
      <c r="I6684" t="s">
        <v>34</v>
      </c>
      <c r="J6684" t="str">
        <f>_xlfn.XLOOKUP(Table1_1[[#This Row],[Analyte]],[1]analyte_order!$B:$B,[1]analyte_order!$C:$C)</f>
        <v>2806-24-8</v>
      </c>
      <c r="K6684">
        <f>_xlfn.XLOOKUP(Table1_1[[#This Row],[CAS_rn]],[1]analyte_order!$C:$C,[1]analyte_order!$E:$E)</f>
        <v>29</v>
      </c>
      <c r="L6684" s="3">
        <v>0.11</v>
      </c>
    </row>
    <row r="6685" spans="1:12" x14ac:dyDescent="0.3">
      <c r="A6685" t="s">
        <v>304</v>
      </c>
      <c r="B6685" s="1">
        <v>44427</v>
      </c>
      <c r="C6685" s="1" t="str">
        <f t="shared" si="104"/>
        <v>21231</v>
      </c>
      <c r="D6685" t="s">
        <v>250</v>
      </c>
      <c r="E6685" t="s">
        <v>120</v>
      </c>
      <c r="F6685" t="s">
        <v>113</v>
      </c>
      <c r="G6685">
        <v>29.5</v>
      </c>
      <c r="H6685">
        <v>417.35</v>
      </c>
      <c r="I6685" t="s">
        <v>35</v>
      </c>
      <c r="J6685" t="str">
        <f>_xlfn.XLOOKUP(Table1_1[[#This Row],[Analyte]],[1]analyte_order!$B:$B,[1]analyte_order!$C:$C)</f>
        <v>31506-32-8</v>
      </c>
      <c r="K6685">
        <f>_xlfn.XLOOKUP(Table1_1[[#This Row],[CAS_rn]],[1]analyte_order!$C:$C,[1]analyte_order!$E:$E)</f>
        <v>30</v>
      </c>
      <c r="L6685" s="3">
        <v>0.2195</v>
      </c>
    </row>
    <row r="6686" spans="1:12" x14ac:dyDescent="0.3">
      <c r="A6686" t="s">
        <v>304</v>
      </c>
      <c r="B6686" s="1">
        <v>44427</v>
      </c>
      <c r="C6686" s="1" t="str">
        <f t="shared" si="104"/>
        <v>21231</v>
      </c>
      <c r="D6686" t="s">
        <v>250</v>
      </c>
      <c r="E6686" t="s">
        <v>120</v>
      </c>
      <c r="F6686" t="s">
        <v>113</v>
      </c>
      <c r="G6686">
        <v>29.5</v>
      </c>
      <c r="H6686">
        <v>417.35</v>
      </c>
      <c r="I6686" t="s">
        <v>36</v>
      </c>
      <c r="J6686" t="str">
        <f>_xlfn.XLOOKUP(Table1_1[[#This Row],[Analyte]],[1]analyte_order!$B:$B,[1]analyte_order!$C:$C)</f>
        <v>4151-50-2</v>
      </c>
      <c r="K6686">
        <f>_xlfn.XLOOKUP(Table1_1[[#This Row],[CAS_rn]],[1]analyte_order!$C:$C,[1]analyte_order!$E:$E)</f>
        <v>31</v>
      </c>
      <c r="L6686" s="3">
        <v>0.82299999999999995</v>
      </c>
    </row>
    <row r="6687" spans="1:12" x14ac:dyDescent="0.3">
      <c r="A6687" t="s">
        <v>304</v>
      </c>
      <c r="B6687" s="1">
        <v>44427</v>
      </c>
      <c r="C6687" s="1" t="str">
        <f t="shared" si="104"/>
        <v>21231</v>
      </c>
      <c r="D6687" t="s">
        <v>250</v>
      </c>
      <c r="E6687" t="s">
        <v>120</v>
      </c>
      <c r="F6687" t="s">
        <v>113</v>
      </c>
      <c r="G6687">
        <v>29.5</v>
      </c>
      <c r="H6687">
        <v>417.35</v>
      </c>
      <c r="I6687" t="s">
        <v>37</v>
      </c>
      <c r="J6687" t="str">
        <f>_xlfn.XLOOKUP(Table1_1[[#This Row],[Analyte]],[1]analyte_order!$B:$B,[1]analyte_order!$C:$C)</f>
        <v>13252-13-6</v>
      </c>
      <c r="K6687">
        <f>_xlfn.XLOOKUP(Table1_1[[#This Row],[CAS_rn]],[1]analyte_order!$C:$C,[1]analyte_order!$E:$E)</f>
        <v>34</v>
      </c>
      <c r="L6687" s="3">
        <v>4.3900000000000002E-2</v>
      </c>
    </row>
    <row r="6688" spans="1:12" x14ac:dyDescent="0.3">
      <c r="A6688" t="s">
        <v>304</v>
      </c>
      <c r="B6688" s="1">
        <v>44427</v>
      </c>
      <c r="C6688" s="1" t="str">
        <f t="shared" si="104"/>
        <v>21231</v>
      </c>
      <c r="D6688" t="s">
        <v>250</v>
      </c>
      <c r="E6688" t="s">
        <v>120</v>
      </c>
      <c r="F6688" t="s">
        <v>113</v>
      </c>
      <c r="G6688">
        <v>29.5</v>
      </c>
      <c r="H6688">
        <v>417.35</v>
      </c>
      <c r="I6688" t="s">
        <v>38</v>
      </c>
      <c r="J6688" t="str">
        <f>_xlfn.XLOOKUP(Table1_1[[#This Row],[Analyte]],[1]analyte_order!$B:$B,[1]analyte_order!$C:$C)</f>
        <v>919005-14-4</v>
      </c>
      <c r="K6688">
        <f>_xlfn.XLOOKUP(Table1_1[[#This Row],[CAS_rn]],[1]analyte_order!$C:$C,[1]analyte_order!$E:$E)</f>
        <v>35</v>
      </c>
      <c r="L6688" s="3">
        <v>4.3900000000000002E-2</v>
      </c>
    </row>
    <row r="6689" spans="1:12" x14ac:dyDescent="0.3">
      <c r="A6689" t="s">
        <v>304</v>
      </c>
      <c r="B6689" s="1">
        <v>44427</v>
      </c>
      <c r="C6689" s="1" t="str">
        <f t="shared" si="104"/>
        <v>21231</v>
      </c>
      <c r="D6689" t="s">
        <v>250</v>
      </c>
      <c r="E6689" t="s">
        <v>120</v>
      </c>
      <c r="F6689" t="s">
        <v>113</v>
      </c>
      <c r="G6689">
        <v>29.5</v>
      </c>
      <c r="H6689">
        <v>417.35</v>
      </c>
      <c r="I6689" t="s">
        <v>39</v>
      </c>
      <c r="J6689" t="str">
        <f>_xlfn.XLOOKUP(Table1_1[[#This Row],[Analyte]],[1]analyte_order!$B:$B,[1]analyte_order!$C:$C)</f>
        <v>756426-58-1</v>
      </c>
      <c r="K6689">
        <f>_xlfn.XLOOKUP(Table1_1[[#This Row],[CAS_rn]],[1]analyte_order!$C:$C,[1]analyte_order!$E:$E)</f>
        <v>36</v>
      </c>
      <c r="L6689" s="3">
        <v>0.2195</v>
      </c>
    </row>
    <row r="6690" spans="1:12" x14ac:dyDescent="0.3">
      <c r="A6690" t="s">
        <v>304</v>
      </c>
      <c r="B6690" s="1">
        <v>44427</v>
      </c>
      <c r="C6690" s="1" t="str">
        <f t="shared" si="104"/>
        <v>21231</v>
      </c>
      <c r="D6690" t="s">
        <v>250</v>
      </c>
      <c r="E6690" t="s">
        <v>120</v>
      </c>
      <c r="F6690" t="s">
        <v>113</v>
      </c>
      <c r="G6690">
        <v>29.5</v>
      </c>
      <c r="H6690">
        <v>417.35</v>
      </c>
      <c r="I6690" t="s">
        <v>40</v>
      </c>
      <c r="J6690" t="str">
        <f>_xlfn.XLOOKUP(Table1_1[[#This Row],[Analyte]],[1]analyte_order!$B:$B,[1]analyte_order!$C:$C)</f>
        <v>763051-92-9</v>
      </c>
      <c r="K6690">
        <f>_xlfn.XLOOKUP(Table1_1[[#This Row],[CAS_rn]],[1]analyte_order!$C:$C,[1]analyte_order!$E:$E)</f>
        <v>37</v>
      </c>
      <c r="L6690" s="3">
        <v>0.2195</v>
      </c>
    </row>
    <row r="6691" spans="1:12" x14ac:dyDescent="0.3">
      <c r="A6691" t="s">
        <v>304</v>
      </c>
      <c r="B6691" s="1">
        <v>44427</v>
      </c>
      <c r="C6691" s="1" t="str">
        <f t="shared" si="104"/>
        <v>21231</v>
      </c>
      <c r="D6691" t="s">
        <v>250</v>
      </c>
      <c r="E6691" t="s">
        <v>120</v>
      </c>
      <c r="F6691" t="s">
        <v>113</v>
      </c>
      <c r="G6691">
        <v>29.5</v>
      </c>
      <c r="H6691">
        <v>417.35</v>
      </c>
      <c r="I6691" t="s">
        <v>41</v>
      </c>
      <c r="J6691" t="str">
        <f>_xlfn.XLOOKUP(Table1_1[[#This Row],[Analyte]],[1]analyte_order!$B:$B,[1]analyte_order!$C:$C)</f>
        <v>356-02-5</v>
      </c>
      <c r="K6691">
        <f>_xlfn.XLOOKUP(Table1_1[[#This Row],[CAS_rn]],[1]analyte_order!$C:$C,[1]analyte_order!$E:$E)</f>
        <v>38</v>
      </c>
      <c r="L6691" s="3">
        <v>0.439</v>
      </c>
    </row>
    <row r="6692" spans="1:12" x14ac:dyDescent="0.3">
      <c r="A6692" t="s">
        <v>304</v>
      </c>
      <c r="B6692" s="1">
        <v>44427</v>
      </c>
      <c r="C6692" s="1" t="str">
        <f t="shared" si="104"/>
        <v>21231</v>
      </c>
      <c r="D6692" t="s">
        <v>250</v>
      </c>
      <c r="E6692" t="s">
        <v>120</v>
      </c>
      <c r="F6692" t="s">
        <v>113</v>
      </c>
      <c r="G6692">
        <v>29.5</v>
      </c>
      <c r="H6692">
        <v>417.35</v>
      </c>
      <c r="I6692" t="s">
        <v>42</v>
      </c>
      <c r="J6692" t="str">
        <f>_xlfn.XLOOKUP(Table1_1[[#This Row],[Analyte]],[1]analyte_order!$B:$B,[1]analyte_order!$C:$C)</f>
        <v>914637-49-3</v>
      </c>
      <c r="K6692">
        <f>_xlfn.XLOOKUP(Table1_1[[#This Row],[CAS_rn]],[1]analyte_order!$C:$C,[1]analyte_order!$E:$E)</f>
        <v>39</v>
      </c>
      <c r="L6692" s="3">
        <v>0.2195</v>
      </c>
    </row>
    <row r="6693" spans="1:12" x14ac:dyDescent="0.3">
      <c r="A6693" t="s">
        <v>304</v>
      </c>
      <c r="B6693" s="1">
        <v>44427</v>
      </c>
      <c r="C6693" s="1" t="str">
        <f t="shared" si="104"/>
        <v>21231</v>
      </c>
      <c r="D6693" t="s">
        <v>250</v>
      </c>
      <c r="E6693" t="s">
        <v>120</v>
      </c>
      <c r="F6693" t="s">
        <v>113</v>
      </c>
      <c r="G6693">
        <v>29.5</v>
      </c>
      <c r="H6693">
        <v>417.35</v>
      </c>
      <c r="I6693" t="s">
        <v>43</v>
      </c>
      <c r="J6693" t="str">
        <f>_xlfn.XLOOKUP(Table1_1[[#This Row],[Analyte]],[1]analyte_order!$B:$B,[1]analyte_order!$C:$C)</f>
        <v>812-70-4</v>
      </c>
      <c r="K6693">
        <f>_xlfn.XLOOKUP(Table1_1[[#This Row],[CAS_rn]],[1]analyte_order!$C:$C,[1]analyte_order!$E:$E)</f>
        <v>40</v>
      </c>
      <c r="L6693" s="3">
        <v>2.2400000000000002</v>
      </c>
    </row>
    <row r="6694" spans="1:12" x14ac:dyDescent="0.3">
      <c r="A6694" t="s">
        <v>304</v>
      </c>
      <c r="B6694" s="1">
        <v>44427</v>
      </c>
      <c r="C6694" s="1" t="str">
        <f t="shared" si="104"/>
        <v>21231</v>
      </c>
      <c r="D6694" t="s">
        <v>250</v>
      </c>
      <c r="E6694" t="s">
        <v>120</v>
      </c>
      <c r="F6694" t="s">
        <v>113</v>
      </c>
      <c r="G6694">
        <v>29.5</v>
      </c>
      <c r="H6694">
        <v>417.35</v>
      </c>
      <c r="I6694" t="s">
        <v>44</v>
      </c>
      <c r="J6694" t="str">
        <f>_xlfn.XLOOKUP(Table1_1[[#This Row],[Analyte]],[1]analyte_order!$B:$B,[1]analyte_order!$C:$C)</f>
        <v>53826-12-3</v>
      </c>
      <c r="K6694">
        <f>_xlfn.XLOOKUP(Table1_1[[#This Row],[CAS_rn]],[1]analyte_order!$C:$C,[1]analyte_order!$E:$E)</f>
        <v>41</v>
      </c>
      <c r="L6694" s="3">
        <v>0.11</v>
      </c>
    </row>
    <row r="6695" spans="1:12" x14ac:dyDescent="0.3">
      <c r="A6695" t="s">
        <v>304</v>
      </c>
      <c r="B6695" s="1">
        <v>44427</v>
      </c>
      <c r="C6695" s="1" t="str">
        <f t="shared" si="104"/>
        <v>21231</v>
      </c>
      <c r="D6695" t="s">
        <v>250</v>
      </c>
      <c r="E6695" t="s">
        <v>120</v>
      </c>
      <c r="F6695" t="s">
        <v>113</v>
      </c>
      <c r="G6695">
        <v>29.5</v>
      </c>
      <c r="H6695">
        <v>417.35</v>
      </c>
      <c r="I6695" t="s">
        <v>45</v>
      </c>
      <c r="J6695" t="str">
        <f>_xlfn.XLOOKUP(Table1_1[[#This Row],[Analyte]],[1]analyte_order!$B:$B,[1]analyte_order!$C:$C)</f>
        <v>27854-31-5</v>
      </c>
      <c r="K6695">
        <f>_xlfn.XLOOKUP(Table1_1[[#This Row],[CAS_rn]],[1]analyte_order!$C:$C,[1]analyte_order!$E:$E)</f>
        <v>42</v>
      </c>
      <c r="L6695" s="3">
        <v>0.439</v>
      </c>
    </row>
    <row r="6696" spans="1:12" x14ac:dyDescent="0.3">
      <c r="A6696" t="s">
        <v>304</v>
      </c>
      <c r="B6696" s="1">
        <v>44427</v>
      </c>
      <c r="C6696" s="1" t="str">
        <f t="shared" si="104"/>
        <v>21231</v>
      </c>
      <c r="D6696" t="s">
        <v>250</v>
      </c>
      <c r="E6696" t="s">
        <v>120</v>
      </c>
      <c r="F6696" t="s">
        <v>113</v>
      </c>
      <c r="G6696">
        <v>29.5</v>
      </c>
      <c r="H6696">
        <v>417.35</v>
      </c>
      <c r="I6696" t="s">
        <v>46</v>
      </c>
      <c r="J6696" t="str">
        <f>_xlfn.XLOOKUP(Table1_1[[#This Row],[Analyte]],[1]analyte_order!$B:$B,[1]analyte_order!$C:$C)</f>
        <v>53826-13-4</v>
      </c>
      <c r="K6696">
        <f>_xlfn.XLOOKUP(Table1_1[[#This Row],[CAS_rn]],[1]analyte_order!$C:$C,[1]analyte_order!$E:$E)</f>
        <v>43</v>
      </c>
      <c r="L6696" s="3">
        <v>0.93</v>
      </c>
    </row>
    <row r="6697" spans="1:12" x14ac:dyDescent="0.3">
      <c r="A6697" t="s">
        <v>304</v>
      </c>
      <c r="B6697" s="1">
        <v>44427</v>
      </c>
      <c r="C6697" s="1" t="str">
        <f t="shared" si="104"/>
        <v>21231</v>
      </c>
      <c r="D6697" t="s">
        <v>250</v>
      </c>
      <c r="E6697" t="s">
        <v>120</v>
      </c>
      <c r="F6697" t="s">
        <v>113</v>
      </c>
      <c r="G6697">
        <v>29.5</v>
      </c>
      <c r="H6697">
        <v>417.35</v>
      </c>
      <c r="I6697" t="s">
        <v>47</v>
      </c>
      <c r="J6697" t="str">
        <f>_xlfn.XLOOKUP(Table1_1[[#This Row],[Analyte]],[1]analyte_order!$B:$B,[1]analyte_order!$C:$C)</f>
        <v>161094-75-3</v>
      </c>
      <c r="K6697">
        <f>_xlfn.XLOOKUP(Table1_1[[#This Row],[CAS_rn]],[1]analyte_order!$C:$C,[1]analyte_order!$E:$E)</f>
        <v>44</v>
      </c>
      <c r="L6697" s="3">
        <v>4.3900000000000002E-2</v>
      </c>
    </row>
    <row r="6698" spans="1:12" x14ac:dyDescent="0.3">
      <c r="A6698" t="s">
        <v>304</v>
      </c>
      <c r="B6698" s="1">
        <v>44427</v>
      </c>
      <c r="C6698" s="1" t="str">
        <f t="shared" si="104"/>
        <v>21231</v>
      </c>
      <c r="D6698" t="s">
        <v>250</v>
      </c>
      <c r="E6698" t="s">
        <v>120</v>
      </c>
      <c r="F6698" t="s">
        <v>113</v>
      </c>
      <c r="G6698">
        <v>29.5</v>
      </c>
      <c r="H6698">
        <v>417.35</v>
      </c>
      <c r="I6698" t="s">
        <v>48</v>
      </c>
      <c r="J6698" t="str">
        <f>_xlfn.XLOOKUP(Table1_1[[#This Row],[Analyte]],[1]analyte_order!$B:$B,[1]analyte_order!$C:$C)</f>
        <v>70887-84-2</v>
      </c>
      <c r="K6698">
        <f>_xlfn.XLOOKUP(Table1_1[[#This Row],[CAS_rn]],[1]analyte_order!$C:$C,[1]analyte_order!$E:$E)</f>
        <v>45</v>
      </c>
      <c r="L6698" s="3">
        <v>4.3900000000000002E-2</v>
      </c>
    </row>
    <row r="6699" spans="1:12" x14ac:dyDescent="0.3">
      <c r="A6699" t="s">
        <v>304</v>
      </c>
      <c r="B6699" s="1">
        <v>44427</v>
      </c>
      <c r="C6699" s="1" t="str">
        <f t="shared" si="104"/>
        <v>21231</v>
      </c>
      <c r="D6699" t="s">
        <v>250</v>
      </c>
      <c r="E6699" t="s">
        <v>120</v>
      </c>
      <c r="F6699" t="s">
        <v>113</v>
      </c>
      <c r="G6699">
        <v>29.5</v>
      </c>
      <c r="H6699">
        <v>417.35</v>
      </c>
      <c r="I6699" t="s">
        <v>49</v>
      </c>
      <c r="J6699" t="str">
        <f>_xlfn.XLOOKUP(Table1_1[[#This Row],[Analyte]],[1]analyte_order!$B:$B,[1]analyte_order!$C:$C)</f>
        <v>57677-95-9</v>
      </c>
      <c r="K6699">
        <f>_xlfn.XLOOKUP(Table1_1[[#This Row],[CAS_rn]],[1]analyte_order!$C:$C,[1]analyte_order!$E:$E)</f>
        <v>46</v>
      </c>
      <c r="L6699" s="3">
        <v>4.3900000000000002E-2</v>
      </c>
    </row>
    <row r="6700" spans="1:12" x14ac:dyDescent="0.3">
      <c r="A6700" t="s">
        <v>304</v>
      </c>
      <c r="B6700" s="1">
        <v>44427</v>
      </c>
      <c r="C6700" s="1" t="str">
        <f t="shared" si="104"/>
        <v>21231</v>
      </c>
      <c r="D6700" t="s">
        <v>250</v>
      </c>
      <c r="E6700" t="s">
        <v>120</v>
      </c>
      <c r="F6700" t="s">
        <v>113</v>
      </c>
      <c r="G6700">
        <v>29.5</v>
      </c>
      <c r="H6700">
        <v>417.35</v>
      </c>
      <c r="I6700" t="s">
        <v>51</v>
      </c>
      <c r="J6700" t="str">
        <f>_xlfn.XLOOKUP(Table1_1[[#This Row],[Analyte]],[1]analyte_order!$B:$B,[1]analyte_order!$C:$C)</f>
        <v>41997-13-1</v>
      </c>
      <c r="K6700">
        <f>_xlfn.XLOOKUP(Table1_1[[#This Row],[CAS_rn]],[1]analyte_order!$C:$C,[1]analyte_order!$E:$E)</f>
        <v>52</v>
      </c>
      <c r="L6700" s="3">
        <v>29.4</v>
      </c>
    </row>
    <row r="6701" spans="1:12" x14ac:dyDescent="0.3">
      <c r="A6701" t="s">
        <v>304</v>
      </c>
      <c r="B6701" s="1">
        <v>44427</v>
      </c>
      <c r="C6701" s="1" t="str">
        <f t="shared" si="104"/>
        <v>21231</v>
      </c>
      <c r="D6701" t="s">
        <v>250</v>
      </c>
      <c r="E6701" t="s">
        <v>120</v>
      </c>
      <c r="F6701" t="s">
        <v>113</v>
      </c>
      <c r="G6701">
        <v>29.5</v>
      </c>
      <c r="H6701">
        <v>417.35</v>
      </c>
      <c r="I6701" t="s">
        <v>52</v>
      </c>
      <c r="J6701" t="str">
        <f>_xlfn.XLOOKUP(Table1_1[[#This Row],[Analyte]],[1]analyte_order!$B:$B,[1]analyte_order!$C:$C)</f>
        <v>423-41-6</v>
      </c>
      <c r="K6701">
        <f>_xlfn.XLOOKUP(Table1_1[[#This Row],[CAS_rn]],[1]analyte_order!$C:$C,[1]analyte_order!$E:$E)</f>
        <v>53</v>
      </c>
      <c r="L6701" s="3">
        <v>0.2195</v>
      </c>
    </row>
    <row r="6702" spans="1:12" x14ac:dyDescent="0.3">
      <c r="A6702" t="s">
        <v>304</v>
      </c>
      <c r="B6702" s="1">
        <v>44427</v>
      </c>
      <c r="C6702" s="1" t="str">
        <f t="shared" si="104"/>
        <v>21231</v>
      </c>
      <c r="D6702" t="s">
        <v>250</v>
      </c>
      <c r="E6702" t="s">
        <v>120</v>
      </c>
      <c r="F6702" t="s">
        <v>113</v>
      </c>
      <c r="G6702">
        <v>29.5</v>
      </c>
      <c r="H6702">
        <v>417.35</v>
      </c>
      <c r="I6702" t="s">
        <v>53</v>
      </c>
      <c r="J6702" t="str">
        <f>_xlfn.XLOOKUP(Table1_1[[#This Row],[Analyte]],[1]analyte_order!$B:$B,[1]analyte_order!$C:$C)</f>
        <v>777011-38-8</v>
      </c>
      <c r="K6702">
        <f>_xlfn.XLOOKUP(Table1_1[[#This Row],[CAS_rn]],[1]analyte_order!$C:$C,[1]analyte_order!$E:$E)</f>
        <v>54</v>
      </c>
      <c r="L6702" s="3">
        <v>26.9</v>
      </c>
    </row>
    <row r="6703" spans="1:12" x14ac:dyDescent="0.3">
      <c r="A6703" t="s">
        <v>304</v>
      </c>
      <c r="B6703" s="1">
        <v>44427</v>
      </c>
      <c r="C6703" s="1" t="str">
        <f t="shared" si="104"/>
        <v>21231</v>
      </c>
      <c r="D6703" t="s">
        <v>250</v>
      </c>
      <c r="E6703" t="s">
        <v>120</v>
      </c>
      <c r="F6703" t="s">
        <v>113</v>
      </c>
      <c r="G6703">
        <v>29.5</v>
      </c>
      <c r="H6703">
        <v>417.35</v>
      </c>
      <c r="I6703" t="s">
        <v>54</v>
      </c>
      <c r="J6703" t="str">
        <f>_xlfn.XLOOKUP(Table1_1[[#This Row],[Analyte]],[1]analyte_order!$B:$B,[1]analyte_order!$C:$C)</f>
        <v>646-83-3</v>
      </c>
      <c r="K6703">
        <f>_xlfn.XLOOKUP(Table1_1[[#This Row],[CAS_rn]],[1]analyte_order!$C:$C,[1]analyte_order!$E:$E)</f>
        <v>55</v>
      </c>
      <c r="L6703" s="3">
        <v>0.23899999999999999</v>
      </c>
    </row>
    <row r="6704" spans="1:12" x14ac:dyDescent="0.3">
      <c r="A6704" t="s">
        <v>304</v>
      </c>
      <c r="B6704" s="1">
        <v>44427</v>
      </c>
      <c r="C6704" s="1" t="str">
        <f t="shared" si="104"/>
        <v>21231</v>
      </c>
      <c r="D6704" t="s">
        <v>250</v>
      </c>
      <c r="E6704" t="s">
        <v>120</v>
      </c>
      <c r="F6704" t="s">
        <v>113</v>
      </c>
      <c r="G6704">
        <v>29.5</v>
      </c>
      <c r="H6704">
        <v>417.35</v>
      </c>
      <c r="I6704" t="s">
        <v>55</v>
      </c>
      <c r="J6704" t="str">
        <f>_xlfn.XLOOKUP(Table1_1[[#This Row],[Analyte]],[1]analyte_order!$B:$B,[1]analyte_order!$C:$C)</f>
        <v>678-41-1</v>
      </c>
      <c r="K6704">
        <f>_xlfn.XLOOKUP(Table1_1[[#This Row],[CAS_rn]],[1]analyte_order!$C:$C,[1]analyte_order!$E:$E)</f>
        <v>56</v>
      </c>
      <c r="L6704" s="3">
        <v>4.3900000000000002E-2</v>
      </c>
    </row>
    <row r="6705" spans="1:12" x14ac:dyDescent="0.3">
      <c r="A6705" t="s">
        <v>304</v>
      </c>
      <c r="B6705" s="1">
        <v>44427</v>
      </c>
      <c r="C6705" s="1" t="str">
        <f t="shared" si="104"/>
        <v>21231</v>
      </c>
      <c r="D6705" t="s">
        <v>250</v>
      </c>
      <c r="E6705" t="s">
        <v>120</v>
      </c>
      <c r="F6705" t="s">
        <v>113</v>
      </c>
      <c r="G6705">
        <v>29.5</v>
      </c>
      <c r="H6705">
        <v>417.35</v>
      </c>
      <c r="I6705" t="s">
        <v>56</v>
      </c>
      <c r="J6705" t="str">
        <f>_xlfn.XLOOKUP(Table1_1[[#This Row],[Analyte]],[1]analyte_order!$B:$B,[1]analyte_order!$C:$C)</f>
        <v>2965-52-8</v>
      </c>
      <c r="K6705">
        <f>_xlfn.XLOOKUP(Table1_1[[#This Row],[CAS_rn]],[1]analyte_order!$C:$C,[1]analyte_order!$E:$E)</f>
        <v>57</v>
      </c>
      <c r="L6705" s="3">
        <v>4.3900000000000002E-2</v>
      </c>
    </row>
    <row r="6706" spans="1:12" x14ac:dyDescent="0.3">
      <c r="A6706" t="s">
        <v>305</v>
      </c>
      <c r="B6706" s="1">
        <v>44427</v>
      </c>
      <c r="C6706" s="1" t="str">
        <f t="shared" si="104"/>
        <v>21231</v>
      </c>
      <c r="D6706" t="s">
        <v>250</v>
      </c>
      <c r="E6706" t="s">
        <v>120</v>
      </c>
      <c r="F6706" t="s">
        <v>115</v>
      </c>
      <c r="G6706">
        <v>29.5</v>
      </c>
      <c r="H6706">
        <v>417.35</v>
      </c>
      <c r="I6706" t="s">
        <v>7</v>
      </c>
      <c r="J6706" t="str">
        <f>_xlfn.XLOOKUP(Table1_1[[#This Row],[Analyte]],[1]analyte_order!$B:$B,[1]analyte_order!$C:$C)</f>
        <v>375-22-4</v>
      </c>
      <c r="K6706">
        <f>_xlfn.XLOOKUP(Table1_1[[#This Row],[CAS_rn]],[1]analyte_order!$C:$C,[1]analyte_order!$E:$E)</f>
        <v>1</v>
      </c>
      <c r="L6706" s="3">
        <v>0.10299999999999999</v>
      </c>
    </row>
    <row r="6707" spans="1:12" x14ac:dyDescent="0.3">
      <c r="A6707" t="s">
        <v>305</v>
      </c>
      <c r="B6707" s="1">
        <v>44427</v>
      </c>
      <c r="C6707" s="1" t="str">
        <f t="shared" si="104"/>
        <v>21231</v>
      </c>
      <c r="D6707" t="s">
        <v>250</v>
      </c>
      <c r="E6707" t="s">
        <v>120</v>
      </c>
      <c r="F6707" t="s">
        <v>115</v>
      </c>
      <c r="G6707">
        <v>29.5</v>
      </c>
      <c r="H6707">
        <v>417.35</v>
      </c>
      <c r="I6707" t="s">
        <v>8</v>
      </c>
      <c r="J6707" t="str">
        <f>_xlfn.XLOOKUP(Table1_1[[#This Row],[Analyte]],[1]analyte_order!$B:$B,[1]analyte_order!$C:$C)</f>
        <v>2706-90-3</v>
      </c>
      <c r="K6707">
        <f>_xlfn.XLOOKUP(Table1_1[[#This Row],[CAS_rn]],[1]analyte_order!$C:$C,[1]analyte_order!$E:$E)</f>
        <v>2</v>
      </c>
      <c r="L6707" s="3">
        <v>4.1250000000000002E-2</v>
      </c>
    </row>
    <row r="6708" spans="1:12" x14ac:dyDescent="0.3">
      <c r="A6708" t="s">
        <v>305</v>
      </c>
      <c r="B6708" s="1">
        <v>44427</v>
      </c>
      <c r="C6708" s="1" t="str">
        <f t="shared" si="104"/>
        <v>21231</v>
      </c>
      <c r="D6708" t="s">
        <v>250</v>
      </c>
      <c r="E6708" t="s">
        <v>120</v>
      </c>
      <c r="F6708" t="s">
        <v>115</v>
      </c>
      <c r="G6708">
        <v>29.5</v>
      </c>
      <c r="H6708">
        <v>417.35</v>
      </c>
      <c r="I6708" t="s">
        <v>9</v>
      </c>
      <c r="J6708" t="str">
        <f>_xlfn.XLOOKUP(Table1_1[[#This Row],[Analyte]],[1]analyte_order!$B:$B,[1]analyte_order!$C:$C)</f>
        <v>307-24-4</v>
      </c>
      <c r="K6708">
        <f>_xlfn.XLOOKUP(Table1_1[[#This Row],[CAS_rn]],[1]analyte_order!$C:$C,[1]analyte_order!$E:$E)</f>
        <v>3</v>
      </c>
      <c r="L6708" s="3">
        <v>4.1250000000000002E-2</v>
      </c>
    </row>
    <row r="6709" spans="1:12" x14ac:dyDescent="0.3">
      <c r="A6709" t="s">
        <v>305</v>
      </c>
      <c r="B6709" s="1">
        <v>44427</v>
      </c>
      <c r="C6709" s="1" t="str">
        <f t="shared" si="104"/>
        <v>21231</v>
      </c>
      <c r="D6709" t="s">
        <v>250</v>
      </c>
      <c r="E6709" t="s">
        <v>120</v>
      </c>
      <c r="F6709" t="s">
        <v>115</v>
      </c>
      <c r="G6709">
        <v>29.5</v>
      </c>
      <c r="H6709">
        <v>417.35</v>
      </c>
      <c r="I6709" t="s">
        <v>10</v>
      </c>
      <c r="J6709" t="str">
        <f>_xlfn.XLOOKUP(Table1_1[[#This Row],[Analyte]],[1]analyte_order!$B:$B,[1]analyte_order!$C:$C)</f>
        <v>375-85-9</v>
      </c>
      <c r="K6709">
        <f>_xlfn.XLOOKUP(Table1_1[[#This Row],[CAS_rn]],[1]analyte_order!$C:$C,[1]analyte_order!$E:$E)</f>
        <v>4</v>
      </c>
      <c r="L6709" s="3">
        <v>4.1250000000000002E-2</v>
      </c>
    </row>
    <row r="6710" spans="1:12" x14ac:dyDescent="0.3">
      <c r="A6710" t="s">
        <v>305</v>
      </c>
      <c r="B6710" s="1">
        <v>44427</v>
      </c>
      <c r="C6710" s="1" t="str">
        <f t="shared" si="104"/>
        <v>21231</v>
      </c>
      <c r="D6710" t="s">
        <v>250</v>
      </c>
      <c r="E6710" t="s">
        <v>120</v>
      </c>
      <c r="F6710" t="s">
        <v>115</v>
      </c>
      <c r="G6710">
        <v>29.5</v>
      </c>
      <c r="H6710">
        <v>417.35</v>
      </c>
      <c r="I6710" t="s">
        <v>11</v>
      </c>
      <c r="J6710" t="str">
        <f>_xlfn.XLOOKUP(Table1_1[[#This Row],[Analyte]],[1]analyte_order!$B:$B,[1]analyte_order!$C:$C)</f>
        <v>335-67-1</v>
      </c>
      <c r="K6710">
        <f>_xlfn.XLOOKUP(Table1_1[[#This Row],[CAS_rn]],[1]analyte_order!$C:$C,[1]analyte_order!$E:$E)</f>
        <v>5</v>
      </c>
      <c r="L6710" s="3">
        <v>4.1250000000000002E-2</v>
      </c>
    </row>
    <row r="6711" spans="1:12" x14ac:dyDescent="0.3">
      <c r="A6711" t="s">
        <v>305</v>
      </c>
      <c r="B6711" s="1">
        <v>44427</v>
      </c>
      <c r="C6711" s="1" t="str">
        <f t="shared" si="104"/>
        <v>21231</v>
      </c>
      <c r="D6711" t="s">
        <v>250</v>
      </c>
      <c r="E6711" t="s">
        <v>120</v>
      </c>
      <c r="F6711" t="s">
        <v>115</v>
      </c>
      <c r="G6711">
        <v>29.5</v>
      </c>
      <c r="H6711">
        <v>417.35</v>
      </c>
      <c r="I6711" t="s">
        <v>12</v>
      </c>
      <c r="J6711" t="str">
        <f>_xlfn.XLOOKUP(Table1_1[[#This Row],[Analyte]],[1]analyte_order!$B:$B,[1]analyte_order!$C:$C)</f>
        <v>375-95-1</v>
      </c>
      <c r="K6711">
        <f>_xlfn.XLOOKUP(Table1_1[[#This Row],[CAS_rn]],[1]analyte_order!$C:$C,[1]analyte_order!$E:$E)</f>
        <v>6</v>
      </c>
      <c r="L6711" s="3">
        <v>9.2999999999999999E-2</v>
      </c>
    </row>
    <row r="6712" spans="1:12" x14ac:dyDescent="0.3">
      <c r="A6712" t="s">
        <v>305</v>
      </c>
      <c r="B6712" s="1">
        <v>44427</v>
      </c>
      <c r="C6712" s="1" t="str">
        <f t="shared" si="104"/>
        <v>21231</v>
      </c>
      <c r="D6712" t="s">
        <v>250</v>
      </c>
      <c r="E6712" t="s">
        <v>120</v>
      </c>
      <c r="F6712" t="s">
        <v>115</v>
      </c>
      <c r="G6712">
        <v>29.5</v>
      </c>
      <c r="H6712">
        <v>417.35</v>
      </c>
      <c r="I6712" t="s">
        <v>19</v>
      </c>
      <c r="J6712" t="str">
        <f>_xlfn.XLOOKUP(Table1_1[[#This Row],[Analyte]],[1]analyte_order!$B:$B,[1]analyte_order!$C:$C)</f>
        <v>335-76-2</v>
      </c>
      <c r="K6712">
        <f>_xlfn.XLOOKUP(Table1_1[[#This Row],[CAS_rn]],[1]analyte_order!$C:$C,[1]analyte_order!$E:$E)</f>
        <v>7</v>
      </c>
      <c r="L6712" s="3">
        <v>2.1</v>
      </c>
    </row>
    <row r="6713" spans="1:12" x14ac:dyDescent="0.3">
      <c r="A6713" t="s">
        <v>305</v>
      </c>
      <c r="B6713" s="1">
        <v>44427</v>
      </c>
      <c r="C6713" s="1" t="str">
        <f t="shared" si="104"/>
        <v>21231</v>
      </c>
      <c r="D6713" t="s">
        <v>250</v>
      </c>
      <c r="E6713" t="s">
        <v>120</v>
      </c>
      <c r="F6713" t="s">
        <v>115</v>
      </c>
      <c r="G6713">
        <v>29.5</v>
      </c>
      <c r="H6713">
        <v>417.35</v>
      </c>
      <c r="I6713" t="s">
        <v>20</v>
      </c>
      <c r="J6713" t="str">
        <f>_xlfn.XLOOKUP(Table1_1[[#This Row],[Analyte]],[1]analyte_order!$B:$B,[1]analyte_order!$C:$C)</f>
        <v>2058-94-8</v>
      </c>
      <c r="K6713">
        <f>_xlfn.XLOOKUP(Table1_1[[#This Row],[CAS_rn]],[1]analyte_order!$C:$C,[1]analyte_order!$E:$E)</f>
        <v>8</v>
      </c>
      <c r="L6713" s="3">
        <v>4.32</v>
      </c>
    </row>
    <row r="6714" spans="1:12" x14ac:dyDescent="0.3">
      <c r="A6714" t="s">
        <v>305</v>
      </c>
      <c r="B6714" s="1">
        <v>44427</v>
      </c>
      <c r="C6714" s="1" t="str">
        <f t="shared" si="104"/>
        <v>21231</v>
      </c>
      <c r="D6714" t="s">
        <v>250</v>
      </c>
      <c r="E6714" t="s">
        <v>120</v>
      </c>
      <c r="F6714" t="s">
        <v>115</v>
      </c>
      <c r="G6714">
        <v>29.5</v>
      </c>
      <c r="H6714">
        <v>417.35</v>
      </c>
      <c r="I6714" t="s">
        <v>21</v>
      </c>
      <c r="J6714" t="str">
        <f>_xlfn.XLOOKUP(Table1_1[[#This Row],[Analyte]],[1]analyte_order!$B:$B,[1]analyte_order!$C:$C)</f>
        <v>307-55-1</v>
      </c>
      <c r="K6714">
        <f>_xlfn.XLOOKUP(Table1_1[[#This Row],[CAS_rn]],[1]analyte_order!$C:$C,[1]analyte_order!$E:$E)</f>
        <v>9</v>
      </c>
      <c r="L6714" s="3">
        <v>5.87</v>
      </c>
    </row>
    <row r="6715" spans="1:12" x14ac:dyDescent="0.3">
      <c r="A6715" t="s">
        <v>305</v>
      </c>
      <c r="B6715" s="1">
        <v>44427</v>
      </c>
      <c r="C6715" s="1" t="str">
        <f t="shared" si="104"/>
        <v>21231</v>
      </c>
      <c r="D6715" t="s">
        <v>250</v>
      </c>
      <c r="E6715" t="s">
        <v>120</v>
      </c>
      <c r="F6715" t="s">
        <v>115</v>
      </c>
      <c r="G6715">
        <v>29.5</v>
      </c>
      <c r="H6715">
        <v>417.35</v>
      </c>
      <c r="I6715" t="s">
        <v>22</v>
      </c>
      <c r="J6715" t="str">
        <f>_xlfn.XLOOKUP(Table1_1[[#This Row],[Analyte]],[1]analyte_order!$B:$B,[1]analyte_order!$C:$C)</f>
        <v>72629-94-8</v>
      </c>
      <c r="K6715">
        <f>_xlfn.XLOOKUP(Table1_1[[#This Row],[CAS_rn]],[1]analyte_order!$C:$C,[1]analyte_order!$E:$E)</f>
        <v>10</v>
      </c>
      <c r="L6715" s="3">
        <v>4.09</v>
      </c>
    </row>
    <row r="6716" spans="1:12" x14ac:dyDescent="0.3">
      <c r="A6716" t="s">
        <v>305</v>
      </c>
      <c r="B6716" s="1">
        <v>44427</v>
      </c>
      <c r="C6716" s="1" t="str">
        <f t="shared" si="104"/>
        <v>21231</v>
      </c>
      <c r="D6716" t="s">
        <v>250</v>
      </c>
      <c r="E6716" t="s">
        <v>120</v>
      </c>
      <c r="F6716" t="s">
        <v>115</v>
      </c>
      <c r="G6716">
        <v>29.5</v>
      </c>
      <c r="H6716">
        <v>417.35</v>
      </c>
      <c r="I6716" t="s">
        <v>23</v>
      </c>
      <c r="J6716" t="str">
        <f>_xlfn.XLOOKUP(Table1_1[[#This Row],[Analyte]],[1]analyte_order!$B:$B,[1]analyte_order!$C:$C)</f>
        <v>376-06-7</v>
      </c>
      <c r="K6716">
        <f>_xlfn.XLOOKUP(Table1_1[[#This Row],[CAS_rn]],[1]analyte_order!$C:$C,[1]analyte_order!$E:$E)</f>
        <v>11</v>
      </c>
      <c r="L6716" s="3">
        <v>3.45</v>
      </c>
    </row>
    <row r="6717" spans="1:12" x14ac:dyDescent="0.3">
      <c r="A6717" t="s">
        <v>305</v>
      </c>
      <c r="B6717" s="1">
        <v>44427</v>
      </c>
      <c r="C6717" s="1" t="str">
        <f t="shared" si="104"/>
        <v>21231</v>
      </c>
      <c r="D6717" t="s">
        <v>250</v>
      </c>
      <c r="E6717" t="s">
        <v>120</v>
      </c>
      <c r="F6717" t="s">
        <v>115</v>
      </c>
      <c r="G6717">
        <v>29.5</v>
      </c>
      <c r="H6717">
        <v>417.35</v>
      </c>
      <c r="I6717" t="s">
        <v>24</v>
      </c>
      <c r="J6717" t="str">
        <f>_xlfn.XLOOKUP(Table1_1[[#This Row],[Analyte]],[1]analyte_order!$B:$B,[1]analyte_order!$C:$C)</f>
        <v>67905-19-5</v>
      </c>
      <c r="K6717">
        <f>_xlfn.XLOOKUP(Table1_1[[#This Row],[CAS_rn]],[1]analyte_order!$C:$C,[1]analyte_order!$E:$E)</f>
        <v>12</v>
      </c>
      <c r="L6717" s="3">
        <v>9.2999999999999999E-2</v>
      </c>
    </row>
    <row r="6718" spans="1:12" x14ac:dyDescent="0.3">
      <c r="A6718" t="s">
        <v>305</v>
      </c>
      <c r="B6718" s="1">
        <v>44427</v>
      </c>
      <c r="C6718" s="1" t="str">
        <f t="shared" si="104"/>
        <v>21231</v>
      </c>
      <c r="D6718" t="s">
        <v>250</v>
      </c>
      <c r="E6718" t="s">
        <v>120</v>
      </c>
      <c r="F6718" t="s">
        <v>115</v>
      </c>
      <c r="G6718">
        <v>29.5</v>
      </c>
      <c r="H6718">
        <v>417.35</v>
      </c>
      <c r="I6718" t="s">
        <v>13</v>
      </c>
      <c r="J6718" t="str">
        <f>_xlfn.XLOOKUP(Table1_1[[#This Row],[Analyte]],[1]analyte_order!$B:$B,[1]analyte_order!$C:$C)</f>
        <v>375-73-5</v>
      </c>
      <c r="K6718">
        <f>_xlfn.XLOOKUP(Table1_1[[#This Row],[CAS_rn]],[1]analyte_order!$C:$C,[1]analyte_order!$E:$E)</f>
        <v>14</v>
      </c>
      <c r="L6718" s="3">
        <v>4.1250000000000002E-2</v>
      </c>
    </row>
    <row r="6719" spans="1:12" x14ac:dyDescent="0.3">
      <c r="A6719" t="s">
        <v>305</v>
      </c>
      <c r="B6719" s="1">
        <v>44427</v>
      </c>
      <c r="C6719" s="1" t="str">
        <f t="shared" si="104"/>
        <v>21231</v>
      </c>
      <c r="D6719" t="s">
        <v>250</v>
      </c>
      <c r="E6719" t="s">
        <v>120</v>
      </c>
      <c r="F6719" t="s">
        <v>115</v>
      </c>
      <c r="G6719">
        <v>29.5</v>
      </c>
      <c r="H6719">
        <v>417.35</v>
      </c>
      <c r="I6719" t="s">
        <v>14</v>
      </c>
      <c r="J6719" t="str">
        <f>_xlfn.XLOOKUP(Table1_1[[#This Row],[Analyte]],[1]analyte_order!$B:$B,[1]analyte_order!$C:$C)</f>
        <v>2706-91-4</v>
      </c>
      <c r="K6719">
        <f>_xlfn.XLOOKUP(Table1_1[[#This Row],[CAS_rn]],[1]analyte_order!$C:$C,[1]analyte_order!$E:$E)</f>
        <v>15</v>
      </c>
      <c r="L6719" s="3">
        <v>0.23300000000000001</v>
      </c>
    </row>
    <row r="6720" spans="1:12" x14ac:dyDescent="0.3">
      <c r="A6720" t="s">
        <v>305</v>
      </c>
      <c r="B6720" s="1">
        <v>44427</v>
      </c>
      <c r="C6720" s="1" t="str">
        <f t="shared" si="104"/>
        <v>21231</v>
      </c>
      <c r="D6720" t="s">
        <v>250</v>
      </c>
      <c r="E6720" t="s">
        <v>120</v>
      </c>
      <c r="F6720" t="s">
        <v>115</v>
      </c>
      <c r="G6720">
        <v>29.5</v>
      </c>
      <c r="H6720">
        <v>417.35</v>
      </c>
      <c r="I6720" t="s">
        <v>15</v>
      </c>
      <c r="J6720" t="str">
        <f>_xlfn.XLOOKUP(Table1_1[[#This Row],[Analyte]],[1]analyte_order!$B:$B,[1]analyte_order!$C:$C)</f>
        <v>355-46-4</v>
      </c>
      <c r="K6720">
        <f>_xlfn.XLOOKUP(Table1_1[[#This Row],[CAS_rn]],[1]analyte_order!$C:$C,[1]analyte_order!$E:$E)</f>
        <v>16</v>
      </c>
      <c r="L6720" s="3">
        <v>1.39</v>
      </c>
    </row>
    <row r="6721" spans="1:12" x14ac:dyDescent="0.3">
      <c r="A6721" t="s">
        <v>305</v>
      </c>
      <c r="B6721" s="1">
        <v>44427</v>
      </c>
      <c r="C6721" s="1" t="str">
        <f t="shared" si="104"/>
        <v>21231</v>
      </c>
      <c r="D6721" t="s">
        <v>250</v>
      </c>
      <c r="E6721" t="s">
        <v>120</v>
      </c>
      <c r="F6721" t="s">
        <v>115</v>
      </c>
      <c r="G6721">
        <v>29.5</v>
      </c>
      <c r="H6721">
        <v>417.35</v>
      </c>
      <c r="I6721" t="s">
        <v>16</v>
      </c>
      <c r="J6721" t="str">
        <f>_xlfn.XLOOKUP(Table1_1[[#This Row],[Analyte]],[1]analyte_order!$B:$B,[1]analyte_order!$C:$C)</f>
        <v>375-92-8</v>
      </c>
      <c r="K6721">
        <f>_xlfn.XLOOKUP(Table1_1[[#This Row],[CAS_rn]],[1]analyte_order!$C:$C,[1]analyte_order!$E:$E)</f>
        <v>17</v>
      </c>
      <c r="L6721" s="3">
        <v>0.39700000000000002</v>
      </c>
    </row>
    <row r="6722" spans="1:12" x14ac:dyDescent="0.3">
      <c r="A6722" t="s">
        <v>305</v>
      </c>
      <c r="B6722" s="1">
        <v>44427</v>
      </c>
      <c r="C6722" s="1" t="str">
        <f t="shared" ref="C6722:C6785" si="105">TEXT(B6722,"yy")&amp;TEXT((B6722-DATEVALUE("1/1/"&amp;TEXT(B6722,"yy"))+1),"000")</f>
        <v>21231</v>
      </c>
      <c r="D6722" t="s">
        <v>250</v>
      </c>
      <c r="E6722" t="s">
        <v>120</v>
      </c>
      <c r="F6722" t="s">
        <v>115</v>
      </c>
      <c r="G6722">
        <v>29.5</v>
      </c>
      <c r="H6722">
        <v>417.35</v>
      </c>
      <c r="I6722" t="s">
        <v>17</v>
      </c>
      <c r="J6722" t="str">
        <f>_xlfn.XLOOKUP(Table1_1[[#This Row],[Analyte]],[1]analyte_order!$B:$B,[1]analyte_order!$C:$C)</f>
        <v>1763-23-1</v>
      </c>
      <c r="K6722">
        <f>_xlfn.XLOOKUP(Table1_1[[#This Row],[CAS_rn]],[1]analyte_order!$C:$C,[1]analyte_order!$E:$E)</f>
        <v>18</v>
      </c>
      <c r="L6722" s="3">
        <v>889</v>
      </c>
    </row>
    <row r="6723" spans="1:12" x14ac:dyDescent="0.3">
      <c r="A6723" t="s">
        <v>305</v>
      </c>
      <c r="B6723" s="1">
        <v>44427</v>
      </c>
      <c r="C6723" s="1" t="str">
        <f t="shared" si="105"/>
        <v>21231</v>
      </c>
      <c r="D6723" t="s">
        <v>250</v>
      </c>
      <c r="E6723" t="s">
        <v>120</v>
      </c>
      <c r="F6723" t="s">
        <v>115</v>
      </c>
      <c r="G6723">
        <v>29.5</v>
      </c>
      <c r="H6723">
        <v>417.35</v>
      </c>
      <c r="I6723" t="s">
        <v>25</v>
      </c>
      <c r="J6723" t="str">
        <f>_xlfn.XLOOKUP(Table1_1[[#This Row],[Analyte]],[1]analyte_order!$B:$B,[1]analyte_order!$C:$C)</f>
        <v>68259-12-1</v>
      </c>
      <c r="K6723">
        <f>_xlfn.XLOOKUP(Table1_1[[#This Row],[CAS_rn]],[1]analyte_order!$C:$C,[1]analyte_order!$E:$E)</f>
        <v>19</v>
      </c>
      <c r="L6723" s="3">
        <v>6.11</v>
      </c>
    </row>
    <row r="6724" spans="1:12" x14ac:dyDescent="0.3">
      <c r="A6724" t="s">
        <v>305</v>
      </c>
      <c r="B6724" s="1">
        <v>44427</v>
      </c>
      <c r="C6724" s="1" t="str">
        <f t="shared" si="105"/>
        <v>21231</v>
      </c>
      <c r="D6724" t="s">
        <v>250</v>
      </c>
      <c r="E6724" t="s">
        <v>120</v>
      </c>
      <c r="F6724" t="s">
        <v>115</v>
      </c>
      <c r="G6724">
        <v>29.5</v>
      </c>
      <c r="H6724">
        <v>417.35</v>
      </c>
      <c r="I6724" t="s">
        <v>26</v>
      </c>
      <c r="J6724" t="str">
        <f>_xlfn.XLOOKUP(Table1_1[[#This Row],[Analyte]],[1]analyte_order!$B:$B,[1]analyte_order!$C:$C)</f>
        <v>335-77-3</v>
      </c>
      <c r="K6724">
        <f>_xlfn.XLOOKUP(Table1_1[[#This Row],[CAS_rn]],[1]analyte_order!$C:$C,[1]analyte_order!$E:$E)</f>
        <v>20</v>
      </c>
      <c r="L6724" s="3">
        <v>9.85</v>
      </c>
    </row>
    <row r="6725" spans="1:12" x14ac:dyDescent="0.3">
      <c r="A6725" t="s">
        <v>305</v>
      </c>
      <c r="B6725" s="1">
        <v>44427</v>
      </c>
      <c r="C6725" s="1" t="str">
        <f t="shared" si="105"/>
        <v>21231</v>
      </c>
      <c r="D6725" t="s">
        <v>250</v>
      </c>
      <c r="E6725" t="s">
        <v>120</v>
      </c>
      <c r="F6725" t="s">
        <v>115</v>
      </c>
      <c r="G6725">
        <v>29.5</v>
      </c>
      <c r="H6725">
        <v>417.35</v>
      </c>
      <c r="I6725" t="s">
        <v>27</v>
      </c>
      <c r="J6725" t="str">
        <f>_xlfn.XLOOKUP(Table1_1[[#This Row],[Analyte]],[1]analyte_order!$B:$B,[1]analyte_order!$C:$C)</f>
        <v>79780-39-5</v>
      </c>
      <c r="K6725">
        <f>_xlfn.XLOOKUP(Table1_1[[#This Row],[CAS_rn]],[1]analyte_order!$C:$C,[1]analyte_order!$E:$E)</f>
        <v>21</v>
      </c>
      <c r="L6725" s="3">
        <v>3.09</v>
      </c>
    </row>
    <row r="6726" spans="1:12" x14ac:dyDescent="0.3">
      <c r="A6726" t="s">
        <v>305</v>
      </c>
      <c r="B6726" s="1">
        <v>44427</v>
      </c>
      <c r="C6726" s="1" t="str">
        <f t="shared" si="105"/>
        <v>21231</v>
      </c>
      <c r="D6726" t="s">
        <v>250</v>
      </c>
      <c r="E6726" t="s">
        <v>120</v>
      </c>
      <c r="F6726" t="s">
        <v>115</v>
      </c>
      <c r="G6726">
        <v>29.5</v>
      </c>
      <c r="H6726">
        <v>417.35</v>
      </c>
      <c r="I6726" t="s">
        <v>28</v>
      </c>
      <c r="J6726" t="str">
        <f>_xlfn.XLOOKUP(Table1_1[[#This Row],[Analyte]],[1]analyte_order!$B:$B,[1]analyte_order!$C:$C)</f>
        <v>757124-72-4</v>
      </c>
      <c r="K6726">
        <f>_xlfn.XLOOKUP(Table1_1[[#This Row],[CAS_rn]],[1]analyte_order!$C:$C,[1]analyte_order!$E:$E)</f>
        <v>22</v>
      </c>
      <c r="L6726" s="3">
        <v>0.20649999999999999</v>
      </c>
    </row>
    <row r="6727" spans="1:12" x14ac:dyDescent="0.3">
      <c r="A6727" t="s">
        <v>305</v>
      </c>
      <c r="B6727" s="1">
        <v>44427</v>
      </c>
      <c r="C6727" s="1" t="str">
        <f t="shared" si="105"/>
        <v>21231</v>
      </c>
      <c r="D6727" t="s">
        <v>250</v>
      </c>
      <c r="E6727" t="s">
        <v>120</v>
      </c>
      <c r="F6727" t="s">
        <v>115</v>
      </c>
      <c r="G6727">
        <v>29.5</v>
      </c>
      <c r="H6727">
        <v>417.35</v>
      </c>
      <c r="I6727" t="s">
        <v>18</v>
      </c>
      <c r="J6727" t="str">
        <f>_xlfn.XLOOKUP(Table1_1[[#This Row],[Analyte]],[1]analyte_order!$B:$B,[1]analyte_order!$C:$C)</f>
        <v>27619-97-2</v>
      </c>
      <c r="K6727">
        <f>_xlfn.XLOOKUP(Table1_1[[#This Row],[CAS_rn]],[1]analyte_order!$C:$C,[1]analyte_order!$E:$E)</f>
        <v>23</v>
      </c>
      <c r="L6727" s="3">
        <v>4.1250000000000002E-2</v>
      </c>
    </row>
    <row r="6728" spans="1:12" x14ac:dyDescent="0.3">
      <c r="A6728" t="s">
        <v>305</v>
      </c>
      <c r="B6728" s="1">
        <v>44427</v>
      </c>
      <c r="C6728" s="1" t="str">
        <f t="shared" si="105"/>
        <v>21231</v>
      </c>
      <c r="D6728" t="s">
        <v>250</v>
      </c>
      <c r="E6728" t="s">
        <v>120</v>
      </c>
      <c r="F6728" t="s">
        <v>115</v>
      </c>
      <c r="G6728">
        <v>29.5</v>
      </c>
      <c r="H6728">
        <v>417.35</v>
      </c>
      <c r="I6728" t="s">
        <v>29</v>
      </c>
      <c r="J6728" t="str">
        <f>_xlfn.XLOOKUP(Table1_1[[#This Row],[Analyte]],[1]analyte_order!$B:$B,[1]analyte_order!$C:$C)</f>
        <v>39108-34-4</v>
      </c>
      <c r="K6728">
        <f>_xlfn.XLOOKUP(Table1_1[[#This Row],[CAS_rn]],[1]analyte_order!$C:$C,[1]analyte_order!$E:$E)</f>
        <v>24</v>
      </c>
      <c r="L6728" s="3">
        <v>9.2999999999999999E-2</v>
      </c>
    </row>
    <row r="6729" spans="1:12" x14ac:dyDescent="0.3">
      <c r="A6729" t="s">
        <v>305</v>
      </c>
      <c r="B6729" s="1">
        <v>44427</v>
      </c>
      <c r="C6729" s="1" t="str">
        <f t="shared" si="105"/>
        <v>21231</v>
      </c>
      <c r="D6729" t="s">
        <v>250</v>
      </c>
      <c r="E6729" t="s">
        <v>120</v>
      </c>
      <c r="F6729" t="s">
        <v>115</v>
      </c>
      <c r="G6729">
        <v>29.5</v>
      </c>
      <c r="H6729">
        <v>417.35</v>
      </c>
      <c r="I6729" t="s">
        <v>30</v>
      </c>
      <c r="J6729" t="str">
        <f>_xlfn.XLOOKUP(Table1_1[[#This Row],[Analyte]],[1]analyte_order!$B:$B,[1]analyte_order!$C:$C)</f>
        <v>120226-60-0</v>
      </c>
      <c r="K6729">
        <f>_xlfn.XLOOKUP(Table1_1[[#This Row],[CAS_rn]],[1]analyte_order!$C:$C,[1]analyte_order!$E:$E)</f>
        <v>25</v>
      </c>
      <c r="L6729" s="3">
        <v>1.77</v>
      </c>
    </row>
    <row r="6730" spans="1:12" x14ac:dyDescent="0.3">
      <c r="A6730" t="s">
        <v>305</v>
      </c>
      <c r="B6730" s="1">
        <v>44427</v>
      </c>
      <c r="C6730" s="1" t="str">
        <f t="shared" si="105"/>
        <v>21231</v>
      </c>
      <c r="D6730" t="s">
        <v>250</v>
      </c>
      <c r="E6730" t="s">
        <v>120</v>
      </c>
      <c r="F6730" t="s">
        <v>115</v>
      </c>
      <c r="G6730">
        <v>29.5</v>
      </c>
      <c r="H6730">
        <v>417.35</v>
      </c>
      <c r="I6730" t="s">
        <v>31</v>
      </c>
      <c r="J6730" t="str">
        <f>_xlfn.XLOOKUP(Table1_1[[#This Row],[Analyte]],[1]analyte_order!$B:$B,[1]analyte_order!$C:$C)</f>
        <v>2355-31-9</v>
      </c>
      <c r="K6730">
        <f>_xlfn.XLOOKUP(Table1_1[[#This Row],[CAS_rn]],[1]analyte_order!$C:$C,[1]analyte_order!$E:$E)</f>
        <v>26</v>
      </c>
      <c r="L6730" s="3">
        <v>0.10299999999999999</v>
      </c>
    </row>
    <row r="6731" spans="1:12" x14ac:dyDescent="0.3">
      <c r="A6731" t="s">
        <v>305</v>
      </c>
      <c r="B6731" s="1">
        <v>44427</v>
      </c>
      <c r="C6731" s="1" t="str">
        <f t="shared" si="105"/>
        <v>21231</v>
      </c>
      <c r="D6731" t="s">
        <v>250</v>
      </c>
      <c r="E6731" t="s">
        <v>120</v>
      </c>
      <c r="F6731" t="s">
        <v>115</v>
      </c>
      <c r="G6731">
        <v>29.5</v>
      </c>
      <c r="H6731">
        <v>417.35</v>
      </c>
      <c r="I6731" t="s">
        <v>32</v>
      </c>
      <c r="J6731" t="str">
        <f>_xlfn.XLOOKUP(Table1_1[[#This Row],[Analyte]],[1]analyte_order!$B:$B,[1]analyte_order!$C:$C)</f>
        <v>2991-50-6</v>
      </c>
      <c r="K6731">
        <f>_xlfn.XLOOKUP(Table1_1[[#This Row],[CAS_rn]],[1]analyte_order!$C:$C,[1]analyte_order!$E:$E)</f>
        <v>27</v>
      </c>
      <c r="L6731" s="3">
        <v>4.1250000000000002E-2</v>
      </c>
    </row>
    <row r="6732" spans="1:12" x14ac:dyDescent="0.3">
      <c r="A6732" t="s">
        <v>305</v>
      </c>
      <c r="B6732" s="1">
        <v>44427</v>
      </c>
      <c r="C6732" s="1" t="str">
        <f t="shared" si="105"/>
        <v>21231</v>
      </c>
      <c r="D6732" t="s">
        <v>250</v>
      </c>
      <c r="E6732" t="s">
        <v>120</v>
      </c>
      <c r="F6732" t="s">
        <v>115</v>
      </c>
      <c r="G6732">
        <v>29.5</v>
      </c>
      <c r="H6732">
        <v>417.35</v>
      </c>
      <c r="I6732" t="s">
        <v>33</v>
      </c>
      <c r="J6732" t="str">
        <f>_xlfn.XLOOKUP(Table1_1[[#This Row],[Analyte]],[1]analyte_order!$B:$B,[1]analyte_order!$C:$C)</f>
        <v>754-91-6</v>
      </c>
      <c r="K6732">
        <f>_xlfn.XLOOKUP(Table1_1[[#This Row],[CAS_rn]],[1]analyte_order!$C:$C,[1]analyte_order!$E:$E)</f>
        <v>28</v>
      </c>
      <c r="L6732" s="3">
        <v>0.24099999999999999</v>
      </c>
    </row>
    <row r="6733" spans="1:12" x14ac:dyDescent="0.3">
      <c r="A6733" t="s">
        <v>305</v>
      </c>
      <c r="B6733" s="1">
        <v>44427</v>
      </c>
      <c r="C6733" s="1" t="str">
        <f t="shared" si="105"/>
        <v>21231</v>
      </c>
      <c r="D6733" t="s">
        <v>250</v>
      </c>
      <c r="E6733" t="s">
        <v>120</v>
      </c>
      <c r="F6733" t="s">
        <v>115</v>
      </c>
      <c r="G6733">
        <v>29.5</v>
      </c>
      <c r="H6733">
        <v>417.35</v>
      </c>
      <c r="I6733" t="s">
        <v>34</v>
      </c>
      <c r="J6733" t="str">
        <f>_xlfn.XLOOKUP(Table1_1[[#This Row],[Analyte]],[1]analyte_order!$B:$B,[1]analyte_order!$C:$C)</f>
        <v>2806-24-8</v>
      </c>
      <c r="K6733">
        <f>_xlfn.XLOOKUP(Table1_1[[#This Row],[CAS_rn]],[1]analyte_order!$C:$C,[1]analyte_order!$E:$E)</f>
        <v>29</v>
      </c>
      <c r="L6733" s="3">
        <v>0.10299999999999999</v>
      </c>
    </row>
    <row r="6734" spans="1:12" x14ac:dyDescent="0.3">
      <c r="A6734" t="s">
        <v>305</v>
      </c>
      <c r="B6734" s="1">
        <v>44427</v>
      </c>
      <c r="C6734" s="1" t="str">
        <f t="shared" si="105"/>
        <v>21231</v>
      </c>
      <c r="D6734" t="s">
        <v>250</v>
      </c>
      <c r="E6734" t="s">
        <v>120</v>
      </c>
      <c r="F6734" t="s">
        <v>115</v>
      </c>
      <c r="G6734">
        <v>29.5</v>
      </c>
      <c r="H6734">
        <v>417.35</v>
      </c>
      <c r="I6734" t="s">
        <v>35</v>
      </c>
      <c r="J6734" t="str">
        <f>_xlfn.XLOOKUP(Table1_1[[#This Row],[Analyte]],[1]analyte_order!$B:$B,[1]analyte_order!$C:$C)</f>
        <v>31506-32-8</v>
      </c>
      <c r="K6734">
        <f>_xlfn.XLOOKUP(Table1_1[[#This Row],[CAS_rn]],[1]analyte_order!$C:$C,[1]analyte_order!$E:$E)</f>
        <v>30</v>
      </c>
      <c r="L6734" s="3">
        <v>0.20649999999999999</v>
      </c>
    </row>
    <row r="6735" spans="1:12" x14ac:dyDescent="0.3">
      <c r="A6735" t="s">
        <v>305</v>
      </c>
      <c r="B6735" s="1">
        <v>44427</v>
      </c>
      <c r="C6735" s="1" t="str">
        <f t="shared" si="105"/>
        <v>21231</v>
      </c>
      <c r="D6735" t="s">
        <v>250</v>
      </c>
      <c r="E6735" t="s">
        <v>120</v>
      </c>
      <c r="F6735" t="s">
        <v>115</v>
      </c>
      <c r="G6735">
        <v>29.5</v>
      </c>
      <c r="H6735">
        <v>417.35</v>
      </c>
      <c r="I6735" t="s">
        <v>36</v>
      </c>
      <c r="J6735" t="str">
        <f>_xlfn.XLOOKUP(Table1_1[[#This Row],[Analyte]],[1]analyte_order!$B:$B,[1]analyte_order!$C:$C)</f>
        <v>4151-50-2</v>
      </c>
      <c r="K6735">
        <f>_xlfn.XLOOKUP(Table1_1[[#This Row],[CAS_rn]],[1]analyte_order!$C:$C,[1]analyte_order!$E:$E)</f>
        <v>31</v>
      </c>
      <c r="L6735" s="3">
        <v>0.88700000000000001</v>
      </c>
    </row>
    <row r="6736" spans="1:12" x14ac:dyDescent="0.3">
      <c r="A6736" t="s">
        <v>305</v>
      </c>
      <c r="B6736" s="1">
        <v>44427</v>
      </c>
      <c r="C6736" s="1" t="str">
        <f t="shared" si="105"/>
        <v>21231</v>
      </c>
      <c r="D6736" t="s">
        <v>250</v>
      </c>
      <c r="E6736" t="s">
        <v>120</v>
      </c>
      <c r="F6736" t="s">
        <v>115</v>
      </c>
      <c r="G6736">
        <v>29.5</v>
      </c>
      <c r="H6736">
        <v>417.35</v>
      </c>
      <c r="I6736" t="s">
        <v>37</v>
      </c>
      <c r="J6736" t="str">
        <f>_xlfn.XLOOKUP(Table1_1[[#This Row],[Analyte]],[1]analyte_order!$B:$B,[1]analyte_order!$C:$C)</f>
        <v>13252-13-6</v>
      </c>
      <c r="K6736">
        <f>_xlfn.XLOOKUP(Table1_1[[#This Row],[CAS_rn]],[1]analyte_order!$C:$C,[1]analyte_order!$E:$E)</f>
        <v>34</v>
      </c>
      <c r="L6736" s="3">
        <v>4.1250000000000002E-2</v>
      </c>
    </row>
    <row r="6737" spans="1:12" x14ac:dyDescent="0.3">
      <c r="A6737" t="s">
        <v>305</v>
      </c>
      <c r="B6737" s="1">
        <v>44427</v>
      </c>
      <c r="C6737" s="1" t="str">
        <f t="shared" si="105"/>
        <v>21231</v>
      </c>
      <c r="D6737" t="s">
        <v>250</v>
      </c>
      <c r="E6737" t="s">
        <v>120</v>
      </c>
      <c r="F6737" t="s">
        <v>115</v>
      </c>
      <c r="G6737">
        <v>29.5</v>
      </c>
      <c r="H6737">
        <v>417.35</v>
      </c>
      <c r="I6737" t="s">
        <v>38</v>
      </c>
      <c r="J6737" t="str">
        <f>_xlfn.XLOOKUP(Table1_1[[#This Row],[Analyte]],[1]analyte_order!$B:$B,[1]analyte_order!$C:$C)</f>
        <v>919005-14-4</v>
      </c>
      <c r="K6737">
        <f>_xlfn.XLOOKUP(Table1_1[[#This Row],[CAS_rn]],[1]analyte_order!$C:$C,[1]analyte_order!$E:$E)</f>
        <v>35</v>
      </c>
      <c r="L6737" s="3">
        <v>4.1250000000000002E-2</v>
      </c>
    </row>
    <row r="6738" spans="1:12" x14ac:dyDescent="0.3">
      <c r="A6738" t="s">
        <v>305</v>
      </c>
      <c r="B6738" s="1">
        <v>44427</v>
      </c>
      <c r="C6738" s="1" t="str">
        <f t="shared" si="105"/>
        <v>21231</v>
      </c>
      <c r="D6738" t="s">
        <v>250</v>
      </c>
      <c r="E6738" t="s">
        <v>120</v>
      </c>
      <c r="F6738" t="s">
        <v>115</v>
      </c>
      <c r="G6738">
        <v>29.5</v>
      </c>
      <c r="H6738">
        <v>417.35</v>
      </c>
      <c r="I6738" t="s">
        <v>39</v>
      </c>
      <c r="J6738" t="str">
        <f>_xlfn.XLOOKUP(Table1_1[[#This Row],[Analyte]],[1]analyte_order!$B:$B,[1]analyte_order!$C:$C)</f>
        <v>756426-58-1</v>
      </c>
      <c r="K6738">
        <f>_xlfn.XLOOKUP(Table1_1[[#This Row],[CAS_rn]],[1]analyte_order!$C:$C,[1]analyte_order!$E:$E)</f>
        <v>36</v>
      </c>
      <c r="L6738" s="3">
        <v>0.20649999999999999</v>
      </c>
    </row>
    <row r="6739" spans="1:12" x14ac:dyDescent="0.3">
      <c r="A6739" t="s">
        <v>305</v>
      </c>
      <c r="B6739" s="1">
        <v>44427</v>
      </c>
      <c r="C6739" s="1" t="str">
        <f t="shared" si="105"/>
        <v>21231</v>
      </c>
      <c r="D6739" t="s">
        <v>250</v>
      </c>
      <c r="E6739" t="s">
        <v>120</v>
      </c>
      <c r="F6739" t="s">
        <v>115</v>
      </c>
      <c r="G6739">
        <v>29.5</v>
      </c>
      <c r="H6739">
        <v>417.35</v>
      </c>
      <c r="I6739" t="s">
        <v>40</v>
      </c>
      <c r="J6739" t="str">
        <f>_xlfn.XLOOKUP(Table1_1[[#This Row],[Analyte]],[1]analyte_order!$B:$B,[1]analyte_order!$C:$C)</f>
        <v>763051-92-9</v>
      </c>
      <c r="K6739">
        <f>_xlfn.XLOOKUP(Table1_1[[#This Row],[CAS_rn]],[1]analyte_order!$C:$C,[1]analyte_order!$E:$E)</f>
        <v>37</v>
      </c>
      <c r="L6739" s="3">
        <v>0.20649999999999999</v>
      </c>
    </row>
    <row r="6740" spans="1:12" x14ac:dyDescent="0.3">
      <c r="A6740" t="s">
        <v>305</v>
      </c>
      <c r="B6740" s="1">
        <v>44427</v>
      </c>
      <c r="C6740" s="1" t="str">
        <f t="shared" si="105"/>
        <v>21231</v>
      </c>
      <c r="D6740" t="s">
        <v>250</v>
      </c>
      <c r="E6740" t="s">
        <v>120</v>
      </c>
      <c r="F6740" t="s">
        <v>115</v>
      </c>
      <c r="G6740">
        <v>29.5</v>
      </c>
      <c r="H6740">
        <v>417.35</v>
      </c>
      <c r="I6740" t="s">
        <v>41</v>
      </c>
      <c r="J6740" t="str">
        <f>_xlfn.XLOOKUP(Table1_1[[#This Row],[Analyte]],[1]analyte_order!$B:$B,[1]analyte_order!$C:$C)</f>
        <v>356-02-5</v>
      </c>
      <c r="K6740">
        <f>_xlfn.XLOOKUP(Table1_1[[#This Row],[CAS_rn]],[1]analyte_order!$C:$C,[1]analyte_order!$E:$E)</f>
        <v>38</v>
      </c>
      <c r="L6740" s="3">
        <v>0.41249999999999998</v>
      </c>
    </row>
    <row r="6741" spans="1:12" x14ac:dyDescent="0.3">
      <c r="A6741" t="s">
        <v>305</v>
      </c>
      <c r="B6741" s="1">
        <v>44427</v>
      </c>
      <c r="C6741" s="1" t="str">
        <f t="shared" si="105"/>
        <v>21231</v>
      </c>
      <c r="D6741" t="s">
        <v>250</v>
      </c>
      <c r="E6741" t="s">
        <v>120</v>
      </c>
      <c r="F6741" t="s">
        <v>115</v>
      </c>
      <c r="G6741">
        <v>29.5</v>
      </c>
      <c r="H6741">
        <v>417.35</v>
      </c>
      <c r="I6741" t="s">
        <v>42</v>
      </c>
      <c r="J6741" t="str">
        <f>_xlfn.XLOOKUP(Table1_1[[#This Row],[Analyte]],[1]analyte_order!$B:$B,[1]analyte_order!$C:$C)</f>
        <v>914637-49-3</v>
      </c>
      <c r="K6741">
        <f>_xlfn.XLOOKUP(Table1_1[[#This Row],[CAS_rn]],[1]analyte_order!$C:$C,[1]analyte_order!$E:$E)</f>
        <v>39</v>
      </c>
      <c r="L6741" s="3">
        <v>0.20649999999999999</v>
      </c>
    </row>
    <row r="6742" spans="1:12" x14ac:dyDescent="0.3">
      <c r="A6742" t="s">
        <v>305</v>
      </c>
      <c r="B6742" s="1">
        <v>44427</v>
      </c>
      <c r="C6742" s="1" t="str">
        <f t="shared" si="105"/>
        <v>21231</v>
      </c>
      <c r="D6742" t="s">
        <v>250</v>
      </c>
      <c r="E6742" t="s">
        <v>120</v>
      </c>
      <c r="F6742" t="s">
        <v>115</v>
      </c>
      <c r="G6742">
        <v>29.5</v>
      </c>
      <c r="H6742">
        <v>417.35</v>
      </c>
      <c r="I6742" t="s">
        <v>43</v>
      </c>
      <c r="J6742" t="str">
        <f>_xlfn.XLOOKUP(Table1_1[[#This Row],[Analyte]],[1]analyte_order!$B:$B,[1]analyte_order!$C:$C)</f>
        <v>812-70-4</v>
      </c>
      <c r="K6742">
        <f>_xlfn.XLOOKUP(Table1_1[[#This Row],[CAS_rn]],[1]analyte_order!$C:$C,[1]analyte_order!$E:$E)</f>
        <v>40</v>
      </c>
      <c r="L6742" s="3">
        <v>0.23300000000000001</v>
      </c>
    </row>
    <row r="6743" spans="1:12" x14ac:dyDescent="0.3">
      <c r="A6743" t="s">
        <v>305</v>
      </c>
      <c r="B6743" s="1">
        <v>44427</v>
      </c>
      <c r="C6743" s="1" t="str">
        <f t="shared" si="105"/>
        <v>21231</v>
      </c>
      <c r="D6743" t="s">
        <v>250</v>
      </c>
      <c r="E6743" t="s">
        <v>120</v>
      </c>
      <c r="F6743" t="s">
        <v>115</v>
      </c>
      <c r="G6743">
        <v>29.5</v>
      </c>
      <c r="H6743">
        <v>417.35</v>
      </c>
      <c r="I6743" t="s">
        <v>44</v>
      </c>
      <c r="J6743" t="str">
        <f>_xlfn.XLOOKUP(Table1_1[[#This Row],[Analyte]],[1]analyte_order!$B:$B,[1]analyte_order!$C:$C)</f>
        <v>53826-12-3</v>
      </c>
      <c r="K6743">
        <f>_xlfn.XLOOKUP(Table1_1[[#This Row],[CAS_rn]],[1]analyte_order!$C:$C,[1]analyte_order!$E:$E)</f>
        <v>41</v>
      </c>
      <c r="L6743" s="3">
        <v>0.10299999999999999</v>
      </c>
    </row>
    <row r="6744" spans="1:12" x14ac:dyDescent="0.3">
      <c r="A6744" t="s">
        <v>305</v>
      </c>
      <c r="B6744" s="1">
        <v>44427</v>
      </c>
      <c r="C6744" s="1" t="str">
        <f t="shared" si="105"/>
        <v>21231</v>
      </c>
      <c r="D6744" t="s">
        <v>250</v>
      </c>
      <c r="E6744" t="s">
        <v>120</v>
      </c>
      <c r="F6744" t="s">
        <v>115</v>
      </c>
      <c r="G6744">
        <v>29.5</v>
      </c>
      <c r="H6744">
        <v>417.35</v>
      </c>
      <c r="I6744" t="s">
        <v>45</v>
      </c>
      <c r="J6744" t="str">
        <f>_xlfn.XLOOKUP(Table1_1[[#This Row],[Analyte]],[1]analyte_order!$B:$B,[1]analyte_order!$C:$C)</f>
        <v>27854-31-5</v>
      </c>
      <c r="K6744">
        <f>_xlfn.XLOOKUP(Table1_1[[#This Row],[CAS_rn]],[1]analyte_order!$C:$C,[1]analyte_order!$E:$E)</f>
        <v>42</v>
      </c>
      <c r="L6744" s="3">
        <v>2.2799999999999998</v>
      </c>
    </row>
    <row r="6745" spans="1:12" x14ac:dyDescent="0.3">
      <c r="A6745" t="s">
        <v>305</v>
      </c>
      <c r="B6745" s="1">
        <v>44427</v>
      </c>
      <c r="C6745" s="1" t="str">
        <f t="shared" si="105"/>
        <v>21231</v>
      </c>
      <c r="D6745" t="s">
        <v>250</v>
      </c>
      <c r="E6745" t="s">
        <v>120</v>
      </c>
      <c r="F6745" t="s">
        <v>115</v>
      </c>
      <c r="G6745">
        <v>29.5</v>
      </c>
      <c r="H6745">
        <v>417.35</v>
      </c>
      <c r="I6745" t="s">
        <v>46</v>
      </c>
      <c r="J6745" t="str">
        <f>_xlfn.XLOOKUP(Table1_1[[#This Row],[Analyte]],[1]analyte_order!$B:$B,[1]analyte_order!$C:$C)</f>
        <v>53826-13-4</v>
      </c>
      <c r="K6745">
        <f>_xlfn.XLOOKUP(Table1_1[[#This Row],[CAS_rn]],[1]analyte_order!$C:$C,[1]analyte_order!$E:$E)</f>
        <v>43</v>
      </c>
      <c r="L6745" s="3">
        <v>0.93</v>
      </c>
    </row>
    <row r="6746" spans="1:12" x14ac:dyDescent="0.3">
      <c r="A6746" t="s">
        <v>305</v>
      </c>
      <c r="B6746" s="1">
        <v>44427</v>
      </c>
      <c r="C6746" s="1" t="str">
        <f t="shared" si="105"/>
        <v>21231</v>
      </c>
      <c r="D6746" t="s">
        <v>250</v>
      </c>
      <c r="E6746" t="s">
        <v>120</v>
      </c>
      <c r="F6746" t="s">
        <v>115</v>
      </c>
      <c r="G6746">
        <v>29.5</v>
      </c>
      <c r="H6746">
        <v>417.35</v>
      </c>
      <c r="I6746" t="s">
        <v>47</v>
      </c>
      <c r="J6746" t="str">
        <f>_xlfn.XLOOKUP(Table1_1[[#This Row],[Analyte]],[1]analyte_order!$B:$B,[1]analyte_order!$C:$C)</f>
        <v>161094-75-3</v>
      </c>
      <c r="K6746">
        <f>_xlfn.XLOOKUP(Table1_1[[#This Row],[CAS_rn]],[1]analyte_order!$C:$C,[1]analyte_order!$E:$E)</f>
        <v>44</v>
      </c>
      <c r="L6746" s="3">
        <v>4.1250000000000002E-2</v>
      </c>
    </row>
    <row r="6747" spans="1:12" x14ac:dyDescent="0.3">
      <c r="A6747" t="s">
        <v>305</v>
      </c>
      <c r="B6747" s="1">
        <v>44427</v>
      </c>
      <c r="C6747" s="1" t="str">
        <f t="shared" si="105"/>
        <v>21231</v>
      </c>
      <c r="D6747" t="s">
        <v>250</v>
      </c>
      <c r="E6747" t="s">
        <v>120</v>
      </c>
      <c r="F6747" t="s">
        <v>115</v>
      </c>
      <c r="G6747">
        <v>29.5</v>
      </c>
      <c r="H6747">
        <v>417.35</v>
      </c>
      <c r="I6747" t="s">
        <v>48</v>
      </c>
      <c r="J6747" t="str">
        <f>_xlfn.XLOOKUP(Table1_1[[#This Row],[Analyte]],[1]analyte_order!$B:$B,[1]analyte_order!$C:$C)</f>
        <v>70887-84-2</v>
      </c>
      <c r="K6747">
        <f>_xlfn.XLOOKUP(Table1_1[[#This Row],[CAS_rn]],[1]analyte_order!$C:$C,[1]analyte_order!$E:$E)</f>
        <v>45</v>
      </c>
      <c r="L6747" s="3">
        <v>4.1250000000000002E-2</v>
      </c>
    </row>
    <row r="6748" spans="1:12" x14ac:dyDescent="0.3">
      <c r="A6748" t="s">
        <v>305</v>
      </c>
      <c r="B6748" s="1">
        <v>44427</v>
      </c>
      <c r="C6748" s="1" t="str">
        <f t="shared" si="105"/>
        <v>21231</v>
      </c>
      <c r="D6748" t="s">
        <v>250</v>
      </c>
      <c r="E6748" t="s">
        <v>120</v>
      </c>
      <c r="F6748" t="s">
        <v>115</v>
      </c>
      <c r="G6748">
        <v>29.5</v>
      </c>
      <c r="H6748">
        <v>417.35</v>
      </c>
      <c r="I6748" t="s">
        <v>49</v>
      </c>
      <c r="J6748" t="str">
        <f>_xlfn.XLOOKUP(Table1_1[[#This Row],[Analyte]],[1]analyte_order!$B:$B,[1]analyte_order!$C:$C)</f>
        <v>57677-95-9</v>
      </c>
      <c r="K6748">
        <f>_xlfn.XLOOKUP(Table1_1[[#This Row],[CAS_rn]],[1]analyte_order!$C:$C,[1]analyte_order!$E:$E)</f>
        <v>46</v>
      </c>
      <c r="L6748" s="3">
        <v>4.1250000000000002E-2</v>
      </c>
    </row>
    <row r="6749" spans="1:12" x14ac:dyDescent="0.3">
      <c r="A6749" t="s">
        <v>305</v>
      </c>
      <c r="B6749" s="1">
        <v>44427</v>
      </c>
      <c r="C6749" s="1" t="str">
        <f t="shared" si="105"/>
        <v>21231</v>
      </c>
      <c r="D6749" t="s">
        <v>250</v>
      </c>
      <c r="E6749" t="s">
        <v>120</v>
      </c>
      <c r="F6749" t="s">
        <v>115</v>
      </c>
      <c r="G6749">
        <v>29.5</v>
      </c>
      <c r="H6749">
        <v>417.35</v>
      </c>
      <c r="I6749" t="s">
        <v>50</v>
      </c>
      <c r="J6749" t="str">
        <f>_xlfn.XLOOKUP(Table1_1[[#This Row],[Analyte]],[1]analyte_order!$B:$B,[1]analyte_order!$C:$C)</f>
        <v>30334-69-1</v>
      </c>
      <c r="K6749">
        <f>_xlfn.XLOOKUP(Table1_1[[#This Row],[CAS_rn]],[1]analyte_order!$C:$C,[1]analyte_order!$E:$E)</f>
        <v>51</v>
      </c>
      <c r="L6749" s="3">
        <v>0.85199999999999998</v>
      </c>
    </row>
    <row r="6750" spans="1:12" x14ac:dyDescent="0.3">
      <c r="A6750" t="s">
        <v>305</v>
      </c>
      <c r="B6750" s="1">
        <v>44427</v>
      </c>
      <c r="C6750" s="1" t="str">
        <f t="shared" si="105"/>
        <v>21231</v>
      </c>
      <c r="D6750" t="s">
        <v>250</v>
      </c>
      <c r="E6750" t="s">
        <v>120</v>
      </c>
      <c r="F6750" t="s">
        <v>115</v>
      </c>
      <c r="G6750">
        <v>29.5</v>
      </c>
      <c r="H6750">
        <v>417.35</v>
      </c>
      <c r="I6750" t="s">
        <v>51</v>
      </c>
      <c r="J6750" t="str">
        <f>_xlfn.XLOOKUP(Table1_1[[#This Row],[Analyte]],[1]analyte_order!$B:$B,[1]analyte_order!$C:$C)</f>
        <v>41997-13-1</v>
      </c>
      <c r="K6750">
        <f>_xlfn.XLOOKUP(Table1_1[[#This Row],[CAS_rn]],[1]analyte_order!$C:$C,[1]analyte_order!$E:$E)</f>
        <v>52</v>
      </c>
      <c r="L6750" s="3">
        <v>0.46550000000000002</v>
      </c>
    </row>
    <row r="6751" spans="1:12" x14ac:dyDescent="0.3">
      <c r="A6751" t="s">
        <v>305</v>
      </c>
      <c r="B6751" s="1">
        <v>44427</v>
      </c>
      <c r="C6751" s="1" t="str">
        <f t="shared" si="105"/>
        <v>21231</v>
      </c>
      <c r="D6751" t="s">
        <v>250</v>
      </c>
      <c r="E6751" t="s">
        <v>120</v>
      </c>
      <c r="F6751" t="s">
        <v>115</v>
      </c>
      <c r="G6751">
        <v>29.5</v>
      </c>
      <c r="H6751">
        <v>417.35</v>
      </c>
      <c r="I6751" t="s">
        <v>52</v>
      </c>
      <c r="J6751" t="str">
        <f>_xlfn.XLOOKUP(Table1_1[[#This Row],[Analyte]],[1]analyte_order!$B:$B,[1]analyte_order!$C:$C)</f>
        <v>423-41-6</v>
      </c>
      <c r="K6751">
        <f>_xlfn.XLOOKUP(Table1_1[[#This Row],[CAS_rn]],[1]analyte_order!$C:$C,[1]analyte_order!$E:$E)</f>
        <v>53</v>
      </c>
      <c r="L6751" s="3">
        <v>0.20649999999999999</v>
      </c>
    </row>
    <row r="6752" spans="1:12" x14ac:dyDescent="0.3">
      <c r="A6752" t="s">
        <v>305</v>
      </c>
      <c r="B6752" s="1">
        <v>44427</v>
      </c>
      <c r="C6752" s="1" t="str">
        <f t="shared" si="105"/>
        <v>21231</v>
      </c>
      <c r="D6752" t="s">
        <v>250</v>
      </c>
      <c r="E6752" t="s">
        <v>120</v>
      </c>
      <c r="F6752" t="s">
        <v>115</v>
      </c>
      <c r="G6752">
        <v>29.5</v>
      </c>
      <c r="H6752">
        <v>417.35</v>
      </c>
      <c r="I6752" t="s">
        <v>53</v>
      </c>
      <c r="J6752" t="str">
        <f>_xlfn.XLOOKUP(Table1_1[[#This Row],[Analyte]],[1]analyte_order!$B:$B,[1]analyte_order!$C:$C)</f>
        <v>777011-38-8</v>
      </c>
      <c r="K6752">
        <f>_xlfn.XLOOKUP(Table1_1[[#This Row],[CAS_rn]],[1]analyte_order!$C:$C,[1]analyte_order!$E:$E)</f>
        <v>54</v>
      </c>
      <c r="L6752" s="3">
        <v>1.1599999999999999</v>
      </c>
    </row>
    <row r="6753" spans="1:12" x14ac:dyDescent="0.3">
      <c r="A6753" t="s">
        <v>305</v>
      </c>
      <c r="B6753" s="1">
        <v>44427</v>
      </c>
      <c r="C6753" s="1" t="str">
        <f t="shared" si="105"/>
        <v>21231</v>
      </c>
      <c r="D6753" t="s">
        <v>250</v>
      </c>
      <c r="E6753" t="s">
        <v>120</v>
      </c>
      <c r="F6753" t="s">
        <v>115</v>
      </c>
      <c r="G6753">
        <v>29.5</v>
      </c>
      <c r="H6753">
        <v>417.35</v>
      </c>
      <c r="I6753" t="s">
        <v>54</v>
      </c>
      <c r="J6753" t="str">
        <f>_xlfn.XLOOKUP(Table1_1[[#This Row],[Analyte]],[1]analyte_order!$B:$B,[1]analyte_order!$C:$C)</f>
        <v>646-83-3</v>
      </c>
      <c r="K6753">
        <f>_xlfn.XLOOKUP(Table1_1[[#This Row],[CAS_rn]],[1]analyte_order!$C:$C,[1]analyte_order!$E:$E)</f>
        <v>55</v>
      </c>
      <c r="L6753" s="3">
        <v>4.1250000000000002E-2</v>
      </c>
    </row>
    <row r="6754" spans="1:12" x14ac:dyDescent="0.3">
      <c r="A6754" t="s">
        <v>305</v>
      </c>
      <c r="B6754" s="1">
        <v>44427</v>
      </c>
      <c r="C6754" s="1" t="str">
        <f t="shared" si="105"/>
        <v>21231</v>
      </c>
      <c r="D6754" t="s">
        <v>250</v>
      </c>
      <c r="E6754" t="s">
        <v>120</v>
      </c>
      <c r="F6754" t="s">
        <v>115</v>
      </c>
      <c r="G6754">
        <v>29.5</v>
      </c>
      <c r="H6754">
        <v>417.35</v>
      </c>
      <c r="I6754" t="s">
        <v>55</v>
      </c>
      <c r="J6754" t="str">
        <f>_xlfn.XLOOKUP(Table1_1[[#This Row],[Analyte]],[1]analyte_order!$B:$B,[1]analyte_order!$C:$C)</f>
        <v>678-41-1</v>
      </c>
      <c r="K6754">
        <f>_xlfn.XLOOKUP(Table1_1[[#This Row],[CAS_rn]],[1]analyte_order!$C:$C,[1]analyte_order!$E:$E)</f>
        <v>56</v>
      </c>
      <c r="L6754" s="3">
        <v>4.1250000000000002E-2</v>
      </c>
    </row>
    <row r="6755" spans="1:12" x14ac:dyDescent="0.3">
      <c r="A6755" t="s">
        <v>305</v>
      </c>
      <c r="B6755" s="1">
        <v>44427</v>
      </c>
      <c r="C6755" s="1" t="str">
        <f t="shared" si="105"/>
        <v>21231</v>
      </c>
      <c r="D6755" t="s">
        <v>250</v>
      </c>
      <c r="E6755" t="s">
        <v>120</v>
      </c>
      <c r="F6755" t="s">
        <v>115</v>
      </c>
      <c r="G6755">
        <v>29.5</v>
      </c>
      <c r="H6755">
        <v>417.35</v>
      </c>
      <c r="I6755" t="s">
        <v>56</v>
      </c>
      <c r="J6755" t="str">
        <f>_xlfn.XLOOKUP(Table1_1[[#This Row],[Analyte]],[1]analyte_order!$B:$B,[1]analyte_order!$C:$C)</f>
        <v>2965-52-8</v>
      </c>
      <c r="K6755">
        <f>_xlfn.XLOOKUP(Table1_1[[#This Row],[CAS_rn]],[1]analyte_order!$C:$C,[1]analyte_order!$E:$E)</f>
        <v>57</v>
      </c>
      <c r="L6755" s="3">
        <v>4.1250000000000002E-2</v>
      </c>
    </row>
    <row r="6756" spans="1:12" x14ac:dyDescent="0.3">
      <c r="A6756" t="s">
        <v>306</v>
      </c>
      <c r="B6756" s="1">
        <v>44427</v>
      </c>
      <c r="C6756" s="1" t="str">
        <f t="shared" si="105"/>
        <v>21231</v>
      </c>
      <c r="D6756" t="s">
        <v>250</v>
      </c>
      <c r="E6756" t="s">
        <v>120</v>
      </c>
      <c r="F6756" t="s">
        <v>190</v>
      </c>
      <c r="G6756">
        <v>29.5</v>
      </c>
      <c r="H6756">
        <v>417.35</v>
      </c>
      <c r="I6756" t="s">
        <v>7</v>
      </c>
      <c r="J6756" t="str">
        <f>_xlfn.XLOOKUP(Table1_1[[#This Row],[Analyte]],[1]analyte_order!$B:$B,[1]analyte_order!$C:$C)</f>
        <v>375-22-4</v>
      </c>
      <c r="K6756">
        <f>_xlfn.XLOOKUP(Table1_1[[#This Row],[CAS_rn]],[1]analyte_order!$C:$C,[1]analyte_order!$E:$E)</f>
        <v>1</v>
      </c>
      <c r="L6756" s="3">
        <v>0.16800000000000001</v>
      </c>
    </row>
    <row r="6757" spans="1:12" x14ac:dyDescent="0.3">
      <c r="A6757" t="s">
        <v>306</v>
      </c>
      <c r="B6757" s="1">
        <v>44427</v>
      </c>
      <c r="C6757" s="1" t="str">
        <f t="shared" si="105"/>
        <v>21231</v>
      </c>
      <c r="D6757" t="s">
        <v>250</v>
      </c>
      <c r="E6757" t="s">
        <v>120</v>
      </c>
      <c r="F6757" t="s">
        <v>190</v>
      </c>
      <c r="G6757">
        <v>29.5</v>
      </c>
      <c r="H6757">
        <v>417.35</v>
      </c>
      <c r="I6757" t="s">
        <v>8</v>
      </c>
      <c r="J6757" t="str">
        <f>_xlfn.XLOOKUP(Table1_1[[#This Row],[Analyte]],[1]analyte_order!$B:$B,[1]analyte_order!$C:$C)</f>
        <v>2706-90-3</v>
      </c>
      <c r="K6757">
        <f>_xlfn.XLOOKUP(Table1_1[[#This Row],[CAS_rn]],[1]analyte_order!$C:$C,[1]analyte_order!$E:$E)</f>
        <v>2</v>
      </c>
      <c r="L6757" s="3">
        <v>6.7000000000000004E-2</v>
      </c>
    </row>
    <row r="6758" spans="1:12" x14ac:dyDescent="0.3">
      <c r="A6758" t="s">
        <v>306</v>
      </c>
      <c r="B6758" s="1">
        <v>44427</v>
      </c>
      <c r="C6758" s="1" t="str">
        <f t="shared" si="105"/>
        <v>21231</v>
      </c>
      <c r="D6758" t="s">
        <v>250</v>
      </c>
      <c r="E6758" t="s">
        <v>120</v>
      </c>
      <c r="F6758" t="s">
        <v>190</v>
      </c>
      <c r="G6758">
        <v>29.5</v>
      </c>
      <c r="H6758">
        <v>417.35</v>
      </c>
      <c r="I6758" t="s">
        <v>9</v>
      </c>
      <c r="J6758" t="str">
        <f>_xlfn.XLOOKUP(Table1_1[[#This Row],[Analyte]],[1]analyte_order!$B:$B,[1]analyte_order!$C:$C)</f>
        <v>307-24-4</v>
      </c>
      <c r="K6758">
        <f>_xlfn.XLOOKUP(Table1_1[[#This Row],[CAS_rn]],[1]analyte_order!$C:$C,[1]analyte_order!$E:$E)</f>
        <v>3</v>
      </c>
      <c r="L6758" s="3">
        <v>6.7000000000000004E-2</v>
      </c>
    </row>
    <row r="6759" spans="1:12" x14ac:dyDescent="0.3">
      <c r="A6759" t="s">
        <v>306</v>
      </c>
      <c r="B6759" s="1">
        <v>44427</v>
      </c>
      <c r="C6759" s="1" t="str">
        <f t="shared" si="105"/>
        <v>21231</v>
      </c>
      <c r="D6759" t="s">
        <v>250</v>
      </c>
      <c r="E6759" t="s">
        <v>120</v>
      </c>
      <c r="F6759" t="s">
        <v>190</v>
      </c>
      <c r="G6759">
        <v>29.5</v>
      </c>
      <c r="H6759">
        <v>417.35</v>
      </c>
      <c r="I6759" t="s">
        <v>10</v>
      </c>
      <c r="J6759" t="str">
        <f>_xlfn.XLOOKUP(Table1_1[[#This Row],[Analyte]],[1]analyte_order!$B:$B,[1]analyte_order!$C:$C)</f>
        <v>375-85-9</v>
      </c>
      <c r="K6759">
        <f>_xlfn.XLOOKUP(Table1_1[[#This Row],[CAS_rn]],[1]analyte_order!$C:$C,[1]analyte_order!$E:$E)</f>
        <v>4</v>
      </c>
      <c r="L6759" s="3">
        <v>6.7000000000000004E-2</v>
      </c>
    </row>
    <row r="6760" spans="1:12" x14ac:dyDescent="0.3">
      <c r="A6760" t="s">
        <v>306</v>
      </c>
      <c r="B6760" s="1">
        <v>44427</v>
      </c>
      <c r="C6760" s="1" t="str">
        <f t="shared" si="105"/>
        <v>21231</v>
      </c>
      <c r="D6760" t="s">
        <v>250</v>
      </c>
      <c r="E6760" t="s">
        <v>120</v>
      </c>
      <c r="F6760" t="s">
        <v>190</v>
      </c>
      <c r="G6760">
        <v>29.5</v>
      </c>
      <c r="H6760">
        <v>417.35</v>
      </c>
      <c r="I6760" t="s">
        <v>11</v>
      </c>
      <c r="J6760" t="str">
        <f>_xlfn.XLOOKUP(Table1_1[[#This Row],[Analyte]],[1]analyte_order!$B:$B,[1]analyte_order!$C:$C)</f>
        <v>335-67-1</v>
      </c>
      <c r="K6760">
        <f>_xlfn.XLOOKUP(Table1_1[[#This Row],[CAS_rn]],[1]analyte_order!$C:$C,[1]analyte_order!$E:$E)</f>
        <v>5</v>
      </c>
      <c r="L6760" s="3">
        <v>6.7000000000000004E-2</v>
      </c>
    </row>
    <row r="6761" spans="1:12" x14ac:dyDescent="0.3">
      <c r="A6761" t="s">
        <v>306</v>
      </c>
      <c r="B6761" s="1">
        <v>44427</v>
      </c>
      <c r="C6761" s="1" t="str">
        <f t="shared" si="105"/>
        <v>21231</v>
      </c>
      <c r="D6761" t="s">
        <v>250</v>
      </c>
      <c r="E6761" t="s">
        <v>120</v>
      </c>
      <c r="F6761" t="s">
        <v>190</v>
      </c>
      <c r="G6761">
        <v>29.5</v>
      </c>
      <c r="H6761">
        <v>417.35</v>
      </c>
      <c r="I6761" t="s">
        <v>12</v>
      </c>
      <c r="J6761" t="str">
        <f>_xlfn.XLOOKUP(Table1_1[[#This Row],[Analyte]],[1]analyte_order!$B:$B,[1]analyte_order!$C:$C)</f>
        <v>375-95-1</v>
      </c>
      <c r="K6761">
        <f>_xlfn.XLOOKUP(Table1_1[[#This Row],[CAS_rn]],[1]analyte_order!$C:$C,[1]analyte_order!$E:$E)</f>
        <v>6</v>
      </c>
      <c r="L6761" s="3">
        <v>6.7000000000000004E-2</v>
      </c>
    </row>
    <row r="6762" spans="1:12" x14ac:dyDescent="0.3">
      <c r="A6762" t="s">
        <v>306</v>
      </c>
      <c r="B6762" s="1">
        <v>44427</v>
      </c>
      <c r="C6762" s="1" t="str">
        <f t="shared" si="105"/>
        <v>21231</v>
      </c>
      <c r="D6762" t="s">
        <v>250</v>
      </c>
      <c r="E6762" t="s">
        <v>120</v>
      </c>
      <c r="F6762" t="s">
        <v>190</v>
      </c>
      <c r="G6762">
        <v>29.5</v>
      </c>
      <c r="H6762">
        <v>417.35</v>
      </c>
      <c r="I6762" t="s">
        <v>19</v>
      </c>
      <c r="J6762" t="str">
        <f>_xlfn.XLOOKUP(Table1_1[[#This Row],[Analyte]],[1]analyte_order!$B:$B,[1]analyte_order!$C:$C)</f>
        <v>335-76-2</v>
      </c>
      <c r="K6762">
        <f>_xlfn.XLOOKUP(Table1_1[[#This Row],[CAS_rn]],[1]analyte_order!$C:$C,[1]analyte_order!$E:$E)</f>
        <v>7</v>
      </c>
      <c r="L6762" s="3">
        <v>6.28</v>
      </c>
    </row>
    <row r="6763" spans="1:12" x14ac:dyDescent="0.3">
      <c r="A6763" t="s">
        <v>306</v>
      </c>
      <c r="B6763" s="1">
        <v>44427</v>
      </c>
      <c r="C6763" s="1" t="str">
        <f t="shared" si="105"/>
        <v>21231</v>
      </c>
      <c r="D6763" t="s">
        <v>250</v>
      </c>
      <c r="E6763" t="s">
        <v>120</v>
      </c>
      <c r="F6763" t="s">
        <v>190</v>
      </c>
      <c r="G6763">
        <v>29.5</v>
      </c>
      <c r="H6763">
        <v>417.35</v>
      </c>
      <c r="I6763" t="s">
        <v>20</v>
      </c>
      <c r="J6763" t="str">
        <f>_xlfn.XLOOKUP(Table1_1[[#This Row],[Analyte]],[1]analyte_order!$B:$B,[1]analyte_order!$C:$C)</f>
        <v>2058-94-8</v>
      </c>
      <c r="K6763">
        <f>_xlfn.XLOOKUP(Table1_1[[#This Row],[CAS_rn]],[1]analyte_order!$C:$C,[1]analyte_order!$E:$E)</f>
        <v>8</v>
      </c>
      <c r="L6763" s="3">
        <v>14.6</v>
      </c>
    </row>
    <row r="6764" spans="1:12" x14ac:dyDescent="0.3">
      <c r="A6764" t="s">
        <v>306</v>
      </c>
      <c r="B6764" s="1">
        <v>44427</v>
      </c>
      <c r="C6764" s="1" t="str">
        <f t="shared" si="105"/>
        <v>21231</v>
      </c>
      <c r="D6764" t="s">
        <v>250</v>
      </c>
      <c r="E6764" t="s">
        <v>120</v>
      </c>
      <c r="F6764" t="s">
        <v>190</v>
      </c>
      <c r="G6764">
        <v>29.5</v>
      </c>
      <c r="H6764">
        <v>417.35</v>
      </c>
      <c r="I6764" t="s">
        <v>21</v>
      </c>
      <c r="J6764" t="str">
        <f>_xlfn.XLOOKUP(Table1_1[[#This Row],[Analyte]],[1]analyte_order!$B:$B,[1]analyte_order!$C:$C)</f>
        <v>307-55-1</v>
      </c>
      <c r="K6764">
        <f>_xlfn.XLOOKUP(Table1_1[[#This Row],[CAS_rn]],[1]analyte_order!$C:$C,[1]analyte_order!$E:$E)</f>
        <v>9</v>
      </c>
      <c r="L6764" s="3">
        <v>16.8</v>
      </c>
    </row>
    <row r="6765" spans="1:12" x14ac:dyDescent="0.3">
      <c r="A6765" t="s">
        <v>306</v>
      </c>
      <c r="B6765" s="1">
        <v>44427</v>
      </c>
      <c r="C6765" s="1" t="str">
        <f t="shared" si="105"/>
        <v>21231</v>
      </c>
      <c r="D6765" t="s">
        <v>250</v>
      </c>
      <c r="E6765" t="s">
        <v>120</v>
      </c>
      <c r="F6765" t="s">
        <v>190</v>
      </c>
      <c r="G6765">
        <v>29.5</v>
      </c>
      <c r="H6765">
        <v>417.35</v>
      </c>
      <c r="I6765" t="s">
        <v>22</v>
      </c>
      <c r="J6765" t="str">
        <f>_xlfn.XLOOKUP(Table1_1[[#This Row],[Analyte]],[1]analyte_order!$B:$B,[1]analyte_order!$C:$C)</f>
        <v>72629-94-8</v>
      </c>
      <c r="K6765">
        <f>_xlfn.XLOOKUP(Table1_1[[#This Row],[CAS_rn]],[1]analyte_order!$C:$C,[1]analyte_order!$E:$E)</f>
        <v>10</v>
      </c>
      <c r="L6765" s="3">
        <v>12.9</v>
      </c>
    </row>
    <row r="6766" spans="1:12" x14ac:dyDescent="0.3">
      <c r="A6766" t="s">
        <v>306</v>
      </c>
      <c r="B6766" s="1">
        <v>44427</v>
      </c>
      <c r="C6766" s="1" t="str">
        <f t="shared" si="105"/>
        <v>21231</v>
      </c>
      <c r="D6766" t="s">
        <v>250</v>
      </c>
      <c r="E6766" t="s">
        <v>120</v>
      </c>
      <c r="F6766" t="s">
        <v>190</v>
      </c>
      <c r="G6766">
        <v>29.5</v>
      </c>
      <c r="H6766">
        <v>417.35</v>
      </c>
      <c r="I6766" t="s">
        <v>23</v>
      </c>
      <c r="J6766" t="str">
        <f>_xlfn.XLOOKUP(Table1_1[[#This Row],[Analyte]],[1]analyte_order!$B:$B,[1]analyte_order!$C:$C)</f>
        <v>376-06-7</v>
      </c>
      <c r="K6766">
        <f>_xlfn.XLOOKUP(Table1_1[[#This Row],[CAS_rn]],[1]analyte_order!$C:$C,[1]analyte_order!$E:$E)</f>
        <v>11</v>
      </c>
      <c r="L6766" s="3">
        <v>15.4</v>
      </c>
    </row>
    <row r="6767" spans="1:12" x14ac:dyDescent="0.3">
      <c r="A6767" t="s">
        <v>306</v>
      </c>
      <c r="B6767" s="1">
        <v>44427</v>
      </c>
      <c r="C6767" s="1" t="str">
        <f t="shared" si="105"/>
        <v>21231</v>
      </c>
      <c r="D6767" t="s">
        <v>250</v>
      </c>
      <c r="E6767" t="s">
        <v>120</v>
      </c>
      <c r="F6767" t="s">
        <v>190</v>
      </c>
      <c r="G6767">
        <v>29.5</v>
      </c>
      <c r="H6767">
        <v>417.35</v>
      </c>
      <c r="I6767" t="s">
        <v>24</v>
      </c>
      <c r="J6767" t="str">
        <f>_xlfn.XLOOKUP(Table1_1[[#This Row],[Analyte]],[1]analyte_order!$B:$B,[1]analyte_order!$C:$C)</f>
        <v>67905-19-5</v>
      </c>
      <c r="K6767">
        <f>_xlfn.XLOOKUP(Table1_1[[#This Row],[CAS_rn]],[1]analyte_order!$C:$C,[1]analyte_order!$E:$E)</f>
        <v>12</v>
      </c>
      <c r="L6767" s="3">
        <v>9.2999999999999999E-2</v>
      </c>
    </row>
    <row r="6768" spans="1:12" x14ac:dyDescent="0.3">
      <c r="A6768" t="s">
        <v>306</v>
      </c>
      <c r="B6768" s="1">
        <v>44427</v>
      </c>
      <c r="C6768" s="1" t="str">
        <f t="shared" si="105"/>
        <v>21231</v>
      </c>
      <c r="D6768" t="s">
        <v>250</v>
      </c>
      <c r="E6768" t="s">
        <v>120</v>
      </c>
      <c r="F6768" t="s">
        <v>190</v>
      </c>
      <c r="G6768">
        <v>29.5</v>
      </c>
      <c r="H6768">
        <v>417.35</v>
      </c>
      <c r="I6768" t="s">
        <v>13</v>
      </c>
      <c r="J6768" t="str">
        <f>_xlfn.XLOOKUP(Table1_1[[#This Row],[Analyte]],[1]analyte_order!$B:$B,[1]analyte_order!$C:$C)</f>
        <v>375-73-5</v>
      </c>
      <c r="K6768">
        <f>_xlfn.XLOOKUP(Table1_1[[#This Row],[CAS_rn]],[1]analyte_order!$C:$C,[1]analyte_order!$E:$E)</f>
        <v>14</v>
      </c>
      <c r="L6768" s="3">
        <v>6.7000000000000004E-2</v>
      </c>
    </row>
    <row r="6769" spans="1:12" x14ac:dyDescent="0.3">
      <c r="A6769" t="s">
        <v>306</v>
      </c>
      <c r="B6769" s="1">
        <v>44427</v>
      </c>
      <c r="C6769" s="1" t="str">
        <f t="shared" si="105"/>
        <v>21231</v>
      </c>
      <c r="D6769" t="s">
        <v>250</v>
      </c>
      <c r="E6769" t="s">
        <v>120</v>
      </c>
      <c r="F6769" t="s">
        <v>190</v>
      </c>
      <c r="G6769">
        <v>29.5</v>
      </c>
      <c r="H6769">
        <v>417.35</v>
      </c>
      <c r="I6769" t="s">
        <v>14</v>
      </c>
      <c r="J6769" t="str">
        <f>_xlfn.XLOOKUP(Table1_1[[#This Row],[Analyte]],[1]analyte_order!$B:$B,[1]analyte_order!$C:$C)</f>
        <v>2706-91-4</v>
      </c>
      <c r="K6769">
        <f>_xlfn.XLOOKUP(Table1_1[[#This Row],[CAS_rn]],[1]analyte_order!$C:$C,[1]analyte_order!$E:$E)</f>
        <v>15</v>
      </c>
      <c r="L6769" s="3">
        <v>0.16800000000000001</v>
      </c>
    </row>
    <row r="6770" spans="1:12" x14ac:dyDescent="0.3">
      <c r="A6770" t="s">
        <v>306</v>
      </c>
      <c r="B6770" s="1">
        <v>44427</v>
      </c>
      <c r="C6770" s="1" t="str">
        <f t="shared" si="105"/>
        <v>21231</v>
      </c>
      <c r="D6770" t="s">
        <v>250</v>
      </c>
      <c r="E6770" t="s">
        <v>120</v>
      </c>
      <c r="F6770" t="s">
        <v>190</v>
      </c>
      <c r="G6770">
        <v>29.5</v>
      </c>
      <c r="H6770">
        <v>417.35</v>
      </c>
      <c r="I6770" t="s">
        <v>15</v>
      </c>
      <c r="J6770" t="str">
        <f>_xlfn.XLOOKUP(Table1_1[[#This Row],[Analyte]],[1]analyte_order!$B:$B,[1]analyte_order!$C:$C)</f>
        <v>355-46-4</v>
      </c>
      <c r="K6770">
        <f>_xlfn.XLOOKUP(Table1_1[[#This Row],[CAS_rn]],[1]analyte_order!$C:$C,[1]analyte_order!$E:$E)</f>
        <v>16</v>
      </c>
      <c r="L6770" s="3">
        <v>5.42</v>
      </c>
    </row>
    <row r="6771" spans="1:12" x14ac:dyDescent="0.3">
      <c r="A6771" t="s">
        <v>306</v>
      </c>
      <c r="B6771" s="1">
        <v>44427</v>
      </c>
      <c r="C6771" s="1" t="str">
        <f t="shared" si="105"/>
        <v>21231</v>
      </c>
      <c r="D6771" t="s">
        <v>250</v>
      </c>
      <c r="E6771" t="s">
        <v>120</v>
      </c>
      <c r="F6771" t="s">
        <v>190</v>
      </c>
      <c r="G6771">
        <v>29.5</v>
      </c>
      <c r="H6771">
        <v>417.35</v>
      </c>
      <c r="I6771" t="s">
        <v>16</v>
      </c>
      <c r="J6771" t="str">
        <f>_xlfn.XLOOKUP(Table1_1[[#This Row],[Analyte]],[1]analyte_order!$B:$B,[1]analyte_order!$C:$C)</f>
        <v>375-92-8</v>
      </c>
      <c r="K6771">
        <f>_xlfn.XLOOKUP(Table1_1[[#This Row],[CAS_rn]],[1]analyte_order!$C:$C,[1]analyte_order!$E:$E)</f>
        <v>17</v>
      </c>
      <c r="L6771" s="3">
        <v>5.53</v>
      </c>
    </row>
    <row r="6772" spans="1:12" x14ac:dyDescent="0.3">
      <c r="A6772" t="s">
        <v>306</v>
      </c>
      <c r="B6772" s="1">
        <v>44427</v>
      </c>
      <c r="C6772" s="1" t="str">
        <f t="shared" si="105"/>
        <v>21231</v>
      </c>
      <c r="D6772" t="s">
        <v>250</v>
      </c>
      <c r="E6772" t="s">
        <v>120</v>
      </c>
      <c r="F6772" t="s">
        <v>190</v>
      </c>
      <c r="G6772">
        <v>29.5</v>
      </c>
      <c r="H6772">
        <v>417.35</v>
      </c>
      <c r="I6772" t="s">
        <v>17</v>
      </c>
      <c r="J6772" t="str">
        <f>_xlfn.XLOOKUP(Table1_1[[#This Row],[Analyte]],[1]analyte_order!$B:$B,[1]analyte_order!$C:$C)</f>
        <v>1763-23-1</v>
      </c>
      <c r="K6772">
        <f>_xlfn.XLOOKUP(Table1_1[[#This Row],[CAS_rn]],[1]analyte_order!$C:$C,[1]analyte_order!$E:$E)</f>
        <v>18</v>
      </c>
      <c r="L6772" s="3">
        <v>3280</v>
      </c>
    </row>
    <row r="6773" spans="1:12" x14ac:dyDescent="0.3">
      <c r="A6773" t="s">
        <v>306</v>
      </c>
      <c r="B6773" s="1">
        <v>44427</v>
      </c>
      <c r="C6773" s="1" t="str">
        <f t="shared" si="105"/>
        <v>21231</v>
      </c>
      <c r="D6773" t="s">
        <v>250</v>
      </c>
      <c r="E6773" t="s">
        <v>120</v>
      </c>
      <c r="F6773" t="s">
        <v>190</v>
      </c>
      <c r="G6773">
        <v>29.5</v>
      </c>
      <c r="H6773">
        <v>417.35</v>
      </c>
      <c r="I6773" t="s">
        <v>25</v>
      </c>
      <c r="J6773" t="str">
        <f>_xlfn.XLOOKUP(Table1_1[[#This Row],[Analyte]],[1]analyte_order!$B:$B,[1]analyte_order!$C:$C)</f>
        <v>68259-12-1</v>
      </c>
      <c r="K6773">
        <f>_xlfn.XLOOKUP(Table1_1[[#This Row],[CAS_rn]],[1]analyte_order!$C:$C,[1]analyte_order!$E:$E)</f>
        <v>19</v>
      </c>
      <c r="L6773" s="3">
        <v>25.5</v>
      </c>
    </row>
    <row r="6774" spans="1:12" x14ac:dyDescent="0.3">
      <c r="A6774" t="s">
        <v>306</v>
      </c>
      <c r="B6774" s="1">
        <v>44427</v>
      </c>
      <c r="C6774" s="1" t="str">
        <f t="shared" si="105"/>
        <v>21231</v>
      </c>
      <c r="D6774" t="s">
        <v>250</v>
      </c>
      <c r="E6774" t="s">
        <v>120</v>
      </c>
      <c r="F6774" t="s">
        <v>190</v>
      </c>
      <c r="G6774">
        <v>29.5</v>
      </c>
      <c r="H6774">
        <v>417.35</v>
      </c>
      <c r="I6774" t="s">
        <v>26</v>
      </c>
      <c r="J6774" t="str">
        <f>_xlfn.XLOOKUP(Table1_1[[#This Row],[Analyte]],[1]analyte_order!$B:$B,[1]analyte_order!$C:$C)</f>
        <v>335-77-3</v>
      </c>
      <c r="K6774">
        <f>_xlfn.XLOOKUP(Table1_1[[#This Row],[CAS_rn]],[1]analyte_order!$C:$C,[1]analyte_order!$E:$E)</f>
        <v>20</v>
      </c>
      <c r="L6774" s="3">
        <v>47.3</v>
      </c>
    </row>
    <row r="6775" spans="1:12" x14ac:dyDescent="0.3">
      <c r="A6775" t="s">
        <v>306</v>
      </c>
      <c r="B6775" s="1">
        <v>44427</v>
      </c>
      <c r="C6775" s="1" t="str">
        <f t="shared" si="105"/>
        <v>21231</v>
      </c>
      <c r="D6775" t="s">
        <v>250</v>
      </c>
      <c r="E6775" t="s">
        <v>120</v>
      </c>
      <c r="F6775" t="s">
        <v>190</v>
      </c>
      <c r="G6775">
        <v>29.5</v>
      </c>
      <c r="H6775">
        <v>417.35</v>
      </c>
      <c r="I6775" t="s">
        <v>27</v>
      </c>
      <c r="J6775" t="str">
        <f>_xlfn.XLOOKUP(Table1_1[[#This Row],[Analyte]],[1]analyte_order!$B:$B,[1]analyte_order!$C:$C)</f>
        <v>79780-39-5</v>
      </c>
      <c r="K6775">
        <f>_xlfn.XLOOKUP(Table1_1[[#This Row],[CAS_rn]],[1]analyte_order!$C:$C,[1]analyte_order!$E:$E)</f>
        <v>21</v>
      </c>
      <c r="L6775" s="3">
        <v>21.3</v>
      </c>
    </row>
    <row r="6776" spans="1:12" x14ac:dyDescent="0.3">
      <c r="A6776" t="s">
        <v>306</v>
      </c>
      <c r="B6776" s="1">
        <v>44427</v>
      </c>
      <c r="C6776" s="1" t="str">
        <f t="shared" si="105"/>
        <v>21231</v>
      </c>
      <c r="D6776" t="s">
        <v>250</v>
      </c>
      <c r="E6776" t="s">
        <v>120</v>
      </c>
      <c r="F6776" t="s">
        <v>190</v>
      </c>
      <c r="G6776">
        <v>29.5</v>
      </c>
      <c r="H6776">
        <v>417.35</v>
      </c>
      <c r="I6776" t="s">
        <v>28</v>
      </c>
      <c r="J6776" t="str">
        <f>_xlfn.XLOOKUP(Table1_1[[#This Row],[Analyte]],[1]analyte_order!$B:$B,[1]analyte_order!$C:$C)</f>
        <v>757124-72-4</v>
      </c>
      <c r="K6776">
        <f>_xlfn.XLOOKUP(Table1_1[[#This Row],[CAS_rn]],[1]analyte_order!$C:$C,[1]analyte_order!$E:$E)</f>
        <v>22</v>
      </c>
      <c r="L6776" s="3">
        <v>0.33550000000000002</v>
      </c>
    </row>
    <row r="6777" spans="1:12" x14ac:dyDescent="0.3">
      <c r="A6777" t="s">
        <v>306</v>
      </c>
      <c r="B6777" s="1">
        <v>44427</v>
      </c>
      <c r="C6777" s="1" t="str">
        <f t="shared" si="105"/>
        <v>21231</v>
      </c>
      <c r="D6777" t="s">
        <v>250</v>
      </c>
      <c r="E6777" t="s">
        <v>120</v>
      </c>
      <c r="F6777" t="s">
        <v>190</v>
      </c>
      <c r="G6777">
        <v>29.5</v>
      </c>
      <c r="H6777">
        <v>417.35</v>
      </c>
      <c r="I6777" t="s">
        <v>18</v>
      </c>
      <c r="J6777" t="str">
        <f>_xlfn.XLOOKUP(Table1_1[[#This Row],[Analyte]],[1]analyte_order!$B:$B,[1]analyte_order!$C:$C)</f>
        <v>27619-97-2</v>
      </c>
      <c r="K6777">
        <f>_xlfn.XLOOKUP(Table1_1[[#This Row],[CAS_rn]],[1]analyte_order!$C:$C,[1]analyte_order!$E:$E)</f>
        <v>23</v>
      </c>
      <c r="L6777" s="3">
        <v>6.7000000000000004E-2</v>
      </c>
    </row>
    <row r="6778" spans="1:12" x14ac:dyDescent="0.3">
      <c r="A6778" t="s">
        <v>306</v>
      </c>
      <c r="B6778" s="1">
        <v>44427</v>
      </c>
      <c r="C6778" s="1" t="str">
        <f t="shared" si="105"/>
        <v>21231</v>
      </c>
      <c r="D6778" t="s">
        <v>250</v>
      </c>
      <c r="E6778" t="s">
        <v>120</v>
      </c>
      <c r="F6778" t="s">
        <v>190</v>
      </c>
      <c r="G6778">
        <v>29.5</v>
      </c>
      <c r="H6778">
        <v>417.35</v>
      </c>
      <c r="I6778" t="s">
        <v>29</v>
      </c>
      <c r="J6778" t="str">
        <f>_xlfn.XLOOKUP(Table1_1[[#This Row],[Analyte]],[1]analyte_order!$B:$B,[1]analyte_order!$C:$C)</f>
        <v>39108-34-4</v>
      </c>
      <c r="K6778">
        <f>_xlfn.XLOOKUP(Table1_1[[#This Row],[CAS_rn]],[1]analyte_order!$C:$C,[1]analyte_order!$E:$E)</f>
        <v>24</v>
      </c>
      <c r="L6778" s="3">
        <v>1.04</v>
      </c>
    </row>
    <row r="6779" spans="1:12" x14ac:dyDescent="0.3">
      <c r="A6779" t="s">
        <v>306</v>
      </c>
      <c r="B6779" s="1">
        <v>44427</v>
      </c>
      <c r="C6779" s="1" t="str">
        <f t="shared" si="105"/>
        <v>21231</v>
      </c>
      <c r="D6779" t="s">
        <v>250</v>
      </c>
      <c r="E6779" t="s">
        <v>120</v>
      </c>
      <c r="F6779" t="s">
        <v>190</v>
      </c>
      <c r="G6779">
        <v>29.5</v>
      </c>
      <c r="H6779">
        <v>417.35</v>
      </c>
      <c r="I6779" t="s">
        <v>30</v>
      </c>
      <c r="J6779" t="str">
        <f>_xlfn.XLOOKUP(Table1_1[[#This Row],[Analyte]],[1]analyte_order!$B:$B,[1]analyte_order!$C:$C)</f>
        <v>120226-60-0</v>
      </c>
      <c r="K6779">
        <f>_xlfn.XLOOKUP(Table1_1[[#This Row],[CAS_rn]],[1]analyte_order!$C:$C,[1]analyte_order!$E:$E)</f>
        <v>25</v>
      </c>
      <c r="L6779" s="3">
        <v>10.7</v>
      </c>
    </row>
    <row r="6780" spans="1:12" x14ac:dyDescent="0.3">
      <c r="A6780" t="s">
        <v>306</v>
      </c>
      <c r="B6780" s="1">
        <v>44427</v>
      </c>
      <c r="C6780" s="1" t="str">
        <f t="shared" si="105"/>
        <v>21231</v>
      </c>
      <c r="D6780" t="s">
        <v>250</v>
      </c>
      <c r="E6780" t="s">
        <v>120</v>
      </c>
      <c r="F6780" t="s">
        <v>190</v>
      </c>
      <c r="G6780">
        <v>29.5</v>
      </c>
      <c r="H6780">
        <v>417.35</v>
      </c>
      <c r="I6780" t="s">
        <v>31</v>
      </c>
      <c r="J6780" t="str">
        <f>_xlfn.XLOOKUP(Table1_1[[#This Row],[Analyte]],[1]analyte_order!$B:$B,[1]analyte_order!$C:$C)</f>
        <v>2355-31-9</v>
      </c>
      <c r="K6780">
        <f>_xlfn.XLOOKUP(Table1_1[[#This Row],[CAS_rn]],[1]analyte_order!$C:$C,[1]analyte_order!$E:$E)</f>
        <v>26</v>
      </c>
      <c r="L6780" s="3">
        <v>0.16800000000000001</v>
      </c>
    </row>
    <row r="6781" spans="1:12" x14ac:dyDescent="0.3">
      <c r="A6781" t="s">
        <v>306</v>
      </c>
      <c r="B6781" s="1">
        <v>44427</v>
      </c>
      <c r="C6781" s="1" t="str">
        <f t="shared" si="105"/>
        <v>21231</v>
      </c>
      <c r="D6781" t="s">
        <v>250</v>
      </c>
      <c r="E6781" t="s">
        <v>120</v>
      </c>
      <c r="F6781" t="s">
        <v>190</v>
      </c>
      <c r="G6781">
        <v>29.5</v>
      </c>
      <c r="H6781">
        <v>417.35</v>
      </c>
      <c r="I6781" t="s">
        <v>32</v>
      </c>
      <c r="J6781" t="str">
        <f>_xlfn.XLOOKUP(Table1_1[[#This Row],[Analyte]],[1]analyte_order!$B:$B,[1]analyte_order!$C:$C)</f>
        <v>2991-50-6</v>
      </c>
      <c r="K6781">
        <f>_xlfn.XLOOKUP(Table1_1[[#This Row],[CAS_rn]],[1]analyte_order!$C:$C,[1]analyte_order!$E:$E)</f>
        <v>27</v>
      </c>
      <c r="L6781" s="3">
        <v>6.7000000000000004E-2</v>
      </c>
    </row>
    <row r="6782" spans="1:12" x14ac:dyDescent="0.3">
      <c r="A6782" t="s">
        <v>306</v>
      </c>
      <c r="B6782" s="1">
        <v>44427</v>
      </c>
      <c r="C6782" s="1" t="str">
        <f t="shared" si="105"/>
        <v>21231</v>
      </c>
      <c r="D6782" t="s">
        <v>250</v>
      </c>
      <c r="E6782" t="s">
        <v>120</v>
      </c>
      <c r="F6782" t="s">
        <v>190</v>
      </c>
      <c r="G6782">
        <v>29.5</v>
      </c>
      <c r="H6782">
        <v>417.35</v>
      </c>
      <c r="I6782" t="s">
        <v>33</v>
      </c>
      <c r="J6782" t="str">
        <f>_xlfn.XLOOKUP(Table1_1[[#This Row],[Analyte]],[1]analyte_order!$B:$B,[1]analyte_order!$C:$C)</f>
        <v>754-91-6</v>
      </c>
      <c r="K6782">
        <f>_xlfn.XLOOKUP(Table1_1[[#This Row],[CAS_rn]],[1]analyte_order!$C:$C,[1]analyte_order!$E:$E)</f>
        <v>28</v>
      </c>
      <c r="L6782" s="3">
        <v>11.1</v>
      </c>
    </row>
    <row r="6783" spans="1:12" x14ac:dyDescent="0.3">
      <c r="A6783" t="s">
        <v>306</v>
      </c>
      <c r="B6783" s="1">
        <v>44427</v>
      </c>
      <c r="C6783" s="1" t="str">
        <f t="shared" si="105"/>
        <v>21231</v>
      </c>
      <c r="D6783" t="s">
        <v>250</v>
      </c>
      <c r="E6783" t="s">
        <v>120</v>
      </c>
      <c r="F6783" t="s">
        <v>190</v>
      </c>
      <c r="G6783">
        <v>29.5</v>
      </c>
      <c r="H6783">
        <v>417.35</v>
      </c>
      <c r="I6783" t="s">
        <v>34</v>
      </c>
      <c r="J6783" t="str">
        <f>_xlfn.XLOOKUP(Table1_1[[#This Row],[Analyte]],[1]analyte_order!$B:$B,[1]analyte_order!$C:$C)</f>
        <v>2806-24-8</v>
      </c>
      <c r="K6783">
        <f>_xlfn.XLOOKUP(Table1_1[[#This Row],[CAS_rn]],[1]analyte_order!$C:$C,[1]analyte_order!$E:$E)</f>
        <v>29</v>
      </c>
      <c r="L6783" s="3">
        <v>0.16800000000000001</v>
      </c>
    </row>
    <row r="6784" spans="1:12" x14ac:dyDescent="0.3">
      <c r="A6784" t="s">
        <v>306</v>
      </c>
      <c r="B6784" s="1">
        <v>44427</v>
      </c>
      <c r="C6784" s="1" t="str">
        <f t="shared" si="105"/>
        <v>21231</v>
      </c>
      <c r="D6784" t="s">
        <v>250</v>
      </c>
      <c r="E6784" t="s">
        <v>120</v>
      </c>
      <c r="F6784" t="s">
        <v>190</v>
      </c>
      <c r="G6784">
        <v>29.5</v>
      </c>
      <c r="H6784">
        <v>417.35</v>
      </c>
      <c r="I6784" t="s">
        <v>35</v>
      </c>
      <c r="J6784" t="str">
        <f>_xlfn.XLOOKUP(Table1_1[[#This Row],[Analyte]],[1]analyte_order!$B:$B,[1]analyte_order!$C:$C)</f>
        <v>31506-32-8</v>
      </c>
      <c r="K6784">
        <f>_xlfn.XLOOKUP(Table1_1[[#This Row],[CAS_rn]],[1]analyte_order!$C:$C,[1]analyte_order!$E:$E)</f>
        <v>30</v>
      </c>
      <c r="L6784" s="3">
        <v>0.33550000000000002</v>
      </c>
    </row>
    <row r="6785" spans="1:12" x14ac:dyDescent="0.3">
      <c r="A6785" t="s">
        <v>306</v>
      </c>
      <c r="B6785" s="1">
        <v>44427</v>
      </c>
      <c r="C6785" s="1" t="str">
        <f t="shared" si="105"/>
        <v>21231</v>
      </c>
      <c r="D6785" t="s">
        <v>250</v>
      </c>
      <c r="E6785" t="s">
        <v>120</v>
      </c>
      <c r="F6785" t="s">
        <v>190</v>
      </c>
      <c r="G6785">
        <v>29.5</v>
      </c>
      <c r="H6785">
        <v>417.35</v>
      </c>
      <c r="I6785" t="s">
        <v>36</v>
      </c>
      <c r="J6785" t="str">
        <f>_xlfn.XLOOKUP(Table1_1[[#This Row],[Analyte]],[1]analyte_order!$B:$B,[1]analyte_order!$C:$C)</f>
        <v>4151-50-2</v>
      </c>
      <c r="K6785">
        <f>_xlfn.XLOOKUP(Table1_1[[#This Row],[CAS_rn]],[1]analyte_order!$C:$C,[1]analyte_order!$E:$E)</f>
        <v>31</v>
      </c>
      <c r="L6785" s="3">
        <v>6.7000000000000004E-2</v>
      </c>
    </row>
    <row r="6786" spans="1:12" x14ac:dyDescent="0.3">
      <c r="A6786" t="s">
        <v>306</v>
      </c>
      <c r="B6786" s="1">
        <v>44427</v>
      </c>
      <c r="C6786" s="1" t="str">
        <f t="shared" ref="C6786:C6849" si="106">TEXT(B6786,"yy")&amp;TEXT((B6786-DATEVALUE("1/1/"&amp;TEXT(B6786,"yy"))+1),"000")</f>
        <v>21231</v>
      </c>
      <c r="D6786" t="s">
        <v>250</v>
      </c>
      <c r="E6786" t="s">
        <v>120</v>
      </c>
      <c r="F6786" t="s">
        <v>190</v>
      </c>
      <c r="G6786">
        <v>29.5</v>
      </c>
      <c r="H6786">
        <v>417.35</v>
      </c>
      <c r="I6786" t="s">
        <v>37</v>
      </c>
      <c r="J6786" t="str">
        <f>_xlfn.XLOOKUP(Table1_1[[#This Row],[Analyte]],[1]analyte_order!$B:$B,[1]analyte_order!$C:$C)</f>
        <v>13252-13-6</v>
      </c>
      <c r="K6786">
        <f>_xlfn.XLOOKUP(Table1_1[[#This Row],[CAS_rn]],[1]analyte_order!$C:$C,[1]analyte_order!$E:$E)</f>
        <v>34</v>
      </c>
      <c r="L6786" s="3">
        <v>6.7000000000000004E-2</v>
      </c>
    </row>
    <row r="6787" spans="1:12" x14ac:dyDescent="0.3">
      <c r="A6787" t="s">
        <v>306</v>
      </c>
      <c r="B6787" s="1">
        <v>44427</v>
      </c>
      <c r="C6787" s="1" t="str">
        <f t="shared" si="106"/>
        <v>21231</v>
      </c>
      <c r="D6787" t="s">
        <v>250</v>
      </c>
      <c r="E6787" t="s">
        <v>120</v>
      </c>
      <c r="F6787" t="s">
        <v>190</v>
      </c>
      <c r="G6787">
        <v>29.5</v>
      </c>
      <c r="H6787">
        <v>417.35</v>
      </c>
      <c r="I6787" t="s">
        <v>38</v>
      </c>
      <c r="J6787" t="str">
        <f>_xlfn.XLOOKUP(Table1_1[[#This Row],[Analyte]],[1]analyte_order!$B:$B,[1]analyte_order!$C:$C)</f>
        <v>919005-14-4</v>
      </c>
      <c r="K6787">
        <f>_xlfn.XLOOKUP(Table1_1[[#This Row],[CAS_rn]],[1]analyte_order!$C:$C,[1]analyte_order!$E:$E)</f>
        <v>35</v>
      </c>
      <c r="L6787" s="3">
        <v>6.7000000000000004E-2</v>
      </c>
    </row>
    <row r="6788" spans="1:12" x14ac:dyDescent="0.3">
      <c r="A6788" t="s">
        <v>306</v>
      </c>
      <c r="B6788" s="1">
        <v>44427</v>
      </c>
      <c r="C6788" s="1" t="str">
        <f t="shared" si="106"/>
        <v>21231</v>
      </c>
      <c r="D6788" t="s">
        <v>250</v>
      </c>
      <c r="E6788" t="s">
        <v>120</v>
      </c>
      <c r="F6788" t="s">
        <v>190</v>
      </c>
      <c r="G6788">
        <v>29.5</v>
      </c>
      <c r="H6788">
        <v>417.35</v>
      </c>
      <c r="I6788" t="s">
        <v>39</v>
      </c>
      <c r="J6788" t="str">
        <f>_xlfn.XLOOKUP(Table1_1[[#This Row],[Analyte]],[1]analyte_order!$B:$B,[1]analyte_order!$C:$C)</f>
        <v>756426-58-1</v>
      </c>
      <c r="K6788">
        <f>_xlfn.XLOOKUP(Table1_1[[#This Row],[CAS_rn]],[1]analyte_order!$C:$C,[1]analyte_order!$E:$E)</f>
        <v>36</v>
      </c>
      <c r="L6788" s="3">
        <v>0.33550000000000002</v>
      </c>
    </row>
    <row r="6789" spans="1:12" x14ac:dyDescent="0.3">
      <c r="A6789" t="s">
        <v>306</v>
      </c>
      <c r="B6789" s="1">
        <v>44427</v>
      </c>
      <c r="C6789" s="1" t="str">
        <f t="shared" si="106"/>
        <v>21231</v>
      </c>
      <c r="D6789" t="s">
        <v>250</v>
      </c>
      <c r="E6789" t="s">
        <v>120</v>
      </c>
      <c r="F6789" t="s">
        <v>190</v>
      </c>
      <c r="G6789">
        <v>29.5</v>
      </c>
      <c r="H6789">
        <v>417.35</v>
      </c>
      <c r="I6789" t="s">
        <v>40</v>
      </c>
      <c r="J6789" t="str">
        <f>_xlfn.XLOOKUP(Table1_1[[#This Row],[Analyte]],[1]analyte_order!$B:$B,[1]analyte_order!$C:$C)</f>
        <v>763051-92-9</v>
      </c>
      <c r="K6789">
        <f>_xlfn.XLOOKUP(Table1_1[[#This Row],[CAS_rn]],[1]analyte_order!$C:$C,[1]analyte_order!$E:$E)</f>
        <v>37</v>
      </c>
      <c r="L6789" s="3">
        <v>0.33550000000000002</v>
      </c>
    </row>
    <row r="6790" spans="1:12" x14ac:dyDescent="0.3">
      <c r="A6790" t="s">
        <v>306</v>
      </c>
      <c r="B6790" s="1">
        <v>44427</v>
      </c>
      <c r="C6790" s="1" t="str">
        <f t="shared" si="106"/>
        <v>21231</v>
      </c>
      <c r="D6790" t="s">
        <v>250</v>
      </c>
      <c r="E6790" t="s">
        <v>120</v>
      </c>
      <c r="F6790" t="s">
        <v>190</v>
      </c>
      <c r="G6790">
        <v>29.5</v>
      </c>
      <c r="H6790">
        <v>417.35</v>
      </c>
      <c r="I6790" t="s">
        <v>41</v>
      </c>
      <c r="J6790" t="str">
        <f>_xlfn.XLOOKUP(Table1_1[[#This Row],[Analyte]],[1]analyte_order!$B:$B,[1]analyte_order!$C:$C)</f>
        <v>356-02-5</v>
      </c>
      <c r="K6790">
        <f>_xlfn.XLOOKUP(Table1_1[[#This Row],[CAS_rn]],[1]analyte_order!$C:$C,[1]analyte_order!$E:$E)</f>
        <v>38</v>
      </c>
      <c r="L6790" s="3">
        <v>0.67</v>
      </c>
    </row>
    <row r="6791" spans="1:12" x14ac:dyDescent="0.3">
      <c r="A6791" t="s">
        <v>306</v>
      </c>
      <c r="B6791" s="1">
        <v>44427</v>
      </c>
      <c r="C6791" s="1" t="str">
        <f t="shared" si="106"/>
        <v>21231</v>
      </c>
      <c r="D6791" t="s">
        <v>250</v>
      </c>
      <c r="E6791" t="s">
        <v>120</v>
      </c>
      <c r="F6791" t="s">
        <v>190</v>
      </c>
      <c r="G6791">
        <v>29.5</v>
      </c>
      <c r="H6791">
        <v>417.35</v>
      </c>
      <c r="I6791" t="s">
        <v>42</v>
      </c>
      <c r="J6791" t="str">
        <f>_xlfn.XLOOKUP(Table1_1[[#This Row],[Analyte]],[1]analyte_order!$B:$B,[1]analyte_order!$C:$C)</f>
        <v>914637-49-3</v>
      </c>
      <c r="K6791">
        <f>_xlfn.XLOOKUP(Table1_1[[#This Row],[CAS_rn]],[1]analyte_order!$C:$C,[1]analyte_order!$E:$E)</f>
        <v>39</v>
      </c>
      <c r="L6791" s="3">
        <v>0.33550000000000002</v>
      </c>
    </row>
    <row r="6792" spans="1:12" x14ac:dyDescent="0.3">
      <c r="A6792" t="s">
        <v>306</v>
      </c>
      <c r="B6792" s="1">
        <v>44427</v>
      </c>
      <c r="C6792" s="1" t="str">
        <f t="shared" si="106"/>
        <v>21231</v>
      </c>
      <c r="D6792" t="s">
        <v>250</v>
      </c>
      <c r="E6792" t="s">
        <v>120</v>
      </c>
      <c r="F6792" t="s">
        <v>190</v>
      </c>
      <c r="G6792">
        <v>29.5</v>
      </c>
      <c r="H6792">
        <v>417.35</v>
      </c>
      <c r="I6792" t="s">
        <v>43</v>
      </c>
      <c r="J6792" t="str">
        <f>_xlfn.XLOOKUP(Table1_1[[#This Row],[Analyte]],[1]analyte_order!$B:$B,[1]analyte_order!$C:$C)</f>
        <v>812-70-4</v>
      </c>
      <c r="K6792">
        <f>_xlfn.XLOOKUP(Table1_1[[#This Row],[CAS_rn]],[1]analyte_order!$C:$C,[1]analyte_order!$E:$E)</f>
        <v>40</v>
      </c>
      <c r="L6792" s="3">
        <v>0.16800000000000001</v>
      </c>
    </row>
    <row r="6793" spans="1:12" x14ac:dyDescent="0.3">
      <c r="A6793" t="s">
        <v>306</v>
      </c>
      <c r="B6793" s="1">
        <v>44427</v>
      </c>
      <c r="C6793" s="1" t="str">
        <f t="shared" si="106"/>
        <v>21231</v>
      </c>
      <c r="D6793" t="s">
        <v>250</v>
      </c>
      <c r="E6793" t="s">
        <v>120</v>
      </c>
      <c r="F6793" t="s">
        <v>190</v>
      </c>
      <c r="G6793">
        <v>29.5</v>
      </c>
      <c r="H6793">
        <v>417.35</v>
      </c>
      <c r="I6793" t="s">
        <v>44</v>
      </c>
      <c r="J6793" t="str">
        <f>_xlfn.XLOOKUP(Table1_1[[#This Row],[Analyte]],[1]analyte_order!$B:$B,[1]analyte_order!$C:$C)</f>
        <v>53826-12-3</v>
      </c>
      <c r="K6793">
        <f>_xlfn.XLOOKUP(Table1_1[[#This Row],[CAS_rn]],[1]analyte_order!$C:$C,[1]analyte_order!$E:$E)</f>
        <v>41</v>
      </c>
      <c r="L6793" s="3">
        <v>0.16800000000000001</v>
      </c>
    </row>
    <row r="6794" spans="1:12" x14ac:dyDescent="0.3">
      <c r="A6794" t="s">
        <v>306</v>
      </c>
      <c r="B6794" s="1">
        <v>44427</v>
      </c>
      <c r="C6794" s="1" t="str">
        <f t="shared" si="106"/>
        <v>21231</v>
      </c>
      <c r="D6794" t="s">
        <v>250</v>
      </c>
      <c r="E6794" t="s">
        <v>120</v>
      </c>
      <c r="F6794" t="s">
        <v>190</v>
      </c>
      <c r="G6794">
        <v>29.5</v>
      </c>
      <c r="H6794">
        <v>417.35</v>
      </c>
      <c r="I6794" t="s">
        <v>45</v>
      </c>
      <c r="J6794" t="str">
        <f>_xlfn.XLOOKUP(Table1_1[[#This Row],[Analyte]],[1]analyte_order!$B:$B,[1]analyte_order!$C:$C)</f>
        <v>27854-31-5</v>
      </c>
      <c r="K6794">
        <f>_xlfn.XLOOKUP(Table1_1[[#This Row],[CAS_rn]],[1]analyte_order!$C:$C,[1]analyte_order!$E:$E)</f>
        <v>42</v>
      </c>
      <c r="L6794" s="3">
        <v>0.67</v>
      </c>
    </row>
    <row r="6795" spans="1:12" x14ac:dyDescent="0.3">
      <c r="A6795" t="s">
        <v>306</v>
      </c>
      <c r="B6795" s="1">
        <v>44427</v>
      </c>
      <c r="C6795" s="1" t="str">
        <f t="shared" si="106"/>
        <v>21231</v>
      </c>
      <c r="D6795" t="s">
        <v>250</v>
      </c>
      <c r="E6795" t="s">
        <v>120</v>
      </c>
      <c r="F6795" t="s">
        <v>190</v>
      </c>
      <c r="G6795">
        <v>29.5</v>
      </c>
      <c r="H6795">
        <v>417.35</v>
      </c>
      <c r="I6795" t="s">
        <v>46</v>
      </c>
      <c r="J6795" t="str">
        <f>_xlfn.XLOOKUP(Table1_1[[#This Row],[Analyte]],[1]analyte_order!$B:$B,[1]analyte_order!$C:$C)</f>
        <v>53826-13-4</v>
      </c>
      <c r="K6795">
        <f>_xlfn.XLOOKUP(Table1_1[[#This Row],[CAS_rn]],[1]analyte_order!$C:$C,[1]analyte_order!$E:$E)</f>
        <v>43</v>
      </c>
      <c r="L6795" s="3">
        <v>0.93</v>
      </c>
    </row>
    <row r="6796" spans="1:12" x14ac:dyDescent="0.3">
      <c r="A6796" t="s">
        <v>306</v>
      </c>
      <c r="B6796" s="1">
        <v>44427</v>
      </c>
      <c r="C6796" s="1" t="str">
        <f t="shared" si="106"/>
        <v>21231</v>
      </c>
      <c r="D6796" t="s">
        <v>250</v>
      </c>
      <c r="E6796" t="s">
        <v>120</v>
      </c>
      <c r="F6796" t="s">
        <v>190</v>
      </c>
      <c r="G6796">
        <v>29.5</v>
      </c>
      <c r="H6796">
        <v>417.35</v>
      </c>
      <c r="I6796" t="s">
        <v>47</v>
      </c>
      <c r="J6796" t="str">
        <f>_xlfn.XLOOKUP(Table1_1[[#This Row],[Analyte]],[1]analyte_order!$B:$B,[1]analyte_order!$C:$C)</f>
        <v>161094-75-3</v>
      </c>
      <c r="K6796">
        <f>_xlfn.XLOOKUP(Table1_1[[#This Row],[CAS_rn]],[1]analyte_order!$C:$C,[1]analyte_order!$E:$E)</f>
        <v>44</v>
      </c>
      <c r="L6796" s="3">
        <v>6.7000000000000004E-2</v>
      </c>
    </row>
    <row r="6797" spans="1:12" x14ac:dyDescent="0.3">
      <c r="A6797" t="s">
        <v>306</v>
      </c>
      <c r="B6797" s="1">
        <v>44427</v>
      </c>
      <c r="C6797" s="1" t="str">
        <f t="shared" si="106"/>
        <v>21231</v>
      </c>
      <c r="D6797" t="s">
        <v>250</v>
      </c>
      <c r="E6797" t="s">
        <v>120</v>
      </c>
      <c r="F6797" t="s">
        <v>190</v>
      </c>
      <c r="G6797">
        <v>29.5</v>
      </c>
      <c r="H6797">
        <v>417.35</v>
      </c>
      <c r="I6797" t="s">
        <v>48</v>
      </c>
      <c r="J6797" t="str">
        <f>_xlfn.XLOOKUP(Table1_1[[#This Row],[Analyte]],[1]analyte_order!$B:$B,[1]analyte_order!$C:$C)</f>
        <v>70887-84-2</v>
      </c>
      <c r="K6797">
        <f>_xlfn.XLOOKUP(Table1_1[[#This Row],[CAS_rn]],[1]analyte_order!$C:$C,[1]analyte_order!$E:$E)</f>
        <v>45</v>
      </c>
      <c r="L6797" s="3">
        <v>6.7000000000000004E-2</v>
      </c>
    </row>
    <row r="6798" spans="1:12" x14ac:dyDescent="0.3">
      <c r="A6798" t="s">
        <v>306</v>
      </c>
      <c r="B6798" s="1">
        <v>44427</v>
      </c>
      <c r="C6798" s="1" t="str">
        <f t="shared" si="106"/>
        <v>21231</v>
      </c>
      <c r="D6798" t="s">
        <v>250</v>
      </c>
      <c r="E6798" t="s">
        <v>120</v>
      </c>
      <c r="F6798" t="s">
        <v>190</v>
      </c>
      <c r="G6798">
        <v>29.5</v>
      </c>
      <c r="H6798">
        <v>417.35</v>
      </c>
      <c r="I6798" t="s">
        <v>49</v>
      </c>
      <c r="J6798" t="str">
        <f>_xlfn.XLOOKUP(Table1_1[[#This Row],[Analyte]],[1]analyte_order!$B:$B,[1]analyte_order!$C:$C)</f>
        <v>57677-95-9</v>
      </c>
      <c r="K6798">
        <f>_xlfn.XLOOKUP(Table1_1[[#This Row],[CAS_rn]],[1]analyte_order!$C:$C,[1]analyte_order!$E:$E)</f>
        <v>46</v>
      </c>
      <c r="L6798" s="3">
        <v>6.7000000000000004E-2</v>
      </c>
    </row>
    <row r="6799" spans="1:12" x14ac:dyDescent="0.3">
      <c r="A6799" t="s">
        <v>306</v>
      </c>
      <c r="B6799" s="1">
        <v>44427</v>
      </c>
      <c r="C6799" s="1" t="str">
        <f t="shared" si="106"/>
        <v>21231</v>
      </c>
      <c r="D6799" t="s">
        <v>250</v>
      </c>
      <c r="E6799" t="s">
        <v>120</v>
      </c>
      <c r="F6799" t="s">
        <v>190</v>
      </c>
      <c r="G6799">
        <v>29.5</v>
      </c>
      <c r="H6799">
        <v>417.35</v>
      </c>
      <c r="I6799" t="s">
        <v>50</v>
      </c>
      <c r="J6799" t="str">
        <f>_xlfn.XLOOKUP(Table1_1[[#This Row],[Analyte]],[1]analyte_order!$B:$B,[1]analyte_order!$C:$C)</f>
        <v>30334-69-1</v>
      </c>
      <c r="K6799">
        <f>_xlfn.XLOOKUP(Table1_1[[#This Row],[CAS_rn]],[1]analyte_order!$C:$C,[1]analyte_order!$E:$E)</f>
        <v>51</v>
      </c>
      <c r="L6799" s="3">
        <v>3.94</v>
      </c>
    </row>
    <row r="6800" spans="1:12" x14ac:dyDescent="0.3">
      <c r="A6800" t="s">
        <v>306</v>
      </c>
      <c r="B6800" s="1">
        <v>44427</v>
      </c>
      <c r="C6800" s="1" t="str">
        <f t="shared" si="106"/>
        <v>21231</v>
      </c>
      <c r="D6800" t="s">
        <v>250</v>
      </c>
      <c r="E6800" t="s">
        <v>120</v>
      </c>
      <c r="F6800" t="s">
        <v>190</v>
      </c>
      <c r="G6800">
        <v>29.5</v>
      </c>
      <c r="H6800">
        <v>417.35</v>
      </c>
      <c r="I6800" t="s">
        <v>52</v>
      </c>
      <c r="J6800" t="str">
        <f>_xlfn.XLOOKUP(Table1_1[[#This Row],[Analyte]],[1]analyte_order!$B:$B,[1]analyte_order!$C:$C)</f>
        <v>423-41-6</v>
      </c>
      <c r="K6800">
        <f>_xlfn.XLOOKUP(Table1_1[[#This Row],[CAS_rn]],[1]analyte_order!$C:$C,[1]analyte_order!$E:$E)</f>
        <v>53</v>
      </c>
      <c r="L6800" s="3">
        <v>0.33550000000000002</v>
      </c>
    </row>
    <row r="6801" spans="1:12" x14ac:dyDescent="0.3">
      <c r="A6801" t="s">
        <v>306</v>
      </c>
      <c r="B6801" s="1">
        <v>44427</v>
      </c>
      <c r="C6801" s="1" t="str">
        <f t="shared" si="106"/>
        <v>21231</v>
      </c>
      <c r="D6801" t="s">
        <v>250</v>
      </c>
      <c r="E6801" t="s">
        <v>120</v>
      </c>
      <c r="F6801" t="s">
        <v>190</v>
      </c>
      <c r="G6801">
        <v>29.5</v>
      </c>
      <c r="H6801">
        <v>417.35</v>
      </c>
      <c r="I6801" t="s">
        <v>53</v>
      </c>
      <c r="J6801" t="str">
        <f>_xlfn.XLOOKUP(Table1_1[[#This Row],[Analyte]],[1]analyte_order!$B:$B,[1]analyte_order!$C:$C)</f>
        <v>777011-38-8</v>
      </c>
      <c r="K6801">
        <f>_xlfn.XLOOKUP(Table1_1[[#This Row],[CAS_rn]],[1]analyte_order!$C:$C,[1]analyte_order!$E:$E)</f>
        <v>54</v>
      </c>
      <c r="L6801" s="3">
        <v>15</v>
      </c>
    </row>
    <row r="6802" spans="1:12" x14ac:dyDescent="0.3">
      <c r="A6802" t="s">
        <v>306</v>
      </c>
      <c r="B6802" s="1">
        <v>44427</v>
      </c>
      <c r="C6802" s="1" t="str">
        <f t="shared" si="106"/>
        <v>21231</v>
      </c>
      <c r="D6802" t="s">
        <v>250</v>
      </c>
      <c r="E6802" t="s">
        <v>120</v>
      </c>
      <c r="F6802" t="s">
        <v>190</v>
      </c>
      <c r="G6802">
        <v>29.5</v>
      </c>
      <c r="H6802">
        <v>417.35</v>
      </c>
      <c r="I6802" t="s">
        <v>54</v>
      </c>
      <c r="J6802" t="str">
        <f>_xlfn.XLOOKUP(Table1_1[[#This Row],[Analyte]],[1]analyte_order!$B:$B,[1]analyte_order!$C:$C)</f>
        <v>646-83-3</v>
      </c>
      <c r="K6802">
        <f>_xlfn.XLOOKUP(Table1_1[[#This Row],[CAS_rn]],[1]analyte_order!$C:$C,[1]analyte_order!$E:$E)</f>
        <v>55</v>
      </c>
      <c r="L6802" s="3">
        <v>6.7000000000000004E-2</v>
      </c>
    </row>
    <row r="6803" spans="1:12" x14ac:dyDescent="0.3">
      <c r="A6803" t="s">
        <v>306</v>
      </c>
      <c r="B6803" s="1">
        <v>44427</v>
      </c>
      <c r="C6803" s="1" t="str">
        <f t="shared" si="106"/>
        <v>21231</v>
      </c>
      <c r="D6803" t="s">
        <v>250</v>
      </c>
      <c r="E6803" t="s">
        <v>120</v>
      </c>
      <c r="F6803" t="s">
        <v>190</v>
      </c>
      <c r="G6803">
        <v>29.5</v>
      </c>
      <c r="H6803">
        <v>417.35</v>
      </c>
      <c r="I6803" t="s">
        <v>55</v>
      </c>
      <c r="J6803" t="str">
        <f>_xlfn.XLOOKUP(Table1_1[[#This Row],[Analyte]],[1]analyte_order!$B:$B,[1]analyte_order!$C:$C)</f>
        <v>678-41-1</v>
      </c>
      <c r="K6803">
        <f>_xlfn.XLOOKUP(Table1_1[[#This Row],[CAS_rn]],[1]analyte_order!$C:$C,[1]analyte_order!$E:$E)</f>
        <v>56</v>
      </c>
      <c r="L6803" s="3">
        <v>6.7000000000000004E-2</v>
      </c>
    </row>
    <row r="6804" spans="1:12" x14ac:dyDescent="0.3">
      <c r="A6804" t="s">
        <v>306</v>
      </c>
      <c r="B6804" s="1">
        <v>44427</v>
      </c>
      <c r="C6804" s="1" t="str">
        <f t="shared" si="106"/>
        <v>21231</v>
      </c>
      <c r="D6804" t="s">
        <v>250</v>
      </c>
      <c r="E6804" t="s">
        <v>120</v>
      </c>
      <c r="F6804" t="s">
        <v>190</v>
      </c>
      <c r="G6804">
        <v>29.5</v>
      </c>
      <c r="H6804">
        <v>417.35</v>
      </c>
      <c r="I6804" t="s">
        <v>56</v>
      </c>
      <c r="J6804" t="str">
        <f>_xlfn.XLOOKUP(Table1_1[[#This Row],[Analyte]],[1]analyte_order!$B:$B,[1]analyte_order!$C:$C)</f>
        <v>2965-52-8</v>
      </c>
      <c r="K6804">
        <f>_xlfn.XLOOKUP(Table1_1[[#This Row],[CAS_rn]],[1]analyte_order!$C:$C,[1]analyte_order!$E:$E)</f>
        <v>57</v>
      </c>
      <c r="L6804" s="3">
        <v>6.7000000000000004E-2</v>
      </c>
    </row>
    <row r="6805" spans="1:12" x14ac:dyDescent="0.3">
      <c r="A6805" t="s">
        <v>307</v>
      </c>
      <c r="B6805" s="1">
        <v>44427</v>
      </c>
      <c r="C6805" s="1" t="str">
        <f t="shared" si="106"/>
        <v>21231</v>
      </c>
      <c r="D6805" t="s">
        <v>250</v>
      </c>
      <c r="E6805" t="s">
        <v>120</v>
      </c>
      <c r="F6805" t="s">
        <v>111</v>
      </c>
      <c r="G6805">
        <v>30.5</v>
      </c>
      <c r="H6805">
        <v>448.45</v>
      </c>
      <c r="I6805" t="s">
        <v>7</v>
      </c>
      <c r="J6805" t="str">
        <f>_xlfn.XLOOKUP(Table1_1[[#This Row],[Analyte]],[1]analyte_order!$B:$B,[1]analyte_order!$C:$C)</f>
        <v>375-22-4</v>
      </c>
      <c r="K6805">
        <f>_xlfn.XLOOKUP(Table1_1[[#This Row],[CAS_rn]],[1]analyte_order!$C:$C,[1]analyte_order!$E:$E)</f>
        <v>1</v>
      </c>
      <c r="L6805" s="3">
        <v>0.106</v>
      </c>
    </row>
    <row r="6806" spans="1:12" x14ac:dyDescent="0.3">
      <c r="A6806" t="s">
        <v>307</v>
      </c>
      <c r="B6806" s="1">
        <v>44427</v>
      </c>
      <c r="C6806" s="1" t="str">
        <f t="shared" si="106"/>
        <v>21231</v>
      </c>
      <c r="D6806" t="s">
        <v>250</v>
      </c>
      <c r="E6806" t="s">
        <v>120</v>
      </c>
      <c r="F6806" t="s">
        <v>111</v>
      </c>
      <c r="G6806">
        <v>30.5</v>
      </c>
      <c r="H6806">
        <v>448.45</v>
      </c>
      <c r="I6806" t="s">
        <v>8</v>
      </c>
      <c r="J6806" t="str">
        <f>_xlfn.XLOOKUP(Table1_1[[#This Row],[Analyte]],[1]analyte_order!$B:$B,[1]analyte_order!$C:$C)</f>
        <v>2706-90-3</v>
      </c>
      <c r="K6806">
        <f>_xlfn.XLOOKUP(Table1_1[[#This Row],[CAS_rn]],[1]analyte_order!$C:$C,[1]analyte_order!$E:$E)</f>
        <v>2</v>
      </c>
      <c r="L6806" s="3">
        <v>4.2500000000000003E-2</v>
      </c>
    </row>
    <row r="6807" spans="1:12" x14ac:dyDescent="0.3">
      <c r="A6807" t="s">
        <v>307</v>
      </c>
      <c r="B6807" s="1">
        <v>44427</v>
      </c>
      <c r="C6807" s="1" t="str">
        <f t="shared" si="106"/>
        <v>21231</v>
      </c>
      <c r="D6807" t="s">
        <v>250</v>
      </c>
      <c r="E6807" t="s">
        <v>120</v>
      </c>
      <c r="F6807" t="s">
        <v>111</v>
      </c>
      <c r="G6807">
        <v>30.5</v>
      </c>
      <c r="H6807">
        <v>448.45</v>
      </c>
      <c r="I6807" t="s">
        <v>9</v>
      </c>
      <c r="J6807" t="str">
        <f>_xlfn.XLOOKUP(Table1_1[[#This Row],[Analyte]],[1]analyte_order!$B:$B,[1]analyte_order!$C:$C)</f>
        <v>307-24-4</v>
      </c>
      <c r="K6807">
        <f>_xlfn.XLOOKUP(Table1_1[[#This Row],[CAS_rn]],[1]analyte_order!$C:$C,[1]analyte_order!$E:$E)</f>
        <v>3</v>
      </c>
      <c r="L6807" s="3">
        <v>4.2500000000000003E-2</v>
      </c>
    </row>
    <row r="6808" spans="1:12" x14ac:dyDescent="0.3">
      <c r="A6808" t="s">
        <v>307</v>
      </c>
      <c r="B6808" s="1">
        <v>44427</v>
      </c>
      <c r="C6808" s="1" t="str">
        <f t="shared" si="106"/>
        <v>21231</v>
      </c>
      <c r="D6808" t="s">
        <v>250</v>
      </c>
      <c r="E6808" t="s">
        <v>120</v>
      </c>
      <c r="F6808" t="s">
        <v>111</v>
      </c>
      <c r="G6808">
        <v>30.5</v>
      </c>
      <c r="H6808">
        <v>448.45</v>
      </c>
      <c r="I6808" t="s">
        <v>10</v>
      </c>
      <c r="J6808" t="str">
        <f>_xlfn.XLOOKUP(Table1_1[[#This Row],[Analyte]],[1]analyte_order!$B:$B,[1]analyte_order!$C:$C)</f>
        <v>375-85-9</v>
      </c>
      <c r="K6808">
        <f>_xlfn.XLOOKUP(Table1_1[[#This Row],[CAS_rn]],[1]analyte_order!$C:$C,[1]analyte_order!$E:$E)</f>
        <v>4</v>
      </c>
      <c r="L6808" s="3">
        <v>4.2500000000000003E-2</v>
      </c>
    </row>
    <row r="6809" spans="1:12" x14ac:dyDescent="0.3">
      <c r="A6809" t="s">
        <v>307</v>
      </c>
      <c r="B6809" s="1">
        <v>44427</v>
      </c>
      <c r="C6809" s="1" t="str">
        <f t="shared" si="106"/>
        <v>21231</v>
      </c>
      <c r="D6809" t="s">
        <v>250</v>
      </c>
      <c r="E6809" t="s">
        <v>120</v>
      </c>
      <c r="F6809" t="s">
        <v>111</v>
      </c>
      <c r="G6809">
        <v>30.5</v>
      </c>
      <c r="H6809">
        <v>448.45</v>
      </c>
      <c r="I6809" t="s">
        <v>11</v>
      </c>
      <c r="J6809" t="str">
        <f>_xlfn.XLOOKUP(Table1_1[[#This Row],[Analyte]],[1]analyte_order!$B:$B,[1]analyte_order!$C:$C)</f>
        <v>335-67-1</v>
      </c>
      <c r="K6809">
        <f>_xlfn.XLOOKUP(Table1_1[[#This Row],[CAS_rn]],[1]analyte_order!$C:$C,[1]analyte_order!$E:$E)</f>
        <v>5</v>
      </c>
      <c r="L6809" s="3">
        <v>4.2500000000000003E-2</v>
      </c>
    </row>
    <row r="6810" spans="1:12" x14ac:dyDescent="0.3">
      <c r="A6810" t="s">
        <v>307</v>
      </c>
      <c r="B6810" s="1">
        <v>44427</v>
      </c>
      <c r="C6810" s="1" t="str">
        <f t="shared" si="106"/>
        <v>21231</v>
      </c>
      <c r="D6810" t="s">
        <v>250</v>
      </c>
      <c r="E6810" t="s">
        <v>120</v>
      </c>
      <c r="F6810" t="s">
        <v>111</v>
      </c>
      <c r="G6810">
        <v>30.5</v>
      </c>
      <c r="H6810">
        <v>448.45</v>
      </c>
      <c r="I6810" t="s">
        <v>12</v>
      </c>
      <c r="J6810" t="str">
        <f>_xlfn.XLOOKUP(Table1_1[[#This Row],[Analyte]],[1]analyte_order!$B:$B,[1]analyte_order!$C:$C)</f>
        <v>375-95-1</v>
      </c>
      <c r="K6810">
        <f>_xlfn.XLOOKUP(Table1_1[[#This Row],[CAS_rn]],[1]analyte_order!$C:$C,[1]analyte_order!$E:$E)</f>
        <v>6</v>
      </c>
      <c r="L6810" s="3">
        <v>0.183</v>
      </c>
    </row>
    <row r="6811" spans="1:12" x14ac:dyDescent="0.3">
      <c r="A6811" t="s">
        <v>307</v>
      </c>
      <c r="B6811" s="1">
        <v>44427</v>
      </c>
      <c r="C6811" s="1" t="str">
        <f t="shared" si="106"/>
        <v>21231</v>
      </c>
      <c r="D6811" t="s">
        <v>250</v>
      </c>
      <c r="E6811" t="s">
        <v>120</v>
      </c>
      <c r="F6811" t="s">
        <v>111</v>
      </c>
      <c r="G6811">
        <v>30.5</v>
      </c>
      <c r="H6811">
        <v>448.45</v>
      </c>
      <c r="I6811" t="s">
        <v>19</v>
      </c>
      <c r="J6811" t="str">
        <f>_xlfn.XLOOKUP(Table1_1[[#This Row],[Analyte]],[1]analyte_order!$B:$B,[1]analyte_order!$C:$C)</f>
        <v>335-76-2</v>
      </c>
      <c r="K6811">
        <f>_xlfn.XLOOKUP(Table1_1[[#This Row],[CAS_rn]],[1]analyte_order!$C:$C,[1]analyte_order!$E:$E)</f>
        <v>7</v>
      </c>
      <c r="L6811" s="3">
        <v>13.4</v>
      </c>
    </row>
    <row r="6812" spans="1:12" x14ac:dyDescent="0.3">
      <c r="A6812" t="s">
        <v>307</v>
      </c>
      <c r="B6812" s="1">
        <v>44427</v>
      </c>
      <c r="C6812" s="1" t="str">
        <f t="shared" si="106"/>
        <v>21231</v>
      </c>
      <c r="D6812" t="s">
        <v>250</v>
      </c>
      <c r="E6812" t="s">
        <v>120</v>
      </c>
      <c r="F6812" t="s">
        <v>111</v>
      </c>
      <c r="G6812">
        <v>30.5</v>
      </c>
      <c r="H6812">
        <v>448.45</v>
      </c>
      <c r="I6812" t="s">
        <v>20</v>
      </c>
      <c r="J6812" t="str">
        <f>_xlfn.XLOOKUP(Table1_1[[#This Row],[Analyte]],[1]analyte_order!$B:$B,[1]analyte_order!$C:$C)</f>
        <v>2058-94-8</v>
      </c>
      <c r="K6812">
        <f>_xlfn.XLOOKUP(Table1_1[[#This Row],[CAS_rn]],[1]analyte_order!$C:$C,[1]analyte_order!$E:$E)</f>
        <v>8</v>
      </c>
      <c r="L6812" s="3">
        <v>21.8</v>
      </c>
    </row>
    <row r="6813" spans="1:12" x14ac:dyDescent="0.3">
      <c r="A6813" t="s">
        <v>307</v>
      </c>
      <c r="B6813" s="1">
        <v>44427</v>
      </c>
      <c r="C6813" s="1" t="str">
        <f t="shared" si="106"/>
        <v>21231</v>
      </c>
      <c r="D6813" t="s">
        <v>250</v>
      </c>
      <c r="E6813" t="s">
        <v>120</v>
      </c>
      <c r="F6813" t="s">
        <v>111</v>
      </c>
      <c r="G6813">
        <v>30.5</v>
      </c>
      <c r="H6813">
        <v>448.45</v>
      </c>
      <c r="I6813" t="s">
        <v>21</v>
      </c>
      <c r="J6813" t="str">
        <f>_xlfn.XLOOKUP(Table1_1[[#This Row],[Analyte]],[1]analyte_order!$B:$B,[1]analyte_order!$C:$C)</f>
        <v>307-55-1</v>
      </c>
      <c r="K6813">
        <f>_xlfn.XLOOKUP(Table1_1[[#This Row],[CAS_rn]],[1]analyte_order!$C:$C,[1]analyte_order!$E:$E)</f>
        <v>9</v>
      </c>
      <c r="L6813" s="3">
        <v>35.799999999999997</v>
      </c>
    </row>
    <row r="6814" spans="1:12" x14ac:dyDescent="0.3">
      <c r="A6814" t="s">
        <v>307</v>
      </c>
      <c r="B6814" s="1">
        <v>44427</v>
      </c>
      <c r="C6814" s="1" t="str">
        <f t="shared" si="106"/>
        <v>21231</v>
      </c>
      <c r="D6814" t="s">
        <v>250</v>
      </c>
      <c r="E6814" t="s">
        <v>120</v>
      </c>
      <c r="F6814" t="s">
        <v>111</v>
      </c>
      <c r="G6814">
        <v>30.5</v>
      </c>
      <c r="H6814">
        <v>448.45</v>
      </c>
      <c r="I6814" t="s">
        <v>22</v>
      </c>
      <c r="J6814" t="str">
        <f>_xlfn.XLOOKUP(Table1_1[[#This Row],[Analyte]],[1]analyte_order!$B:$B,[1]analyte_order!$C:$C)</f>
        <v>72629-94-8</v>
      </c>
      <c r="K6814">
        <f>_xlfn.XLOOKUP(Table1_1[[#This Row],[CAS_rn]],[1]analyte_order!$C:$C,[1]analyte_order!$E:$E)</f>
        <v>10</v>
      </c>
      <c r="L6814" s="3">
        <v>22.8</v>
      </c>
    </row>
    <row r="6815" spans="1:12" x14ac:dyDescent="0.3">
      <c r="A6815" t="s">
        <v>307</v>
      </c>
      <c r="B6815" s="1">
        <v>44427</v>
      </c>
      <c r="C6815" s="1" t="str">
        <f t="shared" si="106"/>
        <v>21231</v>
      </c>
      <c r="D6815" t="s">
        <v>250</v>
      </c>
      <c r="E6815" t="s">
        <v>120</v>
      </c>
      <c r="F6815" t="s">
        <v>111</v>
      </c>
      <c r="G6815">
        <v>30.5</v>
      </c>
      <c r="H6815">
        <v>448.45</v>
      </c>
      <c r="I6815" t="s">
        <v>23</v>
      </c>
      <c r="J6815" t="str">
        <f>_xlfn.XLOOKUP(Table1_1[[#This Row],[Analyte]],[1]analyte_order!$B:$B,[1]analyte_order!$C:$C)</f>
        <v>376-06-7</v>
      </c>
      <c r="K6815">
        <f>_xlfn.XLOOKUP(Table1_1[[#This Row],[CAS_rn]],[1]analyte_order!$C:$C,[1]analyte_order!$E:$E)</f>
        <v>11</v>
      </c>
      <c r="L6815" s="3">
        <v>22</v>
      </c>
    </row>
    <row r="6816" spans="1:12" x14ac:dyDescent="0.3">
      <c r="A6816" t="s">
        <v>307</v>
      </c>
      <c r="B6816" s="1">
        <v>44427</v>
      </c>
      <c r="C6816" s="1" t="str">
        <f t="shared" si="106"/>
        <v>21231</v>
      </c>
      <c r="D6816" t="s">
        <v>250</v>
      </c>
      <c r="E6816" t="s">
        <v>120</v>
      </c>
      <c r="F6816" t="s">
        <v>111</v>
      </c>
      <c r="G6816">
        <v>30.5</v>
      </c>
      <c r="H6816">
        <v>448.45</v>
      </c>
      <c r="I6816" t="s">
        <v>24</v>
      </c>
      <c r="J6816" t="str">
        <f>_xlfn.XLOOKUP(Table1_1[[#This Row],[Analyte]],[1]analyte_order!$B:$B,[1]analyte_order!$C:$C)</f>
        <v>67905-19-5</v>
      </c>
      <c r="K6816">
        <f>_xlfn.XLOOKUP(Table1_1[[#This Row],[CAS_rn]],[1]analyte_order!$C:$C,[1]analyte_order!$E:$E)</f>
        <v>12</v>
      </c>
      <c r="L6816" s="3">
        <v>0.86299999999999999</v>
      </c>
    </row>
    <row r="6817" spans="1:12" x14ac:dyDescent="0.3">
      <c r="A6817" t="s">
        <v>307</v>
      </c>
      <c r="B6817" s="1">
        <v>44427</v>
      </c>
      <c r="C6817" s="1" t="str">
        <f t="shared" si="106"/>
        <v>21231</v>
      </c>
      <c r="D6817" t="s">
        <v>250</v>
      </c>
      <c r="E6817" t="s">
        <v>120</v>
      </c>
      <c r="F6817" t="s">
        <v>111</v>
      </c>
      <c r="G6817">
        <v>30.5</v>
      </c>
      <c r="H6817">
        <v>448.45</v>
      </c>
      <c r="I6817" t="s">
        <v>13</v>
      </c>
      <c r="J6817" t="str">
        <f>_xlfn.XLOOKUP(Table1_1[[#This Row],[Analyte]],[1]analyte_order!$B:$B,[1]analyte_order!$C:$C)</f>
        <v>375-73-5</v>
      </c>
      <c r="K6817">
        <f>_xlfn.XLOOKUP(Table1_1[[#This Row],[CAS_rn]],[1]analyte_order!$C:$C,[1]analyte_order!$E:$E)</f>
        <v>14</v>
      </c>
      <c r="L6817" s="3">
        <v>4.2500000000000003E-2</v>
      </c>
    </row>
    <row r="6818" spans="1:12" x14ac:dyDescent="0.3">
      <c r="A6818" t="s">
        <v>307</v>
      </c>
      <c r="B6818" s="1">
        <v>44427</v>
      </c>
      <c r="C6818" s="1" t="str">
        <f t="shared" si="106"/>
        <v>21231</v>
      </c>
      <c r="D6818" t="s">
        <v>250</v>
      </c>
      <c r="E6818" t="s">
        <v>120</v>
      </c>
      <c r="F6818" t="s">
        <v>111</v>
      </c>
      <c r="G6818">
        <v>30.5</v>
      </c>
      <c r="H6818">
        <v>448.45</v>
      </c>
      <c r="I6818" t="s">
        <v>14</v>
      </c>
      <c r="J6818" t="str">
        <f>_xlfn.XLOOKUP(Table1_1[[#This Row],[Analyte]],[1]analyte_order!$B:$B,[1]analyte_order!$C:$C)</f>
        <v>2706-91-4</v>
      </c>
      <c r="K6818">
        <f>_xlfn.XLOOKUP(Table1_1[[#This Row],[CAS_rn]],[1]analyte_order!$C:$C,[1]analyte_order!$E:$E)</f>
        <v>15</v>
      </c>
      <c r="L6818" s="3">
        <v>0.23300000000000001</v>
      </c>
    </row>
    <row r="6819" spans="1:12" x14ac:dyDescent="0.3">
      <c r="A6819" t="s">
        <v>307</v>
      </c>
      <c r="B6819" s="1">
        <v>44427</v>
      </c>
      <c r="C6819" s="1" t="str">
        <f t="shared" si="106"/>
        <v>21231</v>
      </c>
      <c r="D6819" t="s">
        <v>250</v>
      </c>
      <c r="E6819" t="s">
        <v>120</v>
      </c>
      <c r="F6819" t="s">
        <v>111</v>
      </c>
      <c r="G6819">
        <v>30.5</v>
      </c>
      <c r="H6819">
        <v>448.45</v>
      </c>
      <c r="I6819" t="s">
        <v>15</v>
      </c>
      <c r="J6819" t="str">
        <f>_xlfn.XLOOKUP(Table1_1[[#This Row],[Analyte]],[1]analyte_order!$B:$B,[1]analyte_order!$C:$C)</f>
        <v>355-46-4</v>
      </c>
      <c r="K6819">
        <f>_xlfn.XLOOKUP(Table1_1[[#This Row],[CAS_rn]],[1]analyte_order!$C:$C,[1]analyte_order!$E:$E)</f>
        <v>16</v>
      </c>
      <c r="L6819" s="3">
        <v>8.1999999999999993</v>
      </c>
    </row>
    <row r="6820" spans="1:12" x14ac:dyDescent="0.3">
      <c r="A6820" t="s">
        <v>307</v>
      </c>
      <c r="B6820" s="1">
        <v>44427</v>
      </c>
      <c r="C6820" s="1" t="str">
        <f t="shared" si="106"/>
        <v>21231</v>
      </c>
      <c r="D6820" t="s">
        <v>250</v>
      </c>
      <c r="E6820" t="s">
        <v>120</v>
      </c>
      <c r="F6820" t="s">
        <v>111</v>
      </c>
      <c r="G6820">
        <v>30.5</v>
      </c>
      <c r="H6820">
        <v>448.45</v>
      </c>
      <c r="I6820" t="s">
        <v>16</v>
      </c>
      <c r="J6820" t="str">
        <f>_xlfn.XLOOKUP(Table1_1[[#This Row],[Analyte]],[1]analyte_order!$B:$B,[1]analyte_order!$C:$C)</f>
        <v>375-92-8</v>
      </c>
      <c r="K6820">
        <f>_xlfn.XLOOKUP(Table1_1[[#This Row],[CAS_rn]],[1]analyte_order!$C:$C,[1]analyte_order!$E:$E)</f>
        <v>17</v>
      </c>
      <c r="L6820" s="3">
        <v>2.5499999999999998</v>
      </c>
    </row>
    <row r="6821" spans="1:12" x14ac:dyDescent="0.3">
      <c r="A6821" t="s">
        <v>307</v>
      </c>
      <c r="B6821" s="1">
        <v>44427</v>
      </c>
      <c r="C6821" s="1" t="str">
        <f t="shared" si="106"/>
        <v>21231</v>
      </c>
      <c r="D6821" t="s">
        <v>250</v>
      </c>
      <c r="E6821" t="s">
        <v>120</v>
      </c>
      <c r="F6821" t="s">
        <v>111</v>
      </c>
      <c r="G6821">
        <v>30.5</v>
      </c>
      <c r="H6821">
        <v>448.45</v>
      </c>
      <c r="I6821" t="s">
        <v>17</v>
      </c>
      <c r="J6821" t="str">
        <f>_xlfn.XLOOKUP(Table1_1[[#This Row],[Analyte]],[1]analyte_order!$B:$B,[1]analyte_order!$C:$C)</f>
        <v>1763-23-1</v>
      </c>
      <c r="K6821">
        <f>_xlfn.XLOOKUP(Table1_1[[#This Row],[CAS_rn]],[1]analyte_order!$C:$C,[1]analyte_order!$E:$E)</f>
        <v>18</v>
      </c>
      <c r="L6821" s="3">
        <v>5790</v>
      </c>
    </row>
    <row r="6822" spans="1:12" x14ac:dyDescent="0.3">
      <c r="A6822" t="s">
        <v>307</v>
      </c>
      <c r="B6822" s="1">
        <v>44427</v>
      </c>
      <c r="C6822" s="1" t="str">
        <f t="shared" si="106"/>
        <v>21231</v>
      </c>
      <c r="D6822" t="s">
        <v>250</v>
      </c>
      <c r="E6822" t="s">
        <v>120</v>
      </c>
      <c r="F6822" t="s">
        <v>111</v>
      </c>
      <c r="G6822">
        <v>30.5</v>
      </c>
      <c r="H6822">
        <v>448.45</v>
      </c>
      <c r="I6822" t="s">
        <v>25</v>
      </c>
      <c r="J6822" t="str">
        <f>_xlfn.XLOOKUP(Table1_1[[#This Row],[Analyte]],[1]analyte_order!$B:$B,[1]analyte_order!$C:$C)</f>
        <v>68259-12-1</v>
      </c>
      <c r="K6822">
        <f>_xlfn.XLOOKUP(Table1_1[[#This Row],[CAS_rn]],[1]analyte_order!$C:$C,[1]analyte_order!$E:$E)</f>
        <v>19</v>
      </c>
      <c r="L6822" s="3">
        <v>39.9</v>
      </c>
    </row>
    <row r="6823" spans="1:12" x14ac:dyDescent="0.3">
      <c r="A6823" t="s">
        <v>307</v>
      </c>
      <c r="B6823" s="1">
        <v>44427</v>
      </c>
      <c r="C6823" s="1" t="str">
        <f t="shared" si="106"/>
        <v>21231</v>
      </c>
      <c r="D6823" t="s">
        <v>250</v>
      </c>
      <c r="E6823" t="s">
        <v>120</v>
      </c>
      <c r="F6823" t="s">
        <v>111</v>
      </c>
      <c r="G6823">
        <v>30.5</v>
      </c>
      <c r="H6823">
        <v>448.45</v>
      </c>
      <c r="I6823" t="s">
        <v>26</v>
      </c>
      <c r="J6823" t="str">
        <f>_xlfn.XLOOKUP(Table1_1[[#This Row],[Analyte]],[1]analyte_order!$B:$B,[1]analyte_order!$C:$C)</f>
        <v>335-77-3</v>
      </c>
      <c r="K6823">
        <f>_xlfn.XLOOKUP(Table1_1[[#This Row],[CAS_rn]],[1]analyte_order!$C:$C,[1]analyte_order!$E:$E)</f>
        <v>20</v>
      </c>
      <c r="L6823" s="3">
        <v>50.7</v>
      </c>
    </row>
    <row r="6824" spans="1:12" x14ac:dyDescent="0.3">
      <c r="A6824" t="s">
        <v>307</v>
      </c>
      <c r="B6824" s="1">
        <v>44427</v>
      </c>
      <c r="C6824" s="1" t="str">
        <f t="shared" si="106"/>
        <v>21231</v>
      </c>
      <c r="D6824" t="s">
        <v>250</v>
      </c>
      <c r="E6824" t="s">
        <v>120</v>
      </c>
      <c r="F6824" t="s">
        <v>111</v>
      </c>
      <c r="G6824">
        <v>30.5</v>
      </c>
      <c r="H6824">
        <v>448.45</v>
      </c>
      <c r="I6824" t="s">
        <v>27</v>
      </c>
      <c r="J6824" t="str">
        <f>_xlfn.XLOOKUP(Table1_1[[#This Row],[Analyte]],[1]analyte_order!$B:$B,[1]analyte_order!$C:$C)</f>
        <v>79780-39-5</v>
      </c>
      <c r="K6824">
        <f>_xlfn.XLOOKUP(Table1_1[[#This Row],[CAS_rn]],[1]analyte_order!$C:$C,[1]analyte_order!$E:$E)</f>
        <v>21</v>
      </c>
      <c r="L6824" s="3">
        <v>16.8</v>
      </c>
    </row>
    <row r="6825" spans="1:12" x14ac:dyDescent="0.3">
      <c r="A6825" t="s">
        <v>307</v>
      </c>
      <c r="B6825" s="1">
        <v>44427</v>
      </c>
      <c r="C6825" s="1" t="str">
        <f t="shared" si="106"/>
        <v>21231</v>
      </c>
      <c r="D6825" t="s">
        <v>250</v>
      </c>
      <c r="E6825" t="s">
        <v>120</v>
      </c>
      <c r="F6825" t="s">
        <v>111</v>
      </c>
      <c r="G6825">
        <v>30.5</v>
      </c>
      <c r="H6825">
        <v>448.45</v>
      </c>
      <c r="I6825" t="s">
        <v>28</v>
      </c>
      <c r="J6825" t="str">
        <f>_xlfn.XLOOKUP(Table1_1[[#This Row],[Analyte]],[1]analyte_order!$B:$B,[1]analyte_order!$C:$C)</f>
        <v>757124-72-4</v>
      </c>
      <c r="K6825">
        <f>_xlfn.XLOOKUP(Table1_1[[#This Row],[CAS_rn]],[1]analyte_order!$C:$C,[1]analyte_order!$E:$E)</f>
        <v>22</v>
      </c>
      <c r="L6825" s="3">
        <v>0.21249999999999999</v>
      </c>
    </row>
    <row r="6826" spans="1:12" x14ac:dyDescent="0.3">
      <c r="A6826" t="s">
        <v>307</v>
      </c>
      <c r="B6826" s="1">
        <v>44427</v>
      </c>
      <c r="C6826" s="1" t="str">
        <f t="shared" si="106"/>
        <v>21231</v>
      </c>
      <c r="D6826" t="s">
        <v>250</v>
      </c>
      <c r="E6826" t="s">
        <v>120</v>
      </c>
      <c r="F6826" t="s">
        <v>111</v>
      </c>
      <c r="G6826">
        <v>30.5</v>
      </c>
      <c r="H6826">
        <v>448.45</v>
      </c>
      <c r="I6826" t="s">
        <v>18</v>
      </c>
      <c r="J6826" t="str">
        <f>_xlfn.XLOOKUP(Table1_1[[#This Row],[Analyte]],[1]analyte_order!$B:$B,[1]analyte_order!$C:$C)</f>
        <v>27619-97-2</v>
      </c>
      <c r="K6826">
        <f>_xlfn.XLOOKUP(Table1_1[[#This Row],[CAS_rn]],[1]analyte_order!$C:$C,[1]analyte_order!$E:$E)</f>
        <v>23</v>
      </c>
      <c r="L6826" s="3">
        <v>4.2500000000000003E-2</v>
      </c>
    </row>
    <row r="6827" spans="1:12" x14ac:dyDescent="0.3">
      <c r="A6827" t="s">
        <v>307</v>
      </c>
      <c r="B6827" s="1">
        <v>44427</v>
      </c>
      <c r="C6827" s="1" t="str">
        <f t="shared" si="106"/>
        <v>21231</v>
      </c>
      <c r="D6827" t="s">
        <v>250</v>
      </c>
      <c r="E6827" t="s">
        <v>120</v>
      </c>
      <c r="F6827" t="s">
        <v>111</v>
      </c>
      <c r="G6827">
        <v>30.5</v>
      </c>
      <c r="H6827">
        <v>448.45</v>
      </c>
      <c r="I6827" t="s">
        <v>29</v>
      </c>
      <c r="J6827" t="str">
        <f>_xlfn.XLOOKUP(Table1_1[[#This Row],[Analyte]],[1]analyte_order!$B:$B,[1]analyte_order!$C:$C)</f>
        <v>39108-34-4</v>
      </c>
      <c r="K6827">
        <f>_xlfn.XLOOKUP(Table1_1[[#This Row],[CAS_rn]],[1]analyte_order!$C:$C,[1]analyte_order!$E:$E)</f>
        <v>24</v>
      </c>
      <c r="L6827" s="3">
        <v>0.57999999999999996</v>
      </c>
    </row>
    <row r="6828" spans="1:12" x14ac:dyDescent="0.3">
      <c r="A6828" t="s">
        <v>307</v>
      </c>
      <c r="B6828" s="1">
        <v>44427</v>
      </c>
      <c r="C6828" s="1" t="str">
        <f t="shared" si="106"/>
        <v>21231</v>
      </c>
      <c r="D6828" t="s">
        <v>250</v>
      </c>
      <c r="E6828" t="s">
        <v>120</v>
      </c>
      <c r="F6828" t="s">
        <v>111</v>
      </c>
      <c r="G6828">
        <v>30.5</v>
      </c>
      <c r="H6828">
        <v>448.45</v>
      </c>
      <c r="I6828" t="s">
        <v>30</v>
      </c>
      <c r="J6828" t="str">
        <f>_xlfn.XLOOKUP(Table1_1[[#This Row],[Analyte]],[1]analyte_order!$B:$B,[1]analyte_order!$C:$C)</f>
        <v>120226-60-0</v>
      </c>
      <c r="K6828">
        <f>_xlfn.XLOOKUP(Table1_1[[#This Row],[CAS_rn]],[1]analyte_order!$C:$C,[1]analyte_order!$E:$E)</f>
        <v>25</v>
      </c>
      <c r="L6828" s="3">
        <v>5.09</v>
      </c>
    </row>
    <row r="6829" spans="1:12" x14ac:dyDescent="0.3">
      <c r="A6829" t="s">
        <v>307</v>
      </c>
      <c r="B6829" s="1">
        <v>44427</v>
      </c>
      <c r="C6829" s="1" t="str">
        <f t="shared" si="106"/>
        <v>21231</v>
      </c>
      <c r="D6829" t="s">
        <v>250</v>
      </c>
      <c r="E6829" t="s">
        <v>120</v>
      </c>
      <c r="F6829" t="s">
        <v>111</v>
      </c>
      <c r="G6829">
        <v>30.5</v>
      </c>
      <c r="H6829">
        <v>448.45</v>
      </c>
      <c r="I6829" t="s">
        <v>31</v>
      </c>
      <c r="J6829" t="str">
        <f>_xlfn.XLOOKUP(Table1_1[[#This Row],[Analyte]],[1]analyte_order!$B:$B,[1]analyte_order!$C:$C)</f>
        <v>2355-31-9</v>
      </c>
      <c r="K6829">
        <f>_xlfn.XLOOKUP(Table1_1[[#This Row],[CAS_rn]],[1]analyte_order!$C:$C,[1]analyte_order!$E:$E)</f>
        <v>26</v>
      </c>
      <c r="L6829" s="3">
        <v>0.106</v>
      </c>
    </row>
    <row r="6830" spans="1:12" x14ac:dyDescent="0.3">
      <c r="A6830" t="s">
        <v>307</v>
      </c>
      <c r="B6830" s="1">
        <v>44427</v>
      </c>
      <c r="C6830" s="1" t="str">
        <f t="shared" si="106"/>
        <v>21231</v>
      </c>
      <c r="D6830" t="s">
        <v>250</v>
      </c>
      <c r="E6830" t="s">
        <v>120</v>
      </c>
      <c r="F6830" t="s">
        <v>111</v>
      </c>
      <c r="G6830">
        <v>30.5</v>
      </c>
      <c r="H6830">
        <v>448.45</v>
      </c>
      <c r="I6830" t="s">
        <v>32</v>
      </c>
      <c r="J6830" t="str">
        <f>_xlfn.XLOOKUP(Table1_1[[#This Row],[Analyte]],[1]analyte_order!$B:$B,[1]analyte_order!$C:$C)</f>
        <v>2991-50-6</v>
      </c>
      <c r="K6830">
        <f>_xlfn.XLOOKUP(Table1_1[[#This Row],[CAS_rn]],[1]analyte_order!$C:$C,[1]analyte_order!$E:$E)</f>
        <v>27</v>
      </c>
      <c r="L6830" s="3">
        <v>4.2500000000000003E-2</v>
      </c>
    </row>
    <row r="6831" spans="1:12" x14ac:dyDescent="0.3">
      <c r="A6831" t="s">
        <v>307</v>
      </c>
      <c r="B6831" s="1">
        <v>44427</v>
      </c>
      <c r="C6831" s="1" t="str">
        <f t="shared" si="106"/>
        <v>21231</v>
      </c>
      <c r="D6831" t="s">
        <v>250</v>
      </c>
      <c r="E6831" t="s">
        <v>120</v>
      </c>
      <c r="F6831" t="s">
        <v>111</v>
      </c>
      <c r="G6831">
        <v>30.5</v>
      </c>
      <c r="H6831">
        <v>448.45</v>
      </c>
      <c r="I6831" t="s">
        <v>33</v>
      </c>
      <c r="J6831" t="str">
        <f>_xlfn.XLOOKUP(Table1_1[[#This Row],[Analyte]],[1]analyte_order!$B:$B,[1]analyte_order!$C:$C)</f>
        <v>754-91-6</v>
      </c>
      <c r="K6831">
        <f>_xlfn.XLOOKUP(Table1_1[[#This Row],[CAS_rn]],[1]analyte_order!$C:$C,[1]analyte_order!$E:$E)</f>
        <v>28</v>
      </c>
      <c r="L6831" s="3">
        <v>2.54</v>
      </c>
    </row>
    <row r="6832" spans="1:12" x14ac:dyDescent="0.3">
      <c r="A6832" t="s">
        <v>307</v>
      </c>
      <c r="B6832" s="1">
        <v>44427</v>
      </c>
      <c r="C6832" s="1" t="str">
        <f t="shared" si="106"/>
        <v>21231</v>
      </c>
      <c r="D6832" t="s">
        <v>250</v>
      </c>
      <c r="E6832" t="s">
        <v>120</v>
      </c>
      <c r="F6832" t="s">
        <v>111</v>
      </c>
      <c r="G6832">
        <v>30.5</v>
      </c>
      <c r="H6832">
        <v>448.45</v>
      </c>
      <c r="I6832" t="s">
        <v>34</v>
      </c>
      <c r="J6832" t="str">
        <f>_xlfn.XLOOKUP(Table1_1[[#This Row],[Analyte]],[1]analyte_order!$B:$B,[1]analyte_order!$C:$C)</f>
        <v>2806-24-8</v>
      </c>
      <c r="K6832">
        <f>_xlfn.XLOOKUP(Table1_1[[#This Row],[CAS_rn]],[1]analyte_order!$C:$C,[1]analyte_order!$E:$E)</f>
        <v>29</v>
      </c>
      <c r="L6832" s="3">
        <v>0.106</v>
      </c>
    </row>
    <row r="6833" spans="1:12" x14ac:dyDescent="0.3">
      <c r="A6833" t="s">
        <v>307</v>
      </c>
      <c r="B6833" s="1">
        <v>44427</v>
      </c>
      <c r="C6833" s="1" t="str">
        <f t="shared" si="106"/>
        <v>21231</v>
      </c>
      <c r="D6833" t="s">
        <v>250</v>
      </c>
      <c r="E6833" t="s">
        <v>120</v>
      </c>
      <c r="F6833" t="s">
        <v>111</v>
      </c>
      <c r="G6833">
        <v>30.5</v>
      </c>
      <c r="H6833">
        <v>448.45</v>
      </c>
      <c r="I6833" t="s">
        <v>35</v>
      </c>
      <c r="J6833" t="str">
        <f>_xlfn.XLOOKUP(Table1_1[[#This Row],[Analyte]],[1]analyte_order!$B:$B,[1]analyte_order!$C:$C)</f>
        <v>31506-32-8</v>
      </c>
      <c r="K6833">
        <f>_xlfn.XLOOKUP(Table1_1[[#This Row],[CAS_rn]],[1]analyte_order!$C:$C,[1]analyte_order!$E:$E)</f>
        <v>30</v>
      </c>
      <c r="L6833" s="3">
        <v>0.21249999999999999</v>
      </c>
    </row>
    <row r="6834" spans="1:12" x14ac:dyDescent="0.3">
      <c r="A6834" t="s">
        <v>307</v>
      </c>
      <c r="B6834" s="1">
        <v>44427</v>
      </c>
      <c r="C6834" s="1" t="str">
        <f t="shared" si="106"/>
        <v>21231</v>
      </c>
      <c r="D6834" t="s">
        <v>250</v>
      </c>
      <c r="E6834" t="s">
        <v>120</v>
      </c>
      <c r="F6834" t="s">
        <v>111</v>
      </c>
      <c r="G6834">
        <v>30.5</v>
      </c>
      <c r="H6834">
        <v>448.45</v>
      </c>
      <c r="I6834" t="s">
        <v>36</v>
      </c>
      <c r="J6834" t="str">
        <f>_xlfn.XLOOKUP(Table1_1[[#This Row],[Analyte]],[1]analyte_order!$B:$B,[1]analyte_order!$C:$C)</f>
        <v>4151-50-2</v>
      </c>
      <c r="K6834">
        <f>_xlfn.XLOOKUP(Table1_1[[#This Row],[CAS_rn]],[1]analyte_order!$C:$C,[1]analyte_order!$E:$E)</f>
        <v>31</v>
      </c>
      <c r="L6834" s="3">
        <v>4.2500000000000003E-2</v>
      </c>
    </row>
    <row r="6835" spans="1:12" x14ac:dyDescent="0.3">
      <c r="A6835" t="s">
        <v>307</v>
      </c>
      <c r="B6835" s="1">
        <v>44427</v>
      </c>
      <c r="C6835" s="1" t="str">
        <f t="shared" si="106"/>
        <v>21231</v>
      </c>
      <c r="D6835" t="s">
        <v>250</v>
      </c>
      <c r="E6835" t="s">
        <v>120</v>
      </c>
      <c r="F6835" t="s">
        <v>111</v>
      </c>
      <c r="G6835">
        <v>30.5</v>
      </c>
      <c r="H6835">
        <v>448.45</v>
      </c>
      <c r="I6835" t="s">
        <v>37</v>
      </c>
      <c r="J6835" t="str">
        <f>_xlfn.XLOOKUP(Table1_1[[#This Row],[Analyte]],[1]analyte_order!$B:$B,[1]analyte_order!$C:$C)</f>
        <v>13252-13-6</v>
      </c>
      <c r="K6835">
        <f>_xlfn.XLOOKUP(Table1_1[[#This Row],[CAS_rn]],[1]analyte_order!$C:$C,[1]analyte_order!$E:$E)</f>
        <v>34</v>
      </c>
      <c r="L6835" s="3">
        <v>4.2500000000000003E-2</v>
      </c>
    </row>
    <row r="6836" spans="1:12" x14ac:dyDescent="0.3">
      <c r="A6836" t="s">
        <v>307</v>
      </c>
      <c r="B6836" s="1">
        <v>44427</v>
      </c>
      <c r="C6836" s="1" t="str">
        <f t="shared" si="106"/>
        <v>21231</v>
      </c>
      <c r="D6836" t="s">
        <v>250</v>
      </c>
      <c r="E6836" t="s">
        <v>120</v>
      </c>
      <c r="F6836" t="s">
        <v>111</v>
      </c>
      <c r="G6836">
        <v>30.5</v>
      </c>
      <c r="H6836">
        <v>448.45</v>
      </c>
      <c r="I6836" t="s">
        <v>38</v>
      </c>
      <c r="J6836" t="str">
        <f>_xlfn.XLOOKUP(Table1_1[[#This Row],[Analyte]],[1]analyte_order!$B:$B,[1]analyte_order!$C:$C)</f>
        <v>919005-14-4</v>
      </c>
      <c r="K6836">
        <f>_xlfn.XLOOKUP(Table1_1[[#This Row],[CAS_rn]],[1]analyte_order!$C:$C,[1]analyte_order!$E:$E)</f>
        <v>35</v>
      </c>
      <c r="L6836" s="3">
        <v>4.2500000000000003E-2</v>
      </c>
    </row>
    <row r="6837" spans="1:12" x14ac:dyDescent="0.3">
      <c r="A6837" t="s">
        <v>307</v>
      </c>
      <c r="B6837" s="1">
        <v>44427</v>
      </c>
      <c r="C6837" s="1" t="str">
        <f t="shared" si="106"/>
        <v>21231</v>
      </c>
      <c r="D6837" t="s">
        <v>250</v>
      </c>
      <c r="E6837" t="s">
        <v>120</v>
      </c>
      <c r="F6837" t="s">
        <v>111</v>
      </c>
      <c r="G6837">
        <v>30.5</v>
      </c>
      <c r="H6837">
        <v>448.45</v>
      </c>
      <c r="I6837" t="s">
        <v>39</v>
      </c>
      <c r="J6837" t="str">
        <f>_xlfn.XLOOKUP(Table1_1[[#This Row],[Analyte]],[1]analyte_order!$B:$B,[1]analyte_order!$C:$C)</f>
        <v>756426-58-1</v>
      </c>
      <c r="K6837">
        <f>_xlfn.XLOOKUP(Table1_1[[#This Row],[CAS_rn]],[1]analyte_order!$C:$C,[1]analyte_order!$E:$E)</f>
        <v>36</v>
      </c>
      <c r="L6837" s="3">
        <v>0.21249999999999999</v>
      </c>
    </row>
    <row r="6838" spans="1:12" x14ac:dyDescent="0.3">
      <c r="A6838" t="s">
        <v>307</v>
      </c>
      <c r="B6838" s="1">
        <v>44427</v>
      </c>
      <c r="C6838" s="1" t="str">
        <f t="shared" si="106"/>
        <v>21231</v>
      </c>
      <c r="D6838" t="s">
        <v>250</v>
      </c>
      <c r="E6838" t="s">
        <v>120</v>
      </c>
      <c r="F6838" t="s">
        <v>111</v>
      </c>
      <c r="G6838">
        <v>30.5</v>
      </c>
      <c r="H6838">
        <v>448.45</v>
      </c>
      <c r="I6838" t="s">
        <v>40</v>
      </c>
      <c r="J6838" t="str">
        <f>_xlfn.XLOOKUP(Table1_1[[#This Row],[Analyte]],[1]analyte_order!$B:$B,[1]analyte_order!$C:$C)</f>
        <v>763051-92-9</v>
      </c>
      <c r="K6838">
        <f>_xlfn.XLOOKUP(Table1_1[[#This Row],[CAS_rn]],[1]analyte_order!$C:$C,[1]analyte_order!$E:$E)</f>
        <v>37</v>
      </c>
      <c r="L6838" s="3">
        <v>0.21249999999999999</v>
      </c>
    </row>
    <row r="6839" spans="1:12" x14ac:dyDescent="0.3">
      <c r="A6839" t="s">
        <v>307</v>
      </c>
      <c r="B6839" s="1">
        <v>44427</v>
      </c>
      <c r="C6839" s="1" t="str">
        <f t="shared" si="106"/>
        <v>21231</v>
      </c>
      <c r="D6839" t="s">
        <v>250</v>
      </c>
      <c r="E6839" t="s">
        <v>120</v>
      </c>
      <c r="F6839" t="s">
        <v>111</v>
      </c>
      <c r="G6839">
        <v>30.5</v>
      </c>
      <c r="H6839">
        <v>448.45</v>
      </c>
      <c r="I6839" t="s">
        <v>41</v>
      </c>
      <c r="J6839" t="str">
        <f>_xlfn.XLOOKUP(Table1_1[[#This Row],[Analyte]],[1]analyte_order!$B:$B,[1]analyte_order!$C:$C)</f>
        <v>356-02-5</v>
      </c>
      <c r="K6839">
        <f>_xlfn.XLOOKUP(Table1_1[[#This Row],[CAS_rn]],[1]analyte_order!$C:$C,[1]analyte_order!$E:$E)</f>
        <v>38</v>
      </c>
      <c r="L6839" s="3">
        <v>0.42499999999999999</v>
      </c>
    </row>
    <row r="6840" spans="1:12" x14ac:dyDescent="0.3">
      <c r="A6840" t="s">
        <v>307</v>
      </c>
      <c r="B6840" s="1">
        <v>44427</v>
      </c>
      <c r="C6840" s="1" t="str">
        <f t="shared" si="106"/>
        <v>21231</v>
      </c>
      <c r="D6840" t="s">
        <v>250</v>
      </c>
      <c r="E6840" t="s">
        <v>120</v>
      </c>
      <c r="F6840" t="s">
        <v>111</v>
      </c>
      <c r="G6840">
        <v>30.5</v>
      </c>
      <c r="H6840">
        <v>448.45</v>
      </c>
      <c r="I6840" t="s">
        <v>42</v>
      </c>
      <c r="J6840" t="str">
        <f>_xlfn.XLOOKUP(Table1_1[[#This Row],[Analyte]],[1]analyte_order!$B:$B,[1]analyte_order!$C:$C)</f>
        <v>914637-49-3</v>
      </c>
      <c r="K6840">
        <f>_xlfn.XLOOKUP(Table1_1[[#This Row],[CAS_rn]],[1]analyte_order!$C:$C,[1]analyte_order!$E:$E)</f>
        <v>39</v>
      </c>
      <c r="L6840" s="3">
        <v>0.21249999999999999</v>
      </c>
    </row>
    <row r="6841" spans="1:12" x14ac:dyDescent="0.3">
      <c r="A6841" t="s">
        <v>307</v>
      </c>
      <c r="B6841" s="1">
        <v>44427</v>
      </c>
      <c r="C6841" s="1" t="str">
        <f t="shared" si="106"/>
        <v>21231</v>
      </c>
      <c r="D6841" t="s">
        <v>250</v>
      </c>
      <c r="E6841" t="s">
        <v>120</v>
      </c>
      <c r="F6841" t="s">
        <v>111</v>
      </c>
      <c r="G6841">
        <v>30.5</v>
      </c>
      <c r="H6841">
        <v>448.45</v>
      </c>
      <c r="I6841" t="s">
        <v>43</v>
      </c>
      <c r="J6841" t="str">
        <f>_xlfn.XLOOKUP(Table1_1[[#This Row],[Analyte]],[1]analyte_order!$B:$B,[1]analyte_order!$C:$C)</f>
        <v>812-70-4</v>
      </c>
      <c r="K6841">
        <f>_xlfn.XLOOKUP(Table1_1[[#This Row],[CAS_rn]],[1]analyte_order!$C:$C,[1]analyte_order!$E:$E)</f>
        <v>40</v>
      </c>
      <c r="L6841" s="3">
        <v>0.23300000000000001</v>
      </c>
    </row>
    <row r="6842" spans="1:12" x14ac:dyDescent="0.3">
      <c r="A6842" t="s">
        <v>307</v>
      </c>
      <c r="B6842" s="1">
        <v>44427</v>
      </c>
      <c r="C6842" s="1" t="str">
        <f t="shared" si="106"/>
        <v>21231</v>
      </c>
      <c r="D6842" t="s">
        <v>250</v>
      </c>
      <c r="E6842" t="s">
        <v>120</v>
      </c>
      <c r="F6842" t="s">
        <v>111</v>
      </c>
      <c r="G6842">
        <v>30.5</v>
      </c>
      <c r="H6842">
        <v>448.45</v>
      </c>
      <c r="I6842" t="s">
        <v>44</v>
      </c>
      <c r="J6842" t="str">
        <f>_xlfn.XLOOKUP(Table1_1[[#This Row],[Analyte]],[1]analyte_order!$B:$B,[1]analyte_order!$C:$C)</f>
        <v>53826-12-3</v>
      </c>
      <c r="K6842">
        <f>_xlfn.XLOOKUP(Table1_1[[#This Row],[CAS_rn]],[1]analyte_order!$C:$C,[1]analyte_order!$E:$E)</f>
        <v>41</v>
      </c>
      <c r="L6842" s="3">
        <v>0.106</v>
      </c>
    </row>
    <row r="6843" spans="1:12" x14ac:dyDescent="0.3">
      <c r="A6843" t="s">
        <v>307</v>
      </c>
      <c r="B6843" s="1">
        <v>44427</v>
      </c>
      <c r="C6843" s="1" t="str">
        <f t="shared" si="106"/>
        <v>21231</v>
      </c>
      <c r="D6843" t="s">
        <v>250</v>
      </c>
      <c r="E6843" t="s">
        <v>120</v>
      </c>
      <c r="F6843" t="s">
        <v>111</v>
      </c>
      <c r="G6843">
        <v>30.5</v>
      </c>
      <c r="H6843">
        <v>448.45</v>
      </c>
      <c r="I6843" t="s">
        <v>45</v>
      </c>
      <c r="J6843" t="str">
        <f>_xlfn.XLOOKUP(Table1_1[[#This Row],[Analyte]],[1]analyte_order!$B:$B,[1]analyte_order!$C:$C)</f>
        <v>27854-31-5</v>
      </c>
      <c r="K6843">
        <f>_xlfn.XLOOKUP(Table1_1[[#This Row],[CAS_rn]],[1]analyte_order!$C:$C,[1]analyte_order!$E:$E)</f>
        <v>42</v>
      </c>
      <c r="L6843" s="3">
        <v>1.89</v>
      </c>
    </row>
    <row r="6844" spans="1:12" x14ac:dyDescent="0.3">
      <c r="A6844" t="s">
        <v>307</v>
      </c>
      <c r="B6844" s="1">
        <v>44427</v>
      </c>
      <c r="C6844" s="1" t="str">
        <f t="shared" si="106"/>
        <v>21231</v>
      </c>
      <c r="D6844" t="s">
        <v>250</v>
      </c>
      <c r="E6844" t="s">
        <v>120</v>
      </c>
      <c r="F6844" t="s">
        <v>111</v>
      </c>
      <c r="G6844">
        <v>30.5</v>
      </c>
      <c r="H6844">
        <v>448.45</v>
      </c>
      <c r="I6844" t="s">
        <v>46</v>
      </c>
      <c r="J6844" t="str">
        <f>_xlfn.XLOOKUP(Table1_1[[#This Row],[Analyte]],[1]analyte_order!$B:$B,[1]analyte_order!$C:$C)</f>
        <v>53826-13-4</v>
      </c>
      <c r="K6844">
        <f>_xlfn.XLOOKUP(Table1_1[[#This Row],[CAS_rn]],[1]analyte_order!$C:$C,[1]analyte_order!$E:$E)</f>
        <v>43</v>
      </c>
      <c r="L6844" s="3">
        <v>0.42499999999999999</v>
      </c>
    </row>
    <row r="6845" spans="1:12" x14ac:dyDescent="0.3">
      <c r="A6845" t="s">
        <v>307</v>
      </c>
      <c r="B6845" s="1">
        <v>44427</v>
      </c>
      <c r="C6845" s="1" t="str">
        <f t="shared" si="106"/>
        <v>21231</v>
      </c>
      <c r="D6845" t="s">
        <v>250</v>
      </c>
      <c r="E6845" t="s">
        <v>120</v>
      </c>
      <c r="F6845" t="s">
        <v>111</v>
      </c>
      <c r="G6845">
        <v>30.5</v>
      </c>
      <c r="H6845">
        <v>448.45</v>
      </c>
      <c r="I6845" t="s">
        <v>47</v>
      </c>
      <c r="J6845" t="str">
        <f>_xlfn.XLOOKUP(Table1_1[[#This Row],[Analyte]],[1]analyte_order!$B:$B,[1]analyte_order!$C:$C)</f>
        <v>161094-75-3</v>
      </c>
      <c r="K6845">
        <f>_xlfn.XLOOKUP(Table1_1[[#This Row],[CAS_rn]],[1]analyte_order!$C:$C,[1]analyte_order!$E:$E)</f>
        <v>44</v>
      </c>
      <c r="L6845" s="3">
        <v>4.2500000000000003E-2</v>
      </c>
    </row>
    <row r="6846" spans="1:12" x14ac:dyDescent="0.3">
      <c r="A6846" t="s">
        <v>307</v>
      </c>
      <c r="B6846" s="1">
        <v>44427</v>
      </c>
      <c r="C6846" s="1" t="str">
        <f t="shared" si="106"/>
        <v>21231</v>
      </c>
      <c r="D6846" t="s">
        <v>250</v>
      </c>
      <c r="E6846" t="s">
        <v>120</v>
      </c>
      <c r="F6846" t="s">
        <v>111</v>
      </c>
      <c r="G6846">
        <v>30.5</v>
      </c>
      <c r="H6846">
        <v>448.45</v>
      </c>
      <c r="I6846" t="s">
        <v>48</v>
      </c>
      <c r="J6846" t="str">
        <f>_xlfn.XLOOKUP(Table1_1[[#This Row],[Analyte]],[1]analyte_order!$B:$B,[1]analyte_order!$C:$C)</f>
        <v>70887-84-2</v>
      </c>
      <c r="K6846">
        <f>_xlfn.XLOOKUP(Table1_1[[#This Row],[CAS_rn]],[1]analyte_order!$C:$C,[1]analyte_order!$E:$E)</f>
        <v>45</v>
      </c>
      <c r="L6846" s="3">
        <v>4.2500000000000003E-2</v>
      </c>
    </row>
    <row r="6847" spans="1:12" x14ac:dyDescent="0.3">
      <c r="A6847" t="s">
        <v>307</v>
      </c>
      <c r="B6847" s="1">
        <v>44427</v>
      </c>
      <c r="C6847" s="1" t="str">
        <f t="shared" si="106"/>
        <v>21231</v>
      </c>
      <c r="D6847" t="s">
        <v>250</v>
      </c>
      <c r="E6847" t="s">
        <v>120</v>
      </c>
      <c r="F6847" t="s">
        <v>111</v>
      </c>
      <c r="G6847">
        <v>30.5</v>
      </c>
      <c r="H6847">
        <v>448.45</v>
      </c>
      <c r="I6847" t="s">
        <v>49</v>
      </c>
      <c r="J6847" t="str">
        <f>_xlfn.XLOOKUP(Table1_1[[#This Row],[Analyte]],[1]analyte_order!$B:$B,[1]analyte_order!$C:$C)</f>
        <v>57677-95-9</v>
      </c>
      <c r="K6847">
        <f>_xlfn.XLOOKUP(Table1_1[[#This Row],[CAS_rn]],[1]analyte_order!$C:$C,[1]analyte_order!$E:$E)</f>
        <v>46</v>
      </c>
      <c r="L6847" s="3">
        <v>4.2500000000000003E-2</v>
      </c>
    </row>
    <row r="6848" spans="1:12" x14ac:dyDescent="0.3">
      <c r="A6848" t="s">
        <v>307</v>
      </c>
      <c r="B6848" s="1">
        <v>44427</v>
      </c>
      <c r="C6848" s="1" t="str">
        <f t="shared" si="106"/>
        <v>21231</v>
      </c>
      <c r="D6848" t="s">
        <v>250</v>
      </c>
      <c r="E6848" t="s">
        <v>120</v>
      </c>
      <c r="F6848" t="s">
        <v>111</v>
      </c>
      <c r="G6848">
        <v>30.5</v>
      </c>
      <c r="H6848">
        <v>448.45</v>
      </c>
      <c r="I6848" t="s">
        <v>50</v>
      </c>
      <c r="J6848" t="str">
        <f>_xlfn.XLOOKUP(Table1_1[[#This Row],[Analyte]],[1]analyte_order!$B:$B,[1]analyte_order!$C:$C)</f>
        <v>30334-69-1</v>
      </c>
      <c r="K6848">
        <f>_xlfn.XLOOKUP(Table1_1[[#This Row],[CAS_rn]],[1]analyte_order!$C:$C,[1]analyte_order!$E:$E)</f>
        <v>51</v>
      </c>
      <c r="L6848" s="3">
        <v>17.8</v>
      </c>
    </row>
    <row r="6849" spans="1:12" x14ac:dyDescent="0.3">
      <c r="A6849" t="s">
        <v>307</v>
      </c>
      <c r="B6849" s="1">
        <v>44427</v>
      </c>
      <c r="C6849" s="1" t="str">
        <f t="shared" si="106"/>
        <v>21231</v>
      </c>
      <c r="D6849" t="s">
        <v>250</v>
      </c>
      <c r="E6849" t="s">
        <v>120</v>
      </c>
      <c r="F6849" t="s">
        <v>111</v>
      </c>
      <c r="G6849">
        <v>30.5</v>
      </c>
      <c r="H6849">
        <v>448.45</v>
      </c>
      <c r="I6849" t="s">
        <v>51</v>
      </c>
      <c r="J6849" t="str">
        <f>_xlfn.XLOOKUP(Table1_1[[#This Row],[Analyte]],[1]analyte_order!$B:$B,[1]analyte_order!$C:$C)</f>
        <v>41997-13-1</v>
      </c>
      <c r="K6849">
        <f>_xlfn.XLOOKUP(Table1_1[[#This Row],[CAS_rn]],[1]analyte_order!$C:$C,[1]analyte_order!$E:$E)</f>
        <v>52</v>
      </c>
      <c r="L6849" s="3">
        <v>6.33</v>
      </c>
    </row>
    <row r="6850" spans="1:12" x14ac:dyDescent="0.3">
      <c r="A6850" t="s">
        <v>307</v>
      </c>
      <c r="B6850" s="1">
        <v>44427</v>
      </c>
      <c r="C6850" s="1" t="str">
        <f t="shared" ref="C6850:C6913" si="107">TEXT(B6850,"yy")&amp;TEXT((B6850-DATEVALUE("1/1/"&amp;TEXT(B6850,"yy"))+1),"000")</f>
        <v>21231</v>
      </c>
      <c r="D6850" t="s">
        <v>250</v>
      </c>
      <c r="E6850" t="s">
        <v>120</v>
      </c>
      <c r="F6850" t="s">
        <v>111</v>
      </c>
      <c r="G6850">
        <v>30.5</v>
      </c>
      <c r="H6850">
        <v>448.45</v>
      </c>
      <c r="I6850" t="s">
        <v>52</v>
      </c>
      <c r="J6850" t="str">
        <f>_xlfn.XLOOKUP(Table1_1[[#This Row],[Analyte]],[1]analyte_order!$B:$B,[1]analyte_order!$C:$C)</f>
        <v>423-41-6</v>
      </c>
      <c r="K6850">
        <f>_xlfn.XLOOKUP(Table1_1[[#This Row],[CAS_rn]],[1]analyte_order!$C:$C,[1]analyte_order!$E:$E)</f>
        <v>53</v>
      </c>
      <c r="L6850" s="3">
        <v>0.21249999999999999</v>
      </c>
    </row>
    <row r="6851" spans="1:12" x14ac:dyDescent="0.3">
      <c r="A6851" t="s">
        <v>307</v>
      </c>
      <c r="B6851" s="1">
        <v>44427</v>
      </c>
      <c r="C6851" s="1" t="str">
        <f t="shared" si="107"/>
        <v>21231</v>
      </c>
      <c r="D6851" t="s">
        <v>250</v>
      </c>
      <c r="E6851" t="s">
        <v>120</v>
      </c>
      <c r="F6851" t="s">
        <v>111</v>
      </c>
      <c r="G6851">
        <v>30.5</v>
      </c>
      <c r="H6851">
        <v>448.45</v>
      </c>
      <c r="I6851" t="s">
        <v>53</v>
      </c>
      <c r="J6851" t="str">
        <f>_xlfn.XLOOKUP(Table1_1[[#This Row],[Analyte]],[1]analyte_order!$B:$B,[1]analyte_order!$C:$C)</f>
        <v>777011-38-8</v>
      </c>
      <c r="K6851">
        <f>_xlfn.XLOOKUP(Table1_1[[#This Row],[CAS_rn]],[1]analyte_order!$C:$C,[1]analyte_order!$E:$E)</f>
        <v>54</v>
      </c>
      <c r="L6851" s="3">
        <v>6.19</v>
      </c>
    </row>
    <row r="6852" spans="1:12" x14ac:dyDescent="0.3">
      <c r="A6852" t="s">
        <v>307</v>
      </c>
      <c r="B6852" s="1">
        <v>44427</v>
      </c>
      <c r="C6852" s="1" t="str">
        <f t="shared" si="107"/>
        <v>21231</v>
      </c>
      <c r="D6852" t="s">
        <v>250</v>
      </c>
      <c r="E6852" t="s">
        <v>120</v>
      </c>
      <c r="F6852" t="s">
        <v>111</v>
      </c>
      <c r="G6852">
        <v>30.5</v>
      </c>
      <c r="H6852">
        <v>448.45</v>
      </c>
      <c r="I6852" t="s">
        <v>54</v>
      </c>
      <c r="J6852" t="str">
        <f>_xlfn.XLOOKUP(Table1_1[[#This Row],[Analyte]],[1]analyte_order!$B:$B,[1]analyte_order!$C:$C)</f>
        <v>646-83-3</v>
      </c>
      <c r="K6852">
        <f>_xlfn.XLOOKUP(Table1_1[[#This Row],[CAS_rn]],[1]analyte_order!$C:$C,[1]analyte_order!$E:$E)</f>
        <v>55</v>
      </c>
      <c r="L6852" s="3">
        <v>9.2999999999999999E-2</v>
      </c>
    </row>
    <row r="6853" spans="1:12" x14ac:dyDescent="0.3">
      <c r="A6853" t="s">
        <v>307</v>
      </c>
      <c r="B6853" s="1">
        <v>44427</v>
      </c>
      <c r="C6853" s="1" t="str">
        <f t="shared" si="107"/>
        <v>21231</v>
      </c>
      <c r="D6853" t="s">
        <v>250</v>
      </c>
      <c r="E6853" t="s">
        <v>120</v>
      </c>
      <c r="F6853" t="s">
        <v>111</v>
      </c>
      <c r="G6853">
        <v>30.5</v>
      </c>
      <c r="H6853">
        <v>448.45</v>
      </c>
      <c r="I6853" t="s">
        <v>55</v>
      </c>
      <c r="J6853" t="str">
        <f>_xlfn.XLOOKUP(Table1_1[[#This Row],[Analyte]],[1]analyte_order!$B:$B,[1]analyte_order!$C:$C)</f>
        <v>678-41-1</v>
      </c>
      <c r="K6853">
        <f>_xlfn.XLOOKUP(Table1_1[[#This Row],[CAS_rn]],[1]analyte_order!$C:$C,[1]analyte_order!$E:$E)</f>
        <v>56</v>
      </c>
      <c r="L6853" s="3">
        <v>4.2500000000000003E-2</v>
      </c>
    </row>
    <row r="6854" spans="1:12" x14ac:dyDescent="0.3">
      <c r="A6854" t="s">
        <v>307</v>
      </c>
      <c r="B6854" s="1">
        <v>44427</v>
      </c>
      <c r="C6854" s="1" t="str">
        <f t="shared" si="107"/>
        <v>21231</v>
      </c>
      <c r="D6854" t="s">
        <v>250</v>
      </c>
      <c r="E6854" t="s">
        <v>120</v>
      </c>
      <c r="F6854" t="s">
        <v>111</v>
      </c>
      <c r="G6854">
        <v>30.5</v>
      </c>
      <c r="H6854">
        <v>448.45</v>
      </c>
      <c r="I6854" t="s">
        <v>56</v>
      </c>
      <c r="J6854" t="str">
        <f>_xlfn.XLOOKUP(Table1_1[[#This Row],[Analyte]],[1]analyte_order!$B:$B,[1]analyte_order!$C:$C)</f>
        <v>2965-52-8</v>
      </c>
      <c r="K6854">
        <f>_xlfn.XLOOKUP(Table1_1[[#This Row],[CAS_rn]],[1]analyte_order!$C:$C,[1]analyte_order!$E:$E)</f>
        <v>57</v>
      </c>
      <c r="L6854" s="3">
        <v>4.2500000000000003E-2</v>
      </c>
    </row>
    <row r="6855" spans="1:12" x14ac:dyDescent="0.3">
      <c r="A6855" t="s">
        <v>308</v>
      </c>
      <c r="B6855" s="1">
        <v>44427</v>
      </c>
      <c r="C6855" s="1" t="str">
        <f t="shared" si="107"/>
        <v>21231</v>
      </c>
      <c r="D6855" t="s">
        <v>250</v>
      </c>
      <c r="E6855" t="s">
        <v>120</v>
      </c>
      <c r="F6855" t="s">
        <v>113</v>
      </c>
      <c r="G6855">
        <v>30.5</v>
      </c>
      <c r="H6855">
        <v>448.45</v>
      </c>
      <c r="I6855" t="s">
        <v>7</v>
      </c>
      <c r="J6855" t="str">
        <f>_xlfn.XLOOKUP(Table1_1[[#This Row],[Analyte]],[1]analyte_order!$B:$B,[1]analyte_order!$C:$C)</f>
        <v>375-22-4</v>
      </c>
      <c r="K6855">
        <f>_xlfn.XLOOKUP(Table1_1[[#This Row],[CAS_rn]],[1]analyte_order!$C:$C,[1]analyte_order!$E:$E)</f>
        <v>1</v>
      </c>
      <c r="L6855" s="3">
        <v>0.104</v>
      </c>
    </row>
    <row r="6856" spans="1:12" x14ac:dyDescent="0.3">
      <c r="A6856" t="s">
        <v>308</v>
      </c>
      <c r="B6856" s="1">
        <v>44427</v>
      </c>
      <c r="C6856" s="1" t="str">
        <f t="shared" si="107"/>
        <v>21231</v>
      </c>
      <c r="D6856" t="s">
        <v>250</v>
      </c>
      <c r="E6856" t="s">
        <v>120</v>
      </c>
      <c r="F6856" t="s">
        <v>113</v>
      </c>
      <c r="G6856">
        <v>30.5</v>
      </c>
      <c r="H6856">
        <v>448.45</v>
      </c>
      <c r="I6856" t="s">
        <v>8</v>
      </c>
      <c r="J6856" t="str">
        <f>_xlfn.XLOOKUP(Table1_1[[#This Row],[Analyte]],[1]analyte_order!$B:$B,[1]analyte_order!$C:$C)</f>
        <v>2706-90-3</v>
      </c>
      <c r="K6856">
        <f>_xlfn.XLOOKUP(Table1_1[[#This Row],[CAS_rn]],[1]analyte_order!$C:$C,[1]analyte_order!$E:$E)</f>
        <v>2</v>
      </c>
      <c r="L6856" s="3">
        <v>4.1500000000000002E-2</v>
      </c>
    </row>
    <row r="6857" spans="1:12" x14ac:dyDescent="0.3">
      <c r="A6857" t="s">
        <v>308</v>
      </c>
      <c r="B6857" s="1">
        <v>44427</v>
      </c>
      <c r="C6857" s="1" t="str">
        <f t="shared" si="107"/>
        <v>21231</v>
      </c>
      <c r="D6857" t="s">
        <v>250</v>
      </c>
      <c r="E6857" t="s">
        <v>120</v>
      </c>
      <c r="F6857" t="s">
        <v>113</v>
      </c>
      <c r="G6857">
        <v>30.5</v>
      </c>
      <c r="H6857">
        <v>448.45</v>
      </c>
      <c r="I6857" t="s">
        <v>9</v>
      </c>
      <c r="J6857" t="str">
        <f>_xlfn.XLOOKUP(Table1_1[[#This Row],[Analyte]],[1]analyte_order!$B:$B,[1]analyte_order!$C:$C)</f>
        <v>307-24-4</v>
      </c>
      <c r="K6857">
        <f>_xlfn.XLOOKUP(Table1_1[[#This Row],[CAS_rn]],[1]analyte_order!$C:$C,[1]analyte_order!$E:$E)</f>
        <v>3</v>
      </c>
      <c r="L6857" s="3">
        <v>4.1500000000000002E-2</v>
      </c>
    </row>
    <row r="6858" spans="1:12" x14ac:dyDescent="0.3">
      <c r="A6858" t="s">
        <v>308</v>
      </c>
      <c r="B6858" s="1">
        <v>44427</v>
      </c>
      <c r="C6858" s="1" t="str">
        <f t="shared" si="107"/>
        <v>21231</v>
      </c>
      <c r="D6858" t="s">
        <v>250</v>
      </c>
      <c r="E6858" t="s">
        <v>120</v>
      </c>
      <c r="F6858" t="s">
        <v>113</v>
      </c>
      <c r="G6858">
        <v>30.5</v>
      </c>
      <c r="H6858">
        <v>448.45</v>
      </c>
      <c r="I6858" t="s">
        <v>10</v>
      </c>
      <c r="J6858" t="str">
        <f>_xlfn.XLOOKUP(Table1_1[[#This Row],[Analyte]],[1]analyte_order!$B:$B,[1]analyte_order!$C:$C)</f>
        <v>375-85-9</v>
      </c>
      <c r="K6858">
        <f>_xlfn.XLOOKUP(Table1_1[[#This Row],[CAS_rn]],[1]analyte_order!$C:$C,[1]analyte_order!$E:$E)</f>
        <v>4</v>
      </c>
      <c r="L6858" s="3">
        <v>4.1500000000000002E-2</v>
      </c>
    </row>
    <row r="6859" spans="1:12" x14ac:dyDescent="0.3">
      <c r="A6859" t="s">
        <v>308</v>
      </c>
      <c r="B6859" s="1">
        <v>44427</v>
      </c>
      <c r="C6859" s="1" t="str">
        <f t="shared" si="107"/>
        <v>21231</v>
      </c>
      <c r="D6859" t="s">
        <v>250</v>
      </c>
      <c r="E6859" t="s">
        <v>120</v>
      </c>
      <c r="F6859" t="s">
        <v>113</v>
      </c>
      <c r="G6859">
        <v>30.5</v>
      </c>
      <c r="H6859">
        <v>448.45</v>
      </c>
      <c r="I6859" t="s">
        <v>11</v>
      </c>
      <c r="J6859" t="str">
        <f>_xlfn.XLOOKUP(Table1_1[[#This Row],[Analyte]],[1]analyte_order!$B:$B,[1]analyte_order!$C:$C)</f>
        <v>335-67-1</v>
      </c>
      <c r="K6859">
        <f>_xlfn.XLOOKUP(Table1_1[[#This Row],[CAS_rn]],[1]analyte_order!$C:$C,[1]analyte_order!$E:$E)</f>
        <v>5</v>
      </c>
      <c r="L6859" s="3">
        <v>4.1500000000000002E-2</v>
      </c>
    </row>
    <row r="6860" spans="1:12" x14ac:dyDescent="0.3">
      <c r="A6860" t="s">
        <v>308</v>
      </c>
      <c r="B6860" s="1">
        <v>44427</v>
      </c>
      <c r="C6860" s="1" t="str">
        <f t="shared" si="107"/>
        <v>21231</v>
      </c>
      <c r="D6860" t="s">
        <v>250</v>
      </c>
      <c r="E6860" t="s">
        <v>120</v>
      </c>
      <c r="F6860" t="s">
        <v>113</v>
      </c>
      <c r="G6860">
        <v>30.5</v>
      </c>
      <c r="H6860">
        <v>448.45</v>
      </c>
      <c r="I6860" t="s">
        <v>12</v>
      </c>
      <c r="J6860" t="str">
        <f>_xlfn.XLOOKUP(Table1_1[[#This Row],[Analyte]],[1]analyte_order!$B:$B,[1]analyte_order!$C:$C)</f>
        <v>375-95-1</v>
      </c>
      <c r="K6860">
        <f>_xlfn.XLOOKUP(Table1_1[[#This Row],[CAS_rn]],[1]analyte_order!$C:$C,[1]analyte_order!$E:$E)</f>
        <v>6</v>
      </c>
      <c r="L6860" s="3">
        <v>9.2999999999999999E-2</v>
      </c>
    </row>
    <row r="6861" spans="1:12" x14ac:dyDescent="0.3">
      <c r="A6861" t="s">
        <v>308</v>
      </c>
      <c r="B6861" s="1">
        <v>44427</v>
      </c>
      <c r="C6861" s="1" t="str">
        <f t="shared" si="107"/>
        <v>21231</v>
      </c>
      <c r="D6861" t="s">
        <v>250</v>
      </c>
      <c r="E6861" t="s">
        <v>120</v>
      </c>
      <c r="F6861" t="s">
        <v>113</v>
      </c>
      <c r="G6861">
        <v>30.5</v>
      </c>
      <c r="H6861">
        <v>448.45</v>
      </c>
      <c r="I6861" t="s">
        <v>19</v>
      </c>
      <c r="J6861" t="str">
        <f>_xlfn.XLOOKUP(Table1_1[[#This Row],[Analyte]],[1]analyte_order!$B:$B,[1]analyte_order!$C:$C)</f>
        <v>335-76-2</v>
      </c>
      <c r="K6861">
        <f>_xlfn.XLOOKUP(Table1_1[[#This Row],[CAS_rn]],[1]analyte_order!$C:$C,[1]analyte_order!$E:$E)</f>
        <v>7</v>
      </c>
      <c r="L6861" s="3">
        <v>17.8</v>
      </c>
    </row>
    <row r="6862" spans="1:12" x14ac:dyDescent="0.3">
      <c r="A6862" t="s">
        <v>308</v>
      </c>
      <c r="B6862" s="1">
        <v>44427</v>
      </c>
      <c r="C6862" s="1" t="str">
        <f t="shared" si="107"/>
        <v>21231</v>
      </c>
      <c r="D6862" t="s">
        <v>250</v>
      </c>
      <c r="E6862" t="s">
        <v>120</v>
      </c>
      <c r="F6862" t="s">
        <v>113</v>
      </c>
      <c r="G6862">
        <v>30.5</v>
      </c>
      <c r="H6862">
        <v>448.45</v>
      </c>
      <c r="I6862" t="s">
        <v>20</v>
      </c>
      <c r="J6862" t="str">
        <f>_xlfn.XLOOKUP(Table1_1[[#This Row],[Analyte]],[1]analyte_order!$B:$B,[1]analyte_order!$C:$C)</f>
        <v>2058-94-8</v>
      </c>
      <c r="K6862">
        <f>_xlfn.XLOOKUP(Table1_1[[#This Row],[CAS_rn]],[1]analyte_order!$C:$C,[1]analyte_order!$E:$E)</f>
        <v>8</v>
      </c>
      <c r="L6862" s="3">
        <v>30.2</v>
      </c>
    </row>
    <row r="6863" spans="1:12" x14ac:dyDescent="0.3">
      <c r="A6863" t="s">
        <v>308</v>
      </c>
      <c r="B6863" s="1">
        <v>44427</v>
      </c>
      <c r="C6863" s="1" t="str">
        <f t="shared" si="107"/>
        <v>21231</v>
      </c>
      <c r="D6863" t="s">
        <v>250</v>
      </c>
      <c r="E6863" t="s">
        <v>120</v>
      </c>
      <c r="F6863" t="s">
        <v>113</v>
      </c>
      <c r="G6863">
        <v>30.5</v>
      </c>
      <c r="H6863">
        <v>448.45</v>
      </c>
      <c r="I6863" t="s">
        <v>21</v>
      </c>
      <c r="J6863" t="str">
        <f>_xlfn.XLOOKUP(Table1_1[[#This Row],[Analyte]],[1]analyte_order!$B:$B,[1]analyte_order!$C:$C)</f>
        <v>307-55-1</v>
      </c>
      <c r="K6863">
        <f>_xlfn.XLOOKUP(Table1_1[[#This Row],[CAS_rn]],[1]analyte_order!$C:$C,[1]analyte_order!$E:$E)</f>
        <v>9</v>
      </c>
      <c r="L6863" s="3">
        <v>33.6</v>
      </c>
    </row>
    <row r="6864" spans="1:12" x14ac:dyDescent="0.3">
      <c r="A6864" t="s">
        <v>308</v>
      </c>
      <c r="B6864" s="1">
        <v>44427</v>
      </c>
      <c r="C6864" s="1" t="str">
        <f t="shared" si="107"/>
        <v>21231</v>
      </c>
      <c r="D6864" t="s">
        <v>250</v>
      </c>
      <c r="E6864" t="s">
        <v>120</v>
      </c>
      <c r="F6864" t="s">
        <v>113</v>
      </c>
      <c r="G6864">
        <v>30.5</v>
      </c>
      <c r="H6864">
        <v>448.45</v>
      </c>
      <c r="I6864" t="s">
        <v>22</v>
      </c>
      <c r="J6864" t="str">
        <f>_xlfn.XLOOKUP(Table1_1[[#This Row],[Analyte]],[1]analyte_order!$B:$B,[1]analyte_order!$C:$C)</f>
        <v>72629-94-8</v>
      </c>
      <c r="K6864">
        <f>_xlfn.XLOOKUP(Table1_1[[#This Row],[CAS_rn]],[1]analyte_order!$C:$C,[1]analyte_order!$E:$E)</f>
        <v>10</v>
      </c>
      <c r="L6864" s="3">
        <v>25.4</v>
      </c>
    </row>
    <row r="6865" spans="1:12" x14ac:dyDescent="0.3">
      <c r="A6865" t="s">
        <v>308</v>
      </c>
      <c r="B6865" s="1">
        <v>44427</v>
      </c>
      <c r="C6865" s="1" t="str">
        <f t="shared" si="107"/>
        <v>21231</v>
      </c>
      <c r="D6865" t="s">
        <v>250</v>
      </c>
      <c r="E6865" t="s">
        <v>120</v>
      </c>
      <c r="F6865" t="s">
        <v>113</v>
      </c>
      <c r="G6865">
        <v>30.5</v>
      </c>
      <c r="H6865">
        <v>448.45</v>
      </c>
      <c r="I6865" t="s">
        <v>23</v>
      </c>
      <c r="J6865" t="str">
        <f>_xlfn.XLOOKUP(Table1_1[[#This Row],[Analyte]],[1]analyte_order!$B:$B,[1]analyte_order!$C:$C)</f>
        <v>376-06-7</v>
      </c>
      <c r="K6865">
        <f>_xlfn.XLOOKUP(Table1_1[[#This Row],[CAS_rn]],[1]analyte_order!$C:$C,[1]analyte_order!$E:$E)</f>
        <v>11</v>
      </c>
      <c r="L6865" s="3">
        <v>32.700000000000003</v>
      </c>
    </row>
    <row r="6866" spans="1:12" x14ac:dyDescent="0.3">
      <c r="A6866" t="s">
        <v>308</v>
      </c>
      <c r="B6866" s="1">
        <v>44427</v>
      </c>
      <c r="C6866" s="1" t="str">
        <f t="shared" si="107"/>
        <v>21231</v>
      </c>
      <c r="D6866" t="s">
        <v>250</v>
      </c>
      <c r="E6866" t="s">
        <v>120</v>
      </c>
      <c r="F6866" t="s">
        <v>113</v>
      </c>
      <c r="G6866">
        <v>30.5</v>
      </c>
      <c r="H6866">
        <v>448.45</v>
      </c>
      <c r="I6866" t="s">
        <v>24</v>
      </c>
      <c r="J6866" t="str">
        <f>_xlfn.XLOOKUP(Table1_1[[#This Row],[Analyte]],[1]analyte_order!$B:$B,[1]analyte_order!$C:$C)</f>
        <v>67905-19-5</v>
      </c>
      <c r="K6866">
        <f>_xlfn.XLOOKUP(Table1_1[[#This Row],[CAS_rn]],[1]analyte_order!$C:$C,[1]analyte_order!$E:$E)</f>
        <v>12</v>
      </c>
      <c r="L6866" s="3">
        <v>1.39</v>
      </c>
    </row>
    <row r="6867" spans="1:12" x14ac:dyDescent="0.3">
      <c r="A6867" t="s">
        <v>308</v>
      </c>
      <c r="B6867" s="1">
        <v>44427</v>
      </c>
      <c r="C6867" s="1" t="str">
        <f t="shared" si="107"/>
        <v>21231</v>
      </c>
      <c r="D6867" t="s">
        <v>250</v>
      </c>
      <c r="E6867" t="s">
        <v>120</v>
      </c>
      <c r="F6867" t="s">
        <v>113</v>
      </c>
      <c r="G6867">
        <v>30.5</v>
      </c>
      <c r="H6867">
        <v>448.45</v>
      </c>
      <c r="I6867" t="s">
        <v>13</v>
      </c>
      <c r="J6867" t="str">
        <f>_xlfn.XLOOKUP(Table1_1[[#This Row],[Analyte]],[1]analyte_order!$B:$B,[1]analyte_order!$C:$C)</f>
        <v>375-73-5</v>
      </c>
      <c r="K6867">
        <f>_xlfn.XLOOKUP(Table1_1[[#This Row],[CAS_rn]],[1]analyte_order!$C:$C,[1]analyte_order!$E:$E)</f>
        <v>14</v>
      </c>
      <c r="L6867" s="3">
        <v>4.1500000000000002E-2</v>
      </c>
    </row>
    <row r="6868" spans="1:12" x14ac:dyDescent="0.3">
      <c r="A6868" t="s">
        <v>308</v>
      </c>
      <c r="B6868" s="1">
        <v>44427</v>
      </c>
      <c r="C6868" s="1" t="str">
        <f t="shared" si="107"/>
        <v>21231</v>
      </c>
      <c r="D6868" t="s">
        <v>250</v>
      </c>
      <c r="E6868" t="s">
        <v>120</v>
      </c>
      <c r="F6868" t="s">
        <v>113</v>
      </c>
      <c r="G6868">
        <v>30.5</v>
      </c>
      <c r="H6868">
        <v>448.45</v>
      </c>
      <c r="I6868" t="s">
        <v>14</v>
      </c>
      <c r="J6868" t="str">
        <f>_xlfn.XLOOKUP(Table1_1[[#This Row],[Analyte]],[1]analyte_order!$B:$B,[1]analyte_order!$C:$C)</f>
        <v>2706-91-4</v>
      </c>
      <c r="K6868">
        <f>_xlfn.XLOOKUP(Table1_1[[#This Row],[CAS_rn]],[1]analyte_order!$C:$C,[1]analyte_order!$E:$E)</f>
        <v>15</v>
      </c>
      <c r="L6868" s="3">
        <v>0.23300000000000001</v>
      </c>
    </row>
    <row r="6869" spans="1:12" x14ac:dyDescent="0.3">
      <c r="A6869" t="s">
        <v>308</v>
      </c>
      <c r="B6869" s="1">
        <v>44427</v>
      </c>
      <c r="C6869" s="1" t="str">
        <f t="shared" si="107"/>
        <v>21231</v>
      </c>
      <c r="D6869" t="s">
        <v>250</v>
      </c>
      <c r="E6869" t="s">
        <v>120</v>
      </c>
      <c r="F6869" t="s">
        <v>113</v>
      </c>
      <c r="G6869">
        <v>30.5</v>
      </c>
      <c r="H6869">
        <v>448.45</v>
      </c>
      <c r="I6869" t="s">
        <v>15</v>
      </c>
      <c r="J6869" t="str">
        <f>_xlfn.XLOOKUP(Table1_1[[#This Row],[Analyte]],[1]analyte_order!$B:$B,[1]analyte_order!$C:$C)</f>
        <v>355-46-4</v>
      </c>
      <c r="K6869">
        <f>_xlfn.XLOOKUP(Table1_1[[#This Row],[CAS_rn]],[1]analyte_order!$C:$C,[1]analyte_order!$E:$E)</f>
        <v>16</v>
      </c>
      <c r="L6869" s="3">
        <v>13.6</v>
      </c>
    </row>
    <row r="6870" spans="1:12" x14ac:dyDescent="0.3">
      <c r="A6870" t="s">
        <v>308</v>
      </c>
      <c r="B6870" s="1">
        <v>44427</v>
      </c>
      <c r="C6870" s="1" t="str">
        <f t="shared" si="107"/>
        <v>21231</v>
      </c>
      <c r="D6870" t="s">
        <v>250</v>
      </c>
      <c r="E6870" t="s">
        <v>120</v>
      </c>
      <c r="F6870" t="s">
        <v>113</v>
      </c>
      <c r="G6870">
        <v>30.5</v>
      </c>
      <c r="H6870">
        <v>448.45</v>
      </c>
      <c r="I6870" t="s">
        <v>16</v>
      </c>
      <c r="J6870" t="str">
        <f>_xlfn.XLOOKUP(Table1_1[[#This Row],[Analyte]],[1]analyte_order!$B:$B,[1]analyte_order!$C:$C)</f>
        <v>375-92-8</v>
      </c>
      <c r="K6870">
        <f>_xlfn.XLOOKUP(Table1_1[[#This Row],[CAS_rn]],[1]analyte_order!$C:$C,[1]analyte_order!$E:$E)</f>
        <v>17</v>
      </c>
      <c r="L6870" s="3">
        <v>8.7899999999999991</v>
      </c>
    </row>
    <row r="6871" spans="1:12" x14ac:dyDescent="0.3">
      <c r="A6871" t="s">
        <v>308</v>
      </c>
      <c r="B6871" s="1">
        <v>44427</v>
      </c>
      <c r="C6871" s="1" t="str">
        <f t="shared" si="107"/>
        <v>21231</v>
      </c>
      <c r="D6871" t="s">
        <v>250</v>
      </c>
      <c r="E6871" t="s">
        <v>120</v>
      </c>
      <c r="F6871" t="s">
        <v>113</v>
      </c>
      <c r="G6871">
        <v>30.5</v>
      </c>
      <c r="H6871">
        <v>448.45</v>
      </c>
      <c r="I6871" t="s">
        <v>17</v>
      </c>
      <c r="J6871" t="str">
        <f>_xlfn.XLOOKUP(Table1_1[[#This Row],[Analyte]],[1]analyte_order!$B:$B,[1]analyte_order!$C:$C)</f>
        <v>1763-23-1</v>
      </c>
      <c r="K6871">
        <f>_xlfn.XLOOKUP(Table1_1[[#This Row],[CAS_rn]],[1]analyte_order!$C:$C,[1]analyte_order!$E:$E)</f>
        <v>18</v>
      </c>
      <c r="L6871" s="3">
        <v>8060</v>
      </c>
    </row>
    <row r="6872" spans="1:12" x14ac:dyDescent="0.3">
      <c r="A6872" t="s">
        <v>308</v>
      </c>
      <c r="B6872" s="1">
        <v>44427</v>
      </c>
      <c r="C6872" s="1" t="str">
        <f t="shared" si="107"/>
        <v>21231</v>
      </c>
      <c r="D6872" t="s">
        <v>250</v>
      </c>
      <c r="E6872" t="s">
        <v>120</v>
      </c>
      <c r="F6872" t="s">
        <v>113</v>
      </c>
      <c r="G6872">
        <v>30.5</v>
      </c>
      <c r="H6872">
        <v>448.45</v>
      </c>
      <c r="I6872" t="s">
        <v>25</v>
      </c>
      <c r="J6872" t="str">
        <f>_xlfn.XLOOKUP(Table1_1[[#This Row],[Analyte]],[1]analyte_order!$B:$B,[1]analyte_order!$C:$C)</f>
        <v>68259-12-1</v>
      </c>
      <c r="K6872">
        <f>_xlfn.XLOOKUP(Table1_1[[#This Row],[CAS_rn]],[1]analyte_order!$C:$C,[1]analyte_order!$E:$E)</f>
        <v>19</v>
      </c>
      <c r="L6872" s="3">
        <v>42.9</v>
      </c>
    </row>
    <row r="6873" spans="1:12" x14ac:dyDescent="0.3">
      <c r="A6873" t="s">
        <v>308</v>
      </c>
      <c r="B6873" s="1">
        <v>44427</v>
      </c>
      <c r="C6873" s="1" t="str">
        <f t="shared" si="107"/>
        <v>21231</v>
      </c>
      <c r="D6873" t="s">
        <v>250</v>
      </c>
      <c r="E6873" t="s">
        <v>120</v>
      </c>
      <c r="F6873" t="s">
        <v>113</v>
      </c>
      <c r="G6873">
        <v>30.5</v>
      </c>
      <c r="H6873">
        <v>448.45</v>
      </c>
      <c r="I6873" t="s">
        <v>26</v>
      </c>
      <c r="J6873" t="str">
        <f>_xlfn.XLOOKUP(Table1_1[[#This Row],[Analyte]],[1]analyte_order!$B:$B,[1]analyte_order!$C:$C)</f>
        <v>335-77-3</v>
      </c>
      <c r="K6873">
        <f>_xlfn.XLOOKUP(Table1_1[[#This Row],[CAS_rn]],[1]analyte_order!$C:$C,[1]analyte_order!$E:$E)</f>
        <v>20</v>
      </c>
      <c r="L6873" s="3">
        <v>55.5</v>
      </c>
    </row>
    <row r="6874" spans="1:12" x14ac:dyDescent="0.3">
      <c r="A6874" t="s">
        <v>308</v>
      </c>
      <c r="B6874" s="1">
        <v>44427</v>
      </c>
      <c r="C6874" s="1" t="str">
        <f t="shared" si="107"/>
        <v>21231</v>
      </c>
      <c r="D6874" t="s">
        <v>250</v>
      </c>
      <c r="E6874" t="s">
        <v>120</v>
      </c>
      <c r="F6874" t="s">
        <v>113</v>
      </c>
      <c r="G6874">
        <v>30.5</v>
      </c>
      <c r="H6874">
        <v>448.45</v>
      </c>
      <c r="I6874" t="s">
        <v>27</v>
      </c>
      <c r="J6874" t="str">
        <f>_xlfn.XLOOKUP(Table1_1[[#This Row],[Analyte]],[1]analyte_order!$B:$B,[1]analyte_order!$C:$C)</f>
        <v>79780-39-5</v>
      </c>
      <c r="K6874">
        <f>_xlfn.XLOOKUP(Table1_1[[#This Row],[CAS_rn]],[1]analyte_order!$C:$C,[1]analyte_order!$E:$E)</f>
        <v>21</v>
      </c>
      <c r="L6874" s="3">
        <v>27.8</v>
      </c>
    </row>
    <row r="6875" spans="1:12" x14ac:dyDescent="0.3">
      <c r="A6875" t="s">
        <v>308</v>
      </c>
      <c r="B6875" s="1">
        <v>44427</v>
      </c>
      <c r="C6875" s="1" t="str">
        <f t="shared" si="107"/>
        <v>21231</v>
      </c>
      <c r="D6875" t="s">
        <v>250</v>
      </c>
      <c r="E6875" t="s">
        <v>120</v>
      </c>
      <c r="F6875" t="s">
        <v>113</v>
      </c>
      <c r="G6875">
        <v>30.5</v>
      </c>
      <c r="H6875">
        <v>448.45</v>
      </c>
      <c r="I6875" t="s">
        <v>28</v>
      </c>
      <c r="J6875" t="str">
        <f>_xlfn.XLOOKUP(Table1_1[[#This Row],[Analyte]],[1]analyte_order!$B:$B,[1]analyte_order!$C:$C)</f>
        <v>757124-72-4</v>
      </c>
      <c r="K6875">
        <f>_xlfn.XLOOKUP(Table1_1[[#This Row],[CAS_rn]],[1]analyte_order!$C:$C,[1]analyte_order!$E:$E)</f>
        <v>22</v>
      </c>
      <c r="L6875" s="3">
        <v>0.20749999999999999</v>
      </c>
    </row>
    <row r="6876" spans="1:12" x14ac:dyDescent="0.3">
      <c r="A6876" t="s">
        <v>308</v>
      </c>
      <c r="B6876" s="1">
        <v>44427</v>
      </c>
      <c r="C6876" s="1" t="str">
        <f t="shared" si="107"/>
        <v>21231</v>
      </c>
      <c r="D6876" t="s">
        <v>250</v>
      </c>
      <c r="E6876" t="s">
        <v>120</v>
      </c>
      <c r="F6876" t="s">
        <v>113</v>
      </c>
      <c r="G6876">
        <v>30.5</v>
      </c>
      <c r="H6876">
        <v>448.45</v>
      </c>
      <c r="I6876" t="s">
        <v>18</v>
      </c>
      <c r="J6876" t="str">
        <f>_xlfn.XLOOKUP(Table1_1[[#This Row],[Analyte]],[1]analyte_order!$B:$B,[1]analyte_order!$C:$C)</f>
        <v>27619-97-2</v>
      </c>
      <c r="K6876">
        <f>_xlfn.XLOOKUP(Table1_1[[#This Row],[CAS_rn]],[1]analyte_order!$C:$C,[1]analyte_order!$E:$E)</f>
        <v>23</v>
      </c>
      <c r="L6876" s="3">
        <v>4.1500000000000002E-2</v>
      </c>
    </row>
    <row r="6877" spans="1:12" x14ac:dyDescent="0.3">
      <c r="A6877" t="s">
        <v>308</v>
      </c>
      <c r="B6877" s="1">
        <v>44427</v>
      </c>
      <c r="C6877" s="1" t="str">
        <f t="shared" si="107"/>
        <v>21231</v>
      </c>
      <c r="D6877" t="s">
        <v>250</v>
      </c>
      <c r="E6877" t="s">
        <v>120</v>
      </c>
      <c r="F6877" t="s">
        <v>113</v>
      </c>
      <c r="G6877">
        <v>30.5</v>
      </c>
      <c r="H6877">
        <v>448.45</v>
      </c>
      <c r="I6877" t="s">
        <v>29</v>
      </c>
      <c r="J6877" t="str">
        <f>_xlfn.XLOOKUP(Table1_1[[#This Row],[Analyte]],[1]analyte_order!$B:$B,[1]analyte_order!$C:$C)</f>
        <v>39108-34-4</v>
      </c>
      <c r="K6877">
        <f>_xlfn.XLOOKUP(Table1_1[[#This Row],[CAS_rn]],[1]analyte_order!$C:$C,[1]analyte_order!$E:$E)</f>
        <v>24</v>
      </c>
      <c r="L6877" s="3">
        <v>1.31</v>
      </c>
    </row>
    <row r="6878" spans="1:12" x14ac:dyDescent="0.3">
      <c r="A6878" t="s">
        <v>308</v>
      </c>
      <c r="B6878" s="1">
        <v>44427</v>
      </c>
      <c r="C6878" s="1" t="str">
        <f t="shared" si="107"/>
        <v>21231</v>
      </c>
      <c r="D6878" t="s">
        <v>250</v>
      </c>
      <c r="E6878" t="s">
        <v>120</v>
      </c>
      <c r="F6878" t="s">
        <v>113</v>
      </c>
      <c r="G6878">
        <v>30.5</v>
      </c>
      <c r="H6878">
        <v>448.45</v>
      </c>
      <c r="I6878" t="s">
        <v>30</v>
      </c>
      <c r="J6878" t="str">
        <f>_xlfn.XLOOKUP(Table1_1[[#This Row],[Analyte]],[1]analyte_order!$B:$B,[1]analyte_order!$C:$C)</f>
        <v>120226-60-0</v>
      </c>
      <c r="K6878">
        <f>_xlfn.XLOOKUP(Table1_1[[#This Row],[CAS_rn]],[1]analyte_order!$C:$C,[1]analyte_order!$E:$E)</f>
        <v>25</v>
      </c>
      <c r="L6878" s="3">
        <v>8.8000000000000007</v>
      </c>
    </row>
    <row r="6879" spans="1:12" x14ac:dyDescent="0.3">
      <c r="A6879" t="s">
        <v>308</v>
      </c>
      <c r="B6879" s="1">
        <v>44427</v>
      </c>
      <c r="C6879" s="1" t="str">
        <f t="shared" si="107"/>
        <v>21231</v>
      </c>
      <c r="D6879" t="s">
        <v>250</v>
      </c>
      <c r="E6879" t="s">
        <v>120</v>
      </c>
      <c r="F6879" t="s">
        <v>113</v>
      </c>
      <c r="G6879">
        <v>30.5</v>
      </c>
      <c r="H6879">
        <v>448.45</v>
      </c>
      <c r="I6879" t="s">
        <v>31</v>
      </c>
      <c r="J6879" t="str">
        <f>_xlfn.XLOOKUP(Table1_1[[#This Row],[Analyte]],[1]analyte_order!$B:$B,[1]analyte_order!$C:$C)</f>
        <v>2355-31-9</v>
      </c>
      <c r="K6879">
        <f>_xlfn.XLOOKUP(Table1_1[[#This Row],[CAS_rn]],[1]analyte_order!$C:$C,[1]analyte_order!$E:$E)</f>
        <v>26</v>
      </c>
      <c r="L6879" s="3">
        <v>0.104</v>
      </c>
    </row>
    <row r="6880" spans="1:12" x14ac:dyDescent="0.3">
      <c r="A6880" t="s">
        <v>308</v>
      </c>
      <c r="B6880" s="1">
        <v>44427</v>
      </c>
      <c r="C6880" s="1" t="str">
        <f t="shared" si="107"/>
        <v>21231</v>
      </c>
      <c r="D6880" t="s">
        <v>250</v>
      </c>
      <c r="E6880" t="s">
        <v>120</v>
      </c>
      <c r="F6880" t="s">
        <v>113</v>
      </c>
      <c r="G6880">
        <v>30.5</v>
      </c>
      <c r="H6880">
        <v>448.45</v>
      </c>
      <c r="I6880" t="s">
        <v>32</v>
      </c>
      <c r="J6880" t="str">
        <f>_xlfn.XLOOKUP(Table1_1[[#This Row],[Analyte]],[1]analyte_order!$B:$B,[1]analyte_order!$C:$C)</f>
        <v>2991-50-6</v>
      </c>
      <c r="K6880">
        <f>_xlfn.XLOOKUP(Table1_1[[#This Row],[CAS_rn]],[1]analyte_order!$C:$C,[1]analyte_order!$E:$E)</f>
        <v>27</v>
      </c>
      <c r="L6880" s="3">
        <v>4.1500000000000002E-2</v>
      </c>
    </row>
    <row r="6881" spans="1:12" x14ac:dyDescent="0.3">
      <c r="A6881" t="s">
        <v>308</v>
      </c>
      <c r="B6881" s="1">
        <v>44427</v>
      </c>
      <c r="C6881" s="1" t="str">
        <f t="shared" si="107"/>
        <v>21231</v>
      </c>
      <c r="D6881" t="s">
        <v>250</v>
      </c>
      <c r="E6881" t="s">
        <v>120</v>
      </c>
      <c r="F6881" t="s">
        <v>113</v>
      </c>
      <c r="G6881">
        <v>30.5</v>
      </c>
      <c r="H6881">
        <v>448.45</v>
      </c>
      <c r="I6881" t="s">
        <v>33</v>
      </c>
      <c r="J6881" t="str">
        <f>_xlfn.XLOOKUP(Table1_1[[#This Row],[Analyte]],[1]analyte_order!$B:$B,[1]analyte_order!$C:$C)</f>
        <v>754-91-6</v>
      </c>
      <c r="K6881">
        <f>_xlfn.XLOOKUP(Table1_1[[#This Row],[CAS_rn]],[1]analyte_order!$C:$C,[1]analyte_order!$E:$E)</f>
        <v>28</v>
      </c>
      <c r="L6881" s="3">
        <v>22.7</v>
      </c>
    </row>
    <row r="6882" spans="1:12" x14ac:dyDescent="0.3">
      <c r="A6882" t="s">
        <v>308</v>
      </c>
      <c r="B6882" s="1">
        <v>44427</v>
      </c>
      <c r="C6882" s="1" t="str">
        <f t="shared" si="107"/>
        <v>21231</v>
      </c>
      <c r="D6882" t="s">
        <v>250</v>
      </c>
      <c r="E6882" t="s">
        <v>120</v>
      </c>
      <c r="F6882" t="s">
        <v>113</v>
      </c>
      <c r="G6882">
        <v>30.5</v>
      </c>
      <c r="H6882">
        <v>448.45</v>
      </c>
      <c r="I6882" t="s">
        <v>34</v>
      </c>
      <c r="J6882" t="str">
        <f>_xlfn.XLOOKUP(Table1_1[[#This Row],[Analyte]],[1]analyte_order!$B:$B,[1]analyte_order!$C:$C)</f>
        <v>2806-24-8</v>
      </c>
      <c r="K6882">
        <f>_xlfn.XLOOKUP(Table1_1[[#This Row],[CAS_rn]],[1]analyte_order!$C:$C,[1]analyte_order!$E:$E)</f>
        <v>29</v>
      </c>
      <c r="L6882" s="3">
        <v>0.104</v>
      </c>
    </row>
    <row r="6883" spans="1:12" x14ac:dyDescent="0.3">
      <c r="A6883" t="s">
        <v>308</v>
      </c>
      <c r="B6883" s="1">
        <v>44427</v>
      </c>
      <c r="C6883" s="1" t="str">
        <f t="shared" si="107"/>
        <v>21231</v>
      </c>
      <c r="D6883" t="s">
        <v>250</v>
      </c>
      <c r="E6883" t="s">
        <v>120</v>
      </c>
      <c r="F6883" t="s">
        <v>113</v>
      </c>
      <c r="G6883">
        <v>30.5</v>
      </c>
      <c r="H6883">
        <v>448.45</v>
      </c>
      <c r="I6883" t="s">
        <v>35</v>
      </c>
      <c r="J6883" t="str">
        <f>_xlfn.XLOOKUP(Table1_1[[#This Row],[Analyte]],[1]analyte_order!$B:$B,[1]analyte_order!$C:$C)</f>
        <v>31506-32-8</v>
      </c>
      <c r="K6883">
        <f>_xlfn.XLOOKUP(Table1_1[[#This Row],[CAS_rn]],[1]analyte_order!$C:$C,[1]analyte_order!$E:$E)</f>
        <v>30</v>
      </c>
      <c r="L6883" s="3">
        <v>0.20749999999999999</v>
      </c>
    </row>
    <row r="6884" spans="1:12" x14ac:dyDescent="0.3">
      <c r="A6884" t="s">
        <v>308</v>
      </c>
      <c r="B6884" s="1">
        <v>44427</v>
      </c>
      <c r="C6884" s="1" t="str">
        <f t="shared" si="107"/>
        <v>21231</v>
      </c>
      <c r="D6884" t="s">
        <v>250</v>
      </c>
      <c r="E6884" t="s">
        <v>120</v>
      </c>
      <c r="F6884" t="s">
        <v>113</v>
      </c>
      <c r="G6884">
        <v>30.5</v>
      </c>
      <c r="H6884">
        <v>448.45</v>
      </c>
      <c r="I6884" t="s">
        <v>36</v>
      </c>
      <c r="J6884" t="str">
        <f>_xlfn.XLOOKUP(Table1_1[[#This Row],[Analyte]],[1]analyte_order!$B:$B,[1]analyte_order!$C:$C)</f>
        <v>4151-50-2</v>
      </c>
      <c r="K6884">
        <f>_xlfn.XLOOKUP(Table1_1[[#This Row],[CAS_rn]],[1]analyte_order!$C:$C,[1]analyte_order!$E:$E)</f>
        <v>31</v>
      </c>
      <c r="L6884" s="3">
        <v>4.1500000000000002E-2</v>
      </c>
    </row>
    <row r="6885" spans="1:12" x14ac:dyDescent="0.3">
      <c r="A6885" t="s">
        <v>308</v>
      </c>
      <c r="B6885" s="1">
        <v>44427</v>
      </c>
      <c r="C6885" s="1" t="str">
        <f t="shared" si="107"/>
        <v>21231</v>
      </c>
      <c r="D6885" t="s">
        <v>250</v>
      </c>
      <c r="E6885" t="s">
        <v>120</v>
      </c>
      <c r="F6885" t="s">
        <v>113</v>
      </c>
      <c r="G6885">
        <v>30.5</v>
      </c>
      <c r="H6885">
        <v>448.45</v>
      </c>
      <c r="I6885" t="s">
        <v>37</v>
      </c>
      <c r="J6885" t="str">
        <f>_xlfn.XLOOKUP(Table1_1[[#This Row],[Analyte]],[1]analyte_order!$B:$B,[1]analyte_order!$C:$C)</f>
        <v>13252-13-6</v>
      </c>
      <c r="K6885">
        <f>_xlfn.XLOOKUP(Table1_1[[#This Row],[CAS_rn]],[1]analyte_order!$C:$C,[1]analyte_order!$E:$E)</f>
        <v>34</v>
      </c>
      <c r="L6885" s="3">
        <v>9.2999999999999999E-2</v>
      </c>
    </row>
    <row r="6886" spans="1:12" x14ac:dyDescent="0.3">
      <c r="A6886" t="s">
        <v>308</v>
      </c>
      <c r="B6886" s="1">
        <v>44427</v>
      </c>
      <c r="C6886" s="1" t="str">
        <f t="shared" si="107"/>
        <v>21231</v>
      </c>
      <c r="D6886" t="s">
        <v>250</v>
      </c>
      <c r="E6886" t="s">
        <v>120</v>
      </c>
      <c r="F6886" t="s">
        <v>113</v>
      </c>
      <c r="G6886">
        <v>30.5</v>
      </c>
      <c r="H6886">
        <v>448.45</v>
      </c>
      <c r="I6886" t="s">
        <v>38</v>
      </c>
      <c r="J6886" t="str">
        <f>_xlfn.XLOOKUP(Table1_1[[#This Row],[Analyte]],[1]analyte_order!$B:$B,[1]analyte_order!$C:$C)</f>
        <v>919005-14-4</v>
      </c>
      <c r="K6886">
        <f>_xlfn.XLOOKUP(Table1_1[[#This Row],[CAS_rn]],[1]analyte_order!$C:$C,[1]analyte_order!$E:$E)</f>
        <v>35</v>
      </c>
      <c r="L6886" s="3">
        <v>4.1500000000000002E-2</v>
      </c>
    </row>
    <row r="6887" spans="1:12" x14ac:dyDescent="0.3">
      <c r="A6887" t="s">
        <v>308</v>
      </c>
      <c r="B6887" s="1">
        <v>44427</v>
      </c>
      <c r="C6887" s="1" t="str">
        <f t="shared" si="107"/>
        <v>21231</v>
      </c>
      <c r="D6887" t="s">
        <v>250</v>
      </c>
      <c r="E6887" t="s">
        <v>120</v>
      </c>
      <c r="F6887" t="s">
        <v>113</v>
      </c>
      <c r="G6887">
        <v>30.5</v>
      </c>
      <c r="H6887">
        <v>448.45</v>
      </c>
      <c r="I6887" t="s">
        <v>39</v>
      </c>
      <c r="J6887" t="str">
        <f>_xlfn.XLOOKUP(Table1_1[[#This Row],[Analyte]],[1]analyte_order!$B:$B,[1]analyte_order!$C:$C)</f>
        <v>756426-58-1</v>
      </c>
      <c r="K6887">
        <f>_xlfn.XLOOKUP(Table1_1[[#This Row],[CAS_rn]],[1]analyte_order!$C:$C,[1]analyte_order!$E:$E)</f>
        <v>36</v>
      </c>
      <c r="L6887" s="3">
        <v>0.20749999999999999</v>
      </c>
    </row>
    <row r="6888" spans="1:12" x14ac:dyDescent="0.3">
      <c r="A6888" t="s">
        <v>308</v>
      </c>
      <c r="B6888" s="1">
        <v>44427</v>
      </c>
      <c r="C6888" s="1" t="str">
        <f t="shared" si="107"/>
        <v>21231</v>
      </c>
      <c r="D6888" t="s">
        <v>250</v>
      </c>
      <c r="E6888" t="s">
        <v>120</v>
      </c>
      <c r="F6888" t="s">
        <v>113</v>
      </c>
      <c r="G6888">
        <v>30.5</v>
      </c>
      <c r="H6888">
        <v>448.45</v>
      </c>
      <c r="I6888" t="s">
        <v>40</v>
      </c>
      <c r="J6888" t="str">
        <f>_xlfn.XLOOKUP(Table1_1[[#This Row],[Analyte]],[1]analyte_order!$B:$B,[1]analyte_order!$C:$C)</f>
        <v>763051-92-9</v>
      </c>
      <c r="K6888">
        <f>_xlfn.XLOOKUP(Table1_1[[#This Row],[CAS_rn]],[1]analyte_order!$C:$C,[1]analyte_order!$E:$E)</f>
        <v>37</v>
      </c>
      <c r="L6888" s="3">
        <v>0.20749999999999999</v>
      </c>
    </row>
    <row r="6889" spans="1:12" x14ac:dyDescent="0.3">
      <c r="A6889" t="s">
        <v>308</v>
      </c>
      <c r="B6889" s="1">
        <v>44427</v>
      </c>
      <c r="C6889" s="1" t="str">
        <f t="shared" si="107"/>
        <v>21231</v>
      </c>
      <c r="D6889" t="s">
        <v>250</v>
      </c>
      <c r="E6889" t="s">
        <v>120</v>
      </c>
      <c r="F6889" t="s">
        <v>113</v>
      </c>
      <c r="G6889">
        <v>30.5</v>
      </c>
      <c r="H6889">
        <v>448.45</v>
      </c>
      <c r="I6889" t="s">
        <v>41</v>
      </c>
      <c r="J6889" t="str">
        <f>_xlfn.XLOOKUP(Table1_1[[#This Row],[Analyte]],[1]analyte_order!$B:$B,[1]analyte_order!$C:$C)</f>
        <v>356-02-5</v>
      </c>
      <c r="K6889">
        <f>_xlfn.XLOOKUP(Table1_1[[#This Row],[CAS_rn]],[1]analyte_order!$C:$C,[1]analyte_order!$E:$E)</f>
        <v>38</v>
      </c>
      <c r="L6889" s="3">
        <v>0.41499999999999998</v>
      </c>
    </row>
    <row r="6890" spans="1:12" x14ac:dyDescent="0.3">
      <c r="A6890" t="s">
        <v>308</v>
      </c>
      <c r="B6890" s="1">
        <v>44427</v>
      </c>
      <c r="C6890" s="1" t="str">
        <f t="shared" si="107"/>
        <v>21231</v>
      </c>
      <c r="D6890" t="s">
        <v>250</v>
      </c>
      <c r="E6890" t="s">
        <v>120</v>
      </c>
      <c r="F6890" t="s">
        <v>113</v>
      </c>
      <c r="G6890">
        <v>30.5</v>
      </c>
      <c r="H6890">
        <v>448.45</v>
      </c>
      <c r="I6890" t="s">
        <v>42</v>
      </c>
      <c r="J6890" t="str">
        <f>_xlfn.XLOOKUP(Table1_1[[#This Row],[Analyte]],[1]analyte_order!$B:$B,[1]analyte_order!$C:$C)</f>
        <v>914637-49-3</v>
      </c>
      <c r="K6890">
        <f>_xlfn.XLOOKUP(Table1_1[[#This Row],[CAS_rn]],[1]analyte_order!$C:$C,[1]analyte_order!$E:$E)</f>
        <v>39</v>
      </c>
      <c r="L6890" s="3">
        <v>0.20749999999999999</v>
      </c>
    </row>
    <row r="6891" spans="1:12" x14ac:dyDescent="0.3">
      <c r="A6891" t="s">
        <v>308</v>
      </c>
      <c r="B6891" s="1">
        <v>44427</v>
      </c>
      <c r="C6891" s="1" t="str">
        <f t="shared" si="107"/>
        <v>21231</v>
      </c>
      <c r="D6891" t="s">
        <v>250</v>
      </c>
      <c r="E6891" t="s">
        <v>120</v>
      </c>
      <c r="F6891" t="s">
        <v>113</v>
      </c>
      <c r="G6891">
        <v>30.5</v>
      </c>
      <c r="H6891">
        <v>448.45</v>
      </c>
      <c r="I6891" t="s">
        <v>43</v>
      </c>
      <c r="J6891" t="str">
        <f>_xlfn.XLOOKUP(Table1_1[[#This Row],[Analyte]],[1]analyte_order!$B:$B,[1]analyte_order!$C:$C)</f>
        <v>812-70-4</v>
      </c>
      <c r="K6891">
        <f>_xlfn.XLOOKUP(Table1_1[[#This Row],[CAS_rn]],[1]analyte_order!$C:$C,[1]analyte_order!$E:$E)</f>
        <v>40</v>
      </c>
      <c r="L6891" s="3">
        <v>1.86</v>
      </c>
    </row>
    <row r="6892" spans="1:12" x14ac:dyDescent="0.3">
      <c r="A6892" t="s">
        <v>308</v>
      </c>
      <c r="B6892" s="1">
        <v>44427</v>
      </c>
      <c r="C6892" s="1" t="str">
        <f t="shared" si="107"/>
        <v>21231</v>
      </c>
      <c r="D6892" t="s">
        <v>250</v>
      </c>
      <c r="E6892" t="s">
        <v>120</v>
      </c>
      <c r="F6892" t="s">
        <v>113</v>
      </c>
      <c r="G6892">
        <v>30.5</v>
      </c>
      <c r="H6892">
        <v>448.45</v>
      </c>
      <c r="I6892" t="s">
        <v>44</v>
      </c>
      <c r="J6892" t="str">
        <f>_xlfn.XLOOKUP(Table1_1[[#This Row],[Analyte]],[1]analyte_order!$B:$B,[1]analyte_order!$C:$C)</f>
        <v>53826-12-3</v>
      </c>
      <c r="K6892">
        <f>_xlfn.XLOOKUP(Table1_1[[#This Row],[CAS_rn]],[1]analyte_order!$C:$C,[1]analyte_order!$E:$E)</f>
        <v>41</v>
      </c>
      <c r="L6892" s="3">
        <v>0.104</v>
      </c>
    </row>
    <row r="6893" spans="1:12" x14ac:dyDescent="0.3">
      <c r="A6893" t="s">
        <v>308</v>
      </c>
      <c r="B6893" s="1">
        <v>44427</v>
      </c>
      <c r="C6893" s="1" t="str">
        <f t="shared" si="107"/>
        <v>21231</v>
      </c>
      <c r="D6893" t="s">
        <v>250</v>
      </c>
      <c r="E6893" t="s">
        <v>120</v>
      </c>
      <c r="F6893" t="s">
        <v>113</v>
      </c>
      <c r="G6893">
        <v>30.5</v>
      </c>
      <c r="H6893">
        <v>448.45</v>
      </c>
      <c r="I6893" t="s">
        <v>45</v>
      </c>
      <c r="J6893" t="str">
        <f>_xlfn.XLOOKUP(Table1_1[[#This Row],[Analyte]],[1]analyte_order!$B:$B,[1]analyte_order!$C:$C)</f>
        <v>27854-31-5</v>
      </c>
      <c r="K6893">
        <f>_xlfn.XLOOKUP(Table1_1[[#This Row],[CAS_rn]],[1]analyte_order!$C:$C,[1]analyte_order!$E:$E)</f>
        <v>42</v>
      </c>
      <c r="L6893" s="3">
        <v>1.68</v>
      </c>
    </row>
    <row r="6894" spans="1:12" x14ac:dyDescent="0.3">
      <c r="A6894" t="s">
        <v>308</v>
      </c>
      <c r="B6894" s="1">
        <v>44427</v>
      </c>
      <c r="C6894" s="1" t="str">
        <f t="shared" si="107"/>
        <v>21231</v>
      </c>
      <c r="D6894" t="s">
        <v>250</v>
      </c>
      <c r="E6894" t="s">
        <v>120</v>
      </c>
      <c r="F6894" t="s">
        <v>113</v>
      </c>
      <c r="G6894">
        <v>30.5</v>
      </c>
      <c r="H6894">
        <v>448.45</v>
      </c>
      <c r="I6894" t="s">
        <v>46</v>
      </c>
      <c r="J6894" t="str">
        <f>_xlfn.XLOOKUP(Table1_1[[#This Row],[Analyte]],[1]analyte_order!$B:$B,[1]analyte_order!$C:$C)</f>
        <v>53826-13-4</v>
      </c>
      <c r="K6894">
        <f>_xlfn.XLOOKUP(Table1_1[[#This Row],[CAS_rn]],[1]analyte_order!$C:$C,[1]analyte_order!$E:$E)</f>
        <v>43</v>
      </c>
      <c r="L6894" s="3">
        <v>0.41499999999999998</v>
      </c>
    </row>
    <row r="6895" spans="1:12" x14ac:dyDescent="0.3">
      <c r="A6895" t="s">
        <v>308</v>
      </c>
      <c r="B6895" s="1">
        <v>44427</v>
      </c>
      <c r="C6895" s="1" t="str">
        <f t="shared" si="107"/>
        <v>21231</v>
      </c>
      <c r="D6895" t="s">
        <v>250</v>
      </c>
      <c r="E6895" t="s">
        <v>120</v>
      </c>
      <c r="F6895" t="s">
        <v>113</v>
      </c>
      <c r="G6895">
        <v>30.5</v>
      </c>
      <c r="H6895">
        <v>448.45</v>
      </c>
      <c r="I6895" t="s">
        <v>47</v>
      </c>
      <c r="J6895" t="str">
        <f>_xlfn.XLOOKUP(Table1_1[[#This Row],[Analyte]],[1]analyte_order!$B:$B,[1]analyte_order!$C:$C)</f>
        <v>161094-75-3</v>
      </c>
      <c r="K6895">
        <f>_xlfn.XLOOKUP(Table1_1[[#This Row],[CAS_rn]],[1]analyte_order!$C:$C,[1]analyte_order!$E:$E)</f>
        <v>44</v>
      </c>
      <c r="L6895" s="3">
        <v>4.1500000000000002E-2</v>
      </c>
    </row>
    <row r="6896" spans="1:12" x14ac:dyDescent="0.3">
      <c r="A6896" t="s">
        <v>308</v>
      </c>
      <c r="B6896" s="1">
        <v>44427</v>
      </c>
      <c r="C6896" s="1" t="str">
        <f t="shared" si="107"/>
        <v>21231</v>
      </c>
      <c r="D6896" t="s">
        <v>250</v>
      </c>
      <c r="E6896" t="s">
        <v>120</v>
      </c>
      <c r="F6896" t="s">
        <v>113</v>
      </c>
      <c r="G6896">
        <v>30.5</v>
      </c>
      <c r="H6896">
        <v>448.45</v>
      </c>
      <c r="I6896" t="s">
        <v>48</v>
      </c>
      <c r="J6896" t="str">
        <f>_xlfn.XLOOKUP(Table1_1[[#This Row],[Analyte]],[1]analyte_order!$B:$B,[1]analyte_order!$C:$C)</f>
        <v>70887-84-2</v>
      </c>
      <c r="K6896">
        <f>_xlfn.XLOOKUP(Table1_1[[#This Row],[CAS_rn]],[1]analyte_order!$C:$C,[1]analyte_order!$E:$E)</f>
        <v>45</v>
      </c>
      <c r="L6896" s="3">
        <v>4.1500000000000002E-2</v>
      </c>
    </row>
    <row r="6897" spans="1:12" x14ac:dyDescent="0.3">
      <c r="A6897" t="s">
        <v>308</v>
      </c>
      <c r="B6897" s="1">
        <v>44427</v>
      </c>
      <c r="C6897" s="1" t="str">
        <f t="shared" si="107"/>
        <v>21231</v>
      </c>
      <c r="D6897" t="s">
        <v>250</v>
      </c>
      <c r="E6897" t="s">
        <v>120</v>
      </c>
      <c r="F6897" t="s">
        <v>113</v>
      </c>
      <c r="G6897">
        <v>30.5</v>
      </c>
      <c r="H6897">
        <v>448.45</v>
      </c>
      <c r="I6897" t="s">
        <v>49</v>
      </c>
      <c r="J6897" t="str">
        <f>_xlfn.XLOOKUP(Table1_1[[#This Row],[Analyte]],[1]analyte_order!$B:$B,[1]analyte_order!$C:$C)</f>
        <v>57677-95-9</v>
      </c>
      <c r="K6897">
        <f>_xlfn.XLOOKUP(Table1_1[[#This Row],[CAS_rn]],[1]analyte_order!$C:$C,[1]analyte_order!$E:$E)</f>
        <v>46</v>
      </c>
      <c r="L6897" s="3">
        <v>4.1500000000000002E-2</v>
      </c>
    </row>
    <row r="6898" spans="1:12" x14ac:dyDescent="0.3">
      <c r="A6898" t="s">
        <v>308</v>
      </c>
      <c r="B6898" s="1">
        <v>44427</v>
      </c>
      <c r="C6898" s="1" t="str">
        <f t="shared" si="107"/>
        <v>21231</v>
      </c>
      <c r="D6898" t="s">
        <v>250</v>
      </c>
      <c r="E6898" t="s">
        <v>120</v>
      </c>
      <c r="F6898" t="s">
        <v>113</v>
      </c>
      <c r="G6898">
        <v>30.5</v>
      </c>
      <c r="H6898">
        <v>448.45</v>
      </c>
      <c r="I6898" t="s">
        <v>50</v>
      </c>
      <c r="J6898" t="str">
        <f>_xlfn.XLOOKUP(Table1_1[[#This Row],[Analyte]],[1]analyte_order!$B:$B,[1]analyte_order!$C:$C)</f>
        <v>30334-69-1</v>
      </c>
      <c r="K6898">
        <f>_xlfn.XLOOKUP(Table1_1[[#This Row],[CAS_rn]],[1]analyte_order!$C:$C,[1]analyte_order!$E:$E)</f>
        <v>51</v>
      </c>
      <c r="L6898" s="3">
        <v>22.7</v>
      </c>
    </row>
    <row r="6899" spans="1:12" x14ac:dyDescent="0.3">
      <c r="A6899" t="s">
        <v>308</v>
      </c>
      <c r="B6899" s="1">
        <v>44427</v>
      </c>
      <c r="C6899" s="1" t="str">
        <f t="shared" si="107"/>
        <v>21231</v>
      </c>
      <c r="D6899" t="s">
        <v>250</v>
      </c>
      <c r="E6899" t="s">
        <v>120</v>
      </c>
      <c r="F6899" t="s">
        <v>113</v>
      </c>
      <c r="G6899">
        <v>30.5</v>
      </c>
      <c r="H6899">
        <v>448.45</v>
      </c>
      <c r="I6899" t="s">
        <v>51</v>
      </c>
      <c r="J6899" t="str">
        <f>_xlfn.XLOOKUP(Table1_1[[#This Row],[Analyte]],[1]analyte_order!$B:$B,[1]analyte_order!$C:$C)</f>
        <v>41997-13-1</v>
      </c>
      <c r="K6899">
        <f>_xlfn.XLOOKUP(Table1_1[[#This Row],[CAS_rn]],[1]analyte_order!$C:$C,[1]analyte_order!$E:$E)</f>
        <v>52</v>
      </c>
      <c r="L6899" s="3">
        <v>5.28</v>
      </c>
    </row>
    <row r="6900" spans="1:12" x14ac:dyDescent="0.3">
      <c r="A6900" t="s">
        <v>308</v>
      </c>
      <c r="B6900" s="1">
        <v>44427</v>
      </c>
      <c r="C6900" s="1" t="str">
        <f t="shared" si="107"/>
        <v>21231</v>
      </c>
      <c r="D6900" t="s">
        <v>250</v>
      </c>
      <c r="E6900" t="s">
        <v>120</v>
      </c>
      <c r="F6900" t="s">
        <v>113</v>
      </c>
      <c r="G6900">
        <v>30.5</v>
      </c>
      <c r="H6900">
        <v>448.45</v>
      </c>
      <c r="I6900" t="s">
        <v>52</v>
      </c>
      <c r="J6900" t="str">
        <f>_xlfn.XLOOKUP(Table1_1[[#This Row],[Analyte]],[1]analyte_order!$B:$B,[1]analyte_order!$C:$C)</f>
        <v>423-41-6</v>
      </c>
      <c r="K6900">
        <f>_xlfn.XLOOKUP(Table1_1[[#This Row],[CAS_rn]],[1]analyte_order!$C:$C,[1]analyte_order!$E:$E)</f>
        <v>53</v>
      </c>
      <c r="L6900" s="3">
        <v>0.20749999999999999</v>
      </c>
    </row>
    <row r="6901" spans="1:12" x14ac:dyDescent="0.3">
      <c r="A6901" t="s">
        <v>308</v>
      </c>
      <c r="B6901" s="1">
        <v>44427</v>
      </c>
      <c r="C6901" s="1" t="str">
        <f t="shared" si="107"/>
        <v>21231</v>
      </c>
      <c r="D6901" t="s">
        <v>250</v>
      </c>
      <c r="E6901" t="s">
        <v>120</v>
      </c>
      <c r="F6901" t="s">
        <v>113</v>
      </c>
      <c r="G6901">
        <v>30.5</v>
      </c>
      <c r="H6901">
        <v>448.45</v>
      </c>
      <c r="I6901" t="s">
        <v>53</v>
      </c>
      <c r="J6901" t="str">
        <f>_xlfn.XLOOKUP(Table1_1[[#This Row],[Analyte]],[1]analyte_order!$B:$B,[1]analyte_order!$C:$C)</f>
        <v>777011-38-8</v>
      </c>
      <c r="K6901">
        <f>_xlfn.XLOOKUP(Table1_1[[#This Row],[CAS_rn]],[1]analyte_order!$C:$C,[1]analyte_order!$E:$E)</f>
        <v>54</v>
      </c>
      <c r="L6901" s="3">
        <v>22.2</v>
      </c>
    </row>
    <row r="6902" spans="1:12" x14ac:dyDescent="0.3">
      <c r="A6902" t="s">
        <v>308</v>
      </c>
      <c r="B6902" s="1">
        <v>44427</v>
      </c>
      <c r="C6902" s="1" t="str">
        <f t="shared" si="107"/>
        <v>21231</v>
      </c>
      <c r="D6902" t="s">
        <v>250</v>
      </c>
      <c r="E6902" t="s">
        <v>120</v>
      </c>
      <c r="F6902" t="s">
        <v>113</v>
      </c>
      <c r="G6902">
        <v>30.5</v>
      </c>
      <c r="H6902">
        <v>448.45</v>
      </c>
      <c r="I6902" t="s">
        <v>54</v>
      </c>
      <c r="J6902" t="str">
        <f>_xlfn.XLOOKUP(Table1_1[[#This Row],[Analyte]],[1]analyte_order!$B:$B,[1]analyte_order!$C:$C)</f>
        <v>646-83-3</v>
      </c>
      <c r="K6902">
        <f>_xlfn.XLOOKUP(Table1_1[[#This Row],[CAS_rn]],[1]analyte_order!$C:$C,[1]analyte_order!$E:$E)</f>
        <v>55</v>
      </c>
      <c r="L6902" s="3">
        <v>0.246</v>
      </c>
    </row>
    <row r="6903" spans="1:12" x14ac:dyDescent="0.3">
      <c r="A6903" t="s">
        <v>308</v>
      </c>
      <c r="B6903" s="1">
        <v>44427</v>
      </c>
      <c r="C6903" s="1" t="str">
        <f t="shared" si="107"/>
        <v>21231</v>
      </c>
      <c r="D6903" t="s">
        <v>250</v>
      </c>
      <c r="E6903" t="s">
        <v>120</v>
      </c>
      <c r="F6903" t="s">
        <v>113</v>
      </c>
      <c r="G6903">
        <v>30.5</v>
      </c>
      <c r="H6903">
        <v>448.45</v>
      </c>
      <c r="I6903" t="s">
        <v>55</v>
      </c>
      <c r="J6903" t="str">
        <f>_xlfn.XLOOKUP(Table1_1[[#This Row],[Analyte]],[1]analyte_order!$B:$B,[1]analyte_order!$C:$C)</f>
        <v>678-41-1</v>
      </c>
      <c r="K6903">
        <f>_xlfn.XLOOKUP(Table1_1[[#This Row],[CAS_rn]],[1]analyte_order!$C:$C,[1]analyte_order!$E:$E)</f>
        <v>56</v>
      </c>
      <c r="L6903" s="3">
        <v>4.1500000000000002E-2</v>
      </c>
    </row>
    <row r="6904" spans="1:12" x14ac:dyDescent="0.3">
      <c r="A6904" t="s">
        <v>308</v>
      </c>
      <c r="B6904" s="1">
        <v>44427</v>
      </c>
      <c r="C6904" s="1" t="str">
        <f t="shared" si="107"/>
        <v>21231</v>
      </c>
      <c r="D6904" t="s">
        <v>250</v>
      </c>
      <c r="E6904" t="s">
        <v>120</v>
      </c>
      <c r="F6904" t="s">
        <v>113</v>
      </c>
      <c r="G6904">
        <v>30.5</v>
      </c>
      <c r="H6904">
        <v>448.45</v>
      </c>
      <c r="I6904" t="s">
        <v>56</v>
      </c>
      <c r="J6904" t="str">
        <f>_xlfn.XLOOKUP(Table1_1[[#This Row],[Analyte]],[1]analyte_order!$B:$B,[1]analyte_order!$C:$C)</f>
        <v>2965-52-8</v>
      </c>
      <c r="K6904">
        <f>_xlfn.XLOOKUP(Table1_1[[#This Row],[CAS_rn]],[1]analyte_order!$C:$C,[1]analyte_order!$E:$E)</f>
        <v>57</v>
      </c>
      <c r="L6904" s="3">
        <v>4.1500000000000002E-2</v>
      </c>
    </row>
    <row r="6905" spans="1:12" x14ac:dyDescent="0.3">
      <c r="A6905" t="s">
        <v>309</v>
      </c>
      <c r="B6905" s="1">
        <v>44427</v>
      </c>
      <c r="C6905" s="1" t="str">
        <f t="shared" si="107"/>
        <v>21231</v>
      </c>
      <c r="D6905" t="s">
        <v>250</v>
      </c>
      <c r="E6905" t="s">
        <v>120</v>
      </c>
      <c r="F6905" t="s">
        <v>115</v>
      </c>
      <c r="G6905">
        <v>30.5</v>
      </c>
      <c r="H6905">
        <v>448.45</v>
      </c>
      <c r="I6905" t="s">
        <v>7</v>
      </c>
      <c r="J6905" t="str">
        <f>_xlfn.XLOOKUP(Table1_1[[#This Row],[Analyte]],[1]analyte_order!$B:$B,[1]analyte_order!$C:$C)</f>
        <v>375-22-4</v>
      </c>
      <c r="K6905">
        <f>_xlfn.XLOOKUP(Table1_1[[#This Row],[CAS_rn]],[1]analyte_order!$C:$C,[1]analyte_order!$E:$E)</f>
        <v>1</v>
      </c>
      <c r="L6905" s="3">
        <v>0.112</v>
      </c>
    </row>
    <row r="6906" spans="1:12" x14ac:dyDescent="0.3">
      <c r="A6906" t="s">
        <v>309</v>
      </c>
      <c r="B6906" s="1">
        <v>44427</v>
      </c>
      <c r="C6906" s="1" t="str">
        <f t="shared" si="107"/>
        <v>21231</v>
      </c>
      <c r="D6906" t="s">
        <v>250</v>
      </c>
      <c r="E6906" t="s">
        <v>120</v>
      </c>
      <c r="F6906" t="s">
        <v>115</v>
      </c>
      <c r="G6906">
        <v>30.5</v>
      </c>
      <c r="H6906">
        <v>448.45</v>
      </c>
      <c r="I6906" t="s">
        <v>8</v>
      </c>
      <c r="J6906" t="str">
        <f>_xlfn.XLOOKUP(Table1_1[[#This Row],[Analyte]],[1]analyte_order!$B:$B,[1]analyte_order!$C:$C)</f>
        <v>2706-90-3</v>
      </c>
      <c r="K6906">
        <f>_xlfn.XLOOKUP(Table1_1[[#This Row],[CAS_rn]],[1]analyte_order!$C:$C,[1]analyte_order!$E:$E)</f>
        <v>2</v>
      </c>
      <c r="L6906" s="3">
        <v>4.4850000000000001E-2</v>
      </c>
    </row>
    <row r="6907" spans="1:12" x14ac:dyDescent="0.3">
      <c r="A6907" t="s">
        <v>309</v>
      </c>
      <c r="B6907" s="1">
        <v>44427</v>
      </c>
      <c r="C6907" s="1" t="str">
        <f t="shared" si="107"/>
        <v>21231</v>
      </c>
      <c r="D6907" t="s">
        <v>250</v>
      </c>
      <c r="E6907" t="s">
        <v>120</v>
      </c>
      <c r="F6907" t="s">
        <v>115</v>
      </c>
      <c r="G6907">
        <v>30.5</v>
      </c>
      <c r="H6907">
        <v>448.45</v>
      </c>
      <c r="I6907" t="s">
        <v>9</v>
      </c>
      <c r="J6907" t="str">
        <f>_xlfn.XLOOKUP(Table1_1[[#This Row],[Analyte]],[1]analyte_order!$B:$B,[1]analyte_order!$C:$C)</f>
        <v>307-24-4</v>
      </c>
      <c r="K6907">
        <f>_xlfn.XLOOKUP(Table1_1[[#This Row],[CAS_rn]],[1]analyte_order!$C:$C,[1]analyte_order!$E:$E)</f>
        <v>3</v>
      </c>
      <c r="L6907" s="3">
        <v>4.4850000000000001E-2</v>
      </c>
    </row>
    <row r="6908" spans="1:12" x14ac:dyDescent="0.3">
      <c r="A6908" t="s">
        <v>309</v>
      </c>
      <c r="B6908" s="1">
        <v>44427</v>
      </c>
      <c r="C6908" s="1" t="str">
        <f t="shared" si="107"/>
        <v>21231</v>
      </c>
      <c r="D6908" t="s">
        <v>250</v>
      </c>
      <c r="E6908" t="s">
        <v>120</v>
      </c>
      <c r="F6908" t="s">
        <v>115</v>
      </c>
      <c r="G6908">
        <v>30.5</v>
      </c>
      <c r="H6908">
        <v>448.45</v>
      </c>
      <c r="I6908" t="s">
        <v>10</v>
      </c>
      <c r="J6908" t="str">
        <f>_xlfn.XLOOKUP(Table1_1[[#This Row],[Analyte]],[1]analyte_order!$B:$B,[1]analyte_order!$C:$C)</f>
        <v>375-85-9</v>
      </c>
      <c r="K6908">
        <f>_xlfn.XLOOKUP(Table1_1[[#This Row],[CAS_rn]],[1]analyte_order!$C:$C,[1]analyte_order!$E:$E)</f>
        <v>4</v>
      </c>
      <c r="L6908" s="3">
        <v>4.4850000000000001E-2</v>
      </c>
    </row>
    <row r="6909" spans="1:12" x14ac:dyDescent="0.3">
      <c r="A6909" t="s">
        <v>309</v>
      </c>
      <c r="B6909" s="1">
        <v>44427</v>
      </c>
      <c r="C6909" s="1" t="str">
        <f t="shared" si="107"/>
        <v>21231</v>
      </c>
      <c r="D6909" t="s">
        <v>250</v>
      </c>
      <c r="E6909" t="s">
        <v>120</v>
      </c>
      <c r="F6909" t="s">
        <v>115</v>
      </c>
      <c r="G6909">
        <v>30.5</v>
      </c>
      <c r="H6909">
        <v>448.45</v>
      </c>
      <c r="I6909" t="s">
        <v>11</v>
      </c>
      <c r="J6909" t="str">
        <f>_xlfn.XLOOKUP(Table1_1[[#This Row],[Analyte]],[1]analyte_order!$B:$B,[1]analyte_order!$C:$C)</f>
        <v>335-67-1</v>
      </c>
      <c r="K6909">
        <f>_xlfn.XLOOKUP(Table1_1[[#This Row],[CAS_rn]],[1]analyte_order!$C:$C,[1]analyte_order!$E:$E)</f>
        <v>5</v>
      </c>
      <c r="L6909" s="3">
        <v>4.4850000000000001E-2</v>
      </c>
    </row>
    <row r="6910" spans="1:12" x14ac:dyDescent="0.3">
      <c r="A6910" t="s">
        <v>309</v>
      </c>
      <c r="B6910" s="1">
        <v>44427</v>
      </c>
      <c r="C6910" s="1" t="str">
        <f t="shared" si="107"/>
        <v>21231</v>
      </c>
      <c r="D6910" t="s">
        <v>250</v>
      </c>
      <c r="E6910" t="s">
        <v>120</v>
      </c>
      <c r="F6910" t="s">
        <v>115</v>
      </c>
      <c r="G6910">
        <v>30.5</v>
      </c>
      <c r="H6910">
        <v>448.45</v>
      </c>
      <c r="I6910" t="s">
        <v>12</v>
      </c>
      <c r="J6910" t="str">
        <f>_xlfn.XLOOKUP(Table1_1[[#This Row],[Analyte]],[1]analyte_order!$B:$B,[1]analyte_order!$C:$C)</f>
        <v>375-95-1</v>
      </c>
      <c r="K6910">
        <f>_xlfn.XLOOKUP(Table1_1[[#This Row],[CAS_rn]],[1]analyte_order!$C:$C,[1]analyte_order!$E:$E)</f>
        <v>6</v>
      </c>
      <c r="L6910" s="3">
        <v>4.4850000000000001E-2</v>
      </c>
    </row>
    <row r="6911" spans="1:12" x14ac:dyDescent="0.3">
      <c r="A6911" t="s">
        <v>309</v>
      </c>
      <c r="B6911" s="1">
        <v>44427</v>
      </c>
      <c r="C6911" s="1" t="str">
        <f t="shared" si="107"/>
        <v>21231</v>
      </c>
      <c r="D6911" t="s">
        <v>250</v>
      </c>
      <c r="E6911" t="s">
        <v>120</v>
      </c>
      <c r="F6911" t="s">
        <v>115</v>
      </c>
      <c r="G6911">
        <v>30.5</v>
      </c>
      <c r="H6911">
        <v>448.45</v>
      </c>
      <c r="I6911" t="s">
        <v>19</v>
      </c>
      <c r="J6911" t="str">
        <f>_xlfn.XLOOKUP(Table1_1[[#This Row],[Analyte]],[1]analyte_order!$B:$B,[1]analyte_order!$C:$C)</f>
        <v>335-76-2</v>
      </c>
      <c r="K6911">
        <f>_xlfn.XLOOKUP(Table1_1[[#This Row],[CAS_rn]],[1]analyte_order!$C:$C,[1]analyte_order!$E:$E)</f>
        <v>7</v>
      </c>
      <c r="L6911" s="3">
        <v>2.13</v>
      </c>
    </row>
    <row r="6912" spans="1:12" x14ac:dyDescent="0.3">
      <c r="A6912" t="s">
        <v>309</v>
      </c>
      <c r="B6912" s="1">
        <v>44427</v>
      </c>
      <c r="C6912" s="1" t="str">
        <f t="shared" si="107"/>
        <v>21231</v>
      </c>
      <c r="D6912" t="s">
        <v>250</v>
      </c>
      <c r="E6912" t="s">
        <v>120</v>
      </c>
      <c r="F6912" t="s">
        <v>115</v>
      </c>
      <c r="G6912">
        <v>30.5</v>
      </c>
      <c r="H6912">
        <v>448.45</v>
      </c>
      <c r="I6912" t="s">
        <v>20</v>
      </c>
      <c r="J6912" t="str">
        <f>_xlfn.XLOOKUP(Table1_1[[#This Row],[Analyte]],[1]analyte_order!$B:$B,[1]analyte_order!$C:$C)</f>
        <v>2058-94-8</v>
      </c>
      <c r="K6912">
        <f>_xlfn.XLOOKUP(Table1_1[[#This Row],[CAS_rn]],[1]analyte_order!$C:$C,[1]analyte_order!$E:$E)</f>
        <v>8</v>
      </c>
      <c r="L6912" s="3">
        <v>4.57</v>
      </c>
    </row>
    <row r="6913" spans="1:12" x14ac:dyDescent="0.3">
      <c r="A6913" t="s">
        <v>309</v>
      </c>
      <c r="B6913" s="1">
        <v>44427</v>
      </c>
      <c r="C6913" s="1" t="str">
        <f t="shared" si="107"/>
        <v>21231</v>
      </c>
      <c r="D6913" t="s">
        <v>250</v>
      </c>
      <c r="E6913" t="s">
        <v>120</v>
      </c>
      <c r="F6913" t="s">
        <v>115</v>
      </c>
      <c r="G6913">
        <v>30.5</v>
      </c>
      <c r="H6913">
        <v>448.45</v>
      </c>
      <c r="I6913" t="s">
        <v>21</v>
      </c>
      <c r="J6913" t="str">
        <f>_xlfn.XLOOKUP(Table1_1[[#This Row],[Analyte]],[1]analyte_order!$B:$B,[1]analyte_order!$C:$C)</f>
        <v>307-55-1</v>
      </c>
      <c r="K6913">
        <f>_xlfn.XLOOKUP(Table1_1[[#This Row],[CAS_rn]],[1]analyte_order!$C:$C,[1]analyte_order!$E:$E)</f>
        <v>9</v>
      </c>
      <c r="L6913" s="3">
        <v>5.26</v>
      </c>
    </row>
    <row r="6914" spans="1:12" x14ac:dyDescent="0.3">
      <c r="A6914" t="s">
        <v>309</v>
      </c>
      <c r="B6914" s="1">
        <v>44427</v>
      </c>
      <c r="C6914" s="1" t="str">
        <f t="shared" ref="C6914:C6977" si="108">TEXT(B6914,"yy")&amp;TEXT((B6914-DATEVALUE("1/1/"&amp;TEXT(B6914,"yy"))+1),"000")</f>
        <v>21231</v>
      </c>
      <c r="D6914" t="s">
        <v>250</v>
      </c>
      <c r="E6914" t="s">
        <v>120</v>
      </c>
      <c r="F6914" t="s">
        <v>115</v>
      </c>
      <c r="G6914">
        <v>30.5</v>
      </c>
      <c r="H6914">
        <v>448.45</v>
      </c>
      <c r="I6914" t="s">
        <v>22</v>
      </c>
      <c r="J6914" t="str">
        <f>_xlfn.XLOOKUP(Table1_1[[#This Row],[Analyte]],[1]analyte_order!$B:$B,[1]analyte_order!$C:$C)</f>
        <v>72629-94-8</v>
      </c>
      <c r="K6914">
        <f>_xlfn.XLOOKUP(Table1_1[[#This Row],[CAS_rn]],[1]analyte_order!$C:$C,[1]analyte_order!$E:$E)</f>
        <v>10</v>
      </c>
      <c r="L6914" s="3">
        <v>4.0599999999999996</v>
      </c>
    </row>
    <row r="6915" spans="1:12" x14ac:dyDescent="0.3">
      <c r="A6915" t="s">
        <v>309</v>
      </c>
      <c r="B6915" s="1">
        <v>44427</v>
      </c>
      <c r="C6915" s="1" t="str">
        <f t="shared" si="108"/>
        <v>21231</v>
      </c>
      <c r="D6915" t="s">
        <v>250</v>
      </c>
      <c r="E6915" t="s">
        <v>120</v>
      </c>
      <c r="F6915" t="s">
        <v>115</v>
      </c>
      <c r="G6915">
        <v>30.5</v>
      </c>
      <c r="H6915">
        <v>448.45</v>
      </c>
      <c r="I6915" t="s">
        <v>23</v>
      </c>
      <c r="J6915" t="str">
        <f>_xlfn.XLOOKUP(Table1_1[[#This Row],[Analyte]],[1]analyte_order!$B:$B,[1]analyte_order!$C:$C)</f>
        <v>376-06-7</v>
      </c>
      <c r="K6915">
        <f>_xlfn.XLOOKUP(Table1_1[[#This Row],[CAS_rn]],[1]analyte_order!$C:$C,[1]analyte_order!$E:$E)</f>
        <v>11</v>
      </c>
      <c r="L6915" s="3">
        <v>3.58</v>
      </c>
    </row>
    <row r="6916" spans="1:12" x14ac:dyDescent="0.3">
      <c r="A6916" t="s">
        <v>309</v>
      </c>
      <c r="B6916" s="1">
        <v>44427</v>
      </c>
      <c r="C6916" s="1" t="str">
        <f t="shared" si="108"/>
        <v>21231</v>
      </c>
      <c r="D6916" t="s">
        <v>250</v>
      </c>
      <c r="E6916" t="s">
        <v>120</v>
      </c>
      <c r="F6916" t="s">
        <v>115</v>
      </c>
      <c r="G6916">
        <v>30.5</v>
      </c>
      <c r="H6916">
        <v>448.45</v>
      </c>
      <c r="I6916" t="s">
        <v>24</v>
      </c>
      <c r="J6916" t="str">
        <f>_xlfn.XLOOKUP(Table1_1[[#This Row],[Analyte]],[1]analyte_order!$B:$B,[1]analyte_order!$C:$C)</f>
        <v>67905-19-5</v>
      </c>
      <c r="K6916">
        <f>_xlfn.XLOOKUP(Table1_1[[#This Row],[CAS_rn]],[1]analyte_order!$C:$C,[1]analyte_order!$E:$E)</f>
        <v>12</v>
      </c>
      <c r="L6916" s="3">
        <v>9.2999999999999999E-2</v>
      </c>
    </row>
    <row r="6917" spans="1:12" x14ac:dyDescent="0.3">
      <c r="A6917" t="s">
        <v>309</v>
      </c>
      <c r="B6917" s="1">
        <v>44427</v>
      </c>
      <c r="C6917" s="1" t="str">
        <f t="shared" si="108"/>
        <v>21231</v>
      </c>
      <c r="D6917" t="s">
        <v>250</v>
      </c>
      <c r="E6917" t="s">
        <v>120</v>
      </c>
      <c r="F6917" t="s">
        <v>115</v>
      </c>
      <c r="G6917">
        <v>30.5</v>
      </c>
      <c r="H6917">
        <v>448.45</v>
      </c>
      <c r="I6917" t="s">
        <v>13</v>
      </c>
      <c r="J6917" t="str">
        <f>_xlfn.XLOOKUP(Table1_1[[#This Row],[Analyte]],[1]analyte_order!$B:$B,[1]analyte_order!$C:$C)</f>
        <v>375-73-5</v>
      </c>
      <c r="K6917">
        <f>_xlfn.XLOOKUP(Table1_1[[#This Row],[CAS_rn]],[1]analyte_order!$C:$C,[1]analyte_order!$E:$E)</f>
        <v>14</v>
      </c>
      <c r="L6917" s="3">
        <v>4.4850000000000001E-2</v>
      </c>
    </row>
    <row r="6918" spans="1:12" x14ac:dyDescent="0.3">
      <c r="A6918" t="s">
        <v>309</v>
      </c>
      <c r="B6918" s="1">
        <v>44427</v>
      </c>
      <c r="C6918" s="1" t="str">
        <f t="shared" si="108"/>
        <v>21231</v>
      </c>
      <c r="D6918" t="s">
        <v>250</v>
      </c>
      <c r="E6918" t="s">
        <v>120</v>
      </c>
      <c r="F6918" t="s">
        <v>115</v>
      </c>
      <c r="G6918">
        <v>30.5</v>
      </c>
      <c r="H6918">
        <v>448.45</v>
      </c>
      <c r="I6918" t="s">
        <v>14</v>
      </c>
      <c r="J6918" t="str">
        <f>_xlfn.XLOOKUP(Table1_1[[#This Row],[Analyte]],[1]analyte_order!$B:$B,[1]analyte_order!$C:$C)</f>
        <v>2706-91-4</v>
      </c>
      <c r="K6918">
        <f>_xlfn.XLOOKUP(Table1_1[[#This Row],[CAS_rn]],[1]analyte_order!$C:$C,[1]analyte_order!$E:$E)</f>
        <v>15</v>
      </c>
      <c r="L6918" s="3">
        <v>0.112</v>
      </c>
    </row>
    <row r="6919" spans="1:12" x14ac:dyDescent="0.3">
      <c r="A6919" t="s">
        <v>309</v>
      </c>
      <c r="B6919" s="1">
        <v>44427</v>
      </c>
      <c r="C6919" s="1" t="str">
        <f t="shared" si="108"/>
        <v>21231</v>
      </c>
      <c r="D6919" t="s">
        <v>250</v>
      </c>
      <c r="E6919" t="s">
        <v>120</v>
      </c>
      <c r="F6919" t="s">
        <v>115</v>
      </c>
      <c r="G6919">
        <v>30.5</v>
      </c>
      <c r="H6919">
        <v>448.45</v>
      </c>
      <c r="I6919" t="s">
        <v>15</v>
      </c>
      <c r="J6919" t="str">
        <f>_xlfn.XLOOKUP(Table1_1[[#This Row],[Analyte]],[1]analyte_order!$B:$B,[1]analyte_order!$C:$C)</f>
        <v>355-46-4</v>
      </c>
      <c r="K6919">
        <f>_xlfn.XLOOKUP(Table1_1[[#This Row],[CAS_rn]],[1]analyte_order!$C:$C,[1]analyte_order!$E:$E)</f>
        <v>16</v>
      </c>
      <c r="L6919" s="3">
        <v>1.29</v>
      </c>
    </row>
    <row r="6920" spans="1:12" x14ac:dyDescent="0.3">
      <c r="A6920" t="s">
        <v>309</v>
      </c>
      <c r="B6920" s="1">
        <v>44427</v>
      </c>
      <c r="C6920" s="1" t="str">
        <f t="shared" si="108"/>
        <v>21231</v>
      </c>
      <c r="D6920" t="s">
        <v>250</v>
      </c>
      <c r="E6920" t="s">
        <v>120</v>
      </c>
      <c r="F6920" t="s">
        <v>115</v>
      </c>
      <c r="G6920">
        <v>30.5</v>
      </c>
      <c r="H6920">
        <v>448.45</v>
      </c>
      <c r="I6920" t="s">
        <v>16</v>
      </c>
      <c r="J6920" t="str">
        <f>_xlfn.XLOOKUP(Table1_1[[#This Row],[Analyte]],[1]analyte_order!$B:$B,[1]analyte_order!$C:$C)</f>
        <v>375-92-8</v>
      </c>
      <c r="K6920">
        <f>_xlfn.XLOOKUP(Table1_1[[#This Row],[CAS_rn]],[1]analyte_order!$C:$C,[1]analyte_order!$E:$E)</f>
        <v>17</v>
      </c>
      <c r="L6920" s="3">
        <v>0.377</v>
      </c>
    </row>
    <row r="6921" spans="1:12" x14ac:dyDescent="0.3">
      <c r="A6921" t="s">
        <v>309</v>
      </c>
      <c r="B6921" s="1">
        <v>44427</v>
      </c>
      <c r="C6921" s="1" t="str">
        <f t="shared" si="108"/>
        <v>21231</v>
      </c>
      <c r="D6921" t="s">
        <v>250</v>
      </c>
      <c r="E6921" t="s">
        <v>120</v>
      </c>
      <c r="F6921" t="s">
        <v>115</v>
      </c>
      <c r="G6921">
        <v>30.5</v>
      </c>
      <c r="H6921">
        <v>448.45</v>
      </c>
      <c r="I6921" t="s">
        <v>17</v>
      </c>
      <c r="J6921" t="str">
        <f>_xlfn.XLOOKUP(Table1_1[[#This Row],[Analyte]],[1]analyte_order!$B:$B,[1]analyte_order!$C:$C)</f>
        <v>1763-23-1</v>
      </c>
      <c r="K6921">
        <f>_xlfn.XLOOKUP(Table1_1[[#This Row],[CAS_rn]],[1]analyte_order!$C:$C,[1]analyte_order!$E:$E)</f>
        <v>18</v>
      </c>
      <c r="L6921" s="3">
        <v>830</v>
      </c>
    </row>
    <row r="6922" spans="1:12" x14ac:dyDescent="0.3">
      <c r="A6922" t="s">
        <v>309</v>
      </c>
      <c r="B6922" s="1">
        <v>44427</v>
      </c>
      <c r="C6922" s="1" t="str">
        <f t="shared" si="108"/>
        <v>21231</v>
      </c>
      <c r="D6922" t="s">
        <v>250</v>
      </c>
      <c r="E6922" t="s">
        <v>120</v>
      </c>
      <c r="F6922" t="s">
        <v>115</v>
      </c>
      <c r="G6922">
        <v>30.5</v>
      </c>
      <c r="H6922">
        <v>448.45</v>
      </c>
      <c r="I6922" t="s">
        <v>25</v>
      </c>
      <c r="J6922" t="str">
        <f>_xlfn.XLOOKUP(Table1_1[[#This Row],[Analyte]],[1]analyte_order!$B:$B,[1]analyte_order!$C:$C)</f>
        <v>68259-12-1</v>
      </c>
      <c r="K6922">
        <f>_xlfn.XLOOKUP(Table1_1[[#This Row],[CAS_rn]],[1]analyte_order!$C:$C,[1]analyte_order!$E:$E)</f>
        <v>19</v>
      </c>
      <c r="L6922" s="3">
        <v>6.41</v>
      </c>
    </row>
    <row r="6923" spans="1:12" x14ac:dyDescent="0.3">
      <c r="A6923" t="s">
        <v>309</v>
      </c>
      <c r="B6923" s="1">
        <v>44427</v>
      </c>
      <c r="C6923" s="1" t="str">
        <f t="shared" si="108"/>
        <v>21231</v>
      </c>
      <c r="D6923" t="s">
        <v>250</v>
      </c>
      <c r="E6923" t="s">
        <v>120</v>
      </c>
      <c r="F6923" t="s">
        <v>115</v>
      </c>
      <c r="G6923">
        <v>30.5</v>
      </c>
      <c r="H6923">
        <v>448.45</v>
      </c>
      <c r="I6923" t="s">
        <v>26</v>
      </c>
      <c r="J6923" t="str">
        <f>_xlfn.XLOOKUP(Table1_1[[#This Row],[Analyte]],[1]analyte_order!$B:$B,[1]analyte_order!$C:$C)</f>
        <v>335-77-3</v>
      </c>
      <c r="K6923">
        <f>_xlfn.XLOOKUP(Table1_1[[#This Row],[CAS_rn]],[1]analyte_order!$C:$C,[1]analyte_order!$E:$E)</f>
        <v>20</v>
      </c>
      <c r="L6923" s="3">
        <v>10.199999999999999</v>
      </c>
    </row>
    <row r="6924" spans="1:12" x14ac:dyDescent="0.3">
      <c r="A6924" t="s">
        <v>309</v>
      </c>
      <c r="B6924" s="1">
        <v>44427</v>
      </c>
      <c r="C6924" s="1" t="str">
        <f t="shared" si="108"/>
        <v>21231</v>
      </c>
      <c r="D6924" t="s">
        <v>250</v>
      </c>
      <c r="E6924" t="s">
        <v>120</v>
      </c>
      <c r="F6924" t="s">
        <v>115</v>
      </c>
      <c r="G6924">
        <v>30.5</v>
      </c>
      <c r="H6924">
        <v>448.45</v>
      </c>
      <c r="I6924" t="s">
        <v>27</v>
      </c>
      <c r="J6924" t="str">
        <f>_xlfn.XLOOKUP(Table1_1[[#This Row],[Analyte]],[1]analyte_order!$B:$B,[1]analyte_order!$C:$C)</f>
        <v>79780-39-5</v>
      </c>
      <c r="K6924">
        <f>_xlfn.XLOOKUP(Table1_1[[#This Row],[CAS_rn]],[1]analyte_order!$C:$C,[1]analyte_order!$E:$E)</f>
        <v>21</v>
      </c>
      <c r="L6924" s="3">
        <v>3.18</v>
      </c>
    </row>
    <row r="6925" spans="1:12" x14ac:dyDescent="0.3">
      <c r="A6925" t="s">
        <v>309</v>
      </c>
      <c r="B6925" s="1">
        <v>44427</v>
      </c>
      <c r="C6925" s="1" t="str">
        <f t="shared" si="108"/>
        <v>21231</v>
      </c>
      <c r="D6925" t="s">
        <v>250</v>
      </c>
      <c r="E6925" t="s">
        <v>120</v>
      </c>
      <c r="F6925" t="s">
        <v>115</v>
      </c>
      <c r="G6925">
        <v>30.5</v>
      </c>
      <c r="H6925">
        <v>448.45</v>
      </c>
      <c r="I6925" t="s">
        <v>28</v>
      </c>
      <c r="J6925" t="str">
        <f>_xlfn.XLOOKUP(Table1_1[[#This Row],[Analyte]],[1]analyte_order!$B:$B,[1]analyte_order!$C:$C)</f>
        <v>757124-72-4</v>
      </c>
      <c r="K6925">
        <f>_xlfn.XLOOKUP(Table1_1[[#This Row],[CAS_rn]],[1]analyte_order!$C:$C,[1]analyte_order!$E:$E)</f>
        <v>22</v>
      </c>
      <c r="L6925" s="3">
        <v>0.224</v>
      </c>
    </row>
    <row r="6926" spans="1:12" x14ac:dyDescent="0.3">
      <c r="A6926" t="s">
        <v>309</v>
      </c>
      <c r="B6926" s="1">
        <v>44427</v>
      </c>
      <c r="C6926" s="1" t="str">
        <f t="shared" si="108"/>
        <v>21231</v>
      </c>
      <c r="D6926" t="s">
        <v>250</v>
      </c>
      <c r="E6926" t="s">
        <v>120</v>
      </c>
      <c r="F6926" t="s">
        <v>115</v>
      </c>
      <c r="G6926">
        <v>30.5</v>
      </c>
      <c r="H6926">
        <v>448.45</v>
      </c>
      <c r="I6926" t="s">
        <v>18</v>
      </c>
      <c r="J6926" t="str">
        <f>_xlfn.XLOOKUP(Table1_1[[#This Row],[Analyte]],[1]analyte_order!$B:$B,[1]analyte_order!$C:$C)</f>
        <v>27619-97-2</v>
      </c>
      <c r="K6926">
        <f>_xlfn.XLOOKUP(Table1_1[[#This Row],[CAS_rn]],[1]analyte_order!$C:$C,[1]analyte_order!$E:$E)</f>
        <v>23</v>
      </c>
      <c r="L6926" s="3">
        <v>4.4850000000000001E-2</v>
      </c>
    </row>
    <row r="6927" spans="1:12" x14ac:dyDescent="0.3">
      <c r="A6927" t="s">
        <v>309</v>
      </c>
      <c r="B6927" s="1">
        <v>44427</v>
      </c>
      <c r="C6927" s="1" t="str">
        <f t="shared" si="108"/>
        <v>21231</v>
      </c>
      <c r="D6927" t="s">
        <v>250</v>
      </c>
      <c r="E6927" t="s">
        <v>120</v>
      </c>
      <c r="F6927" t="s">
        <v>115</v>
      </c>
      <c r="G6927">
        <v>30.5</v>
      </c>
      <c r="H6927">
        <v>448.45</v>
      </c>
      <c r="I6927" t="s">
        <v>29</v>
      </c>
      <c r="J6927" t="str">
        <f>_xlfn.XLOOKUP(Table1_1[[#This Row],[Analyte]],[1]analyte_order!$B:$B,[1]analyte_order!$C:$C)</f>
        <v>39108-34-4</v>
      </c>
      <c r="K6927">
        <f>_xlfn.XLOOKUP(Table1_1[[#This Row],[CAS_rn]],[1]analyte_order!$C:$C,[1]analyte_order!$E:$E)</f>
        <v>24</v>
      </c>
      <c r="L6927" s="3">
        <v>9.2999999999999999E-2</v>
      </c>
    </row>
    <row r="6928" spans="1:12" x14ac:dyDescent="0.3">
      <c r="A6928" t="s">
        <v>309</v>
      </c>
      <c r="B6928" s="1">
        <v>44427</v>
      </c>
      <c r="C6928" s="1" t="str">
        <f t="shared" si="108"/>
        <v>21231</v>
      </c>
      <c r="D6928" t="s">
        <v>250</v>
      </c>
      <c r="E6928" t="s">
        <v>120</v>
      </c>
      <c r="F6928" t="s">
        <v>115</v>
      </c>
      <c r="G6928">
        <v>30.5</v>
      </c>
      <c r="H6928">
        <v>448.45</v>
      </c>
      <c r="I6928" t="s">
        <v>30</v>
      </c>
      <c r="J6928" t="str">
        <f>_xlfn.XLOOKUP(Table1_1[[#This Row],[Analyte]],[1]analyte_order!$B:$B,[1]analyte_order!$C:$C)</f>
        <v>120226-60-0</v>
      </c>
      <c r="K6928">
        <f>_xlfn.XLOOKUP(Table1_1[[#This Row],[CAS_rn]],[1]analyte_order!$C:$C,[1]analyte_order!$E:$E)</f>
        <v>25</v>
      </c>
      <c r="L6928" s="3">
        <v>1.66</v>
      </c>
    </row>
    <row r="6929" spans="1:12" x14ac:dyDescent="0.3">
      <c r="A6929" t="s">
        <v>309</v>
      </c>
      <c r="B6929" s="1">
        <v>44427</v>
      </c>
      <c r="C6929" s="1" t="str">
        <f t="shared" si="108"/>
        <v>21231</v>
      </c>
      <c r="D6929" t="s">
        <v>250</v>
      </c>
      <c r="E6929" t="s">
        <v>120</v>
      </c>
      <c r="F6929" t="s">
        <v>115</v>
      </c>
      <c r="G6929">
        <v>30.5</v>
      </c>
      <c r="H6929">
        <v>448.45</v>
      </c>
      <c r="I6929" t="s">
        <v>31</v>
      </c>
      <c r="J6929" t="str">
        <f>_xlfn.XLOOKUP(Table1_1[[#This Row],[Analyte]],[1]analyte_order!$B:$B,[1]analyte_order!$C:$C)</f>
        <v>2355-31-9</v>
      </c>
      <c r="K6929">
        <f>_xlfn.XLOOKUP(Table1_1[[#This Row],[CAS_rn]],[1]analyte_order!$C:$C,[1]analyte_order!$E:$E)</f>
        <v>26</v>
      </c>
      <c r="L6929" s="3">
        <v>0.112</v>
      </c>
    </row>
    <row r="6930" spans="1:12" x14ac:dyDescent="0.3">
      <c r="A6930" t="s">
        <v>309</v>
      </c>
      <c r="B6930" s="1">
        <v>44427</v>
      </c>
      <c r="C6930" s="1" t="str">
        <f t="shared" si="108"/>
        <v>21231</v>
      </c>
      <c r="D6930" t="s">
        <v>250</v>
      </c>
      <c r="E6930" t="s">
        <v>120</v>
      </c>
      <c r="F6930" t="s">
        <v>115</v>
      </c>
      <c r="G6930">
        <v>30.5</v>
      </c>
      <c r="H6930">
        <v>448.45</v>
      </c>
      <c r="I6930" t="s">
        <v>32</v>
      </c>
      <c r="J6930" t="str">
        <f>_xlfn.XLOOKUP(Table1_1[[#This Row],[Analyte]],[1]analyte_order!$B:$B,[1]analyte_order!$C:$C)</f>
        <v>2991-50-6</v>
      </c>
      <c r="K6930">
        <f>_xlfn.XLOOKUP(Table1_1[[#This Row],[CAS_rn]],[1]analyte_order!$C:$C,[1]analyte_order!$E:$E)</f>
        <v>27</v>
      </c>
      <c r="L6930" s="3">
        <v>4.4850000000000001E-2</v>
      </c>
    </row>
    <row r="6931" spans="1:12" x14ac:dyDescent="0.3">
      <c r="A6931" t="s">
        <v>309</v>
      </c>
      <c r="B6931" s="1">
        <v>44427</v>
      </c>
      <c r="C6931" s="1" t="str">
        <f t="shared" si="108"/>
        <v>21231</v>
      </c>
      <c r="D6931" t="s">
        <v>250</v>
      </c>
      <c r="E6931" t="s">
        <v>120</v>
      </c>
      <c r="F6931" t="s">
        <v>115</v>
      </c>
      <c r="G6931">
        <v>30.5</v>
      </c>
      <c r="H6931">
        <v>448.45</v>
      </c>
      <c r="I6931" t="s">
        <v>33</v>
      </c>
      <c r="J6931" t="str">
        <f>_xlfn.XLOOKUP(Table1_1[[#This Row],[Analyte]],[1]analyte_order!$B:$B,[1]analyte_order!$C:$C)</f>
        <v>754-91-6</v>
      </c>
      <c r="K6931">
        <f>_xlfn.XLOOKUP(Table1_1[[#This Row],[CAS_rn]],[1]analyte_order!$C:$C,[1]analyte_order!$E:$E)</f>
        <v>28</v>
      </c>
      <c r="L6931" s="3">
        <v>0.25700000000000001</v>
      </c>
    </row>
    <row r="6932" spans="1:12" x14ac:dyDescent="0.3">
      <c r="A6932" t="s">
        <v>309</v>
      </c>
      <c r="B6932" s="1">
        <v>44427</v>
      </c>
      <c r="C6932" s="1" t="str">
        <f t="shared" si="108"/>
        <v>21231</v>
      </c>
      <c r="D6932" t="s">
        <v>250</v>
      </c>
      <c r="E6932" t="s">
        <v>120</v>
      </c>
      <c r="F6932" t="s">
        <v>115</v>
      </c>
      <c r="G6932">
        <v>30.5</v>
      </c>
      <c r="H6932">
        <v>448.45</v>
      </c>
      <c r="I6932" t="s">
        <v>34</v>
      </c>
      <c r="J6932" t="str">
        <f>_xlfn.XLOOKUP(Table1_1[[#This Row],[Analyte]],[1]analyte_order!$B:$B,[1]analyte_order!$C:$C)</f>
        <v>2806-24-8</v>
      </c>
      <c r="K6932">
        <f>_xlfn.XLOOKUP(Table1_1[[#This Row],[CAS_rn]],[1]analyte_order!$C:$C,[1]analyte_order!$E:$E)</f>
        <v>29</v>
      </c>
      <c r="L6932" s="3">
        <v>0.112</v>
      </c>
    </row>
    <row r="6933" spans="1:12" x14ac:dyDescent="0.3">
      <c r="A6933" t="s">
        <v>309</v>
      </c>
      <c r="B6933" s="1">
        <v>44427</v>
      </c>
      <c r="C6933" s="1" t="str">
        <f t="shared" si="108"/>
        <v>21231</v>
      </c>
      <c r="D6933" t="s">
        <v>250</v>
      </c>
      <c r="E6933" t="s">
        <v>120</v>
      </c>
      <c r="F6933" t="s">
        <v>115</v>
      </c>
      <c r="G6933">
        <v>30.5</v>
      </c>
      <c r="H6933">
        <v>448.45</v>
      </c>
      <c r="I6933" t="s">
        <v>35</v>
      </c>
      <c r="J6933" t="str">
        <f>_xlfn.XLOOKUP(Table1_1[[#This Row],[Analyte]],[1]analyte_order!$B:$B,[1]analyte_order!$C:$C)</f>
        <v>31506-32-8</v>
      </c>
      <c r="K6933">
        <f>_xlfn.XLOOKUP(Table1_1[[#This Row],[CAS_rn]],[1]analyte_order!$C:$C,[1]analyte_order!$E:$E)</f>
        <v>30</v>
      </c>
      <c r="L6933" s="3">
        <v>0.224</v>
      </c>
    </row>
    <row r="6934" spans="1:12" x14ac:dyDescent="0.3">
      <c r="A6934" t="s">
        <v>309</v>
      </c>
      <c r="B6934" s="1">
        <v>44427</v>
      </c>
      <c r="C6934" s="1" t="str">
        <f t="shared" si="108"/>
        <v>21231</v>
      </c>
      <c r="D6934" t="s">
        <v>250</v>
      </c>
      <c r="E6934" t="s">
        <v>120</v>
      </c>
      <c r="F6934" t="s">
        <v>115</v>
      </c>
      <c r="G6934">
        <v>30.5</v>
      </c>
      <c r="H6934">
        <v>448.45</v>
      </c>
      <c r="I6934" t="s">
        <v>36</v>
      </c>
      <c r="J6934" t="str">
        <f>_xlfn.XLOOKUP(Table1_1[[#This Row],[Analyte]],[1]analyte_order!$B:$B,[1]analyte_order!$C:$C)</f>
        <v>4151-50-2</v>
      </c>
      <c r="K6934">
        <f>_xlfn.XLOOKUP(Table1_1[[#This Row],[CAS_rn]],[1]analyte_order!$C:$C,[1]analyte_order!$E:$E)</f>
        <v>31</v>
      </c>
      <c r="L6934" s="3">
        <v>4.4850000000000001E-2</v>
      </c>
    </row>
    <row r="6935" spans="1:12" x14ac:dyDescent="0.3">
      <c r="A6935" t="s">
        <v>309</v>
      </c>
      <c r="B6935" s="1">
        <v>44427</v>
      </c>
      <c r="C6935" s="1" t="str">
        <f t="shared" si="108"/>
        <v>21231</v>
      </c>
      <c r="D6935" t="s">
        <v>250</v>
      </c>
      <c r="E6935" t="s">
        <v>120</v>
      </c>
      <c r="F6935" t="s">
        <v>115</v>
      </c>
      <c r="G6935">
        <v>30.5</v>
      </c>
      <c r="H6935">
        <v>448.45</v>
      </c>
      <c r="I6935" t="s">
        <v>37</v>
      </c>
      <c r="J6935" t="str">
        <f>_xlfn.XLOOKUP(Table1_1[[#This Row],[Analyte]],[1]analyte_order!$B:$B,[1]analyte_order!$C:$C)</f>
        <v>13252-13-6</v>
      </c>
      <c r="K6935">
        <f>_xlfn.XLOOKUP(Table1_1[[#This Row],[CAS_rn]],[1]analyte_order!$C:$C,[1]analyte_order!$E:$E)</f>
        <v>34</v>
      </c>
      <c r="L6935" s="3">
        <v>4.4850000000000001E-2</v>
      </c>
    </row>
    <row r="6936" spans="1:12" x14ac:dyDescent="0.3">
      <c r="A6936" t="s">
        <v>309</v>
      </c>
      <c r="B6936" s="1">
        <v>44427</v>
      </c>
      <c r="C6936" s="1" t="str">
        <f t="shared" si="108"/>
        <v>21231</v>
      </c>
      <c r="D6936" t="s">
        <v>250</v>
      </c>
      <c r="E6936" t="s">
        <v>120</v>
      </c>
      <c r="F6936" t="s">
        <v>115</v>
      </c>
      <c r="G6936">
        <v>30.5</v>
      </c>
      <c r="H6936">
        <v>448.45</v>
      </c>
      <c r="I6936" t="s">
        <v>38</v>
      </c>
      <c r="J6936" t="str">
        <f>_xlfn.XLOOKUP(Table1_1[[#This Row],[Analyte]],[1]analyte_order!$B:$B,[1]analyte_order!$C:$C)</f>
        <v>919005-14-4</v>
      </c>
      <c r="K6936">
        <f>_xlfn.XLOOKUP(Table1_1[[#This Row],[CAS_rn]],[1]analyte_order!$C:$C,[1]analyte_order!$E:$E)</f>
        <v>35</v>
      </c>
      <c r="L6936" s="3">
        <v>4.4850000000000001E-2</v>
      </c>
    </row>
    <row r="6937" spans="1:12" x14ac:dyDescent="0.3">
      <c r="A6937" t="s">
        <v>309</v>
      </c>
      <c r="B6937" s="1">
        <v>44427</v>
      </c>
      <c r="C6937" s="1" t="str">
        <f t="shared" si="108"/>
        <v>21231</v>
      </c>
      <c r="D6937" t="s">
        <v>250</v>
      </c>
      <c r="E6937" t="s">
        <v>120</v>
      </c>
      <c r="F6937" t="s">
        <v>115</v>
      </c>
      <c r="G6937">
        <v>30.5</v>
      </c>
      <c r="H6937">
        <v>448.45</v>
      </c>
      <c r="I6937" t="s">
        <v>39</v>
      </c>
      <c r="J6937" t="str">
        <f>_xlfn.XLOOKUP(Table1_1[[#This Row],[Analyte]],[1]analyte_order!$B:$B,[1]analyte_order!$C:$C)</f>
        <v>756426-58-1</v>
      </c>
      <c r="K6937">
        <f>_xlfn.XLOOKUP(Table1_1[[#This Row],[CAS_rn]],[1]analyte_order!$C:$C,[1]analyte_order!$E:$E)</f>
        <v>36</v>
      </c>
      <c r="L6937" s="3">
        <v>0.224</v>
      </c>
    </row>
    <row r="6938" spans="1:12" x14ac:dyDescent="0.3">
      <c r="A6938" t="s">
        <v>309</v>
      </c>
      <c r="B6938" s="1">
        <v>44427</v>
      </c>
      <c r="C6938" s="1" t="str">
        <f t="shared" si="108"/>
        <v>21231</v>
      </c>
      <c r="D6938" t="s">
        <v>250</v>
      </c>
      <c r="E6938" t="s">
        <v>120</v>
      </c>
      <c r="F6938" t="s">
        <v>115</v>
      </c>
      <c r="G6938">
        <v>30.5</v>
      </c>
      <c r="H6938">
        <v>448.45</v>
      </c>
      <c r="I6938" t="s">
        <v>40</v>
      </c>
      <c r="J6938" t="str">
        <f>_xlfn.XLOOKUP(Table1_1[[#This Row],[Analyte]],[1]analyte_order!$B:$B,[1]analyte_order!$C:$C)</f>
        <v>763051-92-9</v>
      </c>
      <c r="K6938">
        <f>_xlfn.XLOOKUP(Table1_1[[#This Row],[CAS_rn]],[1]analyte_order!$C:$C,[1]analyte_order!$E:$E)</f>
        <v>37</v>
      </c>
      <c r="L6938" s="3">
        <v>0.224</v>
      </c>
    </row>
    <row r="6939" spans="1:12" x14ac:dyDescent="0.3">
      <c r="A6939" t="s">
        <v>309</v>
      </c>
      <c r="B6939" s="1">
        <v>44427</v>
      </c>
      <c r="C6939" s="1" t="str">
        <f t="shared" si="108"/>
        <v>21231</v>
      </c>
      <c r="D6939" t="s">
        <v>250</v>
      </c>
      <c r="E6939" t="s">
        <v>120</v>
      </c>
      <c r="F6939" t="s">
        <v>115</v>
      </c>
      <c r="G6939">
        <v>30.5</v>
      </c>
      <c r="H6939">
        <v>448.45</v>
      </c>
      <c r="I6939" t="s">
        <v>41</v>
      </c>
      <c r="J6939" t="str">
        <f>_xlfn.XLOOKUP(Table1_1[[#This Row],[Analyte]],[1]analyte_order!$B:$B,[1]analyte_order!$C:$C)</f>
        <v>356-02-5</v>
      </c>
      <c r="K6939">
        <f>_xlfn.XLOOKUP(Table1_1[[#This Row],[CAS_rn]],[1]analyte_order!$C:$C,[1]analyte_order!$E:$E)</f>
        <v>38</v>
      </c>
      <c r="L6939" s="3">
        <v>0.44850000000000001</v>
      </c>
    </row>
    <row r="6940" spans="1:12" x14ac:dyDescent="0.3">
      <c r="A6940" t="s">
        <v>309</v>
      </c>
      <c r="B6940" s="1">
        <v>44427</v>
      </c>
      <c r="C6940" s="1" t="str">
        <f t="shared" si="108"/>
        <v>21231</v>
      </c>
      <c r="D6940" t="s">
        <v>250</v>
      </c>
      <c r="E6940" t="s">
        <v>120</v>
      </c>
      <c r="F6940" t="s">
        <v>115</v>
      </c>
      <c r="G6940">
        <v>30.5</v>
      </c>
      <c r="H6940">
        <v>448.45</v>
      </c>
      <c r="I6940" t="s">
        <v>42</v>
      </c>
      <c r="J6940" t="str">
        <f>_xlfn.XLOOKUP(Table1_1[[#This Row],[Analyte]],[1]analyte_order!$B:$B,[1]analyte_order!$C:$C)</f>
        <v>914637-49-3</v>
      </c>
      <c r="K6940">
        <f>_xlfn.XLOOKUP(Table1_1[[#This Row],[CAS_rn]],[1]analyte_order!$C:$C,[1]analyte_order!$E:$E)</f>
        <v>39</v>
      </c>
      <c r="L6940" s="3">
        <v>0.224</v>
      </c>
    </row>
    <row r="6941" spans="1:12" x14ac:dyDescent="0.3">
      <c r="A6941" t="s">
        <v>309</v>
      </c>
      <c r="B6941" s="1">
        <v>44427</v>
      </c>
      <c r="C6941" s="1" t="str">
        <f t="shared" si="108"/>
        <v>21231</v>
      </c>
      <c r="D6941" t="s">
        <v>250</v>
      </c>
      <c r="E6941" t="s">
        <v>120</v>
      </c>
      <c r="F6941" t="s">
        <v>115</v>
      </c>
      <c r="G6941">
        <v>30.5</v>
      </c>
      <c r="H6941">
        <v>448.45</v>
      </c>
      <c r="I6941" t="s">
        <v>43</v>
      </c>
      <c r="J6941" t="str">
        <f>_xlfn.XLOOKUP(Table1_1[[#This Row],[Analyte]],[1]analyte_order!$B:$B,[1]analyte_order!$C:$C)</f>
        <v>812-70-4</v>
      </c>
      <c r="K6941">
        <f>_xlfn.XLOOKUP(Table1_1[[#This Row],[CAS_rn]],[1]analyte_order!$C:$C,[1]analyte_order!$E:$E)</f>
        <v>40</v>
      </c>
      <c r="L6941" s="3">
        <v>0.23300000000000001</v>
      </c>
    </row>
    <row r="6942" spans="1:12" x14ac:dyDescent="0.3">
      <c r="A6942" t="s">
        <v>309</v>
      </c>
      <c r="B6942" s="1">
        <v>44427</v>
      </c>
      <c r="C6942" s="1" t="str">
        <f t="shared" si="108"/>
        <v>21231</v>
      </c>
      <c r="D6942" t="s">
        <v>250</v>
      </c>
      <c r="E6942" t="s">
        <v>120</v>
      </c>
      <c r="F6942" t="s">
        <v>115</v>
      </c>
      <c r="G6942">
        <v>30.5</v>
      </c>
      <c r="H6942">
        <v>448.45</v>
      </c>
      <c r="I6942" t="s">
        <v>44</v>
      </c>
      <c r="J6942" t="str">
        <f>_xlfn.XLOOKUP(Table1_1[[#This Row],[Analyte]],[1]analyte_order!$B:$B,[1]analyte_order!$C:$C)</f>
        <v>53826-12-3</v>
      </c>
      <c r="K6942">
        <f>_xlfn.XLOOKUP(Table1_1[[#This Row],[CAS_rn]],[1]analyte_order!$C:$C,[1]analyte_order!$E:$E)</f>
        <v>41</v>
      </c>
      <c r="L6942" s="3">
        <v>0.112</v>
      </c>
    </row>
    <row r="6943" spans="1:12" x14ac:dyDescent="0.3">
      <c r="A6943" t="s">
        <v>309</v>
      </c>
      <c r="B6943" s="1">
        <v>44427</v>
      </c>
      <c r="C6943" s="1" t="str">
        <f t="shared" si="108"/>
        <v>21231</v>
      </c>
      <c r="D6943" t="s">
        <v>250</v>
      </c>
      <c r="E6943" t="s">
        <v>120</v>
      </c>
      <c r="F6943" t="s">
        <v>115</v>
      </c>
      <c r="G6943">
        <v>30.5</v>
      </c>
      <c r="H6943">
        <v>448.45</v>
      </c>
      <c r="I6943" t="s">
        <v>45</v>
      </c>
      <c r="J6943" t="str">
        <f>_xlfn.XLOOKUP(Table1_1[[#This Row],[Analyte]],[1]analyte_order!$B:$B,[1]analyte_order!$C:$C)</f>
        <v>27854-31-5</v>
      </c>
      <c r="K6943">
        <f>_xlfn.XLOOKUP(Table1_1[[#This Row],[CAS_rn]],[1]analyte_order!$C:$C,[1]analyte_order!$E:$E)</f>
        <v>42</v>
      </c>
      <c r="L6943" s="3">
        <v>2.21</v>
      </c>
    </row>
    <row r="6944" spans="1:12" x14ac:dyDescent="0.3">
      <c r="A6944" t="s">
        <v>309</v>
      </c>
      <c r="B6944" s="1">
        <v>44427</v>
      </c>
      <c r="C6944" s="1" t="str">
        <f t="shared" si="108"/>
        <v>21231</v>
      </c>
      <c r="D6944" t="s">
        <v>250</v>
      </c>
      <c r="E6944" t="s">
        <v>120</v>
      </c>
      <c r="F6944" t="s">
        <v>115</v>
      </c>
      <c r="G6944">
        <v>30.5</v>
      </c>
      <c r="H6944">
        <v>448.45</v>
      </c>
      <c r="I6944" t="s">
        <v>46</v>
      </c>
      <c r="J6944" t="str">
        <f>_xlfn.XLOOKUP(Table1_1[[#This Row],[Analyte]],[1]analyte_order!$B:$B,[1]analyte_order!$C:$C)</f>
        <v>53826-13-4</v>
      </c>
      <c r="K6944">
        <f>_xlfn.XLOOKUP(Table1_1[[#This Row],[CAS_rn]],[1]analyte_order!$C:$C,[1]analyte_order!$E:$E)</f>
        <v>43</v>
      </c>
      <c r="L6944" s="3">
        <v>0.93</v>
      </c>
    </row>
    <row r="6945" spans="1:12" x14ac:dyDescent="0.3">
      <c r="A6945" t="s">
        <v>309</v>
      </c>
      <c r="B6945" s="1">
        <v>44427</v>
      </c>
      <c r="C6945" s="1" t="str">
        <f t="shared" si="108"/>
        <v>21231</v>
      </c>
      <c r="D6945" t="s">
        <v>250</v>
      </c>
      <c r="E6945" t="s">
        <v>120</v>
      </c>
      <c r="F6945" t="s">
        <v>115</v>
      </c>
      <c r="G6945">
        <v>30.5</v>
      </c>
      <c r="H6945">
        <v>448.45</v>
      </c>
      <c r="I6945" t="s">
        <v>47</v>
      </c>
      <c r="J6945" t="str">
        <f>_xlfn.XLOOKUP(Table1_1[[#This Row],[Analyte]],[1]analyte_order!$B:$B,[1]analyte_order!$C:$C)</f>
        <v>161094-75-3</v>
      </c>
      <c r="K6945">
        <f>_xlfn.XLOOKUP(Table1_1[[#This Row],[CAS_rn]],[1]analyte_order!$C:$C,[1]analyte_order!$E:$E)</f>
        <v>44</v>
      </c>
      <c r="L6945" s="3">
        <v>4.4850000000000001E-2</v>
      </c>
    </row>
    <row r="6946" spans="1:12" x14ac:dyDescent="0.3">
      <c r="A6946" t="s">
        <v>309</v>
      </c>
      <c r="B6946" s="1">
        <v>44427</v>
      </c>
      <c r="C6946" s="1" t="str">
        <f t="shared" si="108"/>
        <v>21231</v>
      </c>
      <c r="D6946" t="s">
        <v>250</v>
      </c>
      <c r="E6946" t="s">
        <v>120</v>
      </c>
      <c r="F6946" t="s">
        <v>115</v>
      </c>
      <c r="G6946">
        <v>30.5</v>
      </c>
      <c r="H6946">
        <v>448.45</v>
      </c>
      <c r="I6946" t="s">
        <v>48</v>
      </c>
      <c r="J6946" t="str">
        <f>_xlfn.XLOOKUP(Table1_1[[#This Row],[Analyte]],[1]analyte_order!$B:$B,[1]analyte_order!$C:$C)</f>
        <v>70887-84-2</v>
      </c>
      <c r="K6946">
        <f>_xlfn.XLOOKUP(Table1_1[[#This Row],[CAS_rn]],[1]analyte_order!$C:$C,[1]analyte_order!$E:$E)</f>
        <v>45</v>
      </c>
      <c r="L6946" s="3">
        <v>4.4850000000000001E-2</v>
      </c>
    </row>
    <row r="6947" spans="1:12" x14ac:dyDescent="0.3">
      <c r="A6947" t="s">
        <v>309</v>
      </c>
      <c r="B6947" s="1">
        <v>44427</v>
      </c>
      <c r="C6947" s="1" t="str">
        <f t="shared" si="108"/>
        <v>21231</v>
      </c>
      <c r="D6947" t="s">
        <v>250</v>
      </c>
      <c r="E6947" t="s">
        <v>120</v>
      </c>
      <c r="F6947" t="s">
        <v>115</v>
      </c>
      <c r="G6947">
        <v>30.5</v>
      </c>
      <c r="H6947">
        <v>448.45</v>
      </c>
      <c r="I6947" t="s">
        <v>49</v>
      </c>
      <c r="J6947" t="str">
        <f>_xlfn.XLOOKUP(Table1_1[[#This Row],[Analyte]],[1]analyte_order!$B:$B,[1]analyte_order!$C:$C)</f>
        <v>57677-95-9</v>
      </c>
      <c r="K6947">
        <f>_xlfn.XLOOKUP(Table1_1[[#This Row],[CAS_rn]],[1]analyte_order!$C:$C,[1]analyte_order!$E:$E)</f>
        <v>46</v>
      </c>
      <c r="L6947" s="3">
        <v>4.4850000000000001E-2</v>
      </c>
    </row>
    <row r="6948" spans="1:12" x14ac:dyDescent="0.3">
      <c r="A6948" t="s">
        <v>309</v>
      </c>
      <c r="B6948" s="1">
        <v>44427</v>
      </c>
      <c r="C6948" s="1" t="str">
        <f t="shared" si="108"/>
        <v>21231</v>
      </c>
      <c r="D6948" t="s">
        <v>250</v>
      </c>
      <c r="E6948" t="s">
        <v>120</v>
      </c>
      <c r="F6948" t="s">
        <v>115</v>
      </c>
      <c r="G6948">
        <v>30.5</v>
      </c>
      <c r="H6948">
        <v>448.45</v>
      </c>
      <c r="I6948" t="s">
        <v>50</v>
      </c>
      <c r="J6948" t="str">
        <f>_xlfn.XLOOKUP(Table1_1[[#This Row],[Analyte]],[1]analyte_order!$B:$B,[1]analyte_order!$C:$C)</f>
        <v>30334-69-1</v>
      </c>
      <c r="K6948">
        <f>_xlfn.XLOOKUP(Table1_1[[#This Row],[CAS_rn]],[1]analyte_order!$C:$C,[1]analyte_order!$E:$E)</f>
        <v>51</v>
      </c>
      <c r="L6948" s="3">
        <v>0.85399999999999998</v>
      </c>
    </row>
    <row r="6949" spans="1:12" x14ac:dyDescent="0.3">
      <c r="A6949" t="s">
        <v>309</v>
      </c>
      <c r="B6949" s="1">
        <v>44427</v>
      </c>
      <c r="C6949" s="1" t="str">
        <f t="shared" si="108"/>
        <v>21231</v>
      </c>
      <c r="D6949" t="s">
        <v>250</v>
      </c>
      <c r="E6949" t="s">
        <v>120</v>
      </c>
      <c r="F6949" t="s">
        <v>115</v>
      </c>
      <c r="G6949">
        <v>30.5</v>
      </c>
      <c r="H6949">
        <v>448.45</v>
      </c>
      <c r="I6949" t="s">
        <v>51</v>
      </c>
      <c r="J6949" t="str">
        <f>_xlfn.XLOOKUP(Table1_1[[#This Row],[Analyte]],[1]analyte_order!$B:$B,[1]analyte_order!$C:$C)</f>
        <v>41997-13-1</v>
      </c>
      <c r="K6949">
        <f>_xlfn.XLOOKUP(Table1_1[[#This Row],[CAS_rn]],[1]analyte_order!$C:$C,[1]analyte_order!$E:$E)</f>
        <v>52</v>
      </c>
      <c r="L6949" s="3">
        <v>0.46550000000000002</v>
      </c>
    </row>
    <row r="6950" spans="1:12" x14ac:dyDescent="0.3">
      <c r="A6950" t="s">
        <v>309</v>
      </c>
      <c r="B6950" s="1">
        <v>44427</v>
      </c>
      <c r="C6950" s="1" t="str">
        <f t="shared" si="108"/>
        <v>21231</v>
      </c>
      <c r="D6950" t="s">
        <v>250</v>
      </c>
      <c r="E6950" t="s">
        <v>120</v>
      </c>
      <c r="F6950" t="s">
        <v>115</v>
      </c>
      <c r="G6950">
        <v>30.5</v>
      </c>
      <c r="H6950">
        <v>448.45</v>
      </c>
      <c r="I6950" t="s">
        <v>52</v>
      </c>
      <c r="J6950" t="str">
        <f>_xlfn.XLOOKUP(Table1_1[[#This Row],[Analyte]],[1]analyte_order!$B:$B,[1]analyte_order!$C:$C)</f>
        <v>423-41-6</v>
      </c>
      <c r="K6950">
        <f>_xlfn.XLOOKUP(Table1_1[[#This Row],[CAS_rn]],[1]analyte_order!$C:$C,[1]analyte_order!$E:$E)</f>
        <v>53</v>
      </c>
      <c r="L6950" s="3">
        <v>0.224</v>
      </c>
    </row>
    <row r="6951" spans="1:12" x14ac:dyDescent="0.3">
      <c r="A6951" t="s">
        <v>309</v>
      </c>
      <c r="B6951" s="1">
        <v>44427</v>
      </c>
      <c r="C6951" s="1" t="str">
        <f t="shared" si="108"/>
        <v>21231</v>
      </c>
      <c r="D6951" t="s">
        <v>250</v>
      </c>
      <c r="E6951" t="s">
        <v>120</v>
      </c>
      <c r="F6951" t="s">
        <v>115</v>
      </c>
      <c r="G6951">
        <v>30.5</v>
      </c>
      <c r="H6951">
        <v>448.45</v>
      </c>
      <c r="I6951" t="s">
        <v>53</v>
      </c>
      <c r="J6951" t="str">
        <f>_xlfn.XLOOKUP(Table1_1[[#This Row],[Analyte]],[1]analyte_order!$B:$B,[1]analyte_order!$C:$C)</f>
        <v>777011-38-8</v>
      </c>
      <c r="K6951">
        <f>_xlfn.XLOOKUP(Table1_1[[#This Row],[CAS_rn]],[1]analyte_order!$C:$C,[1]analyte_order!$E:$E)</f>
        <v>54</v>
      </c>
      <c r="L6951" s="3">
        <v>1.27</v>
      </c>
    </row>
    <row r="6952" spans="1:12" x14ac:dyDescent="0.3">
      <c r="A6952" t="s">
        <v>309</v>
      </c>
      <c r="B6952" s="1">
        <v>44427</v>
      </c>
      <c r="C6952" s="1" t="str">
        <f t="shared" si="108"/>
        <v>21231</v>
      </c>
      <c r="D6952" t="s">
        <v>250</v>
      </c>
      <c r="E6952" t="s">
        <v>120</v>
      </c>
      <c r="F6952" t="s">
        <v>115</v>
      </c>
      <c r="G6952">
        <v>30.5</v>
      </c>
      <c r="H6952">
        <v>448.45</v>
      </c>
      <c r="I6952" t="s">
        <v>54</v>
      </c>
      <c r="J6952" t="str">
        <f>_xlfn.XLOOKUP(Table1_1[[#This Row],[Analyte]],[1]analyte_order!$B:$B,[1]analyte_order!$C:$C)</f>
        <v>646-83-3</v>
      </c>
      <c r="K6952">
        <f>_xlfn.XLOOKUP(Table1_1[[#This Row],[CAS_rn]],[1]analyte_order!$C:$C,[1]analyte_order!$E:$E)</f>
        <v>55</v>
      </c>
      <c r="L6952" s="3">
        <v>4.4850000000000001E-2</v>
      </c>
    </row>
    <row r="6953" spans="1:12" x14ac:dyDescent="0.3">
      <c r="A6953" t="s">
        <v>309</v>
      </c>
      <c r="B6953" s="1">
        <v>44427</v>
      </c>
      <c r="C6953" s="1" t="str">
        <f t="shared" si="108"/>
        <v>21231</v>
      </c>
      <c r="D6953" t="s">
        <v>250</v>
      </c>
      <c r="E6953" t="s">
        <v>120</v>
      </c>
      <c r="F6953" t="s">
        <v>115</v>
      </c>
      <c r="G6953">
        <v>30.5</v>
      </c>
      <c r="H6953">
        <v>448.45</v>
      </c>
      <c r="I6953" t="s">
        <v>55</v>
      </c>
      <c r="J6953" t="str">
        <f>_xlfn.XLOOKUP(Table1_1[[#This Row],[Analyte]],[1]analyte_order!$B:$B,[1]analyte_order!$C:$C)</f>
        <v>678-41-1</v>
      </c>
      <c r="K6953">
        <f>_xlfn.XLOOKUP(Table1_1[[#This Row],[CAS_rn]],[1]analyte_order!$C:$C,[1]analyte_order!$E:$E)</f>
        <v>56</v>
      </c>
      <c r="L6953" s="3">
        <v>4.4850000000000001E-2</v>
      </c>
    </row>
    <row r="6954" spans="1:12" x14ac:dyDescent="0.3">
      <c r="A6954" t="s">
        <v>309</v>
      </c>
      <c r="B6954" s="1">
        <v>44427</v>
      </c>
      <c r="C6954" s="1" t="str">
        <f t="shared" si="108"/>
        <v>21231</v>
      </c>
      <c r="D6954" t="s">
        <v>250</v>
      </c>
      <c r="E6954" t="s">
        <v>120</v>
      </c>
      <c r="F6954" t="s">
        <v>115</v>
      </c>
      <c r="G6954">
        <v>30.5</v>
      </c>
      <c r="H6954">
        <v>448.45</v>
      </c>
      <c r="I6954" t="s">
        <v>56</v>
      </c>
      <c r="J6954" t="str">
        <f>_xlfn.XLOOKUP(Table1_1[[#This Row],[Analyte]],[1]analyte_order!$B:$B,[1]analyte_order!$C:$C)</f>
        <v>2965-52-8</v>
      </c>
      <c r="K6954">
        <f>_xlfn.XLOOKUP(Table1_1[[#This Row],[CAS_rn]],[1]analyte_order!$C:$C,[1]analyte_order!$E:$E)</f>
        <v>57</v>
      </c>
      <c r="L6954" s="3">
        <v>4.4850000000000001E-2</v>
      </c>
    </row>
    <row r="6955" spans="1:12" x14ac:dyDescent="0.3">
      <c r="A6955" t="s">
        <v>310</v>
      </c>
      <c r="B6955" s="1">
        <v>44427</v>
      </c>
      <c r="C6955" s="1" t="str">
        <f t="shared" si="108"/>
        <v>21231</v>
      </c>
      <c r="D6955" t="s">
        <v>250</v>
      </c>
      <c r="E6955" t="s">
        <v>120</v>
      </c>
      <c r="F6955" t="s">
        <v>190</v>
      </c>
      <c r="G6955">
        <v>30.5</v>
      </c>
      <c r="H6955">
        <v>448.45</v>
      </c>
      <c r="I6955" t="s">
        <v>7</v>
      </c>
      <c r="J6955" t="str">
        <f>_xlfn.XLOOKUP(Table1_1[[#This Row],[Analyte]],[1]analyte_order!$B:$B,[1]analyte_order!$C:$C)</f>
        <v>375-22-4</v>
      </c>
      <c r="K6955">
        <f>_xlfn.XLOOKUP(Table1_1[[#This Row],[CAS_rn]],[1]analyte_order!$C:$C,[1]analyte_order!$E:$E)</f>
        <v>1</v>
      </c>
      <c r="L6955" s="3">
        <v>0.17199999999999999</v>
      </c>
    </row>
    <row r="6956" spans="1:12" x14ac:dyDescent="0.3">
      <c r="A6956" t="s">
        <v>310</v>
      </c>
      <c r="B6956" s="1">
        <v>44427</v>
      </c>
      <c r="C6956" s="1" t="str">
        <f t="shared" si="108"/>
        <v>21231</v>
      </c>
      <c r="D6956" t="s">
        <v>250</v>
      </c>
      <c r="E6956" t="s">
        <v>120</v>
      </c>
      <c r="F6956" t="s">
        <v>190</v>
      </c>
      <c r="G6956">
        <v>30.5</v>
      </c>
      <c r="H6956">
        <v>448.45</v>
      </c>
      <c r="I6956" t="s">
        <v>8</v>
      </c>
      <c r="J6956" t="str">
        <f>_xlfn.XLOOKUP(Table1_1[[#This Row],[Analyte]],[1]analyte_order!$B:$B,[1]analyte_order!$C:$C)</f>
        <v>2706-90-3</v>
      </c>
      <c r="K6956">
        <f>_xlfn.XLOOKUP(Table1_1[[#This Row],[CAS_rn]],[1]analyte_order!$C:$C,[1]analyte_order!$E:$E)</f>
        <v>2</v>
      </c>
      <c r="L6956" s="3">
        <v>6.9000000000000006E-2</v>
      </c>
    </row>
    <row r="6957" spans="1:12" x14ac:dyDescent="0.3">
      <c r="A6957" t="s">
        <v>310</v>
      </c>
      <c r="B6957" s="1">
        <v>44427</v>
      </c>
      <c r="C6957" s="1" t="str">
        <f t="shared" si="108"/>
        <v>21231</v>
      </c>
      <c r="D6957" t="s">
        <v>250</v>
      </c>
      <c r="E6957" t="s">
        <v>120</v>
      </c>
      <c r="F6957" t="s">
        <v>190</v>
      </c>
      <c r="G6957">
        <v>30.5</v>
      </c>
      <c r="H6957">
        <v>448.45</v>
      </c>
      <c r="I6957" t="s">
        <v>9</v>
      </c>
      <c r="J6957" t="str">
        <f>_xlfn.XLOOKUP(Table1_1[[#This Row],[Analyte]],[1]analyte_order!$B:$B,[1]analyte_order!$C:$C)</f>
        <v>307-24-4</v>
      </c>
      <c r="K6957">
        <f>_xlfn.XLOOKUP(Table1_1[[#This Row],[CAS_rn]],[1]analyte_order!$C:$C,[1]analyte_order!$E:$E)</f>
        <v>3</v>
      </c>
      <c r="L6957" s="3">
        <v>6.9000000000000006E-2</v>
      </c>
    </row>
    <row r="6958" spans="1:12" x14ac:dyDescent="0.3">
      <c r="A6958" t="s">
        <v>310</v>
      </c>
      <c r="B6958" s="1">
        <v>44427</v>
      </c>
      <c r="C6958" s="1" t="str">
        <f t="shared" si="108"/>
        <v>21231</v>
      </c>
      <c r="D6958" t="s">
        <v>250</v>
      </c>
      <c r="E6958" t="s">
        <v>120</v>
      </c>
      <c r="F6958" t="s">
        <v>190</v>
      </c>
      <c r="G6958">
        <v>30.5</v>
      </c>
      <c r="H6958">
        <v>448.45</v>
      </c>
      <c r="I6958" t="s">
        <v>10</v>
      </c>
      <c r="J6958" t="str">
        <f>_xlfn.XLOOKUP(Table1_1[[#This Row],[Analyte]],[1]analyte_order!$B:$B,[1]analyte_order!$C:$C)</f>
        <v>375-85-9</v>
      </c>
      <c r="K6958">
        <f>_xlfn.XLOOKUP(Table1_1[[#This Row],[CAS_rn]],[1]analyte_order!$C:$C,[1]analyte_order!$E:$E)</f>
        <v>4</v>
      </c>
      <c r="L6958" s="3">
        <v>6.9000000000000006E-2</v>
      </c>
    </row>
    <row r="6959" spans="1:12" x14ac:dyDescent="0.3">
      <c r="A6959" t="s">
        <v>310</v>
      </c>
      <c r="B6959" s="1">
        <v>44427</v>
      </c>
      <c r="C6959" s="1" t="str">
        <f t="shared" si="108"/>
        <v>21231</v>
      </c>
      <c r="D6959" t="s">
        <v>250</v>
      </c>
      <c r="E6959" t="s">
        <v>120</v>
      </c>
      <c r="F6959" t="s">
        <v>190</v>
      </c>
      <c r="G6959">
        <v>30.5</v>
      </c>
      <c r="H6959">
        <v>448.45</v>
      </c>
      <c r="I6959" t="s">
        <v>11</v>
      </c>
      <c r="J6959" t="str">
        <f>_xlfn.XLOOKUP(Table1_1[[#This Row],[Analyte]],[1]analyte_order!$B:$B,[1]analyte_order!$C:$C)</f>
        <v>335-67-1</v>
      </c>
      <c r="K6959">
        <f>_xlfn.XLOOKUP(Table1_1[[#This Row],[CAS_rn]],[1]analyte_order!$C:$C,[1]analyte_order!$E:$E)</f>
        <v>5</v>
      </c>
      <c r="L6959" s="3">
        <v>6.9000000000000006E-2</v>
      </c>
    </row>
    <row r="6960" spans="1:12" x14ac:dyDescent="0.3">
      <c r="A6960" t="s">
        <v>310</v>
      </c>
      <c r="B6960" s="1">
        <v>44427</v>
      </c>
      <c r="C6960" s="1" t="str">
        <f t="shared" si="108"/>
        <v>21231</v>
      </c>
      <c r="D6960" t="s">
        <v>250</v>
      </c>
      <c r="E6960" t="s">
        <v>120</v>
      </c>
      <c r="F6960" t="s">
        <v>190</v>
      </c>
      <c r="G6960">
        <v>30.5</v>
      </c>
      <c r="H6960">
        <v>448.45</v>
      </c>
      <c r="I6960" t="s">
        <v>12</v>
      </c>
      <c r="J6960" t="str">
        <f>_xlfn.XLOOKUP(Table1_1[[#This Row],[Analyte]],[1]analyte_order!$B:$B,[1]analyte_order!$C:$C)</f>
        <v>375-95-1</v>
      </c>
      <c r="K6960">
        <f>_xlfn.XLOOKUP(Table1_1[[#This Row],[CAS_rn]],[1]analyte_order!$C:$C,[1]analyte_order!$E:$E)</f>
        <v>6</v>
      </c>
      <c r="L6960" s="3">
        <v>6.9000000000000006E-2</v>
      </c>
    </row>
    <row r="6961" spans="1:12" x14ac:dyDescent="0.3">
      <c r="A6961" t="s">
        <v>310</v>
      </c>
      <c r="B6961" s="1">
        <v>44427</v>
      </c>
      <c r="C6961" s="1" t="str">
        <f t="shared" si="108"/>
        <v>21231</v>
      </c>
      <c r="D6961" t="s">
        <v>250</v>
      </c>
      <c r="E6961" t="s">
        <v>120</v>
      </c>
      <c r="F6961" t="s">
        <v>190</v>
      </c>
      <c r="G6961">
        <v>30.5</v>
      </c>
      <c r="H6961">
        <v>448.45</v>
      </c>
      <c r="I6961" t="s">
        <v>19</v>
      </c>
      <c r="J6961" t="str">
        <f>_xlfn.XLOOKUP(Table1_1[[#This Row],[Analyte]],[1]analyte_order!$B:$B,[1]analyte_order!$C:$C)</f>
        <v>335-76-2</v>
      </c>
      <c r="K6961">
        <f>_xlfn.XLOOKUP(Table1_1[[#This Row],[CAS_rn]],[1]analyte_order!$C:$C,[1]analyte_order!$E:$E)</f>
        <v>7</v>
      </c>
      <c r="L6961" s="3">
        <v>8.26</v>
      </c>
    </row>
    <row r="6962" spans="1:12" x14ac:dyDescent="0.3">
      <c r="A6962" t="s">
        <v>310</v>
      </c>
      <c r="B6962" s="1">
        <v>44427</v>
      </c>
      <c r="C6962" s="1" t="str">
        <f t="shared" si="108"/>
        <v>21231</v>
      </c>
      <c r="D6962" t="s">
        <v>250</v>
      </c>
      <c r="E6962" t="s">
        <v>120</v>
      </c>
      <c r="F6962" t="s">
        <v>190</v>
      </c>
      <c r="G6962">
        <v>30.5</v>
      </c>
      <c r="H6962">
        <v>448.45</v>
      </c>
      <c r="I6962" t="s">
        <v>20</v>
      </c>
      <c r="J6962" t="str">
        <f>_xlfn.XLOOKUP(Table1_1[[#This Row],[Analyte]],[1]analyte_order!$B:$B,[1]analyte_order!$C:$C)</f>
        <v>2058-94-8</v>
      </c>
      <c r="K6962">
        <f>_xlfn.XLOOKUP(Table1_1[[#This Row],[CAS_rn]],[1]analyte_order!$C:$C,[1]analyte_order!$E:$E)</f>
        <v>8</v>
      </c>
      <c r="L6962" s="3">
        <v>18.899999999999999</v>
      </c>
    </row>
    <row r="6963" spans="1:12" x14ac:dyDescent="0.3">
      <c r="A6963" t="s">
        <v>310</v>
      </c>
      <c r="B6963" s="1">
        <v>44427</v>
      </c>
      <c r="C6963" s="1" t="str">
        <f t="shared" si="108"/>
        <v>21231</v>
      </c>
      <c r="D6963" t="s">
        <v>250</v>
      </c>
      <c r="E6963" t="s">
        <v>120</v>
      </c>
      <c r="F6963" t="s">
        <v>190</v>
      </c>
      <c r="G6963">
        <v>30.5</v>
      </c>
      <c r="H6963">
        <v>448.45</v>
      </c>
      <c r="I6963" t="s">
        <v>21</v>
      </c>
      <c r="J6963" t="str">
        <f>_xlfn.XLOOKUP(Table1_1[[#This Row],[Analyte]],[1]analyte_order!$B:$B,[1]analyte_order!$C:$C)</f>
        <v>307-55-1</v>
      </c>
      <c r="K6963">
        <f>_xlfn.XLOOKUP(Table1_1[[#This Row],[CAS_rn]],[1]analyte_order!$C:$C,[1]analyte_order!$E:$E)</f>
        <v>9</v>
      </c>
      <c r="L6963" s="3">
        <v>25.3</v>
      </c>
    </row>
    <row r="6964" spans="1:12" x14ac:dyDescent="0.3">
      <c r="A6964" t="s">
        <v>310</v>
      </c>
      <c r="B6964" s="1">
        <v>44427</v>
      </c>
      <c r="C6964" s="1" t="str">
        <f t="shared" si="108"/>
        <v>21231</v>
      </c>
      <c r="D6964" t="s">
        <v>250</v>
      </c>
      <c r="E6964" t="s">
        <v>120</v>
      </c>
      <c r="F6964" t="s">
        <v>190</v>
      </c>
      <c r="G6964">
        <v>30.5</v>
      </c>
      <c r="H6964">
        <v>448.45</v>
      </c>
      <c r="I6964" t="s">
        <v>22</v>
      </c>
      <c r="J6964" t="str">
        <f>_xlfn.XLOOKUP(Table1_1[[#This Row],[Analyte]],[1]analyte_order!$B:$B,[1]analyte_order!$C:$C)</f>
        <v>72629-94-8</v>
      </c>
      <c r="K6964">
        <f>_xlfn.XLOOKUP(Table1_1[[#This Row],[CAS_rn]],[1]analyte_order!$C:$C,[1]analyte_order!$E:$E)</f>
        <v>10</v>
      </c>
      <c r="L6964" s="3">
        <v>17.899999999999999</v>
      </c>
    </row>
    <row r="6965" spans="1:12" x14ac:dyDescent="0.3">
      <c r="A6965" t="s">
        <v>310</v>
      </c>
      <c r="B6965" s="1">
        <v>44427</v>
      </c>
      <c r="C6965" s="1" t="str">
        <f t="shared" si="108"/>
        <v>21231</v>
      </c>
      <c r="D6965" t="s">
        <v>250</v>
      </c>
      <c r="E6965" t="s">
        <v>120</v>
      </c>
      <c r="F6965" t="s">
        <v>190</v>
      </c>
      <c r="G6965">
        <v>30.5</v>
      </c>
      <c r="H6965">
        <v>448.45</v>
      </c>
      <c r="I6965" t="s">
        <v>23</v>
      </c>
      <c r="J6965" t="str">
        <f>_xlfn.XLOOKUP(Table1_1[[#This Row],[Analyte]],[1]analyte_order!$B:$B,[1]analyte_order!$C:$C)</f>
        <v>376-06-7</v>
      </c>
      <c r="K6965">
        <f>_xlfn.XLOOKUP(Table1_1[[#This Row],[CAS_rn]],[1]analyte_order!$C:$C,[1]analyte_order!$E:$E)</f>
        <v>11</v>
      </c>
      <c r="L6965" s="3">
        <v>16.100000000000001</v>
      </c>
    </row>
    <row r="6966" spans="1:12" x14ac:dyDescent="0.3">
      <c r="A6966" t="s">
        <v>310</v>
      </c>
      <c r="B6966" s="1">
        <v>44427</v>
      </c>
      <c r="C6966" s="1" t="str">
        <f t="shared" si="108"/>
        <v>21231</v>
      </c>
      <c r="D6966" t="s">
        <v>250</v>
      </c>
      <c r="E6966" t="s">
        <v>120</v>
      </c>
      <c r="F6966" t="s">
        <v>190</v>
      </c>
      <c r="G6966">
        <v>30.5</v>
      </c>
      <c r="H6966">
        <v>448.45</v>
      </c>
      <c r="I6966" t="s">
        <v>24</v>
      </c>
      <c r="J6966" t="str">
        <f>_xlfn.XLOOKUP(Table1_1[[#This Row],[Analyte]],[1]analyte_order!$B:$B,[1]analyte_order!$C:$C)</f>
        <v>67905-19-5</v>
      </c>
      <c r="K6966">
        <f>_xlfn.XLOOKUP(Table1_1[[#This Row],[CAS_rn]],[1]analyte_order!$C:$C,[1]analyte_order!$E:$E)</f>
        <v>12</v>
      </c>
      <c r="L6966" s="3">
        <v>6.9000000000000006E-2</v>
      </c>
    </row>
    <row r="6967" spans="1:12" x14ac:dyDescent="0.3">
      <c r="A6967" t="s">
        <v>310</v>
      </c>
      <c r="B6967" s="1">
        <v>44427</v>
      </c>
      <c r="C6967" s="1" t="str">
        <f t="shared" si="108"/>
        <v>21231</v>
      </c>
      <c r="D6967" t="s">
        <v>250</v>
      </c>
      <c r="E6967" t="s">
        <v>120</v>
      </c>
      <c r="F6967" t="s">
        <v>190</v>
      </c>
      <c r="G6967">
        <v>30.5</v>
      </c>
      <c r="H6967">
        <v>448.45</v>
      </c>
      <c r="I6967" t="s">
        <v>13</v>
      </c>
      <c r="J6967" t="str">
        <f>_xlfn.XLOOKUP(Table1_1[[#This Row],[Analyte]],[1]analyte_order!$B:$B,[1]analyte_order!$C:$C)</f>
        <v>375-73-5</v>
      </c>
      <c r="K6967">
        <f>_xlfn.XLOOKUP(Table1_1[[#This Row],[CAS_rn]],[1]analyte_order!$C:$C,[1]analyte_order!$E:$E)</f>
        <v>14</v>
      </c>
      <c r="L6967" s="3">
        <v>6.9000000000000006E-2</v>
      </c>
    </row>
    <row r="6968" spans="1:12" x14ac:dyDescent="0.3">
      <c r="A6968" t="s">
        <v>310</v>
      </c>
      <c r="B6968" s="1">
        <v>44427</v>
      </c>
      <c r="C6968" s="1" t="str">
        <f t="shared" si="108"/>
        <v>21231</v>
      </c>
      <c r="D6968" t="s">
        <v>250</v>
      </c>
      <c r="E6968" t="s">
        <v>120</v>
      </c>
      <c r="F6968" t="s">
        <v>190</v>
      </c>
      <c r="G6968">
        <v>30.5</v>
      </c>
      <c r="H6968">
        <v>448.45</v>
      </c>
      <c r="I6968" t="s">
        <v>14</v>
      </c>
      <c r="J6968" t="str">
        <f>_xlfn.XLOOKUP(Table1_1[[#This Row],[Analyte]],[1]analyte_order!$B:$B,[1]analyte_order!$C:$C)</f>
        <v>2706-91-4</v>
      </c>
      <c r="K6968">
        <f>_xlfn.XLOOKUP(Table1_1[[#This Row],[CAS_rn]],[1]analyte_order!$C:$C,[1]analyte_order!$E:$E)</f>
        <v>15</v>
      </c>
      <c r="L6968" s="3">
        <v>0.23300000000000001</v>
      </c>
    </row>
    <row r="6969" spans="1:12" x14ac:dyDescent="0.3">
      <c r="A6969" t="s">
        <v>310</v>
      </c>
      <c r="B6969" s="1">
        <v>44427</v>
      </c>
      <c r="C6969" s="1" t="str">
        <f t="shared" si="108"/>
        <v>21231</v>
      </c>
      <c r="D6969" t="s">
        <v>250</v>
      </c>
      <c r="E6969" t="s">
        <v>120</v>
      </c>
      <c r="F6969" t="s">
        <v>190</v>
      </c>
      <c r="G6969">
        <v>30.5</v>
      </c>
      <c r="H6969">
        <v>448.45</v>
      </c>
      <c r="I6969" t="s">
        <v>15</v>
      </c>
      <c r="J6969" t="str">
        <f>_xlfn.XLOOKUP(Table1_1[[#This Row],[Analyte]],[1]analyte_order!$B:$B,[1]analyte_order!$C:$C)</f>
        <v>355-46-4</v>
      </c>
      <c r="K6969">
        <f>_xlfn.XLOOKUP(Table1_1[[#This Row],[CAS_rn]],[1]analyte_order!$C:$C,[1]analyte_order!$E:$E)</f>
        <v>16</v>
      </c>
      <c r="L6969" s="3">
        <v>6.57</v>
      </c>
    </row>
    <row r="6970" spans="1:12" x14ac:dyDescent="0.3">
      <c r="A6970" t="s">
        <v>310</v>
      </c>
      <c r="B6970" s="1">
        <v>44427</v>
      </c>
      <c r="C6970" s="1" t="str">
        <f t="shared" si="108"/>
        <v>21231</v>
      </c>
      <c r="D6970" t="s">
        <v>250</v>
      </c>
      <c r="E6970" t="s">
        <v>120</v>
      </c>
      <c r="F6970" t="s">
        <v>190</v>
      </c>
      <c r="G6970">
        <v>30.5</v>
      </c>
      <c r="H6970">
        <v>448.45</v>
      </c>
      <c r="I6970" t="s">
        <v>16</v>
      </c>
      <c r="J6970" t="str">
        <f>_xlfn.XLOOKUP(Table1_1[[#This Row],[Analyte]],[1]analyte_order!$B:$B,[1]analyte_order!$C:$C)</f>
        <v>375-92-8</v>
      </c>
      <c r="K6970">
        <f>_xlfn.XLOOKUP(Table1_1[[#This Row],[CAS_rn]],[1]analyte_order!$C:$C,[1]analyte_order!$E:$E)</f>
        <v>17</v>
      </c>
      <c r="L6970" s="3">
        <v>2.82</v>
      </c>
    </row>
    <row r="6971" spans="1:12" x14ac:dyDescent="0.3">
      <c r="A6971" t="s">
        <v>310</v>
      </c>
      <c r="B6971" s="1">
        <v>44427</v>
      </c>
      <c r="C6971" s="1" t="str">
        <f t="shared" si="108"/>
        <v>21231</v>
      </c>
      <c r="D6971" t="s">
        <v>250</v>
      </c>
      <c r="E6971" t="s">
        <v>120</v>
      </c>
      <c r="F6971" t="s">
        <v>190</v>
      </c>
      <c r="G6971">
        <v>30.5</v>
      </c>
      <c r="H6971">
        <v>448.45</v>
      </c>
      <c r="I6971" t="s">
        <v>17</v>
      </c>
      <c r="J6971" t="str">
        <f>_xlfn.XLOOKUP(Table1_1[[#This Row],[Analyte]],[1]analyte_order!$B:$B,[1]analyte_order!$C:$C)</f>
        <v>1763-23-1</v>
      </c>
      <c r="K6971">
        <f>_xlfn.XLOOKUP(Table1_1[[#This Row],[CAS_rn]],[1]analyte_order!$C:$C,[1]analyte_order!$E:$E)</f>
        <v>18</v>
      </c>
      <c r="L6971" s="3">
        <v>4920</v>
      </c>
    </row>
    <row r="6972" spans="1:12" x14ac:dyDescent="0.3">
      <c r="A6972" t="s">
        <v>310</v>
      </c>
      <c r="B6972" s="1">
        <v>44427</v>
      </c>
      <c r="C6972" s="1" t="str">
        <f t="shared" si="108"/>
        <v>21231</v>
      </c>
      <c r="D6972" t="s">
        <v>250</v>
      </c>
      <c r="E6972" t="s">
        <v>120</v>
      </c>
      <c r="F6972" t="s">
        <v>190</v>
      </c>
      <c r="G6972">
        <v>30.5</v>
      </c>
      <c r="H6972">
        <v>448.45</v>
      </c>
      <c r="I6972" t="s">
        <v>25</v>
      </c>
      <c r="J6972" t="str">
        <f>_xlfn.XLOOKUP(Table1_1[[#This Row],[Analyte]],[1]analyte_order!$B:$B,[1]analyte_order!$C:$C)</f>
        <v>68259-12-1</v>
      </c>
      <c r="K6972">
        <f>_xlfn.XLOOKUP(Table1_1[[#This Row],[CAS_rn]],[1]analyte_order!$C:$C,[1]analyte_order!$E:$E)</f>
        <v>19</v>
      </c>
      <c r="L6972" s="3">
        <v>35.1</v>
      </c>
    </row>
    <row r="6973" spans="1:12" x14ac:dyDescent="0.3">
      <c r="A6973" t="s">
        <v>310</v>
      </c>
      <c r="B6973" s="1">
        <v>44427</v>
      </c>
      <c r="C6973" s="1" t="str">
        <f t="shared" si="108"/>
        <v>21231</v>
      </c>
      <c r="D6973" t="s">
        <v>250</v>
      </c>
      <c r="E6973" t="s">
        <v>120</v>
      </c>
      <c r="F6973" t="s">
        <v>190</v>
      </c>
      <c r="G6973">
        <v>30.5</v>
      </c>
      <c r="H6973">
        <v>448.45</v>
      </c>
      <c r="I6973" t="s">
        <v>26</v>
      </c>
      <c r="J6973" t="str">
        <f>_xlfn.XLOOKUP(Table1_1[[#This Row],[Analyte]],[1]analyte_order!$B:$B,[1]analyte_order!$C:$C)</f>
        <v>335-77-3</v>
      </c>
      <c r="K6973">
        <f>_xlfn.XLOOKUP(Table1_1[[#This Row],[CAS_rn]],[1]analyte_order!$C:$C,[1]analyte_order!$E:$E)</f>
        <v>20</v>
      </c>
      <c r="L6973" s="3">
        <v>59.6</v>
      </c>
    </row>
    <row r="6974" spans="1:12" x14ac:dyDescent="0.3">
      <c r="A6974" t="s">
        <v>310</v>
      </c>
      <c r="B6974" s="1">
        <v>44427</v>
      </c>
      <c r="C6974" s="1" t="str">
        <f t="shared" si="108"/>
        <v>21231</v>
      </c>
      <c r="D6974" t="s">
        <v>250</v>
      </c>
      <c r="E6974" t="s">
        <v>120</v>
      </c>
      <c r="F6974" t="s">
        <v>190</v>
      </c>
      <c r="G6974">
        <v>30.5</v>
      </c>
      <c r="H6974">
        <v>448.45</v>
      </c>
      <c r="I6974" t="s">
        <v>27</v>
      </c>
      <c r="J6974" t="str">
        <f>_xlfn.XLOOKUP(Table1_1[[#This Row],[Analyte]],[1]analyte_order!$B:$B,[1]analyte_order!$C:$C)</f>
        <v>79780-39-5</v>
      </c>
      <c r="K6974">
        <f>_xlfn.XLOOKUP(Table1_1[[#This Row],[CAS_rn]],[1]analyte_order!$C:$C,[1]analyte_order!$E:$E)</f>
        <v>21</v>
      </c>
      <c r="L6974" s="3">
        <v>25.7</v>
      </c>
    </row>
    <row r="6975" spans="1:12" x14ac:dyDescent="0.3">
      <c r="A6975" t="s">
        <v>310</v>
      </c>
      <c r="B6975" s="1">
        <v>44427</v>
      </c>
      <c r="C6975" s="1" t="str">
        <f t="shared" si="108"/>
        <v>21231</v>
      </c>
      <c r="D6975" t="s">
        <v>250</v>
      </c>
      <c r="E6975" t="s">
        <v>120</v>
      </c>
      <c r="F6975" t="s">
        <v>190</v>
      </c>
      <c r="G6975">
        <v>30.5</v>
      </c>
      <c r="H6975">
        <v>448.45</v>
      </c>
      <c r="I6975" t="s">
        <v>28</v>
      </c>
      <c r="J6975" t="str">
        <f>_xlfn.XLOOKUP(Table1_1[[#This Row],[Analyte]],[1]analyte_order!$B:$B,[1]analyte_order!$C:$C)</f>
        <v>757124-72-4</v>
      </c>
      <c r="K6975">
        <f>_xlfn.XLOOKUP(Table1_1[[#This Row],[CAS_rn]],[1]analyte_order!$C:$C,[1]analyte_order!$E:$E)</f>
        <v>22</v>
      </c>
      <c r="L6975" s="3">
        <v>0.34449999999999997</v>
      </c>
    </row>
    <row r="6976" spans="1:12" x14ac:dyDescent="0.3">
      <c r="A6976" t="s">
        <v>310</v>
      </c>
      <c r="B6976" s="1">
        <v>44427</v>
      </c>
      <c r="C6976" s="1" t="str">
        <f t="shared" si="108"/>
        <v>21231</v>
      </c>
      <c r="D6976" t="s">
        <v>250</v>
      </c>
      <c r="E6976" t="s">
        <v>120</v>
      </c>
      <c r="F6976" t="s">
        <v>190</v>
      </c>
      <c r="G6976">
        <v>30.5</v>
      </c>
      <c r="H6976">
        <v>448.45</v>
      </c>
      <c r="I6976" t="s">
        <v>18</v>
      </c>
      <c r="J6976" t="str">
        <f>_xlfn.XLOOKUP(Table1_1[[#This Row],[Analyte]],[1]analyte_order!$B:$B,[1]analyte_order!$C:$C)</f>
        <v>27619-97-2</v>
      </c>
      <c r="K6976">
        <f>_xlfn.XLOOKUP(Table1_1[[#This Row],[CAS_rn]],[1]analyte_order!$C:$C,[1]analyte_order!$E:$E)</f>
        <v>23</v>
      </c>
      <c r="L6976" s="3">
        <v>6.9000000000000006E-2</v>
      </c>
    </row>
    <row r="6977" spans="1:12" x14ac:dyDescent="0.3">
      <c r="A6977" t="s">
        <v>310</v>
      </c>
      <c r="B6977" s="1">
        <v>44427</v>
      </c>
      <c r="C6977" s="1" t="str">
        <f t="shared" si="108"/>
        <v>21231</v>
      </c>
      <c r="D6977" t="s">
        <v>250</v>
      </c>
      <c r="E6977" t="s">
        <v>120</v>
      </c>
      <c r="F6977" t="s">
        <v>190</v>
      </c>
      <c r="G6977">
        <v>30.5</v>
      </c>
      <c r="H6977">
        <v>448.45</v>
      </c>
      <c r="I6977" t="s">
        <v>29</v>
      </c>
      <c r="J6977" t="str">
        <f>_xlfn.XLOOKUP(Table1_1[[#This Row],[Analyte]],[1]analyte_order!$B:$B,[1]analyte_order!$C:$C)</f>
        <v>39108-34-4</v>
      </c>
      <c r="K6977">
        <f>_xlfn.XLOOKUP(Table1_1[[#This Row],[CAS_rn]],[1]analyte_order!$C:$C,[1]analyte_order!$E:$E)</f>
        <v>24</v>
      </c>
      <c r="L6977" s="3">
        <v>0.80700000000000005</v>
      </c>
    </row>
    <row r="6978" spans="1:12" x14ac:dyDescent="0.3">
      <c r="A6978" t="s">
        <v>310</v>
      </c>
      <c r="B6978" s="1">
        <v>44427</v>
      </c>
      <c r="C6978" s="1" t="str">
        <f t="shared" ref="C6978:C7041" si="109">TEXT(B6978,"yy")&amp;TEXT((B6978-DATEVALUE("1/1/"&amp;TEXT(B6978,"yy"))+1),"000")</f>
        <v>21231</v>
      </c>
      <c r="D6978" t="s">
        <v>250</v>
      </c>
      <c r="E6978" t="s">
        <v>120</v>
      </c>
      <c r="F6978" t="s">
        <v>190</v>
      </c>
      <c r="G6978">
        <v>30.5</v>
      </c>
      <c r="H6978">
        <v>448.45</v>
      </c>
      <c r="I6978" t="s">
        <v>30</v>
      </c>
      <c r="J6978" t="str">
        <f>_xlfn.XLOOKUP(Table1_1[[#This Row],[Analyte]],[1]analyte_order!$B:$B,[1]analyte_order!$C:$C)</f>
        <v>120226-60-0</v>
      </c>
      <c r="K6978">
        <f>_xlfn.XLOOKUP(Table1_1[[#This Row],[CAS_rn]],[1]analyte_order!$C:$C,[1]analyte_order!$E:$E)</f>
        <v>25</v>
      </c>
      <c r="L6978" s="3">
        <v>12</v>
      </c>
    </row>
    <row r="6979" spans="1:12" x14ac:dyDescent="0.3">
      <c r="A6979" t="s">
        <v>310</v>
      </c>
      <c r="B6979" s="1">
        <v>44427</v>
      </c>
      <c r="C6979" s="1" t="str">
        <f t="shared" si="109"/>
        <v>21231</v>
      </c>
      <c r="D6979" t="s">
        <v>250</v>
      </c>
      <c r="E6979" t="s">
        <v>120</v>
      </c>
      <c r="F6979" t="s">
        <v>190</v>
      </c>
      <c r="G6979">
        <v>30.5</v>
      </c>
      <c r="H6979">
        <v>448.45</v>
      </c>
      <c r="I6979" t="s">
        <v>31</v>
      </c>
      <c r="J6979" t="str">
        <f>_xlfn.XLOOKUP(Table1_1[[#This Row],[Analyte]],[1]analyte_order!$B:$B,[1]analyte_order!$C:$C)</f>
        <v>2355-31-9</v>
      </c>
      <c r="K6979">
        <f>_xlfn.XLOOKUP(Table1_1[[#This Row],[CAS_rn]],[1]analyte_order!$C:$C,[1]analyte_order!$E:$E)</f>
        <v>26</v>
      </c>
      <c r="L6979" s="3">
        <v>0.17199999999999999</v>
      </c>
    </row>
    <row r="6980" spans="1:12" x14ac:dyDescent="0.3">
      <c r="A6980" t="s">
        <v>310</v>
      </c>
      <c r="B6980" s="1">
        <v>44427</v>
      </c>
      <c r="C6980" s="1" t="str">
        <f t="shared" si="109"/>
        <v>21231</v>
      </c>
      <c r="D6980" t="s">
        <v>250</v>
      </c>
      <c r="E6980" t="s">
        <v>120</v>
      </c>
      <c r="F6980" t="s">
        <v>190</v>
      </c>
      <c r="G6980">
        <v>30.5</v>
      </c>
      <c r="H6980">
        <v>448.45</v>
      </c>
      <c r="I6980" t="s">
        <v>32</v>
      </c>
      <c r="J6980" t="str">
        <f>_xlfn.XLOOKUP(Table1_1[[#This Row],[Analyte]],[1]analyte_order!$B:$B,[1]analyte_order!$C:$C)</f>
        <v>2991-50-6</v>
      </c>
      <c r="K6980">
        <f>_xlfn.XLOOKUP(Table1_1[[#This Row],[CAS_rn]],[1]analyte_order!$C:$C,[1]analyte_order!$E:$E)</f>
        <v>27</v>
      </c>
      <c r="L6980" s="3">
        <v>6.9000000000000006E-2</v>
      </c>
    </row>
    <row r="6981" spans="1:12" x14ac:dyDescent="0.3">
      <c r="A6981" t="s">
        <v>310</v>
      </c>
      <c r="B6981" s="1">
        <v>44427</v>
      </c>
      <c r="C6981" s="1" t="str">
        <f t="shared" si="109"/>
        <v>21231</v>
      </c>
      <c r="D6981" t="s">
        <v>250</v>
      </c>
      <c r="E6981" t="s">
        <v>120</v>
      </c>
      <c r="F6981" t="s">
        <v>190</v>
      </c>
      <c r="G6981">
        <v>30.5</v>
      </c>
      <c r="H6981">
        <v>448.45</v>
      </c>
      <c r="I6981" t="s">
        <v>33</v>
      </c>
      <c r="J6981" t="str">
        <f>_xlfn.XLOOKUP(Table1_1[[#This Row],[Analyte]],[1]analyte_order!$B:$B,[1]analyte_order!$C:$C)</f>
        <v>754-91-6</v>
      </c>
      <c r="K6981">
        <f>_xlfn.XLOOKUP(Table1_1[[#This Row],[CAS_rn]],[1]analyte_order!$C:$C,[1]analyte_order!$E:$E)</f>
        <v>28</v>
      </c>
      <c r="L6981" s="3">
        <v>7.62</v>
      </c>
    </row>
    <row r="6982" spans="1:12" x14ac:dyDescent="0.3">
      <c r="A6982" t="s">
        <v>310</v>
      </c>
      <c r="B6982" s="1">
        <v>44427</v>
      </c>
      <c r="C6982" s="1" t="str">
        <f t="shared" si="109"/>
        <v>21231</v>
      </c>
      <c r="D6982" t="s">
        <v>250</v>
      </c>
      <c r="E6982" t="s">
        <v>120</v>
      </c>
      <c r="F6982" t="s">
        <v>190</v>
      </c>
      <c r="G6982">
        <v>30.5</v>
      </c>
      <c r="H6982">
        <v>448.45</v>
      </c>
      <c r="I6982" t="s">
        <v>34</v>
      </c>
      <c r="J6982" t="str">
        <f>_xlfn.XLOOKUP(Table1_1[[#This Row],[Analyte]],[1]analyte_order!$B:$B,[1]analyte_order!$C:$C)</f>
        <v>2806-24-8</v>
      </c>
      <c r="K6982">
        <f>_xlfn.XLOOKUP(Table1_1[[#This Row],[CAS_rn]],[1]analyte_order!$C:$C,[1]analyte_order!$E:$E)</f>
        <v>29</v>
      </c>
      <c r="L6982" s="3">
        <v>0.17199999999999999</v>
      </c>
    </row>
    <row r="6983" spans="1:12" x14ac:dyDescent="0.3">
      <c r="A6983" t="s">
        <v>310</v>
      </c>
      <c r="B6983" s="1">
        <v>44427</v>
      </c>
      <c r="C6983" s="1" t="str">
        <f t="shared" si="109"/>
        <v>21231</v>
      </c>
      <c r="D6983" t="s">
        <v>250</v>
      </c>
      <c r="E6983" t="s">
        <v>120</v>
      </c>
      <c r="F6983" t="s">
        <v>190</v>
      </c>
      <c r="G6983">
        <v>30.5</v>
      </c>
      <c r="H6983">
        <v>448.45</v>
      </c>
      <c r="I6983" t="s">
        <v>35</v>
      </c>
      <c r="J6983" t="str">
        <f>_xlfn.XLOOKUP(Table1_1[[#This Row],[Analyte]],[1]analyte_order!$B:$B,[1]analyte_order!$C:$C)</f>
        <v>31506-32-8</v>
      </c>
      <c r="K6983">
        <f>_xlfn.XLOOKUP(Table1_1[[#This Row],[CAS_rn]],[1]analyte_order!$C:$C,[1]analyte_order!$E:$E)</f>
        <v>30</v>
      </c>
      <c r="L6983" s="3">
        <v>0.34449999999999997</v>
      </c>
    </row>
    <row r="6984" spans="1:12" x14ac:dyDescent="0.3">
      <c r="A6984" t="s">
        <v>310</v>
      </c>
      <c r="B6984" s="1">
        <v>44427</v>
      </c>
      <c r="C6984" s="1" t="str">
        <f t="shared" si="109"/>
        <v>21231</v>
      </c>
      <c r="D6984" t="s">
        <v>250</v>
      </c>
      <c r="E6984" t="s">
        <v>120</v>
      </c>
      <c r="F6984" t="s">
        <v>190</v>
      </c>
      <c r="G6984">
        <v>30.5</v>
      </c>
      <c r="H6984">
        <v>448.45</v>
      </c>
      <c r="I6984" t="s">
        <v>36</v>
      </c>
      <c r="J6984" t="str">
        <f>_xlfn.XLOOKUP(Table1_1[[#This Row],[Analyte]],[1]analyte_order!$B:$B,[1]analyte_order!$C:$C)</f>
        <v>4151-50-2</v>
      </c>
      <c r="K6984">
        <f>_xlfn.XLOOKUP(Table1_1[[#This Row],[CAS_rn]],[1]analyte_order!$C:$C,[1]analyte_order!$E:$E)</f>
        <v>31</v>
      </c>
      <c r="L6984" s="3">
        <v>6.9000000000000006E-2</v>
      </c>
    </row>
    <row r="6985" spans="1:12" x14ac:dyDescent="0.3">
      <c r="A6985" t="s">
        <v>310</v>
      </c>
      <c r="B6985" s="1">
        <v>44427</v>
      </c>
      <c r="C6985" s="1" t="str">
        <f t="shared" si="109"/>
        <v>21231</v>
      </c>
      <c r="D6985" t="s">
        <v>250</v>
      </c>
      <c r="E6985" t="s">
        <v>120</v>
      </c>
      <c r="F6985" t="s">
        <v>190</v>
      </c>
      <c r="G6985">
        <v>30.5</v>
      </c>
      <c r="H6985">
        <v>448.45</v>
      </c>
      <c r="I6985" t="s">
        <v>37</v>
      </c>
      <c r="J6985" t="str">
        <f>_xlfn.XLOOKUP(Table1_1[[#This Row],[Analyte]],[1]analyte_order!$B:$B,[1]analyte_order!$C:$C)</f>
        <v>13252-13-6</v>
      </c>
      <c r="K6985">
        <f>_xlfn.XLOOKUP(Table1_1[[#This Row],[CAS_rn]],[1]analyte_order!$C:$C,[1]analyte_order!$E:$E)</f>
        <v>34</v>
      </c>
      <c r="L6985" s="3">
        <v>6.9000000000000006E-2</v>
      </c>
    </row>
    <row r="6986" spans="1:12" x14ac:dyDescent="0.3">
      <c r="A6986" t="s">
        <v>310</v>
      </c>
      <c r="B6986" s="1">
        <v>44427</v>
      </c>
      <c r="C6986" s="1" t="str">
        <f t="shared" si="109"/>
        <v>21231</v>
      </c>
      <c r="D6986" t="s">
        <v>250</v>
      </c>
      <c r="E6986" t="s">
        <v>120</v>
      </c>
      <c r="F6986" t="s">
        <v>190</v>
      </c>
      <c r="G6986">
        <v>30.5</v>
      </c>
      <c r="H6986">
        <v>448.45</v>
      </c>
      <c r="I6986" t="s">
        <v>38</v>
      </c>
      <c r="J6986" t="str">
        <f>_xlfn.XLOOKUP(Table1_1[[#This Row],[Analyte]],[1]analyte_order!$B:$B,[1]analyte_order!$C:$C)</f>
        <v>919005-14-4</v>
      </c>
      <c r="K6986">
        <f>_xlfn.XLOOKUP(Table1_1[[#This Row],[CAS_rn]],[1]analyte_order!$C:$C,[1]analyte_order!$E:$E)</f>
        <v>35</v>
      </c>
      <c r="L6986" s="3">
        <v>6.9000000000000006E-2</v>
      </c>
    </row>
    <row r="6987" spans="1:12" x14ac:dyDescent="0.3">
      <c r="A6987" t="s">
        <v>310</v>
      </c>
      <c r="B6987" s="1">
        <v>44427</v>
      </c>
      <c r="C6987" s="1" t="str">
        <f t="shared" si="109"/>
        <v>21231</v>
      </c>
      <c r="D6987" t="s">
        <v>250</v>
      </c>
      <c r="E6987" t="s">
        <v>120</v>
      </c>
      <c r="F6987" t="s">
        <v>190</v>
      </c>
      <c r="G6987">
        <v>30.5</v>
      </c>
      <c r="H6987">
        <v>448.45</v>
      </c>
      <c r="I6987" t="s">
        <v>39</v>
      </c>
      <c r="J6987" t="str">
        <f>_xlfn.XLOOKUP(Table1_1[[#This Row],[Analyte]],[1]analyte_order!$B:$B,[1]analyte_order!$C:$C)</f>
        <v>756426-58-1</v>
      </c>
      <c r="K6987">
        <f>_xlfn.XLOOKUP(Table1_1[[#This Row],[CAS_rn]],[1]analyte_order!$C:$C,[1]analyte_order!$E:$E)</f>
        <v>36</v>
      </c>
      <c r="L6987" s="3">
        <v>0.34449999999999997</v>
      </c>
    </row>
    <row r="6988" spans="1:12" x14ac:dyDescent="0.3">
      <c r="A6988" t="s">
        <v>310</v>
      </c>
      <c r="B6988" s="1">
        <v>44427</v>
      </c>
      <c r="C6988" s="1" t="str">
        <f t="shared" si="109"/>
        <v>21231</v>
      </c>
      <c r="D6988" t="s">
        <v>250</v>
      </c>
      <c r="E6988" t="s">
        <v>120</v>
      </c>
      <c r="F6988" t="s">
        <v>190</v>
      </c>
      <c r="G6988">
        <v>30.5</v>
      </c>
      <c r="H6988">
        <v>448.45</v>
      </c>
      <c r="I6988" t="s">
        <v>40</v>
      </c>
      <c r="J6988" t="str">
        <f>_xlfn.XLOOKUP(Table1_1[[#This Row],[Analyte]],[1]analyte_order!$B:$B,[1]analyte_order!$C:$C)</f>
        <v>763051-92-9</v>
      </c>
      <c r="K6988">
        <f>_xlfn.XLOOKUP(Table1_1[[#This Row],[CAS_rn]],[1]analyte_order!$C:$C,[1]analyte_order!$E:$E)</f>
        <v>37</v>
      </c>
      <c r="L6988" s="3">
        <v>0.34449999999999997</v>
      </c>
    </row>
    <row r="6989" spans="1:12" x14ac:dyDescent="0.3">
      <c r="A6989" t="s">
        <v>310</v>
      </c>
      <c r="B6989" s="1">
        <v>44427</v>
      </c>
      <c r="C6989" s="1" t="str">
        <f t="shared" si="109"/>
        <v>21231</v>
      </c>
      <c r="D6989" t="s">
        <v>250</v>
      </c>
      <c r="E6989" t="s">
        <v>120</v>
      </c>
      <c r="F6989" t="s">
        <v>190</v>
      </c>
      <c r="G6989">
        <v>30.5</v>
      </c>
      <c r="H6989">
        <v>448.45</v>
      </c>
      <c r="I6989" t="s">
        <v>41</v>
      </c>
      <c r="J6989" t="str">
        <f>_xlfn.XLOOKUP(Table1_1[[#This Row],[Analyte]],[1]analyte_order!$B:$B,[1]analyte_order!$C:$C)</f>
        <v>356-02-5</v>
      </c>
      <c r="K6989">
        <f>_xlfn.XLOOKUP(Table1_1[[#This Row],[CAS_rn]],[1]analyte_order!$C:$C,[1]analyte_order!$E:$E)</f>
        <v>38</v>
      </c>
      <c r="L6989" s="3">
        <v>0.69</v>
      </c>
    </row>
    <row r="6990" spans="1:12" x14ac:dyDescent="0.3">
      <c r="A6990" t="s">
        <v>310</v>
      </c>
      <c r="B6990" s="1">
        <v>44427</v>
      </c>
      <c r="C6990" s="1" t="str">
        <f t="shared" si="109"/>
        <v>21231</v>
      </c>
      <c r="D6990" t="s">
        <v>250</v>
      </c>
      <c r="E6990" t="s">
        <v>120</v>
      </c>
      <c r="F6990" t="s">
        <v>190</v>
      </c>
      <c r="G6990">
        <v>30.5</v>
      </c>
      <c r="H6990">
        <v>448.45</v>
      </c>
      <c r="I6990" t="s">
        <v>42</v>
      </c>
      <c r="J6990" t="str">
        <f>_xlfn.XLOOKUP(Table1_1[[#This Row],[Analyte]],[1]analyte_order!$B:$B,[1]analyte_order!$C:$C)</f>
        <v>914637-49-3</v>
      </c>
      <c r="K6990">
        <f>_xlfn.XLOOKUP(Table1_1[[#This Row],[CAS_rn]],[1]analyte_order!$C:$C,[1]analyte_order!$E:$E)</f>
        <v>39</v>
      </c>
      <c r="L6990" s="3">
        <v>0.34449999999999997</v>
      </c>
    </row>
    <row r="6991" spans="1:12" x14ac:dyDescent="0.3">
      <c r="A6991" t="s">
        <v>310</v>
      </c>
      <c r="B6991" s="1">
        <v>44427</v>
      </c>
      <c r="C6991" s="1" t="str">
        <f t="shared" si="109"/>
        <v>21231</v>
      </c>
      <c r="D6991" t="s">
        <v>250</v>
      </c>
      <c r="E6991" t="s">
        <v>120</v>
      </c>
      <c r="F6991" t="s">
        <v>190</v>
      </c>
      <c r="G6991">
        <v>30.5</v>
      </c>
      <c r="H6991">
        <v>448.45</v>
      </c>
      <c r="I6991" t="s">
        <v>43</v>
      </c>
      <c r="J6991" t="str">
        <f>_xlfn.XLOOKUP(Table1_1[[#This Row],[Analyte]],[1]analyte_order!$B:$B,[1]analyte_order!$C:$C)</f>
        <v>812-70-4</v>
      </c>
      <c r="K6991">
        <f>_xlfn.XLOOKUP(Table1_1[[#This Row],[CAS_rn]],[1]analyte_order!$C:$C,[1]analyte_order!$E:$E)</f>
        <v>40</v>
      </c>
      <c r="L6991" s="3">
        <v>0.23300000000000001</v>
      </c>
    </row>
    <row r="6992" spans="1:12" x14ac:dyDescent="0.3">
      <c r="A6992" t="s">
        <v>310</v>
      </c>
      <c r="B6992" s="1">
        <v>44427</v>
      </c>
      <c r="C6992" s="1" t="str">
        <f t="shared" si="109"/>
        <v>21231</v>
      </c>
      <c r="D6992" t="s">
        <v>250</v>
      </c>
      <c r="E6992" t="s">
        <v>120</v>
      </c>
      <c r="F6992" t="s">
        <v>190</v>
      </c>
      <c r="G6992">
        <v>30.5</v>
      </c>
      <c r="H6992">
        <v>448.45</v>
      </c>
      <c r="I6992" t="s">
        <v>44</v>
      </c>
      <c r="J6992" t="str">
        <f>_xlfn.XLOOKUP(Table1_1[[#This Row],[Analyte]],[1]analyte_order!$B:$B,[1]analyte_order!$C:$C)</f>
        <v>53826-12-3</v>
      </c>
      <c r="K6992">
        <f>_xlfn.XLOOKUP(Table1_1[[#This Row],[CAS_rn]],[1]analyte_order!$C:$C,[1]analyte_order!$E:$E)</f>
        <v>41</v>
      </c>
      <c r="L6992" s="3">
        <v>0.17199999999999999</v>
      </c>
    </row>
    <row r="6993" spans="1:12" x14ac:dyDescent="0.3">
      <c r="A6993" t="s">
        <v>310</v>
      </c>
      <c r="B6993" s="1">
        <v>44427</v>
      </c>
      <c r="C6993" s="1" t="str">
        <f t="shared" si="109"/>
        <v>21231</v>
      </c>
      <c r="D6993" t="s">
        <v>250</v>
      </c>
      <c r="E6993" t="s">
        <v>120</v>
      </c>
      <c r="F6993" t="s">
        <v>190</v>
      </c>
      <c r="G6993">
        <v>30.5</v>
      </c>
      <c r="H6993">
        <v>448.45</v>
      </c>
      <c r="I6993" t="s">
        <v>45</v>
      </c>
      <c r="J6993" t="str">
        <f>_xlfn.XLOOKUP(Table1_1[[#This Row],[Analyte]],[1]analyte_order!$B:$B,[1]analyte_order!$C:$C)</f>
        <v>27854-31-5</v>
      </c>
      <c r="K6993">
        <f>_xlfn.XLOOKUP(Table1_1[[#This Row],[CAS_rn]],[1]analyte_order!$C:$C,[1]analyte_order!$E:$E)</f>
        <v>42</v>
      </c>
      <c r="L6993" s="3">
        <v>12.5</v>
      </c>
    </row>
    <row r="6994" spans="1:12" x14ac:dyDescent="0.3">
      <c r="A6994" t="s">
        <v>310</v>
      </c>
      <c r="B6994" s="1">
        <v>44427</v>
      </c>
      <c r="C6994" s="1" t="str">
        <f t="shared" si="109"/>
        <v>21231</v>
      </c>
      <c r="D6994" t="s">
        <v>250</v>
      </c>
      <c r="E6994" t="s">
        <v>120</v>
      </c>
      <c r="F6994" t="s">
        <v>190</v>
      </c>
      <c r="G6994">
        <v>30.5</v>
      </c>
      <c r="H6994">
        <v>448.45</v>
      </c>
      <c r="I6994" t="s">
        <v>46</v>
      </c>
      <c r="J6994" t="str">
        <f>_xlfn.XLOOKUP(Table1_1[[#This Row],[Analyte]],[1]analyte_order!$B:$B,[1]analyte_order!$C:$C)</f>
        <v>53826-13-4</v>
      </c>
      <c r="K6994">
        <f>_xlfn.XLOOKUP(Table1_1[[#This Row],[CAS_rn]],[1]analyte_order!$C:$C,[1]analyte_order!$E:$E)</f>
        <v>43</v>
      </c>
      <c r="L6994" s="3">
        <v>0.69</v>
      </c>
    </row>
    <row r="6995" spans="1:12" x14ac:dyDescent="0.3">
      <c r="A6995" t="s">
        <v>310</v>
      </c>
      <c r="B6995" s="1">
        <v>44427</v>
      </c>
      <c r="C6995" s="1" t="str">
        <f t="shared" si="109"/>
        <v>21231</v>
      </c>
      <c r="D6995" t="s">
        <v>250</v>
      </c>
      <c r="E6995" t="s">
        <v>120</v>
      </c>
      <c r="F6995" t="s">
        <v>190</v>
      </c>
      <c r="G6995">
        <v>30.5</v>
      </c>
      <c r="H6995">
        <v>448.45</v>
      </c>
      <c r="I6995" t="s">
        <v>47</v>
      </c>
      <c r="J6995" t="str">
        <f>_xlfn.XLOOKUP(Table1_1[[#This Row],[Analyte]],[1]analyte_order!$B:$B,[1]analyte_order!$C:$C)</f>
        <v>161094-75-3</v>
      </c>
      <c r="K6995">
        <f>_xlfn.XLOOKUP(Table1_1[[#This Row],[CAS_rn]],[1]analyte_order!$C:$C,[1]analyte_order!$E:$E)</f>
        <v>44</v>
      </c>
      <c r="L6995" s="3">
        <v>6.9000000000000006E-2</v>
      </c>
    </row>
    <row r="6996" spans="1:12" x14ac:dyDescent="0.3">
      <c r="A6996" t="s">
        <v>310</v>
      </c>
      <c r="B6996" s="1">
        <v>44427</v>
      </c>
      <c r="C6996" s="1" t="str">
        <f t="shared" si="109"/>
        <v>21231</v>
      </c>
      <c r="D6996" t="s">
        <v>250</v>
      </c>
      <c r="E6996" t="s">
        <v>120</v>
      </c>
      <c r="F6996" t="s">
        <v>190</v>
      </c>
      <c r="G6996">
        <v>30.5</v>
      </c>
      <c r="H6996">
        <v>448.45</v>
      </c>
      <c r="I6996" t="s">
        <v>48</v>
      </c>
      <c r="J6996" t="str">
        <f>_xlfn.XLOOKUP(Table1_1[[#This Row],[Analyte]],[1]analyte_order!$B:$B,[1]analyte_order!$C:$C)</f>
        <v>70887-84-2</v>
      </c>
      <c r="K6996">
        <f>_xlfn.XLOOKUP(Table1_1[[#This Row],[CAS_rn]],[1]analyte_order!$C:$C,[1]analyte_order!$E:$E)</f>
        <v>45</v>
      </c>
      <c r="L6996" s="3">
        <v>6.9000000000000006E-2</v>
      </c>
    </row>
    <row r="6997" spans="1:12" x14ac:dyDescent="0.3">
      <c r="A6997" t="s">
        <v>310</v>
      </c>
      <c r="B6997" s="1">
        <v>44427</v>
      </c>
      <c r="C6997" s="1" t="str">
        <f t="shared" si="109"/>
        <v>21231</v>
      </c>
      <c r="D6997" t="s">
        <v>250</v>
      </c>
      <c r="E6997" t="s">
        <v>120</v>
      </c>
      <c r="F6997" t="s">
        <v>190</v>
      </c>
      <c r="G6997">
        <v>30.5</v>
      </c>
      <c r="H6997">
        <v>448.45</v>
      </c>
      <c r="I6997" t="s">
        <v>49</v>
      </c>
      <c r="J6997" t="str">
        <f>_xlfn.XLOOKUP(Table1_1[[#This Row],[Analyte]],[1]analyte_order!$B:$B,[1]analyte_order!$C:$C)</f>
        <v>57677-95-9</v>
      </c>
      <c r="K6997">
        <f>_xlfn.XLOOKUP(Table1_1[[#This Row],[CAS_rn]],[1]analyte_order!$C:$C,[1]analyte_order!$E:$E)</f>
        <v>46</v>
      </c>
      <c r="L6997" s="3">
        <v>6.9000000000000006E-2</v>
      </c>
    </row>
    <row r="6998" spans="1:12" x14ac:dyDescent="0.3">
      <c r="A6998" t="s">
        <v>310</v>
      </c>
      <c r="B6998" s="1">
        <v>44427</v>
      </c>
      <c r="C6998" s="1" t="str">
        <f t="shared" si="109"/>
        <v>21231</v>
      </c>
      <c r="D6998" t="s">
        <v>250</v>
      </c>
      <c r="E6998" t="s">
        <v>120</v>
      </c>
      <c r="F6998" t="s">
        <v>190</v>
      </c>
      <c r="G6998">
        <v>30.5</v>
      </c>
      <c r="H6998">
        <v>448.45</v>
      </c>
      <c r="I6998" t="s">
        <v>50</v>
      </c>
      <c r="J6998" t="str">
        <f>_xlfn.XLOOKUP(Table1_1[[#This Row],[Analyte]],[1]analyte_order!$B:$B,[1]analyte_order!$C:$C)</f>
        <v>30334-69-1</v>
      </c>
      <c r="K6998">
        <f>_xlfn.XLOOKUP(Table1_1[[#This Row],[CAS_rn]],[1]analyte_order!$C:$C,[1]analyte_order!$E:$E)</f>
        <v>51</v>
      </c>
      <c r="L6998" s="3">
        <v>36.1</v>
      </c>
    </row>
    <row r="6999" spans="1:12" x14ac:dyDescent="0.3">
      <c r="A6999" t="s">
        <v>310</v>
      </c>
      <c r="B6999" s="1">
        <v>44427</v>
      </c>
      <c r="C6999" s="1" t="str">
        <f t="shared" si="109"/>
        <v>21231</v>
      </c>
      <c r="D6999" t="s">
        <v>250</v>
      </c>
      <c r="E6999" t="s">
        <v>120</v>
      </c>
      <c r="F6999" t="s">
        <v>190</v>
      </c>
      <c r="G6999">
        <v>30.5</v>
      </c>
      <c r="H6999">
        <v>448.45</v>
      </c>
      <c r="I6999" t="s">
        <v>51</v>
      </c>
      <c r="J6999" t="str">
        <f>_xlfn.XLOOKUP(Table1_1[[#This Row],[Analyte]],[1]analyte_order!$B:$B,[1]analyte_order!$C:$C)</f>
        <v>41997-13-1</v>
      </c>
      <c r="K6999">
        <f>_xlfn.XLOOKUP(Table1_1[[#This Row],[CAS_rn]],[1]analyte_order!$C:$C,[1]analyte_order!$E:$E)</f>
        <v>52</v>
      </c>
      <c r="L6999" s="3">
        <v>15.1</v>
      </c>
    </row>
    <row r="7000" spans="1:12" x14ac:dyDescent="0.3">
      <c r="A7000" t="s">
        <v>310</v>
      </c>
      <c r="B7000" s="1">
        <v>44427</v>
      </c>
      <c r="C7000" s="1" t="str">
        <f t="shared" si="109"/>
        <v>21231</v>
      </c>
      <c r="D7000" t="s">
        <v>250</v>
      </c>
      <c r="E7000" t="s">
        <v>120</v>
      </c>
      <c r="F7000" t="s">
        <v>190</v>
      </c>
      <c r="G7000">
        <v>30.5</v>
      </c>
      <c r="H7000">
        <v>448.45</v>
      </c>
      <c r="I7000" t="s">
        <v>52</v>
      </c>
      <c r="J7000" t="str">
        <f>_xlfn.XLOOKUP(Table1_1[[#This Row],[Analyte]],[1]analyte_order!$B:$B,[1]analyte_order!$C:$C)</f>
        <v>423-41-6</v>
      </c>
      <c r="K7000">
        <f>_xlfn.XLOOKUP(Table1_1[[#This Row],[CAS_rn]],[1]analyte_order!$C:$C,[1]analyte_order!$E:$E)</f>
        <v>53</v>
      </c>
      <c r="L7000" s="3">
        <v>0.34449999999999997</v>
      </c>
    </row>
    <row r="7001" spans="1:12" x14ac:dyDescent="0.3">
      <c r="A7001" t="s">
        <v>310</v>
      </c>
      <c r="B7001" s="1">
        <v>44427</v>
      </c>
      <c r="C7001" s="1" t="str">
        <f t="shared" si="109"/>
        <v>21231</v>
      </c>
      <c r="D7001" t="s">
        <v>250</v>
      </c>
      <c r="E7001" t="s">
        <v>120</v>
      </c>
      <c r="F7001" t="s">
        <v>190</v>
      </c>
      <c r="G7001">
        <v>30.5</v>
      </c>
      <c r="H7001">
        <v>448.45</v>
      </c>
      <c r="I7001" t="s">
        <v>53</v>
      </c>
      <c r="J7001" t="str">
        <f>_xlfn.XLOOKUP(Table1_1[[#This Row],[Analyte]],[1]analyte_order!$B:$B,[1]analyte_order!$C:$C)</f>
        <v>777011-38-8</v>
      </c>
      <c r="K7001">
        <f>_xlfn.XLOOKUP(Table1_1[[#This Row],[CAS_rn]],[1]analyte_order!$C:$C,[1]analyte_order!$E:$E)</f>
        <v>54</v>
      </c>
      <c r="L7001" s="3">
        <v>8.8699999999999992</v>
      </c>
    </row>
    <row r="7002" spans="1:12" x14ac:dyDescent="0.3">
      <c r="A7002" t="s">
        <v>310</v>
      </c>
      <c r="B7002" s="1">
        <v>44427</v>
      </c>
      <c r="C7002" s="1" t="str">
        <f t="shared" si="109"/>
        <v>21231</v>
      </c>
      <c r="D7002" t="s">
        <v>250</v>
      </c>
      <c r="E7002" t="s">
        <v>120</v>
      </c>
      <c r="F7002" t="s">
        <v>190</v>
      </c>
      <c r="G7002">
        <v>30.5</v>
      </c>
      <c r="H7002">
        <v>448.45</v>
      </c>
      <c r="I7002" t="s">
        <v>54</v>
      </c>
      <c r="J7002" t="str">
        <f>_xlfn.XLOOKUP(Table1_1[[#This Row],[Analyte]],[1]analyte_order!$B:$B,[1]analyte_order!$C:$C)</f>
        <v>646-83-3</v>
      </c>
      <c r="K7002">
        <f>_xlfn.XLOOKUP(Table1_1[[#This Row],[CAS_rn]],[1]analyte_order!$C:$C,[1]analyte_order!$E:$E)</f>
        <v>55</v>
      </c>
      <c r="L7002" s="3">
        <v>6.9000000000000006E-2</v>
      </c>
    </row>
    <row r="7003" spans="1:12" x14ac:dyDescent="0.3">
      <c r="A7003" t="s">
        <v>310</v>
      </c>
      <c r="B7003" s="1">
        <v>44427</v>
      </c>
      <c r="C7003" s="1" t="str">
        <f t="shared" si="109"/>
        <v>21231</v>
      </c>
      <c r="D7003" t="s">
        <v>250</v>
      </c>
      <c r="E7003" t="s">
        <v>120</v>
      </c>
      <c r="F7003" t="s">
        <v>190</v>
      </c>
      <c r="G7003">
        <v>30.5</v>
      </c>
      <c r="H7003">
        <v>448.45</v>
      </c>
      <c r="I7003" t="s">
        <v>55</v>
      </c>
      <c r="J7003" t="str">
        <f>_xlfn.XLOOKUP(Table1_1[[#This Row],[Analyte]],[1]analyte_order!$B:$B,[1]analyte_order!$C:$C)</f>
        <v>678-41-1</v>
      </c>
      <c r="K7003">
        <f>_xlfn.XLOOKUP(Table1_1[[#This Row],[CAS_rn]],[1]analyte_order!$C:$C,[1]analyte_order!$E:$E)</f>
        <v>56</v>
      </c>
      <c r="L7003" s="3">
        <v>6.9000000000000006E-2</v>
      </c>
    </row>
    <row r="7004" spans="1:12" x14ac:dyDescent="0.3">
      <c r="A7004" t="s">
        <v>310</v>
      </c>
      <c r="B7004" s="1">
        <v>44427</v>
      </c>
      <c r="C7004" s="1" t="str">
        <f t="shared" si="109"/>
        <v>21231</v>
      </c>
      <c r="D7004" t="s">
        <v>250</v>
      </c>
      <c r="E7004" t="s">
        <v>120</v>
      </c>
      <c r="F7004" t="s">
        <v>190</v>
      </c>
      <c r="G7004">
        <v>30.5</v>
      </c>
      <c r="H7004">
        <v>448.45</v>
      </c>
      <c r="I7004" t="s">
        <v>56</v>
      </c>
      <c r="J7004" t="str">
        <f>_xlfn.XLOOKUP(Table1_1[[#This Row],[Analyte]],[1]analyte_order!$B:$B,[1]analyte_order!$C:$C)</f>
        <v>2965-52-8</v>
      </c>
      <c r="K7004">
        <f>_xlfn.XLOOKUP(Table1_1[[#This Row],[CAS_rn]],[1]analyte_order!$C:$C,[1]analyte_order!$E:$E)</f>
        <v>57</v>
      </c>
      <c r="L7004" s="3">
        <v>6.9000000000000006E-2</v>
      </c>
    </row>
    <row r="7005" spans="1:12" x14ac:dyDescent="0.3">
      <c r="A7005" t="s">
        <v>311</v>
      </c>
      <c r="B7005" s="1">
        <v>44427</v>
      </c>
      <c r="C7005" s="1" t="str">
        <f t="shared" si="109"/>
        <v>21231</v>
      </c>
      <c r="D7005" t="s">
        <v>250</v>
      </c>
      <c r="E7005" t="s">
        <v>120</v>
      </c>
      <c r="F7005" t="s">
        <v>111</v>
      </c>
      <c r="G7005">
        <v>33</v>
      </c>
      <c r="H7005">
        <v>581.25</v>
      </c>
      <c r="I7005" t="s">
        <v>7</v>
      </c>
      <c r="J7005" t="str">
        <f>_xlfn.XLOOKUP(Table1_1[[#This Row],[Analyte]],[1]analyte_order!$B:$B,[1]analyte_order!$C:$C)</f>
        <v>375-22-4</v>
      </c>
      <c r="K7005">
        <f>_xlfn.XLOOKUP(Table1_1[[#This Row],[CAS_rn]],[1]analyte_order!$C:$C,[1]analyte_order!$E:$E)</f>
        <v>1</v>
      </c>
      <c r="L7005" s="3">
        <v>0.10299999999999999</v>
      </c>
    </row>
    <row r="7006" spans="1:12" x14ac:dyDescent="0.3">
      <c r="A7006" t="s">
        <v>311</v>
      </c>
      <c r="B7006" s="1">
        <v>44427</v>
      </c>
      <c r="C7006" s="1" t="str">
        <f t="shared" si="109"/>
        <v>21231</v>
      </c>
      <c r="D7006" t="s">
        <v>250</v>
      </c>
      <c r="E7006" t="s">
        <v>120</v>
      </c>
      <c r="F7006" t="s">
        <v>111</v>
      </c>
      <c r="G7006">
        <v>33</v>
      </c>
      <c r="H7006">
        <v>581.25</v>
      </c>
      <c r="I7006" t="s">
        <v>8</v>
      </c>
      <c r="J7006" t="str">
        <f>_xlfn.XLOOKUP(Table1_1[[#This Row],[Analyte]],[1]analyte_order!$B:$B,[1]analyte_order!$C:$C)</f>
        <v>2706-90-3</v>
      </c>
      <c r="K7006">
        <f>_xlfn.XLOOKUP(Table1_1[[#This Row],[CAS_rn]],[1]analyte_order!$C:$C,[1]analyte_order!$E:$E)</f>
        <v>2</v>
      </c>
      <c r="L7006" s="3">
        <v>4.1250000000000002E-2</v>
      </c>
    </row>
    <row r="7007" spans="1:12" x14ac:dyDescent="0.3">
      <c r="A7007" t="s">
        <v>311</v>
      </c>
      <c r="B7007" s="1">
        <v>44427</v>
      </c>
      <c r="C7007" s="1" t="str">
        <f t="shared" si="109"/>
        <v>21231</v>
      </c>
      <c r="D7007" t="s">
        <v>250</v>
      </c>
      <c r="E7007" t="s">
        <v>120</v>
      </c>
      <c r="F7007" t="s">
        <v>111</v>
      </c>
      <c r="G7007">
        <v>33</v>
      </c>
      <c r="H7007">
        <v>581.25</v>
      </c>
      <c r="I7007" t="s">
        <v>9</v>
      </c>
      <c r="J7007" t="str">
        <f>_xlfn.XLOOKUP(Table1_1[[#This Row],[Analyte]],[1]analyte_order!$B:$B,[1]analyte_order!$C:$C)</f>
        <v>307-24-4</v>
      </c>
      <c r="K7007">
        <f>_xlfn.XLOOKUP(Table1_1[[#This Row],[CAS_rn]],[1]analyte_order!$C:$C,[1]analyte_order!$E:$E)</f>
        <v>3</v>
      </c>
      <c r="L7007" s="3">
        <v>4.1250000000000002E-2</v>
      </c>
    </row>
    <row r="7008" spans="1:12" x14ac:dyDescent="0.3">
      <c r="A7008" t="s">
        <v>311</v>
      </c>
      <c r="B7008" s="1">
        <v>44427</v>
      </c>
      <c r="C7008" s="1" t="str">
        <f t="shared" si="109"/>
        <v>21231</v>
      </c>
      <c r="D7008" t="s">
        <v>250</v>
      </c>
      <c r="E7008" t="s">
        <v>120</v>
      </c>
      <c r="F7008" t="s">
        <v>111</v>
      </c>
      <c r="G7008">
        <v>33</v>
      </c>
      <c r="H7008">
        <v>581.25</v>
      </c>
      <c r="I7008" t="s">
        <v>10</v>
      </c>
      <c r="J7008" t="str">
        <f>_xlfn.XLOOKUP(Table1_1[[#This Row],[Analyte]],[1]analyte_order!$B:$B,[1]analyte_order!$C:$C)</f>
        <v>375-85-9</v>
      </c>
      <c r="K7008">
        <f>_xlfn.XLOOKUP(Table1_1[[#This Row],[CAS_rn]],[1]analyte_order!$C:$C,[1]analyte_order!$E:$E)</f>
        <v>4</v>
      </c>
      <c r="L7008" s="3">
        <v>4.1250000000000002E-2</v>
      </c>
    </row>
    <row r="7009" spans="1:12" x14ac:dyDescent="0.3">
      <c r="A7009" t="s">
        <v>311</v>
      </c>
      <c r="B7009" s="1">
        <v>44427</v>
      </c>
      <c r="C7009" s="1" t="str">
        <f t="shared" si="109"/>
        <v>21231</v>
      </c>
      <c r="D7009" t="s">
        <v>250</v>
      </c>
      <c r="E7009" t="s">
        <v>120</v>
      </c>
      <c r="F7009" t="s">
        <v>111</v>
      </c>
      <c r="G7009">
        <v>33</v>
      </c>
      <c r="H7009">
        <v>581.25</v>
      </c>
      <c r="I7009" t="s">
        <v>11</v>
      </c>
      <c r="J7009" t="str">
        <f>_xlfn.XLOOKUP(Table1_1[[#This Row],[Analyte]],[1]analyte_order!$B:$B,[1]analyte_order!$C:$C)</f>
        <v>335-67-1</v>
      </c>
      <c r="K7009">
        <f>_xlfn.XLOOKUP(Table1_1[[#This Row],[CAS_rn]],[1]analyte_order!$C:$C,[1]analyte_order!$E:$E)</f>
        <v>5</v>
      </c>
      <c r="L7009" s="3">
        <v>4.1250000000000002E-2</v>
      </c>
    </row>
    <row r="7010" spans="1:12" x14ac:dyDescent="0.3">
      <c r="A7010" t="s">
        <v>311</v>
      </c>
      <c r="B7010" s="1">
        <v>44427</v>
      </c>
      <c r="C7010" s="1" t="str">
        <f t="shared" si="109"/>
        <v>21231</v>
      </c>
      <c r="D7010" t="s">
        <v>250</v>
      </c>
      <c r="E7010" t="s">
        <v>120</v>
      </c>
      <c r="F7010" t="s">
        <v>111</v>
      </c>
      <c r="G7010">
        <v>33</v>
      </c>
      <c r="H7010">
        <v>581.25</v>
      </c>
      <c r="I7010" t="s">
        <v>12</v>
      </c>
      <c r="J7010" t="str">
        <f>_xlfn.XLOOKUP(Table1_1[[#This Row],[Analyte]],[1]analyte_order!$B:$B,[1]analyte_order!$C:$C)</f>
        <v>375-95-1</v>
      </c>
      <c r="K7010">
        <f>_xlfn.XLOOKUP(Table1_1[[#This Row],[CAS_rn]],[1]analyte_order!$C:$C,[1]analyte_order!$E:$E)</f>
        <v>6</v>
      </c>
      <c r="L7010" s="3">
        <v>0.38500000000000001</v>
      </c>
    </row>
    <row r="7011" spans="1:12" x14ac:dyDescent="0.3">
      <c r="A7011" t="s">
        <v>311</v>
      </c>
      <c r="B7011" s="1">
        <v>44427</v>
      </c>
      <c r="C7011" s="1" t="str">
        <f t="shared" si="109"/>
        <v>21231</v>
      </c>
      <c r="D7011" t="s">
        <v>250</v>
      </c>
      <c r="E7011" t="s">
        <v>120</v>
      </c>
      <c r="F7011" t="s">
        <v>111</v>
      </c>
      <c r="G7011">
        <v>33</v>
      </c>
      <c r="H7011">
        <v>581.25</v>
      </c>
      <c r="I7011" t="s">
        <v>19</v>
      </c>
      <c r="J7011" t="str">
        <f>_xlfn.XLOOKUP(Table1_1[[#This Row],[Analyte]],[1]analyte_order!$B:$B,[1]analyte_order!$C:$C)</f>
        <v>335-76-2</v>
      </c>
      <c r="K7011">
        <f>_xlfn.XLOOKUP(Table1_1[[#This Row],[CAS_rn]],[1]analyte_order!$C:$C,[1]analyte_order!$E:$E)</f>
        <v>7</v>
      </c>
      <c r="L7011" s="3">
        <v>25.6</v>
      </c>
    </row>
    <row r="7012" spans="1:12" x14ac:dyDescent="0.3">
      <c r="A7012" t="s">
        <v>311</v>
      </c>
      <c r="B7012" s="1">
        <v>44427</v>
      </c>
      <c r="C7012" s="1" t="str">
        <f t="shared" si="109"/>
        <v>21231</v>
      </c>
      <c r="D7012" t="s">
        <v>250</v>
      </c>
      <c r="E7012" t="s">
        <v>120</v>
      </c>
      <c r="F7012" t="s">
        <v>111</v>
      </c>
      <c r="G7012">
        <v>33</v>
      </c>
      <c r="H7012">
        <v>581.25</v>
      </c>
      <c r="I7012" t="s">
        <v>20</v>
      </c>
      <c r="J7012" t="str">
        <f>_xlfn.XLOOKUP(Table1_1[[#This Row],[Analyte]],[1]analyte_order!$B:$B,[1]analyte_order!$C:$C)</f>
        <v>2058-94-8</v>
      </c>
      <c r="K7012">
        <f>_xlfn.XLOOKUP(Table1_1[[#This Row],[CAS_rn]],[1]analyte_order!$C:$C,[1]analyte_order!$E:$E)</f>
        <v>8</v>
      </c>
      <c r="L7012" s="3">
        <v>30.1</v>
      </c>
    </row>
    <row r="7013" spans="1:12" x14ac:dyDescent="0.3">
      <c r="A7013" t="s">
        <v>311</v>
      </c>
      <c r="B7013" s="1">
        <v>44427</v>
      </c>
      <c r="C7013" s="1" t="str">
        <f t="shared" si="109"/>
        <v>21231</v>
      </c>
      <c r="D7013" t="s">
        <v>250</v>
      </c>
      <c r="E7013" t="s">
        <v>120</v>
      </c>
      <c r="F7013" t="s">
        <v>111</v>
      </c>
      <c r="G7013">
        <v>33</v>
      </c>
      <c r="H7013">
        <v>581.25</v>
      </c>
      <c r="I7013" t="s">
        <v>21</v>
      </c>
      <c r="J7013" t="str">
        <f>_xlfn.XLOOKUP(Table1_1[[#This Row],[Analyte]],[1]analyte_order!$B:$B,[1]analyte_order!$C:$C)</f>
        <v>307-55-1</v>
      </c>
      <c r="K7013">
        <f>_xlfn.XLOOKUP(Table1_1[[#This Row],[CAS_rn]],[1]analyte_order!$C:$C,[1]analyte_order!$E:$E)</f>
        <v>9</v>
      </c>
      <c r="L7013" s="3">
        <v>36.4</v>
      </c>
    </row>
    <row r="7014" spans="1:12" x14ac:dyDescent="0.3">
      <c r="A7014" t="s">
        <v>311</v>
      </c>
      <c r="B7014" s="1">
        <v>44427</v>
      </c>
      <c r="C7014" s="1" t="str">
        <f t="shared" si="109"/>
        <v>21231</v>
      </c>
      <c r="D7014" t="s">
        <v>250</v>
      </c>
      <c r="E7014" t="s">
        <v>120</v>
      </c>
      <c r="F7014" t="s">
        <v>111</v>
      </c>
      <c r="G7014">
        <v>33</v>
      </c>
      <c r="H7014">
        <v>581.25</v>
      </c>
      <c r="I7014" t="s">
        <v>22</v>
      </c>
      <c r="J7014" t="str">
        <f>_xlfn.XLOOKUP(Table1_1[[#This Row],[Analyte]],[1]analyte_order!$B:$B,[1]analyte_order!$C:$C)</f>
        <v>72629-94-8</v>
      </c>
      <c r="K7014">
        <f>_xlfn.XLOOKUP(Table1_1[[#This Row],[CAS_rn]],[1]analyte_order!$C:$C,[1]analyte_order!$E:$E)</f>
        <v>10</v>
      </c>
      <c r="L7014" s="3">
        <v>29.4</v>
      </c>
    </row>
    <row r="7015" spans="1:12" x14ac:dyDescent="0.3">
      <c r="A7015" t="s">
        <v>311</v>
      </c>
      <c r="B7015" s="1">
        <v>44427</v>
      </c>
      <c r="C7015" s="1" t="str">
        <f t="shared" si="109"/>
        <v>21231</v>
      </c>
      <c r="D7015" t="s">
        <v>250</v>
      </c>
      <c r="E7015" t="s">
        <v>120</v>
      </c>
      <c r="F7015" t="s">
        <v>111</v>
      </c>
      <c r="G7015">
        <v>33</v>
      </c>
      <c r="H7015">
        <v>581.25</v>
      </c>
      <c r="I7015" t="s">
        <v>23</v>
      </c>
      <c r="J7015" t="str">
        <f>_xlfn.XLOOKUP(Table1_1[[#This Row],[Analyte]],[1]analyte_order!$B:$B,[1]analyte_order!$C:$C)</f>
        <v>376-06-7</v>
      </c>
      <c r="K7015">
        <f>_xlfn.XLOOKUP(Table1_1[[#This Row],[CAS_rn]],[1]analyte_order!$C:$C,[1]analyte_order!$E:$E)</f>
        <v>11</v>
      </c>
      <c r="L7015" s="3">
        <v>35.1</v>
      </c>
    </row>
    <row r="7016" spans="1:12" x14ac:dyDescent="0.3">
      <c r="A7016" t="s">
        <v>311</v>
      </c>
      <c r="B7016" s="1">
        <v>44427</v>
      </c>
      <c r="C7016" s="1" t="str">
        <f t="shared" si="109"/>
        <v>21231</v>
      </c>
      <c r="D7016" t="s">
        <v>250</v>
      </c>
      <c r="E7016" t="s">
        <v>120</v>
      </c>
      <c r="F7016" t="s">
        <v>111</v>
      </c>
      <c r="G7016">
        <v>33</v>
      </c>
      <c r="H7016">
        <v>581.25</v>
      </c>
      <c r="I7016" t="s">
        <v>24</v>
      </c>
      <c r="J7016" t="str">
        <f>_xlfn.XLOOKUP(Table1_1[[#This Row],[Analyte]],[1]analyte_order!$B:$B,[1]analyte_order!$C:$C)</f>
        <v>67905-19-5</v>
      </c>
      <c r="K7016">
        <f>_xlfn.XLOOKUP(Table1_1[[#This Row],[CAS_rn]],[1]analyte_order!$C:$C,[1]analyte_order!$E:$E)</f>
        <v>12</v>
      </c>
      <c r="L7016" s="3">
        <v>1.53</v>
      </c>
    </row>
    <row r="7017" spans="1:12" x14ac:dyDescent="0.3">
      <c r="A7017" t="s">
        <v>311</v>
      </c>
      <c r="B7017" s="1">
        <v>44427</v>
      </c>
      <c r="C7017" s="1" t="str">
        <f t="shared" si="109"/>
        <v>21231</v>
      </c>
      <c r="D7017" t="s">
        <v>250</v>
      </c>
      <c r="E7017" t="s">
        <v>120</v>
      </c>
      <c r="F7017" t="s">
        <v>111</v>
      </c>
      <c r="G7017">
        <v>33</v>
      </c>
      <c r="H7017">
        <v>581.25</v>
      </c>
      <c r="I7017" t="s">
        <v>13</v>
      </c>
      <c r="J7017" t="str">
        <f>_xlfn.XLOOKUP(Table1_1[[#This Row],[Analyte]],[1]analyte_order!$B:$B,[1]analyte_order!$C:$C)</f>
        <v>375-73-5</v>
      </c>
      <c r="K7017">
        <f>_xlfn.XLOOKUP(Table1_1[[#This Row],[CAS_rn]],[1]analyte_order!$C:$C,[1]analyte_order!$E:$E)</f>
        <v>14</v>
      </c>
      <c r="L7017" s="3">
        <v>9.2999999999999999E-2</v>
      </c>
    </row>
    <row r="7018" spans="1:12" x14ac:dyDescent="0.3">
      <c r="A7018" t="s">
        <v>311</v>
      </c>
      <c r="B7018" s="1">
        <v>44427</v>
      </c>
      <c r="C7018" s="1" t="str">
        <f t="shared" si="109"/>
        <v>21231</v>
      </c>
      <c r="D7018" t="s">
        <v>250</v>
      </c>
      <c r="E7018" t="s">
        <v>120</v>
      </c>
      <c r="F7018" t="s">
        <v>111</v>
      </c>
      <c r="G7018">
        <v>33</v>
      </c>
      <c r="H7018">
        <v>581.25</v>
      </c>
      <c r="I7018" t="s">
        <v>14</v>
      </c>
      <c r="J7018" t="str">
        <f>_xlfn.XLOOKUP(Table1_1[[#This Row],[Analyte]],[1]analyte_order!$B:$B,[1]analyte_order!$C:$C)</f>
        <v>2706-91-4</v>
      </c>
      <c r="K7018">
        <f>_xlfn.XLOOKUP(Table1_1[[#This Row],[CAS_rn]],[1]analyte_order!$C:$C,[1]analyte_order!$E:$E)</f>
        <v>15</v>
      </c>
      <c r="L7018" s="3">
        <v>0.23300000000000001</v>
      </c>
    </row>
    <row r="7019" spans="1:12" x14ac:dyDescent="0.3">
      <c r="A7019" t="s">
        <v>311</v>
      </c>
      <c r="B7019" s="1">
        <v>44427</v>
      </c>
      <c r="C7019" s="1" t="str">
        <f t="shared" si="109"/>
        <v>21231</v>
      </c>
      <c r="D7019" t="s">
        <v>250</v>
      </c>
      <c r="E7019" t="s">
        <v>120</v>
      </c>
      <c r="F7019" t="s">
        <v>111</v>
      </c>
      <c r="G7019">
        <v>33</v>
      </c>
      <c r="H7019">
        <v>581.25</v>
      </c>
      <c r="I7019" t="s">
        <v>15</v>
      </c>
      <c r="J7019" t="str">
        <f>_xlfn.XLOOKUP(Table1_1[[#This Row],[Analyte]],[1]analyte_order!$B:$B,[1]analyte_order!$C:$C)</f>
        <v>355-46-4</v>
      </c>
      <c r="K7019">
        <f>_xlfn.XLOOKUP(Table1_1[[#This Row],[CAS_rn]],[1]analyte_order!$C:$C,[1]analyte_order!$E:$E)</f>
        <v>16</v>
      </c>
      <c r="L7019" s="3">
        <v>20.8</v>
      </c>
    </row>
    <row r="7020" spans="1:12" x14ac:dyDescent="0.3">
      <c r="A7020" t="s">
        <v>311</v>
      </c>
      <c r="B7020" s="1">
        <v>44427</v>
      </c>
      <c r="C7020" s="1" t="str">
        <f t="shared" si="109"/>
        <v>21231</v>
      </c>
      <c r="D7020" t="s">
        <v>250</v>
      </c>
      <c r="E7020" t="s">
        <v>120</v>
      </c>
      <c r="F7020" t="s">
        <v>111</v>
      </c>
      <c r="G7020">
        <v>33</v>
      </c>
      <c r="H7020">
        <v>581.25</v>
      </c>
      <c r="I7020" t="s">
        <v>16</v>
      </c>
      <c r="J7020" t="str">
        <f>_xlfn.XLOOKUP(Table1_1[[#This Row],[Analyte]],[1]analyte_order!$B:$B,[1]analyte_order!$C:$C)</f>
        <v>375-92-8</v>
      </c>
      <c r="K7020">
        <f>_xlfn.XLOOKUP(Table1_1[[#This Row],[CAS_rn]],[1]analyte_order!$C:$C,[1]analyte_order!$E:$E)</f>
        <v>17</v>
      </c>
      <c r="L7020" s="3">
        <v>8.48</v>
      </c>
    </row>
    <row r="7021" spans="1:12" x14ac:dyDescent="0.3">
      <c r="A7021" t="s">
        <v>311</v>
      </c>
      <c r="B7021" s="1">
        <v>44427</v>
      </c>
      <c r="C7021" s="1" t="str">
        <f t="shared" si="109"/>
        <v>21231</v>
      </c>
      <c r="D7021" t="s">
        <v>250</v>
      </c>
      <c r="E7021" t="s">
        <v>120</v>
      </c>
      <c r="F7021" t="s">
        <v>111</v>
      </c>
      <c r="G7021">
        <v>33</v>
      </c>
      <c r="H7021">
        <v>581.25</v>
      </c>
      <c r="I7021" t="s">
        <v>17</v>
      </c>
      <c r="J7021" t="str">
        <f>_xlfn.XLOOKUP(Table1_1[[#This Row],[Analyte]],[1]analyte_order!$B:$B,[1]analyte_order!$C:$C)</f>
        <v>1763-23-1</v>
      </c>
      <c r="K7021">
        <f>_xlfn.XLOOKUP(Table1_1[[#This Row],[CAS_rn]],[1]analyte_order!$C:$C,[1]analyte_order!$E:$E)</f>
        <v>18</v>
      </c>
      <c r="L7021" s="3">
        <v>6480</v>
      </c>
    </row>
    <row r="7022" spans="1:12" x14ac:dyDescent="0.3">
      <c r="A7022" t="s">
        <v>311</v>
      </c>
      <c r="B7022" s="1">
        <v>44427</v>
      </c>
      <c r="C7022" s="1" t="str">
        <f t="shared" si="109"/>
        <v>21231</v>
      </c>
      <c r="D7022" t="s">
        <v>250</v>
      </c>
      <c r="E7022" t="s">
        <v>120</v>
      </c>
      <c r="F7022" t="s">
        <v>111</v>
      </c>
      <c r="G7022">
        <v>33</v>
      </c>
      <c r="H7022">
        <v>581.25</v>
      </c>
      <c r="I7022" t="s">
        <v>25</v>
      </c>
      <c r="J7022" t="str">
        <f>_xlfn.XLOOKUP(Table1_1[[#This Row],[Analyte]],[1]analyte_order!$B:$B,[1]analyte_order!$C:$C)</f>
        <v>68259-12-1</v>
      </c>
      <c r="K7022">
        <f>_xlfn.XLOOKUP(Table1_1[[#This Row],[CAS_rn]],[1]analyte_order!$C:$C,[1]analyte_order!$E:$E)</f>
        <v>19</v>
      </c>
      <c r="L7022" s="3">
        <v>36.5</v>
      </c>
    </row>
    <row r="7023" spans="1:12" x14ac:dyDescent="0.3">
      <c r="A7023" t="s">
        <v>311</v>
      </c>
      <c r="B7023" s="1">
        <v>44427</v>
      </c>
      <c r="C7023" s="1" t="str">
        <f t="shared" si="109"/>
        <v>21231</v>
      </c>
      <c r="D7023" t="s">
        <v>250</v>
      </c>
      <c r="E7023" t="s">
        <v>120</v>
      </c>
      <c r="F7023" t="s">
        <v>111</v>
      </c>
      <c r="G7023">
        <v>33</v>
      </c>
      <c r="H7023">
        <v>581.25</v>
      </c>
      <c r="I7023" t="s">
        <v>26</v>
      </c>
      <c r="J7023" t="str">
        <f>_xlfn.XLOOKUP(Table1_1[[#This Row],[Analyte]],[1]analyte_order!$B:$B,[1]analyte_order!$C:$C)</f>
        <v>335-77-3</v>
      </c>
      <c r="K7023">
        <f>_xlfn.XLOOKUP(Table1_1[[#This Row],[CAS_rn]],[1]analyte_order!$C:$C,[1]analyte_order!$E:$E)</f>
        <v>20</v>
      </c>
      <c r="L7023" s="3">
        <v>52.2</v>
      </c>
    </row>
    <row r="7024" spans="1:12" x14ac:dyDescent="0.3">
      <c r="A7024" t="s">
        <v>311</v>
      </c>
      <c r="B7024" s="1">
        <v>44427</v>
      </c>
      <c r="C7024" s="1" t="str">
        <f t="shared" si="109"/>
        <v>21231</v>
      </c>
      <c r="D7024" t="s">
        <v>250</v>
      </c>
      <c r="E7024" t="s">
        <v>120</v>
      </c>
      <c r="F7024" t="s">
        <v>111</v>
      </c>
      <c r="G7024">
        <v>33</v>
      </c>
      <c r="H7024">
        <v>581.25</v>
      </c>
      <c r="I7024" t="s">
        <v>27</v>
      </c>
      <c r="J7024" t="str">
        <f>_xlfn.XLOOKUP(Table1_1[[#This Row],[Analyte]],[1]analyte_order!$B:$B,[1]analyte_order!$C:$C)</f>
        <v>79780-39-5</v>
      </c>
      <c r="K7024">
        <f>_xlfn.XLOOKUP(Table1_1[[#This Row],[CAS_rn]],[1]analyte_order!$C:$C,[1]analyte_order!$E:$E)</f>
        <v>21</v>
      </c>
      <c r="L7024" s="3">
        <v>27.6</v>
      </c>
    </row>
    <row r="7025" spans="1:12" x14ac:dyDescent="0.3">
      <c r="A7025" t="s">
        <v>311</v>
      </c>
      <c r="B7025" s="1">
        <v>44427</v>
      </c>
      <c r="C7025" s="1" t="str">
        <f t="shared" si="109"/>
        <v>21231</v>
      </c>
      <c r="D7025" t="s">
        <v>250</v>
      </c>
      <c r="E7025" t="s">
        <v>120</v>
      </c>
      <c r="F7025" t="s">
        <v>111</v>
      </c>
      <c r="G7025">
        <v>33</v>
      </c>
      <c r="H7025">
        <v>581.25</v>
      </c>
      <c r="I7025" t="s">
        <v>28</v>
      </c>
      <c r="J7025" t="str">
        <f>_xlfn.XLOOKUP(Table1_1[[#This Row],[Analyte]],[1]analyte_order!$B:$B,[1]analyte_order!$C:$C)</f>
        <v>757124-72-4</v>
      </c>
      <c r="K7025">
        <f>_xlfn.XLOOKUP(Table1_1[[#This Row],[CAS_rn]],[1]analyte_order!$C:$C,[1]analyte_order!$E:$E)</f>
        <v>22</v>
      </c>
      <c r="L7025" s="3">
        <v>0.20599999999999999</v>
      </c>
    </row>
    <row r="7026" spans="1:12" x14ac:dyDescent="0.3">
      <c r="A7026" t="s">
        <v>311</v>
      </c>
      <c r="B7026" s="1">
        <v>44427</v>
      </c>
      <c r="C7026" s="1" t="str">
        <f t="shared" si="109"/>
        <v>21231</v>
      </c>
      <c r="D7026" t="s">
        <v>250</v>
      </c>
      <c r="E7026" t="s">
        <v>120</v>
      </c>
      <c r="F7026" t="s">
        <v>111</v>
      </c>
      <c r="G7026">
        <v>33</v>
      </c>
      <c r="H7026">
        <v>581.25</v>
      </c>
      <c r="I7026" t="s">
        <v>18</v>
      </c>
      <c r="J7026" t="str">
        <f>_xlfn.XLOOKUP(Table1_1[[#This Row],[Analyte]],[1]analyte_order!$B:$B,[1]analyte_order!$C:$C)</f>
        <v>27619-97-2</v>
      </c>
      <c r="K7026">
        <f>_xlfn.XLOOKUP(Table1_1[[#This Row],[CAS_rn]],[1]analyte_order!$C:$C,[1]analyte_order!$E:$E)</f>
        <v>23</v>
      </c>
      <c r="L7026" s="3">
        <v>4.1250000000000002E-2</v>
      </c>
    </row>
    <row r="7027" spans="1:12" x14ac:dyDescent="0.3">
      <c r="A7027" t="s">
        <v>311</v>
      </c>
      <c r="B7027" s="1">
        <v>44427</v>
      </c>
      <c r="C7027" s="1" t="str">
        <f t="shared" si="109"/>
        <v>21231</v>
      </c>
      <c r="D7027" t="s">
        <v>250</v>
      </c>
      <c r="E7027" t="s">
        <v>120</v>
      </c>
      <c r="F7027" t="s">
        <v>111</v>
      </c>
      <c r="G7027">
        <v>33</v>
      </c>
      <c r="H7027">
        <v>581.25</v>
      </c>
      <c r="I7027" t="s">
        <v>29</v>
      </c>
      <c r="J7027" t="str">
        <f>_xlfn.XLOOKUP(Table1_1[[#This Row],[Analyte]],[1]analyte_order!$B:$B,[1]analyte_order!$C:$C)</f>
        <v>39108-34-4</v>
      </c>
      <c r="K7027">
        <f>_xlfn.XLOOKUP(Table1_1[[#This Row],[CAS_rn]],[1]analyte_order!$C:$C,[1]analyte_order!$E:$E)</f>
        <v>24</v>
      </c>
      <c r="L7027" s="3">
        <v>2.35</v>
      </c>
    </row>
    <row r="7028" spans="1:12" x14ac:dyDescent="0.3">
      <c r="A7028" t="s">
        <v>311</v>
      </c>
      <c r="B7028" s="1">
        <v>44427</v>
      </c>
      <c r="C7028" s="1" t="str">
        <f t="shared" si="109"/>
        <v>21231</v>
      </c>
      <c r="D7028" t="s">
        <v>250</v>
      </c>
      <c r="E7028" t="s">
        <v>120</v>
      </c>
      <c r="F7028" t="s">
        <v>111</v>
      </c>
      <c r="G7028">
        <v>33</v>
      </c>
      <c r="H7028">
        <v>581.25</v>
      </c>
      <c r="I7028" t="s">
        <v>30</v>
      </c>
      <c r="J7028" t="str">
        <f>_xlfn.XLOOKUP(Table1_1[[#This Row],[Analyte]],[1]analyte_order!$B:$B,[1]analyte_order!$C:$C)</f>
        <v>120226-60-0</v>
      </c>
      <c r="K7028">
        <f>_xlfn.XLOOKUP(Table1_1[[#This Row],[CAS_rn]],[1]analyte_order!$C:$C,[1]analyte_order!$E:$E)</f>
        <v>25</v>
      </c>
      <c r="L7028" s="3">
        <v>8.66</v>
      </c>
    </row>
    <row r="7029" spans="1:12" x14ac:dyDescent="0.3">
      <c r="A7029" t="s">
        <v>311</v>
      </c>
      <c r="B7029" s="1">
        <v>44427</v>
      </c>
      <c r="C7029" s="1" t="str">
        <f t="shared" si="109"/>
        <v>21231</v>
      </c>
      <c r="D7029" t="s">
        <v>250</v>
      </c>
      <c r="E7029" t="s">
        <v>120</v>
      </c>
      <c r="F7029" t="s">
        <v>111</v>
      </c>
      <c r="G7029">
        <v>33</v>
      </c>
      <c r="H7029">
        <v>581.25</v>
      </c>
      <c r="I7029" t="s">
        <v>31</v>
      </c>
      <c r="J7029" t="str">
        <f>_xlfn.XLOOKUP(Table1_1[[#This Row],[Analyte]],[1]analyte_order!$B:$B,[1]analyte_order!$C:$C)</f>
        <v>2355-31-9</v>
      </c>
      <c r="K7029">
        <f>_xlfn.XLOOKUP(Table1_1[[#This Row],[CAS_rn]],[1]analyte_order!$C:$C,[1]analyte_order!$E:$E)</f>
        <v>26</v>
      </c>
      <c r="L7029" s="3">
        <v>0.10299999999999999</v>
      </c>
    </row>
    <row r="7030" spans="1:12" x14ac:dyDescent="0.3">
      <c r="A7030" t="s">
        <v>311</v>
      </c>
      <c r="B7030" s="1">
        <v>44427</v>
      </c>
      <c r="C7030" s="1" t="str">
        <f t="shared" si="109"/>
        <v>21231</v>
      </c>
      <c r="D7030" t="s">
        <v>250</v>
      </c>
      <c r="E7030" t="s">
        <v>120</v>
      </c>
      <c r="F7030" t="s">
        <v>111</v>
      </c>
      <c r="G7030">
        <v>33</v>
      </c>
      <c r="H7030">
        <v>581.25</v>
      </c>
      <c r="I7030" t="s">
        <v>32</v>
      </c>
      <c r="J7030" t="str">
        <f>_xlfn.XLOOKUP(Table1_1[[#This Row],[Analyte]],[1]analyte_order!$B:$B,[1]analyte_order!$C:$C)</f>
        <v>2991-50-6</v>
      </c>
      <c r="K7030">
        <f>_xlfn.XLOOKUP(Table1_1[[#This Row],[CAS_rn]],[1]analyte_order!$C:$C,[1]analyte_order!$E:$E)</f>
        <v>27</v>
      </c>
      <c r="L7030" s="3">
        <v>4.1250000000000002E-2</v>
      </c>
    </row>
    <row r="7031" spans="1:12" x14ac:dyDescent="0.3">
      <c r="A7031" t="s">
        <v>311</v>
      </c>
      <c r="B7031" s="1">
        <v>44427</v>
      </c>
      <c r="C7031" s="1" t="str">
        <f t="shared" si="109"/>
        <v>21231</v>
      </c>
      <c r="D7031" t="s">
        <v>250</v>
      </c>
      <c r="E7031" t="s">
        <v>120</v>
      </c>
      <c r="F7031" t="s">
        <v>111</v>
      </c>
      <c r="G7031">
        <v>33</v>
      </c>
      <c r="H7031">
        <v>581.25</v>
      </c>
      <c r="I7031" t="s">
        <v>33</v>
      </c>
      <c r="J7031" t="str">
        <f>_xlfn.XLOOKUP(Table1_1[[#This Row],[Analyte]],[1]analyte_order!$B:$B,[1]analyte_order!$C:$C)</f>
        <v>754-91-6</v>
      </c>
      <c r="K7031">
        <f>_xlfn.XLOOKUP(Table1_1[[#This Row],[CAS_rn]],[1]analyte_order!$C:$C,[1]analyte_order!$E:$E)</f>
        <v>28</v>
      </c>
      <c r="L7031" s="3">
        <v>7.91</v>
      </c>
    </row>
    <row r="7032" spans="1:12" x14ac:dyDescent="0.3">
      <c r="A7032" t="s">
        <v>311</v>
      </c>
      <c r="B7032" s="1">
        <v>44427</v>
      </c>
      <c r="C7032" s="1" t="str">
        <f t="shared" si="109"/>
        <v>21231</v>
      </c>
      <c r="D7032" t="s">
        <v>250</v>
      </c>
      <c r="E7032" t="s">
        <v>120</v>
      </c>
      <c r="F7032" t="s">
        <v>111</v>
      </c>
      <c r="G7032">
        <v>33</v>
      </c>
      <c r="H7032">
        <v>581.25</v>
      </c>
      <c r="I7032" t="s">
        <v>34</v>
      </c>
      <c r="J7032" t="str">
        <f>_xlfn.XLOOKUP(Table1_1[[#This Row],[Analyte]],[1]analyte_order!$B:$B,[1]analyte_order!$C:$C)</f>
        <v>2806-24-8</v>
      </c>
      <c r="K7032">
        <f>_xlfn.XLOOKUP(Table1_1[[#This Row],[CAS_rn]],[1]analyte_order!$C:$C,[1]analyte_order!$E:$E)</f>
        <v>29</v>
      </c>
      <c r="L7032" s="3">
        <v>0.10299999999999999</v>
      </c>
    </row>
    <row r="7033" spans="1:12" x14ac:dyDescent="0.3">
      <c r="A7033" t="s">
        <v>311</v>
      </c>
      <c r="B7033" s="1">
        <v>44427</v>
      </c>
      <c r="C7033" s="1" t="str">
        <f t="shared" si="109"/>
        <v>21231</v>
      </c>
      <c r="D7033" t="s">
        <v>250</v>
      </c>
      <c r="E7033" t="s">
        <v>120</v>
      </c>
      <c r="F7033" t="s">
        <v>111</v>
      </c>
      <c r="G7033">
        <v>33</v>
      </c>
      <c r="H7033">
        <v>581.25</v>
      </c>
      <c r="I7033" t="s">
        <v>35</v>
      </c>
      <c r="J7033" t="str">
        <f>_xlfn.XLOOKUP(Table1_1[[#This Row],[Analyte]],[1]analyte_order!$B:$B,[1]analyte_order!$C:$C)</f>
        <v>31506-32-8</v>
      </c>
      <c r="K7033">
        <f>_xlfn.XLOOKUP(Table1_1[[#This Row],[CAS_rn]],[1]analyte_order!$C:$C,[1]analyte_order!$E:$E)</f>
        <v>30</v>
      </c>
      <c r="L7033" s="3">
        <v>0.20599999999999999</v>
      </c>
    </row>
    <row r="7034" spans="1:12" x14ac:dyDescent="0.3">
      <c r="A7034" t="s">
        <v>311</v>
      </c>
      <c r="B7034" s="1">
        <v>44427</v>
      </c>
      <c r="C7034" s="1" t="str">
        <f t="shared" si="109"/>
        <v>21231</v>
      </c>
      <c r="D7034" t="s">
        <v>250</v>
      </c>
      <c r="E7034" t="s">
        <v>120</v>
      </c>
      <c r="F7034" t="s">
        <v>111</v>
      </c>
      <c r="G7034">
        <v>33</v>
      </c>
      <c r="H7034">
        <v>581.25</v>
      </c>
      <c r="I7034" t="s">
        <v>36</v>
      </c>
      <c r="J7034" t="str">
        <f>_xlfn.XLOOKUP(Table1_1[[#This Row],[Analyte]],[1]analyte_order!$B:$B,[1]analyte_order!$C:$C)</f>
        <v>4151-50-2</v>
      </c>
      <c r="K7034">
        <f>_xlfn.XLOOKUP(Table1_1[[#This Row],[CAS_rn]],[1]analyte_order!$C:$C,[1]analyte_order!$E:$E)</f>
        <v>31</v>
      </c>
      <c r="L7034" s="3">
        <v>4.1250000000000002E-2</v>
      </c>
    </row>
    <row r="7035" spans="1:12" x14ac:dyDescent="0.3">
      <c r="A7035" t="s">
        <v>311</v>
      </c>
      <c r="B7035" s="1">
        <v>44427</v>
      </c>
      <c r="C7035" s="1" t="str">
        <f t="shared" si="109"/>
        <v>21231</v>
      </c>
      <c r="D7035" t="s">
        <v>250</v>
      </c>
      <c r="E7035" t="s">
        <v>120</v>
      </c>
      <c r="F7035" t="s">
        <v>111</v>
      </c>
      <c r="G7035">
        <v>33</v>
      </c>
      <c r="H7035">
        <v>581.25</v>
      </c>
      <c r="I7035" t="s">
        <v>37</v>
      </c>
      <c r="J7035" t="str">
        <f>_xlfn.XLOOKUP(Table1_1[[#This Row],[Analyte]],[1]analyte_order!$B:$B,[1]analyte_order!$C:$C)</f>
        <v>13252-13-6</v>
      </c>
      <c r="K7035">
        <f>_xlfn.XLOOKUP(Table1_1[[#This Row],[CAS_rn]],[1]analyte_order!$C:$C,[1]analyte_order!$E:$E)</f>
        <v>34</v>
      </c>
      <c r="L7035" s="3">
        <v>4.1250000000000002E-2</v>
      </c>
    </row>
    <row r="7036" spans="1:12" x14ac:dyDescent="0.3">
      <c r="A7036" t="s">
        <v>311</v>
      </c>
      <c r="B7036" s="1">
        <v>44427</v>
      </c>
      <c r="C7036" s="1" t="str">
        <f t="shared" si="109"/>
        <v>21231</v>
      </c>
      <c r="D7036" t="s">
        <v>250</v>
      </c>
      <c r="E7036" t="s">
        <v>120</v>
      </c>
      <c r="F7036" t="s">
        <v>111</v>
      </c>
      <c r="G7036">
        <v>33</v>
      </c>
      <c r="H7036">
        <v>581.25</v>
      </c>
      <c r="I7036" t="s">
        <v>38</v>
      </c>
      <c r="J7036" t="str">
        <f>_xlfn.XLOOKUP(Table1_1[[#This Row],[Analyte]],[1]analyte_order!$B:$B,[1]analyte_order!$C:$C)</f>
        <v>919005-14-4</v>
      </c>
      <c r="K7036">
        <f>_xlfn.XLOOKUP(Table1_1[[#This Row],[CAS_rn]],[1]analyte_order!$C:$C,[1]analyte_order!$E:$E)</f>
        <v>35</v>
      </c>
      <c r="L7036" s="3">
        <v>4.1250000000000002E-2</v>
      </c>
    </row>
    <row r="7037" spans="1:12" x14ac:dyDescent="0.3">
      <c r="A7037" t="s">
        <v>311</v>
      </c>
      <c r="B7037" s="1">
        <v>44427</v>
      </c>
      <c r="C7037" s="1" t="str">
        <f t="shared" si="109"/>
        <v>21231</v>
      </c>
      <c r="D7037" t="s">
        <v>250</v>
      </c>
      <c r="E7037" t="s">
        <v>120</v>
      </c>
      <c r="F7037" t="s">
        <v>111</v>
      </c>
      <c r="G7037">
        <v>33</v>
      </c>
      <c r="H7037">
        <v>581.25</v>
      </c>
      <c r="I7037" t="s">
        <v>39</v>
      </c>
      <c r="J7037" t="str">
        <f>_xlfn.XLOOKUP(Table1_1[[#This Row],[Analyte]],[1]analyte_order!$B:$B,[1]analyte_order!$C:$C)</f>
        <v>756426-58-1</v>
      </c>
      <c r="K7037">
        <f>_xlfn.XLOOKUP(Table1_1[[#This Row],[CAS_rn]],[1]analyte_order!$C:$C,[1]analyte_order!$E:$E)</f>
        <v>36</v>
      </c>
      <c r="L7037" s="3">
        <v>0.20599999999999999</v>
      </c>
    </row>
    <row r="7038" spans="1:12" x14ac:dyDescent="0.3">
      <c r="A7038" t="s">
        <v>311</v>
      </c>
      <c r="B7038" s="1">
        <v>44427</v>
      </c>
      <c r="C7038" s="1" t="str">
        <f t="shared" si="109"/>
        <v>21231</v>
      </c>
      <c r="D7038" t="s">
        <v>250</v>
      </c>
      <c r="E7038" t="s">
        <v>120</v>
      </c>
      <c r="F7038" t="s">
        <v>111</v>
      </c>
      <c r="G7038">
        <v>33</v>
      </c>
      <c r="H7038">
        <v>581.25</v>
      </c>
      <c r="I7038" t="s">
        <v>40</v>
      </c>
      <c r="J7038" t="str">
        <f>_xlfn.XLOOKUP(Table1_1[[#This Row],[Analyte]],[1]analyte_order!$B:$B,[1]analyte_order!$C:$C)</f>
        <v>763051-92-9</v>
      </c>
      <c r="K7038">
        <f>_xlfn.XLOOKUP(Table1_1[[#This Row],[CAS_rn]],[1]analyte_order!$C:$C,[1]analyte_order!$E:$E)</f>
        <v>37</v>
      </c>
      <c r="L7038" s="3">
        <v>0.46550000000000002</v>
      </c>
    </row>
    <row r="7039" spans="1:12" x14ac:dyDescent="0.3">
      <c r="A7039" t="s">
        <v>311</v>
      </c>
      <c r="B7039" s="1">
        <v>44427</v>
      </c>
      <c r="C7039" s="1" t="str">
        <f t="shared" si="109"/>
        <v>21231</v>
      </c>
      <c r="D7039" t="s">
        <v>250</v>
      </c>
      <c r="E7039" t="s">
        <v>120</v>
      </c>
      <c r="F7039" t="s">
        <v>111</v>
      </c>
      <c r="G7039">
        <v>33</v>
      </c>
      <c r="H7039">
        <v>581.25</v>
      </c>
      <c r="I7039" t="s">
        <v>41</v>
      </c>
      <c r="J7039" t="str">
        <f>_xlfn.XLOOKUP(Table1_1[[#This Row],[Analyte]],[1]analyte_order!$B:$B,[1]analyte_order!$C:$C)</f>
        <v>356-02-5</v>
      </c>
      <c r="K7039">
        <f>_xlfn.XLOOKUP(Table1_1[[#This Row],[CAS_rn]],[1]analyte_order!$C:$C,[1]analyte_order!$E:$E)</f>
        <v>38</v>
      </c>
      <c r="L7039" s="3">
        <v>0.41249999999999998</v>
      </c>
    </row>
    <row r="7040" spans="1:12" x14ac:dyDescent="0.3">
      <c r="A7040" t="s">
        <v>311</v>
      </c>
      <c r="B7040" s="1">
        <v>44427</v>
      </c>
      <c r="C7040" s="1" t="str">
        <f t="shared" si="109"/>
        <v>21231</v>
      </c>
      <c r="D7040" t="s">
        <v>250</v>
      </c>
      <c r="E7040" t="s">
        <v>120</v>
      </c>
      <c r="F7040" t="s">
        <v>111</v>
      </c>
      <c r="G7040">
        <v>33</v>
      </c>
      <c r="H7040">
        <v>581.25</v>
      </c>
      <c r="I7040" t="s">
        <v>42</v>
      </c>
      <c r="J7040" t="str">
        <f>_xlfn.XLOOKUP(Table1_1[[#This Row],[Analyte]],[1]analyte_order!$B:$B,[1]analyte_order!$C:$C)</f>
        <v>914637-49-3</v>
      </c>
      <c r="K7040">
        <f>_xlfn.XLOOKUP(Table1_1[[#This Row],[CAS_rn]],[1]analyte_order!$C:$C,[1]analyte_order!$E:$E)</f>
        <v>39</v>
      </c>
      <c r="L7040" s="3">
        <v>0.20599999999999999</v>
      </c>
    </row>
    <row r="7041" spans="1:12" x14ac:dyDescent="0.3">
      <c r="A7041" t="s">
        <v>311</v>
      </c>
      <c r="B7041" s="1">
        <v>44427</v>
      </c>
      <c r="C7041" s="1" t="str">
        <f t="shared" si="109"/>
        <v>21231</v>
      </c>
      <c r="D7041" t="s">
        <v>250</v>
      </c>
      <c r="E7041" t="s">
        <v>120</v>
      </c>
      <c r="F7041" t="s">
        <v>111</v>
      </c>
      <c r="G7041">
        <v>33</v>
      </c>
      <c r="H7041">
        <v>581.25</v>
      </c>
      <c r="I7041" t="s">
        <v>43</v>
      </c>
      <c r="J7041" t="str">
        <f>_xlfn.XLOOKUP(Table1_1[[#This Row],[Analyte]],[1]analyte_order!$B:$B,[1]analyte_order!$C:$C)</f>
        <v>812-70-4</v>
      </c>
      <c r="K7041">
        <f>_xlfn.XLOOKUP(Table1_1[[#This Row],[CAS_rn]],[1]analyte_order!$C:$C,[1]analyte_order!$E:$E)</f>
        <v>40</v>
      </c>
      <c r="L7041" s="3">
        <v>0.23300000000000001</v>
      </c>
    </row>
    <row r="7042" spans="1:12" x14ac:dyDescent="0.3">
      <c r="A7042" t="s">
        <v>311</v>
      </c>
      <c r="B7042" s="1">
        <v>44427</v>
      </c>
      <c r="C7042" s="1" t="str">
        <f t="shared" ref="C7042:C7105" si="110">TEXT(B7042,"yy")&amp;TEXT((B7042-DATEVALUE("1/1/"&amp;TEXT(B7042,"yy"))+1),"000")</f>
        <v>21231</v>
      </c>
      <c r="D7042" t="s">
        <v>250</v>
      </c>
      <c r="E7042" t="s">
        <v>120</v>
      </c>
      <c r="F7042" t="s">
        <v>111</v>
      </c>
      <c r="G7042">
        <v>33</v>
      </c>
      <c r="H7042">
        <v>581.25</v>
      </c>
      <c r="I7042" t="s">
        <v>44</v>
      </c>
      <c r="J7042" t="str">
        <f>_xlfn.XLOOKUP(Table1_1[[#This Row],[Analyte]],[1]analyte_order!$B:$B,[1]analyte_order!$C:$C)</f>
        <v>53826-12-3</v>
      </c>
      <c r="K7042">
        <f>_xlfn.XLOOKUP(Table1_1[[#This Row],[CAS_rn]],[1]analyte_order!$C:$C,[1]analyte_order!$E:$E)</f>
        <v>41</v>
      </c>
      <c r="L7042" s="3">
        <v>0.10299999999999999</v>
      </c>
    </row>
    <row r="7043" spans="1:12" x14ac:dyDescent="0.3">
      <c r="A7043" t="s">
        <v>311</v>
      </c>
      <c r="B7043" s="1">
        <v>44427</v>
      </c>
      <c r="C7043" s="1" t="str">
        <f t="shared" si="110"/>
        <v>21231</v>
      </c>
      <c r="D7043" t="s">
        <v>250</v>
      </c>
      <c r="E7043" t="s">
        <v>120</v>
      </c>
      <c r="F7043" t="s">
        <v>111</v>
      </c>
      <c r="G7043">
        <v>33</v>
      </c>
      <c r="H7043">
        <v>581.25</v>
      </c>
      <c r="I7043" t="s">
        <v>45</v>
      </c>
      <c r="J7043" t="str">
        <f>_xlfn.XLOOKUP(Table1_1[[#This Row],[Analyte]],[1]analyte_order!$B:$B,[1]analyte_order!$C:$C)</f>
        <v>27854-31-5</v>
      </c>
      <c r="K7043">
        <f>_xlfn.XLOOKUP(Table1_1[[#This Row],[CAS_rn]],[1]analyte_order!$C:$C,[1]analyte_order!$E:$E)</f>
        <v>42</v>
      </c>
      <c r="L7043" s="3">
        <v>0.93</v>
      </c>
    </row>
    <row r="7044" spans="1:12" x14ac:dyDescent="0.3">
      <c r="A7044" t="s">
        <v>311</v>
      </c>
      <c r="B7044" s="1">
        <v>44427</v>
      </c>
      <c r="C7044" s="1" t="str">
        <f t="shared" si="110"/>
        <v>21231</v>
      </c>
      <c r="D7044" t="s">
        <v>250</v>
      </c>
      <c r="E7044" t="s">
        <v>120</v>
      </c>
      <c r="F7044" t="s">
        <v>111</v>
      </c>
      <c r="G7044">
        <v>33</v>
      </c>
      <c r="H7044">
        <v>581.25</v>
      </c>
      <c r="I7044" t="s">
        <v>46</v>
      </c>
      <c r="J7044" t="str">
        <f>_xlfn.XLOOKUP(Table1_1[[#This Row],[Analyte]],[1]analyte_order!$B:$B,[1]analyte_order!$C:$C)</f>
        <v>53826-13-4</v>
      </c>
      <c r="K7044">
        <f>_xlfn.XLOOKUP(Table1_1[[#This Row],[CAS_rn]],[1]analyte_order!$C:$C,[1]analyte_order!$E:$E)</f>
        <v>43</v>
      </c>
      <c r="L7044" s="3">
        <v>0.41249999999999998</v>
      </c>
    </row>
    <row r="7045" spans="1:12" x14ac:dyDescent="0.3">
      <c r="A7045" t="s">
        <v>311</v>
      </c>
      <c r="B7045" s="1">
        <v>44427</v>
      </c>
      <c r="C7045" s="1" t="str">
        <f t="shared" si="110"/>
        <v>21231</v>
      </c>
      <c r="D7045" t="s">
        <v>250</v>
      </c>
      <c r="E7045" t="s">
        <v>120</v>
      </c>
      <c r="F7045" t="s">
        <v>111</v>
      </c>
      <c r="G7045">
        <v>33</v>
      </c>
      <c r="H7045">
        <v>581.25</v>
      </c>
      <c r="I7045" t="s">
        <v>47</v>
      </c>
      <c r="J7045" t="str">
        <f>_xlfn.XLOOKUP(Table1_1[[#This Row],[Analyte]],[1]analyte_order!$B:$B,[1]analyte_order!$C:$C)</f>
        <v>161094-75-3</v>
      </c>
      <c r="K7045">
        <f>_xlfn.XLOOKUP(Table1_1[[#This Row],[CAS_rn]],[1]analyte_order!$C:$C,[1]analyte_order!$E:$E)</f>
        <v>44</v>
      </c>
      <c r="L7045" s="3">
        <v>4.1250000000000002E-2</v>
      </c>
    </row>
    <row r="7046" spans="1:12" x14ac:dyDescent="0.3">
      <c r="A7046" t="s">
        <v>311</v>
      </c>
      <c r="B7046" s="1">
        <v>44427</v>
      </c>
      <c r="C7046" s="1" t="str">
        <f t="shared" si="110"/>
        <v>21231</v>
      </c>
      <c r="D7046" t="s">
        <v>250</v>
      </c>
      <c r="E7046" t="s">
        <v>120</v>
      </c>
      <c r="F7046" t="s">
        <v>111</v>
      </c>
      <c r="G7046">
        <v>33</v>
      </c>
      <c r="H7046">
        <v>581.25</v>
      </c>
      <c r="I7046" t="s">
        <v>48</v>
      </c>
      <c r="J7046" t="str">
        <f>_xlfn.XLOOKUP(Table1_1[[#This Row],[Analyte]],[1]analyte_order!$B:$B,[1]analyte_order!$C:$C)</f>
        <v>70887-84-2</v>
      </c>
      <c r="K7046">
        <f>_xlfn.XLOOKUP(Table1_1[[#This Row],[CAS_rn]],[1]analyte_order!$C:$C,[1]analyte_order!$E:$E)</f>
        <v>45</v>
      </c>
      <c r="L7046" s="3">
        <v>4.1250000000000002E-2</v>
      </c>
    </row>
    <row r="7047" spans="1:12" x14ac:dyDescent="0.3">
      <c r="A7047" t="s">
        <v>311</v>
      </c>
      <c r="B7047" s="1">
        <v>44427</v>
      </c>
      <c r="C7047" s="1" t="str">
        <f t="shared" si="110"/>
        <v>21231</v>
      </c>
      <c r="D7047" t="s">
        <v>250</v>
      </c>
      <c r="E7047" t="s">
        <v>120</v>
      </c>
      <c r="F7047" t="s">
        <v>111</v>
      </c>
      <c r="G7047">
        <v>33</v>
      </c>
      <c r="H7047">
        <v>581.25</v>
      </c>
      <c r="I7047" t="s">
        <v>49</v>
      </c>
      <c r="J7047" t="str">
        <f>_xlfn.XLOOKUP(Table1_1[[#This Row],[Analyte]],[1]analyte_order!$B:$B,[1]analyte_order!$C:$C)</f>
        <v>57677-95-9</v>
      </c>
      <c r="K7047">
        <f>_xlfn.XLOOKUP(Table1_1[[#This Row],[CAS_rn]],[1]analyte_order!$C:$C,[1]analyte_order!$E:$E)</f>
        <v>46</v>
      </c>
      <c r="L7047" s="3">
        <v>4.1250000000000002E-2</v>
      </c>
    </row>
    <row r="7048" spans="1:12" x14ac:dyDescent="0.3">
      <c r="A7048" t="s">
        <v>311</v>
      </c>
      <c r="B7048" s="1">
        <v>44427</v>
      </c>
      <c r="C7048" s="1" t="str">
        <f t="shared" si="110"/>
        <v>21231</v>
      </c>
      <c r="D7048" t="s">
        <v>250</v>
      </c>
      <c r="E7048" t="s">
        <v>120</v>
      </c>
      <c r="F7048" t="s">
        <v>111</v>
      </c>
      <c r="G7048">
        <v>33</v>
      </c>
      <c r="H7048">
        <v>581.25</v>
      </c>
      <c r="I7048" t="s">
        <v>50</v>
      </c>
      <c r="J7048" t="str">
        <f>_xlfn.XLOOKUP(Table1_1[[#This Row],[Analyte]],[1]analyte_order!$B:$B,[1]analyte_order!$C:$C)</f>
        <v>30334-69-1</v>
      </c>
      <c r="K7048">
        <f>_xlfn.XLOOKUP(Table1_1[[#This Row],[CAS_rn]],[1]analyte_order!$C:$C,[1]analyte_order!$E:$E)</f>
        <v>51</v>
      </c>
      <c r="L7048" s="3">
        <v>28.4</v>
      </c>
    </row>
    <row r="7049" spans="1:12" x14ac:dyDescent="0.3">
      <c r="A7049" t="s">
        <v>311</v>
      </c>
      <c r="B7049" s="1">
        <v>44427</v>
      </c>
      <c r="C7049" s="1" t="str">
        <f t="shared" si="110"/>
        <v>21231</v>
      </c>
      <c r="D7049" t="s">
        <v>250</v>
      </c>
      <c r="E7049" t="s">
        <v>120</v>
      </c>
      <c r="F7049" t="s">
        <v>111</v>
      </c>
      <c r="G7049">
        <v>33</v>
      </c>
      <c r="H7049">
        <v>581.25</v>
      </c>
      <c r="I7049" t="s">
        <v>51</v>
      </c>
      <c r="J7049" t="str">
        <f>_xlfn.XLOOKUP(Table1_1[[#This Row],[Analyte]],[1]analyte_order!$B:$B,[1]analyte_order!$C:$C)</f>
        <v>41997-13-1</v>
      </c>
      <c r="K7049">
        <f>_xlfn.XLOOKUP(Table1_1[[#This Row],[CAS_rn]],[1]analyte_order!$C:$C,[1]analyte_order!$E:$E)</f>
        <v>52</v>
      </c>
      <c r="L7049" s="3">
        <v>15.2</v>
      </c>
    </row>
    <row r="7050" spans="1:12" x14ac:dyDescent="0.3">
      <c r="A7050" t="s">
        <v>311</v>
      </c>
      <c r="B7050" s="1">
        <v>44427</v>
      </c>
      <c r="C7050" s="1" t="str">
        <f t="shared" si="110"/>
        <v>21231</v>
      </c>
      <c r="D7050" t="s">
        <v>250</v>
      </c>
      <c r="E7050" t="s">
        <v>120</v>
      </c>
      <c r="F7050" t="s">
        <v>111</v>
      </c>
      <c r="G7050">
        <v>33</v>
      </c>
      <c r="H7050">
        <v>581.25</v>
      </c>
      <c r="I7050" t="s">
        <v>52</v>
      </c>
      <c r="J7050" t="str">
        <f>_xlfn.XLOOKUP(Table1_1[[#This Row],[Analyte]],[1]analyte_order!$B:$B,[1]analyte_order!$C:$C)</f>
        <v>423-41-6</v>
      </c>
      <c r="K7050">
        <f>_xlfn.XLOOKUP(Table1_1[[#This Row],[CAS_rn]],[1]analyte_order!$C:$C,[1]analyte_order!$E:$E)</f>
        <v>53</v>
      </c>
      <c r="L7050" s="3">
        <v>0.20599999999999999</v>
      </c>
    </row>
    <row r="7051" spans="1:12" x14ac:dyDescent="0.3">
      <c r="A7051" t="s">
        <v>311</v>
      </c>
      <c r="B7051" s="1">
        <v>44427</v>
      </c>
      <c r="C7051" s="1" t="str">
        <f t="shared" si="110"/>
        <v>21231</v>
      </c>
      <c r="D7051" t="s">
        <v>250</v>
      </c>
      <c r="E7051" t="s">
        <v>120</v>
      </c>
      <c r="F7051" t="s">
        <v>111</v>
      </c>
      <c r="G7051">
        <v>33</v>
      </c>
      <c r="H7051">
        <v>581.25</v>
      </c>
      <c r="I7051" t="s">
        <v>53</v>
      </c>
      <c r="J7051" t="str">
        <f>_xlfn.XLOOKUP(Table1_1[[#This Row],[Analyte]],[1]analyte_order!$B:$B,[1]analyte_order!$C:$C)</f>
        <v>777011-38-8</v>
      </c>
      <c r="K7051">
        <f>_xlfn.XLOOKUP(Table1_1[[#This Row],[CAS_rn]],[1]analyte_order!$C:$C,[1]analyte_order!$E:$E)</f>
        <v>54</v>
      </c>
      <c r="L7051" s="3">
        <v>15.2</v>
      </c>
    </row>
    <row r="7052" spans="1:12" x14ac:dyDescent="0.3">
      <c r="A7052" t="s">
        <v>311</v>
      </c>
      <c r="B7052" s="1">
        <v>44427</v>
      </c>
      <c r="C7052" s="1" t="str">
        <f t="shared" si="110"/>
        <v>21231</v>
      </c>
      <c r="D7052" t="s">
        <v>250</v>
      </c>
      <c r="E7052" t="s">
        <v>120</v>
      </c>
      <c r="F7052" t="s">
        <v>111</v>
      </c>
      <c r="G7052">
        <v>33</v>
      </c>
      <c r="H7052">
        <v>581.25</v>
      </c>
      <c r="I7052" t="s">
        <v>54</v>
      </c>
      <c r="J7052" t="str">
        <f>_xlfn.XLOOKUP(Table1_1[[#This Row],[Analyte]],[1]analyte_order!$B:$B,[1]analyte_order!$C:$C)</f>
        <v>646-83-3</v>
      </c>
      <c r="K7052">
        <f>_xlfn.XLOOKUP(Table1_1[[#This Row],[CAS_rn]],[1]analyte_order!$C:$C,[1]analyte_order!$E:$E)</f>
        <v>55</v>
      </c>
      <c r="L7052" s="3">
        <v>0.20599999999999999</v>
      </c>
    </row>
    <row r="7053" spans="1:12" x14ac:dyDescent="0.3">
      <c r="A7053" t="s">
        <v>311</v>
      </c>
      <c r="B7053" s="1">
        <v>44427</v>
      </c>
      <c r="C7053" s="1" t="str">
        <f t="shared" si="110"/>
        <v>21231</v>
      </c>
      <c r="D7053" t="s">
        <v>250</v>
      </c>
      <c r="E7053" t="s">
        <v>120</v>
      </c>
      <c r="F7053" t="s">
        <v>111</v>
      </c>
      <c r="G7053">
        <v>33</v>
      </c>
      <c r="H7053">
        <v>581.25</v>
      </c>
      <c r="I7053" t="s">
        <v>55</v>
      </c>
      <c r="J7053" t="str">
        <f>_xlfn.XLOOKUP(Table1_1[[#This Row],[Analyte]],[1]analyte_order!$B:$B,[1]analyte_order!$C:$C)</f>
        <v>678-41-1</v>
      </c>
      <c r="K7053">
        <f>_xlfn.XLOOKUP(Table1_1[[#This Row],[CAS_rn]],[1]analyte_order!$C:$C,[1]analyte_order!$E:$E)</f>
        <v>56</v>
      </c>
      <c r="L7053" s="3">
        <v>4.1250000000000002E-2</v>
      </c>
    </row>
    <row r="7054" spans="1:12" x14ac:dyDescent="0.3">
      <c r="A7054" t="s">
        <v>311</v>
      </c>
      <c r="B7054" s="1">
        <v>44427</v>
      </c>
      <c r="C7054" s="1" t="str">
        <f t="shared" si="110"/>
        <v>21231</v>
      </c>
      <c r="D7054" t="s">
        <v>250</v>
      </c>
      <c r="E7054" t="s">
        <v>120</v>
      </c>
      <c r="F7054" t="s">
        <v>111</v>
      </c>
      <c r="G7054">
        <v>33</v>
      </c>
      <c r="H7054">
        <v>581.25</v>
      </c>
      <c r="I7054" t="s">
        <v>56</v>
      </c>
      <c r="J7054" t="str">
        <f>_xlfn.XLOOKUP(Table1_1[[#This Row],[Analyte]],[1]analyte_order!$B:$B,[1]analyte_order!$C:$C)</f>
        <v>2965-52-8</v>
      </c>
      <c r="K7054">
        <f>_xlfn.XLOOKUP(Table1_1[[#This Row],[CAS_rn]],[1]analyte_order!$C:$C,[1]analyte_order!$E:$E)</f>
        <v>57</v>
      </c>
      <c r="L7054" s="3">
        <v>4.1250000000000002E-2</v>
      </c>
    </row>
    <row r="7055" spans="1:12" x14ac:dyDescent="0.3">
      <c r="A7055" t="s">
        <v>312</v>
      </c>
      <c r="B7055" s="1">
        <v>44427</v>
      </c>
      <c r="C7055" s="1" t="str">
        <f t="shared" si="110"/>
        <v>21231</v>
      </c>
      <c r="D7055" t="s">
        <v>250</v>
      </c>
      <c r="E7055" t="s">
        <v>120</v>
      </c>
      <c r="F7055" t="s">
        <v>113</v>
      </c>
      <c r="G7055">
        <v>33</v>
      </c>
      <c r="H7055">
        <v>581.25</v>
      </c>
      <c r="I7055" t="s">
        <v>7</v>
      </c>
      <c r="J7055" t="str">
        <f>_xlfn.XLOOKUP(Table1_1[[#This Row],[Analyte]],[1]analyte_order!$B:$B,[1]analyte_order!$C:$C)</f>
        <v>375-22-4</v>
      </c>
      <c r="K7055">
        <f>_xlfn.XLOOKUP(Table1_1[[#This Row],[CAS_rn]],[1]analyte_order!$C:$C,[1]analyte_order!$E:$E)</f>
        <v>1</v>
      </c>
      <c r="L7055" s="3">
        <v>0.1055</v>
      </c>
    </row>
    <row r="7056" spans="1:12" x14ac:dyDescent="0.3">
      <c r="A7056" t="s">
        <v>312</v>
      </c>
      <c r="B7056" s="1">
        <v>44427</v>
      </c>
      <c r="C7056" s="1" t="str">
        <f t="shared" si="110"/>
        <v>21231</v>
      </c>
      <c r="D7056" t="s">
        <v>250</v>
      </c>
      <c r="E7056" t="s">
        <v>120</v>
      </c>
      <c r="F7056" t="s">
        <v>113</v>
      </c>
      <c r="G7056">
        <v>33</v>
      </c>
      <c r="H7056">
        <v>581.25</v>
      </c>
      <c r="I7056" t="s">
        <v>8</v>
      </c>
      <c r="J7056" t="str">
        <f>_xlfn.XLOOKUP(Table1_1[[#This Row],[Analyte]],[1]analyte_order!$B:$B,[1]analyte_order!$C:$C)</f>
        <v>2706-90-3</v>
      </c>
      <c r="K7056">
        <f>_xlfn.XLOOKUP(Table1_1[[#This Row],[CAS_rn]],[1]analyte_order!$C:$C,[1]analyte_order!$E:$E)</f>
        <v>2</v>
      </c>
      <c r="L7056" s="3">
        <v>4.2250000000000003E-2</v>
      </c>
    </row>
    <row r="7057" spans="1:12" x14ac:dyDescent="0.3">
      <c r="A7057" t="s">
        <v>312</v>
      </c>
      <c r="B7057" s="1">
        <v>44427</v>
      </c>
      <c r="C7057" s="1" t="str">
        <f t="shared" si="110"/>
        <v>21231</v>
      </c>
      <c r="D7057" t="s">
        <v>250</v>
      </c>
      <c r="E7057" t="s">
        <v>120</v>
      </c>
      <c r="F7057" t="s">
        <v>113</v>
      </c>
      <c r="G7057">
        <v>33</v>
      </c>
      <c r="H7057">
        <v>581.25</v>
      </c>
      <c r="I7057" t="s">
        <v>9</v>
      </c>
      <c r="J7057" t="str">
        <f>_xlfn.XLOOKUP(Table1_1[[#This Row],[Analyte]],[1]analyte_order!$B:$B,[1]analyte_order!$C:$C)</f>
        <v>307-24-4</v>
      </c>
      <c r="K7057">
        <f>_xlfn.XLOOKUP(Table1_1[[#This Row],[CAS_rn]],[1]analyte_order!$C:$C,[1]analyte_order!$E:$E)</f>
        <v>3</v>
      </c>
      <c r="L7057" s="3">
        <v>4.2250000000000003E-2</v>
      </c>
    </row>
    <row r="7058" spans="1:12" x14ac:dyDescent="0.3">
      <c r="A7058" t="s">
        <v>312</v>
      </c>
      <c r="B7058" s="1">
        <v>44427</v>
      </c>
      <c r="C7058" s="1" t="str">
        <f t="shared" si="110"/>
        <v>21231</v>
      </c>
      <c r="D7058" t="s">
        <v>250</v>
      </c>
      <c r="E7058" t="s">
        <v>120</v>
      </c>
      <c r="F7058" t="s">
        <v>113</v>
      </c>
      <c r="G7058">
        <v>33</v>
      </c>
      <c r="H7058">
        <v>581.25</v>
      </c>
      <c r="I7058" t="s">
        <v>10</v>
      </c>
      <c r="J7058" t="str">
        <f>_xlfn.XLOOKUP(Table1_1[[#This Row],[Analyte]],[1]analyte_order!$B:$B,[1]analyte_order!$C:$C)</f>
        <v>375-85-9</v>
      </c>
      <c r="K7058">
        <f>_xlfn.XLOOKUP(Table1_1[[#This Row],[CAS_rn]],[1]analyte_order!$C:$C,[1]analyte_order!$E:$E)</f>
        <v>4</v>
      </c>
      <c r="L7058" s="3">
        <v>4.2250000000000003E-2</v>
      </c>
    </row>
    <row r="7059" spans="1:12" x14ac:dyDescent="0.3">
      <c r="A7059" t="s">
        <v>312</v>
      </c>
      <c r="B7059" s="1">
        <v>44427</v>
      </c>
      <c r="C7059" s="1" t="str">
        <f t="shared" si="110"/>
        <v>21231</v>
      </c>
      <c r="D7059" t="s">
        <v>250</v>
      </c>
      <c r="E7059" t="s">
        <v>120</v>
      </c>
      <c r="F7059" t="s">
        <v>113</v>
      </c>
      <c r="G7059">
        <v>33</v>
      </c>
      <c r="H7059">
        <v>581.25</v>
      </c>
      <c r="I7059" t="s">
        <v>11</v>
      </c>
      <c r="J7059" t="str">
        <f>_xlfn.XLOOKUP(Table1_1[[#This Row],[Analyte]],[1]analyte_order!$B:$B,[1]analyte_order!$C:$C)</f>
        <v>335-67-1</v>
      </c>
      <c r="K7059">
        <f>_xlfn.XLOOKUP(Table1_1[[#This Row],[CAS_rn]],[1]analyte_order!$C:$C,[1]analyte_order!$E:$E)</f>
        <v>5</v>
      </c>
      <c r="L7059" s="3">
        <v>4.2250000000000003E-2</v>
      </c>
    </row>
    <row r="7060" spans="1:12" x14ac:dyDescent="0.3">
      <c r="A7060" t="s">
        <v>312</v>
      </c>
      <c r="B7060" s="1">
        <v>44427</v>
      </c>
      <c r="C7060" s="1" t="str">
        <f t="shared" si="110"/>
        <v>21231</v>
      </c>
      <c r="D7060" t="s">
        <v>250</v>
      </c>
      <c r="E7060" t="s">
        <v>120</v>
      </c>
      <c r="F7060" t="s">
        <v>113</v>
      </c>
      <c r="G7060">
        <v>33</v>
      </c>
      <c r="H7060">
        <v>581.25</v>
      </c>
      <c r="I7060" t="s">
        <v>12</v>
      </c>
      <c r="J7060" t="str">
        <f>_xlfn.XLOOKUP(Table1_1[[#This Row],[Analyte]],[1]analyte_order!$B:$B,[1]analyte_order!$C:$C)</f>
        <v>375-95-1</v>
      </c>
      <c r="K7060">
        <f>_xlfn.XLOOKUP(Table1_1[[#This Row],[CAS_rn]],[1]analyte_order!$C:$C,[1]analyte_order!$E:$E)</f>
        <v>6</v>
      </c>
      <c r="L7060" s="3">
        <v>4.2250000000000003E-2</v>
      </c>
    </row>
    <row r="7061" spans="1:12" x14ac:dyDescent="0.3">
      <c r="A7061" t="s">
        <v>312</v>
      </c>
      <c r="B7061" s="1">
        <v>44427</v>
      </c>
      <c r="C7061" s="1" t="str">
        <f t="shared" si="110"/>
        <v>21231</v>
      </c>
      <c r="D7061" t="s">
        <v>250</v>
      </c>
      <c r="E7061" t="s">
        <v>120</v>
      </c>
      <c r="F7061" t="s">
        <v>113</v>
      </c>
      <c r="G7061">
        <v>33</v>
      </c>
      <c r="H7061">
        <v>581.25</v>
      </c>
      <c r="I7061" t="s">
        <v>19</v>
      </c>
      <c r="J7061" t="str">
        <f>_xlfn.XLOOKUP(Table1_1[[#This Row],[Analyte]],[1]analyte_order!$B:$B,[1]analyte_order!$C:$C)</f>
        <v>335-76-2</v>
      </c>
      <c r="K7061">
        <f>_xlfn.XLOOKUP(Table1_1[[#This Row],[CAS_rn]],[1]analyte_order!$C:$C,[1]analyte_order!$E:$E)</f>
        <v>7</v>
      </c>
      <c r="L7061" s="3">
        <v>17.600000000000001</v>
      </c>
    </row>
    <row r="7062" spans="1:12" x14ac:dyDescent="0.3">
      <c r="A7062" t="s">
        <v>312</v>
      </c>
      <c r="B7062" s="1">
        <v>44427</v>
      </c>
      <c r="C7062" s="1" t="str">
        <f t="shared" si="110"/>
        <v>21231</v>
      </c>
      <c r="D7062" t="s">
        <v>250</v>
      </c>
      <c r="E7062" t="s">
        <v>120</v>
      </c>
      <c r="F7062" t="s">
        <v>113</v>
      </c>
      <c r="G7062">
        <v>33</v>
      </c>
      <c r="H7062">
        <v>581.25</v>
      </c>
      <c r="I7062" t="s">
        <v>20</v>
      </c>
      <c r="J7062" t="str">
        <f>_xlfn.XLOOKUP(Table1_1[[#This Row],[Analyte]],[1]analyte_order!$B:$B,[1]analyte_order!$C:$C)</f>
        <v>2058-94-8</v>
      </c>
      <c r="K7062">
        <f>_xlfn.XLOOKUP(Table1_1[[#This Row],[CAS_rn]],[1]analyte_order!$C:$C,[1]analyte_order!$E:$E)</f>
        <v>8</v>
      </c>
      <c r="L7062" s="3">
        <v>15.1</v>
      </c>
    </row>
    <row r="7063" spans="1:12" x14ac:dyDescent="0.3">
      <c r="A7063" t="s">
        <v>312</v>
      </c>
      <c r="B7063" s="1">
        <v>44427</v>
      </c>
      <c r="C7063" s="1" t="str">
        <f t="shared" si="110"/>
        <v>21231</v>
      </c>
      <c r="D7063" t="s">
        <v>250</v>
      </c>
      <c r="E7063" t="s">
        <v>120</v>
      </c>
      <c r="F7063" t="s">
        <v>113</v>
      </c>
      <c r="G7063">
        <v>33</v>
      </c>
      <c r="H7063">
        <v>581.25</v>
      </c>
      <c r="I7063" t="s">
        <v>21</v>
      </c>
      <c r="J7063" t="str">
        <f>_xlfn.XLOOKUP(Table1_1[[#This Row],[Analyte]],[1]analyte_order!$B:$B,[1]analyte_order!$C:$C)</f>
        <v>307-55-1</v>
      </c>
      <c r="K7063">
        <f>_xlfn.XLOOKUP(Table1_1[[#This Row],[CAS_rn]],[1]analyte_order!$C:$C,[1]analyte_order!$E:$E)</f>
        <v>9</v>
      </c>
      <c r="L7063" s="3">
        <v>23.9</v>
      </c>
    </row>
    <row r="7064" spans="1:12" x14ac:dyDescent="0.3">
      <c r="A7064" t="s">
        <v>312</v>
      </c>
      <c r="B7064" s="1">
        <v>44427</v>
      </c>
      <c r="C7064" s="1" t="str">
        <f t="shared" si="110"/>
        <v>21231</v>
      </c>
      <c r="D7064" t="s">
        <v>250</v>
      </c>
      <c r="E7064" t="s">
        <v>120</v>
      </c>
      <c r="F7064" t="s">
        <v>113</v>
      </c>
      <c r="G7064">
        <v>33</v>
      </c>
      <c r="H7064">
        <v>581.25</v>
      </c>
      <c r="I7064" t="s">
        <v>22</v>
      </c>
      <c r="J7064" t="str">
        <f>_xlfn.XLOOKUP(Table1_1[[#This Row],[Analyte]],[1]analyte_order!$B:$B,[1]analyte_order!$C:$C)</f>
        <v>72629-94-8</v>
      </c>
      <c r="K7064">
        <f>_xlfn.XLOOKUP(Table1_1[[#This Row],[CAS_rn]],[1]analyte_order!$C:$C,[1]analyte_order!$E:$E)</f>
        <v>10</v>
      </c>
      <c r="L7064" s="3">
        <v>23.2</v>
      </c>
    </row>
    <row r="7065" spans="1:12" x14ac:dyDescent="0.3">
      <c r="A7065" t="s">
        <v>312</v>
      </c>
      <c r="B7065" s="1">
        <v>44427</v>
      </c>
      <c r="C7065" s="1" t="str">
        <f t="shared" si="110"/>
        <v>21231</v>
      </c>
      <c r="D7065" t="s">
        <v>250</v>
      </c>
      <c r="E7065" t="s">
        <v>120</v>
      </c>
      <c r="F7065" t="s">
        <v>113</v>
      </c>
      <c r="G7065">
        <v>33</v>
      </c>
      <c r="H7065">
        <v>581.25</v>
      </c>
      <c r="I7065" t="s">
        <v>23</v>
      </c>
      <c r="J7065" t="str">
        <f>_xlfn.XLOOKUP(Table1_1[[#This Row],[Analyte]],[1]analyte_order!$B:$B,[1]analyte_order!$C:$C)</f>
        <v>376-06-7</v>
      </c>
      <c r="K7065">
        <f>_xlfn.XLOOKUP(Table1_1[[#This Row],[CAS_rn]],[1]analyte_order!$C:$C,[1]analyte_order!$E:$E)</f>
        <v>11</v>
      </c>
      <c r="L7065" s="3">
        <v>45.2</v>
      </c>
    </row>
    <row r="7066" spans="1:12" x14ac:dyDescent="0.3">
      <c r="A7066" t="s">
        <v>312</v>
      </c>
      <c r="B7066" s="1">
        <v>44427</v>
      </c>
      <c r="C7066" s="1" t="str">
        <f t="shared" si="110"/>
        <v>21231</v>
      </c>
      <c r="D7066" t="s">
        <v>250</v>
      </c>
      <c r="E7066" t="s">
        <v>120</v>
      </c>
      <c r="F7066" t="s">
        <v>113</v>
      </c>
      <c r="G7066">
        <v>33</v>
      </c>
      <c r="H7066">
        <v>581.25</v>
      </c>
      <c r="I7066" t="s">
        <v>24</v>
      </c>
      <c r="J7066" t="str">
        <f>_xlfn.XLOOKUP(Table1_1[[#This Row],[Analyte]],[1]analyte_order!$B:$B,[1]analyte_order!$C:$C)</f>
        <v>67905-19-5</v>
      </c>
      <c r="K7066">
        <f>_xlfn.XLOOKUP(Table1_1[[#This Row],[CAS_rn]],[1]analyte_order!$C:$C,[1]analyte_order!$E:$E)</f>
        <v>12</v>
      </c>
      <c r="L7066" s="3">
        <v>1.03</v>
      </c>
    </row>
    <row r="7067" spans="1:12" x14ac:dyDescent="0.3">
      <c r="A7067" t="s">
        <v>312</v>
      </c>
      <c r="B7067" s="1">
        <v>44427</v>
      </c>
      <c r="C7067" s="1" t="str">
        <f t="shared" si="110"/>
        <v>21231</v>
      </c>
      <c r="D7067" t="s">
        <v>250</v>
      </c>
      <c r="E7067" t="s">
        <v>120</v>
      </c>
      <c r="F7067" t="s">
        <v>113</v>
      </c>
      <c r="G7067">
        <v>33</v>
      </c>
      <c r="H7067">
        <v>581.25</v>
      </c>
      <c r="I7067" t="s">
        <v>13</v>
      </c>
      <c r="J7067" t="str">
        <f>_xlfn.XLOOKUP(Table1_1[[#This Row],[Analyte]],[1]analyte_order!$B:$B,[1]analyte_order!$C:$C)</f>
        <v>375-73-5</v>
      </c>
      <c r="K7067">
        <f>_xlfn.XLOOKUP(Table1_1[[#This Row],[CAS_rn]],[1]analyte_order!$C:$C,[1]analyte_order!$E:$E)</f>
        <v>14</v>
      </c>
      <c r="L7067" s="3">
        <v>4.2250000000000003E-2</v>
      </c>
    </row>
    <row r="7068" spans="1:12" x14ac:dyDescent="0.3">
      <c r="A7068" t="s">
        <v>312</v>
      </c>
      <c r="B7068" s="1">
        <v>44427</v>
      </c>
      <c r="C7068" s="1" t="str">
        <f t="shared" si="110"/>
        <v>21231</v>
      </c>
      <c r="D7068" t="s">
        <v>250</v>
      </c>
      <c r="E7068" t="s">
        <v>120</v>
      </c>
      <c r="F7068" t="s">
        <v>113</v>
      </c>
      <c r="G7068">
        <v>33</v>
      </c>
      <c r="H7068">
        <v>581.25</v>
      </c>
      <c r="I7068" t="s">
        <v>14</v>
      </c>
      <c r="J7068" t="str">
        <f>_xlfn.XLOOKUP(Table1_1[[#This Row],[Analyte]],[1]analyte_order!$B:$B,[1]analyte_order!$C:$C)</f>
        <v>2706-91-4</v>
      </c>
      <c r="K7068">
        <f>_xlfn.XLOOKUP(Table1_1[[#This Row],[CAS_rn]],[1]analyte_order!$C:$C,[1]analyte_order!$E:$E)</f>
        <v>15</v>
      </c>
      <c r="L7068" s="3">
        <v>0.23300000000000001</v>
      </c>
    </row>
    <row r="7069" spans="1:12" x14ac:dyDescent="0.3">
      <c r="A7069" t="s">
        <v>312</v>
      </c>
      <c r="B7069" s="1">
        <v>44427</v>
      </c>
      <c r="C7069" s="1" t="str">
        <f t="shared" si="110"/>
        <v>21231</v>
      </c>
      <c r="D7069" t="s">
        <v>250</v>
      </c>
      <c r="E7069" t="s">
        <v>120</v>
      </c>
      <c r="F7069" t="s">
        <v>113</v>
      </c>
      <c r="G7069">
        <v>33</v>
      </c>
      <c r="H7069">
        <v>581.25</v>
      </c>
      <c r="I7069" t="s">
        <v>15</v>
      </c>
      <c r="J7069" t="str">
        <f>_xlfn.XLOOKUP(Table1_1[[#This Row],[Analyte]],[1]analyte_order!$B:$B,[1]analyte_order!$C:$C)</f>
        <v>355-46-4</v>
      </c>
      <c r="K7069">
        <f>_xlfn.XLOOKUP(Table1_1[[#This Row],[CAS_rn]],[1]analyte_order!$C:$C,[1]analyte_order!$E:$E)</f>
        <v>16</v>
      </c>
      <c r="L7069" s="3">
        <v>19.100000000000001</v>
      </c>
    </row>
    <row r="7070" spans="1:12" x14ac:dyDescent="0.3">
      <c r="A7070" t="s">
        <v>312</v>
      </c>
      <c r="B7070" s="1">
        <v>44427</v>
      </c>
      <c r="C7070" s="1" t="str">
        <f t="shared" si="110"/>
        <v>21231</v>
      </c>
      <c r="D7070" t="s">
        <v>250</v>
      </c>
      <c r="E7070" t="s">
        <v>120</v>
      </c>
      <c r="F7070" t="s">
        <v>113</v>
      </c>
      <c r="G7070">
        <v>33</v>
      </c>
      <c r="H7070">
        <v>581.25</v>
      </c>
      <c r="I7070" t="s">
        <v>16</v>
      </c>
      <c r="J7070" t="str">
        <f>_xlfn.XLOOKUP(Table1_1[[#This Row],[Analyte]],[1]analyte_order!$B:$B,[1]analyte_order!$C:$C)</f>
        <v>375-92-8</v>
      </c>
      <c r="K7070">
        <f>_xlfn.XLOOKUP(Table1_1[[#This Row],[CAS_rn]],[1]analyte_order!$C:$C,[1]analyte_order!$E:$E)</f>
        <v>17</v>
      </c>
      <c r="L7070" s="3">
        <v>9.48</v>
      </c>
    </row>
    <row r="7071" spans="1:12" x14ac:dyDescent="0.3">
      <c r="A7071" t="s">
        <v>312</v>
      </c>
      <c r="B7071" s="1">
        <v>44427</v>
      </c>
      <c r="C7071" s="1" t="str">
        <f t="shared" si="110"/>
        <v>21231</v>
      </c>
      <c r="D7071" t="s">
        <v>250</v>
      </c>
      <c r="E7071" t="s">
        <v>120</v>
      </c>
      <c r="F7071" t="s">
        <v>113</v>
      </c>
      <c r="G7071">
        <v>33</v>
      </c>
      <c r="H7071">
        <v>581.25</v>
      </c>
      <c r="I7071" t="s">
        <v>17</v>
      </c>
      <c r="J7071" t="str">
        <f>_xlfn.XLOOKUP(Table1_1[[#This Row],[Analyte]],[1]analyte_order!$B:$B,[1]analyte_order!$C:$C)</f>
        <v>1763-23-1</v>
      </c>
      <c r="K7071">
        <f>_xlfn.XLOOKUP(Table1_1[[#This Row],[CAS_rn]],[1]analyte_order!$C:$C,[1]analyte_order!$E:$E)</f>
        <v>18</v>
      </c>
      <c r="L7071" s="3">
        <v>5710</v>
      </c>
    </row>
    <row r="7072" spans="1:12" x14ac:dyDescent="0.3">
      <c r="A7072" t="s">
        <v>312</v>
      </c>
      <c r="B7072" s="1">
        <v>44427</v>
      </c>
      <c r="C7072" s="1" t="str">
        <f t="shared" si="110"/>
        <v>21231</v>
      </c>
      <c r="D7072" t="s">
        <v>250</v>
      </c>
      <c r="E7072" t="s">
        <v>120</v>
      </c>
      <c r="F7072" t="s">
        <v>113</v>
      </c>
      <c r="G7072">
        <v>33</v>
      </c>
      <c r="H7072">
        <v>581.25</v>
      </c>
      <c r="I7072" t="s">
        <v>25</v>
      </c>
      <c r="J7072" t="str">
        <f>_xlfn.XLOOKUP(Table1_1[[#This Row],[Analyte]],[1]analyte_order!$B:$B,[1]analyte_order!$C:$C)</f>
        <v>68259-12-1</v>
      </c>
      <c r="K7072">
        <f>_xlfn.XLOOKUP(Table1_1[[#This Row],[CAS_rn]],[1]analyte_order!$C:$C,[1]analyte_order!$E:$E)</f>
        <v>19</v>
      </c>
      <c r="L7072" s="3">
        <v>31.7</v>
      </c>
    </row>
    <row r="7073" spans="1:12" x14ac:dyDescent="0.3">
      <c r="A7073" t="s">
        <v>312</v>
      </c>
      <c r="B7073" s="1">
        <v>44427</v>
      </c>
      <c r="C7073" s="1" t="str">
        <f t="shared" si="110"/>
        <v>21231</v>
      </c>
      <c r="D7073" t="s">
        <v>250</v>
      </c>
      <c r="E7073" t="s">
        <v>120</v>
      </c>
      <c r="F7073" t="s">
        <v>113</v>
      </c>
      <c r="G7073">
        <v>33</v>
      </c>
      <c r="H7073">
        <v>581.25</v>
      </c>
      <c r="I7073" t="s">
        <v>26</v>
      </c>
      <c r="J7073" t="str">
        <f>_xlfn.XLOOKUP(Table1_1[[#This Row],[Analyte]],[1]analyte_order!$B:$B,[1]analyte_order!$C:$C)</f>
        <v>335-77-3</v>
      </c>
      <c r="K7073">
        <f>_xlfn.XLOOKUP(Table1_1[[#This Row],[CAS_rn]],[1]analyte_order!$C:$C,[1]analyte_order!$E:$E)</f>
        <v>20</v>
      </c>
      <c r="L7073" s="3">
        <v>45.1</v>
      </c>
    </row>
    <row r="7074" spans="1:12" x14ac:dyDescent="0.3">
      <c r="A7074" t="s">
        <v>312</v>
      </c>
      <c r="B7074" s="1">
        <v>44427</v>
      </c>
      <c r="C7074" s="1" t="str">
        <f t="shared" si="110"/>
        <v>21231</v>
      </c>
      <c r="D7074" t="s">
        <v>250</v>
      </c>
      <c r="E7074" t="s">
        <v>120</v>
      </c>
      <c r="F7074" t="s">
        <v>113</v>
      </c>
      <c r="G7074">
        <v>33</v>
      </c>
      <c r="H7074">
        <v>581.25</v>
      </c>
      <c r="I7074" t="s">
        <v>27</v>
      </c>
      <c r="J7074" t="str">
        <f>_xlfn.XLOOKUP(Table1_1[[#This Row],[Analyte]],[1]analyte_order!$B:$B,[1]analyte_order!$C:$C)</f>
        <v>79780-39-5</v>
      </c>
      <c r="K7074">
        <f>_xlfn.XLOOKUP(Table1_1[[#This Row],[CAS_rn]],[1]analyte_order!$C:$C,[1]analyte_order!$E:$E)</f>
        <v>21</v>
      </c>
      <c r="L7074" s="3">
        <v>23.9</v>
      </c>
    </row>
    <row r="7075" spans="1:12" x14ac:dyDescent="0.3">
      <c r="A7075" t="s">
        <v>312</v>
      </c>
      <c r="B7075" s="1">
        <v>44427</v>
      </c>
      <c r="C7075" s="1" t="str">
        <f t="shared" si="110"/>
        <v>21231</v>
      </c>
      <c r="D7075" t="s">
        <v>250</v>
      </c>
      <c r="E7075" t="s">
        <v>120</v>
      </c>
      <c r="F7075" t="s">
        <v>113</v>
      </c>
      <c r="G7075">
        <v>33</v>
      </c>
      <c r="H7075">
        <v>581.25</v>
      </c>
      <c r="I7075" t="s">
        <v>28</v>
      </c>
      <c r="J7075" t="str">
        <f>_xlfn.XLOOKUP(Table1_1[[#This Row],[Analyte]],[1]analyte_order!$B:$B,[1]analyte_order!$C:$C)</f>
        <v>757124-72-4</v>
      </c>
      <c r="K7075">
        <f>_xlfn.XLOOKUP(Table1_1[[#This Row],[CAS_rn]],[1]analyte_order!$C:$C,[1]analyte_order!$E:$E)</f>
        <v>22</v>
      </c>
      <c r="L7075" s="3">
        <v>0.21099999999999999</v>
      </c>
    </row>
    <row r="7076" spans="1:12" x14ac:dyDescent="0.3">
      <c r="A7076" t="s">
        <v>312</v>
      </c>
      <c r="B7076" s="1">
        <v>44427</v>
      </c>
      <c r="C7076" s="1" t="str">
        <f t="shared" si="110"/>
        <v>21231</v>
      </c>
      <c r="D7076" t="s">
        <v>250</v>
      </c>
      <c r="E7076" t="s">
        <v>120</v>
      </c>
      <c r="F7076" t="s">
        <v>113</v>
      </c>
      <c r="G7076">
        <v>33</v>
      </c>
      <c r="H7076">
        <v>581.25</v>
      </c>
      <c r="I7076" t="s">
        <v>18</v>
      </c>
      <c r="J7076" t="str">
        <f>_xlfn.XLOOKUP(Table1_1[[#This Row],[Analyte]],[1]analyte_order!$B:$B,[1]analyte_order!$C:$C)</f>
        <v>27619-97-2</v>
      </c>
      <c r="K7076">
        <f>_xlfn.XLOOKUP(Table1_1[[#This Row],[CAS_rn]],[1]analyte_order!$C:$C,[1]analyte_order!$E:$E)</f>
        <v>23</v>
      </c>
      <c r="L7076" s="3">
        <v>4.2250000000000003E-2</v>
      </c>
    </row>
    <row r="7077" spans="1:12" x14ac:dyDescent="0.3">
      <c r="A7077" t="s">
        <v>312</v>
      </c>
      <c r="B7077" s="1">
        <v>44427</v>
      </c>
      <c r="C7077" s="1" t="str">
        <f t="shared" si="110"/>
        <v>21231</v>
      </c>
      <c r="D7077" t="s">
        <v>250</v>
      </c>
      <c r="E7077" t="s">
        <v>120</v>
      </c>
      <c r="F7077" t="s">
        <v>113</v>
      </c>
      <c r="G7077">
        <v>33</v>
      </c>
      <c r="H7077">
        <v>581.25</v>
      </c>
      <c r="I7077" t="s">
        <v>29</v>
      </c>
      <c r="J7077" t="str">
        <f>_xlfn.XLOOKUP(Table1_1[[#This Row],[Analyte]],[1]analyte_order!$B:$B,[1]analyte_order!$C:$C)</f>
        <v>39108-34-4</v>
      </c>
      <c r="K7077">
        <f>_xlfn.XLOOKUP(Table1_1[[#This Row],[CAS_rn]],[1]analyte_order!$C:$C,[1]analyte_order!$E:$E)</f>
        <v>24</v>
      </c>
      <c r="L7077" s="3">
        <v>1.7</v>
      </c>
    </row>
    <row r="7078" spans="1:12" x14ac:dyDescent="0.3">
      <c r="A7078" t="s">
        <v>312</v>
      </c>
      <c r="B7078" s="1">
        <v>44427</v>
      </c>
      <c r="C7078" s="1" t="str">
        <f t="shared" si="110"/>
        <v>21231</v>
      </c>
      <c r="D7078" t="s">
        <v>250</v>
      </c>
      <c r="E7078" t="s">
        <v>120</v>
      </c>
      <c r="F7078" t="s">
        <v>113</v>
      </c>
      <c r="G7078">
        <v>33</v>
      </c>
      <c r="H7078">
        <v>581.25</v>
      </c>
      <c r="I7078" t="s">
        <v>30</v>
      </c>
      <c r="J7078" t="str">
        <f>_xlfn.XLOOKUP(Table1_1[[#This Row],[Analyte]],[1]analyte_order!$B:$B,[1]analyte_order!$C:$C)</f>
        <v>120226-60-0</v>
      </c>
      <c r="K7078">
        <f>_xlfn.XLOOKUP(Table1_1[[#This Row],[CAS_rn]],[1]analyte_order!$C:$C,[1]analyte_order!$E:$E)</f>
        <v>25</v>
      </c>
      <c r="L7078" s="3">
        <v>6.31</v>
      </c>
    </row>
    <row r="7079" spans="1:12" x14ac:dyDescent="0.3">
      <c r="A7079" t="s">
        <v>312</v>
      </c>
      <c r="B7079" s="1">
        <v>44427</v>
      </c>
      <c r="C7079" s="1" t="str">
        <f t="shared" si="110"/>
        <v>21231</v>
      </c>
      <c r="D7079" t="s">
        <v>250</v>
      </c>
      <c r="E7079" t="s">
        <v>120</v>
      </c>
      <c r="F7079" t="s">
        <v>113</v>
      </c>
      <c r="G7079">
        <v>33</v>
      </c>
      <c r="H7079">
        <v>581.25</v>
      </c>
      <c r="I7079" t="s">
        <v>31</v>
      </c>
      <c r="J7079" t="str">
        <f>_xlfn.XLOOKUP(Table1_1[[#This Row],[Analyte]],[1]analyte_order!$B:$B,[1]analyte_order!$C:$C)</f>
        <v>2355-31-9</v>
      </c>
      <c r="K7079">
        <f>_xlfn.XLOOKUP(Table1_1[[#This Row],[CAS_rn]],[1]analyte_order!$C:$C,[1]analyte_order!$E:$E)</f>
        <v>26</v>
      </c>
      <c r="L7079" s="3">
        <v>0.1055</v>
      </c>
    </row>
    <row r="7080" spans="1:12" x14ac:dyDescent="0.3">
      <c r="A7080" t="s">
        <v>312</v>
      </c>
      <c r="B7080" s="1">
        <v>44427</v>
      </c>
      <c r="C7080" s="1" t="str">
        <f t="shared" si="110"/>
        <v>21231</v>
      </c>
      <c r="D7080" t="s">
        <v>250</v>
      </c>
      <c r="E7080" t="s">
        <v>120</v>
      </c>
      <c r="F7080" t="s">
        <v>113</v>
      </c>
      <c r="G7080">
        <v>33</v>
      </c>
      <c r="H7080">
        <v>581.25</v>
      </c>
      <c r="I7080" t="s">
        <v>32</v>
      </c>
      <c r="J7080" t="str">
        <f>_xlfn.XLOOKUP(Table1_1[[#This Row],[Analyte]],[1]analyte_order!$B:$B,[1]analyte_order!$C:$C)</f>
        <v>2991-50-6</v>
      </c>
      <c r="K7080">
        <f>_xlfn.XLOOKUP(Table1_1[[#This Row],[CAS_rn]],[1]analyte_order!$C:$C,[1]analyte_order!$E:$E)</f>
        <v>27</v>
      </c>
      <c r="L7080" s="3">
        <v>4.2250000000000003E-2</v>
      </c>
    </row>
    <row r="7081" spans="1:12" x14ac:dyDescent="0.3">
      <c r="A7081" t="s">
        <v>312</v>
      </c>
      <c r="B7081" s="1">
        <v>44427</v>
      </c>
      <c r="C7081" s="1" t="str">
        <f t="shared" si="110"/>
        <v>21231</v>
      </c>
      <c r="D7081" t="s">
        <v>250</v>
      </c>
      <c r="E7081" t="s">
        <v>120</v>
      </c>
      <c r="F7081" t="s">
        <v>113</v>
      </c>
      <c r="G7081">
        <v>33</v>
      </c>
      <c r="H7081">
        <v>581.25</v>
      </c>
      <c r="I7081" t="s">
        <v>33</v>
      </c>
      <c r="J7081" t="str">
        <f>_xlfn.XLOOKUP(Table1_1[[#This Row],[Analyte]],[1]analyte_order!$B:$B,[1]analyte_order!$C:$C)</f>
        <v>754-91-6</v>
      </c>
      <c r="K7081">
        <f>_xlfn.XLOOKUP(Table1_1[[#This Row],[CAS_rn]],[1]analyte_order!$C:$C,[1]analyte_order!$E:$E)</f>
        <v>28</v>
      </c>
      <c r="L7081" s="3">
        <v>8.31</v>
      </c>
    </row>
    <row r="7082" spans="1:12" x14ac:dyDescent="0.3">
      <c r="A7082" t="s">
        <v>312</v>
      </c>
      <c r="B7082" s="1">
        <v>44427</v>
      </c>
      <c r="C7082" s="1" t="str">
        <f t="shared" si="110"/>
        <v>21231</v>
      </c>
      <c r="D7082" t="s">
        <v>250</v>
      </c>
      <c r="E7082" t="s">
        <v>120</v>
      </c>
      <c r="F7082" t="s">
        <v>113</v>
      </c>
      <c r="G7082">
        <v>33</v>
      </c>
      <c r="H7082">
        <v>581.25</v>
      </c>
      <c r="I7082" t="s">
        <v>34</v>
      </c>
      <c r="J7082" t="str">
        <f>_xlfn.XLOOKUP(Table1_1[[#This Row],[Analyte]],[1]analyte_order!$B:$B,[1]analyte_order!$C:$C)</f>
        <v>2806-24-8</v>
      </c>
      <c r="K7082">
        <f>_xlfn.XLOOKUP(Table1_1[[#This Row],[CAS_rn]],[1]analyte_order!$C:$C,[1]analyte_order!$E:$E)</f>
        <v>29</v>
      </c>
      <c r="L7082" s="3">
        <v>0.1055</v>
      </c>
    </row>
    <row r="7083" spans="1:12" x14ac:dyDescent="0.3">
      <c r="A7083" t="s">
        <v>312</v>
      </c>
      <c r="B7083" s="1">
        <v>44427</v>
      </c>
      <c r="C7083" s="1" t="str">
        <f t="shared" si="110"/>
        <v>21231</v>
      </c>
      <c r="D7083" t="s">
        <v>250</v>
      </c>
      <c r="E7083" t="s">
        <v>120</v>
      </c>
      <c r="F7083" t="s">
        <v>113</v>
      </c>
      <c r="G7083">
        <v>33</v>
      </c>
      <c r="H7083">
        <v>581.25</v>
      </c>
      <c r="I7083" t="s">
        <v>35</v>
      </c>
      <c r="J7083" t="str">
        <f>_xlfn.XLOOKUP(Table1_1[[#This Row],[Analyte]],[1]analyte_order!$B:$B,[1]analyte_order!$C:$C)</f>
        <v>31506-32-8</v>
      </c>
      <c r="K7083">
        <f>_xlfn.XLOOKUP(Table1_1[[#This Row],[CAS_rn]],[1]analyte_order!$C:$C,[1]analyte_order!$E:$E)</f>
        <v>30</v>
      </c>
      <c r="L7083" s="3">
        <v>0.21099999999999999</v>
      </c>
    </row>
    <row r="7084" spans="1:12" x14ac:dyDescent="0.3">
      <c r="A7084" t="s">
        <v>312</v>
      </c>
      <c r="B7084" s="1">
        <v>44427</v>
      </c>
      <c r="C7084" s="1" t="str">
        <f t="shared" si="110"/>
        <v>21231</v>
      </c>
      <c r="D7084" t="s">
        <v>250</v>
      </c>
      <c r="E7084" t="s">
        <v>120</v>
      </c>
      <c r="F7084" t="s">
        <v>113</v>
      </c>
      <c r="G7084">
        <v>33</v>
      </c>
      <c r="H7084">
        <v>581.25</v>
      </c>
      <c r="I7084" t="s">
        <v>36</v>
      </c>
      <c r="J7084" t="str">
        <f>_xlfn.XLOOKUP(Table1_1[[#This Row],[Analyte]],[1]analyte_order!$B:$B,[1]analyte_order!$C:$C)</f>
        <v>4151-50-2</v>
      </c>
      <c r="K7084">
        <f>_xlfn.XLOOKUP(Table1_1[[#This Row],[CAS_rn]],[1]analyte_order!$C:$C,[1]analyte_order!$E:$E)</f>
        <v>31</v>
      </c>
      <c r="L7084" s="3">
        <v>4.2250000000000003E-2</v>
      </c>
    </row>
    <row r="7085" spans="1:12" x14ac:dyDescent="0.3">
      <c r="A7085" t="s">
        <v>312</v>
      </c>
      <c r="B7085" s="1">
        <v>44427</v>
      </c>
      <c r="C7085" s="1" t="str">
        <f t="shared" si="110"/>
        <v>21231</v>
      </c>
      <c r="D7085" t="s">
        <v>250</v>
      </c>
      <c r="E7085" t="s">
        <v>120</v>
      </c>
      <c r="F7085" t="s">
        <v>113</v>
      </c>
      <c r="G7085">
        <v>33</v>
      </c>
      <c r="H7085">
        <v>581.25</v>
      </c>
      <c r="I7085" t="s">
        <v>37</v>
      </c>
      <c r="J7085" t="str">
        <f>_xlfn.XLOOKUP(Table1_1[[#This Row],[Analyte]],[1]analyte_order!$B:$B,[1]analyte_order!$C:$C)</f>
        <v>13252-13-6</v>
      </c>
      <c r="K7085">
        <f>_xlfn.XLOOKUP(Table1_1[[#This Row],[CAS_rn]],[1]analyte_order!$C:$C,[1]analyte_order!$E:$E)</f>
        <v>34</v>
      </c>
      <c r="L7085" s="3">
        <v>4.2250000000000003E-2</v>
      </c>
    </row>
    <row r="7086" spans="1:12" x14ac:dyDescent="0.3">
      <c r="A7086" t="s">
        <v>312</v>
      </c>
      <c r="B7086" s="1">
        <v>44427</v>
      </c>
      <c r="C7086" s="1" t="str">
        <f t="shared" si="110"/>
        <v>21231</v>
      </c>
      <c r="D7086" t="s">
        <v>250</v>
      </c>
      <c r="E7086" t="s">
        <v>120</v>
      </c>
      <c r="F7086" t="s">
        <v>113</v>
      </c>
      <c r="G7086">
        <v>33</v>
      </c>
      <c r="H7086">
        <v>581.25</v>
      </c>
      <c r="I7086" t="s">
        <v>38</v>
      </c>
      <c r="J7086" t="str">
        <f>_xlfn.XLOOKUP(Table1_1[[#This Row],[Analyte]],[1]analyte_order!$B:$B,[1]analyte_order!$C:$C)</f>
        <v>919005-14-4</v>
      </c>
      <c r="K7086">
        <f>_xlfn.XLOOKUP(Table1_1[[#This Row],[CAS_rn]],[1]analyte_order!$C:$C,[1]analyte_order!$E:$E)</f>
        <v>35</v>
      </c>
      <c r="L7086" s="3">
        <v>4.2250000000000003E-2</v>
      </c>
    </row>
    <row r="7087" spans="1:12" x14ac:dyDescent="0.3">
      <c r="A7087" t="s">
        <v>312</v>
      </c>
      <c r="B7087" s="1">
        <v>44427</v>
      </c>
      <c r="C7087" s="1" t="str">
        <f t="shared" si="110"/>
        <v>21231</v>
      </c>
      <c r="D7087" t="s">
        <v>250</v>
      </c>
      <c r="E7087" t="s">
        <v>120</v>
      </c>
      <c r="F7087" t="s">
        <v>113</v>
      </c>
      <c r="G7087">
        <v>33</v>
      </c>
      <c r="H7087">
        <v>581.25</v>
      </c>
      <c r="I7087" t="s">
        <v>39</v>
      </c>
      <c r="J7087" t="str">
        <f>_xlfn.XLOOKUP(Table1_1[[#This Row],[Analyte]],[1]analyte_order!$B:$B,[1]analyte_order!$C:$C)</f>
        <v>756426-58-1</v>
      </c>
      <c r="K7087">
        <f>_xlfn.XLOOKUP(Table1_1[[#This Row],[CAS_rn]],[1]analyte_order!$C:$C,[1]analyte_order!$E:$E)</f>
        <v>36</v>
      </c>
      <c r="L7087" s="3">
        <v>0.21099999999999999</v>
      </c>
    </row>
    <row r="7088" spans="1:12" x14ac:dyDescent="0.3">
      <c r="A7088" t="s">
        <v>312</v>
      </c>
      <c r="B7088" s="1">
        <v>44427</v>
      </c>
      <c r="C7088" s="1" t="str">
        <f t="shared" si="110"/>
        <v>21231</v>
      </c>
      <c r="D7088" t="s">
        <v>250</v>
      </c>
      <c r="E7088" t="s">
        <v>120</v>
      </c>
      <c r="F7088" t="s">
        <v>113</v>
      </c>
      <c r="G7088">
        <v>33</v>
      </c>
      <c r="H7088">
        <v>581.25</v>
      </c>
      <c r="I7088" t="s">
        <v>40</v>
      </c>
      <c r="J7088" t="str">
        <f>_xlfn.XLOOKUP(Table1_1[[#This Row],[Analyte]],[1]analyte_order!$B:$B,[1]analyte_order!$C:$C)</f>
        <v>763051-92-9</v>
      </c>
      <c r="K7088">
        <f>_xlfn.XLOOKUP(Table1_1[[#This Row],[CAS_rn]],[1]analyte_order!$C:$C,[1]analyte_order!$E:$E)</f>
        <v>37</v>
      </c>
      <c r="L7088" s="3">
        <v>0.21099999999999999</v>
      </c>
    </row>
    <row r="7089" spans="1:12" x14ac:dyDescent="0.3">
      <c r="A7089" t="s">
        <v>312</v>
      </c>
      <c r="B7089" s="1">
        <v>44427</v>
      </c>
      <c r="C7089" s="1" t="str">
        <f t="shared" si="110"/>
        <v>21231</v>
      </c>
      <c r="D7089" t="s">
        <v>250</v>
      </c>
      <c r="E7089" t="s">
        <v>120</v>
      </c>
      <c r="F7089" t="s">
        <v>113</v>
      </c>
      <c r="G7089">
        <v>33</v>
      </c>
      <c r="H7089">
        <v>581.25</v>
      </c>
      <c r="I7089" t="s">
        <v>41</v>
      </c>
      <c r="J7089" t="str">
        <f>_xlfn.XLOOKUP(Table1_1[[#This Row],[Analyte]],[1]analyte_order!$B:$B,[1]analyte_order!$C:$C)</f>
        <v>356-02-5</v>
      </c>
      <c r="K7089">
        <f>_xlfn.XLOOKUP(Table1_1[[#This Row],[CAS_rn]],[1]analyte_order!$C:$C,[1]analyte_order!$E:$E)</f>
        <v>38</v>
      </c>
      <c r="L7089" s="3">
        <v>0.42249999999999999</v>
      </c>
    </row>
    <row r="7090" spans="1:12" x14ac:dyDescent="0.3">
      <c r="A7090" t="s">
        <v>312</v>
      </c>
      <c r="B7090" s="1">
        <v>44427</v>
      </c>
      <c r="C7090" s="1" t="str">
        <f t="shared" si="110"/>
        <v>21231</v>
      </c>
      <c r="D7090" t="s">
        <v>250</v>
      </c>
      <c r="E7090" t="s">
        <v>120</v>
      </c>
      <c r="F7090" t="s">
        <v>113</v>
      </c>
      <c r="G7090">
        <v>33</v>
      </c>
      <c r="H7090">
        <v>581.25</v>
      </c>
      <c r="I7090" t="s">
        <v>42</v>
      </c>
      <c r="J7090" t="str">
        <f>_xlfn.XLOOKUP(Table1_1[[#This Row],[Analyte]],[1]analyte_order!$B:$B,[1]analyte_order!$C:$C)</f>
        <v>914637-49-3</v>
      </c>
      <c r="K7090">
        <f>_xlfn.XLOOKUP(Table1_1[[#This Row],[CAS_rn]],[1]analyte_order!$C:$C,[1]analyte_order!$E:$E)</f>
        <v>39</v>
      </c>
      <c r="L7090" s="3">
        <v>0.21099999999999999</v>
      </c>
    </row>
    <row r="7091" spans="1:12" x14ac:dyDescent="0.3">
      <c r="A7091" t="s">
        <v>312</v>
      </c>
      <c r="B7091" s="1">
        <v>44427</v>
      </c>
      <c r="C7091" s="1" t="str">
        <f t="shared" si="110"/>
        <v>21231</v>
      </c>
      <c r="D7091" t="s">
        <v>250</v>
      </c>
      <c r="E7091" t="s">
        <v>120</v>
      </c>
      <c r="F7091" t="s">
        <v>113</v>
      </c>
      <c r="G7091">
        <v>33</v>
      </c>
      <c r="H7091">
        <v>581.25</v>
      </c>
      <c r="I7091" t="s">
        <v>43</v>
      </c>
      <c r="J7091" t="str">
        <f>_xlfn.XLOOKUP(Table1_1[[#This Row],[Analyte]],[1]analyte_order!$B:$B,[1]analyte_order!$C:$C)</f>
        <v>812-70-4</v>
      </c>
      <c r="K7091">
        <f>_xlfn.XLOOKUP(Table1_1[[#This Row],[CAS_rn]],[1]analyte_order!$C:$C,[1]analyte_order!$E:$E)</f>
        <v>40</v>
      </c>
      <c r="L7091" s="3">
        <v>0.1055</v>
      </c>
    </row>
    <row r="7092" spans="1:12" x14ac:dyDescent="0.3">
      <c r="A7092" t="s">
        <v>312</v>
      </c>
      <c r="B7092" s="1">
        <v>44427</v>
      </c>
      <c r="C7092" s="1" t="str">
        <f t="shared" si="110"/>
        <v>21231</v>
      </c>
      <c r="D7092" t="s">
        <v>250</v>
      </c>
      <c r="E7092" t="s">
        <v>120</v>
      </c>
      <c r="F7092" t="s">
        <v>113</v>
      </c>
      <c r="G7092">
        <v>33</v>
      </c>
      <c r="H7092">
        <v>581.25</v>
      </c>
      <c r="I7092" t="s">
        <v>44</v>
      </c>
      <c r="J7092" t="str">
        <f>_xlfn.XLOOKUP(Table1_1[[#This Row],[Analyte]],[1]analyte_order!$B:$B,[1]analyte_order!$C:$C)</f>
        <v>53826-12-3</v>
      </c>
      <c r="K7092">
        <f>_xlfn.XLOOKUP(Table1_1[[#This Row],[CAS_rn]],[1]analyte_order!$C:$C,[1]analyte_order!$E:$E)</f>
        <v>41</v>
      </c>
      <c r="L7092" s="3">
        <v>0.1055</v>
      </c>
    </row>
    <row r="7093" spans="1:12" x14ac:dyDescent="0.3">
      <c r="A7093" t="s">
        <v>312</v>
      </c>
      <c r="B7093" s="1">
        <v>44427</v>
      </c>
      <c r="C7093" s="1" t="str">
        <f t="shared" si="110"/>
        <v>21231</v>
      </c>
      <c r="D7093" t="s">
        <v>250</v>
      </c>
      <c r="E7093" t="s">
        <v>120</v>
      </c>
      <c r="F7093" t="s">
        <v>113</v>
      </c>
      <c r="G7093">
        <v>33</v>
      </c>
      <c r="H7093">
        <v>581.25</v>
      </c>
      <c r="I7093" t="s">
        <v>45</v>
      </c>
      <c r="J7093" t="str">
        <f>_xlfn.XLOOKUP(Table1_1[[#This Row],[Analyte]],[1]analyte_order!$B:$B,[1]analyte_order!$C:$C)</f>
        <v>27854-31-5</v>
      </c>
      <c r="K7093">
        <f>_xlfn.XLOOKUP(Table1_1[[#This Row],[CAS_rn]],[1]analyte_order!$C:$C,[1]analyte_order!$E:$E)</f>
        <v>42</v>
      </c>
      <c r="L7093" s="3">
        <v>0.42249999999999999</v>
      </c>
    </row>
    <row r="7094" spans="1:12" x14ac:dyDescent="0.3">
      <c r="A7094" t="s">
        <v>312</v>
      </c>
      <c r="B7094" s="1">
        <v>44427</v>
      </c>
      <c r="C7094" s="1" t="str">
        <f t="shared" si="110"/>
        <v>21231</v>
      </c>
      <c r="D7094" t="s">
        <v>250</v>
      </c>
      <c r="E7094" t="s">
        <v>120</v>
      </c>
      <c r="F7094" t="s">
        <v>113</v>
      </c>
      <c r="G7094">
        <v>33</v>
      </c>
      <c r="H7094">
        <v>581.25</v>
      </c>
      <c r="I7094" t="s">
        <v>46</v>
      </c>
      <c r="J7094" t="str">
        <f>_xlfn.XLOOKUP(Table1_1[[#This Row],[Analyte]],[1]analyte_order!$B:$B,[1]analyte_order!$C:$C)</f>
        <v>53826-13-4</v>
      </c>
      <c r="K7094">
        <f>_xlfn.XLOOKUP(Table1_1[[#This Row],[CAS_rn]],[1]analyte_order!$C:$C,[1]analyte_order!$E:$E)</f>
        <v>43</v>
      </c>
      <c r="L7094" s="3">
        <v>0.42249999999999999</v>
      </c>
    </row>
    <row r="7095" spans="1:12" x14ac:dyDescent="0.3">
      <c r="A7095" t="s">
        <v>312</v>
      </c>
      <c r="B7095" s="1">
        <v>44427</v>
      </c>
      <c r="C7095" s="1" t="str">
        <f t="shared" si="110"/>
        <v>21231</v>
      </c>
      <c r="D7095" t="s">
        <v>250</v>
      </c>
      <c r="E7095" t="s">
        <v>120</v>
      </c>
      <c r="F7095" t="s">
        <v>113</v>
      </c>
      <c r="G7095">
        <v>33</v>
      </c>
      <c r="H7095">
        <v>581.25</v>
      </c>
      <c r="I7095" t="s">
        <v>47</v>
      </c>
      <c r="J7095" t="str">
        <f>_xlfn.XLOOKUP(Table1_1[[#This Row],[Analyte]],[1]analyte_order!$B:$B,[1]analyte_order!$C:$C)</f>
        <v>161094-75-3</v>
      </c>
      <c r="K7095">
        <f>_xlfn.XLOOKUP(Table1_1[[#This Row],[CAS_rn]],[1]analyte_order!$C:$C,[1]analyte_order!$E:$E)</f>
        <v>44</v>
      </c>
      <c r="L7095" s="3">
        <v>4.2250000000000003E-2</v>
      </c>
    </row>
    <row r="7096" spans="1:12" x14ac:dyDescent="0.3">
      <c r="A7096" t="s">
        <v>312</v>
      </c>
      <c r="B7096" s="1">
        <v>44427</v>
      </c>
      <c r="C7096" s="1" t="str">
        <f t="shared" si="110"/>
        <v>21231</v>
      </c>
      <c r="D7096" t="s">
        <v>250</v>
      </c>
      <c r="E7096" t="s">
        <v>120</v>
      </c>
      <c r="F7096" t="s">
        <v>113</v>
      </c>
      <c r="G7096">
        <v>33</v>
      </c>
      <c r="H7096">
        <v>581.25</v>
      </c>
      <c r="I7096" t="s">
        <v>48</v>
      </c>
      <c r="J7096" t="str">
        <f>_xlfn.XLOOKUP(Table1_1[[#This Row],[Analyte]],[1]analyte_order!$B:$B,[1]analyte_order!$C:$C)</f>
        <v>70887-84-2</v>
      </c>
      <c r="K7096">
        <f>_xlfn.XLOOKUP(Table1_1[[#This Row],[CAS_rn]],[1]analyte_order!$C:$C,[1]analyte_order!$E:$E)</f>
        <v>45</v>
      </c>
      <c r="L7096" s="3">
        <v>4.2250000000000003E-2</v>
      </c>
    </row>
    <row r="7097" spans="1:12" x14ac:dyDescent="0.3">
      <c r="A7097" t="s">
        <v>312</v>
      </c>
      <c r="B7097" s="1">
        <v>44427</v>
      </c>
      <c r="C7097" s="1" t="str">
        <f t="shared" si="110"/>
        <v>21231</v>
      </c>
      <c r="D7097" t="s">
        <v>250</v>
      </c>
      <c r="E7097" t="s">
        <v>120</v>
      </c>
      <c r="F7097" t="s">
        <v>113</v>
      </c>
      <c r="G7097">
        <v>33</v>
      </c>
      <c r="H7097">
        <v>581.25</v>
      </c>
      <c r="I7097" t="s">
        <v>49</v>
      </c>
      <c r="J7097" t="str">
        <f>_xlfn.XLOOKUP(Table1_1[[#This Row],[Analyte]],[1]analyte_order!$B:$B,[1]analyte_order!$C:$C)</f>
        <v>57677-95-9</v>
      </c>
      <c r="K7097">
        <f>_xlfn.XLOOKUP(Table1_1[[#This Row],[CAS_rn]],[1]analyte_order!$C:$C,[1]analyte_order!$E:$E)</f>
        <v>46</v>
      </c>
      <c r="L7097" s="3">
        <v>4.2250000000000003E-2</v>
      </c>
    </row>
    <row r="7098" spans="1:12" x14ac:dyDescent="0.3">
      <c r="A7098" t="s">
        <v>312</v>
      </c>
      <c r="B7098" s="1">
        <v>44427</v>
      </c>
      <c r="C7098" s="1" t="str">
        <f t="shared" si="110"/>
        <v>21231</v>
      </c>
      <c r="D7098" t="s">
        <v>250</v>
      </c>
      <c r="E7098" t="s">
        <v>120</v>
      </c>
      <c r="F7098" t="s">
        <v>113</v>
      </c>
      <c r="G7098">
        <v>33</v>
      </c>
      <c r="H7098">
        <v>581.25</v>
      </c>
      <c r="I7098" t="s">
        <v>50</v>
      </c>
      <c r="J7098" t="str">
        <f>_xlfn.XLOOKUP(Table1_1[[#This Row],[Analyte]],[1]analyte_order!$B:$B,[1]analyte_order!$C:$C)</f>
        <v>30334-69-1</v>
      </c>
      <c r="K7098">
        <f>_xlfn.XLOOKUP(Table1_1[[#This Row],[CAS_rn]],[1]analyte_order!$C:$C,[1]analyte_order!$E:$E)</f>
        <v>51</v>
      </c>
      <c r="L7098" s="3">
        <v>7.89</v>
      </c>
    </row>
    <row r="7099" spans="1:12" x14ac:dyDescent="0.3">
      <c r="A7099" t="s">
        <v>312</v>
      </c>
      <c r="B7099" s="1">
        <v>44427</v>
      </c>
      <c r="C7099" s="1" t="str">
        <f t="shared" si="110"/>
        <v>21231</v>
      </c>
      <c r="D7099" t="s">
        <v>250</v>
      </c>
      <c r="E7099" t="s">
        <v>120</v>
      </c>
      <c r="F7099" t="s">
        <v>113</v>
      </c>
      <c r="G7099">
        <v>33</v>
      </c>
      <c r="H7099">
        <v>581.25</v>
      </c>
      <c r="I7099" t="s">
        <v>51</v>
      </c>
      <c r="J7099" t="str">
        <f>_xlfn.XLOOKUP(Table1_1[[#This Row],[Analyte]],[1]analyte_order!$B:$B,[1]analyte_order!$C:$C)</f>
        <v>41997-13-1</v>
      </c>
      <c r="K7099">
        <f>_xlfn.XLOOKUP(Table1_1[[#This Row],[CAS_rn]],[1]analyte_order!$C:$C,[1]analyte_order!$E:$E)</f>
        <v>52</v>
      </c>
      <c r="L7099" s="3">
        <v>7.23</v>
      </c>
    </row>
    <row r="7100" spans="1:12" x14ac:dyDescent="0.3">
      <c r="A7100" t="s">
        <v>312</v>
      </c>
      <c r="B7100" s="1">
        <v>44427</v>
      </c>
      <c r="C7100" s="1" t="str">
        <f t="shared" si="110"/>
        <v>21231</v>
      </c>
      <c r="D7100" t="s">
        <v>250</v>
      </c>
      <c r="E7100" t="s">
        <v>120</v>
      </c>
      <c r="F7100" t="s">
        <v>113</v>
      </c>
      <c r="G7100">
        <v>33</v>
      </c>
      <c r="H7100">
        <v>581.25</v>
      </c>
      <c r="I7100" t="s">
        <v>52</v>
      </c>
      <c r="J7100" t="str">
        <f>_xlfn.XLOOKUP(Table1_1[[#This Row],[Analyte]],[1]analyte_order!$B:$B,[1]analyte_order!$C:$C)</f>
        <v>423-41-6</v>
      </c>
      <c r="K7100">
        <f>_xlfn.XLOOKUP(Table1_1[[#This Row],[CAS_rn]],[1]analyte_order!$C:$C,[1]analyte_order!$E:$E)</f>
        <v>53</v>
      </c>
      <c r="L7100" s="3">
        <v>0.21099999999999999</v>
      </c>
    </row>
    <row r="7101" spans="1:12" x14ac:dyDescent="0.3">
      <c r="A7101" t="s">
        <v>312</v>
      </c>
      <c r="B7101" s="1">
        <v>44427</v>
      </c>
      <c r="C7101" s="1" t="str">
        <f t="shared" si="110"/>
        <v>21231</v>
      </c>
      <c r="D7101" t="s">
        <v>250</v>
      </c>
      <c r="E7101" t="s">
        <v>120</v>
      </c>
      <c r="F7101" t="s">
        <v>113</v>
      </c>
      <c r="G7101">
        <v>33</v>
      </c>
      <c r="H7101">
        <v>581.25</v>
      </c>
      <c r="I7101" t="s">
        <v>53</v>
      </c>
      <c r="J7101" t="str">
        <f>_xlfn.XLOOKUP(Table1_1[[#This Row],[Analyte]],[1]analyte_order!$B:$B,[1]analyte_order!$C:$C)</f>
        <v>777011-38-8</v>
      </c>
      <c r="K7101">
        <f>_xlfn.XLOOKUP(Table1_1[[#This Row],[CAS_rn]],[1]analyte_order!$C:$C,[1]analyte_order!$E:$E)</f>
        <v>54</v>
      </c>
      <c r="L7101" s="3">
        <v>18.8</v>
      </c>
    </row>
    <row r="7102" spans="1:12" x14ac:dyDescent="0.3">
      <c r="A7102" t="s">
        <v>312</v>
      </c>
      <c r="B7102" s="1">
        <v>44427</v>
      </c>
      <c r="C7102" s="1" t="str">
        <f t="shared" si="110"/>
        <v>21231</v>
      </c>
      <c r="D7102" t="s">
        <v>250</v>
      </c>
      <c r="E7102" t="s">
        <v>120</v>
      </c>
      <c r="F7102" t="s">
        <v>113</v>
      </c>
      <c r="G7102">
        <v>33</v>
      </c>
      <c r="H7102">
        <v>581.25</v>
      </c>
      <c r="I7102" t="s">
        <v>54</v>
      </c>
      <c r="J7102" t="str">
        <f>_xlfn.XLOOKUP(Table1_1[[#This Row],[Analyte]],[1]analyte_order!$B:$B,[1]analyte_order!$C:$C)</f>
        <v>646-83-3</v>
      </c>
      <c r="K7102">
        <f>_xlfn.XLOOKUP(Table1_1[[#This Row],[CAS_rn]],[1]analyte_order!$C:$C,[1]analyte_order!$E:$E)</f>
        <v>55</v>
      </c>
      <c r="L7102" s="3">
        <v>0.19600000000000001</v>
      </c>
    </row>
    <row r="7103" spans="1:12" x14ac:dyDescent="0.3">
      <c r="A7103" t="s">
        <v>312</v>
      </c>
      <c r="B7103" s="1">
        <v>44427</v>
      </c>
      <c r="C7103" s="1" t="str">
        <f t="shared" si="110"/>
        <v>21231</v>
      </c>
      <c r="D7103" t="s">
        <v>250</v>
      </c>
      <c r="E7103" t="s">
        <v>120</v>
      </c>
      <c r="F7103" t="s">
        <v>113</v>
      </c>
      <c r="G7103">
        <v>33</v>
      </c>
      <c r="H7103">
        <v>581.25</v>
      </c>
      <c r="I7103" t="s">
        <v>55</v>
      </c>
      <c r="J7103" t="str">
        <f>_xlfn.XLOOKUP(Table1_1[[#This Row],[Analyte]],[1]analyte_order!$B:$B,[1]analyte_order!$C:$C)</f>
        <v>678-41-1</v>
      </c>
      <c r="K7103">
        <f>_xlfn.XLOOKUP(Table1_1[[#This Row],[CAS_rn]],[1]analyte_order!$C:$C,[1]analyte_order!$E:$E)</f>
        <v>56</v>
      </c>
      <c r="L7103" s="3">
        <v>4.2250000000000003E-2</v>
      </c>
    </row>
    <row r="7104" spans="1:12" x14ac:dyDescent="0.3">
      <c r="A7104" t="s">
        <v>312</v>
      </c>
      <c r="B7104" s="1">
        <v>44427</v>
      </c>
      <c r="C7104" s="1" t="str">
        <f t="shared" si="110"/>
        <v>21231</v>
      </c>
      <c r="D7104" t="s">
        <v>250</v>
      </c>
      <c r="E7104" t="s">
        <v>120</v>
      </c>
      <c r="F7104" t="s">
        <v>113</v>
      </c>
      <c r="G7104">
        <v>33</v>
      </c>
      <c r="H7104">
        <v>581.25</v>
      </c>
      <c r="I7104" t="s">
        <v>56</v>
      </c>
      <c r="J7104" t="str">
        <f>_xlfn.XLOOKUP(Table1_1[[#This Row],[Analyte]],[1]analyte_order!$B:$B,[1]analyte_order!$C:$C)</f>
        <v>2965-52-8</v>
      </c>
      <c r="K7104">
        <f>_xlfn.XLOOKUP(Table1_1[[#This Row],[CAS_rn]],[1]analyte_order!$C:$C,[1]analyte_order!$E:$E)</f>
        <v>57</v>
      </c>
      <c r="L7104" s="3">
        <v>4.2250000000000003E-2</v>
      </c>
    </row>
    <row r="7105" spans="1:12" x14ac:dyDescent="0.3">
      <c r="A7105" t="s">
        <v>313</v>
      </c>
      <c r="B7105" s="1">
        <v>44427</v>
      </c>
      <c r="C7105" s="1" t="str">
        <f t="shared" si="110"/>
        <v>21231</v>
      </c>
      <c r="D7105" t="s">
        <v>250</v>
      </c>
      <c r="E7105" t="s">
        <v>120</v>
      </c>
      <c r="F7105" t="s">
        <v>115</v>
      </c>
      <c r="G7105">
        <v>33</v>
      </c>
      <c r="H7105">
        <v>581.25</v>
      </c>
      <c r="I7105" t="s">
        <v>7</v>
      </c>
      <c r="J7105" t="str">
        <f>_xlfn.XLOOKUP(Table1_1[[#This Row],[Analyte]],[1]analyte_order!$B:$B,[1]analyte_order!$C:$C)</f>
        <v>375-22-4</v>
      </c>
      <c r="K7105">
        <f>_xlfn.XLOOKUP(Table1_1[[#This Row],[CAS_rn]],[1]analyte_order!$C:$C,[1]analyte_order!$E:$E)</f>
        <v>1</v>
      </c>
      <c r="L7105" s="3">
        <v>0.10299999999999999</v>
      </c>
    </row>
    <row r="7106" spans="1:12" x14ac:dyDescent="0.3">
      <c r="A7106" t="s">
        <v>313</v>
      </c>
      <c r="B7106" s="1">
        <v>44427</v>
      </c>
      <c r="C7106" s="1" t="str">
        <f t="shared" ref="C7106:C7169" si="111">TEXT(B7106,"yy")&amp;TEXT((B7106-DATEVALUE("1/1/"&amp;TEXT(B7106,"yy"))+1),"000")</f>
        <v>21231</v>
      </c>
      <c r="D7106" t="s">
        <v>250</v>
      </c>
      <c r="E7106" t="s">
        <v>120</v>
      </c>
      <c r="F7106" t="s">
        <v>115</v>
      </c>
      <c r="G7106">
        <v>33</v>
      </c>
      <c r="H7106">
        <v>581.25</v>
      </c>
      <c r="I7106" t="s">
        <v>8</v>
      </c>
      <c r="J7106" t="str">
        <f>_xlfn.XLOOKUP(Table1_1[[#This Row],[Analyte]],[1]analyte_order!$B:$B,[1]analyte_order!$C:$C)</f>
        <v>2706-90-3</v>
      </c>
      <c r="K7106">
        <f>_xlfn.XLOOKUP(Table1_1[[#This Row],[CAS_rn]],[1]analyte_order!$C:$C,[1]analyte_order!$E:$E)</f>
        <v>2</v>
      </c>
      <c r="L7106" s="3">
        <v>4.1200000000000001E-2</v>
      </c>
    </row>
    <row r="7107" spans="1:12" x14ac:dyDescent="0.3">
      <c r="A7107" t="s">
        <v>313</v>
      </c>
      <c r="B7107" s="1">
        <v>44427</v>
      </c>
      <c r="C7107" s="1" t="str">
        <f t="shared" si="111"/>
        <v>21231</v>
      </c>
      <c r="D7107" t="s">
        <v>250</v>
      </c>
      <c r="E7107" t="s">
        <v>120</v>
      </c>
      <c r="F7107" t="s">
        <v>115</v>
      </c>
      <c r="G7107">
        <v>33</v>
      </c>
      <c r="H7107">
        <v>581.25</v>
      </c>
      <c r="I7107" t="s">
        <v>9</v>
      </c>
      <c r="J7107" t="str">
        <f>_xlfn.XLOOKUP(Table1_1[[#This Row],[Analyte]],[1]analyte_order!$B:$B,[1]analyte_order!$C:$C)</f>
        <v>307-24-4</v>
      </c>
      <c r="K7107">
        <f>_xlfn.XLOOKUP(Table1_1[[#This Row],[CAS_rn]],[1]analyte_order!$C:$C,[1]analyte_order!$E:$E)</f>
        <v>3</v>
      </c>
      <c r="L7107" s="3">
        <v>4.1200000000000001E-2</v>
      </c>
    </row>
    <row r="7108" spans="1:12" x14ac:dyDescent="0.3">
      <c r="A7108" t="s">
        <v>313</v>
      </c>
      <c r="B7108" s="1">
        <v>44427</v>
      </c>
      <c r="C7108" s="1" t="str">
        <f t="shared" si="111"/>
        <v>21231</v>
      </c>
      <c r="D7108" t="s">
        <v>250</v>
      </c>
      <c r="E7108" t="s">
        <v>120</v>
      </c>
      <c r="F7108" t="s">
        <v>115</v>
      </c>
      <c r="G7108">
        <v>33</v>
      </c>
      <c r="H7108">
        <v>581.25</v>
      </c>
      <c r="I7108" t="s">
        <v>10</v>
      </c>
      <c r="J7108" t="str">
        <f>_xlfn.XLOOKUP(Table1_1[[#This Row],[Analyte]],[1]analyte_order!$B:$B,[1]analyte_order!$C:$C)</f>
        <v>375-85-9</v>
      </c>
      <c r="K7108">
        <f>_xlfn.XLOOKUP(Table1_1[[#This Row],[CAS_rn]],[1]analyte_order!$C:$C,[1]analyte_order!$E:$E)</f>
        <v>4</v>
      </c>
      <c r="L7108" s="3">
        <v>4.1200000000000001E-2</v>
      </c>
    </row>
    <row r="7109" spans="1:12" x14ac:dyDescent="0.3">
      <c r="A7109" t="s">
        <v>313</v>
      </c>
      <c r="B7109" s="1">
        <v>44427</v>
      </c>
      <c r="C7109" s="1" t="str">
        <f t="shared" si="111"/>
        <v>21231</v>
      </c>
      <c r="D7109" t="s">
        <v>250</v>
      </c>
      <c r="E7109" t="s">
        <v>120</v>
      </c>
      <c r="F7109" t="s">
        <v>115</v>
      </c>
      <c r="G7109">
        <v>33</v>
      </c>
      <c r="H7109">
        <v>581.25</v>
      </c>
      <c r="I7109" t="s">
        <v>11</v>
      </c>
      <c r="J7109" t="str">
        <f>_xlfn.XLOOKUP(Table1_1[[#This Row],[Analyte]],[1]analyte_order!$B:$B,[1]analyte_order!$C:$C)</f>
        <v>335-67-1</v>
      </c>
      <c r="K7109">
        <f>_xlfn.XLOOKUP(Table1_1[[#This Row],[CAS_rn]],[1]analyte_order!$C:$C,[1]analyte_order!$E:$E)</f>
        <v>5</v>
      </c>
      <c r="L7109" s="3">
        <v>4.1200000000000001E-2</v>
      </c>
    </row>
    <row r="7110" spans="1:12" x14ac:dyDescent="0.3">
      <c r="A7110" t="s">
        <v>313</v>
      </c>
      <c r="B7110" s="1">
        <v>44427</v>
      </c>
      <c r="C7110" s="1" t="str">
        <f t="shared" si="111"/>
        <v>21231</v>
      </c>
      <c r="D7110" t="s">
        <v>250</v>
      </c>
      <c r="E7110" t="s">
        <v>120</v>
      </c>
      <c r="F7110" t="s">
        <v>115</v>
      </c>
      <c r="G7110">
        <v>33</v>
      </c>
      <c r="H7110">
        <v>581.25</v>
      </c>
      <c r="I7110" t="s">
        <v>12</v>
      </c>
      <c r="J7110" t="str">
        <f>_xlfn.XLOOKUP(Table1_1[[#This Row],[Analyte]],[1]analyte_order!$B:$B,[1]analyte_order!$C:$C)</f>
        <v>375-95-1</v>
      </c>
      <c r="K7110">
        <f>_xlfn.XLOOKUP(Table1_1[[#This Row],[CAS_rn]],[1]analyte_order!$C:$C,[1]analyte_order!$E:$E)</f>
        <v>6</v>
      </c>
      <c r="L7110" s="3">
        <v>4.1200000000000001E-2</v>
      </c>
    </row>
    <row r="7111" spans="1:12" x14ac:dyDescent="0.3">
      <c r="A7111" t="s">
        <v>313</v>
      </c>
      <c r="B7111" s="1">
        <v>44427</v>
      </c>
      <c r="C7111" s="1" t="str">
        <f t="shared" si="111"/>
        <v>21231</v>
      </c>
      <c r="D7111" t="s">
        <v>250</v>
      </c>
      <c r="E7111" t="s">
        <v>120</v>
      </c>
      <c r="F7111" t="s">
        <v>115</v>
      </c>
      <c r="G7111">
        <v>33</v>
      </c>
      <c r="H7111">
        <v>581.25</v>
      </c>
      <c r="I7111" t="s">
        <v>19</v>
      </c>
      <c r="J7111" t="str">
        <f>_xlfn.XLOOKUP(Table1_1[[#This Row],[Analyte]],[1]analyte_order!$B:$B,[1]analyte_order!$C:$C)</f>
        <v>335-76-2</v>
      </c>
      <c r="K7111">
        <f>_xlfn.XLOOKUP(Table1_1[[#This Row],[CAS_rn]],[1]analyte_order!$C:$C,[1]analyte_order!$E:$E)</f>
        <v>7</v>
      </c>
      <c r="L7111" s="3">
        <v>2.02</v>
      </c>
    </row>
    <row r="7112" spans="1:12" x14ac:dyDescent="0.3">
      <c r="A7112" t="s">
        <v>313</v>
      </c>
      <c r="B7112" s="1">
        <v>44427</v>
      </c>
      <c r="C7112" s="1" t="str">
        <f t="shared" si="111"/>
        <v>21231</v>
      </c>
      <c r="D7112" t="s">
        <v>250</v>
      </c>
      <c r="E7112" t="s">
        <v>120</v>
      </c>
      <c r="F7112" t="s">
        <v>115</v>
      </c>
      <c r="G7112">
        <v>33</v>
      </c>
      <c r="H7112">
        <v>581.25</v>
      </c>
      <c r="I7112" t="s">
        <v>20</v>
      </c>
      <c r="J7112" t="str">
        <f>_xlfn.XLOOKUP(Table1_1[[#This Row],[Analyte]],[1]analyte_order!$B:$B,[1]analyte_order!$C:$C)</f>
        <v>2058-94-8</v>
      </c>
      <c r="K7112">
        <f>_xlfn.XLOOKUP(Table1_1[[#This Row],[CAS_rn]],[1]analyte_order!$C:$C,[1]analyte_order!$E:$E)</f>
        <v>8</v>
      </c>
      <c r="L7112" s="3">
        <v>3.81</v>
      </c>
    </row>
    <row r="7113" spans="1:12" x14ac:dyDescent="0.3">
      <c r="A7113" t="s">
        <v>313</v>
      </c>
      <c r="B7113" s="1">
        <v>44427</v>
      </c>
      <c r="C7113" s="1" t="str">
        <f t="shared" si="111"/>
        <v>21231</v>
      </c>
      <c r="D7113" t="s">
        <v>250</v>
      </c>
      <c r="E7113" t="s">
        <v>120</v>
      </c>
      <c r="F7113" t="s">
        <v>115</v>
      </c>
      <c r="G7113">
        <v>33</v>
      </c>
      <c r="H7113">
        <v>581.25</v>
      </c>
      <c r="I7113" t="s">
        <v>21</v>
      </c>
      <c r="J7113" t="str">
        <f>_xlfn.XLOOKUP(Table1_1[[#This Row],[Analyte]],[1]analyte_order!$B:$B,[1]analyte_order!$C:$C)</f>
        <v>307-55-1</v>
      </c>
      <c r="K7113">
        <f>_xlfn.XLOOKUP(Table1_1[[#This Row],[CAS_rn]],[1]analyte_order!$C:$C,[1]analyte_order!$E:$E)</f>
        <v>9</v>
      </c>
      <c r="L7113" s="3">
        <v>4.55</v>
      </c>
    </row>
    <row r="7114" spans="1:12" x14ac:dyDescent="0.3">
      <c r="A7114" t="s">
        <v>313</v>
      </c>
      <c r="B7114" s="1">
        <v>44427</v>
      </c>
      <c r="C7114" s="1" t="str">
        <f t="shared" si="111"/>
        <v>21231</v>
      </c>
      <c r="D7114" t="s">
        <v>250</v>
      </c>
      <c r="E7114" t="s">
        <v>120</v>
      </c>
      <c r="F7114" t="s">
        <v>115</v>
      </c>
      <c r="G7114">
        <v>33</v>
      </c>
      <c r="H7114">
        <v>581.25</v>
      </c>
      <c r="I7114" t="s">
        <v>22</v>
      </c>
      <c r="J7114" t="str">
        <f>_xlfn.XLOOKUP(Table1_1[[#This Row],[Analyte]],[1]analyte_order!$B:$B,[1]analyte_order!$C:$C)</f>
        <v>72629-94-8</v>
      </c>
      <c r="K7114">
        <f>_xlfn.XLOOKUP(Table1_1[[#This Row],[CAS_rn]],[1]analyte_order!$C:$C,[1]analyte_order!$E:$E)</f>
        <v>10</v>
      </c>
      <c r="L7114" s="3">
        <v>2.89</v>
      </c>
    </row>
    <row r="7115" spans="1:12" x14ac:dyDescent="0.3">
      <c r="A7115" t="s">
        <v>313</v>
      </c>
      <c r="B7115" s="1">
        <v>44427</v>
      </c>
      <c r="C7115" s="1" t="str">
        <f t="shared" si="111"/>
        <v>21231</v>
      </c>
      <c r="D7115" t="s">
        <v>250</v>
      </c>
      <c r="E7115" t="s">
        <v>120</v>
      </c>
      <c r="F7115" t="s">
        <v>115</v>
      </c>
      <c r="G7115">
        <v>33</v>
      </c>
      <c r="H7115">
        <v>581.25</v>
      </c>
      <c r="I7115" t="s">
        <v>23</v>
      </c>
      <c r="J7115" t="str">
        <f>_xlfn.XLOOKUP(Table1_1[[#This Row],[Analyte]],[1]analyte_order!$B:$B,[1]analyte_order!$C:$C)</f>
        <v>376-06-7</v>
      </c>
      <c r="K7115">
        <f>_xlfn.XLOOKUP(Table1_1[[#This Row],[CAS_rn]],[1]analyte_order!$C:$C,[1]analyte_order!$E:$E)</f>
        <v>11</v>
      </c>
      <c r="L7115" s="3">
        <v>3.22</v>
      </c>
    </row>
    <row r="7116" spans="1:12" x14ac:dyDescent="0.3">
      <c r="A7116" t="s">
        <v>313</v>
      </c>
      <c r="B7116" s="1">
        <v>44427</v>
      </c>
      <c r="C7116" s="1" t="str">
        <f t="shared" si="111"/>
        <v>21231</v>
      </c>
      <c r="D7116" t="s">
        <v>250</v>
      </c>
      <c r="E7116" t="s">
        <v>120</v>
      </c>
      <c r="F7116" t="s">
        <v>115</v>
      </c>
      <c r="G7116">
        <v>33</v>
      </c>
      <c r="H7116">
        <v>581.25</v>
      </c>
      <c r="I7116" t="s">
        <v>24</v>
      </c>
      <c r="J7116" t="str">
        <f>_xlfn.XLOOKUP(Table1_1[[#This Row],[Analyte]],[1]analyte_order!$B:$B,[1]analyte_order!$C:$C)</f>
        <v>67905-19-5</v>
      </c>
      <c r="K7116">
        <f>_xlfn.XLOOKUP(Table1_1[[#This Row],[CAS_rn]],[1]analyte_order!$C:$C,[1]analyte_order!$E:$E)</f>
        <v>12</v>
      </c>
      <c r="L7116" s="3">
        <v>9.2999999999999999E-2</v>
      </c>
    </row>
    <row r="7117" spans="1:12" x14ac:dyDescent="0.3">
      <c r="A7117" t="s">
        <v>313</v>
      </c>
      <c r="B7117" s="1">
        <v>44427</v>
      </c>
      <c r="C7117" s="1" t="str">
        <f t="shared" si="111"/>
        <v>21231</v>
      </c>
      <c r="D7117" t="s">
        <v>250</v>
      </c>
      <c r="E7117" t="s">
        <v>120</v>
      </c>
      <c r="F7117" t="s">
        <v>115</v>
      </c>
      <c r="G7117">
        <v>33</v>
      </c>
      <c r="H7117">
        <v>581.25</v>
      </c>
      <c r="I7117" t="s">
        <v>13</v>
      </c>
      <c r="J7117" t="str">
        <f>_xlfn.XLOOKUP(Table1_1[[#This Row],[Analyte]],[1]analyte_order!$B:$B,[1]analyte_order!$C:$C)</f>
        <v>375-73-5</v>
      </c>
      <c r="K7117">
        <f>_xlfn.XLOOKUP(Table1_1[[#This Row],[CAS_rn]],[1]analyte_order!$C:$C,[1]analyte_order!$E:$E)</f>
        <v>14</v>
      </c>
      <c r="L7117" s="3">
        <v>4.1200000000000001E-2</v>
      </c>
    </row>
    <row r="7118" spans="1:12" x14ac:dyDescent="0.3">
      <c r="A7118" t="s">
        <v>313</v>
      </c>
      <c r="B7118" s="1">
        <v>44427</v>
      </c>
      <c r="C7118" s="1" t="str">
        <f t="shared" si="111"/>
        <v>21231</v>
      </c>
      <c r="D7118" t="s">
        <v>250</v>
      </c>
      <c r="E7118" t="s">
        <v>120</v>
      </c>
      <c r="F7118" t="s">
        <v>115</v>
      </c>
      <c r="G7118">
        <v>33</v>
      </c>
      <c r="H7118">
        <v>581.25</v>
      </c>
      <c r="I7118" t="s">
        <v>14</v>
      </c>
      <c r="J7118" t="str">
        <f>_xlfn.XLOOKUP(Table1_1[[#This Row],[Analyte]],[1]analyte_order!$B:$B,[1]analyte_order!$C:$C)</f>
        <v>2706-91-4</v>
      </c>
      <c r="K7118">
        <f>_xlfn.XLOOKUP(Table1_1[[#This Row],[CAS_rn]],[1]analyte_order!$C:$C,[1]analyte_order!$E:$E)</f>
        <v>15</v>
      </c>
      <c r="L7118" s="3">
        <v>0.23300000000000001</v>
      </c>
    </row>
    <row r="7119" spans="1:12" x14ac:dyDescent="0.3">
      <c r="A7119" t="s">
        <v>313</v>
      </c>
      <c r="B7119" s="1">
        <v>44427</v>
      </c>
      <c r="C7119" s="1" t="str">
        <f t="shared" si="111"/>
        <v>21231</v>
      </c>
      <c r="D7119" t="s">
        <v>250</v>
      </c>
      <c r="E7119" t="s">
        <v>120</v>
      </c>
      <c r="F7119" t="s">
        <v>115</v>
      </c>
      <c r="G7119">
        <v>33</v>
      </c>
      <c r="H7119">
        <v>581.25</v>
      </c>
      <c r="I7119" t="s">
        <v>15</v>
      </c>
      <c r="J7119" t="str">
        <f>_xlfn.XLOOKUP(Table1_1[[#This Row],[Analyte]],[1]analyte_order!$B:$B,[1]analyte_order!$C:$C)</f>
        <v>355-46-4</v>
      </c>
      <c r="K7119">
        <f>_xlfn.XLOOKUP(Table1_1[[#This Row],[CAS_rn]],[1]analyte_order!$C:$C,[1]analyte_order!$E:$E)</f>
        <v>16</v>
      </c>
      <c r="L7119" s="3">
        <v>1.76</v>
      </c>
    </row>
    <row r="7120" spans="1:12" x14ac:dyDescent="0.3">
      <c r="A7120" t="s">
        <v>313</v>
      </c>
      <c r="B7120" s="1">
        <v>44427</v>
      </c>
      <c r="C7120" s="1" t="str">
        <f t="shared" si="111"/>
        <v>21231</v>
      </c>
      <c r="D7120" t="s">
        <v>250</v>
      </c>
      <c r="E7120" t="s">
        <v>120</v>
      </c>
      <c r="F7120" t="s">
        <v>115</v>
      </c>
      <c r="G7120">
        <v>33</v>
      </c>
      <c r="H7120">
        <v>581.25</v>
      </c>
      <c r="I7120" t="s">
        <v>16</v>
      </c>
      <c r="J7120" t="str">
        <f>_xlfn.XLOOKUP(Table1_1[[#This Row],[Analyte]],[1]analyte_order!$B:$B,[1]analyte_order!$C:$C)</f>
        <v>375-92-8</v>
      </c>
      <c r="K7120">
        <f>_xlfn.XLOOKUP(Table1_1[[#This Row],[CAS_rn]],[1]analyte_order!$C:$C,[1]analyte_order!$E:$E)</f>
        <v>17</v>
      </c>
      <c r="L7120" s="3">
        <v>0.48799999999999999</v>
      </c>
    </row>
    <row r="7121" spans="1:12" x14ac:dyDescent="0.3">
      <c r="A7121" t="s">
        <v>313</v>
      </c>
      <c r="B7121" s="1">
        <v>44427</v>
      </c>
      <c r="C7121" s="1" t="str">
        <f t="shared" si="111"/>
        <v>21231</v>
      </c>
      <c r="D7121" t="s">
        <v>250</v>
      </c>
      <c r="E7121" t="s">
        <v>120</v>
      </c>
      <c r="F7121" t="s">
        <v>115</v>
      </c>
      <c r="G7121">
        <v>33</v>
      </c>
      <c r="H7121">
        <v>581.25</v>
      </c>
      <c r="I7121" t="s">
        <v>17</v>
      </c>
      <c r="J7121" t="str">
        <f>_xlfn.XLOOKUP(Table1_1[[#This Row],[Analyte]],[1]analyte_order!$B:$B,[1]analyte_order!$C:$C)</f>
        <v>1763-23-1</v>
      </c>
      <c r="K7121">
        <f>_xlfn.XLOOKUP(Table1_1[[#This Row],[CAS_rn]],[1]analyte_order!$C:$C,[1]analyte_order!$E:$E)</f>
        <v>18</v>
      </c>
      <c r="L7121" s="3">
        <v>696</v>
      </c>
    </row>
    <row r="7122" spans="1:12" x14ac:dyDescent="0.3">
      <c r="A7122" t="s">
        <v>313</v>
      </c>
      <c r="B7122" s="1">
        <v>44427</v>
      </c>
      <c r="C7122" s="1" t="str">
        <f t="shared" si="111"/>
        <v>21231</v>
      </c>
      <c r="D7122" t="s">
        <v>250</v>
      </c>
      <c r="E7122" t="s">
        <v>120</v>
      </c>
      <c r="F7122" t="s">
        <v>115</v>
      </c>
      <c r="G7122">
        <v>33</v>
      </c>
      <c r="H7122">
        <v>581.25</v>
      </c>
      <c r="I7122" t="s">
        <v>25</v>
      </c>
      <c r="J7122" t="str">
        <f>_xlfn.XLOOKUP(Table1_1[[#This Row],[Analyte]],[1]analyte_order!$B:$B,[1]analyte_order!$C:$C)</f>
        <v>68259-12-1</v>
      </c>
      <c r="K7122">
        <f>_xlfn.XLOOKUP(Table1_1[[#This Row],[CAS_rn]],[1]analyte_order!$C:$C,[1]analyte_order!$E:$E)</f>
        <v>19</v>
      </c>
      <c r="L7122" s="3">
        <v>5.47</v>
      </c>
    </row>
    <row r="7123" spans="1:12" x14ac:dyDescent="0.3">
      <c r="A7123" t="s">
        <v>313</v>
      </c>
      <c r="B7123" s="1">
        <v>44427</v>
      </c>
      <c r="C7123" s="1" t="str">
        <f t="shared" si="111"/>
        <v>21231</v>
      </c>
      <c r="D7123" t="s">
        <v>250</v>
      </c>
      <c r="E7123" t="s">
        <v>120</v>
      </c>
      <c r="F7123" t="s">
        <v>115</v>
      </c>
      <c r="G7123">
        <v>33</v>
      </c>
      <c r="H7123">
        <v>581.25</v>
      </c>
      <c r="I7123" t="s">
        <v>26</v>
      </c>
      <c r="J7123" t="str">
        <f>_xlfn.XLOOKUP(Table1_1[[#This Row],[Analyte]],[1]analyte_order!$B:$B,[1]analyte_order!$C:$C)</f>
        <v>335-77-3</v>
      </c>
      <c r="K7123">
        <f>_xlfn.XLOOKUP(Table1_1[[#This Row],[CAS_rn]],[1]analyte_order!$C:$C,[1]analyte_order!$E:$E)</f>
        <v>20</v>
      </c>
      <c r="L7123" s="3">
        <v>8.8699999999999992</v>
      </c>
    </row>
    <row r="7124" spans="1:12" x14ac:dyDescent="0.3">
      <c r="A7124" t="s">
        <v>313</v>
      </c>
      <c r="B7124" s="1">
        <v>44427</v>
      </c>
      <c r="C7124" s="1" t="str">
        <f t="shared" si="111"/>
        <v>21231</v>
      </c>
      <c r="D7124" t="s">
        <v>250</v>
      </c>
      <c r="E7124" t="s">
        <v>120</v>
      </c>
      <c r="F7124" t="s">
        <v>115</v>
      </c>
      <c r="G7124">
        <v>33</v>
      </c>
      <c r="H7124">
        <v>581.25</v>
      </c>
      <c r="I7124" t="s">
        <v>27</v>
      </c>
      <c r="J7124" t="str">
        <f>_xlfn.XLOOKUP(Table1_1[[#This Row],[Analyte]],[1]analyte_order!$B:$B,[1]analyte_order!$C:$C)</f>
        <v>79780-39-5</v>
      </c>
      <c r="K7124">
        <f>_xlfn.XLOOKUP(Table1_1[[#This Row],[CAS_rn]],[1]analyte_order!$C:$C,[1]analyte_order!$E:$E)</f>
        <v>21</v>
      </c>
      <c r="L7124" s="3">
        <v>2.72</v>
      </c>
    </row>
    <row r="7125" spans="1:12" x14ac:dyDescent="0.3">
      <c r="A7125" t="s">
        <v>313</v>
      </c>
      <c r="B7125" s="1">
        <v>44427</v>
      </c>
      <c r="C7125" s="1" t="str">
        <f t="shared" si="111"/>
        <v>21231</v>
      </c>
      <c r="D7125" t="s">
        <v>250</v>
      </c>
      <c r="E7125" t="s">
        <v>120</v>
      </c>
      <c r="F7125" t="s">
        <v>115</v>
      </c>
      <c r="G7125">
        <v>33</v>
      </c>
      <c r="H7125">
        <v>581.25</v>
      </c>
      <c r="I7125" t="s">
        <v>28</v>
      </c>
      <c r="J7125" t="str">
        <f>_xlfn.XLOOKUP(Table1_1[[#This Row],[Analyte]],[1]analyte_order!$B:$B,[1]analyte_order!$C:$C)</f>
        <v>757124-72-4</v>
      </c>
      <c r="K7125">
        <f>_xlfn.XLOOKUP(Table1_1[[#This Row],[CAS_rn]],[1]analyte_order!$C:$C,[1]analyte_order!$E:$E)</f>
        <v>22</v>
      </c>
      <c r="L7125" s="3">
        <v>0.20599999999999999</v>
      </c>
    </row>
    <row r="7126" spans="1:12" x14ac:dyDescent="0.3">
      <c r="A7126" t="s">
        <v>313</v>
      </c>
      <c r="B7126" s="1">
        <v>44427</v>
      </c>
      <c r="C7126" s="1" t="str">
        <f t="shared" si="111"/>
        <v>21231</v>
      </c>
      <c r="D7126" t="s">
        <v>250</v>
      </c>
      <c r="E7126" t="s">
        <v>120</v>
      </c>
      <c r="F7126" t="s">
        <v>115</v>
      </c>
      <c r="G7126">
        <v>33</v>
      </c>
      <c r="H7126">
        <v>581.25</v>
      </c>
      <c r="I7126" t="s">
        <v>18</v>
      </c>
      <c r="J7126" t="str">
        <f>_xlfn.XLOOKUP(Table1_1[[#This Row],[Analyte]],[1]analyte_order!$B:$B,[1]analyte_order!$C:$C)</f>
        <v>27619-97-2</v>
      </c>
      <c r="K7126">
        <f>_xlfn.XLOOKUP(Table1_1[[#This Row],[CAS_rn]],[1]analyte_order!$C:$C,[1]analyte_order!$E:$E)</f>
        <v>23</v>
      </c>
      <c r="L7126" s="3">
        <v>4.1200000000000001E-2</v>
      </c>
    </row>
    <row r="7127" spans="1:12" x14ac:dyDescent="0.3">
      <c r="A7127" t="s">
        <v>313</v>
      </c>
      <c r="B7127" s="1">
        <v>44427</v>
      </c>
      <c r="C7127" s="1" t="str">
        <f t="shared" si="111"/>
        <v>21231</v>
      </c>
      <c r="D7127" t="s">
        <v>250</v>
      </c>
      <c r="E7127" t="s">
        <v>120</v>
      </c>
      <c r="F7127" t="s">
        <v>115</v>
      </c>
      <c r="G7127">
        <v>33</v>
      </c>
      <c r="H7127">
        <v>581.25</v>
      </c>
      <c r="I7127" t="s">
        <v>29</v>
      </c>
      <c r="J7127" t="str">
        <f>_xlfn.XLOOKUP(Table1_1[[#This Row],[Analyte]],[1]analyte_order!$B:$B,[1]analyte_order!$C:$C)</f>
        <v>39108-34-4</v>
      </c>
      <c r="K7127">
        <f>_xlfn.XLOOKUP(Table1_1[[#This Row],[CAS_rn]],[1]analyte_order!$C:$C,[1]analyte_order!$E:$E)</f>
        <v>24</v>
      </c>
      <c r="L7127" s="3">
        <v>9.2999999999999999E-2</v>
      </c>
    </row>
    <row r="7128" spans="1:12" x14ac:dyDescent="0.3">
      <c r="A7128" t="s">
        <v>313</v>
      </c>
      <c r="B7128" s="1">
        <v>44427</v>
      </c>
      <c r="C7128" s="1" t="str">
        <f t="shared" si="111"/>
        <v>21231</v>
      </c>
      <c r="D7128" t="s">
        <v>250</v>
      </c>
      <c r="E7128" t="s">
        <v>120</v>
      </c>
      <c r="F7128" t="s">
        <v>115</v>
      </c>
      <c r="G7128">
        <v>33</v>
      </c>
      <c r="H7128">
        <v>581.25</v>
      </c>
      <c r="I7128" t="s">
        <v>30</v>
      </c>
      <c r="J7128" t="str">
        <f>_xlfn.XLOOKUP(Table1_1[[#This Row],[Analyte]],[1]analyte_order!$B:$B,[1]analyte_order!$C:$C)</f>
        <v>120226-60-0</v>
      </c>
      <c r="K7128">
        <f>_xlfn.XLOOKUP(Table1_1[[#This Row],[CAS_rn]],[1]analyte_order!$C:$C,[1]analyte_order!$E:$E)</f>
        <v>25</v>
      </c>
      <c r="L7128" s="3">
        <v>1.34</v>
      </c>
    </row>
    <row r="7129" spans="1:12" x14ac:dyDescent="0.3">
      <c r="A7129" t="s">
        <v>313</v>
      </c>
      <c r="B7129" s="1">
        <v>44427</v>
      </c>
      <c r="C7129" s="1" t="str">
        <f t="shared" si="111"/>
        <v>21231</v>
      </c>
      <c r="D7129" t="s">
        <v>250</v>
      </c>
      <c r="E7129" t="s">
        <v>120</v>
      </c>
      <c r="F7129" t="s">
        <v>115</v>
      </c>
      <c r="G7129">
        <v>33</v>
      </c>
      <c r="H7129">
        <v>581.25</v>
      </c>
      <c r="I7129" t="s">
        <v>31</v>
      </c>
      <c r="J7129" t="str">
        <f>_xlfn.XLOOKUP(Table1_1[[#This Row],[Analyte]],[1]analyte_order!$B:$B,[1]analyte_order!$C:$C)</f>
        <v>2355-31-9</v>
      </c>
      <c r="K7129">
        <f>_xlfn.XLOOKUP(Table1_1[[#This Row],[CAS_rn]],[1]analyte_order!$C:$C,[1]analyte_order!$E:$E)</f>
        <v>26</v>
      </c>
      <c r="L7129" s="3">
        <v>0.10299999999999999</v>
      </c>
    </row>
    <row r="7130" spans="1:12" x14ac:dyDescent="0.3">
      <c r="A7130" t="s">
        <v>313</v>
      </c>
      <c r="B7130" s="1">
        <v>44427</v>
      </c>
      <c r="C7130" s="1" t="str">
        <f t="shared" si="111"/>
        <v>21231</v>
      </c>
      <c r="D7130" t="s">
        <v>250</v>
      </c>
      <c r="E7130" t="s">
        <v>120</v>
      </c>
      <c r="F7130" t="s">
        <v>115</v>
      </c>
      <c r="G7130">
        <v>33</v>
      </c>
      <c r="H7130">
        <v>581.25</v>
      </c>
      <c r="I7130" t="s">
        <v>32</v>
      </c>
      <c r="J7130" t="str">
        <f>_xlfn.XLOOKUP(Table1_1[[#This Row],[Analyte]],[1]analyte_order!$B:$B,[1]analyte_order!$C:$C)</f>
        <v>2991-50-6</v>
      </c>
      <c r="K7130">
        <f>_xlfn.XLOOKUP(Table1_1[[#This Row],[CAS_rn]],[1]analyte_order!$C:$C,[1]analyte_order!$E:$E)</f>
        <v>27</v>
      </c>
      <c r="L7130" s="3">
        <v>4.1200000000000001E-2</v>
      </c>
    </row>
    <row r="7131" spans="1:12" x14ac:dyDescent="0.3">
      <c r="A7131" t="s">
        <v>313</v>
      </c>
      <c r="B7131" s="1">
        <v>44427</v>
      </c>
      <c r="C7131" s="1" t="str">
        <f t="shared" si="111"/>
        <v>21231</v>
      </c>
      <c r="D7131" t="s">
        <v>250</v>
      </c>
      <c r="E7131" t="s">
        <v>120</v>
      </c>
      <c r="F7131" t="s">
        <v>115</v>
      </c>
      <c r="G7131">
        <v>33</v>
      </c>
      <c r="H7131">
        <v>581.25</v>
      </c>
      <c r="I7131" t="s">
        <v>33</v>
      </c>
      <c r="J7131" t="str">
        <f>_xlfn.XLOOKUP(Table1_1[[#This Row],[Analyte]],[1]analyte_order!$B:$B,[1]analyte_order!$C:$C)</f>
        <v>754-91-6</v>
      </c>
      <c r="K7131">
        <f>_xlfn.XLOOKUP(Table1_1[[#This Row],[CAS_rn]],[1]analyte_order!$C:$C,[1]analyte_order!$E:$E)</f>
        <v>28</v>
      </c>
      <c r="L7131" s="3">
        <v>0.33600000000000002</v>
      </c>
    </row>
    <row r="7132" spans="1:12" x14ac:dyDescent="0.3">
      <c r="A7132" t="s">
        <v>313</v>
      </c>
      <c r="B7132" s="1">
        <v>44427</v>
      </c>
      <c r="C7132" s="1" t="str">
        <f t="shared" si="111"/>
        <v>21231</v>
      </c>
      <c r="D7132" t="s">
        <v>250</v>
      </c>
      <c r="E7132" t="s">
        <v>120</v>
      </c>
      <c r="F7132" t="s">
        <v>115</v>
      </c>
      <c r="G7132">
        <v>33</v>
      </c>
      <c r="H7132">
        <v>581.25</v>
      </c>
      <c r="I7132" t="s">
        <v>34</v>
      </c>
      <c r="J7132" t="str">
        <f>_xlfn.XLOOKUP(Table1_1[[#This Row],[Analyte]],[1]analyte_order!$B:$B,[1]analyte_order!$C:$C)</f>
        <v>2806-24-8</v>
      </c>
      <c r="K7132">
        <f>_xlfn.XLOOKUP(Table1_1[[#This Row],[CAS_rn]],[1]analyte_order!$C:$C,[1]analyte_order!$E:$E)</f>
        <v>29</v>
      </c>
      <c r="L7132" s="3">
        <v>0.10299999999999999</v>
      </c>
    </row>
    <row r="7133" spans="1:12" x14ac:dyDescent="0.3">
      <c r="A7133" t="s">
        <v>313</v>
      </c>
      <c r="B7133" s="1">
        <v>44427</v>
      </c>
      <c r="C7133" s="1" t="str">
        <f t="shared" si="111"/>
        <v>21231</v>
      </c>
      <c r="D7133" t="s">
        <v>250</v>
      </c>
      <c r="E7133" t="s">
        <v>120</v>
      </c>
      <c r="F7133" t="s">
        <v>115</v>
      </c>
      <c r="G7133">
        <v>33</v>
      </c>
      <c r="H7133">
        <v>581.25</v>
      </c>
      <c r="I7133" t="s">
        <v>35</v>
      </c>
      <c r="J7133" t="str">
        <f>_xlfn.XLOOKUP(Table1_1[[#This Row],[Analyte]],[1]analyte_order!$B:$B,[1]analyte_order!$C:$C)</f>
        <v>31506-32-8</v>
      </c>
      <c r="K7133">
        <f>_xlfn.XLOOKUP(Table1_1[[#This Row],[CAS_rn]],[1]analyte_order!$C:$C,[1]analyte_order!$E:$E)</f>
        <v>30</v>
      </c>
      <c r="L7133" s="3">
        <v>0.20599999999999999</v>
      </c>
    </row>
    <row r="7134" spans="1:12" x14ac:dyDescent="0.3">
      <c r="A7134" t="s">
        <v>313</v>
      </c>
      <c r="B7134" s="1">
        <v>44427</v>
      </c>
      <c r="C7134" s="1" t="str">
        <f t="shared" si="111"/>
        <v>21231</v>
      </c>
      <c r="D7134" t="s">
        <v>250</v>
      </c>
      <c r="E7134" t="s">
        <v>120</v>
      </c>
      <c r="F7134" t="s">
        <v>115</v>
      </c>
      <c r="G7134">
        <v>33</v>
      </c>
      <c r="H7134">
        <v>581.25</v>
      </c>
      <c r="I7134" t="s">
        <v>36</v>
      </c>
      <c r="J7134" t="str">
        <f>_xlfn.XLOOKUP(Table1_1[[#This Row],[Analyte]],[1]analyte_order!$B:$B,[1]analyte_order!$C:$C)</f>
        <v>4151-50-2</v>
      </c>
      <c r="K7134">
        <f>_xlfn.XLOOKUP(Table1_1[[#This Row],[CAS_rn]],[1]analyte_order!$C:$C,[1]analyte_order!$E:$E)</f>
        <v>31</v>
      </c>
      <c r="L7134" s="3">
        <v>4.1200000000000001E-2</v>
      </c>
    </row>
    <row r="7135" spans="1:12" x14ac:dyDescent="0.3">
      <c r="A7135" t="s">
        <v>313</v>
      </c>
      <c r="B7135" s="1">
        <v>44427</v>
      </c>
      <c r="C7135" s="1" t="str">
        <f t="shared" si="111"/>
        <v>21231</v>
      </c>
      <c r="D7135" t="s">
        <v>250</v>
      </c>
      <c r="E7135" t="s">
        <v>120</v>
      </c>
      <c r="F7135" t="s">
        <v>115</v>
      </c>
      <c r="G7135">
        <v>33</v>
      </c>
      <c r="H7135">
        <v>581.25</v>
      </c>
      <c r="I7135" t="s">
        <v>37</v>
      </c>
      <c r="J7135" t="str">
        <f>_xlfn.XLOOKUP(Table1_1[[#This Row],[Analyte]],[1]analyte_order!$B:$B,[1]analyte_order!$C:$C)</f>
        <v>13252-13-6</v>
      </c>
      <c r="K7135">
        <f>_xlfn.XLOOKUP(Table1_1[[#This Row],[CAS_rn]],[1]analyte_order!$C:$C,[1]analyte_order!$E:$E)</f>
        <v>34</v>
      </c>
      <c r="L7135" s="3">
        <v>4.1200000000000001E-2</v>
      </c>
    </row>
    <row r="7136" spans="1:12" x14ac:dyDescent="0.3">
      <c r="A7136" t="s">
        <v>313</v>
      </c>
      <c r="B7136" s="1">
        <v>44427</v>
      </c>
      <c r="C7136" s="1" t="str">
        <f t="shared" si="111"/>
        <v>21231</v>
      </c>
      <c r="D7136" t="s">
        <v>250</v>
      </c>
      <c r="E7136" t="s">
        <v>120</v>
      </c>
      <c r="F7136" t="s">
        <v>115</v>
      </c>
      <c r="G7136">
        <v>33</v>
      </c>
      <c r="H7136">
        <v>581.25</v>
      </c>
      <c r="I7136" t="s">
        <v>38</v>
      </c>
      <c r="J7136" t="str">
        <f>_xlfn.XLOOKUP(Table1_1[[#This Row],[Analyte]],[1]analyte_order!$B:$B,[1]analyte_order!$C:$C)</f>
        <v>919005-14-4</v>
      </c>
      <c r="K7136">
        <f>_xlfn.XLOOKUP(Table1_1[[#This Row],[CAS_rn]],[1]analyte_order!$C:$C,[1]analyte_order!$E:$E)</f>
        <v>35</v>
      </c>
      <c r="L7136" s="3">
        <v>4.1200000000000001E-2</v>
      </c>
    </row>
    <row r="7137" spans="1:12" x14ac:dyDescent="0.3">
      <c r="A7137" t="s">
        <v>313</v>
      </c>
      <c r="B7137" s="1">
        <v>44427</v>
      </c>
      <c r="C7137" s="1" t="str">
        <f t="shared" si="111"/>
        <v>21231</v>
      </c>
      <c r="D7137" t="s">
        <v>250</v>
      </c>
      <c r="E7137" t="s">
        <v>120</v>
      </c>
      <c r="F7137" t="s">
        <v>115</v>
      </c>
      <c r="G7137">
        <v>33</v>
      </c>
      <c r="H7137">
        <v>581.25</v>
      </c>
      <c r="I7137" t="s">
        <v>39</v>
      </c>
      <c r="J7137" t="str">
        <f>_xlfn.XLOOKUP(Table1_1[[#This Row],[Analyte]],[1]analyte_order!$B:$B,[1]analyte_order!$C:$C)</f>
        <v>756426-58-1</v>
      </c>
      <c r="K7137">
        <f>_xlfn.XLOOKUP(Table1_1[[#This Row],[CAS_rn]],[1]analyte_order!$C:$C,[1]analyte_order!$E:$E)</f>
        <v>36</v>
      </c>
      <c r="L7137" s="3">
        <v>0.20599999999999999</v>
      </c>
    </row>
    <row r="7138" spans="1:12" x14ac:dyDescent="0.3">
      <c r="A7138" t="s">
        <v>313</v>
      </c>
      <c r="B7138" s="1">
        <v>44427</v>
      </c>
      <c r="C7138" s="1" t="str">
        <f t="shared" si="111"/>
        <v>21231</v>
      </c>
      <c r="D7138" t="s">
        <v>250</v>
      </c>
      <c r="E7138" t="s">
        <v>120</v>
      </c>
      <c r="F7138" t="s">
        <v>115</v>
      </c>
      <c r="G7138">
        <v>33</v>
      </c>
      <c r="H7138">
        <v>581.25</v>
      </c>
      <c r="I7138" t="s">
        <v>40</v>
      </c>
      <c r="J7138" t="str">
        <f>_xlfn.XLOOKUP(Table1_1[[#This Row],[Analyte]],[1]analyte_order!$B:$B,[1]analyte_order!$C:$C)</f>
        <v>763051-92-9</v>
      </c>
      <c r="K7138">
        <f>_xlfn.XLOOKUP(Table1_1[[#This Row],[CAS_rn]],[1]analyte_order!$C:$C,[1]analyte_order!$E:$E)</f>
        <v>37</v>
      </c>
      <c r="L7138" s="3">
        <v>0.20599999999999999</v>
      </c>
    </row>
    <row r="7139" spans="1:12" x14ac:dyDescent="0.3">
      <c r="A7139" t="s">
        <v>313</v>
      </c>
      <c r="B7139" s="1">
        <v>44427</v>
      </c>
      <c r="C7139" s="1" t="str">
        <f t="shared" si="111"/>
        <v>21231</v>
      </c>
      <c r="D7139" t="s">
        <v>250</v>
      </c>
      <c r="E7139" t="s">
        <v>120</v>
      </c>
      <c r="F7139" t="s">
        <v>115</v>
      </c>
      <c r="G7139">
        <v>33</v>
      </c>
      <c r="H7139">
        <v>581.25</v>
      </c>
      <c r="I7139" t="s">
        <v>41</v>
      </c>
      <c r="J7139" t="str">
        <f>_xlfn.XLOOKUP(Table1_1[[#This Row],[Analyte]],[1]analyte_order!$B:$B,[1]analyte_order!$C:$C)</f>
        <v>356-02-5</v>
      </c>
      <c r="K7139">
        <f>_xlfn.XLOOKUP(Table1_1[[#This Row],[CAS_rn]],[1]analyte_order!$C:$C,[1]analyte_order!$E:$E)</f>
        <v>38</v>
      </c>
      <c r="L7139" s="3">
        <v>0.41199999999999998</v>
      </c>
    </row>
    <row r="7140" spans="1:12" x14ac:dyDescent="0.3">
      <c r="A7140" t="s">
        <v>313</v>
      </c>
      <c r="B7140" s="1">
        <v>44427</v>
      </c>
      <c r="C7140" s="1" t="str">
        <f t="shared" si="111"/>
        <v>21231</v>
      </c>
      <c r="D7140" t="s">
        <v>250</v>
      </c>
      <c r="E7140" t="s">
        <v>120</v>
      </c>
      <c r="F7140" t="s">
        <v>115</v>
      </c>
      <c r="G7140">
        <v>33</v>
      </c>
      <c r="H7140">
        <v>581.25</v>
      </c>
      <c r="I7140" t="s">
        <v>42</v>
      </c>
      <c r="J7140" t="str">
        <f>_xlfn.XLOOKUP(Table1_1[[#This Row],[Analyte]],[1]analyte_order!$B:$B,[1]analyte_order!$C:$C)</f>
        <v>914637-49-3</v>
      </c>
      <c r="K7140">
        <f>_xlfn.XLOOKUP(Table1_1[[#This Row],[CAS_rn]],[1]analyte_order!$C:$C,[1]analyte_order!$E:$E)</f>
        <v>39</v>
      </c>
      <c r="L7140" s="3">
        <v>0.20599999999999999</v>
      </c>
    </row>
    <row r="7141" spans="1:12" x14ac:dyDescent="0.3">
      <c r="A7141" t="s">
        <v>313</v>
      </c>
      <c r="B7141" s="1">
        <v>44427</v>
      </c>
      <c r="C7141" s="1" t="str">
        <f t="shared" si="111"/>
        <v>21231</v>
      </c>
      <c r="D7141" t="s">
        <v>250</v>
      </c>
      <c r="E7141" t="s">
        <v>120</v>
      </c>
      <c r="F7141" t="s">
        <v>115</v>
      </c>
      <c r="G7141">
        <v>33</v>
      </c>
      <c r="H7141">
        <v>581.25</v>
      </c>
      <c r="I7141" t="s">
        <v>43</v>
      </c>
      <c r="J7141" t="str">
        <f>_xlfn.XLOOKUP(Table1_1[[#This Row],[Analyte]],[1]analyte_order!$B:$B,[1]analyte_order!$C:$C)</f>
        <v>812-70-4</v>
      </c>
      <c r="K7141">
        <f>_xlfn.XLOOKUP(Table1_1[[#This Row],[CAS_rn]],[1]analyte_order!$C:$C,[1]analyte_order!$E:$E)</f>
        <v>40</v>
      </c>
      <c r="L7141" s="3">
        <v>0.23300000000000001</v>
      </c>
    </row>
    <row r="7142" spans="1:12" x14ac:dyDescent="0.3">
      <c r="A7142" t="s">
        <v>313</v>
      </c>
      <c r="B7142" s="1">
        <v>44427</v>
      </c>
      <c r="C7142" s="1" t="str">
        <f t="shared" si="111"/>
        <v>21231</v>
      </c>
      <c r="D7142" t="s">
        <v>250</v>
      </c>
      <c r="E7142" t="s">
        <v>120</v>
      </c>
      <c r="F7142" t="s">
        <v>115</v>
      </c>
      <c r="G7142">
        <v>33</v>
      </c>
      <c r="H7142">
        <v>581.25</v>
      </c>
      <c r="I7142" t="s">
        <v>44</v>
      </c>
      <c r="J7142" t="str">
        <f>_xlfn.XLOOKUP(Table1_1[[#This Row],[Analyte]],[1]analyte_order!$B:$B,[1]analyte_order!$C:$C)</f>
        <v>53826-12-3</v>
      </c>
      <c r="K7142">
        <f>_xlfn.XLOOKUP(Table1_1[[#This Row],[CAS_rn]],[1]analyte_order!$C:$C,[1]analyte_order!$E:$E)</f>
        <v>41</v>
      </c>
      <c r="L7142" s="3">
        <v>0.10299999999999999</v>
      </c>
    </row>
    <row r="7143" spans="1:12" x14ac:dyDescent="0.3">
      <c r="A7143" t="s">
        <v>313</v>
      </c>
      <c r="B7143" s="1">
        <v>44427</v>
      </c>
      <c r="C7143" s="1" t="str">
        <f t="shared" si="111"/>
        <v>21231</v>
      </c>
      <c r="D7143" t="s">
        <v>250</v>
      </c>
      <c r="E7143" t="s">
        <v>120</v>
      </c>
      <c r="F7143" t="s">
        <v>115</v>
      </c>
      <c r="G7143">
        <v>33</v>
      </c>
      <c r="H7143">
        <v>581.25</v>
      </c>
      <c r="I7143" t="s">
        <v>45</v>
      </c>
      <c r="J7143" t="str">
        <f>_xlfn.XLOOKUP(Table1_1[[#This Row],[Analyte]],[1]analyte_order!$B:$B,[1]analyte_order!$C:$C)</f>
        <v>27854-31-5</v>
      </c>
      <c r="K7143">
        <f>_xlfn.XLOOKUP(Table1_1[[#This Row],[CAS_rn]],[1]analyte_order!$C:$C,[1]analyte_order!$E:$E)</f>
        <v>42</v>
      </c>
      <c r="L7143" s="3">
        <v>1.92</v>
      </c>
    </row>
    <row r="7144" spans="1:12" x14ac:dyDescent="0.3">
      <c r="A7144" t="s">
        <v>313</v>
      </c>
      <c r="B7144" s="1">
        <v>44427</v>
      </c>
      <c r="C7144" s="1" t="str">
        <f t="shared" si="111"/>
        <v>21231</v>
      </c>
      <c r="D7144" t="s">
        <v>250</v>
      </c>
      <c r="E7144" t="s">
        <v>120</v>
      </c>
      <c r="F7144" t="s">
        <v>115</v>
      </c>
      <c r="G7144">
        <v>33</v>
      </c>
      <c r="H7144">
        <v>581.25</v>
      </c>
      <c r="I7144" t="s">
        <v>46</v>
      </c>
      <c r="J7144" t="str">
        <f>_xlfn.XLOOKUP(Table1_1[[#This Row],[Analyte]],[1]analyte_order!$B:$B,[1]analyte_order!$C:$C)</f>
        <v>53826-13-4</v>
      </c>
      <c r="K7144">
        <f>_xlfn.XLOOKUP(Table1_1[[#This Row],[CAS_rn]],[1]analyte_order!$C:$C,[1]analyte_order!$E:$E)</f>
        <v>43</v>
      </c>
      <c r="L7144" s="3">
        <v>0.93</v>
      </c>
    </row>
    <row r="7145" spans="1:12" x14ac:dyDescent="0.3">
      <c r="A7145" t="s">
        <v>313</v>
      </c>
      <c r="B7145" s="1">
        <v>44427</v>
      </c>
      <c r="C7145" s="1" t="str">
        <f t="shared" si="111"/>
        <v>21231</v>
      </c>
      <c r="D7145" t="s">
        <v>250</v>
      </c>
      <c r="E7145" t="s">
        <v>120</v>
      </c>
      <c r="F7145" t="s">
        <v>115</v>
      </c>
      <c r="G7145">
        <v>33</v>
      </c>
      <c r="H7145">
        <v>581.25</v>
      </c>
      <c r="I7145" t="s">
        <v>47</v>
      </c>
      <c r="J7145" t="str">
        <f>_xlfn.XLOOKUP(Table1_1[[#This Row],[Analyte]],[1]analyte_order!$B:$B,[1]analyte_order!$C:$C)</f>
        <v>161094-75-3</v>
      </c>
      <c r="K7145">
        <f>_xlfn.XLOOKUP(Table1_1[[#This Row],[CAS_rn]],[1]analyte_order!$C:$C,[1]analyte_order!$E:$E)</f>
        <v>44</v>
      </c>
      <c r="L7145" s="3">
        <v>4.1200000000000001E-2</v>
      </c>
    </row>
    <row r="7146" spans="1:12" x14ac:dyDescent="0.3">
      <c r="A7146" t="s">
        <v>313</v>
      </c>
      <c r="B7146" s="1">
        <v>44427</v>
      </c>
      <c r="C7146" s="1" t="str">
        <f t="shared" si="111"/>
        <v>21231</v>
      </c>
      <c r="D7146" t="s">
        <v>250</v>
      </c>
      <c r="E7146" t="s">
        <v>120</v>
      </c>
      <c r="F7146" t="s">
        <v>115</v>
      </c>
      <c r="G7146">
        <v>33</v>
      </c>
      <c r="H7146">
        <v>581.25</v>
      </c>
      <c r="I7146" t="s">
        <v>48</v>
      </c>
      <c r="J7146" t="str">
        <f>_xlfn.XLOOKUP(Table1_1[[#This Row],[Analyte]],[1]analyte_order!$B:$B,[1]analyte_order!$C:$C)</f>
        <v>70887-84-2</v>
      </c>
      <c r="K7146">
        <f>_xlfn.XLOOKUP(Table1_1[[#This Row],[CAS_rn]],[1]analyte_order!$C:$C,[1]analyte_order!$E:$E)</f>
        <v>45</v>
      </c>
      <c r="L7146" s="3">
        <v>4.1200000000000001E-2</v>
      </c>
    </row>
    <row r="7147" spans="1:12" x14ac:dyDescent="0.3">
      <c r="A7147" t="s">
        <v>313</v>
      </c>
      <c r="B7147" s="1">
        <v>44427</v>
      </c>
      <c r="C7147" s="1" t="str">
        <f t="shared" si="111"/>
        <v>21231</v>
      </c>
      <c r="D7147" t="s">
        <v>250</v>
      </c>
      <c r="E7147" t="s">
        <v>120</v>
      </c>
      <c r="F7147" t="s">
        <v>115</v>
      </c>
      <c r="G7147">
        <v>33</v>
      </c>
      <c r="H7147">
        <v>581.25</v>
      </c>
      <c r="I7147" t="s">
        <v>49</v>
      </c>
      <c r="J7147" t="str">
        <f>_xlfn.XLOOKUP(Table1_1[[#This Row],[Analyte]],[1]analyte_order!$B:$B,[1]analyte_order!$C:$C)</f>
        <v>57677-95-9</v>
      </c>
      <c r="K7147">
        <f>_xlfn.XLOOKUP(Table1_1[[#This Row],[CAS_rn]],[1]analyte_order!$C:$C,[1]analyte_order!$E:$E)</f>
        <v>46</v>
      </c>
      <c r="L7147" s="3">
        <v>4.1200000000000001E-2</v>
      </c>
    </row>
    <row r="7148" spans="1:12" x14ac:dyDescent="0.3">
      <c r="A7148" t="s">
        <v>313</v>
      </c>
      <c r="B7148" s="1">
        <v>44427</v>
      </c>
      <c r="C7148" s="1" t="str">
        <f t="shared" si="111"/>
        <v>21231</v>
      </c>
      <c r="D7148" t="s">
        <v>250</v>
      </c>
      <c r="E7148" t="s">
        <v>120</v>
      </c>
      <c r="F7148" t="s">
        <v>115</v>
      </c>
      <c r="G7148">
        <v>33</v>
      </c>
      <c r="H7148">
        <v>581.25</v>
      </c>
      <c r="I7148" t="s">
        <v>50</v>
      </c>
      <c r="J7148" t="str">
        <f>_xlfn.XLOOKUP(Table1_1[[#This Row],[Analyte]],[1]analyte_order!$B:$B,[1]analyte_order!$C:$C)</f>
        <v>30334-69-1</v>
      </c>
      <c r="K7148">
        <f>_xlfn.XLOOKUP(Table1_1[[#This Row],[CAS_rn]],[1]analyte_order!$C:$C,[1]analyte_order!$E:$E)</f>
        <v>51</v>
      </c>
      <c r="L7148" s="3">
        <v>0.66600000000000004</v>
      </c>
    </row>
    <row r="7149" spans="1:12" x14ac:dyDescent="0.3">
      <c r="A7149" t="s">
        <v>313</v>
      </c>
      <c r="B7149" s="1">
        <v>44427</v>
      </c>
      <c r="C7149" s="1" t="str">
        <f t="shared" si="111"/>
        <v>21231</v>
      </c>
      <c r="D7149" t="s">
        <v>250</v>
      </c>
      <c r="E7149" t="s">
        <v>120</v>
      </c>
      <c r="F7149" t="s">
        <v>115</v>
      </c>
      <c r="G7149">
        <v>33</v>
      </c>
      <c r="H7149">
        <v>581.25</v>
      </c>
      <c r="I7149" t="s">
        <v>51</v>
      </c>
      <c r="J7149" t="str">
        <f>_xlfn.XLOOKUP(Table1_1[[#This Row],[Analyte]],[1]analyte_order!$B:$B,[1]analyte_order!$C:$C)</f>
        <v>41997-13-1</v>
      </c>
      <c r="K7149">
        <f>_xlfn.XLOOKUP(Table1_1[[#This Row],[CAS_rn]],[1]analyte_order!$C:$C,[1]analyte_order!$E:$E)</f>
        <v>52</v>
      </c>
      <c r="L7149" s="3">
        <v>0.46550000000000002</v>
      </c>
    </row>
    <row r="7150" spans="1:12" x14ac:dyDescent="0.3">
      <c r="A7150" t="s">
        <v>313</v>
      </c>
      <c r="B7150" s="1">
        <v>44427</v>
      </c>
      <c r="C7150" s="1" t="str">
        <f t="shared" si="111"/>
        <v>21231</v>
      </c>
      <c r="D7150" t="s">
        <v>250</v>
      </c>
      <c r="E7150" t="s">
        <v>120</v>
      </c>
      <c r="F7150" t="s">
        <v>115</v>
      </c>
      <c r="G7150">
        <v>33</v>
      </c>
      <c r="H7150">
        <v>581.25</v>
      </c>
      <c r="I7150" t="s">
        <v>52</v>
      </c>
      <c r="J7150" t="str">
        <f>_xlfn.XLOOKUP(Table1_1[[#This Row],[Analyte]],[1]analyte_order!$B:$B,[1]analyte_order!$C:$C)</f>
        <v>423-41-6</v>
      </c>
      <c r="K7150">
        <f>_xlfn.XLOOKUP(Table1_1[[#This Row],[CAS_rn]],[1]analyte_order!$C:$C,[1]analyte_order!$E:$E)</f>
        <v>53</v>
      </c>
      <c r="L7150" s="3">
        <v>0.20599999999999999</v>
      </c>
    </row>
    <row r="7151" spans="1:12" x14ac:dyDescent="0.3">
      <c r="A7151" t="s">
        <v>313</v>
      </c>
      <c r="B7151" s="1">
        <v>44427</v>
      </c>
      <c r="C7151" s="1" t="str">
        <f t="shared" si="111"/>
        <v>21231</v>
      </c>
      <c r="D7151" t="s">
        <v>250</v>
      </c>
      <c r="E7151" t="s">
        <v>120</v>
      </c>
      <c r="F7151" t="s">
        <v>115</v>
      </c>
      <c r="G7151">
        <v>33</v>
      </c>
      <c r="H7151">
        <v>581.25</v>
      </c>
      <c r="I7151" t="s">
        <v>53</v>
      </c>
      <c r="J7151" t="str">
        <f>_xlfn.XLOOKUP(Table1_1[[#This Row],[Analyte]],[1]analyte_order!$B:$B,[1]analyte_order!$C:$C)</f>
        <v>777011-38-8</v>
      </c>
      <c r="K7151">
        <f>_xlfn.XLOOKUP(Table1_1[[#This Row],[CAS_rn]],[1]analyte_order!$C:$C,[1]analyte_order!$E:$E)</f>
        <v>54</v>
      </c>
      <c r="L7151" s="3">
        <v>1.1499999999999999</v>
      </c>
    </row>
    <row r="7152" spans="1:12" x14ac:dyDescent="0.3">
      <c r="A7152" t="s">
        <v>313</v>
      </c>
      <c r="B7152" s="1">
        <v>44427</v>
      </c>
      <c r="C7152" s="1" t="str">
        <f t="shared" si="111"/>
        <v>21231</v>
      </c>
      <c r="D7152" t="s">
        <v>250</v>
      </c>
      <c r="E7152" t="s">
        <v>120</v>
      </c>
      <c r="F7152" t="s">
        <v>115</v>
      </c>
      <c r="G7152">
        <v>33</v>
      </c>
      <c r="H7152">
        <v>581.25</v>
      </c>
      <c r="I7152" t="s">
        <v>54</v>
      </c>
      <c r="J7152" t="str">
        <f>_xlfn.XLOOKUP(Table1_1[[#This Row],[Analyte]],[1]analyte_order!$B:$B,[1]analyte_order!$C:$C)</f>
        <v>646-83-3</v>
      </c>
      <c r="K7152">
        <f>_xlfn.XLOOKUP(Table1_1[[#This Row],[CAS_rn]],[1]analyte_order!$C:$C,[1]analyte_order!$E:$E)</f>
        <v>55</v>
      </c>
      <c r="L7152" s="3">
        <v>4.1200000000000001E-2</v>
      </c>
    </row>
    <row r="7153" spans="1:12" x14ac:dyDescent="0.3">
      <c r="A7153" t="s">
        <v>313</v>
      </c>
      <c r="B7153" s="1">
        <v>44427</v>
      </c>
      <c r="C7153" s="1" t="str">
        <f t="shared" si="111"/>
        <v>21231</v>
      </c>
      <c r="D7153" t="s">
        <v>250</v>
      </c>
      <c r="E7153" t="s">
        <v>120</v>
      </c>
      <c r="F7153" t="s">
        <v>115</v>
      </c>
      <c r="G7153">
        <v>33</v>
      </c>
      <c r="H7153">
        <v>581.25</v>
      </c>
      <c r="I7153" t="s">
        <v>55</v>
      </c>
      <c r="J7153" t="str">
        <f>_xlfn.XLOOKUP(Table1_1[[#This Row],[Analyte]],[1]analyte_order!$B:$B,[1]analyte_order!$C:$C)</f>
        <v>678-41-1</v>
      </c>
      <c r="K7153">
        <f>_xlfn.XLOOKUP(Table1_1[[#This Row],[CAS_rn]],[1]analyte_order!$C:$C,[1]analyte_order!$E:$E)</f>
        <v>56</v>
      </c>
      <c r="L7153" s="3">
        <v>4.1200000000000001E-2</v>
      </c>
    </row>
    <row r="7154" spans="1:12" x14ac:dyDescent="0.3">
      <c r="A7154" t="s">
        <v>313</v>
      </c>
      <c r="B7154" s="1">
        <v>44427</v>
      </c>
      <c r="C7154" s="1" t="str">
        <f t="shared" si="111"/>
        <v>21231</v>
      </c>
      <c r="D7154" t="s">
        <v>250</v>
      </c>
      <c r="E7154" t="s">
        <v>120</v>
      </c>
      <c r="F7154" t="s">
        <v>115</v>
      </c>
      <c r="G7154">
        <v>33</v>
      </c>
      <c r="H7154">
        <v>581.25</v>
      </c>
      <c r="I7154" t="s">
        <v>56</v>
      </c>
      <c r="J7154" t="str">
        <f>_xlfn.XLOOKUP(Table1_1[[#This Row],[Analyte]],[1]analyte_order!$B:$B,[1]analyte_order!$C:$C)</f>
        <v>2965-52-8</v>
      </c>
      <c r="K7154">
        <f>_xlfn.XLOOKUP(Table1_1[[#This Row],[CAS_rn]],[1]analyte_order!$C:$C,[1]analyte_order!$E:$E)</f>
        <v>57</v>
      </c>
      <c r="L7154" s="3">
        <v>4.1200000000000001E-2</v>
      </c>
    </row>
    <row r="7155" spans="1:12" x14ac:dyDescent="0.3">
      <c r="A7155" t="s">
        <v>314</v>
      </c>
      <c r="B7155" s="1">
        <v>44427</v>
      </c>
      <c r="C7155" s="1" t="str">
        <f t="shared" si="111"/>
        <v>21231</v>
      </c>
      <c r="D7155" t="s">
        <v>250</v>
      </c>
      <c r="E7155" t="s">
        <v>120</v>
      </c>
      <c r="F7155" t="s">
        <v>190</v>
      </c>
      <c r="G7155">
        <v>33</v>
      </c>
      <c r="H7155">
        <v>581.25</v>
      </c>
      <c r="I7155" t="s">
        <v>7</v>
      </c>
      <c r="J7155" t="str">
        <f>_xlfn.XLOOKUP(Table1_1[[#This Row],[Analyte]],[1]analyte_order!$B:$B,[1]analyte_order!$C:$C)</f>
        <v>375-22-4</v>
      </c>
      <c r="K7155">
        <f>_xlfn.XLOOKUP(Table1_1[[#This Row],[CAS_rn]],[1]analyte_order!$C:$C,[1]analyte_order!$E:$E)</f>
        <v>1</v>
      </c>
      <c r="L7155" s="3">
        <v>0.5</v>
      </c>
    </row>
    <row r="7156" spans="1:12" x14ac:dyDescent="0.3">
      <c r="A7156" t="s">
        <v>314</v>
      </c>
      <c r="B7156" s="1">
        <v>44427</v>
      </c>
      <c r="C7156" s="1" t="str">
        <f t="shared" si="111"/>
        <v>21231</v>
      </c>
      <c r="D7156" t="s">
        <v>250</v>
      </c>
      <c r="E7156" t="s">
        <v>120</v>
      </c>
      <c r="F7156" t="s">
        <v>190</v>
      </c>
      <c r="G7156">
        <v>33</v>
      </c>
      <c r="H7156">
        <v>581.25</v>
      </c>
      <c r="I7156" t="s">
        <v>8</v>
      </c>
      <c r="J7156" t="str">
        <f>_xlfn.XLOOKUP(Table1_1[[#This Row],[Analyte]],[1]analyte_order!$B:$B,[1]analyte_order!$C:$C)</f>
        <v>2706-90-3</v>
      </c>
      <c r="K7156">
        <f>_xlfn.XLOOKUP(Table1_1[[#This Row],[CAS_rn]],[1]analyte_order!$C:$C,[1]analyte_order!$E:$E)</f>
        <v>2</v>
      </c>
      <c r="L7156" s="3">
        <v>0.2</v>
      </c>
    </row>
    <row r="7157" spans="1:12" x14ac:dyDescent="0.3">
      <c r="A7157" t="s">
        <v>314</v>
      </c>
      <c r="B7157" s="1">
        <v>44427</v>
      </c>
      <c r="C7157" s="1" t="str">
        <f t="shared" si="111"/>
        <v>21231</v>
      </c>
      <c r="D7157" t="s">
        <v>250</v>
      </c>
      <c r="E7157" t="s">
        <v>120</v>
      </c>
      <c r="F7157" t="s">
        <v>190</v>
      </c>
      <c r="G7157">
        <v>33</v>
      </c>
      <c r="H7157">
        <v>581.25</v>
      </c>
      <c r="I7157" t="s">
        <v>9</v>
      </c>
      <c r="J7157" t="str">
        <f>_xlfn.XLOOKUP(Table1_1[[#This Row],[Analyte]],[1]analyte_order!$B:$B,[1]analyte_order!$C:$C)</f>
        <v>307-24-4</v>
      </c>
      <c r="K7157">
        <f>_xlfn.XLOOKUP(Table1_1[[#This Row],[CAS_rn]],[1]analyte_order!$C:$C,[1]analyte_order!$E:$E)</f>
        <v>3</v>
      </c>
      <c r="L7157" s="3">
        <v>0.2</v>
      </c>
    </row>
    <row r="7158" spans="1:12" x14ac:dyDescent="0.3">
      <c r="A7158" t="s">
        <v>314</v>
      </c>
      <c r="B7158" s="1">
        <v>44427</v>
      </c>
      <c r="C7158" s="1" t="str">
        <f t="shared" si="111"/>
        <v>21231</v>
      </c>
      <c r="D7158" t="s">
        <v>250</v>
      </c>
      <c r="E7158" t="s">
        <v>120</v>
      </c>
      <c r="F7158" t="s">
        <v>190</v>
      </c>
      <c r="G7158">
        <v>33</v>
      </c>
      <c r="H7158">
        <v>581.25</v>
      </c>
      <c r="I7158" t="s">
        <v>10</v>
      </c>
      <c r="J7158" t="str">
        <f>_xlfn.XLOOKUP(Table1_1[[#This Row],[Analyte]],[1]analyte_order!$B:$B,[1]analyte_order!$C:$C)</f>
        <v>375-85-9</v>
      </c>
      <c r="K7158">
        <f>_xlfn.XLOOKUP(Table1_1[[#This Row],[CAS_rn]],[1]analyte_order!$C:$C,[1]analyte_order!$E:$E)</f>
        <v>4</v>
      </c>
      <c r="L7158" s="3">
        <v>0.2</v>
      </c>
    </row>
    <row r="7159" spans="1:12" x14ac:dyDescent="0.3">
      <c r="A7159" t="s">
        <v>314</v>
      </c>
      <c r="B7159" s="1">
        <v>44427</v>
      </c>
      <c r="C7159" s="1" t="str">
        <f t="shared" si="111"/>
        <v>21231</v>
      </c>
      <c r="D7159" t="s">
        <v>250</v>
      </c>
      <c r="E7159" t="s">
        <v>120</v>
      </c>
      <c r="F7159" t="s">
        <v>190</v>
      </c>
      <c r="G7159">
        <v>33</v>
      </c>
      <c r="H7159">
        <v>581.25</v>
      </c>
      <c r="I7159" t="s">
        <v>11</v>
      </c>
      <c r="J7159" t="str">
        <f>_xlfn.XLOOKUP(Table1_1[[#This Row],[Analyte]],[1]analyte_order!$B:$B,[1]analyte_order!$C:$C)</f>
        <v>335-67-1</v>
      </c>
      <c r="K7159">
        <f>_xlfn.XLOOKUP(Table1_1[[#This Row],[CAS_rn]],[1]analyte_order!$C:$C,[1]analyte_order!$E:$E)</f>
        <v>5</v>
      </c>
      <c r="L7159" s="3">
        <v>0.2</v>
      </c>
    </row>
    <row r="7160" spans="1:12" x14ac:dyDescent="0.3">
      <c r="A7160" t="s">
        <v>314</v>
      </c>
      <c r="B7160" s="1">
        <v>44427</v>
      </c>
      <c r="C7160" s="1" t="str">
        <f t="shared" si="111"/>
        <v>21231</v>
      </c>
      <c r="D7160" t="s">
        <v>250</v>
      </c>
      <c r="E7160" t="s">
        <v>120</v>
      </c>
      <c r="F7160" t="s">
        <v>190</v>
      </c>
      <c r="G7160">
        <v>33</v>
      </c>
      <c r="H7160">
        <v>581.25</v>
      </c>
      <c r="I7160" t="s">
        <v>12</v>
      </c>
      <c r="J7160" t="str">
        <f>_xlfn.XLOOKUP(Table1_1[[#This Row],[Analyte]],[1]analyte_order!$B:$B,[1]analyte_order!$C:$C)</f>
        <v>375-95-1</v>
      </c>
      <c r="K7160">
        <f>_xlfn.XLOOKUP(Table1_1[[#This Row],[CAS_rn]],[1]analyte_order!$C:$C,[1]analyte_order!$E:$E)</f>
        <v>6</v>
      </c>
      <c r="L7160" s="3">
        <v>0.2</v>
      </c>
    </row>
    <row r="7161" spans="1:12" x14ac:dyDescent="0.3">
      <c r="A7161" t="s">
        <v>314</v>
      </c>
      <c r="B7161" s="1">
        <v>44427</v>
      </c>
      <c r="C7161" s="1" t="str">
        <f t="shared" si="111"/>
        <v>21231</v>
      </c>
      <c r="D7161" t="s">
        <v>250</v>
      </c>
      <c r="E7161" t="s">
        <v>120</v>
      </c>
      <c r="F7161" t="s">
        <v>190</v>
      </c>
      <c r="G7161">
        <v>33</v>
      </c>
      <c r="H7161">
        <v>581.25</v>
      </c>
      <c r="I7161" t="s">
        <v>19</v>
      </c>
      <c r="J7161" t="str">
        <f>_xlfn.XLOOKUP(Table1_1[[#This Row],[Analyte]],[1]analyte_order!$B:$B,[1]analyte_order!$C:$C)</f>
        <v>335-76-2</v>
      </c>
      <c r="K7161">
        <f>_xlfn.XLOOKUP(Table1_1[[#This Row],[CAS_rn]],[1]analyte_order!$C:$C,[1]analyte_order!$E:$E)</f>
        <v>7</v>
      </c>
      <c r="L7161" s="3">
        <v>5.51</v>
      </c>
    </row>
    <row r="7162" spans="1:12" x14ac:dyDescent="0.3">
      <c r="A7162" t="s">
        <v>314</v>
      </c>
      <c r="B7162" s="1">
        <v>44427</v>
      </c>
      <c r="C7162" s="1" t="str">
        <f t="shared" si="111"/>
        <v>21231</v>
      </c>
      <c r="D7162" t="s">
        <v>250</v>
      </c>
      <c r="E7162" t="s">
        <v>120</v>
      </c>
      <c r="F7162" t="s">
        <v>190</v>
      </c>
      <c r="G7162">
        <v>33</v>
      </c>
      <c r="H7162">
        <v>581.25</v>
      </c>
      <c r="I7162" t="s">
        <v>20</v>
      </c>
      <c r="J7162" t="str">
        <f>_xlfn.XLOOKUP(Table1_1[[#This Row],[Analyte]],[1]analyte_order!$B:$B,[1]analyte_order!$C:$C)</f>
        <v>2058-94-8</v>
      </c>
      <c r="K7162">
        <f>_xlfn.XLOOKUP(Table1_1[[#This Row],[CAS_rn]],[1]analyte_order!$C:$C,[1]analyte_order!$E:$E)</f>
        <v>8</v>
      </c>
      <c r="L7162" s="3">
        <v>10</v>
      </c>
    </row>
    <row r="7163" spans="1:12" x14ac:dyDescent="0.3">
      <c r="A7163" t="s">
        <v>314</v>
      </c>
      <c r="B7163" s="1">
        <v>44427</v>
      </c>
      <c r="C7163" s="1" t="str">
        <f t="shared" si="111"/>
        <v>21231</v>
      </c>
      <c r="D7163" t="s">
        <v>250</v>
      </c>
      <c r="E7163" t="s">
        <v>120</v>
      </c>
      <c r="F7163" t="s">
        <v>190</v>
      </c>
      <c r="G7163">
        <v>33</v>
      </c>
      <c r="H7163">
        <v>581.25</v>
      </c>
      <c r="I7163" t="s">
        <v>21</v>
      </c>
      <c r="J7163" t="str">
        <f>_xlfn.XLOOKUP(Table1_1[[#This Row],[Analyte]],[1]analyte_order!$B:$B,[1]analyte_order!$C:$C)</f>
        <v>307-55-1</v>
      </c>
      <c r="K7163">
        <f>_xlfn.XLOOKUP(Table1_1[[#This Row],[CAS_rn]],[1]analyte_order!$C:$C,[1]analyte_order!$E:$E)</f>
        <v>9</v>
      </c>
      <c r="L7163" s="3">
        <v>13.1</v>
      </c>
    </row>
    <row r="7164" spans="1:12" x14ac:dyDescent="0.3">
      <c r="A7164" t="s">
        <v>314</v>
      </c>
      <c r="B7164" s="1">
        <v>44427</v>
      </c>
      <c r="C7164" s="1" t="str">
        <f t="shared" si="111"/>
        <v>21231</v>
      </c>
      <c r="D7164" t="s">
        <v>250</v>
      </c>
      <c r="E7164" t="s">
        <v>120</v>
      </c>
      <c r="F7164" t="s">
        <v>190</v>
      </c>
      <c r="G7164">
        <v>33</v>
      </c>
      <c r="H7164">
        <v>581.25</v>
      </c>
      <c r="I7164" t="s">
        <v>22</v>
      </c>
      <c r="J7164" t="str">
        <f>_xlfn.XLOOKUP(Table1_1[[#This Row],[Analyte]],[1]analyte_order!$B:$B,[1]analyte_order!$C:$C)</f>
        <v>72629-94-8</v>
      </c>
      <c r="K7164">
        <f>_xlfn.XLOOKUP(Table1_1[[#This Row],[CAS_rn]],[1]analyte_order!$C:$C,[1]analyte_order!$E:$E)</f>
        <v>10</v>
      </c>
      <c r="L7164" s="3">
        <v>12.2</v>
      </c>
    </row>
    <row r="7165" spans="1:12" x14ac:dyDescent="0.3">
      <c r="A7165" t="s">
        <v>314</v>
      </c>
      <c r="B7165" s="1">
        <v>44427</v>
      </c>
      <c r="C7165" s="1" t="str">
        <f t="shared" si="111"/>
        <v>21231</v>
      </c>
      <c r="D7165" t="s">
        <v>250</v>
      </c>
      <c r="E7165" t="s">
        <v>120</v>
      </c>
      <c r="F7165" t="s">
        <v>190</v>
      </c>
      <c r="G7165">
        <v>33</v>
      </c>
      <c r="H7165">
        <v>581.25</v>
      </c>
      <c r="I7165" t="s">
        <v>23</v>
      </c>
      <c r="J7165" t="str">
        <f>_xlfn.XLOOKUP(Table1_1[[#This Row],[Analyte]],[1]analyte_order!$B:$B,[1]analyte_order!$C:$C)</f>
        <v>376-06-7</v>
      </c>
      <c r="K7165">
        <f>_xlfn.XLOOKUP(Table1_1[[#This Row],[CAS_rn]],[1]analyte_order!$C:$C,[1]analyte_order!$E:$E)</f>
        <v>11</v>
      </c>
      <c r="L7165" s="3">
        <v>11.4</v>
      </c>
    </row>
    <row r="7166" spans="1:12" x14ac:dyDescent="0.3">
      <c r="A7166" t="s">
        <v>314</v>
      </c>
      <c r="B7166" s="1">
        <v>44427</v>
      </c>
      <c r="C7166" s="1" t="str">
        <f t="shared" si="111"/>
        <v>21231</v>
      </c>
      <c r="D7166" t="s">
        <v>250</v>
      </c>
      <c r="E7166" t="s">
        <v>120</v>
      </c>
      <c r="F7166" t="s">
        <v>190</v>
      </c>
      <c r="G7166">
        <v>33</v>
      </c>
      <c r="H7166">
        <v>581.25</v>
      </c>
      <c r="I7166" t="s">
        <v>24</v>
      </c>
      <c r="J7166" t="str">
        <f>_xlfn.XLOOKUP(Table1_1[[#This Row],[Analyte]],[1]analyte_order!$B:$B,[1]analyte_order!$C:$C)</f>
        <v>67905-19-5</v>
      </c>
      <c r="K7166">
        <f>_xlfn.XLOOKUP(Table1_1[[#This Row],[CAS_rn]],[1]analyte_order!$C:$C,[1]analyte_order!$E:$E)</f>
        <v>12</v>
      </c>
      <c r="L7166" s="3">
        <v>9.2999999999999999E-2</v>
      </c>
    </row>
    <row r="7167" spans="1:12" x14ac:dyDescent="0.3">
      <c r="A7167" t="s">
        <v>314</v>
      </c>
      <c r="B7167" s="1">
        <v>44427</v>
      </c>
      <c r="C7167" s="1" t="str">
        <f t="shared" si="111"/>
        <v>21231</v>
      </c>
      <c r="D7167" t="s">
        <v>250</v>
      </c>
      <c r="E7167" t="s">
        <v>120</v>
      </c>
      <c r="F7167" t="s">
        <v>190</v>
      </c>
      <c r="G7167">
        <v>33</v>
      </c>
      <c r="H7167">
        <v>581.25</v>
      </c>
      <c r="I7167" t="s">
        <v>13</v>
      </c>
      <c r="J7167" t="str">
        <f>_xlfn.XLOOKUP(Table1_1[[#This Row],[Analyte]],[1]analyte_order!$B:$B,[1]analyte_order!$C:$C)</f>
        <v>375-73-5</v>
      </c>
      <c r="K7167">
        <f>_xlfn.XLOOKUP(Table1_1[[#This Row],[CAS_rn]],[1]analyte_order!$C:$C,[1]analyte_order!$E:$E)</f>
        <v>14</v>
      </c>
      <c r="L7167" s="3">
        <v>0.2</v>
      </c>
    </row>
    <row r="7168" spans="1:12" x14ac:dyDescent="0.3">
      <c r="A7168" t="s">
        <v>314</v>
      </c>
      <c r="B7168" s="1">
        <v>44427</v>
      </c>
      <c r="C7168" s="1" t="str">
        <f t="shared" si="111"/>
        <v>21231</v>
      </c>
      <c r="D7168" t="s">
        <v>250</v>
      </c>
      <c r="E7168" t="s">
        <v>120</v>
      </c>
      <c r="F7168" t="s">
        <v>190</v>
      </c>
      <c r="G7168">
        <v>33</v>
      </c>
      <c r="H7168">
        <v>581.25</v>
      </c>
      <c r="I7168" t="s">
        <v>14</v>
      </c>
      <c r="J7168" t="str">
        <f>_xlfn.XLOOKUP(Table1_1[[#This Row],[Analyte]],[1]analyte_order!$B:$B,[1]analyte_order!$C:$C)</f>
        <v>2706-91-4</v>
      </c>
      <c r="K7168">
        <f>_xlfn.XLOOKUP(Table1_1[[#This Row],[CAS_rn]],[1]analyte_order!$C:$C,[1]analyte_order!$E:$E)</f>
        <v>15</v>
      </c>
      <c r="L7168" s="3">
        <v>0.5</v>
      </c>
    </row>
    <row r="7169" spans="1:12" x14ac:dyDescent="0.3">
      <c r="A7169" t="s">
        <v>314</v>
      </c>
      <c r="B7169" s="1">
        <v>44427</v>
      </c>
      <c r="C7169" s="1" t="str">
        <f t="shared" si="111"/>
        <v>21231</v>
      </c>
      <c r="D7169" t="s">
        <v>250</v>
      </c>
      <c r="E7169" t="s">
        <v>120</v>
      </c>
      <c r="F7169" t="s">
        <v>190</v>
      </c>
      <c r="G7169">
        <v>33</v>
      </c>
      <c r="H7169">
        <v>581.25</v>
      </c>
      <c r="I7169" t="s">
        <v>15</v>
      </c>
      <c r="J7169" t="str">
        <f>_xlfn.XLOOKUP(Table1_1[[#This Row],[Analyte]],[1]analyte_order!$B:$B,[1]analyte_order!$C:$C)</f>
        <v>355-46-4</v>
      </c>
      <c r="K7169">
        <f>_xlfn.XLOOKUP(Table1_1[[#This Row],[CAS_rn]],[1]analyte_order!$C:$C,[1]analyte_order!$E:$E)</f>
        <v>16</v>
      </c>
      <c r="L7169" s="3">
        <v>5.7</v>
      </c>
    </row>
    <row r="7170" spans="1:12" x14ac:dyDescent="0.3">
      <c r="A7170" t="s">
        <v>314</v>
      </c>
      <c r="B7170" s="1">
        <v>44427</v>
      </c>
      <c r="C7170" s="1" t="str">
        <f t="shared" ref="C7170:C7233" si="112">TEXT(B7170,"yy")&amp;TEXT((B7170-DATEVALUE("1/1/"&amp;TEXT(B7170,"yy"))+1),"000")</f>
        <v>21231</v>
      </c>
      <c r="D7170" t="s">
        <v>250</v>
      </c>
      <c r="E7170" t="s">
        <v>120</v>
      </c>
      <c r="F7170" t="s">
        <v>190</v>
      </c>
      <c r="G7170">
        <v>33</v>
      </c>
      <c r="H7170">
        <v>581.25</v>
      </c>
      <c r="I7170" t="s">
        <v>16</v>
      </c>
      <c r="J7170" t="str">
        <f>_xlfn.XLOOKUP(Table1_1[[#This Row],[Analyte]],[1]analyte_order!$B:$B,[1]analyte_order!$C:$C)</f>
        <v>375-92-8</v>
      </c>
      <c r="K7170">
        <f>_xlfn.XLOOKUP(Table1_1[[#This Row],[CAS_rn]],[1]analyte_order!$C:$C,[1]analyte_order!$E:$E)</f>
        <v>17</v>
      </c>
      <c r="L7170" s="3">
        <v>2.04</v>
      </c>
    </row>
    <row r="7171" spans="1:12" x14ac:dyDescent="0.3">
      <c r="A7171" t="s">
        <v>314</v>
      </c>
      <c r="B7171" s="1">
        <v>44427</v>
      </c>
      <c r="C7171" s="1" t="str">
        <f t="shared" si="112"/>
        <v>21231</v>
      </c>
      <c r="D7171" t="s">
        <v>250</v>
      </c>
      <c r="E7171" t="s">
        <v>120</v>
      </c>
      <c r="F7171" t="s">
        <v>190</v>
      </c>
      <c r="G7171">
        <v>33</v>
      </c>
      <c r="H7171">
        <v>581.25</v>
      </c>
      <c r="I7171" t="s">
        <v>17</v>
      </c>
      <c r="J7171" t="str">
        <f>_xlfn.XLOOKUP(Table1_1[[#This Row],[Analyte]],[1]analyte_order!$B:$B,[1]analyte_order!$C:$C)</f>
        <v>1763-23-1</v>
      </c>
      <c r="K7171">
        <f>_xlfn.XLOOKUP(Table1_1[[#This Row],[CAS_rn]],[1]analyte_order!$C:$C,[1]analyte_order!$E:$E)</f>
        <v>18</v>
      </c>
      <c r="L7171" s="3">
        <v>2520</v>
      </c>
    </row>
    <row r="7172" spans="1:12" x14ac:dyDescent="0.3">
      <c r="A7172" t="s">
        <v>314</v>
      </c>
      <c r="B7172" s="1">
        <v>44427</v>
      </c>
      <c r="C7172" s="1" t="str">
        <f t="shared" si="112"/>
        <v>21231</v>
      </c>
      <c r="D7172" t="s">
        <v>250</v>
      </c>
      <c r="E7172" t="s">
        <v>120</v>
      </c>
      <c r="F7172" t="s">
        <v>190</v>
      </c>
      <c r="G7172">
        <v>33</v>
      </c>
      <c r="H7172">
        <v>581.25</v>
      </c>
      <c r="I7172" t="s">
        <v>25</v>
      </c>
      <c r="J7172" t="str">
        <f>_xlfn.XLOOKUP(Table1_1[[#This Row],[Analyte]],[1]analyte_order!$B:$B,[1]analyte_order!$C:$C)</f>
        <v>68259-12-1</v>
      </c>
      <c r="K7172">
        <f>_xlfn.XLOOKUP(Table1_1[[#This Row],[CAS_rn]],[1]analyte_order!$C:$C,[1]analyte_order!$E:$E)</f>
        <v>19</v>
      </c>
      <c r="L7172" s="3">
        <v>26.7</v>
      </c>
    </row>
    <row r="7173" spans="1:12" x14ac:dyDescent="0.3">
      <c r="A7173" t="s">
        <v>314</v>
      </c>
      <c r="B7173" s="1">
        <v>44427</v>
      </c>
      <c r="C7173" s="1" t="str">
        <f t="shared" si="112"/>
        <v>21231</v>
      </c>
      <c r="D7173" t="s">
        <v>250</v>
      </c>
      <c r="E7173" t="s">
        <v>120</v>
      </c>
      <c r="F7173" t="s">
        <v>190</v>
      </c>
      <c r="G7173">
        <v>33</v>
      </c>
      <c r="H7173">
        <v>581.25</v>
      </c>
      <c r="I7173" t="s">
        <v>26</v>
      </c>
      <c r="J7173" t="str">
        <f>_xlfn.XLOOKUP(Table1_1[[#This Row],[Analyte]],[1]analyte_order!$B:$B,[1]analyte_order!$C:$C)</f>
        <v>335-77-3</v>
      </c>
      <c r="K7173">
        <f>_xlfn.XLOOKUP(Table1_1[[#This Row],[CAS_rn]],[1]analyte_order!$C:$C,[1]analyte_order!$E:$E)</f>
        <v>20</v>
      </c>
      <c r="L7173" s="3">
        <v>50.3</v>
      </c>
    </row>
    <row r="7174" spans="1:12" x14ac:dyDescent="0.3">
      <c r="A7174" t="s">
        <v>314</v>
      </c>
      <c r="B7174" s="1">
        <v>44427</v>
      </c>
      <c r="C7174" s="1" t="str">
        <f t="shared" si="112"/>
        <v>21231</v>
      </c>
      <c r="D7174" t="s">
        <v>250</v>
      </c>
      <c r="E7174" t="s">
        <v>120</v>
      </c>
      <c r="F7174" t="s">
        <v>190</v>
      </c>
      <c r="G7174">
        <v>33</v>
      </c>
      <c r="H7174">
        <v>581.25</v>
      </c>
      <c r="I7174" t="s">
        <v>27</v>
      </c>
      <c r="J7174" t="str">
        <f>_xlfn.XLOOKUP(Table1_1[[#This Row],[Analyte]],[1]analyte_order!$B:$B,[1]analyte_order!$C:$C)</f>
        <v>79780-39-5</v>
      </c>
      <c r="K7174">
        <f>_xlfn.XLOOKUP(Table1_1[[#This Row],[CAS_rn]],[1]analyte_order!$C:$C,[1]analyte_order!$E:$E)</f>
        <v>21</v>
      </c>
      <c r="L7174" s="3">
        <v>19.600000000000001</v>
      </c>
    </row>
    <row r="7175" spans="1:12" x14ac:dyDescent="0.3">
      <c r="A7175" t="s">
        <v>314</v>
      </c>
      <c r="B7175" s="1">
        <v>44427</v>
      </c>
      <c r="C7175" s="1" t="str">
        <f t="shared" si="112"/>
        <v>21231</v>
      </c>
      <c r="D7175" t="s">
        <v>250</v>
      </c>
      <c r="E7175" t="s">
        <v>120</v>
      </c>
      <c r="F7175" t="s">
        <v>190</v>
      </c>
      <c r="G7175">
        <v>33</v>
      </c>
      <c r="H7175">
        <v>581.25</v>
      </c>
      <c r="I7175" t="s">
        <v>28</v>
      </c>
      <c r="J7175" t="str">
        <f>_xlfn.XLOOKUP(Table1_1[[#This Row],[Analyte]],[1]analyte_order!$B:$B,[1]analyte_order!$C:$C)</f>
        <v>757124-72-4</v>
      </c>
      <c r="K7175">
        <f>_xlfn.XLOOKUP(Table1_1[[#This Row],[CAS_rn]],[1]analyte_order!$C:$C,[1]analyte_order!$E:$E)</f>
        <v>22</v>
      </c>
      <c r="L7175" s="3">
        <v>1</v>
      </c>
    </row>
    <row r="7176" spans="1:12" x14ac:dyDescent="0.3">
      <c r="A7176" t="s">
        <v>314</v>
      </c>
      <c r="B7176" s="1">
        <v>44427</v>
      </c>
      <c r="C7176" s="1" t="str">
        <f t="shared" si="112"/>
        <v>21231</v>
      </c>
      <c r="D7176" t="s">
        <v>250</v>
      </c>
      <c r="E7176" t="s">
        <v>120</v>
      </c>
      <c r="F7176" t="s">
        <v>190</v>
      </c>
      <c r="G7176">
        <v>33</v>
      </c>
      <c r="H7176">
        <v>581.25</v>
      </c>
      <c r="I7176" t="s">
        <v>18</v>
      </c>
      <c r="J7176" t="str">
        <f>_xlfn.XLOOKUP(Table1_1[[#This Row],[Analyte]],[1]analyte_order!$B:$B,[1]analyte_order!$C:$C)</f>
        <v>27619-97-2</v>
      </c>
      <c r="K7176">
        <f>_xlfn.XLOOKUP(Table1_1[[#This Row],[CAS_rn]],[1]analyte_order!$C:$C,[1]analyte_order!$E:$E)</f>
        <v>23</v>
      </c>
      <c r="L7176" s="3">
        <v>0.2</v>
      </c>
    </row>
    <row r="7177" spans="1:12" x14ac:dyDescent="0.3">
      <c r="A7177" t="s">
        <v>314</v>
      </c>
      <c r="B7177" s="1">
        <v>44427</v>
      </c>
      <c r="C7177" s="1" t="str">
        <f t="shared" si="112"/>
        <v>21231</v>
      </c>
      <c r="D7177" t="s">
        <v>250</v>
      </c>
      <c r="E7177" t="s">
        <v>120</v>
      </c>
      <c r="F7177" t="s">
        <v>190</v>
      </c>
      <c r="G7177">
        <v>33</v>
      </c>
      <c r="H7177">
        <v>581.25</v>
      </c>
      <c r="I7177" t="s">
        <v>29</v>
      </c>
      <c r="J7177" t="str">
        <f>_xlfn.XLOOKUP(Table1_1[[#This Row],[Analyte]],[1]analyte_order!$B:$B,[1]analyte_order!$C:$C)</f>
        <v>39108-34-4</v>
      </c>
      <c r="K7177">
        <f>_xlfn.XLOOKUP(Table1_1[[#This Row],[CAS_rn]],[1]analyte_order!$C:$C,[1]analyte_order!$E:$E)</f>
        <v>24</v>
      </c>
      <c r="L7177" s="3">
        <v>0.86799999999999999</v>
      </c>
    </row>
    <row r="7178" spans="1:12" x14ac:dyDescent="0.3">
      <c r="A7178" t="s">
        <v>314</v>
      </c>
      <c r="B7178" s="1">
        <v>44427</v>
      </c>
      <c r="C7178" s="1" t="str">
        <f t="shared" si="112"/>
        <v>21231</v>
      </c>
      <c r="D7178" t="s">
        <v>250</v>
      </c>
      <c r="E7178" t="s">
        <v>120</v>
      </c>
      <c r="F7178" t="s">
        <v>190</v>
      </c>
      <c r="G7178">
        <v>33</v>
      </c>
      <c r="H7178">
        <v>581.25</v>
      </c>
      <c r="I7178" t="s">
        <v>30</v>
      </c>
      <c r="J7178" t="str">
        <f>_xlfn.XLOOKUP(Table1_1[[#This Row],[Analyte]],[1]analyte_order!$B:$B,[1]analyte_order!$C:$C)</f>
        <v>120226-60-0</v>
      </c>
      <c r="K7178">
        <f>_xlfn.XLOOKUP(Table1_1[[#This Row],[CAS_rn]],[1]analyte_order!$C:$C,[1]analyte_order!$E:$E)</f>
        <v>25</v>
      </c>
      <c r="L7178" s="3">
        <v>6.33</v>
      </c>
    </row>
    <row r="7179" spans="1:12" x14ac:dyDescent="0.3">
      <c r="A7179" t="s">
        <v>314</v>
      </c>
      <c r="B7179" s="1">
        <v>44427</v>
      </c>
      <c r="C7179" s="1" t="str">
        <f t="shared" si="112"/>
        <v>21231</v>
      </c>
      <c r="D7179" t="s">
        <v>250</v>
      </c>
      <c r="E7179" t="s">
        <v>120</v>
      </c>
      <c r="F7179" t="s">
        <v>190</v>
      </c>
      <c r="G7179">
        <v>33</v>
      </c>
      <c r="H7179">
        <v>581.25</v>
      </c>
      <c r="I7179" t="s">
        <v>31</v>
      </c>
      <c r="J7179" t="str">
        <f>_xlfn.XLOOKUP(Table1_1[[#This Row],[Analyte]],[1]analyte_order!$B:$B,[1]analyte_order!$C:$C)</f>
        <v>2355-31-9</v>
      </c>
      <c r="K7179">
        <f>_xlfn.XLOOKUP(Table1_1[[#This Row],[CAS_rn]],[1]analyte_order!$C:$C,[1]analyte_order!$E:$E)</f>
        <v>26</v>
      </c>
      <c r="L7179" s="3">
        <v>0.5</v>
      </c>
    </row>
    <row r="7180" spans="1:12" x14ac:dyDescent="0.3">
      <c r="A7180" t="s">
        <v>314</v>
      </c>
      <c r="B7180" s="1">
        <v>44427</v>
      </c>
      <c r="C7180" s="1" t="str">
        <f t="shared" si="112"/>
        <v>21231</v>
      </c>
      <c r="D7180" t="s">
        <v>250</v>
      </c>
      <c r="E7180" t="s">
        <v>120</v>
      </c>
      <c r="F7180" t="s">
        <v>190</v>
      </c>
      <c r="G7180">
        <v>33</v>
      </c>
      <c r="H7180">
        <v>581.25</v>
      </c>
      <c r="I7180" t="s">
        <v>32</v>
      </c>
      <c r="J7180" t="str">
        <f>_xlfn.XLOOKUP(Table1_1[[#This Row],[Analyte]],[1]analyte_order!$B:$B,[1]analyte_order!$C:$C)</f>
        <v>2991-50-6</v>
      </c>
      <c r="K7180">
        <f>_xlfn.XLOOKUP(Table1_1[[#This Row],[CAS_rn]],[1]analyte_order!$C:$C,[1]analyte_order!$E:$E)</f>
        <v>27</v>
      </c>
      <c r="L7180" s="3">
        <v>0.2</v>
      </c>
    </row>
    <row r="7181" spans="1:12" x14ac:dyDescent="0.3">
      <c r="A7181" t="s">
        <v>314</v>
      </c>
      <c r="B7181" s="1">
        <v>44427</v>
      </c>
      <c r="C7181" s="1" t="str">
        <f t="shared" si="112"/>
        <v>21231</v>
      </c>
      <c r="D7181" t="s">
        <v>250</v>
      </c>
      <c r="E7181" t="s">
        <v>120</v>
      </c>
      <c r="F7181" t="s">
        <v>190</v>
      </c>
      <c r="G7181">
        <v>33</v>
      </c>
      <c r="H7181">
        <v>581.25</v>
      </c>
      <c r="I7181" t="s">
        <v>33</v>
      </c>
      <c r="J7181" t="str">
        <f>_xlfn.XLOOKUP(Table1_1[[#This Row],[Analyte]],[1]analyte_order!$B:$B,[1]analyte_order!$C:$C)</f>
        <v>754-91-6</v>
      </c>
      <c r="K7181">
        <f>_xlfn.XLOOKUP(Table1_1[[#This Row],[CAS_rn]],[1]analyte_order!$C:$C,[1]analyte_order!$E:$E)</f>
        <v>28</v>
      </c>
      <c r="L7181" s="3">
        <v>6.64</v>
      </c>
    </row>
    <row r="7182" spans="1:12" x14ac:dyDescent="0.3">
      <c r="A7182" t="s">
        <v>314</v>
      </c>
      <c r="B7182" s="1">
        <v>44427</v>
      </c>
      <c r="C7182" s="1" t="str">
        <f t="shared" si="112"/>
        <v>21231</v>
      </c>
      <c r="D7182" t="s">
        <v>250</v>
      </c>
      <c r="E7182" t="s">
        <v>120</v>
      </c>
      <c r="F7182" t="s">
        <v>190</v>
      </c>
      <c r="G7182">
        <v>33</v>
      </c>
      <c r="H7182">
        <v>581.25</v>
      </c>
      <c r="I7182" t="s">
        <v>34</v>
      </c>
      <c r="J7182" t="str">
        <f>_xlfn.XLOOKUP(Table1_1[[#This Row],[Analyte]],[1]analyte_order!$B:$B,[1]analyte_order!$C:$C)</f>
        <v>2806-24-8</v>
      </c>
      <c r="K7182">
        <f>_xlfn.XLOOKUP(Table1_1[[#This Row],[CAS_rn]],[1]analyte_order!$C:$C,[1]analyte_order!$E:$E)</f>
        <v>29</v>
      </c>
      <c r="L7182" s="3">
        <v>0.5</v>
      </c>
    </row>
    <row r="7183" spans="1:12" x14ac:dyDescent="0.3">
      <c r="A7183" t="s">
        <v>314</v>
      </c>
      <c r="B7183" s="1">
        <v>44427</v>
      </c>
      <c r="C7183" s="1" t="str">
        <f t="shared" si="112"/>
        <v>21231</v>
      </c>
      <c r="D7183" t="s">
        <v>250</v>
      </c>
      <c r="E7183" t="s">
        <v>120</v>
      </c>
      <c r="F7183" t="s">
        <v>190</v>
      </c>
      <c r="G7183">
        <v>33</v>
      </c>
      <c r="H7183">
        <v>581.25</v>
      </c>
      <c r="I7183" t="s">
        <v>35</v>
      </c>
      <c r="J7183" t="str">
        <f>_xlfn.XLOOKUP(Table1_1[[#This Row],[Analyte]],[1]analyte_order!$B:$B,[1]analyte_order!$C:$C)</f>
        <v>31506-32-8</v>
      </c>
      <c r="K7183">
        <f>_xlfn.XLOOKUP(Table1_1[[#This Row],[CAS_rn]],[1]analyte_order!$C:$C,[1]analyte_order!$E:$E)</f>
        <v>30</v>
      </c>
      <c r="L7183" s="3">
        <v>1</v>
      </c>
    </row>
    <row r="7184" spans="1:12" x14ac:dyDescent="0.3">
      <c r="A7184" t="s">
        <v>314</v>
      </c>
      <c r="B7184" s="1">
        <v>44427</v>
      </c>
      <c r="C7184" s="1" t="str">
        <f t="shared" si="112"/>
        <v>21231</v>
      </c>
      <c r="D7184" t="s">
        <v>250</v>
      </c>
      <c r="E7184" t="s">
        <v>120</v>
      </c>
      <c r="F7184" t="s">
        <v>190</v>
      </c>
      <c r="G7184">
        <v>33</v>
      </c>
      <c r="H7184">
        <v>581.25</v>
      </c>
      <c r="I7184" t="s">
        <v>36</v>
      </c>
      <c r="J7184" t="str">
        <f>_xlfn.XLOOKUP(Table1_1[[#This Row],[Analyte]],[1]analyte_order!$B:$B,[1]analyte_order!$C:$C)</f>
        <v>4151-50-2</v>
      </c>
      <c r="K7184">
        <f>_xlfn.XLOOKUP(Table1_1[[#This Row],[CAS_rn]],[1]analyte_order!$C:$C,[1]analyte_order!$E:$E)</f>
        <v>31</v>
      </c>
      <c r="L7184" s="3">
        <v>0.2</v>
      </c>
    </row>
    <row r="7185" spans="1:12" x14ac:dyDescent="0.3">
      <c r="A7185" t="s">
        <v>314</v>
      </c>
      <c r="B7185" s="1">
        <v>44427</v>
      </c>
      <c r="C7185" s="1" t="str">
        <f t="shared" si="112"/>
        <v>21231</v>
      </c>
      <c r="D7185" t="s">
        <v>250</v>
      </c>
      <c r="E7185" t="s">
        <v>120</v>
      </c>
      <c r="F7185" t="s">
        <v>190</v>
      </c>
      <c r="G7185">
        <v>33</v>
      </c>
      <c r="H7185">
        <v>581.25</v>
      </c>
      <c r="I7185" t="s">
        <v>37</v>
      </c>
      <c r="J7185" t="str">
        <f>_xlfn.XLOOKUP(Table1_1[[#This Row],[Analyte]],[1]analyte_order!$B:$B,[1]analyte_order!$C:$C)</f>
        <v>13252-13-6</v>
      </c>
      <c r="K7185">
        <f>_xlfn.XLOOKUP(Table1_1[[#This Row],[CAS_rn]],[1]analyte_order!$C:$C,[1]analyte_order!$E:$E)</f>
        <v>34</v>
      </c>
      <c r="L7185" s="3">
        <v>0.2</v>
      </c>
    </row>
    <row r="7186" spans="1:12" x14ac:dyDescent="0.3">
      <c r="A7186" t="s">
        <v>314</v>
      </c>
      <c r="B7186" s="1">
        <v>44427</v>
      </c>
      <c r="C7186" s="1" t="str">
        <f t="shared" si="112"/>
        <v>21231</v>
      </c>
      <c r="D7186" t="s">
        <v>250</v>
      </c>
      <c r="E7186" t="s">
        <v>120</v>
      </c>
      <c r="F7186" t="s">
        <v>190</v>
      </c>
      <c r="G7186">
        <v>33</v>
      </c>
      <c r="H7186">
        <v>581.25</v>
      </c>
      <c r="I7186" t="s">
        <v>38</v>
      </c>
      <c r="J7186" t="str">
        <f>_xlfn.XLOOKUP(Table1_1[[#This Row],[Analyte]],[1]analyte_order!$B:$B,[1]analyte_order!$C:$C)</f>
        <v>919005-14-4</v>
      </c>
      <c r="K7186">
        <f>_xlfn.XLOOKUP(Table1_1[[#This Row],[CAS_rn]],[1]analyte_order!$C:$C,[1]analyte_order!$E:$E)</f>
        <v>35</v>
      </c>
      <c r="L7186" s="3">
        <v>0.2</v>
      </c>
    </row>
    <row r="7187" spans="1:12" x14ac:dyDescent="0.3">
      <c r="A7187" t="s">
        <v>314</v>
      </c>
      <c r="B7187" s="1">
        <v>44427</v>
      </c>
      <c r="C7187" s="1" t="str">
        <f t="shared" si="112"/>
        <v>21231</v>
      </c>
      <c r="D7187" t="s">
        <v>250</v>
      </c>
      <c r="E7187" t="s">
        <v>120</v>
      </c>
      <c r="F7187" t="s">
        <v>190</v>
      </c>
      <c r="G7187">
        <v>33</v>
      </c>
      <c r="H7187">
        <v>581.25</v>
      </c>
      <c r="I7187" t="s">
        <v>39</v>
      </c>
      <c r="J7187" t="str">
        <f>_xlfn.XLOOKUP(Table1_1[[#This Row],[Analyte]],[1]analyte_order!$B:$B,[1]analyte_order!$C:$C)</f>
        <v>756426-58-1</v>
      </c>
      <c r="K7187">
        <f>_xlfn.XLOOKUP(Table1_1[[#This Row],[CAS_rn]],[1]analyte_order!$C:$C,[1]analyte_order!$E:$E)</f>
        <v>36</v>
      </c>
      <c r="L7187" s="3">
        <v>1</v>
      </c>
    </row>
    <row r="7188" spans="1:12" x14ac:dyDescent="0.3">
      <c r="A7188" t="s">
        <v>314</v>
      </c>
      <c r="B7188" s="1">
        <v>44427</v>
      </c>
      <c r="C7188" s="1" t="str">
        <f t="shared" si="112"/>
        <v>21231</v>
      </c>
      <c r="D7188" t="s">
        <v>250</v>
      </c>
      <c r="E7188" t="s">
        <v>120</v>
      </c>
      <c r="F7188" t="s">
        <v>190</v>
      </c>
      <c r="G7188">
        <v>33</v>
      </c>
      <c r="H7188">
        <v>581.25</v>
      </c>
      <c r="I7188" t="s">
        <v>40</v>
      </c>
      <c r="J7188" t="str">
        <f>_xlfn.XLOOKUP(Table1_1[[#This Row],[Analyte]],[1]analyte_order!$B:$B,[1]analyte_order!$C:$C)</f>
        <v>763051-92-9</v>
      </c>
      <c r="K7188">
        <f>_xlfn.XLOOKUP(Table1_1[[#This Row],[CAS_rn]],[1]analyte_order!$C:$C,[1]analyte_order!$E:$E)</f>
        <v>37</v>
      </c>
      <c r="L7188" s="3">
        <v>1</v>
      </c>
    </row>
    <row r="7189" spans="1:12" x14ac:dyDescent="0.3">
      <c r="A7189" t="s">
        <v>314</v>
      </c>
      <c r="B7189" s="1">
        <v>44427</v>
      </c>
      <c r="C7189" s="1" t="str">
        <f t="shared" si="112"/>
        <v>21231</v>
      </c>
      <c r="D7189" t="s">
        <v>250</v>
      </c>
      <c r="E7189" t="s">
        <v>120</v>
      </c>
      <c r="F7189" t="s">
        <v>190</v>
      </c>
      <c r="G7189">
        <v>33</v>
      </c>
      <c r="H7189">
        <v>581.25</v>
      </c>
      <c r="I7189" t="s">
        <v>41</v>
      </c>
      <c r="J7189" t="str">
        <f>_xlfn.XLOOKUP(Table1_1[[#This Row],[Analyte]],[1]analyte_order!$B:$B,[1]analyte_order!$C:$C)</f>
        <v>356-02-5</v>
      </c>
      <c r="K7189">
        <f>_xlfn.XLOOKUP(Table1_1[[#This Row],[CAS_rn]],[1]analyte_order!$C:$C,[1]analyte_order!$E:$E)</f>
        <v>38</v>
      </c>
      <c r="L7189" s="3">
        <v>2</v>
      </c>
    </row>
    <row r="7190" spans="1:12" x14ac:dyDescent="0.3">
      <c r="A7190" t="s">
        <v>314</v>
      </c>
      <c r="B7190" s="1">
        <v>44427</v>
      </c>
      <c r="C7190" s="1" t="str">
        <f t="shared" si="112"/>
        <v>21231</v>
      </c>
      <c r="D7190" t="s">
        <v>250</v>
      </c>
      <c r="E7190" t="s">
        <v>120</v>
      </c>
      <c r="F7190" t="s">
        <v>190</v>
      </c>
      <c r="G7190">
        <v>33</v>
      </c>
      <c r="H7190">
        <v>581.25</v>
      </c>
      <c r="I7190" t="s">
        <v>42</v>
      </c>
      <c r="J7190" t="str">
        <f>_xlfn.XLOOKUP(Table1_1[[#This Row],[Analyte]],[1]analyte_order!$B:$B,[1]analyte_order!$C:$C)</f>
        <v>914637-49-3</v>
      </c>
      <c r="K7190">
        <f>_xlfn.XLOOKUP(Table1_1[[#This Row],[CAS_rn]],[1]analyte_order!$C:$C,[1]analyte_order!$E:$E)</f>
        <v>39</v>
      </c>
      <c r="L7190" s="3">
        <v>1</v>
      </c>
    </row>
    <row r="7191" spans="1:12" x14ac:dyDescent="0.3">
      <c r="A7191" t="s">
        <v>314</v>
      </c>
      <c r="B7191" s="1">
        <v>44427</v>
      </c>
      <c r="C7191" s="1" t="str">
        <f t="shared" si="112"/>
        <v>21231</v>
      </c>
      <c r="D7191" t="s">
        <v>250</v>
      </c>
      <c r="E7191" t="s">
        <v>120</v>
      </c>
      <c r="F7191" t="s">
        <v>190</v>
      </c>
      <c r="G7191">
        <v>33</v>
      </c>
      <c r="H7191">
        <v>581.25</v>
      </c>
      <c r="I7191" t="s">
        <v>43</v>
      </c>
      <c r="J7191" t="str">
        <f>_xlfn.XLOOKUP(Table1_1[[#This Row],[Analyte]],[1]analyte_order!$B:$B,[1]analyte_order!$C:$C)</f>
        <v>812-70-4</v>
      </c>
      <c r="K7191">
        <f>_xlfn.XLOOKUP(Table1_1[[#This Row],[CAS_rn]],[1]analyte_order!$C:$C,[1]analyte_order!$E:$E)</f>
        <v>40</v>
      </c>
      <c r="L7191" s="3">
        <v>0.5</v>
      </c>
    </row>
    <row r="7192" spans="1:12" x14ac:dyDescent="0.3">
      <c r="A7192" t="s">
        <v>314</v>
      </c>
      <c r="B7192" s="1">
        <v>44427</v>
      </c>
      <c r="C7192" s="1" t="str">
        <f t="shared" si="112"/>
        <v>21231</v>
      </c>
      <c r="D7192" t="s">
        <v>250</v>
      </c>
      <c r="E7192" t="s">
        <v>120</v>
      </c>
      <c r="F7192" t="s">
        <v>190</v>
      </c>
      <c r="G7192">
        <v>33</v>
      </c>
      <c r="H7192">
        <v>581.25</v>
      </c>
      <c r="I7192" t="s">
        <v>44</v>
      </c>
      <c r="J7192" t="str">
        <f>_xlfn.XLOOKUP(Table1_1[[#This Row],[Analyte]],[1]analyte_order!$B:$B,[1]analyte_order!$C:$C)</f>
        <v>53826-12-3</v>
      </c>
      <c r="K7192">
        <f>_xlfn.XLOOKUP(Table1_1[[#This Row],[CAS_rn]],[1]analyte_order!$C:$C,[1]analyte_order!$E:$E)</f>
        <v>41</v>
      </c>
      <c r="L7192" s="3">
        <v>0.5</v>
      </c>
    </row>
    <row r="7193" spans="1:12" x14ac:dyDescent="0.3">
      <c r="A7193" t="s">
        <v>314</v>
      </c>
      <c r="B7193" s="1">
        <v>44427</v>
      </c>
      <c r="C7193" s="1" t="str">
        <f t="shared" si="112"/>
        <v>21231</v>
      </c>
      <c r="D7193" t="s">
        <v>250</v>
      </c>
      <c r="E7193" t="s">
        <v>120</v>
      </c>
      <c r="F7193" t="s">
        <v>190</v>
      </c>
      <c r="G7193">
        <v>33</v>
      </c>
      <c r="H7193">
        <v>581.25</v>
      </c>
      <c r="I7193" t="s">
        <v>45</v>
      </c>
      <c r="J7193" t="str">
        <f>_xlfn.XLOOKUP(Table1_1[[#This Row],[Analyte]],[1]analyte_order!$B:$B,[1]analyte_order!$C:$C)</f>
        <v>27854-31-5</v>
      </c>
      <c r="K7193">
        <f>_xlfn.XLOOKUP(Table1_1[[#This Row],[CAS_rn]],[1]analyte_order!$C:$C,[1]analyte_order!$E:$E)</f>
        <v>42</v>
      </c>
      <c r="L7193" s="3">
        <v>14.7</v>
      </c>
    </row>
    <row r="7194" spans="1:12" x14ac:dyDescent="0.3">
      <c r="A7194" t="s">
        <v>314</v>
      </c>
      <c r="B7194" s="1">
        <v>44427</v>
      </c>
      <c r="C7194" s="1" t="str">
        <f t="shared" si="112"/>
        <v>21231</v>
      </c>
      <c r="D7194" t="s">
        <v>250</v>
      </c>
      <c r="E7194" t="s">
        <v>120</v>
      </c>
      <c r="F7194" t="s">
        <v>190</v>
      </c>
      <c r="G7194">
        <v>33</v>
      </c>
      <c r="H7194">
        <v>581.25</v>
      </c>
      <c r="I7194" t="s">
        <v>46</v>
      </c>
      <c r="J7194" t="str">
        <f>_xlfn.XLOOKUP(Table1_1[[#This Row],[Analyte]],[1]analyte_order!$B:$B,[1]analyte_order!$C:$C)</f>
        <v>53826-13-4</v>
      </c>
      <c r="K7194">
        <f>_xlfn.XLOOKUP(Table1_1[[#This Row],[CAS_rn]],[1]analyte_order!$C:$C,[1]analyte_order!$E:$E)</f>
        <v>43</v>
      </c>
      <c r="L7194" s="3">
        <v>0.93</v>
      </c>
    </row>
    <row r="7195" spans="1:12" x14ac:dyDescent="0.3">
      <c r="A7195" t="s">
        <v>314</v>
      </c>
      <c r="B7195" s="1">
        <v>44427</v>
      </c>
      <c r="C7195" s="1" t="str">
        <f t="shared" si="112"/>
        <v>21231</v>
      </c>
      <c r="D7195" t="s">
        <v>250</v>
      </c>
      <c r="E7195" t="s">
        <v>120</v>
      </c>
      <c r="F7195" t="s">
        <v>190</v>
      </c>
      <c r="G7195">
        <v>33</v>
      </c>
      <c r="H7195">
        <v>581.25</v>
      </c>
      <c r="I7195" t="s">
        <v>47</v>
      </c>
      <c r="J7195" t="str">
        <f>_xlfn.XLOOKUP(Table1_1[[#This Row],[Analyte]],[1]analyte_order!$B:$B,[1]analyte_order!$C:$C)</f>
        <v>161094-75-3</v>
      </c>
      <c r="K7195">
        <f>_xlfn.XLOOKUP(Table1_1[[#This Row],[CAS_rn]],[1]analyte_order!$C:$C,[1]analyte_order!$E:$E)</f>
        <v>44</v>
      </c>
      <c r="L7195" s="3">
        <v>0.2</v>
      </c>
    </row>
    <row r="7196" spans="1:12" x14ac:dyDescent="0.3">
      <c r="A7196" t="s">
        <v>314</v>
      </c>
      <c r="B7196" s="1">
        <v>44427</v>
      </c>
      <c r="C7196" s="1" t="str">
        <f t="shared" si="112"/>
        <v>21231</v>
      </c>
      <c r="D7196" t="s">
        <v>250</v>
      </c>
      <c r="E7196" t="s">
        <v>120</v>
      </c>
      <c r="F7196" t="s">
        <v>190</v>
      </c>
      <c r="G7196">
        <v>33</v>
      </c>
      <c r="H7196">
        <v>581.25</v>
      </c>
      <c r="I7196" t="s">
        <v>48</v>
      </c>
      <c r="J7196" t="str">
        <f>_xlfn.XLOOKUP(Table1_1[[#This Row],[Analyte]],[1]analyte_order!$B:$B,[1]analyte_order!$C:$C)</f>
        <v>70887-84-2</v>
      </c>
      <c r="K7196">
        <f>_xlfn.XLOOKUP(Table1_1[[#This Row],[CAS_rn]],[1]analyte_order!$C:$C,[1]analyte_order!$E:$E)</f>
        <v>45</v>
      </c>
      <c r="L7196" s="3">
        <v>0.2</v>
      </c>
    </row>
    <row r="7197" spans="1:12" x14ac:dyDescent="0.3">
      <c r="A7197" t="s">
        <v>314</v>
      </c>
      <c r="B7197" s="1">
        <v>44427</v>
      </c>
      <c r="C7197" s="1" t="str">
        <f t="shared" si="112"/>
        <v>21231</v>
      </c>
      <c r="D7197" t="s">
        <v>250</v>
      </c>
      <c r="E7197" t="s">
        <v>120</v>
      </c>
      <c r="F7197" t="s">
        <v>190</v>
      </c>
      <c r="G7197">
        <v>33</v>
      </c>
      <c r="H7197">
        <v>581.25</v>
      </c>
      <c r="I7197" t="s">
        <v>49</v>
      </c>
      <c r="J7197" t="str">
        <f>_xlfn.XLOOKUP(Table1_1[[#This Row],[Analyte]],[1]analyte_order!$B:$B,[1]analyte_order!$C:$C)</f>
        <v>57677-95-9</v>
      </c>
      <c r="K7197">
        <f>_xlfn.XLOOKUP(Table1_1[[#This Row],[CAS_rn]],[1]analyte_order!$C:$C,[1]analyte_order!$E:$E)</f>
        <v>46</v>
      </c>
      <c r="L7197" s="3">
        <v>0.2</v>
      </c>
    </row>
    <row r="7198" spans="1:12" x14ac:dyDescent="0.3">
      <c r="A7198" t="s">
        <v>314</v>
      </c>
      <c r="B7198" s="1">
        <v>44427</v>
      </c>
      <c r="C7198" s="1" t="str">
        <f t="shared" si="112"/>
        <v>21231</v>
      </c>
      <c r="D7198" t="s">
        <v>250</v>
      </c>
      <c r="E7198" t="s">
        <v>120</v>
      </c>
      <c r="F7198" t="s">
        <v>190</v>
      </c>
      <c r="G7198">
        <v>33</v>
      </c>
      <c r="H7198">
        <v>581.25</v>
      </c>
      <c r="I7198" t="s">
        <v>50</v>
      </c>
      <c r="J7198" t="str">
        <f>_xlfn.XLOOKUP(Table1_1[[#This Row],[Analyte]],[1]analyte_order!$B:$B,[1]analyte_order!$C:$C)</f>
        <v>30334-69-1</v>
      </c>
      <c r="K7198">
        <f>_xlfn.XLOOKUP(Table1_1[[#This Row],[CAS_rn]],[1]analyte_order!$C:$C,[1]analyte_order!$E:$E)</f>
        <v>51</v>
      </c>
      <c r="L7198" s="3">
        <v>25.9</v>
      </c>
    </row>
    <row r="7199" spans="1:12" x14ac:dyDescent="0.3">
      <c r="A7199" t="s">
        <v>314</v>
      </c>
      <c r="B7199" s="1">
        <v>44427</v>
      </c>
      <c r="C7199" s="1" t="str">
        <f t="shared" si="112"/>
        <v>21231</v>
      </c>
      <c r="D7199" t="s">
        <v>250</v>
      </c>
      <c r="E7199" t="s">
        <v>120</v>
      </c>
      <c r="F7199" t="s">
        <v>190</v>
      </c>
      <c r="G7199">
        <v>33</v>
      </c>
      <c r="H7199">
        <v>581.25</v>
      </c>
      <c r="I7199" t="s">
        <v>51</v>
      </c>
      <c r="J7199" t="str">
        <f>_xlfn.XLOOKUP(Table1_1[[#This Row],[Analyte]],[1]analyte_order!$B:$B,[1]analyte_order!$C:$C)</f>
        <v>41997-13-1</v>
      </c>
      <c r="K7199">
        <f>_xlfn.XLOOKUP(Table1_1[[#This Row],[CAS_rn]],[1]analyte_order!$C:$C,[1]analyte_order!$E:$E)</f>
        <v>52</v>
      </c>
      <c r="L7199" s="3">
        <v>9.42</v>
      </c>
    </row>
    <row r="7200" spans="1:12" x14ac:dyDescent="0.3">
      <c r="A7200" t="s">
        <v>314</v>
      </c>
      <c r="B7200" s="1">
        <v>44427</v>
      </c>
      <c r="C7200" s="1" t="str">
        <f t="shared" si="112"/>
        <v>21231</v>
      </c>
      <c r="D7200" t="s">
        <v>250</v>
      </c>
      <c r="E7200" t="s">
        <v>120</v>
      </c>
      <c r="F7200" t="s">
        <v>190</v>
      </c>
      <c r="G7200">
        <v>33</v>
      </c>
      <c r="H7200">
        <v>581.25</v>
      </c>
      <c r="I7200" t="s">
        <v>52</v>
      </c>
      <c r="J7200" t="str">
        <f>_xlfn.XLOOKUP(Table1_1[[#This Row],[Analyte]],[1]analyte_order!$B:$B,[1]analyte_order!$C:$C)</f>
        <v>423-41-6</v>
      </c>
      <c r="K7200">
        <f>_xlfn.XLOOKUP(Table1_1[[#This Row],[CAS_rn]],[1]analyte_order!$C:$C,[1]analyte_order!$E:$E)</f>
        <v>53</v>
      </c>
      <c r="L7200" s="3">
        <v>1</v>
      </c>
    </row>
    <row r="7201" spans="1:12" x14ac:dyDescent="0.3">
      <c r="A7201" t="s">
        <v>314</v>
      </c>
      <c r="B7201" s="1">
        <v>44427</v>
      </c>
      <c r="C7201" s="1" t="str">
        <f t="shared" si="112"/>
        <v>21231</v>
      </c>
      <c r="D7201" t="s">
        <v>250</v>
      </c>
      <c r="E7201" t="s">
        <v>120</v>
      </c>
      <c r="F7201" t="s">
        <v>190</v>
      </c>
      <c r="G7201">
        <v>33</v>
      </c>
      <c r="H7201">
        <v>581.25</v>
      </c>
      <c r="I7201" t="s">
        <v>53</v>
      </c>
      <c r="J7201" t="str">
        <f>_xlfn.XLOOKUP(Table1_1[[#This Row],[Analyte]],[1]analyte_order!$B:$B,[1]analyte_order!$C:$C)</f>
        <v>777011-38-8</v>
      </c>
      <c r="K7201">
        <f>_xlfn.XLOOKUP(Table1_1[[#This Row],[CAS_rn]],[1]analyte_order!$C:$C,[1]analyte_order!$E:$E)</f>
        <v>54</v>
      </c>
      <c r="L7201" s="3">
        <v>5.13</v>
      </c>
    </row>
    <row r="7202" spans="1:12" x14ac:dyDescent="0.3">
      <c r="A7202" t="s">
        <v>314</v>
      </c>
      <c r="B7202" s="1">
        <v>44427</v>
      </c>
      <c r="C7202" s="1" t="str">
        <f t="shared" si="112"/>
        <v>21231</v>
      </c>
      <c r="D7202" t="s">
        <v>250</v>
      </c>
      <c r="E7202" t="s">
        <v>120</v>
      </c>
      <c r="F7202" t="s">
        <v>190</v>
      </c>
      <c r="G7202">
        <v>33</v>
      </c>
      <c r="H7202">
        <v>581.25</v>
      </c>
      <c r="I7202" t="s">
        <v>54</v>
      </c>
      <c r="J7202" t="str">
        <f>_xlfn.XLOOKUP(Table1_1[[#This Row],[Analyte]],[1]analyte_order!$B:$B,[1]analyte_order!$C:$C)</f>
        <v>646-83-3</v>
      </c>
      <c r="K7202">
        <f>_xlfn.XLOOKUP(Table1_1[[#This Row],[CAS_rn]],[1]analyte_order!$C:$C,[1]analyte_order!$E:$E)</f>
        <v>55</v>
      </c>
      <c r="L7202" s="3">
        <v>0.2</v>
      </c>
    </row>
    <row r="7203" spans="1:12" x14ac:dyDescent="0.3">
      <c r="A7203" t="s">
        <v>314</v>
      </c>
      <c r="B7203" s="1">
        <v>44427</v>
      </c>
      <c r="C7203" s="1" t="str">
        <f t="shared" si="112"/>
        <v>21231</v>
      </c>
      <c r="D7203" t="s">
        <v>250</v>
      </c>
      <c r="E7203" t="s">
        <v>120</v>
      </c>
      <c r="F7203" t="s">
        <v>190</v>
      </c>
      <c r="G7203">
        <v>33</v>
      </c>
      <c r="H7203">
        <v>581.25</v>
      </c>
      <c r="I7203" t="s">
        <v>55</v>
      </c>
      <c r="J7203" t="str">
        <f>_xlfn.XLOOKUP(Table1_1[[#This Row],[Analyte]],[1]analyte_order!$B:$B,[1]analyte_order!$C:$C)</f>
        <v>678-41-1</v>
      </c>
      <c r="K7203">
        <f>_xlfn.XLOOKUP(Table1_1[[#This Row],[CAS_rn]],[1]analyte_order!$C:$C,[1]analyte_order!$E:$E)</f>
        <v>56</v>
      </c>
      <c r="L7203" s="3">
        <v>0.2</v>
      </c>
    </row>
    <row r="7204" spans="1:12" x14ac:dyDescent="0.3">
      <c r="A7204" t="s">
        <v>314</v>
      </c>
      <c r="B7204" s="1">
        <v>44427</v>
      </c>
      <c r="C7204" s="1" t="str">
        <f t="shared" si="112"/>
        <v>21231</v>
      </c>
      <c r="D7204" t="s">
        <v>250</v>
      </c>
      <c r="E7204" t="s">
        <v>120</v>
      </c>
      <c r="F7204" t="s">
        <v>190</v>
      </c>
      <c r="G7204">
        <v>33</v>
      </c>
      <c r="H7204">
        <v>581.25</v>
      </c>
      <c r="I7204" t="s">
        <v>56</v>
      </c>
      <c r="J7204" t="str">
        <f>_xlfn.XLOOKUP(Table1_1[[#This Row],[Analyte]],[1]analyte_order!$B:$B,[1]analyte_order!$C:$C)</f>
        <v>2965-52-8</v>
      </c>
      <c r="K7204">
        <f>_xlfn.XLOOKUP(Table1_1[[#This Row],[CAS_rn]],[1]analyte_order!$C:$C,[1]analyte_order!$E:$E)</f>
        <v>57</v>
      </c>
      <c r="L7204" s="3">
        <v>0.2</v>
      </c>
    </row>
    <row r="7205" spans="1:12" x14ac:dyDescent="0.3">
      <c r="A7205" t="s">
        <v>315</v>
      </c>
      <c r="B7205" s="1">
        <v>44427</v>
      </c>
      <c r="C7205" s="1" t="str">
        <f t="shared" si="112"/>
        <v>21231</v>
      </c>
      <c r="D7205" t="s">
        <v>250</v>
      </c>
      <c r="E7205" t="s">
        <v>110</v>
      </c>
      <c r="F7205" t="s">
        <v>111</v>
      </c>
      <c r="G7205">
        <v>27</v>
      </c>
      <c r="H7205">
        <v>291.95</v>
      </c>
      <c r="I7205" t="s">
        <v>7</v>
      </c>
      <c r="J7205" t="str">
        <f>_xlfn.XLOOKUP(Table1_1[[#This Row],[Analyte]],[1]analyte_order!$B:$B,[1]analyte_order!$C:$C)</f>
        <v>375-22-4</v>
      </c>
      <c r="K7205">
        <f>_xlfn.XLOOKUP(Table1_1[[#This Row],[CAS_rn]],[1]analyte_order!$C:$C,[1]analyte_order!$E:$E)</f>
        <v>1</v>
      </c>
      <c r="L7205" s="3">
        <v>0.39050000000000001</v>
      </c>
    </row>
    <row r="7206" spans="1:12" x14ac:dyDescent="0.3">
      <c r="A7206" t="s">
        <v>315</v>
      </c>
      <c r="B7206" s="1">
        <v>44427</v>
      </c>
      <c r="C7206" s="1" t="str">
        <f t="shared" si="112"/>
        <v>21231</v>
      </c>
      <c r="D7206" t="s">
        <v>250</v>
      </c>
      <c r="E7206" t="s">
        <v>110</v>
      </c>
      <c r="F7206" t="s">
        <v>111</v>
      </c>
      <c r="G7206">
        <v>27</v>
      </c>
      <c r="H7206">
        <v>291.95</v>
      </c>
      <c r="I7206" t="s">
        <v>8</v>
      </c>
      <c r="J7206" t="str">
        <f>_xlfn.XLOOKUP(Table1_1[[#This Row],[Analyte]],[1]analyte_order!$B:$B,[1]analyte_order!$C:$C)</f>
        <v>2706-90-3</v>
      </c>
      <c r="K7206">
        <f>_xlfn.XLOOKUP(Table1_1[[#This Row],[CAS_rn]],[1]analyte_order!$C:$C,[1]analyte_order!$E:$E)</f>
        <v>2</v>
      </c>
      <c r="L7206" s="3">
        <v>0.1565</v>
      </c>
    </row>
    <row r="7207" spans="1:12" x14ac:dyDescent="0.3">
      <c r="A7207" t="s">
        <v>315</v>
      </c>
      <c r="B7207" s="1">
        <v>44427</v>
      </c>
      <c r="C7207" s="1" t="str">
        <f t="shared" si="112"/>
        <v>21231</v>
      </c>
      <c r="D7207" t="s">
        <v>250</v>
      </c>
      <c r="E7207" t="s">
        <v>110</v>
      </c>
      <c r="F7207" t="s">
        <v>111</v>
      </c>
      <c r="G7207">
        <v>27</v>
      </c>
      <c r="H7207">
        <v>291.95</v>
      </c>
      <c r="I7207" t="s">
        <v>9</v>
      </c>
      <c r="J7207" t="str">
        <f>_xlfn.XLOOKUP(Table1_1[[#This Row],[Analyte]],[1]analyte_order!$B:$B,[1]analyte_order!$C:$C)</f>
        <v>307-24-4</v>
      </c>
      <c r="K7207">
        <f>_xlfn.XLOOKUP(Table1_1[[#This Row],[CAS_rn]],[1]analyte_order!$C:$C,[1]analyte_order!$E:$E)</f>
        <v>3</v>
      </c>
      <c r="L7207" s="3">
        <v>0.1565</v>
      </c>
    </row>
    <row r="7208" spans="1:12" x14ac:dyDescent="0.3">
      <c r="A7208" t="s">
        <v>315</v>
      </c>
      <c r="B7208" s="1">
        <v>44427</v>
      </c>
      <c r="C7208" s="1" t="str">
        <f t="shared" si="112"/>
        <v>21231</v>
      </c>
      <c r="D7208" t="s">
        <v>250</v>
      </c>
      <c r="E7208" t="s">
        <v>110</v>
      </c>
      <c r="F7208" t="s">
        <v>111</v>
      </c>
      <c r="G7208">
        <v>27</v>
      </c>
      <c r="H7208">
        <v>291.95</v>
      </c>
      <c r="I7208" t="s">
        <v>10</v>
      </c>
      <c r="J7208" t="str">
        <f>_xlfn.XLOOKUP(Table1_1[[#This Row],[Analyte]],[1]analyte_order!$B:$B,[1]analyte_order!$C:$C)</f>
        <v>375-85-9</v>
      </c>
      <c r="K7208">
        <f>_xlfn.XLOOKUP(Table1_1[[#This Row],[CAS_rn]],[1]analyte_order!$C:$C,[1]analyte_order!$E:$E)</f>
        <v>4</v>
      </c>
      <c r="L7208" s="3">
        <v>0.1565</v>
      </c>
    </row>
    <row r="7209" spans="1:12" x14ac:dyDescent="0.3">
      <c r="A7209" t="s">
        <v>315</v>
      </c>
      <c r="B7209" s="1">
        <v>44427</v>
      </c>
      <c r="C7209" s="1" t="str">
        <f t="shared" si="112"/>
        <v>21231</v>
      </c>
      <c r="D7209" t="s">
        <v>250</v>
      </c>
      <c r="E7209" t="s">
        <v>110</v>
      </c>
      <c r="F7209" t="s">
        <v>111</v>
      </c>
      <c r="G7209">
        <v>27</v>
      </c>
      <c r="H7209">
        <v>291.95</v>
      </c>
      <c r="I7209" t="s">
        <v>11</v>
      </c>
      <c r="J7209" t="str">
        <f>_xlfn.XLOOKUP(Table1_1[[#This Row],[Analyte]],[1]analyte_order!$B:$B,[1]analyte_order!$C:$C)</f>
        <v>335-67-1</v>
      </c>
      <c r="K7209">
        <f>_xlfn.XLOOKUP(Table1_1[[#This Row],[CAS_rn]],[1]analyte_order!$C:$C,[1]analyte_order!$E:$E)</f>
        <v>5</v>
      </c>
      <c r="L7209" s="3">
        <v>0.1565</v>
      </c>
    </row>
    <row r="7210" spans="1:12" x14ac:dyDescent="0.3">
      <c r="A7210" t="s">
        <v>315</v>
      </c>
      <c r="B7210" s="1">
        <v>44427</v>
      </c>
      <c r="C7210" s="1" t="str">
        <f t="shared" si="112"/>
        <v>21231</v>
      </c>
      <c r="D7210" t="s">
        <v>250</v>
      </c>
      <c r="E7210" t="s">
        <v>110</v>
      </c>
      <c r="F7210" t="s">
        <v>111</v>
      </c>
      <c r="G7210">
        <v>27</v>
      </c>
      <c r="H7210">
        <v>291.95</v>
      </c>
      <c r="I7210" t="s">
        <v>12</v>
      </c>
      <c r="J7210" t="str">
        <f>_xlfn.XLOOKUP(Table1_1[[#This Row],[Analyte]],[1]analyte_order!$B:$B,[1]analyte_order!$C:$C)</f>
        <v>375-95-1</v>
      </c>
      <c r="K7210">
        <f>_xlfn.XLOOKUP(Table1_1[[#This Row],[CAS_rn]],[1]analyte_order!$C:$C,[1]analyte_order!$E:$E)</f>
        <v>6</v>
      </c>
      <c r="L7210" s="3">
        <v>9.2999999999999999E-2</v>
      </c>
    </row>
    <row r="7211" spans="1:12" x14ac:dyDescent="0.3">
      <c r="A7211" t="s">
        <v>315</v>
      </c>
      <c r="B7211" s="1">
        <v>44427</v>
      </c>
      <c r="C7211" s="1" t="str">
        <f t="shared" si="112"/>
        <v>21231</v>
      </c>
      <c r="D7211" t="s">
        <v>250</v>
      </c>
      <c r="E7211" t="s">
        <v>110</v>
      </c>
      <c r="F7211" t="s">
        <v>111</v>
      </c>
      <c r="G7211">
        <v>27</v>
      </c>
      <c r="H7211">
        <v>291.95</v>
      </c>
      <c r="I7211" t="s">
        <v>19</v>
      </c>
      <c r="J7211" t="str">
        <f>_xlfn.XLOOKUP(Table1_1[[#This Row],[Analyte]],[1]analyte_order!$B:$B,[1]analyte_order!$C:$C)</f>
        <v>335-76-2</v>
      </c>
      <c r="K7211">
        <f>_xlfn.XLOOKUP(Table1_1[[#This Row],[CAS_rn]],[1]analyte_order!$C:$C,[1]analyte_order!$E:$E)</f>
        <v>7</v>
      </c>
      <c r="L7211" s="3">
        <v>15.4</v>
      </c>
    </row>
    <row r="7212" spans="1:12" x14ac:dyDescent="0.3">
      <c r="A7212" t="s">
        <v>315</v>
      </c>
      <c r="B7212" s="1">
        <v>44427</v>
      </c>
      <c r="C7212" s="1" t="str">
        <f t="shared" si="112"/>
        <v>21231</v>
      </c>
      <c r="D7212" t="s">
        <v>250</v>
      </c>
      <c r="E7212" t="s">
        <v>110</v>
      </c>
      <c r="F7212" t="s">
        <v>111</v>
      </c>
      <c r="G7212">
        <v>27</v>
      </c>
      <c r="H7212">
        <v>291.95</v>
      </c>
      <c r="I7212" t="s">
        <v>20</v>
      </c>
      <c r="J7212" t="str">
        <f>_xlfn.XLOOKUP(Table1_1[[#This Row],[Analyte]],[1]analyte_order!$B:$B,[1]analyte_order!$C:$C)</f>
        <v>2058-94-8</v>
      </c>
      <c r="K7212">
        <f>_xlfn.XLOOKUP(Table1_1[[#This Row],[CAS_rn]],[1]analyte_order!$C:$C,[1]analyte_order!$E:$E)</f>
        <v>8</v>
      </c>
      <c r="L7212" s="3">
        <v>30.1</v>
      </c>
    </row>
    <row r="7213" spans="1:12" x14ac:dyDescent="0.3">
      <c r="A7213" t="s">
        <v>315</v>
      </c>
      <c r="B7213" s="1">
        <v>44427</v>
      </c>
      <c r="C7213" s="1" t="str">
        <f t="shared" si="112"/>
        <v>21231</v>
      </c>
      <c r="D7213" t="s">
        <v>250</v>
      </c>
      <c r="E7213" t="s">
        <v>110</v>
      </c>
      <c r="F7213" t="s">
        <v>111</v>
      </c>
      <c r="G7213">
        <v>27</v>
      </c>
      <c r="H7213">
        <v>291.95</v>
      </c>
      <c r="I7213" t="s">
        <v>21</v>
      </c>
      <c r="J7213" t="str">
        <f>_xlfn.XLOOKUP(Table1_1[[#This Row],[Analyte]],[1]analyte_order!$B:$B,[1]analyte_order!$C:$C)</f>
        <v>307-55-1</v>
      </c>
      <c r="K7213">
        <f>_xlfn.XLOOKUP(Table1_1[[#This Row],[CAS_rn]],[1]analyte_order!$C:$C,[1]analyte_order!$E:$E)</f>
        <v>9</v>
      </c>
      <c r="L7213" s="3">
        <v>39.299999999999997</v>
      </c>
    </row>
    <row r="7214" spans="1:12" x14ac:dyDescent="0.3">
      <c r="A7214" t="s">
        <v>315</v>
      </c>
      <c r="B7214" s="1">
        <v>44427</v>
      </c>
      <c r="C7214" s="1" t="str">
        <f t="shared" si="112"/>
        <v>21231</v>
      </c>
      <c r="D7214" t="s">
        <v>250</v>
      </c>
      <c r="E7214" t="s">
        <v>110</v>
      </c>
      <c r="F7214" t="s">
        <v>111</v>
      </c>
      <c r="G7214">
        <v>27</v>
      </c>
      <c r="H7214">
        <v>291.95</v>
      </c>
      <c r="I7214" t="s">
        <v>22</v>
      </c>
      <c r="J7214" t="str">
        <f>_xlfn.XLOOKUP(Table1_1[[#This Row],[Analyte]],[1]analyte_order!$B:$B,[1]analyte_order!$C:$C)</f>
        <v>72629-94-8</v>
      </c>
      <c r="K7214">
        <f>_xlfn.XLOOKUP(Table1_1[[#This Row],[CAS_rn]],[1]analyte_order!$C:$C,[1]analyte_order!$E:$E)</f>
        <v>10</v>
      </c>
      <c r="L7214" s="3">
        <v>34</v>
      </c>
    </row>
    <row r="7215" spans="1:12" x14ac:dyDescent="0.3">
      <c r="A7215" t="s">
        <v>315</v>
      </c>
      <c r="B7215" s="1">
        <v>44427</v>
      </c>
      <c r="C7215" s="1" t="str">
        <f t="shared" si="112"/>
        <v>21231</v>
      </c>
      <c r="D7215" t="s">
        <v>250</v>
      </c>
      <c r="E7215" t="s">
        <v>110</v>
      </c>
      <c r="F7215" t="s">
        <v>111</v>
      </c>
      <c r="G7215">
        <v>27</v>
      </c>
      <c r="H7215">
        <v>291.95</v>
      </c>
      <c r="I7215" t="s">
        <v>23</v>
      </c>
      <c r="J7215" t="str">
        <f>_xlfn.XLOOKUP(Table1_1[[#This Row],[Analyte]],[1]analyte_order!$B:$B,[1]analyte_order!$C:$C)</f>
        <v>376-06-7</v>
      </c>
      <c r="K7215">
        <f>_xlfn.XLOOKUP(Table1_1[[#This Row],[CAS_rn]],[1]analyte_order!$C:$C,[1]analyte_order!$E:$E)</f>
        <v>11</v>
      </c>
      <c r="L7215" s="3">
        <v>31.4</v>
      </c>
    </row>
    <row r="7216" spans="1:12" x14ac:dyDescent="0.3">
      <c r="A7216" t="s">
        <v>315</v>
      </c>
      <c r="B7216" s="1">
        <v>44427</v>
      </c>
      <c r="C7216" s="1" t="str">
        <f t="shared" si="112"/>
        <v>21231</v>
      </c>
      <c r="D7216" t="s">
        <v>250</v>
      </c>
      <c r="E7216" t="s">
        <v>110</v>
      </c>
      <c r="F7216" t="s">
        <v>111</v>
      </c>
      <c r="G7216">
        <v>27</v>
      </c>
      <c r="H7216">
        <v>291.95</v>
      </c>
      <c r="I7216" t="s">
        <v>24</v>
      </c>
      <c r="J7216" t="str">
        <f>_xlfn.XLOOKUP(Table1_1[[#This Row],[Analyte]],[1]analyte_order!$B:$B,[1]analyte_order!$C:$C)</f>
        <v>67905-19-5</v>
      </c>
      <c r="K7216">
        <f>_xlfn.XLOOKUP(Table1_1[[#This Row],[CAS_rn]],[1]analyte_order!$C:$C,[1]analyte_order!$E:$E)</f>
        <v>12</v>
      </c>
      <c r="L7216" s="3">
        <v>1.1399999999999999</v>
      </c>
    </row>
    <row r="7217" spans="1:12" x14ac:dyDescent="0.3">
      <c r="A7217" t="s">
        <v>315</v>
      </c>
      <c r="B7217" s="1">
        <v>44427</v>
      </c>
      <c r="C7217" s="1" t="str">
        <f t="shared" si="112"/>
        <v>21231</v>
      </c>
      <c r="D7217" t="s">
        <v>250</v>
      </c>
      <c r="E7217" t="s">
        <v>110</v>
      </c>
      <c r="F7217" t="s">
        <v>111</v>
      </c>
      <c r="G7217">
        <v>27</v>
      </c>
      <c r="H7217">
        <v>291.95</v>
      </c>
      <c r="I7217" t="s">
        <v>13</v>
      </c>
      <c r="J7217" t="str">
        <f>_xlfn.XLOOKUP(Table1_1[[#This Row],[Analyte]],[1]analyte_order!$B:$B,[1]analyte_order!$C:$C)</f>
        <v>375-73-5</v>
      </c>
      <c r="K7217">
        <f>_xlfn.XLOOKUP(Table1_1[[#This Row],[CAS_rn]],[1]analyte_order!$C:$C,[1]analyte_order!$E:$E)</f>
        <v>14</v>
      </c>
      <c r="L7217" s="3">
        <v>0.1565</v>
      </c>
    </row>
    <row r="7218" spans="1:12" x14ac:dyDescent="0.3">
      <c r="A7218" t="s">
        <v>315</v>
      </c>
      <c r="B7218" s="1">
        <v>44427</v>
      </c>
      <c r="C7218" s="1" t="str">
        <f t="shared" si="112"/>
        <v>21231</v>
      </c>
      <c r="D7218" t="s">
        <v>250</v>
      </c>
      <c r="E7218" t="s">
        <v>110</v>
      </c>
      <c r="F7218" t="s">
        <v>111</v>
      </c>
      <c r="G7218">
        <v>27</v>
      </c>
      <c r="H7218">
        <v>291.95</v>
      </c>
      <c r="I7218" t="s">
        <v>14</v>
      </c>
      <c r="J7218" t="str">
        <f>_xlfn.XLOOKUP(Table1_1[[#This Row],[Analyte]],[1]analyte_order!$B:$B,[1]analyte_order!$C:$C)</f>
        <v>2706-91-4</v>
      </c>
      <c r="K7218">
        <f>_xlfn.XLOOKUP(Table1_1[[#This Row],[CAS_rn]],[1]analyte_order!$C:$C,[1]analyte_order!$E:$E)</f>
        <v>15</v>
      </c>
      <c r="L7218" s="3">
        <v>0.23300000000000001</v>
      </c>
    </row>
    <row r="7219" spans="1:12" x14ac:dyDescent="0.3">
      <c r="A7219" t="s">
        <v>315</v>
      </c>
      <c r="B7219" s="1">
        <v>44427</v>
      </c>
      <c r="C7219" s="1" t="str">
        <f t="shared" si="112"/>
        <v>21231</v>
      </c>
      <c r="D7219" t="s">
        <v>250</v>
      </c>
      <c r="E7219" t="s">
        <v>110</v>
      </c>
      <c r="F7219" t="s">
        <v>111</v>
      </c>
      <c r="G7219">
        <v>27</v>
      </c>
      <c r="H7219">
        <v>291.95</v>
      </c>
      <c r="I7219" t="s">
        <v>15</v>
      </c>
      <c r="J7219" t="str">
        <f>_xlfn.XLOOKUP(Table1_1[[#This Row],[Analyte]],[1]analyte_order!$B:$B,[1]analyte_order!$C:$C)</f>
        <v>355-46-4</v>
      </c>
      <c r="K7219">
        <f>_xlfn.XLOOKUP(Table1_1[[#This Row],[CAS_rn]],[1]analyte_order!$C:$C,[1]analyte_order!$E:$E)</f>
        <v>16</v>
      </c>
      <c r="L7219" s="3">
        <v>16</v>
      </c>
    </row>
    <row r="7220" spans="1:12" x14ac:dyDescent="0.3">
      <c r="A7220" t="s">
        <v>315</v>
      </c>
      <c r="B7220" s="1">
        <v>44427</v>
      </c>
      <c r="C7220" s="1" t="str">
        <f t="shared" si="112"/>
        <v>21231</v>
      </c>
      <c r="D7220" t="s">
        <v>250</v>
      </c>
      <c r="E7220" t="s">
        <v>110</v>
      </c>
      <c r="F7220" t="s">
        <v>111</v>
      </c>
      <c r="G7220">
        <v>27</v>
      </c>
      <c r="H7220">
        <v>291.95</v>
      </c>
      <c r="I7220" t="s">
        <v>16</v>
      </c>
      <c r="J7220" t="str">
        <f>_xlfn.XLOOKUP(Table1_1[[#This Row],[Analyte]],[1]analyte_order!$B:$B,[1]analyte_order!$C:$C)</f>
        <v>375-92-8</v>
      </c>
      <c r="K7220">
        <f>_xlfn.XLOOKUP(Table1_1[[#This Row],[CAS_rn]],[1]analyte_order!$C:$C,[1]analyte_order!$E:$E)</f>
        <v>17</v>
      </c>
      <c r="L7220" s="3">
        <v>5.19</v>
      </c>
    </row>
    <row r="7221" spans="1:12" x14ac:dyDescent="0.3">
      <c r="A7221" t="s">
        <v>315</v>
      </c>
      <c r="B7221" s="1">
        <v>44427</v>
      </c>
      <c r="C7221" s="1" t="str">
        <f t="shared" si="112"/>
        <v>21231</v>
      </c>
      <c r="D7221" t="s">
        <v>250</v>
      </c>
      <c r="E7221" t="s">
        <v>110</v>
      </c>
      <c r="F7221" t="s">
        <v>111</v>
      </c>
      <c r="G7221">
        <v>27</v>
      </c>
      <c r="H7221">
        <v>291.95</v>
      </c>
      <c r="I7221" t="s">
        <v>17</v>
      </c>
      <c r="J7221" t="str">
        <f>_xlfn.XLOOKUP(Table1_1[[#This Row],[Analyte]],[1]analyte_order!$B:$B,[1]analyte_order!$C:$C)</f>
        <v>1763-23-1</v>
      </c>
      <c r="K7221">
        <f>_xlfn.XLOOKUP(Table1_1[[#This Row],[CAS_rn]],[1]analyte_order!$C:$C,[1]analyte_order!$E:$E)</f>
        <v>18</v>
      </c>
      <c r="L7221" s="3">
        <v>5510</v>
      </c>
    </row>
    <row r="7222" spans="1:12" x14ac:dyDescent="0.3">
      <c r="A7222" t="s">
        <v>315</v>
      </c>
      <c r="B7222" s="1">
        <v>44427</v>
      </c>
      <c r="C7222" s="1" t="str">
        <f t="shared" si="112"/>
        <v>21231</v>
      </c>
      <c r="D7222" t="s">
        <v>250</v>
      </c>
      <c r="E7222" t="s">
        <v>110</v>
      </c>
      <c r="F7222" t="s">
        <v>111</v>
      </c>
      <c r="G7222">
        <v>27</v>
      </c>
      <c r="H7222">
        <v>291.95</v>
      </c>
      <c r="I7222" t="s">
        <v>25</v>
      </c>
      <c r="J7222" t="str">
        <f>_xlfn.XLOOKUP(Table1_1[[#This Row],[Analyte]],[1]analyte_order!$B:$B,[1]analyte_order!$C:$C)</f>
        <v>68259-12-1</v>
      </c>
      <c r="K7222">
        <f>_xlfn.XLOOKUP(Table1_1[[#This Row],[CAS_rn]],[1]analyte_order!$C:$C,[1]analyte_order!$E:$E)</f>
        <v>19</v>
      </c>
      <c r="L7222" s="3">
        <v>50.6</v>
      </c>
    </row>
    <row r="7223" spans="1:12" x14ac:dyDescent="0.3">
      <c r="A7223" t="s">
        <v>315</v>
      </c>
      <c r="B7223" s="1">
        <v>44427</v>
      </c>
      <c r="C7223" s="1" t="str">
        <f t="shared" si="112"/>
        <v>21231</v>
      </c>
      <c r="D7223" t="s">
        <v>250</v>
      </c>
      <c r="E7223" t="s">
        <v>110</v>
      </c>
      <c r="F7223" t="s">
        <v>111</v>
      </c>
      <c r="G7223">
        <v>27</v>
      </c>
      <c r="H7223">
        <v>291.95</v>
      </c>
      <c r="I7223" t="s">
        <v>26</v>
      </c>
      <c r="J7223" t="str">
        <f>_xlfn.XLOOKUP(Table1_1[[#This Row],[Analyte]],[1]analyte_order!$B:$B,[1]analyte_order!$C:$C)</f>
        <v>335-77-3</v>
      </c>
      <c r="K7223">
        <f>_xlfn.XLOOKUP(Table1_1[[#This Row],[CAS_rn]],[1]analyte_order!$C:$C,[1]analyte_order!$E:$E)</f>
        <v>20</v>
      </c>
      <c r="L7223" s="3">
        <v>70.599999999999994</v>
      </c>
    </row>
    <row r="7224" spans="1:12" x14ac:dyDescent="0.3">
      <c r="A7224" t="s">
        <v>315</v>
      </c>
      <c r="B7224" s="1">
        <v>44427</v>
      </c>
      <c r="C7224" s="1" t="str">
        <f t="shared" si="112"/>
        <v>21231</v>
      </c>
      <c r="D7224" t="s">
        <v>250</v>
      </c>
      <c r="E7224" t="s">
        <v>110</v>
      </c>
      <c r="F7224" t="s">
        <v>111</v>
      </c>
      <c r="G7224">
        <v>27</v>
      </c>
      <c r="H7224">
        <v>291.95</v>
      </c>
      <c r="I7224" t="s">
        <v>27</v>
      </c>
      <c r="J7224" t="str">
        <f>_xlfn.XLOOKUP(Table1_1[[#This Row],[Analyte]],[1]analyte_order!$B:$B,[1]analyte_order!$C:$C)</f>
        <v>79780-39-5</v>
      </c>
      <c r="K7224">
        <f>_xlfn.XLOOKUP(Table1_1[[#This Row],[CAS_rn]],[1]analyte_order!$C:$C,[1]analyte_order!$E:$E)</f>
        <v>21</v>
      </c>
      <c r="L7224" s="3">
        <v>29.6</v>
      </c>
    </row>
    <row r="7225" spans="1:12" x14ac:dyDescent="0.3">
      <c r="A7225" t="s">
        <v>315</v>
      </c>
      <c r="B7225" s="1">
        <v>44427</v>
      </c>
      <c r="C7225" s="1" t="str">
        <f t="shared" si="112"/>
        <v>21231</v>
      </c>
      <c r="D7225" t="s">
        <v>250</v>
      </c>
      <c r="E7225" t="s">
        <v>110</v>
      </c>
      <c r="F7225" t="s">
        <v>111</v>
      </c>
      <c r="G7225">
        <v>27</v>
      </c>
      <c r="H7225">
        <v>291.95</v>
      </c>
      <c r="I7225" t="s">
        <v>28</v>
      </c>
      <c r="J7225" t="str">
        <f>_xlfn.XLOOKUP(Table1_1[[#This Row],[Analyte]],[1]analyte_order!$B:$B,[1]analyte_order!$C:$C)</f>
        <v>757124-72-4</v>
      </c>
      <c r="K7225">
        <f>_xlfn.XLOOKUP(Table1_1[[#This Row],[CAS_rn]],[1]analyte_order!$C:$C,[1]analyte_order!$E:$E)</f>
        <v>22</v>
      </c>
      <c r="L7225" s="3">
        <v>0.78</v>
      </c>
    </row>
    <row r="7226" spans="1:12" x14ac:dyDescent="0.3">
      <c r="A7226" t="s">
        <v>315</v>
      </c>
      <c r="B7226" s="1">
        <v>44427</v>
      </c>
      <c r="C7226" s="1" t="str">
        <f t="shared" si="112"/>
        <v>21231</v>
      </c>
      <c r="D7226" t="s">
        <v>250</v>
      </c>
      <c r="E7226" t="s">
        <v>110</v>
      </c>
      <c r="F7226" t="s">
        <v>111</v>
      </c>
      <c r="G7226">
        <v>27</v>
      </c>
      <c r="H7226">
        <v>291.95</v>
      </c>
      <c r="I7226" t="s">
        <v>18</v>
      </c>
      <c r="J7226" t="str">
        <f>_xlfn.XLOOKUP(Table1_1[[#This Row],[Analyte]],[1]analyte_order!$B:$B,[1]analyte_order!$C:$C)</f>
        <v>27619-97-2</v>
      </c>
      <c r="K7226">
        <f>_xlfn.XLOOKUP(Table1_1[[#This Row],[CAS_rn]],[1]analyte_order!$C:$C,[1]analyte_order!$E:$E)</f>
        <v>23</v>
      </c>
      <c r="L7226" s="3">
        <v>0.1565</v>
      </c>
    </row>
    <row r="7227" spans="1:12" x14ac:dyDescent="0.3">
      <c r="A7227" t="s">
        <v>315</v>
      </c>
      <c r="B7227" s="1">
        <v>44427</v>
      </c>
      <c r="C7227" s="1" t="str">
        <f t="shared" si="112"/>
        <v>21231</v>
      </c>
      <c r="D7227" t="s">
        <v>250</v>
      </c>
      <c r="E7227" t="s">
        <v>110</v>
      </c>
      <c r="F7227" t="s">
        <v>111</v>
      </c>
      <c r="G7227">
        <v>27</v>
      </c>
      <c r="H7227">
        <v>291.95</v>
      </c>
      <c r="I7227" t="s">
        <v>29</v>
      </c>
      <c r="J7227" t="str">
        <f>_xlfn.XLOOKUP(Table1_1[[#This Row],[Analyte]],[1]analyte_order!$B:$B,[1]analyte_order!$C:$C)</f>
        <v>39108-34-4</v>
      </c>
      <c r="K7227">
        <f>_xlfn.XLOOKUP(Table1_1[[#This Row],[CAS_rn]],[1]analyte_order!$C:$C,[1]analyte_order!$E:$E)</f>
        <v>24</v>
      </c>
      <c r="L7227" s="3">
        <v>2.36</v>
      </c>
    </row>
    <row r="7228" spans="1:12" x14ac:dyDescent="0.3">
      <c r="A7228" t="s">
        <v>315</v>
      </c>
      <c r="B7228" s="1">
        <v>44427</v>
      </c>
      <c r="C7228" s="1" t="str">
        <f t="shared" si="112"/>
        <v>21231</v>
      </c>
      <c r="D7228" t="s">
        <v>250</v>
      </c>
      <c r="E7228" t="s">
        <v>110</v>
      </c>
      <c r="F7228" t="s">
        <v>111</v>
      </c>
      <c r="G7228">
        <v>27</v>
      </c>
      <c r="H7228">
        <v>291.95</v>
      </c>
      <c r="I7228" t="s">
        <v>30</v>
      </c>
      <c r="J7228" t="str">
        <f>_xlfn.XLOOKUP(Table1_1[[#This Row],[Analyte]],[1]analyte_order!$B:$B,[1]analyte_order!$C:$C)</f>
        <v>120226-60-0</v>
      </c>
      <c r="K7228">
        <f>_xlfn.XLOOKUP(Table1_1[[#This Row],[CAS_rn]],[1]analyte_order!$C:$C,[1]analyte_order!$E:$E)</f>
        <v>25</v>
      </c>
      <c r="L7228" s="3">
        <v>8.5399999999999991</v>
      </c>
    </row>
    <row r="7229" spans="1:12" x14ac:dyDescent="0.3">
      <c r="A7229" t="s">
        <v>315</v>
      </c>
      <c r="B7229" s="1">
        <v>44427</v>
      </c>
      <c r="C7229" s="1" t="str">
        <f t="shared" si="112"/>
        <v>21231</v>
      </c>
      <c r="D7229" t="s">
        <v>250</v>
      </c>
      <c r="E7229" t="s">
        <v>110</v>
      </c>
      <c r="F7229" t="s">
        <v>111</v>
      </c>
      <c r="G7229">
        <v>27</v>
      </c>
      <c r="H7229">
        <v>291.95</v>
      </c>
      <c r="I7229" t="s">
        <v>31</v>
      </c>
      <c r="J7229" t="str">
        <f>_xlfn.XLOOKUP(Table1_1[[#This Row],[Analyte]],[1]analyte_order!$B:$B,[1]analyte_order!$C:$C)</f>
        <v>2355-31-9</v>
      </c>
      <c r="K7229">
        <f>_xlfn.XLOOKUP(Table1_1[[#This Row],[CAS_rn]],[1]analyte_order!$C:$C,[1]analyte_order!$E:$E)</f>
        <v>26</v>
      </c>
      <c r="L7229" s="3">
        <v>0.39050000000000001</v>
      </c>
    </row>
    <row r="7230" spans="1:12" x14ac:dyDescent="0.3">
      <c r="A7230" t="s">
        <v>315</v>
      </c>
      <c r="B7230" s="1">
        <v>44427</v>
      </c>
      <c r="C7230" s="1" t="str">
        <f t="shared" si="112"/>
        <v>21231</v>
      </c>
      <c r="D7230" t="s">
        <v>250</v>
      </c>
      <c r="E7230" t="s">
        <v>110</v>
      </c>
      <c r="F7230" t="s">
        <v>111</v>
      </c>
      <c r="G7230">
        <v>27</v>
      </c>
      <c r="H7230">
        <v>291.95</v>
      </c>
      <c r="I7230" t="s">
        <v>32</v>
      </c>
      <c r="J7230" t="str">
        <f>_xlfn.XLOOKUP(Table1_1[[#This Row],[Analyte]],[1]analyte_order!$B:$B,[1]analyte_order!$C:$C)</f>
        <v>2991-50-6</v>
      </c>
      <c r="K7230">
        <f>_xlfn.XLOOKUP(Table1_1[[#This Row],[CAS_rn]],[1]analyte_order!$C:$C,[1]analyte_order!$E:$E)</f>
        <v>27</v>
      </c>
      <c r="L7230" s="3">
        <v>0.1565</v>
      </c>
    </row>
    <row r="7231" spans="1:12" x14ac:dyDescent="0.3">
      <c r="A7231" t="s">
        <v>315</v>
      </c>
      <c r="B7231" s="1">
        <v>44427</v>
      </c>
      <c r="C7231" s="1" t="str">
        <f t="shared" si="112"/>
        <v>21231</v>
      </c>
      <c r="D7231" t="s">
        <v>250</v>
      </c>
      <c r="E7231" t="s">
        <v>110</v>
      </c>
      <c r="F7231" t="s">
        <v>111</v>
      </c>
      <c r="G7231">
        <v>27</v>
      </c>
      <c r="H7231">
        <v>291.95</v>
      </c>
      <c r="I7231" t="s">
        <v>33</v>
      </c>
      <c r="J7231" t="str">
        <f>_xlfn.XLOOKUP(Table1_1[[#This Row],[Analyte]],[1]analyte_order!$B:$B,[1]analyte_order!$C:$C)</f>
        <v>754-91-6</v>
      </c>
      <c r="K7231">
        <f>_xlfn.XLOOKUP(Table1_1[[#This Row],[CAS_rn]],[1]analyte_order!$C:$C,[1]analyte_order!$E:$E)</f>
        <v>28</v>
      </c>
      <c r="L7231" s="3">
        <v>4.82</v>
      </c>
    </row>
    <row r="7232" spans="1:12" x14ac:dyDescent="0.3">
      <c r="A7232" t="s">
        <v>315</v>
      </c>
      <c r="B7232" s="1">
        <v>44427</v>
      </c>
      <c r="C7232" s="1" t="str">
        <f t="shared" si="112"/>
        <v>21231</v>
      </c>
      <c r="D7232" t="s">
        <v>250</v>
      </c>
      <c r="E7232" t="s">
        <v>110</v>
      </c>
      <c r="F7232" t="s">
        <v>111</v>
      </c>
      <c r="G7232">
        <v>27</v>
      </c>
      <c r="H7232">
        <v>291.95</v>
      </c>
      <c r="I7232" t="s">
        <v>34</v>
      </c>
      <c r="J7232" t="str">
        <f>_xlfn.XLOOKUP(Table1_1[[#This Row],[Analyte]],[1]analyte_order!$B:$B,[1]analyte_order!$C:$C)</f>
        <v>2806-24-8</v>
      </c>
      <c r="K7232">
        <f>_xlfn.XLOOKUP(Table1_1[[#This Row],[CAS_rn]],[1]analyte_order!$C:$C,[1]analyte_order!$E:$E)</f>
        <v>29</v>
      </c>
      <c r="L7232" s="3">
        <v>0.39050000000000001</v>
      </c>
    </row>
    <row r="7233" spans="1:12" x14ac:dyDescent="0.3">
      <c r="A7233" t="s">
        <v>315</v>
      </c>
      <c r="B7233" s="1">
        <v>44427</v>
      </c>
      <c r="C7233" s="1" t="str">
        <f t="shared" si="112"/>
        <v>21231</v>
      </c>
      <c r="D7233" t="s">
        <v>250</v>
      </c>
      <c r="E7233" t="s">
        <v>110</v>
      </c>
      <c r="F7233" t="s">
        <v>111</v>
      </c>
      <c r="G7233">
        <v>27</v>
      </c>
      <c r="H7233">
        <v>291.95</v>
      </c>
      <c r="I7233" t="s">
        <v>35</v>
      </c>
      <c r="J7233" t="str">
        <f>_xlfn.XLOOKUP(Table1_1[[#This Row],[Analyte]],[1]analyte_order!$B:$B,[1]analyte_order!$C:$C)</f>
        <v>31506-32-8</v>
      </c>
      <c r="K7233">
        <f>_xlfn.XLOOKUP(Table1_1[[#This Row],[CAS_rn]],[1]analyte_order!$C:$C,[1]analyte_order!$E:$E)</f>
        <v>30</v>
      </c>
      <c r="L7233" s="3">
        <v>0.78</v>
      </c>
    </row>
    <row r="7234" spans="1:12" x14ac:dyDescent="0.3">
      <c r="A7234" t="s">
        <v>315</v>
      </c>
      <c r="B7234" s="1">
        <v>44427</v>
      </c>
      <c r="C7234" s="1" t="str">
        <f t="shared" ref="C7234:C7297" si="113">TEXT(B7234,"yy")&amp;TEXT((B7234-DATEVALUE("1/1/"&amp;TEXT(B7234,"yy"))+1),"000")</f>
        <v>21231</v>
      </c>
      <c r="D7234" t="s">
        <v>250</v>
      </c>
      <c r="E7234" t="s">
        <v>110</v>
      </c>
      <c r="F7234" t="s">
        <v>111</v>
      </c>
      <c r="G7234">
        <v>27</v>
      </c>
      <c r="H7234">
        <v>291.95</v>
      </c>
      <c r="I7234" t="s">
        <v>36</v>
      </c>
      <c r="J7234" t="str">
        <f>_xlfn.XLOOKUP(Table1_1[[#This Row],[Analyte]],[1]analyte_order!$B:$B,[1]analyte_order!$C:$C)</f>
        <v>4151-50-2</v>
      </c>
      <c r="K7234">
        <f>_xlfn.XLOOKUP(Table1_1[[#This Row],[CAS_rn]],[1]analyte_order!$C:$C,[1]analyte_order!$E:$E)</f>
        <v>31</v>
      </c>
      <c r="L7234" s="3">
        <v>0.1565</v>
      </c>
    </row>
    <row r="7235" spans="1:12" x14ac:dyDescent="0.3">
      <c r="A7235" t="s">
        <v>315</v>
      </c>
      <c r="B7235" s="1">
        <v>44427</v>
      </c>
      <c r="C7235" s="1" t="str">
        <f t="shared" si="113"/>
        <v>21231</v>
      </c>
      <c r="D7235" t="s">
        <v>250</v>
      </c>
      <c r="E7235" t="s">
        <v>110</v>
      </c>
      <c r="F7235" t="s">
        <v>111</v>
      </c>
      <c r="G7235">
        <v>27</v>
      </c>
      <c r="H7235">
        <v>291.95</v>
      </c>
      <c r="I7235" t="s">
        <v>37</v>
      </c>
      <c r="J7235" t="str">
        <f>_xlfn.XLOOKUP(Table1_1[[#This Row],[Analyte]],[1]analyte_order!$B:$B,[1]analyte_order!$C:$C)</f>
        <v>13252-13-6</v>
      </c>
      <c r="K7235">
        <f>_xlfn.XLOOKUP(Table1_1[[#This Row],[CAS_rn]],[1]analyte_order!$C:$C,[1]analyte_order!$E:$E)</f>
        <v>34</v>
      </c>
      <c r="L7235" s="3">
        <v>0.1565</v>
      </c>
    </row>
    <row r="7236" spans="1:12" x14ac:dyDescent="0.3">
      <c r="A7236" t="s">
        <v>315</v>
      </c>
      <c r="B7236" s="1">
        <v>44427</v>
      </c>
      <c r="C7236" s="1" t="str">
        <f t="shared" si="113"/>
        <v>21231</v>
      </c>
      <c r="D7236" t="s">
        <v>250</v>
      </c>
      <c r="E7236" t="s">
        <v>110</v>
      </c>
      <c r="F7236" t="s">
        <v>111</v>
      </c>
      <c r="G7236">
        <v>27</v>
      </c>
      <c r="H7236">
        <v>291.95</v>
      </c>
      <c r="I7236" t="s">
        <v>38</v>
      </c>
      <c r="J7236" t="str">
        <f>_xlfn.XLOOKUP(Table1_1[[#This Row],[Analyte]],[1]analyte_order!$B:$B,[1]analyte_order!$C:$C)</f>
        <v>919005-14-4</v>
      </c>
      <c r="K7236">
        <f>_xlfn.XLOOKUP(Table1_1[[#This Row],[CAS_rn]],[1]analyte_order!$C:$C,[1]analyte_order!$E:$E)</f>
        <v>35</v>
      </c>
      <c r="L7236" s="3">
        <v>0.1565</v>
      </c>
    </row>
    <row r="7237" spans="1:12" x14ac:dyDescent="0.3">
      <c r="A7237" t="s">
        <v>315</v>
      </c>
      <c r="B7237" s="1">
        <v>44427</v>
      </c>
      <c r="C7237" s="1" t="str">
        <f t="shared" si="113"/>
        <v>21231</v>
      </c>
      <c r="D7237" t="s">
        <v>250</v>
      </c>
      <c r="E7237" t="s">
        <v>110</v>
      </c>
      <c r="F7237" t="s">
        <v>111</v>
      </c>
      <c r="G7237">
        <v>27</v>
      </c>
      <c r="H7237">
        <v>291.95</v>
      </c>
      <c r="I7237" t="s">
        <v>39</v>
      </c>
      <c r="J7237" t="str">
        <f>_xlfn.XLOOKUP(Table1_1[[#This Row],[Analyte]],[1]analyte_order!$B:$B,[1]analyte_order!$C:$C)</f>
        <v>756426-58-1</v>
      </c>
      <c r="K7237">
        <f>_xlfn.XLOOKUP(Table1_1[[#This Row],[CAS_rn]],[1]analyte_order!$C:$C,[1]analyte_order!$E:$E)</f>
        <v>36</v>
      </c>
      <c r="L7237" s="3">
        <v>0.78</v>
      </c>
    </row>
    <row r="7238" spans="1:12" x14ac:dyDescent="0.3">
      <c r="A7238" t="s">
        <v>315</v>
      </c>
      <c r="B7238" s="1">
        <v>44427</v>
      </c>
      <c r="C7238" s="1" t="str">
        <f t="shared" si="113"/>
        <v>21231</v>
      </c>
      <c r="D7238" t="s">
        <v>250</v>
      </c>
      <c r="E7238" t="s">
        <v>110</v>
      </c>
      <c r="F7238" t="s">
        <v>111</v>
      </c>
      <c r="G7238">
        <v>27</v>
      </c>
      <c r="H7238">
        <v>291.95</v>
      </c>
      <c r="I7238" t="s">
        <v>40</v>
      </c>
      <c r="J7238" t="str">
        <f>_xlfn.XLOOKUP(Table1_1[[#This Row],[Analyte]],[1]analyte_order!$B:$B,[1]analyte_order!$C:$C)</f>
        <v>763051-92-9</v>
      </c>
      <c r="K7238">
        <f>_xlfn.XLOOKUP(Table1_1[[#This Row],[CAS_rn]],[1]analyte_order!$C:$C,[1]analyte_order!$E:$E)</f>
        <v>37</v>
      </c>
      <c r="L7238" s="3">
        <v>0.78</v>
      </c>
    </row>
    <row r="7239" spans="1:12" x14ac:dyDescent="0.3">
      <c r="A7239" t="s">
        <v>315</v>
      </c>
      <c r="B7239" s="1">
        <v>44427</v>
      </c>
      <c r="C7239" s="1" t="str">
        <f t="shared" si="113"/>
        <v>21231</v>
      </c>
      <c r="D7239" t="s">
        <v>250</v>
      </c>
      <c r="E7239" t="s">
        <v>110</v>
      </c>
      <c r="F7239" t="s">
        <v>111</v>
      </c>
      <c r="G7239">
        <v>27</v>
      </c>
      <c r="H7239">
        <v>291.95</v>
      </c>
      <c r="I7239" t="s">
        <v>41</v>
      </c>
      <c r="J7239" t="str">
        <f>_xlfn.XLOOKUP(Table1_1[[#This Row],[Analyte]],[1]analyte_order!$B:$B,[1]analyte_order!$C:$C)</f>
        <v>356-02-5</v>
      </c>
      <c r="K7239">
        <f>_xlfn.XLOOKUP(Table1_1[[#This Row],[CAS_rn]],[1]analyte_order!$C:$C,[1]analyte_order!$E:$E)</f>
        <v>38</v>
      </c>
      <c r="L7239" s="3">
        <v>1.5649999999999999</v>
      </c>
    </row>
    <row r="7240" spans="1:12" x14ac:dyDescent="0.3">
      <c r="A7240" t="s">
        <v>315</v>
      </c>
      <c r="B7240" s="1">
        <v>44427</v>
      </c>
      <c r="C7240" s="1" t="str">
        <f t="shared" si="113"/>
        <v>21231</v>
      </c>
      <c r="D7240" t="s">
        <v>250</v>
      </c>
      <c r="E7240" t="s">
        <v>110</v>
      </c>
      <c r="F7240" t="s">
        <v>111</v>
      </c>
      <c r="G7240">
        <v>27</v>
      </c>
      <c r="H7240">
        <v>291.95</v>
      </c>
      <c r="I7240" t="s">
        <v>42</v>
      </c>
      <c r="J7240" t="str">
        <f>_xlfn.XLOOKUP(Table1_1[[#This Row],[Analyte]],[1]analyte_order!$B:$B,[1]analyte_order!$C:$C)</f>
        <v>914637-49-3</v>
      </c>
      <c r="K7240">
        <f>_xlfn.XLOOKUP(Table1_1[[#This Row],[CAS_rn]],[1]analyte_order!$C:$C,[1]analyte_order!$E:$E)</f>
        <v>39</v>
      </c>
      <c r="L7240" s="3">
        <v>0.78</v>
      </c>
    </row>
    <row r="7241" spans="1:12" x14ac:dyDescent="0.3">
      <c r="A7241" t="s">
        <v>315</v>
      </c>
      <c r="B7241" s="1">
        <v>44427</v>
      </c>
      <c r="C7241" s="1" t="str">
        <f t="shared" si="113"/>
        <v>21231</v>
      </c>
      <c r="D7241" t="s">
        <v>250</v>
      </c>
      <c r="E7241" t="s">
        <v>110</v>
      </c>
      <c r="F7241" t="s">
        <v>111</v>
      </c>
      <c r="G7241">
        <v>27</v>
      </c>
      <c r="H7241">
        <v>291.95</v>
      </c>
      <c r="I7241" t="s">
        <v>43</v>
      </c>
      <c r="J7241" t="str">
        <f>_xlfn.XLOOKUP(Table1_1[[#This Row],[Analyte]],[1]analyte_order!$B:$B,[1]analyte_order!$C:$C)</f>
        <v>812-70-4</v>
      </c>
      <c r="K7241">
        <f>_xlfn.XLOOKUP(Table1_1[[#This Row],[CAS_rn]],[1]analyte_order!$C:$C,[1]analyte_order!$E:$E)</f>
        <v>40</v>
      </c>
      <c r="L7241" s="3">
        <v>0.39050000000000001</v>
      </c>
    </row>
    <row r="7242" spans="1:12" x14ac:dyDescent="0.3">
      <c r="A7242" t="s">
        <v>315</v>
      </c>
      <c r="B7242" s="1">
        <v>44427</v>
      </c>
      <c r="C7242" s="1" t="str">
        <f t="shared" si="113"/>
        <v>21231</v>
      </c>
      <c r="D7242" t="s">
        <v>250</v>
      </c>
      <c r="E7242" t="s">
        <v>110</v>
      </c>
      <c r="F7242" t="s">
        <v>111</v>
      </c>
      <c r="G7242">
        <v>27</v>
      </c>
      <c r="H7242">
        <v>291.95</v>
      </c>
      <c r="I7242" t="s">
        <v>44</v>
      </c>
      <c r="J7242" t="str">
        <f>_xlfn.XLOOKUP(Table1_1[[#This Row],[Analyte]],[1]analyte_order!$B:$B,[1]analyte_order!$C:$C)</f>
        <v>53826-12-3</v>
      </c>
      <c r="K7242">
        <f>_xlfn.XLOOKUP(Table1_1[[#This Row],[CAS_rn]],[1]analyte_order!$C:$C,[1]analyte_order!$E:$E)</f>
        <v>41</v>
      </c>
      <c r="L7242" s="3">
        <v>0.39050000000000001</v>
      </c>
    </row>
    <row r="7243" spans="1:12" x14ac:dyDescent="0.3">
      <c r="A7243" t="s">
        <v>315</v>
      </c>
      <c r="B7243" s="1">
        <v>44427</v>
      </c>
      <c r="C7243" s="1" t="str">
        <f t="shared" si="113"/>
        <v>21231</v>
      </c>
      <c r="D7243" t="s">
        <v>250</v>
      </c>
      <c r="E7243" t="s">
        <v>110</v>
      </c>
      <c r="F7243" t="s">
        <v>111</v>
      </c>
      <c r="G7243">
        <v>27</v>
      </c>
      <c r="H7243">
        <v>291.95</v>
      </c>
      <c r="I7243" t="s">
        <v>45</v>
      </c>
      <c r="J7243" t="str">
        <f>_xlfn.XLOOKUP(Table1_1[[#This Row],[Analyte]],[1]analyte_order!$B:$B,[1]analyte_order!$C:$C)</f>
        <v>27854-31-5</v>
      </c>
      <c r="K7243">
        <f>_xlfn.XLOOKUP(Table1_1[[#This Row],[CAS_rn]],[1]analyte_order!$C:$C,[1]analyte_order!$E:$E)</f>
        <v>42</v>
      </c>
      <c r="L7243" s="3">
        <v>6.56</v>
      </c>
    </row>
    <row r="7244" spans="1:12" x14ac:dyDescent="0.3">
      <c r="A7244" t="s">
        <v>315</v>
      </c>
      <c r="B7244" s="1">
        <v>44427</v>
      </c>
      <c r="C7244" s="1" t="str">
        <f t="shared" si="113"/>
        <v>21231</v>
      </c>
      <c r="D7244" t="s">
        <v>250</v>
      </c>
      <c r="E7244" t="s">
        <v>110</v>
      </c>
      <c r="F7244" t="s">
        <v>111</v>
      </c>
      <c r="G7244">
        <v>27</v>
      </c>
      <c r="H7244">
        <v>291.95</v>
      </c>
      <c r="I7244" t="s">
        <v>46</v>
      </c>
      <c r="J7244" t="str">
        <f>_xlfn.XLOOKUP(Table1_1[[#This Row],[Analyte]],[1]analyte_order!$B:$B,[1]analyte_order!$C:$C)</f>
        <v>53826-13-4</v>
      </c>
      <c r="K7244">
        <f>_xlfn.XLOOKUP(Table1_1[[#This Row],[CAS_rn]],[1]analyte_order!$C:$C,[1]analyte_order!$E:$E)</f>
        <v>43</v>
      </c>
      <c r="L7244" s="3">
        <v>0.93</v>
      </c>
    </row>
    <row r="7245" spans="1:12" x14ac:dyDescent="0.3">
      <c r="A7245" t="s">
        <v>315</v>
      </c>
      <c r="B7245" s="1">
        <v>44427</v>
      </c>
      <c r="C7245" s="1" t="str">
        <f t="shared" si="113"/>
        <v>21231</v>
      </c>
      <c r="D7245" t="s">
        <v>250</v>
      </c>
      <c r="E7245" t="s">
        <v>110</v>
      </c>
      <c r="F7245" t="s">
        <v>111</v>
      </c>
      <c r="G7245">
        <v>27</v>
      </c>
      <c r="H7245">
        <v>291.95</v>
      </c>
      <c r="I7245" t="s">
        <v>47</v>
      </c>
      <c r="J7245" t="str">
        <f>_xlfn.XLOOKUP(Table1_1[[#This Row],[Analyte]],[1]analyte_order!$B:$B,[1]analyte_order!$C:$C)</f>
        <v>161094-75-3</v>
      </c>
      <c r="K7245">
        <f>_xlfn.XLOOKUP(Table1_1[[#This Row],[CAS_rn]],[1]analyte_order!$C:$C,[1]analyte_order!$E:$E)</f>
        <v>44</v>
      </c>
      <c r="L7245" s="3">
        <v>0.1565</v>
      </c>
    </row>
    <row r="7246" spans="1:12" x14ac:dyDescent="0.3">
      <c r="A7246" t="s">
        <v>315</v>
      </c>
      <c r="B7246" s="1">
        <v>44427</v>
      </c>
      <c r="C7246" s="1" t="str">
        <f t="shared" si="113"/>
        <v>21231</v>
      </c>
      <c r="D7246" t="s">
        <v>250</v>
      </c>
      <c r="E7246" t="s">
        <v>110</v>
      </c>
      <c r="F7246" t="s">
        <v>111</v>
      </c>
      <c r="G7246">
        <v>27</v>
      </c>
      <c r="H7246">
        <v>291.95</v>
      </c>
      <c r="I7246" t="s">
        <v>48</v>
      </c>
      <c r="J7246" t="str">
        <f>_xlfn.XLOOKUP(Table1_1[[#This Row],[Analyte]],[1]analyte_order!$B:$B,[1]analyte_order!$C:$C)</f>
        <v>70887-84-2</v>
      </c>
      <c r="K7246">
        <f>_xlfn.XLOOKUP(Table1_1[[#This Row],[CAS_rn]],[1]analyte_order!$C:$C,[1]analyte_order!$E:$E)</f>
        <v>45</v>
      </c>
      <c r="L7246" s="3">
        <v>0.1565</v>
      </c>
    </row>
    <row r="7247" spans="1:12" x14ac:dyDescent="0.3">
      <c r="A7247" t="s">
        <v>315</v>
      </c>
      <c r="B7247" s="1">
        <v>44427</v>
      </c>
      <c r="C7247" s="1" t="str">
        <f t="shared" si="113"/>
        <v>21231</v>
      </c>
      <c r="D7247" t="s">
        <v>250</v>
      </c>
      <c r="E7247" t="s">
        <v>110</v>
      </c>
      <c r="F7247" t="s">
        <v>111</v>
      </c>
      <c r="G7247">
        <v>27</v>
      </c>
      <c r="H7247">
        <v>291.95</v>
      </c>
      <c r="I7247" t="s">
        <v>49</v>
      </c>
      <c r="J7247" t="str">
        <f>_xlfn.XLOOKUP(Table1_1[[#This Row],[Analyte]],[1]analyte_order!$B:$B,[1]analyte_order!$C:$C)</f>
        <v>57677-95-9</v>
      </c>
      <c r="K7247">
        <f>_xlfn.XLOOKUP(Table1_1[[#This Row],[CAS_rn]],[1]analyte_order!$C:$C,[1]analyte_order!$E:$E)</f>
        <v>46</v>
      </c>
      <c r="L7247" s="3">
        <v>0.1565</v>
      </c>
    </row>
    <row r="7248" spans="1:12" x14ac:dyDescent="0.3">
      <c r="A7248" t="s">
        <v>315</v>
      </c>
      <c r="B7248" s="1">
        <v>44427</v>
      </c>
      <c r="C7248" s="1" t="str">
        <f t="shared" si="113"/>
        <v>21231</v>
      </c>
      <c r="D7248" t="s">
        <v>250</v>
      </c>
      <c r="E7248" t="s">
        <v>110</v>
      </c>
      <c r="F7248" t="s">
        <v>111</v>
      </c>
      <c r="G7248">
        <v>27</v>
      </c>
      <c r="H7248">
        <v>291.95</v>
      </c>
      <c r="I7248" t="s">
        <v>50</v>
      </c>
      <c r="J7248" t="str">
        <f>_xlfn.XLOOKUP(Table1_1[[#This Row],[Analyte]],[1]analyte_order!$B:$B,[1]analyte_order!$C:$C)</f>
        <v>30334-69-1</v>
      </c>
      <c r="K7248">
        <f>_xlfn.XLOOKUP(Table1_1[[#This Row],[CAS_rn]],[1]analyte_order!$C:$C,[1]analyte_order!$E:$E)</f>
        <v>51</v>
      </c>
      <c r="L7248" s="3">
        <v>13.3</v>
      </c>
    </row>
    <row r="7249" spans="1:12" x14ac:dyDescent="0.3">
      <c r="A7249" t="s">
        <v>315</v>
      </c>
      <c r="B7249" s="1">
        <v>44427</v>
      </c>
      <c r="C7249" s="1" t="str">
        <f t="shared" si="113"/>
        <v>21231</v>
      </c>
      <c r="D7249" t="s">
        <v>250</v>
      </c>
      <c r="E7249" t="s">
        <v>110</v>
      </c>
      <c r="F7249" t="s">
        <v>111</v>
      </c>
      <c r="G7249">
        <v>27</v>
      </c>
      <c r="H7249">
        <v>291.95</v>
      </c>
      <c r="I7249" t="s">
        <v>51</v>
      </c>
      <c r="J7249" t="str">
        <f>_xlfn.XLOOKUP(Table1_1[[#This Row],[Analyte]],[1]analyte_order!$B:$B,[1]analyte_order!$C:$C)</f>
        <v>41997-13-1</v>
      </c>
      <c r="K7249">
        <f>_xlfn.XLOOKUP(Table1_1[[#This Row],[CAS_rn]],[1]analyte_order!$C:$C,[1]analyte_order!$E:$E)</f>
        <v>52</v>
      </c>
      <c r="L7249" s="3">
        <v>5.65</v>
      </c>
    </row>
    <row r="7250" spans="1:12" x14ac:dyDescent="0.3">
      <c r="A7250" t="s">
        <v>315</v>
      </c>
      <c r="B7250" s="1">
        <v>44427</v>
      </c>
      <c r="C7250" s="1" t="str">
        <f t="shared" si="113"/>
        <v>21231</v>
      </c>
      <c r="D7250" t="s">
        <v>250</v>
      </c>
      <c r="E7250" t="s">
        <v>110</v>
      </c>
      <c r="F7250" t="s">
        <v>111</v>
      </c>
      <c r="G7250">
        <v>27</v>
      </c>
      <c r="H7250">
        <v>291.95</v>
      </c>
      <c r="I7250" t="s">
        <v>52</v>
      </c>
      <c r="J7250" t="str">
        <f>_xlfn.XLOOKUP(Table1_1[[#This Row],[Analyte]],[1]analyte_order!$B:$B,[1]analyte_order!$C:$C)</f>
        <v>423-41-6</v>
      </c>
      <c r="K7250">
        <f>_xlfn.XLOOKUP(Table1_1[[#This Row],[CAS_rn]],[1]analyte_order!$C:$C,[1]analyte_order!$E:$E)</f>
        <v>53</v>
      </c>
      <c r="L7250" s="3">
        <v>0.78</v>
      </c>
    </row>
    <row r="7251" spans="1:12" x14ac:dyDescent="0.3">
      <c r="A7251" t="s">
        <v>315</v>
      </c>
      <c r="B7251" s="1">
        <v>44427</v>
      </c>
      <c r="C7251" s="1" t="str">
        <f t="shared" si="113"/>
        <v>21231</v>
      </c>
      <c r="D7251" t="s">
        <v>250</v>
      </c>
      <c r="E7251" t="s">
        <v>110</v>
      </c>
      <c r="F7251" t="s">
        <v>111</v>
      </c>
      <c r="G7251">
        <v>27</v>
      </c>
      <c r="H7251">
        <v>291.95</v>
      </c>
      <c r="I7251" t="s">
        <v>53</v>
      </c>
      <c r="J7251" t="str">
        <f>_xlfn.XLOOKUP(Table1_1[[#This Row],[Analyte]],[1]analyte_order!$B:$B,[1]analyte_order!$C:$C)</f>
        <v>777011-38-8</v>
      </c>
      <c r="K7251">
        <f>_xlfn.XLOOKUP(Table1_1[[#This Row],[CAS_rn]],[1]analyte_order!$C:$C,[1]analyte_order!$E:$E)</f>
        <v>54</v>
      </c>
      <c r="L7251" s="3">
        <v>9.6199999999999992</v>
      </c>
    </row>
    <row r="7252" spans="1:12" x14ac:dyDescent="0.3">
      <c r="A7252" t="s">
        <v>315</v>
      </c>
      <c r="B7252" s="1">
        <v>44427</v>
      </c>
      <c r="C7252" s="1" t="str">
        <f t="shared" si="113"/>
        <v>21231</v>
      </c>
      <c r="D7252" t="s">
        <v>250</v>
      </c>
      <c r="E7252" t="s">
        <v>110</v>
      </c>
      <c r="F7252" t="s">
        <v>111</v>
      </c>
      <c r="G7252">
        <v>27</v>
      </c>
      <c r="H7252">
        <v>291.95</v>
      </c>
      <c r="I7252" t="s">
        <v>54</v>
      </c>
      <c r="J7252" t="str">
        <f>_xlfn.XLOOKUP(Table1_1[[#This Row],[Analyte]],[1]analyte_order!$B:$B,[1]analyte_order!$C:$C)</f>
        <v>646-83-3</v>
      </c>
      <c r="K7252">
        <f>_xlfn.XLOOKUP(Table1_1[[#This Row],[CAS_rn]],[1]analyte_order!$C:$C,[1]analyte_order!$E:$E)</f>
        <v>55</v>
      </c>
      <c r="L7252" s="3">
        <v>0.1565</v>
      </c>
    </row>
    <row r="7253" spans="1:12" x14ac:dyDescent="0.3">
      <c r="A7253" t="s">
        <v>315</v>
      </c>
      <c r="B7253" s="1">
        <v>44427</v>
      </c>
      <c r="C7253" s="1" t="str">
        <f t="shared" si="113"/>
        <v>21231</v>
      </c>
      <c r="D7253" t="s">
        <v>250</v>
      </c>
      <c r="E7253" t="s">
        <v>110</v>
      </c>
      <c r="F7253" t="s">
        <v>111</v>
      </c>
      <c r="G7253">
        <v>27</v>
      </c>
      <c r="H7253">
        <v>291.95</v>
      </c>
      <c r="I7253" t="s">
        <v>55</v>
      </c>
      <c r="J7253" t="str">
        <f>_xlfn.XLOOKUP(Table1_1[[#This Row],[Analyte]],[1]analyte_order!$B:$B,[1]analyte_order!$C:$C)</f>
        <v>678-41-1</v>
      </c>
      <c r="K7253">
        <f>_xlfn.XLOOKUP(Table1_1[[#This Row],[CAS_rn]],[1]analyte_order!$C:$C,[1]analyte_order!$E:$E)</f>
        <v>56</v>
      </c>
      <c r="L7253" s="3">
        <v>0.1565</v>
      </c>
    </row>
    <row r="7254" spans="1:12" x14ac:dyDescent="0.3">
      <c r="A7254" t="s">
        <v>315</v>
      </c>
      <c r="B7254" s="1">
        <v>44427</v>
      </c>
      <c r="C7254" s="1" t="str">
        <f t="shared" si="113"/>
        <v>21231</v>
      </c>
      <c r="D7254" t="s">
        <v>250</v>
      </c>
      <c r="E7254" t="s">
        <v>110</v>
      </c>
      <c r="F7254" t="s">
        <v>111</v>
      </c>
      <c r="G7254">
        <v>27</v>
      </c>
      <c r="H7254">
        <v>291.95</v>
      </c>
      <c r="I7254" t="s">
        <v>56</v>
      </c>
      <c r="J7254" t="str">
        <f>_xlfn.XLOOKUP(Table1_1[[#This Row],[Analyte]],[1]analyte_order!$B:$B,[1]analyte_order!$C:$C)</f>
        <v>2965-52-8</v>
      </c>
      <c r="K7254">
        <f>_xlfn.XLOOKUP(Table1_1[[#This Row],[CAS_rn]],[1]analyte_order!$C:$C,[1]analyte_order!$E:$E)</f>
        <v>57</v>
      </c>
      <c r="L7254" s="3">
        <v>0.1565</v>
      </c>
    </row>
    <row r="7255" spans="1:12" x14ac:dyDescent="0.3">
      <c r="A7255" t="s">
        <v>316</v>
      </c>
      <c r="B7255" s="1">
        <v>44427</v>
      </c>
      <c r="C7255" s="1" t="str">
        <f t="shared" si="113"/>
        <v>21231</v>
      </c>
      <c r="D7255" t="s">
        <v>250</v>
      </c>
      <c r="E7255" t="s">
        <v>110</v>
      </c>
      <c r="F7255" t="s">
        <v>113</v>
      </c>
      <c r="G7255">
        <v>27</v>
      </c>
      <c r="H7255">
        <v>291.95</v>
      </c>
      <c r="I7255" t="s">
        <v>7</v>
      </c>
      <c r="J7255" t="str">
        <f>_xlfn.XLOOKUP(Table1_1[[#This Row],[Analyte]],[1]analyte_order!$B:$B,[1]analyte_order!$C:$C)</f>
        <v>375-22-4</v>
      </c>
      <c r="K7255">
        <f>_xlfn.XLOOKUP(Table1_1[[#This Row],[CAS_rn]],[1]analyte_order!$C:$C,[1]analyte_order!$E:$E)</f>
        <v>1</v>
      </c>
      <c r="L7255" s="3">
        <v>0.1065</v>
      </c>
    </row>
    <row r="7256" spans="1:12" x14ac:dyDescent="0.3">
      <c r="A7256" t="s">
        <v>316</v>
      </c>
      <c r="B7256" s="1">
        <v>44427</v>
      </c>
      <c r="C7256" s="1" t="str">
        <f t="shared" si="113"/>
        <v>21231</v>
      </c>
      <c r="D7256" t="s">
        <v>250</v>
      </c>
      <c r="E7256" t="s">
        <v>110</v>
      </c>
      <c r="F7256" t="s">
        <v>113</v>
      </c>
      <c r="G7256">
        <v>27</v>
      </c>
      <c r="H7256">
        <v>291.95</v>
      </c>
      <c r="I7256" t="s">
        <v>8</v>
      </c>
      <c r="J7256" t="str">
        <f>_xlfn.XLOOKUP(Table1_1[[#This Row],[Analyte]],[1]analyte_order!$B:$B,[1]analyte_order!$C:$C)</f>
        <v>2706-90-3</v>
      </c>
      <c r="K7256">
        <f>_xlfn.XLOOKUP(Table1_1[[#This Row],[CAS_rn]],[1]analyte_order!$C:$C,[1]analyte_order!$E:$E)</f>
        <v>2</v>
      </c>
      <c r="L7256" s="3">
        <v>4.2500000000000003E-2</v>
      </c>
    </row>
    <row r="7257" spans="1:12" x14ac:dyDescent="0.3">
      <c r="A7257" t="s">
        <v>316</v>
      </c>
      <c r="B7257" s="1">
        <v>44427</v>
      </c>
      <c r="C7257" s="1" t="str">
        <f t="shared" si="113"/>
        <v>21231</v>
      </c>
      <c r="D7257" t="s">
        <v>250</v>
      </c>
      <c r="E7257" t="s">
        <v>110</v>
      </c>
      <c r="F7257" t="s">
        <v>113</v>
      </c>
      <c r="G7257">
        <v>27</v>
      </c>
      <c r="H7257">
        <v>291.95</v>
      </c>
      <c r="I7257" t="s">
        <v>9</v>
      </c>
      <c r="J7257" t="str">
        <f>_xlfn.XLOOKUP(Table1_1[[#This Row],[Analyte]],[1]analyte_order!$B:$B,[1]analyte_order!$C:$C)</f>
        <v>307-24-4</v>
      </c>
      <c r="K7257">
        <f>_xlfn.XLOOKUP(Table1_1[[#This Row],[CAS_rn]],[1]analyte_order!$C:$C,[1]analyte_order!$E:$E)</f>
        <v>3</v>
      </c>
      <c r="L7257" s="3">
        <v>4.2500000000000003E-2</v>
      </c>
    </row>
    <row r="7258" spans="1:12" x14ac:dyDescent="0.3">
      <c r="A7258" t="s">
        <v>316</v>
      </c>
      <c r="B7258" s="1">
        <v>44427</v>
      </c>
      <c r="C7258" s="1" t="str">
        <f t="shared" si="113"/>
        <v>21231</v>
      </c>
      <c r="D7258" t="s">
        <v>250</v>
      </c>
      <c r="E7258" t="s">
        <v>110</v>
      </c>
      <c r="F7258" t="s">
        <v>113</v>
      </c>
      <c r="G7258">
        <v>27</v>
      </c>
      <c r="H7258">
        <v>291.95</v>
      </c>
      <c r="I7258" t="s">
        <v>10</v>
      </c>
      <c r="J7258" t="str">
        <f>_xlfn.XLOOKUP(Table1_1[[#This Row],[Analyte]],[1]analyte_order!$B:$B,[1]analyte_order!$C:$C)</f>
        <v>375-85-9</v>
      </c>
      <c r="K7258">
        <f>_xlfn.XLOOKUP(Table1_1[[#This Row],[CAS_rn]],[1]analyte_order!$C:$C,[1]analyte_order!$E:$E)</f>
        <v>4</v>
      </c>
      <c r="L7258" s="3">
        <v>4.2500000000000003E-2</v>
      </c>
    </row>
    <row r="7259" spans="1:12" x14ac:dyDescent="0.3">
      <c r="A7259" t="s">
        <v>316</v>
      </c>
      <c r="B7259" s="1">
        <v>44427</v>
      </c>
      <c r="C7259" s="1" t="str">
        <f t="shared" si="113"/>
        <v>21231</v>
      </c>
      <c r="D7259" t="s">
        <v>250</v>
      </c>
      <c r="E7259" t="s">
        <v>110</v>
      </c>
      <c r="F7259" t="s">
        <v>113</v>
      </c>
      <c r="G7259">
        <v>27</v>
      </c>
      <c r="H7259">
        <v>291.95</v>
      </c>
      <c r="I7259" t="s">
        <v>11</v>
      </c>
      <c r="J7259" t="str">
        <f>_xlfn.XLOOKUP(Table1_1[[#This Row],[Analyte]],[1]analyte_order!$B:$B,[1]analyte_order!$C:$C)</f>
        <v>335-67-1</v>
      </c>
      <c r="K7259">
        <f>_xlfn.XLOOKUP(Table1_1[[#This Row],[CAS_rn]],[1]analyte_order!$C:$C,[1]analyte_order!$E:$E)</f>
        <v>5</v>
      </c>
      <c r="L7259" s="3">
        <v>4.2500000000000003E-2</v>
      </c>
    </row>
    <row r="7260" spans="1:12" x14ac:dyDescent="0.3">
      <c r="A7260" t="s">
        <v>316</v>
      </c>
      <c r="B7260" s="1">
        <v>44427</v>
      </c>
      <c r="C7260" s="1" t="str">
        <f t="shared" si="113"/>
        <v>21231</v>
      </c>
      <c r="D7260" t="s">
        <v>250</v>
      </c>
      <c r="E7260" t="s">
        <v>110</v>
      </c>
      <c r="F7260" t="s">
        <v>113</v>
      </c>
      <c r="G7260">
        <v>27</v>
      </c>
      <c r="H7260">
        <v>291.95</v>
      </c>
      <c r="I7260" t="s">
        <v>12</v>
      </c>
      <c r="J7260" t="str">
        <f>_xlfn.XLOOKUP(Table1_1[[#This Row],[Analyte]],[1]analyte_order!$B:$B,[1]analyte_order!$C:$C)</f>
        <v>375-95-1</v>
      </c>
      <c r="K7260">
        <f>_xlfn.XLOOKUP(Table1_1[[#This Row],[CAS_rn]],[1]analyte_order!$C:$C,[1]analyte_order!$E:$E)</f>
        <v>6</v>
      </c>
      <c r="L7260" s="3">
        <v>4.2500000000000003E-2</v>
      </c>
    </row>
    <row r="7261" spans="1:12" x14ac:dyDescent="0.3">
      <c r="A7261" t="s">
        <v>316</v>
      </c>
      <c r="B7261" s="1">
        <v>44427</v>
      </c>
      <c r="C7261" s="1" t="str">
        <f t="shared" si="113"/>
        <v>21231</v>
      </c>
      <c r="D7261" t="s">
        <v>250</v>
      </c>
      <c r="E7261" t="s">
        <v>110</v>
      </c>
      <c r="F7261" t="s">
        <v>113</v>
      </c>
      <c r="G7261">
        <v>27</v>
      </c>
      <c r="H7261">
        <v>291.95</v>
      </c>
      <c r="I7261" t="s">
        <v>19</v>
      </c>
      <c r="J7261" t="str">
        <f>_xlfn.XLOOKUP(Table1_1[[#This Row],[Analyte]],[1]analyte_order!$B:$B,[1]analyte_order!$C:$C)</f>
        <v>335-76-2</v>
      </c>
      <c r="K7261">
        <f>_xlfn.XLOOKUP(Table1_1[[#This Row],[CAS_rn]],[1]analyte_order!$C:$C,[1]analyte_order!$E:$E)</f>
        <v>7</v>
      </c>
      <c r="L7261" s="3">
        <v>15.9</v>
      </c>
    </row>
    <row r="7262" spans="1:12" x14ac:dyDescent="0.3">
      <c r="A7262" t="s">
        <v>316</v>
      </c>
      <c r="B7262" s="1">
        <v>44427</v>
      </c>
      <c r="C7262" s="1" t="str">
        <f t="shared" si="113"/>
        <v>21231</v>
      </c>
      <c r="D7262" t="s">
        <v>250</v>
      </c>
      <c r="E7262" t="s">
        <v>110</v>
      </c>
      <c r="F7262" t="s">
        <v>113</v>
      </c>
      <c r="G7262">
        <v>27</v>
      </c>
      <c r="H7262">
        <v>291.95</v>
      </c>
      <c r="I7262" t="s">
        <v>20</v>
      </c>
      <c r="J7262" t="str">
        <f>_xlfn.XLOOKUP(Table1_1[[#This Row],[Analyte]],[1]analyte_order!$B:$B,[1]analyte_order!$C:$C)</f>
        <v>2058-94-8</v>
      </c>
      <c r="K7262">
        <f>_xlfn.XLOOKUP(Table1_1[[#This Row],[CAS_rn]],[1]analyte_order!$C:$C,[1]analyte_order!$E:$E)</f>
        <v>8</v>
      </c>
      <c r="L7262" s="3">
        <v>20.100000000000001</v>
      </c>
    </row>
    <row r="7263" spans="1:12" x14ac:dyDescent="0.3">
      <c r="A7263" t="s">
        <v>316</v>
      </c>
      <c r="B7263" s="1">
        <v>44427</v>
      </c>
      <c r="C7263" s="1" t="str">
        <f t="shared" si="113"/>
        <v>21231</v>
      </c>
      <c r="D7263" t="s">
        <v>250</v>
      </c>
      <c r="E7263" t="s">
        <v>110</v>
      </c>
      <c r="F7263" t="s">
        <v>113</v>
      </c>
      <c r="G7263">
        <v>27</v>
      </c>
      <c r="H7263">
        <v>291.95</v>
      </c>
      <c r="I7263" t="s">
        <v>21</v>
      </c>
      <c r="J7263" t="str">
        <f>_xlfn.XLOOKUP(Table1_1[[#This Row],[Analyte]],[1]analyte_order!$B:$B,[1]analyte_order!$C:$C)</f>
        <v>307-55-1</v>
      </c>
      <c r="K7263">
        <f>_xlfn.XLOOKUP(Table1_1[[#This Row],[CAS_rn]],[1]analyte_order!$C:$C,[1]analyte_order!$E:$E)</f>
        <v>9</v>
      </c>
      <c r="L7263" s="3">
        <v>28.2</v>
      </c>
    </row>
    <row r="7264" spans="1:12" x14ac:dyDescent="0.3">
      <c r="A7264" t="s">
        <v>316</v>
      </c>
      <c r="B7264" s="1">
        <v>44427</v>
      </c>
      <c r="C7264" s="1" t="str">
        <f t="shared" si="113"/>
        <v>21231</v>
      </c>
      <c r="D7264" t="s">
        <v>250</v>
      </c>
      <c r="E7264" t="s">
        <v>110</v>
      </c>
      <c r="F7264" t="s">
        <v>113</v>
      </c>
      <c r="G7264">
        <v>27</v>
      </c>
      <c r="H7264">
        <v>291.95</v>
      </c>
      <c r="I7264" t="s">
        <v>22</v>
      </c>
      <c r="J7264" t="str">
        <f>_xlfn.XLOOKUP(Table1_1[[#This Row],[Analyte]],[1]analyte_order!$B:$B,[1]analyte_order!$C:$C)</f>
        <v>72629-94-8</v>
      </c>
      <c r="K7264">
        <f>_xlfn.XLOOKUP(Table1_1[[#This Row],[CAS_rn]],[1]analyte_order!$C:$C,[1]analyte_order!$E:$E)</f>
        <v>10</v>
      </c>
      <c r="L7264" s="3">
        <v>22.6</v>
      </c>
    </row>
    <row r="7265" spans="1:12" x14ac:dyDescent="0.3">
      <c r="A7265" t="s">
        <v>316</v>
      </c>
      <c r="B7265" s="1">
        <v>44427</v>
      </c>
      <c r="C7265" s="1" t="str">
        <f t="shared" si="113"/>
        <v>21231</v>
      </c>
      <c r="D7265" t="s">
        <v>250</v>
      </c>
      <c r="E7265" t="s">
        <v>110</v>
      </c>
      <c r="F7265" t="s">
        <v>113</v>
      </c>
      <c r="G7265">
        <v>27</v>
      </c>
      <c r="H7265">
        <v>291.95</v>
      </c>
      <c r="I7265" t="s">
        <v>23</v>
      </c>
      <c r="J7265" t="str">
        <f>_xlfn.XLOOKUP(Table1_1[[#This Row],[Analyte]],[1]analyte_order!$B:$B,[1]analyte_order!$C:$C)</f>
        <v>376-06-7</v>
      </c>
      <c r="K7265">
        <f>_xlfn.XLOOKUP(Table1_1[[#This Row],[CAS_rn]],[1]analyte_order!$C:$C,[1]analyte_order!$E:$E)</f>
        <v>11</v>
      </c>
      <c r="L7265" s="3">
        <v>33.6</v>
      </c>
    </row>
    <row r="7266" spans="1:12" x14ac:dyDescent="0.3">
      <c r="A7266" t="s">
        <v>316</v>
      </c>
      <c r="B7266" s="1">
        <v>44427</v>
      </c>
      <c r="C7266" s="1" t="str">
        <f t="shared" si="113"/>
        <v>21231</v>
      </c>
      <c r="D7266" t="s">
        <v>250</v>
      </c>
      <c r="E7266" t="s">
        <v>110</v>
      </c>
      <c r="F7266" t="s">
        <v>113</v>
      </c>
      <c r="G7266">
        <v>27</v>
      </c>
      <c r="H7266">
        <v>291.95</v>
      </c>
      <c r="I7266" t="s">
        <v>24</v>
      </c>
      <c r="J7266" t="str">
        <f>_xlfn.XLOOKUP(Table1_1[[#This Row],[Analyte]],[1]analyte_order!$B:$B,[1]analyte_order!$C:$C)</f>
        <v>67905-19-5</v>
      </c>
      <c r="K7266">
        <f>_xlfn.XLOOKUP(Table1_1[[#This Row],[CAS_rn]],[1]analyte_order!$C:$C,[1]analyte_order!$E:$E)</f>
        <v>12</v>
      </c>
      <c r="L7266" s="3">
        <v>0.80200000000000005</v>
      </c>
    </row>
    <row r="7267" spans="1:12" x14ac:dyDescent="0.3">
      <c r="A7267" t="s">
        <v>316</v>
      </c>
      <c r="B7267" s="1">
        <v>44427</v>
      </c>
      <c r="C7267" s="1" t="str">
        <f t="shared" si="113"/>
        <v>21231</v>
      </c>
      <c r="D7267" t="s">
        <v>250</v>
      </c>
      <c r="E7267" t="s">
        <v>110</v>
      </c>
      <c r="F7267" t="s">
        <v>113</v>
      </c>
      <c r="G7267">
        <v>27</v>
      </c>
      <c r="H7267">
        <v>291.95</v>
      </c>
      <c r="I7267" t="s">
        <v>13</v>
      </c>
      <c r="J7267" t="str">
        <f>_xlfn.XLOOKUP(Table1_1[[#This Row],[Analyte]],[1]analyte_order!$B:$B,[1]analyte_order!$C:$C)</f>
        <v>375-73-5</v>
      </c>
      <c r="K7267">
        <f>_xlfn.XLOOKUP(Table1_1[[#This Row],[CAS_rn]],[1]analyte_order!$C:$C,[1]analyte_order!$E:$E)</f>
        <v>14</v>
      </c>
      <c r="L7267" s="3">
        <v>4.2500000000000003E-2</v>
      </c>
    </row>
    <row r="7268" spans="1:12" x14ac:dyDescent="0.3">
      <c r="A7268" t="s">
        <v>316</v>
      </c>
      <c r="B7268" s="1">
        <v>44427</v>
      </c>
      <c r="C7268" s="1" t="str">
        <f t="shared" si="113"/>
        <v>21231</v>
      </c>
      <c r="D7268" t="s">
        <v>250</v>
      </c>
      <c r="E7268" t="s">
        <v>110</v>
      </c>
      <c r="F7268" t="s">
        <v>113</v>
      </c>
      <c r="G7268">
        <v>27</v>
      </c>
      <c r="H7268">
        <v>291.95</v>
      </c>
      <c r="I7268" t="s">
        <v>14</v>
      </c>
      <c r="J7268" t="str">
        <f>_xlfn.XLOOKUP(Table1_1[[#This Row],[Analyte]],[1]analyte_order!$B:$B,[1]analyte_order!$C:$C)</f>
        <v>2706-91-4</v>
      </c>
      <c r="K7268">
        <f>_xlfn.XLOOKUP(Table1_1[[#This Row],[CAS_rn]],[1]analyte_order!$C:$C,[1]analyte_order!$E:$E)</f>
        <v>15</v>
      </c>
      <c r="L7268" s="3">
        <v>0.23300000000000001</v>
      </c>
    </row>
    <row r="7269" spans="1:12" x14ac:dyDescent="0.3">
      <c r="A7269" t="s">
        <v>316</v>
      </c>
      <c r="B7269" s="1">
        <v>44427</v>
      </c>
      <c r="C7269" s="1" t="str">
        <f t="shared" si="113"/>
        <v>21231</v>
      </c>
      <c r="D7269" t="s">
        <v>250</v>
      </c>
      <c r="E7269" t="s">
        <v>110</v>
      </c>
      <c r="F7269" t="s">
        <v>113</v>
      </c>
      <c r="G7269">
        <v>27</v>
      </c>
      <c r="H7269">
        <v>291.95</v>
      </c>
      <c r="I7269" t="s">
        <v>15</v>
      </c>
      <c r="J7269" t="str">
        <f>_xlfn.XLOOKUP(Table1_1[[#This Row],[Analyte]],[1]analyte_order!$B:$B,[1]analyte_order!$C:$C)</f>
        <v>355-46-4</v>
      </c>
      <c r="K7269">
        <f>_xlfn.XLOOKUP(Table1_1[[#This Row],[CAS_rn]],[1]analyte_order!$C:$C,[1]analyte_order!$E:$E)</f>
        <v>16</v>
      </c>
      <c r="L7269" s="3">
        <v>27</v>
      </c>
    </row>
    <row r="7270" spans="1:12" x14ac:dyDescent="0.3">
      <c r="A7270" t="s">
        <v>316</v>
      </c>
      <c r="B7270" s="1">
        <v>44427</v>
      </c>
      <c r="C7270" s="1" t="str">
        <f t="shared" si="113"/>
        <v>21231</v>
      </c>
      <c r="D7270" t="s">
        <v>250</v>
      </c>
      <c r="E7270" t="s">
        <v>110</v>
      </c>
      <c r="F7270" t="s">
        <v>113</v>
      </c>
      <c r="G7270">
        <v>27</v>
      </c>
      <c r="H7270">
        <v>291.95</v>
      </c>
      <c r="I7270" t="s">
        <v>16</v>
      </c>
      <c r="J7270" t="str">
        <f>_xlfn.XLOOKUP(Table1_1[[#This Row],[Analyte]],[1]analyte_order!$B:$B,[1]analyte_order!$C:$C)</f>
        <v>375-92-8</v>
      </c>
      <c r="K7270">
        <f>_xlfn.XLOOKUP(Table1_1[[#This Row],[CAS_rn]],[1]analyte_order!$C:$C,[1]analyte_order!$E:$E)</f>
        <v>17</v>
      </c>
      <c r="L7270" s="3">
        <v>15.4</v>
      </c>
    </row>
    <row r="7271" spans="1:12" x14ac:dyDescent="0.3">
      <c r="A7271" t="s">
        <v>316</v>
      </c>
      <c r="B7271" s="1">
        <v>44427</v>
      </c>
      <c r="C7271" s="1" t="str">
        <f t="shared" si="113"/>
        <v>21231</v>
      </c>
      <c r="D7271" t="s">
        <v>250</v>
      </c>
      <c r="E7271" t="s">
        <v>110</v>
      </c>
      <c r="F7271" t="s">
        <v>113</v>
      </c>
      <c r="G7271">
        <v>27</v>
      </c>
      <c r="H7271">
        <v>291.95</v>
      </c>
      <c r="I7271" t="s">
        <v>17</v>
      </c>
      <c r="J7271" t="str">
        <f>_xlfn.XLOOKUP(Table1_1[[#This Row],[Analyte]],[1]analyte_order!$B:$B,[1]analyte_order!$C:$C)</f>
        <v>1763-23-1</v>
      </c>
      <c r="K7271">
        <f>_xlfn.XLOOKUP(Table1_1[[#This Row],[CAS_rn]],[1]analyte_order!$C:$C,[1]analyte_order!$E:$E)</f>
        <v>18</v>
      </c>
      <c r="L7271" s="3">
        <v>7420</v>
      </c>
    </row>
    <row r="7272" spans="1:12" x14ac:dyDescent="0.3">
      <c r="A7272" t="s">
        <v>316</v>
      </c>
      <c r="B7272" s="1">
        <v>44427</v>
      </c>
      <c r="C7272" s="1" t="str">
        <f t="shared" si="113"/>
        <v>21231</v>
      </c>
      <c r="D7272" t="s">
        <v>250</v>
      </c>
      <c r="E7272" t="s">
        <v>110</v>
      </c>
      <c r="F7272" t="s">
        <v>113</v>
      </c>
      <c r="G7272">
        <v>27</v>
      </c>
      <c r="H7272">
        <v>291.95</v>
      </c>
      <c r="I7272" t="s">
        <v>25</v>
      </c>
      <c r="J7272" t="str">
        <f>_xlfn.XLOOKUP(Table1_1[[#This Row],[Analyte]],[1]analyte_order!$B:$B,[1]analyte_order!$C:$C)</f>
        <v>68259-12-1</v>
      </c>
      <c r="K7272">
        <f>_xlfn.XLOOKUP(Table1_1[[#This Row],[CAS_rn]],[1]analyte_order!$C:$C,[1]analyte_order!$E:$E)</f>
        <v>19</v>
      </c>
      <c r="L7272" s="3">
        <v>43.2</v>
      </c>
    </row>
    <row r="7273" spans="1:12" x14ac:dyDescent="0.3">
      <c r="A7273" t="s">
        <v>316</v>
      </c>
      <c r="B7273" s="1">
        <v>44427</v>
      </c>
      <c r="C7273" s="1" t="str">
        <f t="shared" si="113"/>
        <v>21231</v>
      </c>
      <c r="D7273" t="s">
        <v>250</v>
      </c>
      <c r="E7273" t="s">
        <v>110</v>
      </c>
      <c r="F7273" t="s">
        <v>113</v>
      </c>
      <c r="G7273">
        <v>27</v>
      </c>
      <c r="H7273">
        <v>291.95</v>
      </c>
      <c r="I7273" t="s">
        <v>26</v>
      </c>
      <c r="J7273" t="str">
        <f>_xlfn.XLOOKUP(Table1_1[[#This Row],[Analyte]],[1]analyte_order!$B:$B,[1]analyte_order!$C:$C)</f>
        <v>335-77-3</v>
      </c>
      <c r="K7273">
        <f>_xlfn.XLOOKUP(Table1_1[[#This Row],[CAS_rn]],[1]analyte_order!$C:$C,[1]analyte_order!$E:$E)</f>
        <v>20</v>
      </c>
      <c r="L7273" s="3">
        <v>58.9</v>
      </c>
    </row>
    <row r="7274" spans="1:12" x14ac:dyDescent="0.3">
      <c r="A7274" t="s">
        <v>316</v>
      </c>
      <c r="B7274" s="1">
        <v>44427</v>
      </c>
      <c r="C7274" s="1" t="str">
        <f t="shared" si="113"/>
        <v>21231</v>
      </c>
      <c r="D7274" t="s">
        <v>250</v>
      </c>
      <c r="E7274" t="s">
        <v>110</v>
      </c>
      <c r="F7274" t="s">
        <v>113</v>
      </c>
      <c r="G7274">
        <v>27</v>
      </c>
      <c r="H7274">
        <v>291.95</v>
      </c>
      <c r="I7274" t="s">
        <v>27</v>
      </c>
      <c r="J7274" t="str">
        <f>_xlfn.XLOOKUP(Table1_1[[#This Row],[Analyte]],[1]analyte_order!$B:$B,[1]analyte_order!$C:$C)</f>
        <v>79780-39-5</v>
      </c>
      <c r="K7274">
        <f>_xlfn.XLOOKUP(Table1_1[[#This Row],[CAS_rn]],[1]analyte_order!$C:$C,[1]analyte_order!$E:$E)</f>
        <v>21</v>
      </c>
      <c r="L7274" s="3">
        <v>30.8</v>
      </c>
    </row>
    <row r="7275" spans="1:12" x14ac:dyDescent="0.3">
      <c r="A7275" t="s">
        <v>316</v>
      </c>
      <c r="B7275" s="1">
        <v>44427</v>
      </c>
      <c r="C7275" s="1" t="str">
        <f t="shared" si="113"/>
        <v>21231</v>
      </c>
      <c r="D7275" t="s">
        <v>250</v>
      </c>
      <c r="E7275" t="s">
        <v>110</v>
      </c>
      <c r="F7275" t="s">
        <v>113</v>
      </c>
      <c r="G7275">
        <v>27</v>
      </c>
      <c r="H7275">
        <v>291.95</v>
      </c>
      <c r="I7275" t="s">
        <v>28</v>
      </c>
      <c r="J7275" t="str">
        <f>_xlfn.XLOOKUP(Table1_1[[#This Row],[Analyte]],[1]analyte_order!$B:$B,[1]analyte_order!$C:$C)</f>
        <v>757124-72-4</v>
      </c>
      <c r="K7275">
        <f>_xlfn.XLOOKUP(Table1_1[[#This Row],[CAS_rn]],[1]analyte_order!$C:$C,[1]analyte_order!$E:$E)</f>
        <v>22</v>
      </c>
      <c r="L7275" s="3">
        <v>0.21249999999999999</v>
      </c>
    </row>
    <row r="7276" spans="1:12" x14ac:dyDescent="0.3">
      <c r="A7276" t="s">
        <v>316</v>
      </c>
      <c r="B7276" s="1">
        <v>44427</v>
      </c>
      <c r="C7276" s="1" t="str">
        <f t="shared" si="113"/>
        <v>21231</v>
      </c>
      <c r="D7276" t="s">
        <v>250</v>
      </c>
      <c r="E7276" t="s">
        <v>110</v>
      </c>
      <c r="F7276" t="s">
        <v>113</v>
      </c>
      <c r="G7276">
        <v>27</v>
      </c>
      <c r="H7276">
        <v>291.95</v>
      </c>
      <c r="I7276" t="s">
        <v>18</v>
      </c>
      <c r="J7276" t="str">
        <f>_xlfn.XLOOKUP(Table1_1[[#This Row],[Analyte]],[1]analyte_order!$B:$B,[1]analyte_order!$C:$C)</f>
        <v>27619-97-2</v>
      </c>
      <c r="K7276">
        <f>_xlfn.XLOOKUP(Table1_1[[#This Row],[CAS_rn]],[1]analyte_order!$C:$C,[1]analyte_order!$E:$E)</f>
        <v>23</v>
      </c>
      <c r="L7276" s="3">
        <v>4.2500000000000003E-2</v>
      </c>
    </row>
    <row r="7277" spans="1:12" x14ac:dyDescent="0.3">
      <c r="A7277" t="s">
        <v>316</v>
      </c>
      <c r="B7277" s="1">
        <v>44427</v>
      </c>
      <c r="C7277" s="1" t="str">
        <f t="shared" si="113"/>
        <v>21231</v>
      </c>
      <c r="D7277" t="s">
        <v>250</v>
      </c>
      <c r="E7277" t="s">
        <v>110</v>
      </c>
      <c r="F7277" t="s">
        <v>113</v>
      </c>
      <c r="G7277">
        <v>27</v>
      </c>
      <c r="H7277">
        <v>291.95</v>
      </c>
      <c r="I7277" t="s">
        <v>29</v>
      </c>
      <c r="J7277" t="str">
        <f>_xlfn.XLOOKUP(Table1_1[[#This Row],[Analyte]],[1]analyte_order!$B:$B,[1]analyte_order!$C:$C)</f>
        <v>39108-34-4</v>
      </c>
      <c r="K7277">
        <f>_xlfn.XLOOKUP(Table1_1[[#This Row],[CAS_rn]],[1]analyte_order!$C:$C,[1]analyte_order!$E:$E)</f>
        <v>24</v>
      </c>
      <c r="L7277" s="3">
        <v>2.7</v>
      </c>
    </row>
    <row r="7278" spans="1:12" x14ac:dyDescent="0.3">
      <c r="A7278" t="s">
        <v>316</v>
      </c>
      <c r="B7278" s="1">
        <v>44427</v>
      </c>
      <c r="C7278" s="1" t="str">
        <f t="shared" si="113"/>
        <v>21231</v>
      </c>
      <c r="D7278" t="s">
        <v>250</v>
      </c>
      <c r="E7278" t="s">
        <v>110</v>
      </c>
      <c r="F7278" t="s">
        <v>113</v>
      </c>
      <c r="G7278">
        <v>27</v>
      </c>
      <c r="H7278">
        <v>291.95</v>
      </c>
      <c r="I7278" t="s">
        <v>30</v>
      </c>
      <c r="J7278" t="str">
        <f>_xlfn.XLOOKUP(Table1_1[[#This Row],[Analyte]],[1]analyte_order!$B:$B,[1]analyte_order!$C:$C)</f>
        <v>120226-60-0</v>
      </c>
      <c r="K7278">
        <f>_xlfn.XLOOKUP(Table1_1[[#This Row],[CAS_rn]],[1]analyte_order!$C:$C,[1]analyte_order!$E:$E)</f>
        <v>25</v>
      </c>
      <c r="L7278" s="3">
        <v>7.04</v>
      </c>
    </row>
    <row r="7279" spans="1:12" x14ac:dyDescent="0.3">
      <c r="A7279" t="s">
        <v>316</v>
      </c>
      <c r="B7279" s="1">
        <v>44427</v>
      </c>
      <c r="C7279" s="1" t="str">
        <f t="shared" si="113"/>
        <v>21231</v>
      </c>
      <c r="D7279" t="s">
        <v>250</v>
      </c>
      <c r="E7279" t="s">
        <v>110</v>
      </c>
      <c r="F7279" t="s">
        <v>113</v>
      </c>
      <c r="G7279">
        <v>27</v>
      </c>
      <c r="H7279">
        <v>291.95</v>
      </c>
      <c r="I7279" t="s">
        <v>31</v>
      </c>
      <c r="J7279" t="str">
        <f>_xlfn.XLOOKUP(Table1_1[[#This Row],[Analyte]],[1]analyte_order!$B:$B,[1]analyte_order!$C:$C)</f>
        <v>2355-31-9</v>
      </c>
      <c r="K7279">
        <f>_xlfn.XLOOKUP(Table1_1[[#This Row],[CAS_rn]],[1]analyte_order!$C:$C,[1]analyte_order!$E:$E)</f>
        <v>26</v>
      </c>
      <c r="L7279" s="3">
        <v>0.1065</v>
      </c>
    </row>
    <row r="7280" spans="1:12" x14ac:dyDescent="0.3">
      <c r="A7280" t="s">
        <v>316</v>
      </c>
      <c r="B7280" s="1">
        <v>44427</v>
      </c>
      <c r="C7280" s="1" t="str">
        <f t="shared" si="113"/>
        <v>21231</v>
      </c>
      <c r="D7280" t="s">
        <v>250</v>
      </c>
      <c r="E7280" t="s">
        <v>110</v>
      </c>
      <c r="F7280" t="s">
        <v>113</v>
      </c>
      <c r="G7280">
        <v>27</v>
      </c>
      <c r="H7280">
        <v>291.95</v>
      </c>
      <c r="I7280" t="s">
        <v>32</v>
      </c>
      <c r="J7280" t="str">
        <f>_xlfn.XLOOKUP(Table1_1[[#This Row],[Analyte]],[1]analyte_order!$B:$B,[1]analyte_order!$C:$C)</f>
        <v>2991-50-6</v>
      </c>
      <c r="K7280">
        <f>_xlfn.XLOOKUP(Table1_1[[#This Row],[CAS_rn]],[1]analyte_order!$C:$C,[1]analyte_order!$E:$E)</f>
        <v>27</v>
      </c>
      <c r="L7280" s="3">
        <v>4.2500000000000003E-2</v>
      </c>
    </row>
    <row r="7281" spans="1:12" x14ac:dyDescent="0.3">
      <c r="A7281" t="s">
        <v>316</v>
      </c>
      <c r="B7281" s="1">
        <v>44427</v>
      </c>
      <c r="C7281" s="1" t="str">
        <f t="shared" si="113"/>
        <v>21231</v>
      </c>
      <c r="D7281" t="s">
        <v>250</v>
      </c>
      <c r="E7281" t="s">
        <v>110</v>
      </c>
      <c r="F7281" t="s">
        <v>113</v>
      </c>
      <c r="G7281">
        <v>27</v>
      </c>
      <c r="H7281">
        <v>291.95</v>
      </c>
      <c r="I7281" t="s">
        <v>33</v>
      </c>
      <c r="J7281" t="str">
        <f>_xlfn.XLOOKUP(Table1_1[[#This Row],[Analyte]],[1]analyte_order!$B:$B,[1]analyte_order!$C:$C)</f>
        <v>754-91-6</v>
      </c>
      <c r="K7281">
        <f>_xlfn.XLOOKUP(Table1_1[[#This Row],[CAS_rn]],[1]analyte_order!$C:$C,[1]analyte_order!$E:$E)</f>
        <v>28</v>
      </c>
      <c r="L7281" s="3">
        <v>12.9</v>
      </c>
    </row>
    <row r="7282" spans="1:12" x14ac:dyDescent="0.3">
      <c r="A7282" t="s">
        <v>316</v>
      </c>
      <c r="B7282" s="1">
        <v>44427</v>
      </c>
      <c r="C7282" s="1" t="str">
        <f t="shared" si="113"/>
        <v>21231</v>
      </c>
      <c r="D7282" t="s">
        <v>250</v>
      </c>
      <c r="E7282" t="s">
        <v>110</v>
      </c>
      <c r="F7282" t="s">
        <v>113</v>
      </c>
      <c r="G7282">
        <v>27</v>
      </c>
      <c r="H7282">
        <v>291.95</v>
      </c>
      <c r="I7282" t="s">
        <v>34</v>
      </c>
      <c r="J7282" t="str">
        <f>_xlfn.XLOOKUP(Table1_1[[#This Row],[Analyte]],[1]analyte_order!$B:$B,[1]analyte_order!$C:$C)</f>
        <v>2806-24-8</v>
      </c>
      <c r="K7282">
        <f>_xlfn.XLOOKUP(Table1_1[[#This Row],[CAS_rn]],[1]analyte_order!$C:$C,[1]analyte_order!$E:$E)</f>
        <v>29</v>
      </c>
      <c r="L7282" s="3">
        <v>0.1065</v>
      </c>
    </row>
    <row r="7283" spans="1:12" x14ac:dyDescent="0.3">
      <c r="A7283" t="s">
        <v>316</v>
      </c>
      <c r="B7283" s="1">
        <v>44427</v>
      </c>
      <c r="C7283" s="1" t="str">
        <f t="shared" si="113"/>
        <v>21231</v>
      </c>
      <c r="D7283" t="s">
        <v>250</v>
      </c>
      <c r="E7283" t="s">
        <v>110</v>
      </c>
      <c r="F7283" t="s">
        <v>113</v>
      </c>
      <c r="G7283">
        <v>27</v>
      </c>
      <c r="H7283">
        <v>291.95</v>
      </c>
      <c r="I7283" t="s">
        <v>35</v>
      </c>
      <c r="J7283" t="str">
        <f>_xlfn.XLOOKUP(Table1_1[[#This Row],[Analyte]],[1]analyte_order!$B:$B,[1]analyte_order!$C:$C)</f>
        <v>31506-32-8</v>
      </c>
      <c r="K7283">
        <f>_xlfn.XLOOKUP(Table1_1[[#This Row],[CAS_rn]],[1]analyte_order!$C:$C,[1]analyte_order!$E:$E)</f>
        <v>30</v>
      </c>
      <c r="L7283" s="3">
        <v>0.21249999999999999</v>
      </c>
    </row>
    <row r="7284" spans="1:12" x14ac:dyDescent="0.3">
      <c r="A7284" t="s">
        <v>316</v>
      </c>
      <c r="B7284" s="1">
        <v>44427</v>
      </c>
      <c r="C7284" s="1" t="str">
        <f t="shared" si="113"/>
        <v>21231</v>
      </c>
      <c r="D7284" t="s">
        <v>250</v>
      </c>
      <c r="E7284" t="s">
        <v>110</v>
      </c>
      <c r="F7284" t="s">
        <v>113</v>
      </c>
      <c r="G7284">
        <v>27</v>
      </c>
      <c r="H7284">
        <v>291.95</v>
      </c>
      <c r="I7284" t="s">
        <v>36</v>
      </c>
      <c r="J7284" t="str">
        <f>_xlfn.XLOOKUP(Table1_1[[#This Row],[Analyte]],[1]analyte_order!$B:$B,[1]analyte_order!$C:$C)</f>
        <v>4151-50-2</v>
      </c>
      <c r="K7284">
        <f>_xlfn.XLOOKUP(Table1_1[[#This Row],[CAS_rn]],[1]analyte_order!$C:$C,[1]analyte_order!$E:$E)</f>
        <v>31</v>
      </c>
      <c r="L7284" s="3">
        <v>4.2500000000000003E-2</v>
      </c>
    </row>
    <row r="7285" spans="1:12" x14ac:dyDescent="0.3">
      <c r="A7285" t="s">
        <v>316</v>
      </c>
      <c r="B7285" s="1">
        <v>44427</v>
      </c>
      <c r="C7285" s="1" t="str">
        <f t="shared" si="113"/>
        <v>21231</v>
      </c>
      <c r="D7285" t="s">
        <v>250</v>
      </c>
      <c r="E7285" t="s">
        <v>110</v>
      </c>
      <c r="F7285" t="s">
        <v>113</v>
      </c>
      <c r="G7285">
        <v>27</v>
      </c>
      <c r="H7285">
        <v>291.95</v>
      </c>
      <c r="I7285" t="s">
        <v>37</v>
      </c>
      <c r="J7285" t="str">
        <f>_xlfn.XLOOKUP(Table1_1[[#This Row],[Analyte]],[1]analyte_order!$B:$B,[1]analyte_order!$C:$C)</f>
        <v>13252-13-6</v>
      </c>
      <c r="K7285">
        <f>_xlfn.XLOOKUP(Table1_1[[#This Row],[CAS_rn]],[1]analyte_order!$C:$C,[1]analyte_order!$E:$E)</f>
        <v>34</v>
      </c>
      <c r="L7285" s="3">
        <v>4.2500000000000003E-2</v>
      </c>
    </row>
    <row r="7286" spans="1:12" x14ac:dyDescent="0.3">
      <c r="A7286" t="s">
        <v>316</v>
      </c>
      <c r="B7286" s="1">
        <v>44427</v>
      </c>
      <c r="C7286" s="1" t="str">
        <f t="shared" si="113"/>
        <v>21231</v>
      </c>
      <c r="D7286" t="s">
        <v>250</v>
      </c>
      <c r="E7286" t="s">
        <v>110</v>
      </c>
      <c r="F7286" t="s">
        <v>113</v>
      </c>
      <c r="G7286">
        <v>27</v>
      </c>
      <c r="H7286">
        <v>291.95</v>
      </c>
      <c r="I7286" t="s">
        <v>38</v>
      </c>
      <c r="J7286" t="str">
        <f>_xlfn.XLOOKUP(Table1_1[[#This Row],[Analyte]],[1]analyte_order!$B:$B,[1]analyte_order!$C:$C)</f>
        <v>919005-14-4</v>
      </c>
      <c r="K7286">
        <f>_xlfn.XLOOKUP(Table1_1[[#This Row],[CAS_rn]],[1]analyte_order!$C:$C,[1]analyte_order!$E:$E)</f>
        <v>35</v>
      </c>
      <c r="L7286" s="3">
        <v>4.2500000000000003E-2</v>
      </c>
    </row>
    <row r="7287" spans="1:12" x14ac:dyDescent="0.3">
      <c r="A7287" t="s">
        <v>316</v>
      </c>
      <c r="B7287" s="1">
        <v>44427</v>
      </c>
      <c r="C7287" s="1" t="str">
        <f t="shared" si="113"/>
        <v>21231</v>
      </c>
      <c r="D7287" t="s">
        <v>250</v>
      </c>
      <c r="E7287" t="s">
        <v>110</v>
      </c>
      <c r="F7287" t="s">
        <v>113</v>
      </c>
      <c r="G7287">
        <v>27</v>
      </c>
      <c r="H7287">
        <v>291.95</v>
      </c>
      <c r="I7287" t="s">
        <v>39</v>
      </c>
      <c r="J7287" t="str">
        <f>_xlfn.XLOOKUP(Table1_1[[#This Row],[Analyte]],[1]analyte_order!$B:$B,[1]analyte_order!$C:$C)</f>
        <v>756426-58-1</v>
      </c>
      <c r="K7287">
        <f>_xlfn.XLOOKUP(Table1_1[[#This Row],[CAS_rn]],[1]analyte_order!$C:$C,[1]analyte_order!$E:$E)</f>
        <v>36</v>
      </c>
      <c r="L7287" s="3">
        <v>0.21249999999999999</v>
      </c>
    </row>
    <row r="7288" spans="1:12" x14ac:dyDescent="0.3">
      <c r="A7288" t="s">
        <v>316</v>
      </c>
      <c r="B7288" s="1">
        <v>44427</v>
      </c>
      <c r="C7288" s="1" t="str">
        <f t="shared" si="113"/>
        <v>21231</v>
      </c>
      <c r="D7288" t="s">
        <v>250</v>
      </c>
      <c r="E7288" t="s">
        <v>110</v>
      </c>
      <c r="F7288" t="s">
        <v>113</v>
      </c>
      <c r="G7288">
        <v>27</v>
      </c>
      <c r="H7288">
        <v>291.95</v>
      </c>
      <c r="I7288" t="s">
        <v>40</v>
      </c>
      <c r="J7288" t="str">
        <f>_xlfn.XLOOKUP(Table1_1[[#This Row],[Analyte]],[1]analyte_order!$B:$B,[1]analyte_order!$C:$C)</f>
        <v>763051-92-9</v>
      </c>
      <c r="K7288">
        <f>_xlfn.XLOOKUP(Table1_1[[#This Row],[CAS_rn]],[1]analyte_order!$C:$C,[1]analyte_order!$E:$E)</f>
        <v>37</v>
      </c>
      <c r="L7288" s="3">
        <v>0.21249999999999999</v>
      </c>
    </row>
    <row r="7289" spans="1:12" x14ac:dyDescent="0.3">
      <c r="A7289" t="s">
        <v>316</v>
      </c>
      <c r="B7289" s="1">
        <v>44427</v>
      </c>
      <c r="C7289" s="1" t="str">
        <f t="shared" si="113"/>
        <v>21231</v>
      </c>
      <c r="D7289" t="s">
        <v>250</v>
      </c>
      <c r="E7289" t="s">
        <v>110</v>
      </c>
      <c r="F7289" t="s">
        <v>113</v>
      </c>
      <c r="G7289">
        <v>27</v>
      </c>
      <c r="H7289">
        <v>291.95</v>
      </c>
      <c r="I7289" t="s">
        <v>41</v>
      </c>
      <c r="J7289" t="str">
        <f>_xlfn.XLOOKUP(Table1_1[[#This Row],[Analyte]],[1]analyte_order!$B:$B,[1]analyte_order!$C:$C)</f>
        <v>356-02-5</v>
      </c>
      <c r="K7289">
        <f>_xlfn.XLOOKUP(Table1_1[[#This Row],[CAS_rn]],[1]analyte_order!$C:$C,[1]analyte_order!$E:$E)</f>
        <v>38</v>
      </c>
      <c r="L7289" s="3">
        <v>0.42499999999999999</v>
      </c>
    </row>
    <row r="7290" spans="1:12" x14ac:dyDescent="0.3">
      <c r="A7290" t="s">
        <v>316</v>
      </c>
      <c r="B7290" s="1">
        <v>44427</v>
      </c>
      <c r="C7290" s="1" t="str">
        <f t="shared" si="113"/>
        <v>21231</v>
      </c>
      <c r="D7290" t="s">
        <v>250</v>
      </c>
      <c r="E7290" t="s">
        <v>110</v>
      </c>
      <c r="F7290" t="s">
        <v>113</v>
      </c>
      <c r="G7290">
        <v>27</v>
      </c>
      <c r="H7290">
        <v>291.95</v>
      </c>
      <c r="I7290" t="s">
        <v>42</v>
      </c>
      <c r="J7290" t="str">
        <f>_xlfn.XLOOKUP(Table1_1[[#This Row],[Analyte]],[1]analyte_order!$B:$B,[1]analyte_order!$C:$C)</f>
        <v>914637-49-3</v>
      </c>
      <c r="K7290">
        <f>_xlfn.XLOOKUP(Table1_1[[#This Row],[CAS_rn]],[1]analyte_order!$C:$C,[1]analyte_order!$E:$E)</f>
        <v>39</v>
      </c>
      <c r="L7290" s="3">
        <v>0.21249999999999999</v>
      </c>
    </row>
    <row r="7291" spans="1:12" x14ac:dyDescent="0.3">
      <c r="A7291" t="s">
        <v>316</v>
      </c>
      <c r="B7291" s="1">
        <v>44427</v>
      </c>
      <c r="C7291" s="1" t="str">
        <f t="shared" si="113"/>
        <v>21231</v>
      </c>
      <c r="D7291" t="s">
        <v>250</v>
      </c>
      <c r="E7291" t="s">
        <v>110</v>
      </c>
      <c r="F7291" t="s">
        <v>113</v>
      </c>
      <c r="G7291">
        <v>27</v>
      </c>
      <c r="H7291">
        <v>291.95</v>
      </c>
      <c r="I7291" t="s">
        <v>43</v>
      </c>
      <c r="J7291" t="str">
        <f>_xlfn.XLOOKUP(Table1_1[[#This Row],[Analyte]],[1]analyte_order!$B:$B,[1]analyte_order!$C:$C)</f>
        <v>812-70-4</v>
      </c>
      <c r="K7291">
        <f>_xlfn.XLOOKUP(Table1_1[[#This Row],[CAS_rn]],[1]analyte_order!$C:$C,[1]analyte_order!$E:$E)</f>
        <v>40</v>
      </c>
      <c r="L7291" s="3">
        <v>0.1065</v>
      </c>
    </row>
    <row r="7292" spans="1:12" x14ac:dyDescent="0.3">
      <c r="A7292" t="s">
        <v>316</v>
      </c>
      <c r="B7292" s="1">
        <v>44427</v>
      </c>
      <c r="C7292" s="1" t="str">
        <f t="shared" si="113"/>
        <v>21231</v>
      </c>
      <c r="D7292" t="s">
        <v>250</v>
      </c>
      <c r="E7292" t="s">
        <v>110</v>
      </c>
      <c r="F7292" t="s">
        <v>113</v>
      </c>
      <c r="G7292">
        <v>27</v>
      </c>
      <c r="H7292">
        <v>291.95</v>
      </c>
      <c r="I7292" t="s">
        <v>44</v>
      </c>
      <c r="J7292" t="str">
        <f>_xlfn.XLOOKUP(Table1_1[[#This Row],[Analyte]],[1]analyte_order!$B:$B,[1]analyte_order!$C:$C)</f>
        <v>53826-12-3</v>
      </c>
      <c r="K7292">
        <f>_xlfn.XLOOKUP(Table1_1[[#This Row],[CAS_rn]],[1]analyte_order!$C:$C,[1]analyte_order!$E:$E)</f>
        <v>41</v>
      </c>
      <c r="L7292" s="3">
        <v>0.1065</v>
      </c>
    </row>
    <row r="7293" spans="1:12" x14ac:dyDescent="0.3">
      <c r="A7293" t="s">
        <v>316</v>
      </c>
      <c r="B7293" s="1">
        <v>44427</v>
      </c>
      <c r="C7293" s="1" t="str">
        <f t="shared" si="113"/>
        <v>21231</v>
      </c>
      <c r="D7293" t="s">
        <v>250</v>
      </c>
      <c r="E7293" t="s">
        <v>110</v>
      </c>
      <c r="F7293" t="s">
        <v>113</v>
      </c>
      <c r="G7293">
        <v>27</v>
      </c>
      <c r="H7293">
        <v>291.95</v>
      </c>
      <c r="I7293" t="s">
        <v>45</v>
      </c>
      <c r="J7293" t="str">
        <f>_xlfn.XLOOKUP(Table1_1[[#This Row],[Analyte]],[1]analyte_order!$B:$B,[1]analyte_order!$C:$C)</f>
        <v>27854-31-5</v>
      </c>
      <c r="K7293">
        <f>_xlfn.XLOOKUP(Table1_1[[#This Row],[CAS_rn]],[1]analyte_order!$C:$C,[1]analyte_order!$E:$E)</f>
        <v>42</v>
      </c>
      <c r="L7293" s="3">
        <v>0.42499999999999999</v>
      </c>
    </row>
    <row r="7294" spans="1:12" x14ac:dyDescent="0.3">
      <c r="A7294" t="s">
        <v>316</v>
      </c>
      <c r="B7294" s="1">
        <v>44427</v>
      </c>
      <c r="C7294" s="1" t="str">
        <f t="shared" si="113"/>
        <v>21231</v>
      </c>
      <c r="D7294" t="s">
        <v>250</v>
      </c>
      <c r="E7294" t="s">
        <v>110</v>
      </c>
      <c r="F7294" t="s">
        <v>113</v>
      </c>
      <c r="G7294">
        <v>27</v>
      </c>
      <c r="H7294">
        <v>291.95</v>
      </c>
      <c r="I7294" t="s">
        <v>46</v>
      </c>
      <c r="J7294" t="str">
        <f>_xlfn.XLOOKUP(Table1_1[[#This Row],[Analyte]],[1]analyte_order!$B:$B,[1]analyte_order!$C:$C)</f>
        <v>53826-13-4</v>
      </c>
      <c r="K7294">
        <f>_xlfn.XLOOKUP(Table1_1[[#This Row],[CAS_rn]],[1]analyte_order!$C:$C,[1]analyte_order!$E:$E)</f>
        <v>43</v>
      </c>
      <c r="L7294" s="3">
        <v>0.42499999999999999</v>
      </c>
    </row>
    <row r="7295" spans="1:12" x14ac:dyDescent="0.3">
      <c r="A7295" t="s">
        <v>316</v>
      </c>
      <c r="B7295" s="1">
        <v>44427</v>
      </c>
      <c r="C7295" s="1" t="str">
        <f t="shared" si="113"/>
        <v>21231</v>
      </c>
      <c r="D7295" t="s">
        <v>250</v>
      </c>
      <c r="E7295" t="s">
        <v>110</v>
      </c>
      <c r="F7295" t="s">
        <v>113</v>
      </c>
      <c r="G7295">
        <v>27</v>
      </c>
      <c r="H7295">
        <v>291.95</v>
      </c>
      <c r="I7295" t="s">
        <v>47</v>
      </c>
      <c r="J7295" t="str">
        <f>_xlfn.XLOOKUP(Table1_1[[#This Row],[Analyte]],[1]analyte_order!$B:$B,[1]analyte_order!$C:$C)</f>
        <v>161094-75-3</v>
      </c>
      <c r="K7295">
        <f>_xlfn.XLOOKUP(Table1_1[[#This Row],[CAS_rn]],[1]analyte_order!$C:$C,[1]analyte_order!$E:$E)</f>
        <v>44</v>
      </c>
      <c r="L7295" s="3">
        <v>4.2500000000000003E-2</v>
      </c>
    </row>
    <row r="7296" spans="1:12" x14ac:dyDescent="0.3">
      <c r="A7296" t="s">
        <v>316</v>
      </c>
      <c r="B7296" s="1">
        <v>44427</v>
      </c>
      <c r="C7296" s="1" t="str">
        <f t="shared" si="113"/>
        <v>21231</v>
      </c>
      <c r="D7296" t="s">
        <v>250</v>
      </c>
      <c r="E7296" t="s">
        <v>110</v>
      </c>
      <c r="F7296" t="s">
        <v>113</v>
      </c>
      <c r="G7296">
        <v>27</v>
      </c>
      <c r="H7296">
        <v>291.95</v>
      </c>
      <c r="I7296" t="s">
        <v>48</v>
      </c>
      <c r="J7296" t="str">
        <f>_xlfn.XLOOKUP(Table1_1[[#This Row],[Analyte]],[1]analyte_order!$B:$B,[1]analyte_order!$C:$C)</f>
        <v>70887-84-2</v>
      </c>
      <c r="K7296">
        <f>_xlfn.XLOOKUP(Table1_1[[#This Row],[CAS_rn]],[1]analyte_order!$C:$C,[1]analyte_order!$E:$E)</f>
        <v>45</v>
      </c>
      <c r="L7296" s="3">
        <v>4.2500000000000003E-2</v>
      </c>
    </row>
    <row r="7297" spans="1:12" x14ac:dyDescent="0.3">
      <c r="A7297" t="s">
        <v>316</v>
      </c>
      <c r="B7297" s="1">
        <v>44427</v>
      </c>
      <c r="C7297" s="1" t="str">
        <f t="shared" si="113"/>
        <v>21231</v>
      </c>
      <c r="D7297" t="s">
        <v>250</v>
      </c>
      <c r="E7297" t="s">
        <v>110</v>
      </c>
      <c r="F7297" t="s">
        <v>113</v>
      </c>
      <c r="G7297">
        <v>27</v>
      </c>
      <c r="H7297">
        <v>291.95</v>
      </c>
      <c r="I7297" t="s">
        <v>49</v>
      </c>
      <c r="J7297" t="str">
        <f>_xlfn.XLOOKUP(Table1_1[[#This Row],[Analyte]],[1]analyte_order!$B:$B,[1]analyte_order!$C:$C)</f>
        <v>57677-95-9</v>
      </c>
      <c r="K7297">
        <f>_xlfn.XLOOKUP(Table1_1[[#This Row],[CAS_rn]],[1]analyte_order!$C:$C,[1]analyte_order!$E:$E)</f>
        <v>46</v>
      </c>
      <c r="L7297" s="3">
        <v>4.2500000000000003E-2</v>
      </c>
    </row>
    <row r="7298" spans="1:12" x14ac:dyDescent="0.3">
      <c r="A7298" t="s">
        <v>316</v>
      </c>
      <c r="B7298" s="1">
        <v>44427</v>
      </c>
      <c r="C7298" s="1" t="str">
        <f t="shared" ref="C7298:C7361" si="114">TEXT(B7298,"yy")&amp;TEXT((B7298-DATEVALUE("1/1/"&amp;TEXT(B7298,"yy"))+1),"000")</f>
        <v>21231</v>
      </c>
      <c r="D7298" t="s">
        <v>250</v>
      </c>
      <c r="E7298" t="s">
        <v>110</v>
      </c>
      <c r="F7298" t="s">
        <v>113</v>
      </c>
      <c r="G7298">
        <v>27</v>
      </c>
      <c r="H7298">
        <v>291.95</v>
      </c>
      <c r="I7298" t="s">
        <v>50</v>
      </c>
      <c r="J7298" t="str">
        <f>_xlfn.XLOOKUP(Table1_1[[#This Row],[Analyte]],[1]analyte_order!$B:$B,[1]analyte_order!$C:$C)</f>
        <v>30334-69-1</v>
      </c>
      <c r="K7298">
        <f>_xlfn.XLOOKUP(Table1_1[[#This Row],[CAS_rn]],[1]analyte_order!$C:$C,[1]analyte_order!$E:$E)</f>
        <v>51</v>
      </c>
      <c r="L7298" s="3">
        <v>17.2</v>
      </c>
    </row>
    <row r="7299" spans="1:12" x14ac:dyDescent="0.3">
      <c r="A7299" t="s">
        <v>316</v>
      </c>
      <c r="B7299" s="1">
        <v>44427</v>
      </c>
      <c r="C7299" s="1" t="str">
        <f t="shared" si="114"/>
        <v>21231</v>
      </c>
      <c r="D7299" t="s">
        <v>250</v>
      </c>
      <c r="E7299" t="s">
        <v>110</v>
      </c>
      <c r="F7299" t="s">
        <v>113</v>
      </c>
      <c r="G7299">
        <v>27</v>
      </c>
      <c r="H7299">
        <v>291.95</v>
      </c>
      <c r="I7299" t="s">
        <v>51</v>
      </c>
      <c r="J7299" t="str">
        <f>_xlfn.XLOOKUP(Table1_1[[#This Row],[Analyte]],[1]analyte_order!$B:$B,[1]analyte_order!$C:$C)</f>
        <v>41997-13-1</v>
      </c>
      <c r="K7299">
        <f>_xlfn.XLOOKUP(Table1_1[[#This Row],[CAS_rn]],[1]analyte_order!$C:$C,[1]analyte_order!$E:$E)</f>
        <v>52</v>
      </c>
      <c r="L7299" s="3">
        <v>8.9600000000000009</v>
      </c>
    </row>
    <row r="7300" spans="1:12" x14ac:dyDescent="0.3">
      <c r="A7300" t="s">
        <v>316</v>
      </c>
      <c r="B7300" s="1">
        <v>44427</v>
      </c>
      <c r="C7300" s="1" t="str">
        <f t="shared" si="114"/>
        <v>21231</v>
      </c>
      <c r="D7300" t="s">
        <v>250</v>
      </c>
      <c r="E7300" t="s">
        <v>110</v>
      </c>
      <c r="F7300" t="s">
        <v>113</v>
      </c>
      <c r="G7300">
        <v>27</v>
      </c>
      <c r="H7300">
        <v>291.95</v>
      </c>
      <c r="I7300" t="s">
        <v>52</v>
      </c>
      <c r="J7300" t="str">
        <f>_xlfn.XLOOKUP(Table1_1[[#This Row],[Analyte]],[1]analyte_order!$B:$B,[1]analyte_order!$C:$C)</f>
        <v>423-41-6</v>
      </c>
      <c r="K7300">
        <f>_xlfn.XLOOKUP(Table1_1[[#This Row],[CAS_rn]],[1]analyte_order!$C:$C,[1]analyte_order!$E:$E)</f>
        <v>53</v>
      </c>
      <c r="L7300" s="3">
        <v>0.21249999999999999</v>
      </c>
    </row>
    <row r="7301" spans="1:12" x14ac:dyDescent="0.3">
      <c r="A7301" t="s">
        <v>316</v>
      </c>
      <c r="B7301" s="1">
        <v>44427</v>
      </c>
      <c r="C7301" s="1" t="str">
        <f t="shared" si="114"/>
        <v>21231</v>
      </c>
      <c r="D7301" t="s">
        <v>250</v>
      </c>
      <c r="E7301" t="s">
        <v>110</v>
      </c>
      <c r="F7301" t="s">
        <v>113</v>
      </c>
      <c r="G7301">
        <v>27</v>
      </c>
      <c r="H7301">
        <v>291.95</v>
      </c>
      <c r="I7301" t="s">
        <v>53</v>
      </c>
      <c r="J7301" t="str">
        <f>_xlfn.XLOOKUP(Table1_1[[#This Row],[Analyte]],[1]analyte_order!$B:$B,[1]analyte_order!$C:$C)</f>
        <v>777011-38-8</v>
      </c>
      <c r="K7301">
        <f>_xlfn.XLOOKUP(Table1_1[[#This Row],[CAS_rn]],[1]analyte_order!$C:$C,[1]analyte_order!$E:$E)</f>
        <v>54</v>
      </c>
      <c r="L7301" s="3">
        <v>24.2</v>
      </c>
    </row>
    <row r="7302" spans="1:12" x14ac:dyDescent="0.3">
      <c r="A7302" t="s">
        <v>316</v>
      </c>
      <c r="B7302" s="1">
        <v>44427</v>
      </c>
      <c r="C7302" s="1" t="str">
        <f t="shared" si="114"/>
        <v>21231</v>
      </c>
      <c r="D7302" t="s">
        <v>250</v>
      </c>
      <c r="E7302" t="s">
        <v>110</v>
      </c>
      <c r="F7302" t="s">
        <v>113</v>
      </c>
      <c r="G7302">
        <v>27</v>
      </c>
      <c r="H7302">
        <v>291.95</v>
      </c>
      <c r="I7302" t="s">
        <v>54</v>
      </c>
      <c r="J7302" t="str">
        <f>_xlfn.XLOOKUP(Table1_1[[#This Row],[Analyte]],[1]analyte_order!$B:$B,[1]analyte_order!$C:$C)</f>
        <v>646-83-3</v>
      </c>
      <c r="K7302">
        <f>_xlfn.XLOOKUP(Table1_1[[#This Row],[CAS_rn]],[1]analyte_order!$C:$C,[1]analyte_order!$E:$E)</f>
        <v>55</v>
      </c>
      <c r="L7302" s="3">
        <v>0.26300000000000001</v>
      </c>
    </row>
    <row r="7303" spans="1:12" x14ac:dyDescent="0.3">
      <c r="A7303" t="s">
        <v>316</v>
      </c>
      <c r="B7303" s="1">
        <v>44427</v>
      </c>
      <c r="C7303" s="1" t="str">
        <f t="shared" si="114"/>
        <v>21231</v>
      </c>
      <c r="D7303" t="s">
        <v>250</v>
      </c>
      <c r="E7303" t="s">
        <v>110</v>
      </c>
      <c r="F7303" t="s">
        <v>113</v>
      </c>
      <c r="G7303">
        <v>27</v>
      </c>
      <c r="H7303">
        <v>291.95</v>
      </c>
      <c r="I7303" t="s">
        <v>55</v>
      </c>
      <c r="J7303" t="str">
        <f>_xlfn.XLOOKUP(Table1_1[[#This Row],[Analyte]],[1]analyte_order!$B:$B,[1]analyte_order!$C:$C)</f>
        <v>678-41-1</v>
      </c>
      <c r="K7303">
        <f>_xlfn.XLOOKUP(Table1_1[[#This Row],[CAS_rn]],[1]analyte_order!$C:$C,[1]analyte_order!$E:$E)</f>
        <v>56</v>
      </c>
      <c r="L7303" s="3">
        <v>4.2500000000000003E-2</v>
      </c>
    </row>
    <row r="7304" spans="1:12" x14ac:dyDescent="0.3">
      <c r="A7304" t="s">
        <v>316</v>
      </c>
      <c r="B7304" s="1">
        <v>44427</v>
      </c>
      <c r="C7304" s="1" t="str">
        <f t="shared" si="114"/>
        <v>21231</v>
      </c>
      <c r="D7304" t="s">
        <v>250</v>
      </c>
      <c r="E7304" t="s">
        <v>110</v>
      </c>
      <c r="F7304" t="s">
        <v>113</v>
      </c>
      <c r="G7304">
        <v>27</v>
      </c>
      <c r="H7304">
        <v>291.95</v>
      </c>
      <c r="I7304" t="s">
        <v>56</v>
      </c>
      <c r="J7304" t="str">
        <f>_xlfn.XLOOKUP(Table1_1[[#This Row],[Analyte]],[1]analyte_order!$B:$B,[1]analyte_order!$C:$C)</f>
        <v>2965-52-8</v>
      </c>
      <c r="K7304">
        <f>_xlfn.XLOOKUP(Table1_1[[#This Row],[CAS_rn]],[1]analyte_order!$C:$C,[1]analyte_order!$E:$E)</f>
        <v>57</v>
      </c>
      <c r="L7304" s="3">
        <v>4.2500000000000003E-2</v>
      </c>
    </row>
    <row r="7305" spans="1:12" x14ac:dyDescent="0.3">
      <c r="A7305" t="s">
        <v>317</v>
      </c>
      <c r="B7305" s="1">
        <v>44427</v>
      </c>
      <c r="C7305" s="1" t="str">
        <f t="shared" si="114"/>
        <v>21231</v>
      </c>
      <c r="D7305" t="s">
        <v>250</v>
      </c>
      <c r="E7305" t="s">
        <v>110</v>
      </c>
      <c r="F7305" t="s">
        <v>115</v>
      </c>
      <c r="G7305">
        <v>27</v>
      </c>
      <c r="H7305">
        <v>291.95</v>
      </c>
      <c r="I7305" t="s">
        <v>7</v>
      </c>
      <c r="J7305" t="str">
        <f>_xlfn.XLOOKUP(Table1_1[[#This Row],[Analyte]],[1]analyte_order!$B:$B,[1]analyte_order!$C:$C)</f>
        <v>375-22-4</v>
      </c>
      <c r="K7305">
        <f>_xlfn.XLOOKUP(Table1_1[[#This Row],[CAS_rn]],[1]analyte_order!$C:$C,[1]analyte_order!$E:$E)</f>
        <v>1</v>
      </c>
      <c r="L7305" s="3">
        <v>0.114</v>
      </c>
    </row>
    <row r="7306" spans="1:12" x14ac:dyDescent="0.3">
      <c r="A7306" t="s">
        <v>317</v>
      </c>
      <c r="B7306" s="1">
        <v>44427</v>
      </c>
      <c r="C7306" s="1" t="str">
        <f t="shared" si="114"/>
        <v>21231</v>
      </c>
      <c r="D7306" t="s">
        <v>250</v>
      </c>
      <c r="E7306" t="s">
        <v>110</v>
      </c>
      <c r="F7306" t="s">
        <v>115</v>
      </c>
      <c r="G7306">
        <v>27</v>
      </c>
      <c r="H7306">
        <v>291.95</v>
      </c>
      <c r="I7306" t="s">
        <v>8</v>
      </c>
      <c r="J7306" t="str">
        <f>_xlfn.XLOOKUP(Table1_1[[#This Row],[Analyte]],[1]analyte_order!$B:$B,[1]analyte_order!$C:$C)</f>
        <v>2706-90-3</v>
      </c>
      <c r="K7306">
        <f>_xlfn.XLOOKUP(Table1_1[[#This Row],[CAS_rn]],[1]analyte_order!$C:$C,[1]analyte_order!$E:$E)</f>
        <v>2</v>
      </c>
      <c r="L7306" s="3">
        <v>4.555E-2</v>
      </c>
    </row>
    <row r="7307" spans="1:12" x14ac:dyDescent="0.3">
      <c r="A7307" t="s">
        <v>317</v>
      </c>
      <c r="B7307" s="1">
        <v>44427</v>
      </c>
      <c r="C7307" s="1" t="str">
        <f t="shared" si="114"/>
        <v>21231</v>
      </c>
      <c r="D7307" t="s">
        <v>250</v>
      </c>
      <c r="E7307" t="s">
        <v>110</v>
      </c>
      <c r="F7307" t="s">
        <v>115</v>
      </c>
      <c r="G7307">
        <v>27</v>
      </c>
      <c r="H7307">
        <v>291.95</v>
      </c>
      <c r="I7307" t="s">
        <v>9</v>
      </c>
      <c r="J7307" t="str">
        <f>_xlfn.XLOOKUP(Table1_1[[#This Row],[Analyte]],[1]analyte_order!$B:$B,[1]analyte_order!$C:$C)</f>
        <v>307-24-4</v>
      </c>
      <c r="K7307">
        <f>_xlfn.XLOOKUP(Table1_1[[#This Row],[CAS_rn]],[1]analyte_order!$C:$C,[1]analyte_order!$E:$E)</f>
        <v>3</v>
      </c>
      <c r="L7307" s="3">
        <v>4.555E-2</v>
      </c>
    </row>
    <row r="7308" spans="1:12" x14ac:dyDescent="0.3">
      <c r="A7308" t="s">
        <v>317</v>
      </c>
      <c r="B7308" s="1">
        <v>44427</v>
      </c>
      <c r="C7308" s="1" t="str">
        <f t="shared" si="114"/>
        <v>21231</v>
      </c>
      <c r="D7308" t="s">
        <v>250</v>
      </c>
      <c r="E7308" t="s">
        <v>110</v>
      </c>
      <c r="F7308" t="s">
        <v>115</v>
      </c>
      <c r="G7308">
        <v>27</v>
      </c>
      <c r="H7308">
        <v>291.95</v>
      </c>
      <c r="I7308" t="s">
        <v>10</v>
      </c>
      <c r="J7308" t="str">
        <f>_xlfn.XLOOKUP(Table1_1[[#This Row],[Analyte]],[1]analyte_order!$B:$B,[1]analyte_order!$C:$C)</f>
        <v>375-85-9</v>
      </c>
      <c r="K7308">
        <f>_xlfn.XLOOKUP(Table1_1[[#This Row],[CAS_rn]],[1]analyte_order!$C:$C,[1]analyte_order!$E:$E)</f>
        <v>4</v>
      </c>
      <c r="L7308" s="3">
        <v>4.555E-2</v>
      </c>
    </row>
    <row r="7309" spans="1:12" x14ac:dyDescent="0.3">
      <c r="A7309" t="s">
        <v>317</v>
      </c>
      <c r="B7309" s="1">
        <v>44427</v>
      </c>
      <c r="C7309" s="1" t="str">
        <f t="shared" si="114"/>
        <v>21231</v>
      </c>
      <c r="D7309" t="s">
        <v>250</v>
      </c>
      <c r="E7309" t="s">
        <v>110</v>
      </c>
      <c r="F7309" t="s">
        <v>115</v>
      </c>
      <c r="G7309">
        <v>27</v>
      </c>
      <c r="H7309">
        <v>291.95</v>
      </c>
      <c r="I7309" t="s">
        <v>11</v>
      </c>
      <c r="J7309" t="str">
        <f>_xlfn.XLOOKUP(Table1_1[[#This Row],[Analyte]],[1]analyte_order!$B:$B,[1]analyte_order!$C:$C)</f>
        <v>335-67-1</v>
      </c>
      <c r="K7309">
        <f>_xlfn.XLOOKUP(Table1_1[[#This Row],[CAS_rn]],[1]analyte_order!$C:$C,[1]analyte_order!$E:$E)</f>
        <v>5</v>
      </c>
      <c r="L7309" s="3">
        <v>4.555E-2</v>
      </c>
    </row>
    <row r="7310" spans="1:12" x14ac:dyDescent="0.3">
      <c r="A7310" t="s">
        <v>317</v>
      </c>
      <c r="B7310" s="1">
        <v>44427</v>
      </c>
      <c r="C7310" s="1" t="str">
        <f t="shared" si="114"/>
        <v>21231</v>
      </c>
      <c r="D7310" t="s">
        <v>250</v>
      </c>
      <c r="E7310" t="s">
        <v>110</v>
      </c>
      <c r="F7310" t="s">
        <v>115</v>
      </c>
      <c r="G7310">
        <v>27</v>
      </c>
      <c r="H7310">
        <v>291.95</v>
      </c>
      <c r="I7310" t="s">
        <v>12</v>
      </c>
      <c r="J7310" t="str">
        <f>_xlfn.XLOOKUP(Table1_1[[#This Row],[Analyte]],[1]analyte_order!$B:$B,[1]analyte_order!$C:$C)</f>
        <v>375-95-1</v>
      </c>
      <c r="K7310">
        <f>_xlfn.XLOOKUP(Table1_1[[#This Row],[CAS_rn]],[1]analyte_order!$C:$C,[1]analyte_order!$E:$E)</f>
        <v>6</v>
      </c>
      <c r="L7310" s="3">
        <v>9.2999999999999999E-2</v>
      </c>
    </row>
    <row r="7311" spans="1:12" x14ac:dyDescent="0.3">
      <c r="A7311" t="s">
        <v>317</v>
      </c>
      <c r="B7311" s="1">
        <v>44427</v>
      </c>
      <c r="C7311" s="1" t="str">
        <f t="shared" si="114"/>
        <v>21231</v>
      </c>
      <c r="D7311" t="s">
        <v>250</v>
      </c>
      <c r="E7311" t="s">
        <v>110</v>
      </c>
      <c r="F7311" t="s">
        <v>115</v>
      </c>
      <c r="G7311">
        <v>27</v>
      </c>
      <c r="H7311">
        <v>291.95</v>
      </c>
      <c r="I7311" t="s">
        <v>19</v>
      </c>
      <c r="J7311" t="str">
        <f>_xlfn.XLOOKUP(Table1_1[[#This Row],[Analyte]],[1]analyte_order!$B:$B,[1]analyte_order!$C:$C)</f>
        <v>335-76-2</v>
      </c>
      <c r="K7311">
        <f>_xlfn.XLOOKUP(Table1_1[[#This Row],[CAS_rn]],[1]analyte_order!$C:$C,[1]analyte_order!$E:$E)</f>
        <v>7</v>
      </c>
      <c r="L7311" s="3">
        <v>2.2999999999999998</v>
      </c>
    </row>
    <row r="7312" spans="1:12" x14ac:dyDescent="0.3">
      <c r="A7312" t="s">
        <v>317</v>
      </c>
      <c r="B7312" s="1">
        <v>44427</v>
      </c>
      <c r="C7312" s="1" t="str">
        <f t="shared" si="114"/>
        <v>21231</v>
      </c>
      <c r="D7312" t="s">
        <v>250</v>
      </c>
      <c r="E7312" t="s">
        <v>110</v>
      </c>
      <c r="F7312" t="s">
        <v>115</v>
      </c>
      <c r="G7312">
        <v>27</v>
      </c>
      <c r="H7312">
        <v>291.95</v>
      </c>
      <c r="I7312" t="s">
        <v>20</v>
      </c>
      <c r="J7312" t="str">
        <f>_xlfn.XLOOKUP(Table1_1[[#This Row],[Analyte]],[1]analyte_order!$B:$B,[1]analyte_order!$C:$C)</f>
        <v>2058-94-8</v>
      </c>
      <c r="K7312">
        <f>_xlfn.XLOOKUP(Table1_1[[#This Row],[CAS_rn]],[1]analyte_order!$C:$C,[1]analyte_order!$E:$E)</f>
        <v>8</v>
      </c>
      <c r="L7312" s="3">
        <v>4.34</v>
      </c>
    </row>
    <row r="7313" spans="1:12" x14ac:dyDescent="0.3">
      <c r="A7313" t="s">
        <v>317</v>
      </c>
      <c r="B7313" s="1">
        <v>44427</v>
      </c>
      <c r="C7313" s="1" t="str">
        <f t="shared" si="114"/>
        <v>21231</v>
      </c>
      <c r="D7313" t="s">
        <v>250</v>
      </c>
      <c r="E7313" t="s">
        <v>110</v>
      </c>
      <c r="F7313" t="s">
        <v>115</v>
      </c>
      <c r="G7313">
        <v>27</v>
      </c>
      <c r="H7313">
        <v>291.95</v>
      </c>
      <c r="I7313" t="s">
        <v>21</v>
      </c>
      <c r="J7313" t="str">
        <f>_xlfn.XLOOKUP(Table1_1[[#This Row],[Analyte]],[1]analyte_order!$B:$B,[1]analyte_order!$C:$C)</f>
        <v>307-55-1</v>
      </c>
      <c r="K7313">
        <f>_xlfn.XLOOKUP(Table1_1[[#This Row],[CAS_rn]],[1]analyte_order!$C:$C,[1]analyte_order!$E:$E)</f>
        <v>9</v>
      </c>
      <c r="L7313" s="3">
        <v>5.19</v>
      </c>
    </row>
    <row r="7314" spans="1:12" x14ac:dyDescent="0.3">
      <c r="A7314" t="s">
        <v>317</v>
      </c>
      <c r="B7314" s="1">
        <v>44427</v>
      </c>
      <c r="C7314" s="1" t="str">
        <f t="shared" si="114"/>
        <v>21231</v>
      </c>
      <c r="D7314" t="s">
        <v>250</v>
      </c>
      <c r="E7314" t="s">
        <v>110</v>
      </c>
      <c r="F7314" t="s">
        <v>115</v>
      </c>
      <c r="G7314">
        <v>27</v>
      </c>
      <c r="H7314">
        <v>291.95</v>
      </c>
      <c r="I7314" t="s">
        <v>22</v>
      </c>
      <c r="J7314" t="str">
        <f>_xlfn.XLOOKUP(Table1_1[[#This Row],[Analyte]],[1]analyte_order!$B:$B,[1]analyte_order!$C:$C)</f>
        <v>72629-94-8</v>
      </c>
      <c r="K7314">
        <f>_xlfn.XLOOKUP(Table1_1[[#This Row],[CAS_rn]],[1]analyte_order!$C:$C,[1]analyte_order!$E:$E)</f>
        <v>10</v>
      </c>
      <c r="L7314" s="3">
        <v>3.42</v>
      </c>
    </row>
    <row r="7315" spans="1:12" x14ac:dyDescent="0.3">
      <c r="A7315" t="s">
        <v>317</v>
      </c>
      <c r="B7315" s="1">
        <v>44427</v>
      </c>
      <c r="C7315" s="1" t="str">
        <f t="shared" si="114"/>
        <v>21231</v>
      </c>
      <c r="D7315" t="s">
        <v>250</v>
      </c>
      <c r="E7315" t="s">
        <v>110</v>
      </c>
      <c r="F7315" t="s">
        <v>115</v>
      </c>
      <c r="G7315">
        <v>27</v>
      </c>
      <c r="H7315">
        <v>291.95</v>
      </c>
      <c r="I7315" t="s">
        <v>23</v>
      </c>
      <c r="J7315" t="str">
        <f>_xlfn.XLOOKUP(Table1_1[[#This Row],[Analyte]],[1]analyte_order!$B:$B,[1]analyte_order!$C:$C)</f>
        <v>376-06-7</v>
      </c>
      <c r="K7315">
        <f>_xlfn.XLOOKUP(Table1_1[[#This Row],[CAS_rn]],[1]analyte_order!$C:$C,[1]analyte_order!$E:$E)</f>
        <v>11</v>
      </c>
      <c r="L7315" s="3">
        <v>3.38</v>
      </c>
    </row>
    <row r="7316" spans="1:12" x14ac:dyDescent="0.3">
      <c r="A7316" t="s">
        <v>317</v>
      </c>
      <c r="B7316" s="1">
        <v>44427</v>
      </c>
      <c r="C7316" s="1" t="str">
        <f t="shared" si="114"/>
        <v>21231</v>
      </c>
      <c r="D7316" t="s">
        <v>250</v>
      </c>
      <c r="E7316" t="s">
        <v>110</v>
      </c>
      <c r="F7316" t="s">
        <v>115</v>
      </c>
      <c r="G7316">
        <v>27</v>
      </c>
      <c r="H7316">
        <v>291.95</v>
      </c>
      <c r="I7316" t="s">
        <v>24</v>
      </c>
      <c r="J7316" t="str">
        <f>_xlfn.XLOOKUP(Table1_1[[#This Row],[Analyte]],[1]analyte_order!$B:$B,[1]analyte_order!$C:$C)</f>
        <v>67905-19-5</v>
      </c>
      <c r="K7316">
        <f>_xlfn.XLOOKUP(Table1_1[[#This Row],[CAS_rn]],[1]analyte_order!$C:$C,[1]analyte_order!$E:$E)</f>
        <v>12</v>
      </c>
      <c r="L7316" s="3">
        <v>9.2999999999999999E-2</v>
      </c>
    </row>
    <row r="7317" spans="1:12" x14ac:dyDescent="0.3">
      <c r="A7317" t="s">
        <v>317</v>
      </c>
      <c r="B7317" s="1">
        <v>44427</v>
      </c>
      <c r="C7317" s="1" t="str">
        <f t="shared" si="114"/>
        <v>21231</v>
      </c>
      <c r="D7317" t="s">
        <v>250</v>
      </c>
      <c r="E7317" t="s">
        <v>110</v>
      </c>
      <c r="F7317" t="s">
        <v>115</v>
      </c>
      <c r="G7317">
        <v>27</v>
      </c>
      <c r="H7317">
        <v>291.95</v>
      </c>
      <c r="I7317" t="s">
        <v>13</v>
      </c>
      <c r="J7317" t="str">
        <f>_xlfn.XLOOKUP(Table1_1[[#This Row],[Analyte]],[1]analyte_order!$B:$B,[1]analyte_order!$C:$C)</f>
        <v>375-73-5</v>
      </c>
      <c r="K7317">
        <f>_xlfn.XLOOKUP(Table1_1[[#This Row],[CAS_rn]],[1]analyte_order!$C:$C,[1]analyte_order!$E:$E)</f>
        <v>14</v>
      </c>
      <c r="L7317" s="3">
        <v>4.555E-2</v>
      </c>
    </row>
    <row r="7318" spans="1:12" x14ac:dyDescent="0.3">
      <c r="A7318" t="s">
        <v>317</v>
      </c>
      <c r="B7318" s="1">
        <v>44427</v>
      </c>
      <c r="C7318" s="1" t="str">
        <f t="shared" si="114"/>
        <v>21231</v>
      </c>
      <c r="D7318" t="s">
        <v>250</v>
      </c>
      <c r="E7318" t="s">
        <v>110</v>
      </c>
      <c r="F7318" t="s">
        <v>115</v>
      </c>
      <c r="G7318">
        <v>27</v>
      </c>
      <c r="H7318">
        <v>291.95</v>
      </c>
      <c r="I7318" t="s">
        <v>14</v>
      </c>
      <c r="J7318" t="str">
        <f>_xlfn.XLOOKUP(Table1_1[[#This Row],[Analyte]],[1]analyte_order!$B:$B,[1]analyte_order!$C:$C)</f>
        <v>2706-91-4</v>
      </c>
      <c r="K7318">
        <f>_xlfn.XLOOKUP(Table1_1[[#This Row],[CAS_rn]],[1]analyte_order!$C:$C,[1]analyte_order!$E:$E)</f>
        <v>15</v>
      </c>
      <c r="L7318" s="3">
        <v>0.23300000000000001</v>
      </c>
    </row>
    <row r="7319" spans="1:12" x14ac:dyDescent="0.3">
      <c r="A7319" t="s">
        <v>317</v>
      </c>
      <c r="B7319" s="1">
        <v>44427</v>
      </c>
      <c r="C7319" s="1" t="str">
        <f t="shared" si="114"/>
        <v>21231</v>
      </c>
      <c r="D7319" t="s">
        <v>250</v>
      </c>
      <c r="E7319" t="s">
        <v>110</v>
      </c>
      <c r="F7319" t="s">
        <v>115</v>
      </c>
      <c r="G7319">
        <v>27</v>
      </c>
      <c r="H7319">
        <v>291.95</v>
      </c>
      <c r="I7319" t="s">
        <v>15</v>
      </c>
      <c r="J7319" t="str">
        <f>_xlfn.XLOOKUP(Table1_1[[#This Row],[Analyte]],[1]analyte_order!$B:$B,[1]analyte_order!$C:$C)</f>
        <v>355-46-4</v>
      </c>
      <c r="K7319">
        <f>_xlfn.XLOOKUP(Table1_1[[#This Row],[CAS_rn]],[1]analyte_order!$C:$C,[1]analyte_order!$E:$E)</f>
        <v>16</v>
      </c>
      <c r="L7319" s="3">
        <v>2.5299999999999998</v>
      </c>
    </row>
    <row r="7320" spans="1:12" x14ac:dyDescent="0.3">
      <c r="A7320" t="s">
        <v>317</v>
      </c>
      <c r="B7320" s="1">
        <v>44427</v>
      </c>
      <c r="C7320" s="1" t="str">
        <f t="shared" si="114"/>
        <v>21231</v>
      </c>
      <c r="D7320" t="s">
        <v>250</v>
      </c>
      <c r="E7320" t="s">
        <v>110</v>
      </c>
      <c r="F7320" t="s">
        <v>115</v>
      </c>
      <c r="G7320">
        <v>27</v>
      </c>
      <c r="H7320">
        <v>291.95</v>
      </c>
      <c r="I7320" t="s">
        <v>16</v>
      </c>
      <c r="J7320" t="str">
        <f>_xlfn.XLOOKUP(Table1_1[[#This Row],[Analyte]],[1]analyte_order!$B:$B,[1]analyte_order!$C:$C)</f>
        <v>375-92-8</v>
      </c>
      <c r="K7320">
        <f>_xlfn.XLOOKUP(Table1_1[[#This Row],[CAS_rn]],[1]analyte_order!$C:$C,[1]analyte_order!$E:$E)</f>
        <v>17</v>
      </c>
      <c r="L7320" s="3">
        <v>0.751</v>
      </c>
    </row>
    <row r="7321" spans="1:12" x14ac:dyDescent="0.3">
      <c r="A7321" t="s">
        <v>317</v>
      </c>
      <c r="B7321" s="1">
        <v>44427</v>
      </c>
      <c r="C7321" s="1" t="str">
        <f t="shared" si="114"/>
        <v>21231</v>
      </c>
      <c r="D7321" t="s">
        <v>250</v>
      </c>
      <c r="E7321" t="s">
        <v>110</v>
      </c>
      <c r="F7321" t="s">
        <v>115</v>
      </c>
      <c r="G7321">
        <v>27</v>
      </c>
      <c r="H7321">
        <v>291.95</v>
      </c>
      <c r="I7321" t="s">
        <v>17</v>
      </c>
      <c r="J7321" t="str">
        <f>_xlfn.XLOOKUP(Table1_1[[#This Row],[Analyte]],[1]analyte_order!$B:$B,[1]analyte_order!$C:$C)</f>
        <v>1763-23-1</v>
      </c>
      <c r="K7321">
        <f>_xlfn.XLOOKUP(Table1_1[[#This Row],[CAS_rn]],[1]analyte_order!$C:$C,[1]analyte_order!$E:$E)</f>
        <v>18</v>
      </c>
      <c r="L7321" s="3">
        <v>914</v>
      </c>
    </row>
    <row r="7322" spans="1:12" x14ac:dyDescent="0.3">
      <c r="A7322" t="s">
        <v>317</v>
      </c>
      <c r="B7322" s="1">
        <v>44427</v>
      </c>
      <c r="C7322" s="1" t="str">
        <f t="shared" si="114"/>
        <v>21231</v>
      </c>
      <c r="D7322" t="s">
        <v>250</v>
      </c>
      <c r="E7322" t="s">
        <v>110</v>
      </c>
      <c r="F7322" t="s">
        <v>115</v>
      </c>
      <c r="G7322">
        <v>27</v>
      </c>
      <c r="H7322">
        <v>291.95</v>
      </c>
      <c r="I7322" t="s">
        <v>25</v>
      </c>
      <c r="J7322" t="str">
        <f>_xlfn.XLOOKUP(Table1_1[[#This Row],[Analyte]],[1]analyte_order!$B:$B,[1]analyte_order!$C:$C)</f>
        <v>68259-12-1</v>
      </c>
      <c r="K7322">
        <f>_xlfn.XLOOKUP(Table1_1[[#This Row],[CAS_rn]],[1]analyte_order!$C:$C,[1]analyte_order!$E:$E)</f>
        <v>19</v>
      </c>
      <c r="L7322" s="3">
        <v>6.93</v>
      </c>
    </row>
    <row r="7323" spans="1:12" x14ac:dyDescent="0.3">
      <c r="A7323" t="s">
        <v>317</v>
      </c>
      <c r="B7323" s="1">
        <v>44427</v>
      </c>
      <c r="C7323" s="1" t="str">
        <f t="shared" si="114"/>
        <v>21231</v>
      </c>
      <c r="D7323" t="s">
        <v>250</v>
      </c>
      <c r="E7323" t="s">
        <v>110</v>
      </c>
      <c r="F7323" t="s">
        <v>115</v>
      </c>
      <c r="G7323">
        <v>27</v>
      </c>
      <c r="H7323">
        <v>291.95</v>
      </c>
      <c r="I7323" t="s">
        <v>26</v>
      </c>
      <c r="J7323" t="str">
        <f>_xlfn.XLOOKUP(Table1_1[[#This Row],[Analyte]],[1]analyte_order!$B:$B,[1]analyte_order!$C:$C)</f>
        <v>335-77-3</v>
      </c>
      <c r="K7323">
        <f>_xlfn.XLOOKUP(Table1_1[[#This Row],[CAS_rn]],[1]analyte_order!$C:$C,[1]analyte_order!$E:$E)</f>
        <v>20</v>
      </c>
      <c r="L7323" s="3">
        <v>10.199999999999999</v>
      </c>
    </row>
    <row r="7324" spans="1:12" x14ac:dyDescent="0.3">
      <c r="A7324" t="s">
        <v>317</v>
      </c>
      <c r="B7324" s="1">
        <v>44427</v>
      </c>
      <c r="C7324" s="1" t="str">
        <f t="shared" si="114"/>
        <v>21231</v>
      </c>
      <c r="D7324" t="s">
        <v>250</v>
      </c>
      <c r="E7324" t="s">
        <v>110</v>
      </c>
      <c r="F7324" t="s">
        <v>115</v>
      </c>
      <c r="G7324">
        <v>27</v>
      </c>
      <c r="H7324">
        <v>291.95</v>
      </c>
      <c r="I7324" t="s">
        <v>27</v>
      </c>
      <c r="J7324" t="str">
        <f>_xlfn.XLOOKUP(Table1_1[[#This Row],[Analyte]],[1]analyte_order!$B:$B,[1]analyte_order!$C:$C)</f>
        <v>79780-39-5</v>
      </c>
      <c r="K7324">
        <f>_xlfn.XLOOKUP(Table1_1[[#This Row],[CAS_rn]],[1]analyte_order!$C:$C,[1]analyte_order!$E:$E)</f>
        <v>21</v>
      </c>
      <c r="L7324" s="3">
        <v>3.4</v>
      </c>
    </row>
    <row r="7325" spans="1:12" x14ac:dyDescent="0.3">
      <c r="A7325" t="s">
        <v>317</v>
      </c>
      <c r="B7325" s="1">
        <v>44427</v>
      </c>
      <c r="C7325" s="1" t="str">
        <f t="shared" si="114"/>
        <v>21231</v>
      </c>
      <c r="D7325" t="s">
        <v>250</v>
      </c>
      <c r="E7325" t="s">
        <v>110</v>
      </c>
      <c r="F7325" t="s">
        <v>115</v>
      </c>
      <c r="G7325">
        <v>27</v>
      </c>
      <c r="H7325">
        <v>291.95</v>
      </c>
      <c r="I7325" t="s">
        <v>28</v>
      </c>
      <c r="J7325" t="str">
        <f>_xlfn.XLOOKUP(Table1_1[[#This Row],[Analyte]],[1]analyte_order!$B:$B,[1]analyte_order!$C:$C)</f>
        <v>757124-72-4</v>
      </c>
      <c r="K7325">
        <f>_xlfn.XLOOKUP(Table1_1[[#This Row],[CAS_rn]],[1]analyte_order!$C:$C,[1]analyte_order!$E:$E)</f>
        <v>22</v>
      </c>
      <c r="L7325" s="3">
        <v>0.22800000000000001</v>
      </c>
    </row>
    <row r="7326" spans="1:12" x14ac:dyDescent="0.3">
      <c r="A7326" t="s">
        <v>317</v>
      </c>
      <c r="B7326" s="1">
        <v>44427</v>
      </c>
      <c r="C7326" s="1" t="str">
        <f t="shared" si="114"/>
        <v>21231</v>
      </c>
      <c r="D7326" t="s">
        <v>250</v>
      </c>
      <c r="E7326" t="s">
        <v>110</v>
      </c>
      <c r="F7326" t="s">
        <v>115</v>
      </c>
      <c r="G7326">
        <v>27</v>
      </c>
      <c r="H7326">
        <v>291.95</v>
      </c>
      <c r="I7326" t="s">
        <v>18</v>
      </c>
      <c r="J7326" t="str">
        <f>_xlfn.XLOOKUP(Table1_1[[#This Row],[Analyte]],[1]analyte_order!$B:$B,[1]analyte_order!$C:$C)</f>
        <v>27619-97-2</v>
      </c>
      <c r="K7326">
        <f>_xlfn.XLOOKUP(Table1_1[[#This Row],[CAS_rn]],[1]analyte_order!$C:$C,[1]analyte_order!$E:$E)</f>
        <v>23</v>
      </c>
      <c r="L7326" s="3">
        <v>4.555E-2</v>
      </c>
    </row>
    <row r="7327" spans="1:12" x14ac:dyDescent="0.3">
      <c r="A7327" t="s">
        <v>317</v>
      </c>
      <c r="B7327" s="1">
        <v>44427</v>
      </c>
      <c r="C7327" s="1" t="str">
        <f t="shared" si="114"/>
        <v>21231</v>
      </c>
      <c r="D7327" t="s">
        <v>250</v>
      </c>
      <c r="E7327" t="s">
        <v>110</v>
      </c>
      <c r="F7327" t="s">
        <v>115</v>
      </c>
      <c r="G7327">
        <v>27</v>
      </c>
      <c r="H7327">
        <v>291.95</v>
      </c>
      <c r="I7327" t="s">
        <v>29</v>
      </c>
      <c r="J7327" t="str">
        <f>_xlfn.XLOOKUP(Table1_1[[#This Row],[Analyte]],[1]analyte_order!$B:$B,[1]analyte_order!$C:$C)</f>
        <v>39108-34-4</v>
      </c>
      <c r="K7327">
        <f>_xlfn.XLOOKUP(Table1_1[[#This Row],[CAS_rn]],[1]analyte_order!$C:$C,[1]analyte_order!$E:$E)</f>
        <v>24</v>
      </c>
      <c r="L7327" s="3">
        <v>0.32600000000000001</v>
      </c>
    </row>
    <row r="7328" spans="1:12" x14ac:dyDescent="0.3">
      <c r="A7328" t="s">
        <v>317</v>
      </c>
      <c r="B7328" s="1">
        <v>44427</v>
      </c>
      <c r="C7328" s="1" t="str">
        <f t="shared" si="114"/>
        <v>21231</v>
      </c>
      <c r="D7328" t="s">
        <v>250</v>
      </c>
      <c r="E7328" t="s">
        <v>110</v>
      </c>
      <c r="F7328" t="s">
        <v>115</v>
      </c>
      <c r="G7328">
        <v>27</v>
      </c>
      <c r="H7328">
        <v>291.95</v>
      </c>
      <c r="I7328" t="s">
        <v>30</v>
      </c>
      <c r="J7328" t="str">
        <f>_xlfn.XLOOKUP(Table1_1[[#This Row],[Analyte]],[1]analyte_order!$B:$B,[1]analyte_order!$C:$C)</f>
        <v>120226-60-0</v>
      </c>
      <c r="K7328">
        <f>_xlfn.XLOOKUP(Table1_1[[#This Row],[CAS_rn]],[1]analyte_order!$C:$C,[1]analyte_order!$E:$E)</f>
        <v>25</v>
      </c>
      <c r="L7328" s="3">
        <v>1.71</v>
      </c>
    </row>
    <row r="7329" spans="1:12" x14ac:dyDescent="0.3">
      <c r="A7329" t="s">
        <v>317</v>
      </c>
      <c r="B7329" s="1">
        <v>44427</v>
      </c>
      <c r="C7329" s="1" t="str">
        <f t="shared" si="114"/>
        <v>21231</v>
      </c>
      <c r="D7329" t="s">
        <v>250</v>
      </c>
      <c r="E7329" t="s">
        <v>110</v>
      </c>
      <c r="F7329" t="s">
        <v>115</v>
      </c>
      <c r="G7329">
        <v>27</v>
      </c>
      <c r="H7329">
        <v>291.95</v>
      </c>
      <c r="I7329" t="s">
        <v>31</v>
      </c>
      <c r="J7329" t="str">
        <f>_xlfn.XLOOKUP(Table1_1[[#This Row],[Analyte]],[1]analyte_order!$B:$B,[1]analyte_order!$C:$C)</f>
        <v>2355-31-9</v>
      </c>
      <c r="K7329">
        <f>_xlfn.XLOOKUP(Table1_1[[#This Row],[CAS_rn]],[1]analyte_order!$C:$C,[1]analyte_order!$E:$E)</f>
        <v>26</v>
      </c>
      <c r="L7329" s="3">
        <v>0.114</v>
      </c>
    </row>
    <row r="7330" spans="1:12" x14ac:dyDescent="0.3">
      <c r="A7330" t="s">
        <v>317</v>
      </c>
      <c r="B7330" s="1">
        <v>44427</v>
      </c>
      <c r="C7330" s="1" t="str">
        <f t="shared" si="114"/>
        <v>21231</v>
      </c>
      <c r="D7330" t="s">
        <v>250</v>
      </c>
      <c r="E7330" t="s">
        <v>110</v>
      </c>
      <c r="F7330" t="s">
        <v>115</v>
      </c>
      <c r="G7330">
        <v>27</v>
      </c>
      <c r="H7330">
        <v>291.95</v>
      </c>
      <c r="I7330" t="s">
        <v>32</v>
      </c>
      <c r="J7330" t="str">
        <f>_xlfn.XLOOKUP(Table1_1[[#This Row],[Analyte]],[1]analyte_order!$B:$B,[1]analyte_order!$C:$C)</f>
        <v>2991-50-6</v>
      </c>
      <c r="K7330">
        <f>_xlfn.XLOOKUP(Table1_1[[#This Row],[CAS_rn]],[1]analyte_order!$C:$C,[1]analyte_order!$E:$E)</f>
        <v>27</v>
      </c>
      <c r="L7330" s="3">
        <v>4.555E-2</v>
      </c>
    </row>
    <row r="7331" spans="1:12" x14ac:dyDescent="0.3">
      <c r="A7331" t="s">
        <v>317</v>
      </c>
      <c r="B7331" s="1">
        <v>44427</v>
      </c>
      <c r="C7331" s="1" t="str">
        <f t="shared" si="114"/>
        <v>21231</v>
      </c>
      <c r="D7331" t="s">
        <v>250</v>
      </c>
      <c r="E7331" t="s">
        <v>110</v>
      </c>
      <c r="F7331" t="s">
        <v>115</v>
      </c>
      <c r="G7331">
        <v>27</v>
      </c>
      <c r="H7331">
        <v>291.95</v>
      </c>
      <c r="I7331" t="s">
        <v>33</v>
      </c>
      <c r="J7331" t="str">
        <f>_xlfn.XLOOKUP(Table1_1[[#This Row],[Analyte]],[1]analyte_order!$B:$B,[1]analyte_order!$C:$C)</f>
        <v>754-91-6</v>
      </c>
      <c r="K7331">
        <f>_xlfn.XLOOKUP(Table1_1[[#This Row],[CAS_rn]],[1]analyte_order!$C:$C,[1]analyte_order!$E:$E)</f>
        <v>28</v>
      </c>
      <c r="L7331" s="3">
        <v>0.5</v>
      </c>
    </row>
    <row r="7332" spans="1:12" x14ac:dyDescent="0.3">
      <c r="A7332" t="s">
        <v>317</v>
      </c>
      <c r="B7332" s="1">
        <v>44427</v>
      </c>
      <c r="C7332" s="1" t="str">
        <f t="shared" si="114"/>
        <v>21231</v>
      </c>
      <c r="D7332" t="s">
        <v>250</v>
      </c>
      <c r="E7332" t="s">
        <v>110</v>
      </c>
      <c r="F7332" t="s">
        <v>115</v>
      </c>
      <c r="G7332">
        <v>27</v>
      </c>
      <c r="H7332">
        <v>291.95</v>
      </c>
      <c r="I7332" t="s">
        <v>34</v>
      </c>
      <c r="J7332" t="str">
        <f>_xlfn.XLOOKUP(Table1_1[[#This Row],[Analyte]],[1]analyte_order!$B:$B,[1]analyte_order!$C:$C)</f>
        <v>2806-24-8</v>
      </c>
      <c r="K7332">
        <f>_xlfn.XLOOKUP(Table1_1[[#This Row],[CAS_rn]],[1]analyte_order!$C:$C,[1]analyte_order!$E:$E)</f>
        <v>29</v>
      </c>
      <c r="L7332" s="3">
        <v>0.114</v>
      </c>
    </row>
    <row r="7333" spans="1:12" x14ac:dyDescent="0.3">
      <c r="A7333" t="s">
        <v>317</v>
      </c>
      <c r="B7333" s="1">
        <v>44427</v>
      </c>
      <c r="C7333" s="1" t="str">
        <f t="shared" si="114"/>
        <v>21231</v>
      </c>
      <c r="D7333" t="s">
        <v>250</v>
      </c>
      <c r="E7333" t="s">
        <v>110</v>
      </c>
      <c r="F7333" t="s">
        <v>115</v>
      </c>
      <c r="G7333">
        <v>27</v>
      </c>
      <c r="H7333">
        <v>291.95</v>
      </c>
      <c r="I7333" t="s">
        <v>35</v>
      </c>
      <c r="J7333" t="str">
        <f>_xlfn.XLOOKUP(Table1_1[[#This Row],[Analyte]],[1]analyte_order!$B:$B,[1]analyte_order!$C:$C)</f>
        <v>31506-32-8</v>
      </c>
      <c r="K7333">
        <f>_xlfn.XLOOKUP(Table1_1[[#This Row],[CAS_rn]],[1]analyte_order!$C:$C,[1]analyte_order!$E:$E)</f>
        <v>30</v>
      </c>
      <c r="L7333" s="3">
        <v>0.22800000000000001</v>
      </c>
    </row>
    <row r="7334" spans="1:12" x14ac:dyDescent="0.3">
      <c r="A7334" t="s">
        <v>317</v>
      </c>
      <c r="B7334" s="1">
        <v>44427</v>
      </c>
      <c r="C7334" s="1" t="str">
        <f t="shared" si="114"/>
        <v>21231</v>
      </c>
      <c r="D7334" t="s">
        <v>250</v>
      </c>
      <c r="E7334" t="s">
        <v>110</v>
      </c>
      <c r="F7334" t="s">
        <v>115</v>
      </c>
      <c r="G7334">
        <v>27</v>
      </c>
      <c r="H7334">
        <v>291.95</v>
      </c>
      <c r="I7334" t="s">
        <v>36</v>
      </c>
      <c r="J7334" t="str">
        <f>_xlfn.XLOOKUP(Table1_1[[#This Row],[Analyte]],[1]analyte_order!$B:$B,[1]analyte_order!$C:$C)</f>
        <v>4151-50-2</v>
      </c>
      <c r="K7334">
        <f>_xlfn.XLOOKUP(Table1_1[[#This Row],[CAS_rn]],[1]analyte_order!$C:$C,[1]analyte_order!$E:$E)</f>
        <v>31</v>
      </c>
      <c r="L7334" s="3">
        <v>4.555E-2</v>
      </c>
    </row>
    <row r="7335" spans="1:12" x14ac:dyDescent="0.3">
      <c r="A7335" t="s">
        <v>317</v>
      </c>
      <c r="B7335" s="1">
        <v>44427</v>
      </c>
      <c r="C7335" s="1" t="str">
        <f t="shared" si="114"/>
        <v>21231</v>
      </c>
      <c r="D7335" t="s">
        <v>250</v>
      </c>
      <c r="E7335" t="s">
        <v>110</v>
      </c>
      <c r="F7335" t="s">
        <v>115</v>
      </c>
      <c r="G7335">
        <v>27</v>
      </c>
      <c r="H7335">
        <v>291.95</v>
      </c>
      <c r="I7335" t="s">
        <v>37</v>
      </c>
      <c r="J7335" t="str">
        <f>_xlfn.XLOOKUP(Table1_1[[#This Row],[Analyte]],[1]analyte_order!$B:$B,[1]analyte_order!$C:$C)</f>
        <v>13252-13-6</v>
      </c>
      <c r="K7335">
        <f>_xlfn.XLOOKUP(Table1_1[[#This Row],[CAS_rn]],[1]analyte_order!$C:$C,[1]analyte_order!$E:$E)</f>
        <v>34</v>
      </c>
      <c r="L7335" s="3">
        <v>4.555E-2</v>
      </c>
    </row>
    <row r="7336" spans="1:12" x14ac:dyDescent="0.3">
      <c r="A7336" t="s">
        <v>317</v>
      </c>
      <c r="B7336" s="1">
        <v>44427</v>
      </c>
      <c r="C7336" s="1" t="str">
        <f t="shared" si="114"/>
        <v>21231</v>
      </c>
      <c r="D7336" t="s">
        <v>250</v>
      </c>
      <c r="E7336" t="s">
        <v>110</v>
      </c>
      <c r="F7336" t="s">
        <v>115</v>
      </c>
      <c r="G7336">
        <v>27</v>
      </c>
      <c r="H7336">
        <v>291.95</v>
      </c>
      <c r="I7336" t="s">
        <v>38</v>
      </c>
      <c r="J7336" t="str">
        <f>_xlfn.XLOOKUP(Table1_1[[#This Row],[Analyte]],[1]analyte_order!$B:$B,[1]analyte_order!$C:$C)</f>
        <v>919005-14-4</v>
      </c>
      <c r="K7336">
        <f>_xlfn.XLOOKUP(Table1_1[[#This Row],[CAS_rn]],[1]analyte_order!$C:$C,[1]analyte_order!$E:$E)</f>
        <v>35</v>
      </c>
      <c r="L7336" s="3">
        <v>4.555E-2</v>
      </c>
    </row>
    <row r="7337" spans="1:12" x14ac:dyDescent="0.3">
      <c r="A7337" t="s">
        <v>317</v>
      </c>
      <c r="B7337" s="1">
        <v>44427</v>
      </c>
      <c r="C7337" s="1" t="str">
        <f t="shared" si="114"/>
        <v>21231</v>
      </c>
      <c r="D7337" t="s">
        <v>250</v>
      </c>
      <c r="E7337" t="s">
        <v>110</v>
      </c>
      <c r="F7337" t="s">
        <v>115</v>
      </c>
      <c r="G7337">
        <v>27</v>
      </c>
      <c r="H7337">
        <v>291.95</v>
      </c>
      <c r="I7337" t="s">
        <v>39</v>
      </c>
      <c r="J7337" t="str">
        <f>_xlfn.XLOOKUP(Table1_1[[#This Row],[Analyte]],[1]analyte_order!$B:$B,[1]analyte_order!$C:$C)</f>
        <v>756426-58-1</v>
      </c>
      <c r="K7337">
        <f>_xlfn.XLOOKUP(Table1_1[[#This Row],[CAS_rn]],[1]analyte_order!$C:$C,[1]analyte_order!$E:$E)</f>
        <v>36</v>
      </c>
      <c r="L7337" s="3">
        <v>0.22800000000000001</v>
      </c>
    </row>
    <row r="7338" spans="1:12" x14ac:dyDescent="0.3">
      <c r="A7338" t="s">
        <v>317</v>
      </c>
      <c r="B7338" s="1">
        <v>44427</v>
      </c>
      <c r="C7338" s="1" t="str">
        <f t="shared" si="114"/>
        <v>21231</v>
      </c>
      <c r="D7338" t="s">
        <v>250</v>
      </c>
      <c r="E7338" t="s">
        <v>110</v>
      </c>
      <c r="F7338" t="s">
        <v>115</v>
      </c>
      <c r="G7338">
        <v>27</v>
      </c>
      <c r="H7338">
        <v>291.95</v>
      </c>
      <c r="I7338" t="s">
        <v>40</v>
      </c>
      <c r="J7338" t="str">
        <f>_xlfn.XLOOKUP(Table1_1[[#This Row],[Analyte]],[1]analyte_order!$B:$B,[1]analyte_order!$C:$C)</f>
        <v>763051-92-9</v>
      </c>
      <c r="K7338">
        <f>_xlfn.XLOOKUP(Table1_1[[#This Row],[CAS_rn]],[1]analyte_order!$C:$C,[1]analyte_order!$E:$E)</f>
        <v>37</v>
      </c>
      <c r="L7338" s="3">
        <v>0.22800000000000001</v>
      </c>
    </row>
    <row r="7339" spans="1:12" x14ac:dyDescent="0.3">
      <c r="A7339" t="s">
        <v>317</v>
      </c>
      <c r="B7339" s="1">
        <v>44427</v>
      </c>
      <c r="C7339" s="1" t="str">
        <f t="shared" si="114"/>
        <v>21231</v>
      </c>
      <c r="D7339" t="s">
        <v>250</v>
      </c>
      <c r="E7339" t="s">
        <v>110</v>
      </c>
      <c r="F7339" t="s">
        <v>115</v>
      </c>
      <c r="G7339">
        <v>27</v>
      </c>
      <c r="H7339">
        <v>291.95</v>
      </c>
      <c r="I7339" t="s">
        <v>41</v>
      </c>
      <c r="J7339" t="str">
        <f>_xlfn.XLOOKUP(Table1_1[[#This Row],[Analyte]],[1]analyte_order!$B:$B,[1]analyte_order!$C:$C)</f>
        <v>356-02-5</v>
      </c>
      <c r="K7339">
        <f>_xlfn.XLOOKUP(Table1_1[[#This Row],[CAS_rn]],[1]analyte_order!$C:$C,[1]analyte_order!$E:$E)</f>
        <v>38</v>
      </c>
      <c r="L7339" s="3">
        <v>0.45550000000000002</v>
      </c>
    </row>
    <row r="7340" spans="1:12" x14ac:dyDescent="0.3">
      <c r="A7340" t="s">
        <v>317</v>
      </c>
      <c r="B7340" s="1">
        <v>44427</v>
      </c>
      <c r="C7340" s="1" t="str">
        <f t="shared" si="114"/>
        <v>21231</v>
      </c>
      <c r="D7340" t="s">
        <v>250</v>
      </c>
      <c r="E7340" t="s">
        <v>110</v>
      </c>
      <c r="F7340" t="s">
        <v>115</v>
      </c>
      <c r="G7340">
        <v>27</v>
      </c>
      <c r="H7340">
        <v>291.95</v>
      </c>
      <c r="I7340" t="s">
        <v>42</v>
      </c>
      <c r="J7340" t="str">
        <f>_xlfn.XLOOKUP(Table1_1[[#This Row],[Analyte]],[1]analyte_order!$B:$B,[1]analyte_order!$C:$C)</f>
        <v>914637-49-3</v>
      </c>
      <c r="K7340">
        <f>_xlfn.XLOOKUP(Table1_1[[#This Row],[CAS_rn]],[1]analyte_order!$C:$C,[1]analyte_order!$E:$E)</f>
        <v>39</v>
      </c>
      <c r="L7340" s="3">
        <v>0.22800000000000001</v>
      </c>
    </row>
    <row r="7341" spans="1:12" x14ac:dyDescent="0.3">
      <c r="A7341" t="s">
        <v>317</v>
      </c>
      <c r="B7341" s="1">
        <v>44427</v>
      </c>
      <c r="C7341" s="1" t="str">
        <f t="shared" si="114"/>
        <v>21231</v>
      </c>
      <c r="D7341" t="s">
        <v>250</v>
      </c>
      <c r="E7341" t="s">
        <v>110</v>
      </c>
      <c r="F7341" t="s">
        <v>115</v>
      </c>
      <c r="G7341">
        <v>27</v>
      </c>
      <c r="H7341">
        <v>291.95</v>
      </c>
      <c r="I7341" t="s">
        <v>43</v>
      </c>
      <c r="J7341" t="str">
        <f>_xlfn.XLOOKUP(Table1_1[[#This Row],[Analyte]],[1]analyte_order!$B:$B,[1]analyte_order!$C:$C)</f>
        <v>812-70-4</v>
      </c>
      <c r="K7341">
        <f>_xlfn.XLOOKUP(Table1_1[[#This Row],[CAS_rn]],[1]analyte_order!$C:$C,[1]analyte_order!$E:$E)</f>
        <v>40</v>
      </c>
      <c r="L7341" s="3">
        <v>0.23300000000000001</v>
      </c>
    </row>
    <row r="7342" spans="1:12" x14ac:dyDescent="0.3">
      <c r="A7342" t="s">
        <v>317</v>
      </c>
      <c r="B7342" s="1">
        <v>44427</v>
      </c>
      <c r="C7342" s="1" t="str">
        <f t="shared" si="114"/>
        <v>21231</v>
      </c>
      <c r="D7342" t="s">
        <v>250</v>
      </c>
      <c r="E7342" t="s">
        <v>110</v>
      </c>
      <c r="F7342" t="s">
        <v>115</v>
      </c>
      <c r="G7342">
        <v>27</v>
      </c>
      <c r="H7342">
        <v>291.95</v>
      </c>
      <c r="I7342" t="s">
        <v>44</v>
      </c>
      <c r="J7342" t="str">
        <f>_xlfn.XLOOKUP(Table1_1[[#This Row],[Analyte]],[1]analyte_order!$B:$B,[1]analyte_order!$C:$C)</f>
        <v>53826-12-3</v>
      </c>
      <c r="K7342">
        <f>_xlfn.XLOOKUP(Table1_1[[#This Row],[CAS_rn]],[1]analyte_order!$C:$C,[1]analyte_order!$E:$E)</f>
        <v>41</v>
      </c>
      <c r="L7342" s="3">
        <v>0.114</v>
      </c>
    </row>
    <row r="7343" spans="1:12" x14ac:dyDescent="0.3">
      <c r="A7343" t="s">
        <v>317</v>
      </c>
      <c r="B7343" s="1">
        <v>44427</v>
      </c>
      <c r="C7343" s="1" t="str">
        <f t="shared" si="114"/>
        <v>21231</v>
      </c>
      <c r="D7343" t="s">
        <v>250</v>
      </c>
      <c r="E7343" t="s">
        <v>110</v>
      </c>
      <c r="F7343" t="s">
        <v>115</v>
      </c>
      <c r="G7343">
        <v>27</v>
      </c>
      <c r="H7343">
        <v>291.95</v>
      </c>
      <c r="I7343" t="s">
        <v>45</v>
      </c>
      <c r="J7343" t="str">
        <f>_xlfn.XLOOKUP(Table1_1[[#This Row],[Analyte]],[1]analyte_order!$B:$B,[1]analyte_order!$C:$C)</f>
        <v>27854-31-5</v>
      </c>
      <c r="K7343">
        <f>_xlfn.XLOOKUP(Table1_1[[#This Row],[CAS_rn]],[1]analyte_order!$C:$C,[1]analyte_order!$E:$E)</f>
        <v>42</v>
      </c>
      <c r="L7343" s="3">
        <v>2.33</v>
      </c>
    </row>
    <row r="7344" spans="1:12" x14ac:dyDescent="0.3">
      <c r="A7344" t="s">
        <v>317</v>
      </c>
      <c r="B7344" s="1">
        <v>44427</v>
      </c>
      <c r="C7344" s="1" t="str">
        <f t="shared" si="114"/>
        <v>21231</v>
      </c>
      <c r="D7344" t="s">
        <v>250</v>
      </c>
      <c r="E7344" t="s">
        <v>110</v>
      </c>
      <c r="F7344" t="s">
        <v>115</v>
      </c>
      <c r="G7344">
        <v>27</v>
      </c>
      <c r="H7344">
        <v>291.95</v>
      </c>
      <c r="I7344" t="s">
        <v>46</v>
      </c>
      <c r="J7344" t="str">
        <f>_xlfn.XLOOKUP(Table1_1[[#This Row],[Analyte]],[1]analyte_order!$B:$B,[1]analyte_order!$C:$C)</f>
        <v>53826-13-4</v>
      </c>
      <c r="K7344">
        <f>_xlfn.XLOOKUP(Table1_1[[#This Row],[CAS_rn]],[1]analyte_order!$C:$C,[1]analyte_order!$E:$E)</f>
        <v>43</v>
      </c>
      <c r="L7344" s="3">
        <v>0.93</v>
      </c>
    </row>
    <row r="7345" spans="1:12" x14ac:dyDescent="0.3">
      <c r="A7345" t="s">
        <v>317</v>
      </c>
      <c r="B7345" s="1">
        <v>44427</v>
      </c>
      <c r="C7345" s="1" t="str">
        <f t="shared" si="114"/>
        <v>21231</v>
      </c>
      <c r="D7345" t="s">
        <v>250</v>
      </c>
      <c r="E7345" t="s">
        <v>110</v>
      </c>
      <c r="F7345" t="s">
        <v>115</v>
      </c>
      <c r="G7345">
        <v>27</v>
      </c>
      <c r="H7345">
        <v>291.95</v>
      </c>
      <c r="I7345" t="s">
        <v>47</v>
      </c>
      <c r="J7345" t="str">
        <f>_xlfn.XLOOKUP(Table1_1[[#This Row],[Analyte]],[1]analyte_order!$B:$B,[1]analyte_order!$C:$C)</f>
        <v>161094-75-3</v>
      </c>
      <c r="K7345">
        <f>_xlfn.XLOOKUP(Table1_1[[#This Row],[CAS_rn]],[1]analyte_order!$C:$C,[1]analyte_order!$E:$E)</f>
        <v>44</v>
      </c>
      <c r="L7345" s="3">
        <v>4.555E-2</v>
      </c>
    </row>
    <row r="7346" spans="1:12" x14ac:dyDescent="0.3">
      <c r="A7346" t="s">
        <v>317</v>
      </c>
      <c r="B7346" s="1">
        <v>44427</v>
      </c>
      <c r="C7346" s="1" t="str">
        <f t="shared" si="114"/>
        <v>21231</v>
      </c>
      <c r="D7346" t="s">
        <v>250</v>
      </c>
      <c r="E7346" t="s">
        <v>110</v>
      </c>
      <c r="F7346" t="s">
        <v>115</v>
      </c>
      <c r="G7346">
        <v>27</v>
      </c>
      <c r="H7346">
        <v>291.95</v>
      </c>
      <c r="I7346" t="s">
        <v>48</v>
      </c>
      <c r="J7346" t="str">
        <f>_xlfn.XLOOKUP(Table1_1[[#This Row],[Analyte]],[1]analyte_order!$B:$B,[1]analyte_order!$C:$C)</f>
        <v>70887-84-2</v>
      </c>
      <c r="K7346">
        <f>_xlfn.XLOOKUP(Table1_1[[#This Row],[CAS_rn]],[1]analyte_order!$C:$C,[1]analyte_order!$E:$E)</f>
        <v>45</v>
      </c>
      <c r="L7346" s="3">
        <v>4.555E-2</v>
      </c>
    </row>
    <row r="7347" spans="1:12" x14ac:dyDescent="0.3">
      <c r="A7347" t="s">
        <v>317</v>
      </c>
      <c r="B7347" s="1">
        <v>44427</v>
      </c>
      <c r="C7347" s="1" t="str">
        <f t="shared" si="114"/>
        <v>21231</v>
      </c>
      <c r="D7347" t="s">
        <v>250</v>
      </c>
      <c r="E7347" t="s">
        <v>110</v>
      </c>
      <c r="F7347" t="s">
        <v>115</v>
      </c>
      <c r="G7347">
        <v>27</v>
      </c>
      <c r="H7347">
        <v>291.95</v>
      </c>
      <c r="I7347" t="s">
        <v>49</v>
      </c>
      <c r="J7347" t="str">
        <f>_xlfn.XLOOKUP(Table1_1[[#This Row],[Analyte]],[1]analyte_order!$B:$B,[1]analyte_order!$C:$C)</f>
        <v>57677-95-9</v>
      </c>
      <c r="K7347">
        <f>_xlfn.XLOOKUP(Table1_1[[#This Row],[CAS_rn]],[1]analyte_order!$C:$C,[1]analyte_order!$E:$E)</f>
        <v>46</v>
      </c>
      <c r="L7347" s="3">
        <v>4.555E-2</v>
      </c>
    </row>
    <row r="7348" spans="1:12" x14ac:dyDescent="0.3">
      <c r="A7348" t="s">
        <v>317</v>
      </c>
      <c r="B7348" s="1">
        <v>44427</v>
      </c>
      <c r="C7348" s="1" t="str">
        <f t="shared" si="114"/>
        <v>21231</v>
      </c>
      <c r="D7348" t="s">
        <v>250</v>
      </c>
      <c r="E7348" t="s">
        <v>110</v>
      </c>
      <c r="F7348" t="s">
        <v>115</v>
      </c>
      <c r="G7348">
        <v>27</v>
      </c>
      <c r="H7348">
        <v>291.95</v>
      </c>
      <c r="I7348" t="s">
        <v>50</v>
      </c>
      <c r="J7348" t="str">
        <f>_xlfn.XLOOKUP(Table1_1[[#This Row],[Analyte]],[1]analyte_order!$B:$B,[1]analyte_order!$C:$C)</f>
        <v>30334-69-1</v>
      </c>
      <c r="K7348">
        <f>_xlfn.XLOOKUP(Table1_1[[#This Row],[CAS_rn]],[1]analyte_order!$C:$C,[1]analyte_order!$E:$E)</f>
        <v>51</v>
      </c>
      <c r="L7348" s="3">
        <v>1.36</v>
      </c>
    </row>
    <row r="7349" spans="1:12" x14ac:dyDescent="0.3">
      <c r="A7349" t="s">
        <v>317</v>
      </c>
      <c r="B7349" s="1">
        <v>44427</v>
      </c>
      <c r="C7349" s="1" t="str">
        <f t="shared" si="114"/>
        <v>21231</v>
      </c>
      <c r="D7349" t="s">
        <v>250</v>
      </c>
      <c r="E7349" t="s">
        <v>110</v>
      </c>
      <c r="F7349" t="s">
        <v>115</v>
      </c>
      <c r="G7349">
        <v>27</v>
      </c>
      <c r="H7349">
        <v>291.95</v>
      </c>
      <c r="I7349" t="s">
        <v>51</v>
      </c>
      <c r="J7349" t="str">
        <f>_xlfn.XLOOKUP(Table1_1[[#This Row],[Analyte]],[1]analyte_order!$B:$B,[1]analyte_order!$C:$C)</f>
        <v>41997-13-1</v>
      </c>
      <c r="K7349">
        <f>_xlfn.XLOOKUP(Table1_1[[#This Row],[CAS_rn]],[1]analyte_order!$C:$C,[1]analyte_order!$E:$E)</f>
        <v>52</v>
      </c>
      <c r="L7349" s="3">
        <v>0.46550000000000002</v>
      </c>
    </row>
    <row r="7350" spans="1:12" x14ac:dyDescent="0.3">
      <c r="A7350" t="s">
        <v>317</v>
      </c>
      <c r="B7350" s="1">
        <v>44427</v>
      </c>
      <c r="C7350" s="1" t="str">
        <f t="shared" si="114"/>
        <v>21231</v>
      </c>
      <c r="D7350" t="s">
        <v>250</v>
      </c>
      <c r="E7350" t="s">
        <v>110</v>
      </c>
      <c r="F7350" t="s">
        <v>115</v>
      </c>
      <c r="G7350">
        <v>27</v>
      </c>
      <c r="H7350">
        <v>291.95</v>
      </c>
      <c r="I7350" t="s">
        <v>52</v>
      </c>
      <c r="J7350" t="str">
        <f>_xlfn.XLOOKUP(Table1_1[[#This Row],[Analyte]],[1]analyte_order!$B:$B,[1]analyte_order!$C:$C)</f>
        <v>423-41-6</v>
      </c>
      <c r="K7350">
        <f>_xlfn.XLOOKUP(Table1_1[[#This Row],[CAS_rn]],[1]analyte_order!$C:$C,[1]analyte_order!$E:$E)</f>
        <v>53</v>
      </c>
      <c r="L7350" s="3">
        <v>0.22800000000000001</v>
      </c>
    </row>
    <row r="7351" spans="1:12" x14ac:dyDescent="0.3">
      <c r="A7351" t="s">
        <v>317</v>
      </c>
      <c r="B7351" s="1">
        <v>44427</v>
      </c>
      <c r="C7351" s="1" t="str">
        <f t="shared" si="114"/>
        <v>21231</v>
      </c>
      <c r="D7351" t="s">
        <v>250</v>
      </c>
      <c r="E7351" t="s">
        <v>110</v>
      </c>
      <c r="F7351" t="s">
        <v>115</v>
      </c>
      <c r="G7351">
        <v>27</v>
      </c>
      <c r="H7351">
        <v>291.95</v>
      </c>
      <c r="I7351" t="s">
        <v>53</v>
      </c>
      <c r="J7351" t="str">
        <f>_xlfn.XLOOKUP(Table1_1[[#This Row],[Analyte]],[1]analyte_order!$B:$B,[1]analyte_order!$C:$C)</f>
        <v>777011-38-8</v>
      </c>
      <c r="K7351">
        <f>_xlfn.XLOOKUP(Table1_1[[#This Row],[CAS_rn]],[1]analyte_order!$C:$C,[1]analyte_order!$E:$E)</f>
        <v>54</v>
      </c>
      <c r="L7351" s="3">
        <v>1.3</v>
      </c>
    </row>
    <row r="7352" spans="1:12" x14ac:dyDescent="0.3">
      <c r="A7352" t="s">
        <v>317</v>
      </c>
      <c r="B7352" s="1">
        <v>44427</v>
      </c>
      <c r="C7352" s="1" t="str">
        <f t="shared" si="114"/>
        <v>21231</v>
      </c>
      <c r="D7352" t="s">
        <v>250</v>
      </c>
      <c r="E7352" t="s">
        <v>110</v>
      </c>
      <c r="F7352" t="s">
        <v>115</v>
      </c>
      <c r="G7352">
        <v>27</v>
      </c>
      <c r="H7352">
        <v>291.95</v>
      </c>
      <c r="I7352" t="s">
        <v>54</v>
      </c>
      <c r="J7352" t="str">
        <f>_xlfn.XLOOKUP(Table1_1[[#This Row],[Analyte]],[1]analyte_order!$B:$B,[1]analyte_order!$C:$C)</f>
        <v>646-83-3</v>
      </c>
      <c r="K7352">
        <f>_xlfn.XLOOKUP(Table1_1[[#This Row],[CAS_rn]],[1]analyte_order!$C:$C,[1]analyte_order!$E:$E)</f>
        <v>55</v>
      </c>
      <c r="L7352" s="3">
        <v>4.555E-2</v>
      </c>
    </row>
    <row r="7353" spans="1:12" x14ac:dyDescent="0.3">
      <c r="A7353" t="s">
        <v>317</v>
      </c>
      <c r="B7353" s="1">
        <v>44427</v>
      </c>
      <c r="C7353" s="1" t="str">
        <f t="shared" si="114"/>
        <v>21231</v>
      </c>
      <c r="D7353" t="s">
        <v>250</v>
      </c>
      <c r="E7353" t="s">
        <v>110</v>
      </c>
      <c r="F7353" t="s">
        <v>115</v>
      </c>
      <c r="G7353">
        <v>27</v>
      </c>
      <c r="H7353">
        <v>291.95</v>
      </c>
      <c r="I7353" t="s">
        <v>55</v>
      </c>
      <c r="J7353" t="str">
        <f>_xlfn.XLOOKUP(Table1_1[[#This Row],[Analyte]],[1]analyte_order!$B:$B,[1]analyte_order!$C:$C)</f>
        <v>678-41-1</v>
      </c>
      <c r="K7353">
        <f>_xlfn.XLOOKUP(Table1_1[[#This Row],[CAS_rn]],[1]analyte_order!$C:$C,[1]analyte_order!$E:$E)</f>
        <v>56</v>
      </c>
      <c r="L7353" s="3">
        <v>4.555E-2</v>
      </c>
    </row>
    <row r="7354" spans="1:12" x14ac:dyDescent="0.3">
      <c r="A7354" t="s">
        <v>317</v>
      </c>
      <c r="B7354" s="1">
        <v>44427</v>
      </c>
      <c r="C7354" s="1" t="str">
        <f t="shared" si="114"/>
        <v>21231</v>
      </c>
      <c r="D7354" t="s">
        <v>250</v>
      </c>
      <c r="E7354" t="s">
        <v>110</v>
      </c>
      <c r="F7354" t="s">
        <v>115</v>
      </c>
      <c r="G7354">
        <v>27</v>
      </c>
      <c r="H7354">
        <v>291.95</v>
      </c>
      <c r="I7354" t="s">
        <v>56</v>
      </c>
      <c r="J7354" t="str">
        <f>_xlfn.XLOOKUP(Table1_1[[#This Row],[Analyte]],[1]analyte_order!$B:$B,[1]analyte_order!$C:$C)</f>
        <v>2965-52-8</v>
      </c>
      <c r="K7354">
        <f>_xlfn.XLOOKUP(Table1_1[[#This Row],[CAS_rn]],[1]analyte_order!$C:$C,[1]analyte_order!$E:$E)</f>
        <v>57</v>
      </c>
      <c r="L7354" s="3">
        <v>4.555E-2</v>
      </c>
    </row>
    <row r="7355" spans="1:12" x14ac:dyDescent="0.3">
      <c r="A7355" t="s">
        <v>318</v>
      </c>
      <c r="B7355" s="1">
        <v>44427</v>
      </c>
      <c r="C7355" s="1" t="str">
        <f t="shared" si="114"/>
        <v>21231</v>
      </c>
      <c r="D7355" t="s">
        <v>250</v>
      </c>
      <c r="E7355" t="s">
        <v>110</v>
      </c>
      <c r="F7355" t="s">
        <v>190</v>
      </c>
      <c r="G7355">
        <v>27</v>
      </c>
      <c r="H7355">
        <v>291.95</v>
      </c>
      <c r="I7355" t="s">
        <v>7</v>
      </c>
      <c r="J7355" t="str">
        <f>_xlfn.XLOOKUP(Table1_1[[#This Row],[Analyte]],[1]analyte_order!$B:$B,[1]analyte_order!$C:$C)</f>
        <v>375-22-4</v>
      </c>
      <c r="K7355">
        <f>_xlfn.XLOOKUP(Table1_1[[#This Row],[CAS_rn]],[1]analyte_order!$C:$C,[1]analyte_order!$E:$E)</f>
        <v>1</v>
      </c>
      <c r="L7355" s="3">
        <v>0.40550000000000003</v>
      </c>
    </row>
    <row r="7356" spans="1:12" x14ac:dyDescent="0.3">
      <c r="A7356" t="s">
        <v>318</v>
      </c>
      <c r="B7356" s="1">
        <v>44427</v>
      </c>
      <c r="C7356" s="1" t="str">
        <f t="shared" si="114"/>
        <v>21231</v>
      </c>
      <c r="D7356" t="s">
        <v>250</v>
      </c>
      <c r="E7356" t="s">
        <v>110</v>
      </c>
      <c r="F7356" t="s">
        <v>190</v>
      </c>
      <c r="G7356">
        <v>27</v>
      </c>
      <c r="H7356">
        <v>291.95</v>
      </c>
      <c r="I7356" t="s">
        <v>8</v>
      </c>
      <c r="J7356" t="str">
        <f>_xlfn.XLOOKUP(Table1_1[[#This Row],[Analyte]],[1]analyte_order!$B:$B,[1]analyte_order!$C:$C)</f>
        <v>2706-90-3</v>
      </c>
      <c r="K7356">
        <f>_xlfn.XLOOKUP(Table1_1[[#This Row],[CAS_rn]],[1]analyte_order!$C:$C,[1]analyte_order!$E:$E)</f>
        <v>2</v>
      </c>
      <c r="L7356" s="3">
        <v>0.16200000000000001</v>
      </c>
    </row>
    <row r="7357" spans="1:12" x14ac:dyDescent="0.3">
      <c r="A7357" t="s">
        <v>318</v>
      </c>
      <c r="B7357" s="1">
        <v>44427</v>
      </c>
      <c r="C7357" s="1" t="str">
        <f t="shared" si="114"/>
        <v>21231</v>
      </c>
      <c r="D7357" t="s">
        <v>250</v>
      </c>
      <c r="E7357" t="s">
        <v>110</v>
      </c>
      <c r="F7357" t="s">
        <v>190</v>
      </c>
      <c r="G7357">
        <v>27</v>
      </c>
      <c r="H7357">
        <v>291.95</v>
      </c>
      <c r="I7357" t="s">
        <v>9</v>
      </c>
      <c r="J7357" t="str">
        <f>_xlfn.XLOOKUP(Table1_1[[#This Row],[Analyte]],[1]analyte_order!$B:$B,[1]analyte_order!$C:$C)</f>
        <v>307-24-4</v>
      </c>
      <c r="K7357">
        <f>_xlfn.XLOOKUP(Table1_1[[#This Row],[CAS_rn]],[1]analyte_order!$C:$C,[1]analyte_order!$E:$E)</f>
        <v>3</v>
      </c>
      <c r="L7357" s="3">
        <v>0.16200000000000001</v>
      </c>
    </row>
    <row r="7358" spans="1:12" x14ac:dyDescent="0.3">
      <c r="A7358" t="s">
        <v>318</v>
      </c>
      <c r="B7358" s="1">
        <v>44427</v>
      </c>
      <c r="C7358" s="1" t="str">
        <f t="shared" si="114"/>
        <v>21231</v>
      </c>
      <c r="D7358" t="s">
        <v>250</v>
      </c>
      <c r="E7358" t="s">
        <v>110</v>
      </c>
      <c r="F7358" t="s">
        <v>190</v>
      </c>
      <c r="G7358">
        <v>27</v>
      </c>
      <c r="H7358">
        <v>291.95</v>
      </c>
      <c r="I7358" t="s">
        <v>10</v>
      </c>
      <c r="J7358" t="str">
        <f>_xlfn.XLOOKUP(Table1_1[[#This Row],[Analyte]],[1]analyte_order!$B:$B,[1]analyte_order!$C:$C)</f>
        <v>375-85-9</v>
      </c>
      <c r="K7358">
        <f>_xlfn.XLOOKUP(Table1_1[[#This Row],[CAS_rn]],[1]analyte_order!$C:$C,[1]analyte_order!$E:$E)</f>
        <v>4</v>
      </c>
      <c r="L7358" s="3">
        <v>0.16200000000000001</v>
      </c>
    </row>
    <row r="7359" spans="1:12" x14ac:dyDescent="0.3">
      <c r="A7359" t="s">
        <v>318</v>
      </c>
      <c r="B7359" s="1">
        <v>44427</v>
      </c>
      <c r="C7359" s="1" t="str">
        <f t="shared" si="114"/>
        <v>21231</v>
      </c>
      <c r="D7359" t="s">
        <v>250</v>
      </c>
      <c r="E7359" t="s">
        <v>110</v>
      </c>
      <c r="F7359" t="s">
        <v>190</v>
      </c>
      <c r="G7359">
        <v>27</v>
      </c>
      <c r="H7359">
        <v>291.95</v>
      </c>
      <c r="I7359" t="s">
        <v>11</v>
      </c>
      <c r="J7359" t="str">
        <f>_xlfn.XLOOKUP(Table1_1[[#This Row],[Analyte]],[1]analyte_order!$B:$B,[1]analyte_order!$C:$C)</f>
        <v>335-67-1</v>
      </c>
      <c r="K7359">
        <f>_xlfn.XLOOKUP(Table1_1[[#This Row],[CAS_rn]],[1]analyte_order!$C:$C,[1]analyte_order!$E:$E)</f>
        <v>5</v>
      </c>
      <c r="L7359" s="3">
        <v>0.16200000000000001</v>
      </c>
    </row>
    <row r="7360" spans="1:12" x14ac:dyDescent="0.3">
      <c r="A7360" t="s">
        <v>318</v>
      </c>
      <c r="B7360" s="1">
        <v>44427</v>
      </c>
      <c r="C7360" s="1" t="str">
        <f t="shared" si="114"/>
        <v>21231</v>
      </c>
      <c r="D7360" t="s">
        <v>250</v>
      </c>
      <c r="E7360" t="s">
        <v>110</v>
      </c>
      <c r="F7360" t="s">
        <v>190</v>
      </c>
      <c r="G7360">
        <v>27</v>
      </c>
      <c r="H7360">
        <v>291.95</v>
      </c>
      <c r="I7360" t="s">
        <v>12</v>
      </c>
      <c r="J7360" t="str">
        <f>_xlfn.XLOOKUP(Table1_1[[#This Row],[Analyte]],[1]analyte_order!$B:$B,[1]analyte_order!$C:$C)</f>
        <v>375-95-1</v>
      </c>
      <c r="K7360">
        <f>_xlfn.XLOOKUP(Table1_1[[#This Row],[CAS_rn]],[1]analyte_order!$C:$C,[1]analyte_order!$E:$E)</f>
        <v>6</v>
      </c>
      <c r="L7360" s="3">
        <v>0.16200000000000001</v>
      </c>
    </row>
    <row r="7361" spans="1:12" x14ac:dyDescent="0.3">
      <c r="A7361" t="s">
        <v>318</v>
      </c>
      <c r="B7361" s="1">
        <v>44427</v>
      </c>
      <c r="C7361" s="1" t="str">
        <f t="shared" si="114"/>
        <v>21231</v>
      </c>
      <c r="D7361" t="s">
        <v>250</v>
      </c>
      <c r="E7361" t="s">
        <v>110</v>
      </c>
      <c r="F7361" t="s">
        <v>190</v>
      </c>
      <c r="G7361">
        <v>27</v>
      </c>
      <c r="H7361">
        <v>291.95</v>
      </c>
      <c r="I7361" t="s">
        <v>19</v>
      </c>
      <c r="J7361" t="str">
        <f>_xlfn.XLOOKUP(Table1_1[[#This Row],[Analyte]],[1]analyte_order!$B:$B,[1]analyte_order!$C:$C)</f>
        <v>335-76-2</v>
      </c>
      <c r="K7361">
        <f>_xlfn.XLOOKUP(Table1_1[[#This Row],[CAS_rn]],[1]analyte_order!$C:$C,[1]analyte_order!$E:$E)</f>
        <v>7</v>
      </c>
      <c r="L7361" s="3">
        <v>11.1</v>
      </c>
    </row>
    <row r="7362" spans="1:12" x14ac:dyDescent="0.3">
      <c r="A7362" t="s">
        <v>318</v>
      </c>
      <c r="B7362" s="1">
        <v>44427</v>
      </c>
      <c r="C7362" s="1" t="str">
        <f t="shared" ref="C7362:C7425" si="115">TEXT(B7362,"yy")&amp;TEXT((B7362-DATEVALUE("1/1/"&amp;TEXT(B7362,"yy"))+1),"000")</f>
        <v>21231</v>
      </c>
      <c r="D7362" t="s">
        <v>250</v>
      </c>
      <c r="E7362" t="s">
        <v>110</v>
      </c>
      <c r="F7362" t="s">
        <v>190</v>
      </c>
      <c r="G7362">
        <v>27</v>
      </c>
      <c r="H7362">
        <v>291.95</v>
      </c>
      <c r="I7362" t="s">
        <v>20</v>
      </c>
      <c r="J7362" t="str">
        <f>_xlfn.XLOOKUP(Table1_1[[#This Row],[Analyte]],[1]analyte_order!$B:$B,[1]analyte_order!$C:$C)</f>
        <v>2058-94-8</v>
      </c>
      <c r="K7362">
        <f>_xlfn.XLOOKUP(Table1_1[[#This Row],[CAS_rn]],[1]analyte_order!$C:$C,[1]analyte_order!$E:$E)</f>
        <v>8</v>
      </c>
      <c r="L7362" s="3">
        <v>19.100000000000001</v>
      </c>
    </row>
    <row r="7363" spans="1:12" x14ac:dyDescent="0.3">
      <c r="A7363" t="s">
        <v>318</v>
      </c>
      <c r="B7363" s="1">
        <v>44427</v>
      </c>
      <c r="C7363" s="1" t="str">
        <f t="shared" si="115"/>
        <v>21231</v>
      </c>
      <c r="D7363" t="s">
        <v>250</v>
      </c>
      <c r="E7363" t="s">
        <v>110</v>
      </c>
      <c r="F7363" t="s">
        <v>190</v>
      </c>
      <c r="G7363">
        <v>27</v>
      </c>
      <c r="H7363">
        <v>291.95</v>
      </c>
      <c r="I7363" t="s">
        <v>21</v>
      </c>
      <c r="J7363" t="str">
        <f>_xlfn.XLOOKUP(Table1_1[[#This Row],[Analyte]],[1]analyte_order!$B:$B,[1]analyte_order!$C:$C)</f>
        <v>307-55-1</v>
      </c>
      <c r="K7363">
        <f>_xlfn.XLOOKUP(Table1_1[[#This Row],[CAS_rn]],[1]analyte_order!$C:$C,[1]analyte_order!$E:$E)</f>
        <v>9</v>
      </c>
      <c r="L7363" s="3">
        <v>22.5</v>
      </c>
    </row>
    <row r="7364" spans="1:12" x14ac:dyDescent="0.3">
      <c r="A7364" t="s">
        <v>318</v>
      </c>
      <c r="B7364" s="1">
        <v>44427</v>
      </c>
      <c r="C7364" s="1" t="str">
        <f t="shared" si="115"/>
        <v>21231</v>
      </c>
      <c r="D7364" t="s">
        <v>250</v>
      </c>
      <c r="E7364" t="s">
        <v>110</v>
      </c>
      <c r="F7364" t="s">
        <v>190</v>
      </c>
      <c r="G7364">
        <v>27</v>
      </c>
      <c r="H7364">
        <v>291.95</v>
      </c>
      <c r="I7364" t="s">
        <v>22</v>
      </c>
      <c r="J7364" t="str">
        <f>_xlfn.XLOOKUP(Table1_1[[#This Row],[Analyte]],[1]analyte_order!$B:$B,[1]analyte_order!$C:$C)</f>
        <v>72629-94-8</v>
      </c>
      <c r="K7364">
        <f>_xlfn.XLOOKUP(Table1_1[[#This Row],[CAS_rn]],[1]analyte_order!$C:$C,[1]analyte_order!$E:$E)</f>
        <v>10</v>
      </c>
      <c r="L7364" s="3">
        <v>20.8</v>
      </c>
    </row>
    <row r="7365" spans="1:12" x14ac:dyDescent="0.3">
      <c r="A7365" t="s">
        <v>318</v>
      </c>
      <c r="B7365" s="1">
        <v>44427</v>
      </c>
      <c r="C7365" s="1" t="str">
        <f t="shared" si="115"/>
        <v>21231</v>
      </c>
      <c r="D7365" t="s">
        <v>250</v>
      </c>
      <c r="E7365" t="s">
        <v>110</v>
      </c>
      <c r="F7365" t="s">
        <v>190</v>
      </c>
      <c r="G7365">
        <v>27</v>
      </c>
      <c r="H7365">
        <v>291.95</v>
      </c>
      <c r="I7365" t="s">
        <v>23</v>
      </c>
      <c r="J7365" t="str">
        <f>_xlfn.XLOOKUP(Table1_1[[#This Row],[Analyte]],[1]analyte_order!$B:$B,[1]analyte_order!$C:$C)</f>
        <v>376-06-7</v>
      </c>
      <c r="K7365">
        <f>_xlfn.XLOOKUP(Table1_1[[#This Row],[CAS_rn]],[1]analyte_order!$C:$C,[1]analyte_order!$E:$E)</f>
        <v>11</v>
      </c>
      <c r="L7365" s="3">
        <v>17</v>
      </c>
    </row>
    <row r="7366" spans="1:12" x14ac:dyDescent="0.3">
      <c r="A7366" t="s">
        <v>318</v>
      </c>
      <c r="B7366" s="1">
        <v>44427</v>
      </c>
      <c r="C7366" s="1" t="str">
        <f t="shared" si="115"/>
        <v>21231</v>
      </c>
      <c r="D7366" t="s">
        <v>250</v>
      </c>
      <c r="E7366" t="s">
        <v>110</v>
      </c>
      <c r="F7366" t="s">
        <v>190</v>
      </c>
      <c r="G7366">
        <v>27</v>
      </c>
      <c r="H7366">
        <v>291.95</v>
      </c>
      <c r="I7366" t="s">
        <v>24</v>
      </c>
      <c r="J7366" t="str">
        <f>_xlfn.XLOOKUP(Table1_1[[#This Row],[Analyte]],[1]analyte_order!$B:$B,[1]analyte_order!$C:$C)</f>
        <v>67905-19-5</v>
      </c>
      <c r="K7366">
        <f>_xlfn.XLOOKUP(Table1_1[[#This Row],[CAS_rn]],[1]analyte_order!$C:$C,[1]analyte_order!$E:$E)</f>
        <v>12</v>
      </c>
      <c r="L7366" s="3">
        <v>9.2999999999999999E-2</v>
      </c>
    </row>
    <row r="7367" spans="1:12" x14ac:dyDescent="0.3">
      <c r="A7367" t="s">
        <v>318</v>
      </c>
      <c r="B7367" s="1">
        <v>44427</v>
      </c>
      <c r="C7367" s="1" t="str">
        <f t="shared" si="115"/>
        <v>21231</v>
      </c>
      <c r="D7367" t="s">
        <v>250</v>
      </c>
      <c r="E7367" t="s">
        <v>110</v>
      </c>
      <c r="F7367" t="s">
        <v>190</v>
      </c>
      <c r="G7367">
        <v>27</v>
      </c>
      <c r="H7367">
        <v>291.95</v>
      </c>
      <c r="I7367" t="s">
        <v>13</v>
      </c>
      <c r="J7367" t="str">
        <f>_xlfn.XLOOKUP(Table1_1[[#This Row],[Analyte]],[1]analyte_order!$B:$B,[1]analyte_order!$C:$C)</f>
        <v>375-73-5</v>
      </c>
      <c r="K7367">
        <f>_xlfn.XLOOKUP(Table1_1[[#This Row],[CAS_rn]],[1]analyte_order!$C:$C,[1]analyte_order!$E:$E)</f>
        <v>14</v>
      </c>
      <c r="L7367" s="3">
        <v>0.16200000000000001</v>
      </c>
    </row>
    <row r="7368" spans="1:12" x14ac:dyDescent="0.3">
      <c r="A7368" t="s">
        <v>318</v>
      </c>
      <c r="B7368" s="1">
        <v>44427</v>
      </c>
      <c r="C7368" s="1" t="str">
        <f t="shared" si="115"/>
        <v>21231</v>
      </c>
      <c r="D7368" t="s">
        <v>250</v>
      </c>
      <c r="E7368" t="s">
        <v>110</v>
      </c>
      <c r="F7368" t="s">
        <v>190</v>
      </c>
      <c r="G7368">
        <v>27</v>
      </c>
      <c r="H7368">
        <v>291.95</v>
      </c>
      <c r="I7368" t="s">
        <v>14</v>
      </c>
      <c r="J7368" t="str">
        <f>_xlfn.XLOOKUP(Table1_1[[#This Row],[Analyte]],[1]analyte_order!$B:$B,[1]analyte_order!$C:$C)</f>
        <v>2706-91-4</v>
      </c>
      <c r="K7368">
        <f>_xlfn.XLOOKUP(Table1_1[[#This Row],[CAS_rn]],[1]analyte_order!$C:$C,[1]analyte_order!$E:$E)</f>
        <v>15</v>
      </c>
      <c r="L7368" s="3">
        <v>0.23300000000000001</v>
      </c>
    </row>
    <row r="7369" spans="1:12" x14ac:dyDescent="0.3">
      <c r="A7369" t="s">
        <v>318</v>
      </c>
      <c r="B7369" s="1">
        <v>44427</v>
      </c>
      <c r="C7369" s="1" t="str">
        <f t="shared" si="115"/>
        <v>21231</v>
      </c>
      <c r="D7369" t="s">
        <v>250</v>
      </c>
      <c r="E7369" t="s">
        <v>110</v>
      </c>
      <c r="F7369" t="s">
        <v>190</v>
      </c>
      <c r="G7369">
        <v>27</v>
      </c>
      <c r="H7369">
        <v>291.95</v>
      </c>
      <c r="I7369" t="s">
        <v>15</v>
      </c>
      <c r="J7369" t="str">
        <f>_xlfn.XLOOKUP(Table1_1[[#This Row],[Analyte]],[1]analyte_order!$B:$B,[1]analyte_order!$C:$C)</f>
        <v>355-46-4</v>
      </c>
      <c r="K7369">
        <f>_xlfn.XLOOKUP(Table1_1[[#This Row],[CAS_rn]],[1]analyte_order!$C:$C,[1]analyte_order!$E:$E)</f>
        <v>16</v>
      </c>
      <c r="L7369" s="3">
        <v>13.7</v>
      </c>
    </row>
    <row r="7370" spans="1:12" x14ac:dyDescent="0.3">
      <c r="A7370" t="s">
        <v>318</v>
      </c>
      <c r="B7370" s="1">
        <v>44427</v>
      </c>
      <c r="C7370" s="1" t="str">
        <f t="shared" si="115"/>
        <v>21231</v>
      </c>
      <c r="D7370" t="s">
        <v>250</v>
      </c>
      <c r="E7370" t="s">
        <v>110</v>
      </c>
      <c r="F7370" t="s">
        <v>190</v>
      </c>
      <c r="G7370">
        <v>27</v>
      </c>
      <c r="H7370">
        <v>291.95</v>
      </c>
      <c r="I7370" t="s">
        <v>16</v>
      </c>
      <c r="J7370" t="str">
        <f>_xlfn.XLOOKUP(Table1_1[[#This Row],[Analyte]],[1]analyte_order!$B:$B,[1]analyte_order!$C:$C)</f>
        <v>375-92-8</v>
      </c>
      <c r="K7370">
        <f>_xlfn.XLOOKUP(Table1_1[[#This Row],[CAS_rn]],[1]analyte_order!$C:$C,[1]analyte_order!$E:$E)</f>
        <v>17</v>
      </c>
      <c r="L7370" s="3">
        <v>4.96</v>
      </c>
    </row>
    <row r="7371" spans="1:12" x14ac:dyDescent="0.3">
      <c r="A7371" t="s">
        <v>318</v>
      </c>
      <c r="B7371" s="1">
        <v>44427</v>
      </c>
      <c r="C7371" s="1" t="str">
        <f t="shared" si="115"/>
        <v>21231</v>
      </c>
      <c r="D7371" t="s">
        <v>250</v>
      </c>
      <c r="E7371" t="s">
        <v>110</v>
      </c>
      <c r="F7371" t="s">
        <v>190</v>
      </c>
      <c r="G7371">
        <v>27</v>
      </c>
      <c r="H7371">
        <v>291.95</v>
      </c>
      <c r="I7371" t="s">
        <v>17</v>
      </c>
      <c r="J7371" t="str">
        <f>_xlfn.XLOOKUP(Table1_1[[#This Row],[Analyte]],[1]analyte_order!$B:$B,[1]analyte_order!$C:$C)</f>
        <v>1763-23-1</v>
      </c>
      <c r="K7371">
        <f>_xlfn.XLOOKUP(Table1_1[[#This Row],[CAS_rn]],[1]analyte_order!$C:$C,[1]analyte_order!$E:$E)</f>
        <v>18</v>
      </c>
      <c r="L7371" s="3">
        <v>4730</v>
      </c>
    </row>
    <row r="7372" spans="1:12" x14ac:dyDescent="0.3">
      <c r="A7372" t="s">
        <v>318</v>
      </c>
      <c r="B7372" s="1">
        <v>44427</v>
      </c>
      <c r="C7372" s="1" t="str">
        <f t="shared" si="115"/>
        <v>21231</v>
      </c>
      <c r="D7372" t="s">
        <v>250</v>
      </c>
      <c r="E7372" t="s">
        <v>110</v>
      </c>
      <c r="F7372" t="s">
        <v>190</v>
      </c>
      <c r="G7372">
        <v>27</v>
      </c>
      <c r="H7372">
        <v>291.95</v>
      </c>
      <c r="I7372" t="s">
        <v>25</v>
      </c>
      <c r="J7372" t="str">
        <f>_xlfn.XLOOKUP(Table1_1[[#This Row],[Analyte]],[1]analyte_order!$B:$B,[1]analyte_order!$C:$C)</f>
        <v>68259-12-1</v>
      </c>
      <c r="K7372">
        <f>_xlfn.XLOOKUP(Table1_1[[#This Row],[CAS_rn]],[1]analyte_order!$C:$C,[1]analyte_order!$E:$E)</f>
        <v>19</v>
      </c>
      <c r="L7372" s="3">
        <v>50.4</v>
      </c>
    </row>
    <row r="7373" spans="1:12" x14ac:dyDescent="0.3">
      <c r="A7373" t="s">
        <v>318</v>
      </c>
      <c r="B7373" s="1">
        <v>44427</v>
      </c>
      <c r="C7373" s="1" t="str">
        <f t="shared" si="115"/>
        <v>21231</v>
      </c>
      <c r="D7373" t="s">
        <v>250</v>
      </c>
      <c r="E7373" t="s">
        <v>110</v>
      </c>
      <c r="F7373" t="s">
        <v>190</v>
      </c>
      <c r="G7373">
        <v>27</v>
      </c>
      <c r="H7373">
        <v>291.95</v>
      </c>
      <c r="I7373" t="s">
        <v>26</v>
      </c>
      <c r="J7373" t="str">
        <f>_xlfn.XLOOKUP(Table1_1[[#This Row],[Analyte]],[1]analyte_order!$B:$B,[1]analyte_order!$C:$C)</f>
        <v>335-77-3</v>
      </c>
      <c r="K7373">
        <f>_xlfn.XLOOKUP(Table1_1[[#This Row],[CAS_rn]],[1]analyte_order!$C:$C,[1]analyte_order!$E:$E)</f>
        <v>20</v>
      </c>
      <c r="L7373" s="3">
        <v>82.1</v>
      </c>
    </row>
    <row r="7374" spans="1:12" x14ac:dyDescent="0.3">
      <c r="A7374" t="s">
        <v>318</v>
      </c>
      <c r="B7374" s="1">
        <v>44427</v>
      </c>
      <c r="C7374" s="1" t="str">
        <f t="shared" si="115"/>
        <v>21231</v>
      </c>
      <c r="D7374" t="s">
        <v>250</v>
      </c>
      <c r="E7374" t="s">
        <v>110</v>
      </c>
      <c r="F7374" t="s">
        <v>190</v>
      </c>
      <c r="G7374">
        <v>27</v>
      </c>
      <c r="H7374">
        <v>291.95</v>
      </c>
      <c r="I7374" t="s">
        <v>27</v>
      </c>
      <c r="J7374" t="str">
        <f>_xlfn.XLOOKUP(Table1_1[[#This Row],[Analyte]],[1]analyte_order!$B:$B,[1]analyte_order!$C:$C)</f>
        <v>79780-39-5</v>
      </c>
      <c r="K7374">
        <f>_xlfn.XLOOKUP(Table1_1[[#This Row],[CAS_rn]],[1]analyte_order!$C:$C,[1]analyte_order!$E:$E)</f>
        <v>21</v>
      </c>
      <c r="L7374" s="3">
        <v>30.4</v>
      </c>
    </row>
    <row r="7375" spans="1:12" x14ac:dyDescent="0.3">
      <c r="A7375" t="s">
        <v>318</v>
      </c>
      <c r="B7375" s="1">
        <v>44427</v>
      </c>
      <c r="C7375" s="1" t="str">
        <f t="shared" si="115"/>
        <v>21231</v>
      </c>
      <c r="D7375" t="s">
        <v>250</v>
      </c>
      <c r="E7375" t="s">
        <v>110</v>
      </c>
      <c r="F7375" t="s">
        <v>190</v>
      </c>
      <c r="G7375">
        <v>27</v>
      </c>
      <c r="H7375">
        <v>291.95</v>
      </c>
      <c r="I7375" t="s">
        <v>28</v>
      </c>
      <c r="J7375" t="str">
        <f>_xlfn.XLOOKUP(Table1_1[[#This Row],[Analyte]],[1]analyte_order!$B:$B,[1]analyte_order!$C:$C)</f>
        <v>757124-72-4</v>
      </c>
      <c r="K7375">
        <f>_xlfn.XLOOKUP(Table1_1[[#This Row],[CAS_rn]],[1]analyte_order!$C:$C,[1]analyte_order!$E:$E)</f>
        <v>22</v>
      </c>
      <c r="L7375" s="3">
        <v>0.81</v>
      </c>
    </row>
    <row r="7376" spans="1:12" x14ac:dyDescent="0.3">
      <c r="A7376" t="s">
        <v>318</v>
      </c>
      <c r="B7376" s="1">
        <v>44427</v>
      </c>
      <c r="C7376" s="1" t="str">
        <f t="shared" si="115"/>
        <v>21231</v>
      </c>
      <c r="D7376" t="s">
        <v>250</v>
      </c>
      <c r="E7376" t="s">
        <v>110</v>
      </c>
      <c r="F7376" t="s">
        <v>190</v>
      </c>
      <c r="G7376">
        <v>27</v>
      </c>
      <c r="H7376">
        <v>291.95</v>
      </c>
      <c r="I7376" t="s">
        <v>18</v>
      </c>
      <c r="J7376" t="str">
        <f>_xlfn.XLOOKUP(Table1_1[[#This Row],[Analyte]],[1]analyte_order!$B:$B,[1]analyte_order!$C:$C)</f>
        <v>27619-97-2</v>
      </c>
      <c r="K7376">
        <f>_xlfn.XLOOKUP(Table1_1[[#This Row],[CAS_rn]],[1]analyte_order!$C:$C,[1]analyte_order!$E:$E)</f>
        <v>23</v>
      </c>
      <c r="L7376" s="3">
        <v>0.16200000000000001</v>
      </c>
    </row>
    <row r="7377" spans="1:12" x14ac:dyDescent="0.3">
      <c r="A7377" t="s">
        <v>318</v>
      </c>
      <c r="B7377" s="1">
        <v>44427</v>
      </c>
      <c r="C7377" s="1" t="str">
        <f t="shared" si="115"/>
        <v>21231</v>
      </c>
      <c r="D7377" t="s">
        <v>250</v>
      </c>
      <c r="E7377" t="s">
        <v>110</v>
      </c>
      <c r="F7377" t="s">
        <v>190</v>
      </c>
      <c r="G7377">
        <v>27</v>
      </c>
      <c r="H7377">
        <v>291.95</v>
      </c>
      <c r="I7377" t="s">
        <v>29</v>
      </c>
      <c r="J7377" t="str">
        <f>_xlfn.XLOOKUP(Table1_1[[#This Row],[Analyte]],[1]analyte_order!$B:$B,[1]analyte_order!$C:$C)</f>
        <v>39108-34-4</v>
      </c>
      <c r="K7377">
        <f>_xlfn.XLOOKUP(Table1_1[[#This Row],[CAS_rn]],[1]analyte_order!$C:$C,[1]analyte_order!$E:$E)</f>
        <v>24</v>
      </c>
      <c r="L7377" s="3">
        <v>1.62</v>
      </c>
    </row>
    <row r="7378" spans="1:12" x14ac:dyDescent="0.3">
      <c r="A7378" t="s">
        <v>318</v>
      </c>
      <c r="B7378" s="1">
        <v>44427</v>
      </c>
      <c r="C7378" s="1" t="str">
        <f t="shared" si="115"/>
        <v>21231</v>
      </c>
      <c r="D7378" t="s">
        <v>250</v>
      </c>
      <c r="E7378" t="s">
        <v>110</v>
      </c>
      <c r="F7378" t="s">
        <v>190</v>
      </c>
      <c r="G7378">
        <v>27</v>
      </c>
      <c r="H7378">
        <v>291.95</v>
      </c>
      <c r="I7378" t="s">
        <v>30</v>
      </c>
      <c r="J7378" t="str">
        <f>_xlfn.XLOOKUP(Table1_1[[#This Row],[Analyte]],[1]analyte_order!$B:$B,[1]analyte_order!$C:$C)</f>
        <v>120226-60-0</v>
      </c>
      <c r="K7378">
        <f>_xlfn.XLOOKUP(Table1_1[[#This Row],[CAS_rn]],[1]analyte_order!$C:$C,[1]analyte_order!$E:$E)</f>
        <v>25</v>
      </c>
      <c r="L7378" s="3">
        <v>9.5500000000000007</v>
      </c>
    </row>
    <row r="7379" spans="1:12" x14ac:dyDescent="0.3">
      <c r="A7379" t="s">
        <v>318</v>
      </c>
      <c r="B7379" s="1">
        <v>44427</v>
      </c>
      <c r="C7379" s="1" t="str">
        <f t="shared" si="115"/>
        <v>21231</v>
      </c>
      <c r="D7379" t="s">
        <v>250</v>
      </c>
      <c r="E7379" t="s">
        <v>110</v>
      </c>
      <c r="F7379" t="s">
        <v>190</v>
      </c>
      <c r="G7379">
        <v>27</v>
      </c>
      <c r="H7379">
        <v>291.95</v>
      </c>
      <c r="I7379" t="s">
        <v>31</v>
      </c>
      <c r="J7379" t="str">
        <f>_xlfn.XLOOKUP(Table1_1[[#This Row],[Analyte]],[1]analyte_order!$B:$B,[1]analyte_order!$C:$C)</f>
        <v>2355-31-9</v>
      </c>
      <c r="K7379">
        <f>_xlfn.XLOOKUP(Table1_1[[#This Row],[CAS_rn]],[1]analyte_order!$C:$C,[1]analyte_order!$E:$E)</f>
        <v>26</v>
      </c>
      <c r="L7379" s="3">
        <v>0.40550000000000003</v>
      </c>
    </row>
    <row r="7380" spans="1:12" x14ac:dyDescent="0.3">
      <c r="A7380" t="s">
        <v>318</v>
      </c>
      <c r="B7380" s="1">
        <v>44427</v>
      </c>
      <c r="C7380" s="1" t="str">
        <f t="shared" si="115"/>
        <v>21231</v>
      </c>
      <c r="D7380" t="s">
        <v>250</v>
      </c>
      <c r="E7380" t="s">
        <v>110</v>
      </c>
      <c r="F7380" t="s">
        <v>190</v>
      </c>
      <c r="G7380">
        <v>27</v>
      </c>
      <c r="H7380">
        <v>291.95</v>
      </c>
      <c r="I7380" t="s">
        <v>32</v>
      </c>
      <c r="J7380" t="str">
        <f>_xlfn.XLOOKUP(Table1_1[[#This Row],[Analyte]],[1]analyte_order!$B:$B,[1]analyte_order!$C:$C)</f>
        <v>2991-50-6</v>
      </c>
      <c r="K7380">
        <f>_xlfn.XLOOKUP(Table1_1[[#This Row],[CAS_rn]],[1]analyte_order!$C:$C,[1]analyte_order!$E:$E)</f>
        <v>27</v>
      </c>
      <c r="L7380" s="3">
        <v>0.16200000000000001</v>
      </c>
    </row>
    <row r="7381" spans="1:12" x14ac:dyDescent="0.3">
      <c r="A7381" t="s">
        <v>318</v>
      </c>
      <c r="B7381" s="1">
        <v>44427</v>
      </c>
      <c r="C7381" s="1" t="str">
        <f t="shared" si="115"/>
        <v>21231</v>
      </c>
      <c r="D7381" t="s">
        <v>250</v>
      </c>
      <c r="E7381" t="s">
        <v>110</v>
      </c>
      <c r="F7381" t="s">
        <v>190</v>
      </c>
      <c r="G7381">
        <v>27</v>
      </c>
      <c r="H7381">
        <v>291.95</v>
      </c>
      <c r="I7381" t="s">
        <v>33</v>
      </c>
      <c r="J7381" t="str">
        <f>_xlfn.XLOOKUP(Table1_1[[#This Row],[Analyte]],[1]analyte_order!$B:$B,[1]analyte_order!$C:$C)</f>
        <v>754-91-6</v>
      </c>
      <c r="K7381">
        <f>_xlfn.XLOOKUP(Table1_1[[#This Row],[CAS_rn]],[1]analyte_order!$C:$C,[1]analyte_order!$E:$E)</f>
        <v>28</v>
      </c>
      <c r="L7381" s="3">
        <v>11.6</v>
      </c>
    </row>
    <row r="7382" spans="1:12" x14ac:dyDescent="0.3">
      <c r="A7382" t="s">
        <v>318</v>
      </c>
      <c r="B7382" s="1">
        <v>44427</v>
      </c>
      <c r="C7382" s="1" t="str">
        <f t="shared" si="115"/>
        <v>21231</v>
      </c>
      <c r="D7382" t="s">
        <v>250</v>
      </c>
      <c r="E7382" t="s">
        <v>110</v>
      </c>
      <c r="F7382" t="s">
        <v>190</v>
      </c>
      <c r="G7382">
        <v>27</v>
      </c>
      <c r="H7382">
        <v>291.95</v>
      </c>
      <c r="I7382" t="s">
        <v>34</v>
      </c>
      <c r="J7382" t="str">
        <f>_xlfn.XLOOKUP(Table1_1[[#This Row],[Analyte]],[1]analyte_order!$B:$B,[1]analyte_order!$C:$C)</f>
        <v>2806-24-8</v>
      </c>
      <c r="K7382">
        <f>_xlfn.XLOOKUP(Table1_1[[#This Row],[CAS_rn]],[1]analyte_order!$C:$C,[1]analyte_order!$E:$E)</f>
        <v>29</v>
      </c>
      <c r="L7382" s="3">
        <v>0.40550000000000003</v>
      </c>
    </row>
    <row r="7383" spans="1:12" x14ac:dyDescent="0.3">
      <c r="A7383" t="s">
        <v>318</v>
      </c>
      <c r="B7383" s="1">
        <v>44427</v>
      </c>
      <c r="C7383" s="1" t="str">
        <f t="shared" si="115"/>
        <v>21231</v>
      </c>
      <c r="D7383" t="s">
        <v>250</v>
      </c>
      <c r="E7383" t="s">
        <v>110</v>
      </c>
      <c r="F7383" t="s">
        <v>190</v>
      </c>
      <c r="G7383">
        <v>27</v>
      </c>
      <c r="H7383">
        <v>291.95</v>
      </c>
      <c r="I7383" t="s">
        <v>35</v>
      </c>
      <c r="J7383" t="str">
        <f>_xlfn.XLOOKUP(Table1_1[[#This Row],[Analyte]],[1]analyte_order!$B:$B,[1]analyte_order!$C:$C)</f>
        <v>31506-32-8</v>
      </c>
      <c r="K7383">
        <f>_xlfn.XLOOKUP(Table1_1[[#This Row],[CAS_rn]],[1]analyte_order!$C:$C,[1]analyte_order!$E:$E)</f>
        <v>30</v>
      </c>
      <c r="L7383" s="3">
        <v>0.81</v>
      </c>
    </row>
    <row r="7384" spans="1:12" x14ac:dyDescent="0.3">
      <c r="A7384" t="s">
        <v>318</v>
      </c>
      <c r="B7384" s="1">
        <v>44427</v>
      </c>
      <c r="C7384" s="1" t="str">
        <f t="shared" si="115"/>
        <v>21231</v>
      </c>
      <c r="D7384" t="s">
        <v>250</v>
      </c>
      <c r="E7384" t="s">
        <v>110</v>
      </c>
      <c r="F7384" t="s">
        <v>190</v>
      </c>
      <c r="G7384">
        <v>27</v>
      </c>
      <c r="H7384">
        <v>291.95</v>
      </c>
      <c r="I7384" t="s">
        <v>36</v>
      </c>
      <c r="J7384" t="str">
        <f>_xlfn.XLOOKUP(Table1_1[[#This Row],[Analyte]],[1]analyte_order!$B:$B,[1]analyte_order!$C:$C)</f>
        <v>4151-50-2</v>
      </c>
      <c r="K7384">
        <f>_xlfn.XLOOKUP(Table1_1[[#This Row],[CAS_rn]],[1]analyte_order!$C:$C,[1]analyte_order!$E:$E)</f>
        <v>31</v>
      </c>
      <c r="L7384" s="3">
        <v>0.16200000000000001</v>
      </c>
    </row>
    <row r="7385" spans="1:12" x14ac:dyDescent="0.3">
      <c r="A7385" t="s">
        <v>318</v>
      </c>
      <c r="B7385" s="1">
        <v>44427</v>
      </c>
      <c r="C7385" s="1" t="str">
        <f t="shared" si="115"/>
        <v>21231</v>
      </c>
      <c r="D7385" t="s">
        <v>250</v>
      </c>
      <c r="E7385" t="s">
        <v>110</v>
      </c>
      <c r="F7385" t="s">
        <v>190</v>
      </c>
      <c r="G7385">
        <v>27</v>
      </c>
      <c r="H7385">
        <v>291.95</v>
      </c>
      <c r="I7385" t="s">
        <v>37</v>
      </c>
      <c r="J7385" t="str">
        <f>_xlfn.XLOOKUP(Table1_1[[#This Row],[Analyte]],[1]analyte_order!$B:$B,[1]analyte_order!$C:$C)</f>
        <v>13252-13-6</v>
      </c>
      <c r="K7385">
        <f>_xlfn.XLOOKUP(Table1_1[[#This Row],[CAS_rn]],[1]analyte_order!$C:$C,[1]analyte_order!$E:$E)</f>
        <v>34</v>
      </c>
      <c r="L7385" s="3">
        <v>0.16200000000000001</v>
      </c>
    </row>
    <row r="7386" spans="1:12" x14ac:dyDescent="0.3">
      <c r="A7386" t="s">
        <v>318</v>
      </c>
      <c r="B7386" s="1">
        <v>44427</v>
      </c>
      <c r="C7386" s="1" t="str">
        <f t="shared" si="115"/>
        <v>21231</v>
      </c>
      <c r="D7386" t="s">
        <v>250</v>
      </c>
      <c r="E7386" t="s">
        <v>110</v>
      </c>
      <c r="F7386" t="s">
        <v>190</v>
      </c>
      <c r="G7386">
        <v>27</v>
      </c>
      <c r="H7386">
        <v>291.95</v>
      </c>
      <c r="I7386" t="s">
        <v>38</v>
      </c>
      <c r="J7386" t="str">
        <f>_xlfn.XLOOKUP(Table1_1[[#This Row],[Analyte]],[1]analyte_order!$B:$B,[1]analyte_order!$C:$C)</f>
        <v>919005-14-4</v>
      </c>
      <c r="K7386">
        <f>_xlfn.XLOOKUP(Table1_1[[#This Row],[CAS_rn]],[1]analyte_order!$C:$C,[1]analyte_order!$E:$E)</f>
        <v>35</v>
      </c>
      <c r="L7386" s="3">
        <v>0.16200000000000001</v>
      </c>
    </row>
    <row r="7387" spans="1:12" x14ac:dyDescent="0.3">
      <c r="A7387" t="s">
        <v>318</v>
      </c>
      <c r="B7387" s="1">
        <v>44427</v>
      </c>
      <c r="C7387" s="1" t="str">
        <f t="shared" si="115"/>
        <v>21231</v>
      </c>
      <c r="D7387" t="s">
        <v>250</v>
      </c>
      <c r="E7387" t="s">
        <v>110</v>
      </c>
      <c r="F7387" t="s">
        <v>190</v>
      </c>
      <c r="G7387">
        <v>27</v>
      </c>
      <c r="H7387">
        <v>291.95</v>
      </c>
      <c r="I7387" t="s">
        <v>39</v>
      </c>
      <c r="J7387" t="str">
        <f>_xlfn.XLOOKUP(Table1_1[[#This Row],[Analyte]],[1]analyte_order!$B:$B,[1]analyte_order!$C:$C)</f>
        <v>756426-58-1</v>
      </c>
      <c r="K7387">
        <f>_xlfn.XLOOKUP(Table1_1[[#This Row],[CAS_rn]],[1]analyte_order!$C:$C,[1]analyte_order!$E:$E)</f>
        <v>36</v>
      </c>
      <c r="L7387" s="3">
        <v>0.81</v>
      </c>
    </row>
    <row r="7388" spans="1:12" x14ac:dyDescent="0.3">
      <c r="A7388" t="s">
        <v>318</v>
      </c>
      <c r="B7388" s="1">
        <v>44427</v>
      </c>
      <c r="C7388" s="1" t="str">
        <f t="shared" si="115"/>
        <v>21231</v>
      </c>
      <c r="D7388" t="s">
        <v>250</v>
      </c>
      <c r="E7388" t="s">
        <v>110</v>
      </c>
      <c r="F7388" t="s">
        <v>190</v>
      </c>
      <c r="G7388">
        <v>27</v>
      </c>
      <c r="H7388">
        <v>291.95</v>
      </c>
      <c r="I7388" t="s">
        <v>40</v>
      </c>
      <c r="J7388" t="str">
        <f>_xlfn.XLOOKUP(Table1_1[[#This Row],[Analyte]],[1]analyte_order!$B:$B,[1]analyte_order!$C:$C)</f>
        <v>763051-92-9</v>
      </c>
      <c r="K7388">
        <f>_xlfn.XLOOKUP(Table1_1[[#This Row],[CAS_rn]],[1]analyte_order!$C:$C,[1]analyte_order!$E:$E)</f>
        <v>37</v>
      </c>
      <c r="L7388" s="3">
        <v>0.81</v>
      </c>
    </row>
    <row r="7389" spans="1:12" x14ac:dyDescent="0.3">
      <c r="A7389" t="s">
        <v>318</v>
      </c>
      <c r="B7389" s="1">
        <v>44427</v>
      </c>
      <c r="C7389" s="1" t="str">
        <f t="shared" si="115"/>
        <v>21231</v>
      </c>
      <c r="D7389" t="s">
        <v>250</v>
      </c>
      <c r="E7389" t="s">
        <v>110</v>
      </c>
      <c r="F7389" t="s">
        <v>190</v>
      </c>
      <c r="G7389">
        <v>27</v>
      </c>
      <c r="H7389">
        <v>291.95</v>
      </c>
      <c r="I7389" t="s">
        <v>41</v>
      </c>
      <c r="J7389" t="str">
        <f>_xlfn.XLOOKUP(Table1_1[[#This Row],[Analyte]],[1]analyte_order!$B:$B,[1]analyte_order!$C:$C)</f>
        <v>356-02-5</v>
      </c>
      <c r="K7389">
        <f>_xlfn.XLOOKUP(Table1_1[[#This Row],[CAS_rn]],[1]analyte_order!$C:$C,[1]analyte_order!$E:$E)</f>
        <v>38</v>
      </c>
      <c r="L7389" s="3">
        <v>1.62</v>
      </c>
    </row>
    <row r="7390" spans="1:12" x14ac:dyDescent="0.3">
      <c r="A7390" t="s">
        <v>318</v>
      </c>
      <c r="B7390" s="1">
        <v>44427</v>
      </c>
      <c r="C7390" s="1" t="str">
        <f t="shared" si="115"/>
        <v>21231</v>
      </c>
      <c r="D7390" t="s">
        <v>250</v>
      </c>
      <c r="E7390" t="s">
        <v>110</v>
      </c>
      <c r="F7390" t="s">
        <v>190</v>
      </c>
      <c r="G7390">
        <v>27</v>
      </c>
      <c r="H7390">
        <v>291.95</v>
      </c>
      <c r="I7390" t="s">
        <v>42</v>
      </c>
      <c r="J7390" t="str">
        <f>_xlfn.XLOOKUP(Table1_1[[#This Row],[Analyte]],[1]analyte_order!$B:$B,[1]analyte_order!$C:$C)</f>
        <v>914637-49-3</v>
      </c>
      <c r="K7390">
        <f>_xlfn.XLOOKUP(Table1_1[[#This Row],[CAS_rn]],[1]analyte_order!$C:$C,[1]analyte_order!$E:$E)</f>
        <v>39</v>
      </c>
      <c r="L7390" s="3">
        <v>0.81</v>
      </c>
    </row>
    <row r="7391" spans="1:12" x14ac:dyDescent="0.3">
      <c r="A7391" t="s">
        <v>318</v>
      </c>
      <c r="B7391" s="1">
        <v>44427</v>
      </c>
      <c r="C7391" s="1" t="str">
        <f t="shared" si="115"/>
        <v>21231</v>
      </c>
      <c r="D7391" t="s">
        <v>250</v>
      </c>
      <c r="E7391" t="s">
        <v>110</v>
      </c>
      <c r="F7391" t="s">
        <v>190</v>
      </c>
      <c r="G7391">
        <v>27</v>
      </c>
      <c r="H7391">
        <v>291.95</v>
      </c>
      <c r="I7391" t="s">
        <v>43</v>
      </c>
      <c r="J7391" t="str">
        <f>_xlfn.XLOOKUP(Table1_1[[#This Row],[Analyte]],[1]analyte_order!$B:$B,[1]analyte_order!$C:$C)</f>
        <v>812-70-4</v>
      </c>
      <c r="K7391">
        <f>_xlfn.XLOOKUP(Table1_1[[#This Row],[CAS_rn]],[1]analyte_order!$C:$C,[1]analyte_order!$E:$E)</f>
        <v>40</v>
      </c>
      <c r="L7391" s="3">
        <v>0.23300000000000001</v>
      </c>
    </row>
    <row r="7392" spans="1:12" x14ac:dyDescent="0.3">
      <c r="A7392" t="s">
        <v>318</v>
      </c>
      <c r="B7392" s="1">
        <v>44427</v>
      </c>
      <c r="C7392" s="1" t="str">
        <f t="shared" si="115"/>
        <v>21231</v>
      </c>
      <c r="D7392" t="s">
        <v>250</v>
      </c>
      <c r="E7392" t="s">
        <v>110</v>
      </c>
      <c r="F7392" t="s">
        <v>190</v>
      </c>
      <c r="G7392">
        <v>27</v>
      </c>
      <c r="H7392">
        <v>291.95</v>
      </c>
      <c r="I7392" t="s">
        <v>44</v>
      </c>
      <c r="J7392" t="str">
        <f>_xlfn.XLOOKUP(Table1_1[[#This Row],[Analyte]],[1]analyte_order!$B:$B,[1]analyte_order!$C:$C)</f>
        <v>53826-12-3</v>
      </c>
      <c r="K7392">
        <f>_xlfn.XLOOKUP(Table1_1[[#This Row],[CAS_rn]],[1]analyte_order!$C:$C,[1]analyte_order!$E:$E)</f>
        <v>41</v>
      </c>
      <c r="L7392" s="3">
        <v>0.40550000000000003</v>
      </c>
    </row>
    <row r="7393" spans="1:12" x14ac:dyDescent="0.3">
      <c r="A7393" t="s">
        <v>318</v>
      </c>
      <c r="B7393" s="1">
        <v>44427</v>
      </c>
      <c r="C7393" s="1" t="str">
        <f t="shared" si="115"/>
        <v>21231</v>
      </c>
      <c r="D7393" t="s">
        <v>250</v>
      </c>
      <c r="E7393" t="s">
        <v>110</v>
      </c>
      <c r="F7393" t="s">
        <v>190</v>
      </c>
      <c r="G7393">
        <v>27</v>
      </c>
      <c r="H7393">
        <v>291.95</v>
      </c>
      <c r="I7393" t="s">
        <v>45</v>
      </c>
      <c r="J7393" t="str">
        <f>_xlfn.XLOOKUP(Table1_1[[#This Row],[Analyte]],[1]analyte_order!$B:$B,[1]analyte_order!$C:$C)</f>
        <v>27854-31-5</v>
      </c>
      <c r="K7393">
        <f>_xlfn.XLOOKUP(Table1_1[[#This Row],[CAS_rn]],[1]analyte_order!$C:$C,[1]analyte_order!$E:$E)</f>
        <v>42</v>
      </c>
      <c r="L7393" s="3">
        <v>0.93</v>
      </c>
    </row>
    <row r="7394" spans="1:12" x14ac:dyDescent="0.3">
      <c r="A7394" t="s">
        <v>318</v>
      </c>
      <c r="B7394" s="1">
        <v>44427</v>
      </c>
      <c r="C7394" s="1" t="str">
        <f t="shared" si="115"/>
        <v>21231</v>
      </c>
      <c r="D7394" t="s">
        <v>250</v>
      </c>
      <c r="E7394" t="s">
        <v>110</v>
      </c>
      <c r="F7394" t="s">
        <v>190</v>
      </c>
      <c r="G7394">
        <v>27</v>
      </c>
      <c r="H7394">
        <v>291.95</v>
      </c>
      <c r="I7394" t="s">
        <v>46</v>
      </c>
      <c r="J7394" t="str">
        <f>_xlfn.XLOOKUP(Table1_1[[#This Row],[Analyte]],[1]analyte_order!$B:$B,[1]analyte_order!$C:$C)</f>
        <v>53826-13-4</v>
      </c>
      <c r="K7394">
        <f>_xlfn.XLOOKUP(Table1_1[[#This Row],[CAS_rn]],[1]analyte_order!$C:$C,[1]analyte_order!$E:$E)</f>
        <v>43</v>
      </c>
      <c r="L7394" s="3">
        <v>0.93</v>
      </c>
    </row>
    <row r="7395" spans="1:12" x14ac:dyDescent="0.3">
      <c r="A7395" t="s">
        <v>318</v>
      </c>
      <c r="B7395" s="1">
        <v>44427</v>
      </c>
      <c r="C7395" s="1" t="str">
        <f t="shared" si="115"/>
        <v>21231</v>
      </c>
      <c r="D7395" t="s">
        <v>250</v>
      </c>
      <c r="E7395" t="s">
        <v>110</v>
      </c>
      <c r="F7395" t="s">
        <v>190</v>
      </c>
      <c r="G7395">
        <v>27</v>
      </c>
      <c r="H7395">
        <v>291.95</v>
      </c>
      <c r="I7395" t="s">
        <v>47</v>
      </c>
      <c r="J7395" t="str">
        <f>_xlfn.XLOOKUP(Table1_1[[#This Row],[Analyte]],[1]analyte_order!$B:$B,[1]analyte_order!$C:$C)</f>
        <v>161094-75-3</v>
      </c>
      <c r="K7395">
        <f>_xlfn.XLOOKUP(Table1_1[[#This Row],[CAS_rn]],[1]analyte_order!$C:$C,[1]analyte_order!$E:$E)</f>
        <v>44</v>
      </c>
      <c r="L7395" s="3">
        <v>0.16200000000000001</v>
      </c>
    </row>
    <row r="7396" spans="1:12" x14ac:dyDescent="0.3">
      <c r="A7396" t="s">
        <v>318</v>
      </c>
      <c r="B7396" s="1">
        <v>44427</v>
      </c>
      <c r="C7396" s="1" t="str">
        <f t="shared" si="115"/>
        <v>21231</v>
      </c>
      <c r="D7396" t="s">
        <v>250</v>
      </c>
      <c r="E7396" t="s">
        <v>110</v>
      </c>
      <c r="F7396" t="s">
        <v>190</v>
      </c>
      <c r="G7396">
        <v>27</v>
      </c>
      <c r="H7396">
        <v>291.95</v>
      </c>
      <c r="I7396" t="s">
        <v>48</v>
      </c>
      <c r="J7396" t="str">
        <f>_xlfn.XLOOKUP(Table1_1[[#This Row],[Analyte]],[1]analyte_order!$B:$B,[1]analyte_order!$C:$C)</f>
        <v>70887-84-2</v>
      </c>
      <c r="K7396">
        <f>_xlfn.XLOOKUP(Table1_1[[#This Row],[CAS_rn]],[1]analyte_order!$C:$C,[1]analyte_order!$E:$E)</f>
        <v>45</v>
      </c>
      <c r="L7396" s="3">
        <v>0.16200000000000001</v>
      </c>
    </row>
    <row r="7397" spans="1:12" x14ac:dyDescent="0.3">
      <c r="A7397" t="s">
        <v>318</v>
      </c>
      <c r="B7397" s="1">
        <v>44427</v>
      </c>
      <c r="C7397" s="1" t="str">
        <f t="shared" si="115"/>
        <v>21231</v>
      </c>
      <c r="D7397" t="s">
        <v>250</v>
      </c>
      <c r="E7397" t="s">
        <v>110</v>
      </c>
      <c r="F7397" t="s">
        <v>190</v>
      </c>
      <c r="G7397">
        <v>27</v>
      </c>
      <c r="H7397">
        <v>291.95</v>
      </c>
      <c r="I7397" t="s">
        <v>49</v>
      </c>
      <c r="J7397" t="str">
        <f>_xlfn.XLOOKUP(Table1_1[[#This Row],[Analyte]],[1]analyte_order!$B:$B,[1]analyte_order!$C:$C)</f>
        <v>57677-95-9</v>
      </c>
      <c r="K7397">
        <f>_xlfn.XLOOKUP(Table1_1[[#This Row],[CAS_rn]],[1]analyte_order!$C:$C,[1]analyte_order!$E:$E)</f>
        <v>46</v>
      </c>
      <c r="L7397" s="3">
        <v>0.16200000000000001</v>
      </c>
    </row>
    <row r="7398" spans="1:12" x14ac:dyDescent="0.3">
      <c r="A7398" t="s">
        <v>318</v>
      </c>
      <c r="B7398" s="1">
        <v>44427</v>
      </c>
      <c r="C7398" s="1" t="str">
        <f t="shared" si="115"/>
        <v>21231</v>
      </c>
      <c r="D7398" t="s">
        <v>250</v>
      </c>
      <c r="E7398" t="s">
        <v>110</v>
      </c>
      <c r="F7398" t="s">
        <v>190</v>
      </c>
      <c r="G7398">
        <v>27</v>
      </c>
      <c r="H7398">
        <v>291.95</v>
      </c>
      <c r="I7398" t="s">
        <v>51</v>
      </c>
      <c r="J7398" t="str">
        <f>_xlfn.XLOOKUP(Table1_1[[#This Row],[Analyte]],[1]analyte_order!$B:$B,[1]analyte_order!$C:$C)</f>
        <v>41997-13-1</v>
      </c>
      <c r="K7398">
        <f>_xlfn.XLOOKUP(Table1_1[[#This Row],[CAS_rn]],[1]analyte_order!$C:$C,[1]analyte_order!$E:$E)</f>
        <v>52</v>
      </c>
      <c r="L7398" s="3">
        <v>21.8</v>
      </c>
    </row>
    <row r="7399" spans="1:12" x14ac:dyDescent="0.3">
      <c r="A7399" t="s">
        <v>318</v>
      </c>
      <c r="B7399" s="1">
        <v>44427</v>
      </c>
      <c r="C7399" s="1" t="str">
        <f t="shared" si="115"/>
        <v>21231</v>
      </c>
      <c r="D7399" t="s">
        <v>250</v>
      </c>
      <c r="E7399" t="s">
        <v>110</v>
      </c>
      <c r="F7399" t="s">
        <v>190</v>
      </c>
      <c r="G7399">
        <v>27</v>
      </c>
      <c r="H7399">
        <v>291.95</v>
      </c>
      <c r="I7399" t="s">
        <v>52</v>
      </c>
      <c r="J7399" t="str">
        <f>_xlfn.XLOOKUP(Table1_1[[#This Row],[Analyte]],[1]analyte_order!$B:$B,[1]analyte_order!$C:$C)</f>
        <v>423-41-6</v>
      </c>
      <c r="K7399">
        <f>_xlfn.XLOOKUP(Table1_1[[#This Row],[CAS_rn]],[1]analyte_order!$C:$C,[1]analyte_order!$E:$E)</f>
        <v>53</v>
      </c>
      <c r="L7399" s="3">
        <v>0.81</v>
      </c>
    </row>
    <row r="7400" spans="1:12" x14ac:dyDescent="0.3">
      <c r="A7400" t="s">
        <v>318</v>
      </c>
      <c r="B7400" s="1">
        <v>44427</v>
      </c>
      <c r="C7400" s="1" t="str">
        <f t="shared" si="115"/>
        <v>21231</v>
      </c>
      <c r="D7400" t="s">
        <v>250</v>
      </c>
      <c r="E7400" t="s">
        <v>110</v>
      </c>
      <c r="F7400" t="s">
        <v>190</v>
      </c>
      <c r="G7400">
        <v>27</v>
      </c>
      <c r="H7400">
        <v>291.95</v>
      </c>
      <c r="I7400" t="s">
        <v>53</v>
      </c>
      <c r="J7400" t="str">
        <f>_xlfn.XLOOKUP(Table1_1[[#This Row],[Analyte]],[1]analyte_order!$B:$B,[1]analyte_order!$C:$C)</f>
        <v>777011-38-8</v>
      </c>
      <c r="K7400">
        <f>_xlfn.XLOOKUP(Table1_1[[#This Row],[CAS_rn]],[1]analyte_order!$C:$C,[1]analyte_order!$E:$E)</f>
        <v>54</v>
      </c>
      <c r="L7400" s="3">
        <v>9.33</v>
      </c>
    </row>
    <row r="7401" spans="1:12" x14ac:dyDescent="0.3">
      <c r="A7401" t="s">
        <v>318</v>
      </c>
      <c r="B7401" s="1">
        <v>44427</v>
      </c>
      <c r="C7401" s="1" t="str">
        <f t="shared" si="115"/>
        <v>21231</v>
      </c>
      <c r="D7401" t="s">
        <v>250</v>
      </c>
      <c r="E7401" t="s">
        <v>110</v>
      </c>
      <c r="F7401" t="s">
        <v>190</v>
      </c>
      <c r="G7401">
        <v>27</v>
      </c>
      <c r="H7401">
        <v>291.95</v>
      </c>
      <c r="I7401" t="s">
        <v>54</v>
      </c>
      <c r="J7401" t="str">
        <f>_xlfn.XLOOKUP(Table1_1[[#This Row],[Analyte]],[1]analyte_order!$B:$B,[1]analyte_order!$C:$C)</f>
        <v>646-83-3</v>
      </c>
      <c r="K7401">
        <f>_xlfn.XLOOKUP(Table1_1[[#This Row],[CAS_rn]],[1]analyte_order!$C:$C,[1]analyte_order!$E:$E)</f>
        <v>55</v>
      </c>
      <c r="L7401" s="3">
        <v>9.2999999999999999E-2</v>
      </c>
    </row>
    <row r="7402" spans="1:12" x14ac:dyDescent="0.3">
      <c r="A7402" t="s">
        <v>318</v>
      </c>
      <c r="B7402" s="1">
        <v>44427</v>
      </c>
      <c r="C7402" s="1" t="str">
        <f t="shared" si="115"/>
        <v>21231</v>
      </c>
      <c r="D7402" t="s">
        <v>250</v>
      </c>
      <c r="E7402" t="s">
        <v>110</v>
      </c>
      <c r="F7402" t="s">
        <v>190</v>
      </c>
      <c r="G7402">
        <v>27</v>
      </c>
      <c r="H7402">
        <v>291.95</v>
      </c>
      <c r="I7402" t="s">
        <v>55</v>
      </c>
      <c r="J7402" t="str">
        <f>_xlfn.XLOOKUP(Table1_1[[#This Row],[Analyte]],[1]analyte_order!$B:$B,[1]analyte_order!$C:$C)</f>
        <v>678-41-1</v>
      </c>
      <c r="K7402">
        <f>_xlfn.XLOOKUP(Table1_1[[#This Row],[CAS_rn]],[1]analyte_order!$C:$C,[1]analyte_order!$E:$E)</f>
        <v>56</v>
      </c>
      <c r="L7402" s="3">
        <v>0.16200000000000001</v>
      </c>
    </row>
    <row r="7403" spans="1:12" x14ac:dyDescent="0.3">
      <c r="A7403" t="s">
        <v>318</v>
      </c>
      <c r="B7403" s="1">
        <v>44427</v>
      </c>
      <c r="C7403" s="1" t="str">
        <f t="shared" si="115"/>
        <v>21231</v>
      </c>
      <c r="D7403" t="s">
        <v>250</v>
      </c>
      <c r="E7403" t="s">
        <v>110</v>
      </c>
      <c r="F7403" t="s">
        <v>190</v>
      </c>
      <c r="G7403">
        <v>27</v>
      </c>
      <c r="H7403">
        <v>291.95</v>
      </c>
      <c r="I7403" t="s">
        <v>56</v>
      </c>
      <c r="J7403" t="str">
        <f>_xlfn.XLOOKUP(Table1_1[[#This Row],[Analyte]],[1]analyte_order!$B:$B,[1]analyte_order!$C:$C)</f>
        <v>2965-52-8</v>
      </c>
      <c r="K7403">
        <f>_xlfn.XLOOKUP(Table1_1[[#This Row],[CAS_rn]],[1]analyte_order!$C:$C,[1]analyte_order!$E:$E)</f>
        <v>57</v>
      </c>
      <c r="L7403" s="3">
        <v>0.16200000000000001</v>
      </c>
    </row>
    <row r="7404" spans="1:12" x14ac:dyDescent="0.3">
      <c r="A7404" t="s">
        <v>319</v>
      </c>
      <c r="B7404" s="1">
        <v>44427</v>
      </c>
      <c r="C7404" s="1" t="str">
        <f t="shared" si="115"/>
        <v>21231</v>
      </c>
      <c r="D7404" t="s">
        <v>250</v>
      </c>
      <c r="E7404" t="s">
        <v>120</v>
      </c>
      <c r="F7404" t="s">
        <v>111</v>
      </c>
      <c r="G7404">
        <v>44</v>
      </c>
      <c r="H7404">
        <v>1438.5</v>
      </c>
      <c r="I7404" t="s">
        <v>7</v>
      </c>
      <c r="J7404" t="str">
        <f>_xlfn.XLOOKUP(Table1_1[[#This Row],[Analyte]],[1]analyte_order!$B:$B,[1]analyte_order!$C:$C)</f>
        <v>375-22-4</v>
      </c>
      <c r="K7404">
        <f>_xlfn.XLOOKUP(Table1_1[[#This Row],[CAS_rn]],[1]analyte_order!$C:$C,[1]analyte_order!$E:$E)</f>
        <v>1</v>
      </c>
      <c r="L7404" s="3">
        <v>0.1045</v>
      </c>
    </row>
    <row r="7405" spans="1:12" x14ac:dyDescent="0.3">
      <c r="A7405" t="s">
        <v>319</v>
      </c>
      <c r="B7405" s="1">
        <v>44427</v>
      </c>
      <c r="C7405" s="1" t="str">
        <f t="shared" si="115"/>
        <v>21231</v>
      </c>
      <c r="D7405" t="s">
        <v>250</v>
      </c>
      <c r="E7405" t="s">
        <v>120</v>
      </c>
      <c r="F7405" t="s">
        <v>111</v>
      </c>
      <c r="G7405">
        <v>44</v>
      </c>
      <c r="H7405">
        <v>1438.5</v>
      </c>
      <c r="I7405" t="s">
        <v>8</v>
      </c>
      <c r="J7405" t="str">
        <f>_xlfn.XLOOKUP(Table1_1[[#This Row],[Analyte]],[1]analyte_order!$B:$B,[1]analyte_order!$C:$C)</f>
        <v>2706-90-3</v>
      </c>
      <c r="K7405">
        <f>_xlfn.XLOOKUP(Table1_1[[#This Row],[CAS_rn]],[1]analyte_order!$C:$C,[1]analyte_order!$E:$E)</f>
        <v>2</v>
      </c>
      <c r="L7405" s="3">
        <v>4.1700000000000001E-2</v>
      </c>
    </row>
    <row r="7406" spans="1:12" x14ac:dyDescent="0.3">
      <c r="A7406" t="s">
        <v>319</v>
      </c>
      <c r="B7406" s="1">
        <v>44427</v>
      </c>
      <c r="C7406" s="1" t="str">
        <f t="shared" si="115"/>
        <v>21231</v>
      </c>
      <c r="D7406" t="s">
        <v>250</v>
      </c>
      <c r="E7406" t="s">
        <v>120</v>
      </c>
      <c r="F7406" t="s">
        <v>111</v>
      </c>
      <c r="G7406">
        <v>44</v>
      </c>
      <c r="H7406">
        <v>1438.5</v>
      </c>
      <c r="I7406" t="s">
        <v>9</v>
      </c>
      <c r="J7406" t="str">
        <f>_xlfn.XLOOKUP(Table1_1[[#This Row],[Analyte]],[1]analyte_order!$B:$B,[1]analyte_order!$C:$C)</f>
        <v>307-24-4</v>
      </c>
      <c r="K7406">
        <f>_xlfn.XLOOKUP(Table1_1[[#This Row],[CAS_rn]],[1]analyte_order!$C:$C,[1]analyte_order!$E:$E)</f>
        <v>3</v>
      </c>
      <c r="L7406" s="3">
        <v>4.1700000000000001E-2</v>
      </c>
    </row>
    <row r="7407" spans="1:12" x14ac:dyDescent="0.3">
      <c r="A7407" t="s">
        <v>319</v>
      </c>
      <c r="B7407" s="1">
        <v>44427</v>
      </c>
      <c r="C7407" s="1" t="str">
        <f t="shared" si="115"/>
        <v>21231</v>
      </c>
      <c r="D7407" t="s">
        <v>250</v>
      </c>
      <c r="E7407" t="s">
        <v>120</v>
      </c>
      <c r="F7407" t="s">
        <v>111</v>
      </c>
      <c r="G7407">
        <v>44</v>
      </c>
      <c r="H7407">
        <v>1438.5</v>
      </c>
      <c r="I7407" t="s">
        <v>10</v>
      </c>
      <c r="J7407" t="str">
        <f>_xlfn.XLOOKUP(Table1_1[[#This Row],[Analyte]],[1]analyte_order!$B:$B,[1]analyte_order!$C:$C)</f>
        <v>375-85-9</v>
      </c>
      <c r="K7407">
        <f>_xlfn.XLOOKUP(Table1_1[[#This Row],[CAS_rn]],[1]analyte_order!$C:$C,[1]analyte_order!$E:$E)</f>
        <v>4</v>
      </c>
      <c r="L7407" s="3">
        <v>4.1700000000000001E-2</v>
      </c>
    </row>
    <row r="7408" spans="1:12" x14ac:dyDescent="0.3">
      <c r="A7408" t="s">
        <v>319</v>
      </c>
      <c r="B7408" s="1">
        <v>44427</v>
      </c>
      <c r="C7408" s="1" t="str">
        <f t="shared" si="115"/>
        <v>21231</v>
      </c>
      <c r="D7408" t="s">
        <v>250</v>
      </c>
      <c r="E7408" t="s">
        <v>120</v>
      </c>
      <c r="F7408" t="s">
        <v>111</v>
      </c>
      <c r="G7408">
        <v>44</v>
      </c>
      <c r="H7408">
        <v>1438.5</v>
      </c>
      <c r="I7408" t="s">
        <v>11</v>
      </c>
      <c r="J7408" t="str">
        <f>_xlfn.XLOOKUP(Table1_1[[#This Row],[Analyte]],[1]analyte_order!$B:$B,[1]analyte_order!$C:$C)</f>
        <v>335-67-1</v>
      </c>
      <c r="K7408">
        <f>_xlfn.XLOOKUP(Table1_1[[#This Row],[CAS_rn]],[1]analyte_order!$C:$C,[1]analyte_order!$E:$E)</f>
        <v>5</v>
      </c>
      <c r="L7408" s="3">
        <v>4.1700000000000001E-2</v>
      </c>
    </row>
    <row r="7409" spans="1:12" x14ac:dyDescent="0.3">
      <c r="A7409" t="s">
        <v>319</v>
      </c>
      <c r="B7409" s="1">
        <v>44427</v>
      </c>
      <c r="C7409" s="1" t="str">
        <f t="shared" si="115"/>
        <v>21231</v>
      </c>
      <c r="D7409" t="s">
        <v>250</v>
      </c>
      <c r="E7409" t="s">
        <v>120</v>
      </c>
      <c r="F7409" t="s">
        <v>111</v>
      </c>
      <c r="G7409">
        <v>44</v>
      </c>
      <c r="H7409">
        <v>1438.5</v>
      </c>
      <c r="I7409" t="s">
        <v>12</v>
      </c>
      <c r="J7409" t="str">
        <f>_xlfn.XLOOKUP(Table1_1[[#This Row],[Analyte]],[1]analyte_order!$B:$B,[1]analyte_order!$C:$C)</f>
        <v>375-95-1</v>
      </c>
      <c r="K7409">
        <f>_xlfn.XLOOKUP(Table1_1[[#This Row],[CAS_rn]],[1]analyte_order!$C:$C,[1]analyte_order!$E:$E)</f>
        <v>6</v>
      </c>
      <c r="L7409" s="3">
        <v>9.2999999999999999E-2</v>
      </c>
    </row>
    <row r="7410" spans="1:12" x14ac:dyDescent="0.3">
      <c r="A7410" t="s">
        <v>319</v>
      </c>
      <c r="B7410" s="1">
        <v>44427</v>
      </c>
      <c r="C7410" s="1" t="str">
        <f t="shared" si="115"/>
        <v>21231</v>
      </c>
      <c r="D7410" t="s">
        <v>250</v>
      </c>
      <c r="E7410" t="s">
        <v>120</v>
      </c>
      <c r="F7410" t="s">
        <v>111</v>
      </c>
      <c r="G7410">
        <v>44</v>
      </c>
      <c r="H7410">
        <v>1438.5</v>
      </c>
      <c r="I7410" t="s">
        <v>19</v>
      </c>
      <c r="J7410" t="str">
        <f>_xlfn.XLOOKUP(Table1_1[[#This Row],[Analyte]],[1]analyte_order!$B:$B,[1]analyte_order!$C:$C)</f>
        <v>335-76-2</v>
      </c>
      <c r="K7410">
        <f>_xlfn.XLOOKUP(Table1_1[[#This Row],[CAS_rn]],[1]analyte_order!$C:$C,[1]analyte_order!$E:$E)</f>
        <v>7</v>
      </c>
      <c r="L7410" s="3">
        <v>16.2</v>
      </c>
    </row>
    <row r="7411" spans="1:12" x14ac:dyDescent="0.3">
      <c r="A7411" t="s">
        <v>319</v>
      </c>
      <c r="B7411" s="1">
        <v>44427</v>
      </c>
      <c r="C7411" s="1" t="str">
        <f t="shared" si="115"/>
        <v>21231</v>
      </c>
      <c r="D7411" t="s">
        <v>250</v>
      </c>
      <c r="E7411" t="s">
        <v>120</v>
      </c>
      <c r="F7411" t="s">
        <v>111</v>
      </c>
      <c r="G7411">
        <v>44</v>
      </c>
      <c r="H7411">
        <v>1438.5</v>
      </c>
      <c r="I7411" t="s">
        <v>20</v>
      </c>
      <c r="J7411" t="str">
        <f>_xlfn.XLOOKUP(Table1_1[[#This Row],[Analyte]],[1]analyte_order!$B:$B,[1]analyte_order!$C:$C)</f>
        <v>2058-94-8</v>
      </c>
      <c r="K7411">
        <f>_xlfn.XLOOKUP(Table1_1[[#This Row],[CAS_rn]],[1]analyte_order!$C:$C,[1]analyte_order!$E:$E)</f>
        <v>8</v>
      </c>
      <c r="L7411" s="3">
        <v>23</v>
      </c>
    </row>
    <row r="7412" spans="1:12" x14ac:dyDescent="0.3">
      <c r="A7412" t="s">
        <v>319</v>
      </c>
      <c r="B7412" s="1">
        <v>44427</v>
      </c>
      <c r="C7412" s="1" t="str">
        <f t="shared" si="115"/>
        <v>21231</v>
      </c>
      <c r="D7412" t="s">
        <v>250</v>
      </c>
      <c r="E7412" t="s">
        <v>120</v>
      </c>
      <c r="F7412" t="s">
        <v>111</v>
      </c>
      <c r="G7412">
        <v>44</v>
      </c>
      <c r="H7412">
        <v>1438.5</v>
      </c>
      <c r="I7412" t="s">
        <v>21</v>
      </c>
      <c r="J7412" t="str">
        <f>_xlfn.XLOOKUP(Table1_1[[#This Row],[Analyte]],[1]analyte_order!$B:$B,[1]analyte_order!$C:$C)</f>
        <v>307-55-1</v>
      </c>
      <c r="K7412">
        <f>_xlfn.XLOOKUP(Table1_1[[#This Row],[CAS_rn]],[1]analyte_order!$C:$C,[1]analyte_order!$E:$E)</f>
        <v>9</v>
      </c>
      <c r="L7412" s="3">
        <v>26.8</v>
      </c>
    </row>
    <row r="7413" spans="1:12" x14ac:dyDescent="0.3">
      <c r="A7413" t="s">
        <v>319</v>
      </c>
      <c r="B7413" s="1">
        <v>44427</v>
      </c>
      <c r="C7413" s="1" t="str">
        <f t="shared" si="115"/>
        <v>21231</v>
      </c>
      <c r="D7413" t="s">
        <v>250</v>
      </c>
      <c r="E7413" t="s">
        <v>120</v>
      </c>
      <c r="F7413" t="s">
        <v>111</v>
      </c>
      <c r="G7413">
        <v>44</v>
      </c>
      <c r="H7413">
        <v>1438.5</v>
      </c>
      <c r="I7413" t="s">
        <v>22</v>
      </c>
      <c r="J7413" t="str">
        <f>_xlfn.XLOOKUP(Table1_1[[#This Row],[Analyte]],[1]analyte_order!$B:$B,[1]analyte_order!$C:$C)</f>
        <v>72629-94-8</v>
      </c>
      <c r="K7413">
        <f>_xlfn.XLOOKUP(Table1_1[[#This Row],[CAS_rn]],[1]analyte_order!$C:$C,[1]analyte_order!$E:$E)</f>
        <v>10</v>
      </c>
      <c r="L7413" s="3">
        <v>26.2</v>
      </c>
    </row>
    <row r="7414" spans="1:12" x14ac:dyDescent="0.3">
      <c r="A7414" t="s">
        <v>319</v>
      </c>
      <c r="B7414" s="1">
        <v>44427</v>
      </c>
      <c r="C7414" s="1" t="str">
        <f t="shared" si="115"/>
        <v>21231</v>
      </c>
      <c r="D7414" t="s">
        <v>250</v>
      </c>
      <c r="E7414" t="s">
        <v>120</v>
      </c>
      <c r="F7414" t="s">
        <v>111</v>
      </c>
      <c r="G7414">
        <v>44</v>
      </c>
      <c r="H7414">
        <v>1438.5</v>
      </c>
      <c r="I7414" t="s">
        <v>23</v>
      </c>
      <c r="J7414" t="str">
        <f>_xlfn.XLOOKUP(Table1_1[[#This Row],[Analyte]],[1]analyte_order!$B:$B,[1]analyte_order!$C:$C)</f>
        <v>376-06-7</v>
      </c>
      <c r="K7414">
        <f>_xlfn.XLOOKUP(Table1_1[[#This Row],[CAS_rn]],[1]analyte_order!$C:$C,[1]analyte_order!$E:$E)</f>
        <v>11</v>
      </c>
      <c r="L7414" s="3">
        <v>21.8</v>
      </c>
    </row>
    <row r="7415" spans="1:12" x14ac:dyDescent="0.3">
      <c r="A7415" t="s">
        <v>319</v>
      </c>
      <c r="B7415" s="1">
        <v>44427</v>
      </c>
      <c r="C7415" s="1" t="str">
        <f t="shared" si="115"/>
        <v>21231</v>
      </c>
      <c r="D7415" t="s">
        <v>250</v>
      </c>
      <c r="E7415" t="s">
        <v>120</v>
      </c>
      <c r="F7415" t="s">
        <v>111</v>
      </c>
      <c r="G7415">
        <v>44</v>
      </c>
      <c r="H7415">
        <v>1438.5</v>
      </c>
      <c r="I7415" t="s">
        <v>24</v>
      </c>
      <c r="J7415" t="str">
        <f>_xlfn.XLOOKUP(Table1_1[[#This Row],[Analyte]],[1]analyte_order!$B:$B,[1]analyte_order!$C:$C)</f>
        <v>67905-19-5</v>
      </c>
      <c r="K7415">
        <f>_xlfn.XLOOKUP(Table1_1[[#This Row],[CAS_rn]],[1]analyte_order!$C:$C,[1]analyte_order!$E:$E)</f>
        <v>12</v>
      </c>
      <c r="L7415" s="3">
        <v>1.1100000000000001</v>
      </c>
    </row>
    <row r="7416" spans="1:12" x14ac:dyDescent="0.3">
      <c r="A7416" t="s">
        <v>319</v>
      </c>
      <c r="B7416" s="1">
        <v>44427</v>
      </c>
      <c r="C7416" s="1" t="str">
        <f t="shared" si="115"/>
        <v>21231</v>
      </c>
      <c r="D7416" t="s">
        <v>250</v>
      </c>
      <c r="E7416" t="s">
        <v>120</v>
      </c>
      <c r="F7416" t="s">
        <v>111</v>
      </c>
      <c r="G7416">
        <v>44</v>
      </c>
      <c r="H7416">
        <v>1438.5</v>
      </c>
      <c r="I7416" t="s">
        <v>13</v>
      </c>
      <c r="J7416" t="str">
        <f>_xlfn.XLOOKUP(Table1_1[[#This Row],[Analyte]],[1]analyte_order!$B:$B,[1]analyte_order!$C:$C)</f>
        <v>375-73-5</v>
      </c>
      <c r="K7416">
        <f>_xlfn.XLOOKUP(Table1_1[[#This Row],[CAS_rn]],[1]analyte_order!$C:$C,[1]analyte_order!$E:$E)</f>
        <v>14</v>
      </c>
      <c r="L7416" s="3">
        <v>9.2999999999999999E-2</v>
      </c>
    </row>
    <row r="7417" spans="1:12" x14ac:dyDescent="0.3">
      <c r="A7417" t="s">
        <v>319</v>
      </c>
      <c r="B7417" s="1">
        <v>44427</v>
      </c>
      <c r="C7417" s="1" t="str">
        <f t="shared" si="115"/>
        <v>21231</v>
      </c>
      <c r="D7417" t="s">
        <v>250</v>
      </c>
      <c r="E7417" t="s">
        <v>120</v>
      </c>
      <c r="F7417" t="s">
        <v>111</v>
      </c>
      <c r="G7417">
        <v>44</v>
      </c>
      <c r="H7417">
        <v>1438.5</v>
      </c>
      <c r="I7417" t="s">
        <v>14</v>
      </c>
      <c r="J7417" t="str">
        <f>_xlfn.XLOOKUP(Table1_1[[#This Row],[Analyte]],[1]analyte_order!$B:$B,[1]analyte_order!$C:$C)</f>
        <v>2706-91-4</v>
      </c>
      <c r="K7417">
        <f>_xlfn.XLOOKUP(Table1_1[[#This Row],[CAS_rn]],[1]analyte_order!$C:$C,[1]analyte_order!$E:$E)</f>
        <v>15</v>
      </c>
      <c r="L7417" s="3">
        <v>0.1045</v>
      </c>
    </row>
    <row r="7418" spans="1:12" x14ac:dyDescent="0.3">
      <c r="A7418" t="s">
        <v>319</v>
      </c>
      <c r="B7418" s="1">
        <v>44427</v>
      </c>
      <c r="C7418" s="1" t="str">
        <f t="shared" si="115"/>
        <v>21231</v>
      </c>
      <c r="D7418" t="s">
        <v>250</v>
      </c>
      <c r="E7418" t="s">
        <v>120</v>
      </c>
      <c r="F7418" t="s">
        <v>111</v>
      </c>
      <c r="G7418">
        <v>44</v>
      </c>
      <c r="H7418">
        <v>1438.5</v>
      </c>
      <c r="I7418" t="s">
        <v>15</v>
      </c>
      <c r="J7418" t="str">
        <f>_xlfn.XLOOKUP(Table1_1[[#This Row],[Analyte]],[1]analyte_order!$B:$B,[1]analyte_order!$C:$C)</f>
        <v>355-46-4</v>
      </c>
      <c r="K7418">
        <f>_xlfn.XLOOKUP(Table1_1[[#This Row],[CAS_rn]],[1]analyte_order!$C:$C,[1]analyte_order!$E:$E)</f>
        <v>16</v>
      </c>
      <c r="L7418" s="3">
        <v>4.5</v>
      </c>
    </row>
    <row r="7419" spans="1:12" x14ac:dyDescent="0.3">
      <c r="A7419" t="s">
        <v>319</v>
      </c>
      <c r="B7419" s="1">
        <v>44427</v>
      </c>
      <c r="C7419" s="1" t="str">
        <f t="shared" si="115"/>
        <v>21231</v>
      </c>
      <c r="D7419" t="s">
        <v>250</v>
      </c>
      <c r="E7419" t="s">
        <v>120</v>
      </c>
      <c r="F7419" t="s">
        <v>111</v>
      </c>
      <c r="G7419">
        <v>44</v>
      </c>
      <c r="H7419">
        <v>1438.5</v>
      </c>
      <c r="I7419" t="s">
        <v>16</v>
      </c>
      <c r="J7419" t="str">
        <f>_xlfn.XLOOKUP(Table1_1[[#This Row],[Analyte]],[1]analyte_order!$B:$B,[1]analyte_order!$C:$C)</f>
        <v>375-92-8</v>
      </c>
      <c r="K7419">
        <f>_xlfn.XLOOKUP(Table1_1[[#This Row],[CAS_rn]],[1]analyte_order!$C:$C,[1]analyte_order!$E:$E)</f>
        <v>17</v>
      </c>
      <c r="L7419" s="3">
        <v>2.77</v>
      </c>
    </row>
    <row r="7420" spans="1:12" x14ac:dyDescent="0.3">
      <c r="A7420" t="s">
        <v>319</v>
      </c>
      <c r="B7420" s="1">
        <v>44427</v>
      </c>
      <c r="C7420" s="1" t="str">
        <f t="shared" si="115"/>
        <v>21231</v>
      </c>
      <c r="D7420" t="s">
        <v>250</v>
      </c>
      <c r="E7420" t="s">
        <v>120</v>
      </c>
      <c r="F7420" t="s">
        <v>111</v>
      </c>
      <c r="G7420">
        <v>44</v>
      </c>
      <c r="H7420">
        <v>1438.5</v>
      </c>
      <c r="I7420" t="s">
        <v>17</v>
      </c>
      <c r="J7420" t="str">
        <f>_xlfn.XLOOKUP(Table1_1[[#This Row],[Analyte]],[1]analyte_order!$B:$B,[1]analyte_order!$C:$C)</f>
        <v>1763-23-1</v>
      </c>
      <c r="K7420">
        <f>_xlfn.XLOOKUP(Table1_1[[#This Row],[CAS_rn]],[1]analyte_order!$C:$C,[1]analyte_order!$E:$E)</f>
        <v>18</v>
      </c>
      <c r="L7420" s="3">
        <v>5860</v>
      </c>
    </row>
    <row r="7421" spans="1:12" x14ac:dyDescent="0.3">
      <c r="A7421" t="s">
        <v>319</v>
      </c>
      <c r="B7421" s="1">
        <v>44427</v>
      </c>
      <c r="C7421" s="1" t="str">
        <f t="shared" si="115"/>
        <v>21231</v>
      </c>
      <c r="D7421" t="s">
        <v>250</v>
      </c>
      <c r="E7421" t="s">
        <v>120</v>
      </c>
      <c r="F7421" t="s">
        <v>111</v>
      </c>
      <c r="G7421">
        <v>44</v>
      </c>
      <c r="H7421">
        <v>1438.5</v>
      </c>
      <c r="I7421" t="s">
        <v>25</v>
      </c>
      <c r="J7421" t="str">
        <f>_xlfn.XLOOKUP(Table1_1[[#This Row],[Analyte]],[1]analyte_order!$B:$B,[1]analyte_order!$C:$C)</f>
        <v>68259-12-1</v>
      </c>
      <c r="K7421">
        <f>_xlfn.XLOOKUP(Table1_1[[#This Row],[CAS_rn]],[1]analyte_order!$C:$C,[1]analyte_order!$E:$E)</f>
        <v>19</v>
      </c>
      <c r="L7421" s="3">
        <v>36.700000000000003</v>
      </c>
    </row>
    <row r="7422" spans="1:12" x14ac:dyDescent="0.3">
      <c r="A7422" t="s">
        <v>319</v>
      </c>
      <c r="B7422" s="1">
        <v>44427</v>
      </c>
      <c r="C7422" s="1" t="str">
        <f t="shared" si="115"/>
        <v>21231</v>
      </c>
      <c r="D7422" t="s">
        <v>250</v>
      </c>
      <c r="E7422" t="s">
        <v>120</v>
      </c>
      <c r="F7422" t="s">
        <v>111</v>
      </c>
      <c r="G7422">
        <v>44</v>
      </c>
      <c r="H7422">
        <v>1438.5</v>
      </c>
      <c r="I7422" t="s">
        <v>26</v>
      </c>
      <c r="J7422" t="str">
        <f>_xlfn.XLOOKUP(Table1_1[[#This Row],[Analyte]],[1]analyte_order!$B:$B,[1]analyte_order!$C:$C)</f>
        <v>335-77-3</v>
      </c>
      <c r="K7422">
        <f>_xlfn.XLOOKUP(Table1_1[[#This Row],[CAS_rn]],[1]analyte_order!$C:$C,[1]analyte_order!$E:$E)</f>
        <v>20</v>
      </c>
      <c r="L7422" s="3">
        <v>44.8</v>
      </c>
    </row>
    <row r="7423" spans="1:12" x14ac:dyDescent="0.3">
      <c r="A7423" t="s">
        <v>319</v>
      </c>
      <c r="B7423" s="1">
        <v>44427</v>
      </c>
      <c r="C7423" s="1" t="str">
        <f t="shared" si="115"/>
        <v>21231</v>
      </c>
      <c r="D7423" t="s">
        <v>250</v>
      </c>
      <c r="E7423" t="s">
        <v>120</v>
      </c>
      <c r="F7423" t="s">
        <v>111</v>
      </c>
      <c r="G7423">
        <v>44</v>
      </c>
      <c r="H7423">
        <v>1438.5</v>
      </c>
      <c r="I7423" t="s">
        <v>27</v>
      </c>
      <c r="J7423" t="str">
        <f>_xlfn.XLOOKUP(Table1_1[[#This Row],[Analyte]],[1]analyte_order!$B:$B,[1]analyte_order!$C:$C)</f>
        <v>79780-39-5</v>
      </c>
      <c r="K7423">
        <f>_xlfn.XLOOKUP(Table1_1[[#This Row],[CAS_rn]],[1]analyte_order!$C:$C,[1]analyte_order!$E:$E)</f>
        <v>21</v>
      </c>
      <c r="L7423" s="3">
        <v>22.7</v>
      </c>
    </row>
    <row r="7424" spans="1:12" x14ac:dyDescent="0.3">
      <c r="A7424" t="s">
        <v>319</v>
      </c>
      <c r="B7424" s="1">
        <v>44427</v>
      </c>
      <c r="C7424" s="1" t="str">
        <f t="shared" si="115"/>
        <v>21231</v>
      </c>
      <c r="D7424" t="s">
        <v>250</v>
      </c>
      <c r="E7424" t="s">
        <v>120</v>
      </c>
      <c r="F7424" t="s">
        <v>111</v>
      </c>
      <c r="G7424">
        <v>44</v>
      </c>
      <c r="H7424">
        <v>1438.5</v>
      </c>
      <c r="I7424" t="s">
        <v>28</v>
      </c>
      <c r="J7424" t="str">
        <f>_xlfn.XLOOKUP(Table1_1[[#This Row],[Analyte]],[1]analyte_order!$B:$B,[1]analyte_order!$C:$C)</f>
        <v>757124-72-4</v>
      </c>
      <c r="K7424">
        <f>_xlfn.XLOOKUP(Table1_1[[#This Row],[CAS_rn]],[1]analyte_order!$C:$C,[1]analyte_order!$E:$E)</f>
        <v>22</v>
      </c>
      <c r="L7424" s="3">
        <v>0.20849999999999999</v>
      </c>
    </row>
    <row r="7425" spans="1:12" x14ac:dyDescent="0.3">
      <c r="A7425" t="s">
        <v>319</v>
      </c>
      <c r="B7425" s="1">
        <v>44427</v>
      </c>
      <c r="C7425" s="1" t="str">
        <f t="shared" si="115"/>
        <v>21231</v>
      </c>
      <c r="D7425" t="s">
        <v>250</v>
      </c>
      <c r="E7425" t="s">
        <v>120</v>
      </c>
      <c r="F7425" t="s">
        <v>111</v>
      </c>
      <c r="G7425">
        <v>44</v>
      </c>
      <c r="H7425">
        <v>1438.5</v>
      </c>
      <c r="I7425" t="s">
        <v>18</v>
      </c>
      <c r="J7425" t="str">
        <f>_xlfn.XLOOKUP(Table1_1[[#This Row],[Analyte]],[1]analyte_order!$B:$B,[1]analyte_order!$C:$C)</f>
        <v>27619-97-2</v>
      </c>
      <c r="K7425">
        <f>_xlfn.XLOOKUP(Table1_1[[#This Row],[CAS_rn]],[1]analyte_order!$C:$C,[1]analyte_order!$E:$E)</f>
        <v>23</v>
      </c>
      <c r="L7425" s="3">
        <v>9.2999999999999999E-2</v>
      </c>
    </row>
    <row r="7426" spans="1:12" x14ac:dyDescent="0.3">
      <c r="A7426" t="s">
        <v>319</v>
      </c>
      <c r="B7426" s="1">
        <v>44427</v>
      </c>
      <c r="C7426" s="1" t="str">
        <f t="shared" ref="C7426:C7489" si="116">TEXT(B7426,"yy")&amp;TEXT((B7426-DATEVALUE("1/1/"&amp;TEXT(B7426,"yy"))+1),"000")</f>
        <v>21231</v>
      </c>
      <c r="D7426" t="s">
        <v>250</v>
      </c>
      <c r="E7426" t="s">
        <v>120</v>
      </c>
      <c r="F7426" t="s">
        <v>111</v>
      </c>
      <c r="G7426">
        <v>44</v>
      </c>
      <c r="H7426">
        <v>1438.5</v>
      </c>
      <c r="I7426" t="s">
        <v>29</v>
      </c>
      <c r="J7426" t="str">
        <f>_xlfn.XLOOKUP(Table1_1[[#This Row],[Analyte]],[1]analyte_order!$B:$B,[1]analyte_order!$C:$C)</f>
        <v>39108-34-4</v>
      </c>
      <c r="K7426">
        <f>_xlfn.XLOOKUP(Table1_1[[#This Row],[CAS_rn]],[1]analyte_order!$C:$C,[1]analyte_order!$E:$E)</f>
        <v>24</v>
      </c>
      <c r="L7426" s="3">
        <v>1.43</v>
      </c>
    </row>
    <row r="7427" spans="1:12" x14ac:dyDescent="0.3">
      <c r="A7427" t="s">
        <v>319</v>
      </c>
      <c r="B7427" s="1">
        <v>44427</v>
      </c>
      <c r="C7427" s="1" t="str">
        <f t="shared" si="116"/>
        <v>21231</v>
      </c>
      <c r="D7427" t="s">
        <v>250</v>
      </c>
      <c r="E7427" t="s">
        <v>120</v>
      </c>
      <c r="F7427" t="s">
        <v>111</v>
      </c>
      <c r="G7427">
        <v>44</v>
      </c>
      <c r="H7427">
        <v>1438.5</v>
      </c>
      <c r="I7427" t="s">
        <v>30</v>
      </c>
      <c r="J7427" t="str">
        <f>_xlfn.XLOOKUP(Table1_1[[#This Row],[Analyte]],[1]analyte_order!$B:$B,[1]analyte_order!$C:$C)</f>
        <v>120226-60-0</v>
      </c>
      <c r="K7427">
        <f>_xlfn.XLOOKUP(Table1_1[[#This Row],[CAS_rn]],[1]analyte_order!$C:$C,[1]analyte_order!$E:$E)</f>
        <v>25</v>
      </c>
      <c r="L7427" s="3">
        <v>6.61</v>
      </c>
    </row>
    <row r="7428" spans="1:12" x14ac:dyDescent="0.3">
      <c r="A7428" t="s">
        <v>319</v>
      </c>
      <c r="B7428" s="1">
        <v>44427</v>
      </c>
      <c r="C7428" s="1" t="str">
        <f t="shared" si="116"/>
        <v>21231</v>
      </c>
      <c r="D7428" t="s">
        <v>250</v>
      </c>
      <c r="E7428" t="s">
        <v>120</v>
      </c>
      <c r="F7428" t="s">
        <v>111</v>
      </c>
      <c r="G7428">
        <v>44</v>
      </c>
      <c r="H7428">
        <v>1438.5</v>
      </c>
      <c r="I7428" t="s">
        <v>31</v>
      </c>
      <c r="J7428" t="str">
        <f>_xlfn.XLOOKUP(Table1_1[[#This Row],[Analyte]],[1]analyte_order!$B:$B,[1]analyte_order!$C:$C)</f>
        <v>2355-31-9</v>
      </c>
      <c r="K7428">
        <f>_xlfn.XLOOKUP(Table1_1[[#This Row],[CAS_rn]],[1]analyte_order!$C:$C,[1]analyte_order!$E:$E)</f>
        <v>26</v>
      </c>
      <c r="L7428" s="3">
        <v>0.1045</v>
      </c>
    </row>
    <row r="7429" spans="1:12" x14ac:dyDescent="0.3">
      <c r="A7429" t="s">
        <v>319</v>
      </c>
      <c r="B7429" s="1">
        <v>44427</v>
      </c>
      <c r="C7429" s="1" t="str">
        <f t="shared" si="116"/>
        <v>21231</v>
      </c>
      <c r="D7429" t="s">
        <v>250</v>
      </c>
      <c r="E7429" t="s">
        <v>120</v>
      </c>
      <c r="F7429" t="s">
        <v>111</v>
      </c>
      <c r="G7429">
        <v>44</v>
      </c>
      <c r="H7429">
        <v>1438.5</v>
      </c>
      <c r="I7429" t="s">
        <v>32</v>
      </c>
      <c r="J7429" t="str">
        <f>_xlfn.XLOOKUP(Table1_1[[#This Row],[Analyte]],[1]analyte_order!$B:$B,[1]analyte_order!$C:$C)</f>
        <v>2991-50-6</v>
      </c>
      <c r="K7429">
        <f>_xlfn.XLOOKUP(Table1_1[[#This Row],[CAS_rn]],[1]analyte_order!$C:$C,[1]analyte_order!$E:$E)</f>
        <v>27</v>
      </c>
      <c r="L7429" s="3">
        <v>4.1700000000000001E-2</v>
      </c>
    </row>
    <row r="7430" spans="1:12" x14ac:dyDescent="0.3">
      <c r="A7430" t="s">
        <v>319</v>
      </c>
      <c r="B7430" s="1">
        <v>44427</v>
      </c>
      <c r="C7430" s="1" t="str">
        <f t="shared" si="116"/>
        <v>21231</v>
      </c>
      <c r="D7430" t="s">
        <v>250</v>
      </c>
      <c r="E7430" t="s">
        <v>120</v>
      </c>
      <c r="F7430" t="s">
        <v>111</v>
      </c>
      <c r="G7430">
        <v>44</v>
      </c>
      <c r="H7430">
        <v>1438.5</v>
      </c>
      <c r="I7430" t="s">
        <v>33</v>
      </c>
      <c r="J7430" t="str">
        <f>_xlfn.XLOOKUP(Table1_1[[#This Row],[Analyte]],[1]analyte_order!$B:$B,[1]analyte_order!$C:$C)</f>
        <v>754-91-6</v>
      </c>
      <c r="K7430">
        <f>_xlfn.XLOOKUP(Table1_1[[#This Row],[CAS_rn]],[1]analyte_order!$C:$C,[1]analyte_order!$E:$E)</f>
        <v>28</v>
      </c>
      <c r="L7430" s="3">
        <v>4.1500000000000004</v>
      </c>
    </row>
    <row r="7431" spans="1:12" x14ac:dyDescent="0.3">
      <c r="A7431" t="s">
        <v>319</v>
      </c>
      <c r="B7431" s="1">
        <v>44427</v>
      </c>
      <c r="C7431" s="1" t="str">
        <f t="shared" si="116"/>
        <v>21231</v>
      </c>
      <c r="D7431" t="s">
        <v>250</v>
      </c>
      <c r="E7431" t="s">
        <v>120</v>
      </c>
      <c r="F7431" t="s">
        <v>111</v>
      </c>
      <c r="G7431">
        <v>44</v>
      </c>
      <c r="H7431">
        <v>1438.5</v>
      </c>
      <c r="I7431" t="s">
        <v>34</v>
      </c>
      <c r="J7431" t="str">
        <f>_xlfn.XLOOKUP(Table1_1[[#This Row],[Analyte]],[1]analyte_order!$B:$B,[1]analyte_order!$C:$C)</f>
        <v>2806-24-8</v>
      </c>
      <c r="K7431">
        <f>_xlfn.XLOOKUP(Table1_1[[#This Row],[CAS_rn]],[1]analyte_order!$C:$C,[1]analyte_order!$E:$E)</f>
        <v>29</v>
      </c>
      <c r="L7431" s="3">
        <v>0.1045</v>
      </c>
    </row>
    <row r="7432" spans="1:12" x14ac:dyDescent="0.3">
      <c r="A7432" t="s">
        <v>319</v>
      </c>
      <c r="B7432" s="1">
        <v>44427</v>
      </c>
      <c r="C7432" s="1" t="str">
        <f t="shared" si="116"/>
        <v>21231</v>
      </c>
      <c r="D7432" t="s">
        <v>250</v>
      </c>
      <c r="E7432" t="s">
        <v>120</v>
      </c>
      <c r="F7432" t="s">
        <v>111</v>
      </c>
      <c r="G7432">
        <v>44</v>
      </c>
      <c r="H7432">
        <v>1438.5</v>
      </c>
      <c r="I7432" t="s">
        <v>35</v>
      </c>
      <c r="J7432" t="str">
        <f>_xlfn.XLOOKUP(Table1_1[[#This Row],[Analyte]],[1]analyte_order!$B:$B,[1]analyte_order!$C:$C)</f>
        <v>31506-32-8</v>
      </c>
      <c r="K7432">
        <f>_xlfn.XLOOKUP(Table1_1[[#This Row],[CAS_rn]],[1]analyte_order!$C:$C,[1]analyte_order!$E:$E)</f>
        <v>30</v>
      </c>
      <c r="L7432" s="3">
        <v>0.20849999999999999</v>
      </c>
    </row>
    <row r="7433" spans="1:12" x14ac:dyDescent="0.3">
      <c r="A7433" t="s">
        <v>319</v>
      </c>
      <c r="B7433" s="1">
        <v>44427</v>
      </c>
      <c r="C7433" s="1" t="str">
        <f t="shared" si="116"/>
        <v>21231</v>
      </c>
      <c r="D7433" t="s">
        <v>250</v>
      </c>
      <c r="E7433" t="s">
        <v>120</v>
      </c>
      <c r="F7433" t="s">
        <v>111</v>
      </c>
      <c r="G7433">
        <v>44</v>
      </c>
      <c r="H7433">
        <v>1438.5</v>
      </c>
      <c r="I7433" t="s">
        <v>36</v>
      </c>
      <c r="J7433" t="str">
        <f>_xlfn.XLOOKUP(Table1_1[[#This Row],[Analyte]],[1]analyte_order!$B:$B,[1]analyte_order!$C:$C)</f>
        <v>4151-50-2</v>
      </c>
      <c r="K7433">
        <f>_xlfn.XLOOKUP(Table1_1[[#This Row],[CAS_rn]],[1]analyte_order!$C:$C,[1]analyte_order!$E:$E)</f>
        <v>31</v>
      </c>
      <c r="L7433" s="3">
        <v>4.1700000000000001E-2</v>
      </c>
    </row>
    <row r="7434" spans="1:12" x14ac:dyDescent="0.3">
      <c r="A7434" t="s">
        <v>319</v>
      </c>
      <c r="B7434" s="1">
        <v>44427</v>
      </c>
      <c r="C7434" s="1" t="str">
        <f t="shared" si="116"/>
        <v>21231</v>
      </c>
      <c r="D7434" t="s">
        <v>250</v>
      </c>
      <c r="E7434" t="s">
        <v>120</v>
      </c>
      <c r="F7434" t="s">
        <v>111</v>
      </c>
      <c r="G7434">
        <v>44</v>
      </c>
      <c r="H7434">
        <v>1438.5</v>
      </c>
      <c r="I7434" t="s">
        <v>37</v>
      </c>
      <c r="J7434" t="str">
        <f>_xlfn.XLOOKUP(Table1_1[[#This Row],[Analyte]],[1]analyte_order!$B:$B,[1]analyte_order!$C:$C)</f>
        <v>13252-13-6</v>
      </c>
      <c r="K7434">
        <f>_xlfn.XLOOKUP(Table1_1[[#This Row],[CAS_rn]],[1]analyte_order!$C:$C,[1]analyte_order!$E:$E)</f>
        <v>34</v>
      </c>
      <c r="L7434" s="3">
        <v>4.1700000000000001E-2</v>
      </c>
    </row>
    <row r="7435" spans="1:12" x14ac:dyDescent="0.3">
      <c r="A7435" t="s">
        <v>319</v>
      </c>
      <c r="B7435" s="1">
        <v>44427</v>
      </c>
      <c r="C7435" s="1" t="str">
        <f t="shared" si="116"/>
        <v>21231</v>
      </c>
      <c r="D7435" t="s">
        <v>250</v>
      </c>
      <c r="E7435" t="s">
        <v>120</v>
      </c>
      <c r="F7435" t="s">
        <v>111</v>
      </c>
      <c r="G7435">
        <v>44</v>
      </c>
      <c r="H7435">
        <v>1438.5</v>
      </c>
      <c r="I7435" t="s">
        <v>38</v>
      </c>
      <c r="J7435" t="str">
        <f>_xlfn.XLOOKUP(Table1_1[[#This Row],[Analyte]],[1]analyte_order!$B:$B,[1]analyte_order!$C:$C)</f>
        <v>919005-14-4</v>
      </c>
      <c r="K7435">
        <f>_xlfn.XLOOKUP(Table1_1[[#This Row],[CAS_rn]],[1]analyte_order!$C:$C,[1]analyte_order!$E:$E)</f>
        <v>35</v>
      </c>
      <c r="L7435" s="3">
        <v>4.1700000000000001E-2</v>
      </c>
    </row>
    <row r="7436" spans="1:12" x14ac:dyDescent="0.3">
      <c r="A7436" t="s">
        <v>319</v>
      </c>
      <c r="B7436" s="1">
        <v>44427</v>
      </c>
      <c r="C7436" s="1" t="str">
        <f t="shared" si="116"/>
        <v>21231</v>
      </c>
      <c r="D7436" t="s">
        <v>250</v>
      </c>
      <c r="E7436" t="s">
        <v>120</v>
      </c>
      <c r="F7436" t="s">
        <v>111</v>
      </c>
      <c r="G7436">
        <v>44</v>
      </c>
      <c r="H7436">
        <v>1438.5</v>
      </c>
      <c r="I7436" t="s">
        <v>39</v>
      </c>
      <c r="J7436" t="str">
        <f>_xlfn.XLOOKUP(Table1_1[[#This Row],[Analyte]],[1]analyte_order!$B:$B,[1]analyte_order!$C:$C)</f>
        <v>756426-58-1</v>
      </c>
      <c r="K7436">
        <f>_xlfn.XLOOKUP(Table1_1[[#This Row],[CAS_rn]],[1]analyte_order!$C:$C,[1]analyte_order!$E:$E)</f>
        <v>36</v>
      </c>
      <c r="L7436" s="3">
        <v>0.20849999999999999</v>
      </c>
    </row>
    <row r="7437" spans="1:12" x14ac:dyDescent="0.3">
      <c r="A7437" t="s">
        <v>319</v>
      </c>
      <c r="B7437" s="1">
        <v>44427</v>
      </c>
      <c r="C7437" s="1" t="str">
        <f t="shared" si="116"/>
        <v>21231</v>
      </c>
      <c r="D7437" t="s">
        <v>250</v>
      </c>
      <c r="E7437" t="s">
        <v>120</v>
      </c>
      <c r="F7437" t="s">
        <v>111</v>
      </c>
      <c r="G7437">
        <v>44</v>
      </c>
      <c r="H7437">
        <v>1438.5</v>
      </c>
      <c r="I7437" t="s">
        <v>40</v>
      </c>
      <c r="J7437" t="str">
        <f>_xlfn.XLOOKUP(Table1_1[[#This Row],[Analyte]],[1]analyte_order!$B:$B,[1]analyte_order!$C:$C)</f>
        <v>763051-92-9</v>
      </c>
      <c r="K7437">
        <f>_xlfn.XLOOKUP(Table1_1[[#This Row],[CAS_rn]],[1]analyte_order!$C:$C,[1]analyte_order!$E:$E)</f>
        <v>37</v>
      </c>
      <c r="L7437" s="3">
        <v>0.46550000000000002</v>
      </c>
    </row>
    <row r="7438" spans="1:12" x14ac:dyDescent="0.3">
      <c r="A7438" t="s">
        <v>319</v>
      </c>
      <c r="B7438" s="1">
        <v>44427</v>
      </c>
      <c r="C7438" s="1" t="str">
        <f t="shared" si="116"/>
        <v>21231</v>
      </c>
      <c r="D7438" t="s">
        <v>250</v>
      </c>
      <c r="E7438" t="s">
        <v>120</v>
      </c>
      <c r="F7438" t="s">
        <v>111</v>
      </c>
      <c r="G7438">
        <v>44</v>
      </c>
      <c r="H7438">
        <v>1438.5</v>
      </c>
      <c r="I7438" t="s">
        <v>41</v>
      </c>
      <c r="J7438" t="str">
        <f>_xlfn.XLOOKUP(Table1_1[[#This Row],[Analyte]],[1]analyte_order!$B:$B,[1]analyte_order!$C:$C)</f>
        <v>356-02-5</v>
      </c>
      <c r="K7438">
        <f>_xlfn.XLOOKUP(Table1_1[[#This Row],[CAS_rn]],[1]analyte_order!$C:$C,[1]analyte_order!$E:$E)</f>
        <v>38</v>
      </c>
      <c r="L7438" s="3">
        <v>0.41699999999999998</v>
      </c>
    </row>
    <row r="7439" spans="1:12" x14ac:dyDescent="0.3">
      <c r="A7439" t="s">
        <v>319</v>
      </c>
      <c r="B7439" s="1">
        <v>44427</v>
      </c>
      <c r="C7439" s="1" t="str">
        <f t="shared" si="116"/>
        <v>21231</v>
      </c>
      <c r="D7439" t="s">
        <v>250</v>
      </c>
      <c r="E7439" t="s">
        <v>120</v>
      </c>
      <c r="F7439" t="s">
        <v>111</v>
      </c>
      <c r="G7439">
        <v>44</v>
      </c>
      <c r="H7439">
        <v>1438.5</v>
      </c>
      <c r="I7439" t="s">
        <v>42</v>
      </c>
      <c r="J7439" t="str">
        <f>_xlfn.XLOOKUP(Table1_1[[#This Row],[Analyte]],[1]analyte_order!$B:$B,[1]analyte_order!$C:$C)</f>
        <v>914637-49-3</v>
      </c>
      <c r="K7439">
        <f>_xlfn.XLOOKUP(Table1_1[[#This Row],[CAS_rn]],[1]analyte_order!$C:$C,[1]analyte_order!$E:$E)</f>
        <v>39</v>
      </c>
      <c r="L7439" s="3">
        <v>0.20849999999999999</v>
      </c>
    </row>
    <row r="7440" spans="1:12" x14ac:dyDescent="0.3">
      <c r="A7440" t="s">
        <v>319</v>
      </c>
      <c r="B7440" s="1">
        <v>44427</v>
      </c>
      <c r="C7440" s="1" t="str">
        <f t="shared" si="116"/>
        <v>21231</v>
      </c>
      <c r="D7440" t="s">
        <v>250</v>
      </c>
      <c r="E7440" t="s">
        <v>120</v>
      </c>
      <c r="F7440" t="s">
        <v>111</v>
      </c>
      <c r="G7440">
        <v>44</v>
      </c>
      <c r="H7440">
        <v>1438.5</v>
      </c>
      <c r="I7440" t="s">
        <v>43</v>
      </c>
      <c r="J7440" t="str">
        <f>_xlfn.XLOOKUP(Table1_1[[#This Row],[Analyte]],[1]analyte_order!$B:$B,[1]analyte_order!$C:$C)</f>
        <v>812-70-4</v>
      </c>
      <c r="K7440">
        <f>_xlfn.XLOOKUP(Table1_1[[#This Row],[CAS_rn]],[1]analyte_order!$C:$C,[1]analyte_order!$E:$E)</f>
        <v>40</v>
      </c>
      <c r="L7440" s="3">
        <v>0.23300000000000001</v>
      </c>
    </row>
    <row r="7441" spans="1:12" x14ac:dyDescent="0.3">
      <c r="A7441" t="s">
        <v>319</v>
      </c>
      <c r="B7441" s="1">
        <v>44427</v>
      </c>
      <c r="C7441" s="1" t="str">
        <f t="shared" si="116"/>
        <v>21231</v>
      </c>
      <c r="D7441" t="s">
        <v>250</v>
      </c>
      <c r="E7441" t="s">
        <v>120</v>
      </c>
      <c r="F7441" t="s">
        <v>111</v>
      </c>
      <c r="G7441">
        <v>44</v>
      </c>
      <c r="H7441">
        <v>1438.5</v>
      </c>
      <c r="I7441" t="s">
        <v>44</v>
      </c>
      <c r="J7441" t="str">
        <f>_xlfn.XLOOKUP(Table1_1[[#This Row],[Analyte]],[1]analyte_order!$B:$B,[1]analyte_order!$C:$C)</f>
        <v>53826-12-3</v>
      </c>
      <c r="K7441">
        <f>_xlfn.XLOOKUP(Table1_1[[#This Row],[CAS_rn]],[1]analyte_order!$C:$C,[1]analyte_order!$E:$E)</f>
        <v>41</v>
      </c>
      <c r="L7441" s="3">
        <v>0.1045</v>
      </c>
    </row>
    <row r="7442" spans="1:12" x14ac:dyDescent="0.3">
      <c r="A7442" t="s">
        <v>319</v>
      </c>
      <c r="B7442" s="1">
        <v>44427</v>
      </c>
      <c r="C7442" s="1" t="str">
        <f t="shared" si="116"/>
        <v>21231</v>
      </c>
      <c r="D7442" t="s">
        <v>250</v>
      </c>
      <c r="E7442" t="s">
        <v>120</v>
      </c>
      <c r="F7442" t="s">
        <v>111</v>
      </c>
      <c r="G7442">
        <v>44</v>
      </c>
      <c r="H7442">
        <v>1438.5</v>
      </c>
      <c r="I7442" t="s">
        <v>45</v>
      </c>
      <c r="J7442" t="str">
        <f>_xlfn.XLOOKUP(Table1_1[[#This Row],[Analyte]],[1]analyte_order!$B:$B,[1]analyte_order!$C:$C)</f>
        <v>27854-31-5</v>
      </c>
      <c r="K7442">
        <f>_xlfn.XLOOKUP(Table1_1[[#This Row],[CAS_rn]],[1]analyte_order!$C:$C,[1]analyte_order!$E:$E)</f>
        <v>42</v>
      </c>
      <c r="L7442" s="3">
        <v>1.67</v>
      </c>
    </row>
    <row r="7443" spans="1:12" x14ac:dyDescent="0.3">
      <c r="A7443" t="s">
        <v>319</v>
      </c>
      <c r="B7443" s="1">
        <v>44427</v>
      </c>
      <c r="C7443" s="1" t="str">
        <f t="shared" si="116"/>
        <v>21231</v>
      </c>
      <c r="D7443" t="s">
        <v>250</v>
      </c>
      <c r="E7443" t="s">
        <v>120</v>
      </c>
      <c r="F7443" t="s">
        <v>111</v>
      </c>
      <c r="G7443">
        <v>44</v>
      </c>
      <c r="H7443">
        <v>1438.5</v>
      </c>
      <c r="I7443" t="s">
        <v>46</v>
      </c>
      <c r="J7443" t="str">
        <f>_xlfn.XLOOKUP(Table1_1[[#This Row],[Analyte]],[1]analyte_order!$B:$B,[1]analyte_order!$C:$C)</f>
        <v>53826-13-4</v>
      </c>
      <c r="K7443">
        <f>_xlfn.XLOOKUP(Table1_1[[#This Row],[CAS_rn]],[1]analyte_order!$C:$C,[1]analyte_order!$E:$E)</f>
        <v>43</v>
      </c>
      <c r="L7443" s="3">
        <v>0.93</v>
      </c>
    </row>
    <row r="7444" spans="1:12" x14ac:dyDescent="0.3">
      <c r="A7444" t="s">
        <v>319</v>
      </c>
      <c r="B7444" s="1">
        <v>44427</v>
      </c>
      <c r="C7444" s="1" t="str">
        <f t="shared" si="116"/>
        <v>21231</v>
      </c>
      <c r="D7444" t="s">
        <v>250</v>
      </c>
      <c r="E7444" t="s">
        <v>120</v>
      </c>
      <c r="F7444" t="s">
        <v>111</v>
      </c>
      <c r="G7444">
        <v>44</v>
      </c>
      <c r="H7444">
        <v>1438.5</v>
      </c>
      <c r="I7444" t="s">
        <v>47</v>
      </c>
      <c r="J7444" t="str">
        <f>_xlfn.XLOOKUP(Table1_1[[#This Row],[Analyte]],[1]analyte_order!$B:$B,[1]analyte_order!$C:$C)</f>
        <v>161094-75-3</v>
      </c>
      <c r="K7444">
        <f>_xlfn.XLOOKUP(Table1_1[[#This Row],[CAS_rn]],[1]analyte_order!$C:$C,[1]analyte_order!$E:$E)</f>
        <v>44</v>
      </c>
      <c r="L7444" s="3">
        <v>4.1700000000000001E-2</v>
      </c>
    </row>
    <row r="7445" spans="1:12" x14ac:dyDescent="0.3">
      <c r="A7445" t="s">
        <v>319</v>
      </c>
      <c r="B7445" s="1">
        <v>44427</v>
      </c>
      <c r="C7445" s="1" t="str">
        <f t="shared" si="116"/>
        <v>21231</v>
      </c>
      <c r="D7445" t="s">
        <v>250</v>
      </c>
      <c r="E7445" t="s">
        <v>120</v>
      </c>
      <c r="F7445" t="s">
        <v>111</v>
      </c>
      <c r="G7445">
        <v>44</v>
      </c>
      <c r="H7445">
        <v>1438.5</v>
      </c>
      <c r="I7445" t="s">
        <v>48</v>
      </c>
      <c r="J7445" t="str">
        <f>_xlfn.XLOOKUP(Table1_1[[#This Row],[Analyte]],[1]analyte_order!$B:$B,[1]analyte_order!$C:$C)</f>
        <v>70887-84-2</v>
      </c>
      <c r="K7445">
        <f>_xlfn.XLOOKUP(Table1_1[[#This Row],[CAS_rn]],[1]analyte_order!$C:$C,[1]analyte_order!$E:$E)</f>
        <v>45</v>
      </c>
      <c r="L7445" s="3">
        <v>4.1700000000000001E-2</v>
      </c>
    </row>
    <row r="7446" spans="1:12" x14ac:dyDescent="0.3">
      <c r="A7446" t="s">
        <v>319</v>
      </c>
      <c r="B7446" s="1">
        <v>44427</v>
      </c>
      <c r="C7446" s="1" t="str">
        <f t="shared" si="116"/>
        <v>21231</v>
      </c>
      <c r="D7446" t="s">
        <v>250</v>
      </c>
      <c r="E7446" t="s">
        <v>120</v>
      </c>
      <c r="F7446" t="s">
        <v>111</v>
      </c>
      <c r="G7446">
        <v>44</v>
      </c>
      <c r="H7446">
        <v>1438.5</v>
      </c>
      <c r="I7446" t="s">
        <v>49</v>
      </c>
      <c r="J7446" t="str">
        <f>_xlfn.XLOOKUP(Table1_1[[#This Row],[Analyte]],[1]analyte_order!$B:$B,[1]analyte_order!$C:$C)</f>
        <v>57677-95-9</v>
      </c>
      <c r="K7446">
        <f>_xlfn.XLOOKUP(Table1_1[[#This Row],[CAS_rn]],[1]analyte_order!$C:$C,[1]analyte_order!$E:$E)</f>
        <v>46</v>
      </c>
      <c r="L7446" s="3">
        <v>4.1700000000000001E-2</v>
      </c>
    </row>
    <row r="7447" spans="1:12" x14ac:dyDescent="0.3">
      <c r="A7447" t="s">
        <v>319</v>
      </c>
      <c r="B7447" s="1">
        <v>44427</v>
      </c>
      <c r="C7447" s="1" t="str">
        <f t="shared" si="116"/>
        <v>21231</v>
      </c>
      <c r="D7447" t="s">
        <v>250</v>
      </c>
      <c r="E7447" t="s">
        <v>120</v>
      </c>
      <c r="F7447" t="s">
        <v>111</v>
      </c>
      <c r="G7447">
        <v>44</v>
      </c>
      <c r="H7447">
        <v>1438.5</v>
      </c>
      <c r="I7447" t="s">
        <v>50</v>
      </c>
      <c r="J7447" t="str">
        <f>_xlfn.XLOOKUP(Table1_1[[#This Row],[Analyte]],[1]analyte_order!$B:$B,[1]analyte_order!$C:$C)</f>
        <v>30334-69-1</v>
      </c>
      <c r="K7447">
        <f>_xlfn.XLOOKUP(Table1_1[[#This Row],[CAS_rn]],[1]analyte_order!$C:$C,[1]analyte_order!$E:$E)</f>
        <v>51</v>
      </c>
      <c r="L7447" s="3">
        <v>14.6</v>
      </c>
    </row>
    <row r="7448" spans="1:12" x14ac:dyDescent="0.3">
      <c r="A7448" t="s">
        <v>319</v>
      </c>
      <c r="B7448" s="1">
        <v>44427</v>
      </c>
      <c r="C7448" s="1" t="str">
        <f t="shared" si="116"/>
        <v>21231</v>
      </c>
      <c r="D7448" t="s">
        <v>250</v>
      </c>
      <c r="E7448" t="s">
        <v>120</v>
      </c>
      <c r="F7448" t="s">
        <v>111</v>
      </c>
      <c r="G7448">
        <v>44</v>
      </c>
      <c r="H7448">
        <v>1438.5</v>
      </c>
      <c r="I7448" t="s">
        <v>51</v>
      </c>
      <c r="J7448" t="str">
        <f>_xlfn.XLOOKUP(Table1_1[[#This Row],[Analyte]],[1]analyte_order!$B:$B,[1]analyte_order!$C:$C)</f>
        <v>41997-13-1</v>
      </c>
      <c r="K7448">
        <f>_xlfn.XLOOKUP(Table1_1[[#This Row],[CAS_rn]],[1]analyte_order!$C:$C,[1]analyte_order!$E:$E)</f>
        <v>52</v>
      </c>
      <c r="L7448" s="3">
        <v>7.56</v>
      </c>
    </row>
    <row r="7449" spans="1:12" x14ac:dyDescent="0.3">
      <c r="A7449" t="s">
        <v>319</v>
      </c>
      <c r="B7449" s="1">
        <v>44427</v>
      </c>
      <c r="C7449" s="1" t="str">
        <f t="shared" si="116"/>
        <v>21231</v>
      </c>
      <c r="D7449" t="s">
        <v>250</v>
      </c>
      <c r="E7449" t="s">
        <v>120</v>
      </c>
      <c r="F7449" t="s">
        <v>111</v>
      </c>
      <c r="G7449">
        <v>44</v>
      </c>
      <c r="H7449">
        <v>1438.5</v>
      </c>
      <c r="I7449" t="s">
        <v>52</v>
      </c>
      <c r="J7449" t="str">
        <f>_xlfn.XLOOKUP(Table1_1[[#This Row],[Analyte]],[1]analyte_order!$B:$B,[1]analyte_order!$C:$C)</f>
        <v>423-41-6</v>
      </c>
      <c r="K7449">
        <f>_xlfn.XLOOKUP(Table1_1[[#This Row],[CAS_rn]],[1]analyte_order!$C:$C,[1]analyte_order!$E:$E)</f>
        <v>53</v>
      </c>
      <c r="L7449" s="3">
        <v>0.20849999999999999</v>
      </c>
    </row>
    <row r="7450" spans="1:12" x14ac:dyDescent="0.3">
      <c r="A7450" t="s">
        <v>319</v>
      </c>
      <c r="B7450" s="1">
        <v>44427</v>
      </c>
      <c r="C7450" s="1" t="str">
        <f t="shared" si="116"/>
        <v>21231</v>
      </c>
      <c r="D7450" t="s">
        <v>250</v>
      </c>
      <c r="E7450" t="s">
        <v>120</v>
      </c>
      <c r="F7450" t="s">
        <v>111</v>
      </c>
      <c r="G7450">
        <v>44</v>
      </c>
      <c r="H7450">
        <v>1438.5</v>
      </c>
      <c r="I7450" t="s">
        <v>53</v>
      </c>
      <c r="J7450" t="str">
        <f>_xlfn.XLOOKUP(Table1_1[[#This Row],[Analyte]],[1]analyte_order!$B:$B,[1]analyte_order!$C:$C)</f>
        <v>777011-38-8</v>
      </c>
      <c r="K7450">
        <f>_xlfn.XLOOKUP(Table1_1[[#This Row],[CAS_rn]],[1]analyte_order!$C:$C,[1]analyte_order!$E:$E)</f>
        <v>54</v>
      </c>
      <c r="L7450" s="3">
        <v>11.9</v>
      </c>
    </row>
    <row r="7451" spans="1:12" x14ac:dyDescent="0.3">
      <c r="A7451" t="s">
        <v>319</v>
      </c>
      <c r="B7451" s="1">
        <v>44427</v>
      </c>
      <c r="C7451" s="1" t="str">
        <f t="shared" si="116"/>
        <v>21231</v>
      </c>
      <c r="D7451" t="s">
        <v>250</v>
      </c>
      <c r="E7451" t="s">
        <v>120</v>
      </c>
      <c r="F7451" t="s">
        <v>111</v>
      </c>
      <c r="G7451">
        <v>44</v>
      </c>
      <c r="H7451">
        <v>1438.5</v>
      </c>
      <c r="I7451" t="s">
        <v>54</v>
      </c>
      <c r="J7451" t="str">
        <f>_xlfn.XLOOKUP(Table1_1[[#This Row],[Analyte]],[1]analyte_order!$B:$B,[1]analyte_order!$C:$C)</f>
        <v>646-83-3</v>
      </c>
      <c r="K7451">
        <f>_xlfn.XLOOKUP(Table1_1[[#This Row],[CAS_rn]],[1]analyte_order!$C:$C,[1]analyte_order!$E:$E)</f>
        <v>55</v>
      </c>
      <c r="L7451" s="3">
        <v>9.2999999999999999E-2</v>
      </c>
    </row>
    <row r="7452" spans="1:12" x14ac:dyDescent="0.3">
      <c r="A7452" t="s">
        <v>319</v>
      </c>
      <c r="B7452" s="1">
        <v>44427</v>
      </c>
      <c r="C7452" s="1" t="str">
        <f t="shared" si="116"/>
        <v>21231</v>
      </c>
      <c r="D7452" t="s">
        <v>250</v>
      </c>
      <c r="E7452" t="s">
        <v>120</v>
      </c>
      <c r="F7452" t="s">
        <v>111</v>
      </c>
      <c r="G7452">
        <v>44</v>
      </c>
      <c r="H7452">
        <v>1438.5</v>
      </c>
      <c r="I7452" t="s">
        <v>55</v>
      </c>
      <c r="J7452" t="str">
        <f>_xlfn.XLOOKUP(Table1_1[[#This Row],[Analyte]],[1]analyte_order!$B:$B,[1]analyte_order!$C:$C)</f>
        <v>678-41-1</v>
      </c>
      <c r="K7452">
        <f>_xlfn.XLOOKUP(Table1_1[[#This Row],[CAS_rn]],[1]analyte_order!$C:$C,[1]analyte_order!$E:$E)</f>
        <v>56</v>
      </c>
      <c r="L7452" s="3">
        <v>4.1700000000000001E-2</v>
      </c>
    </row>
    <row r="7453" spans="1:12" x14ac:dyDescent="0.3">
      <c r="A7453" t="s">
        <v>319</v>
      </c>
      <c r="B7453" s="1">
        <v>44427</v>
      </c>
      <c r="C7453" s="1" t="str">
        <f t="shared" si="116"/>
        <v>21231</v>
      </c>
      <c r="D7453" t="s">
        <v>250</v>
      </c>
      <c r="E7453" t="s">
        <v>120</v>
      </c>
      <c r="F7453" t="s">
        <v>111</v>
      </c>
      <c r="G7453">
        <v>44</v>
      </c>
      <c r="H7453">
        <v>1438.5</v>
      </c>
      <c r="I7453" t="s">
        <v>56</v>
      </c>
      <c r="J7453" t="str">
        <f>_xlfn.XLOOKUP(Table1_1[[#This Row],[Analyte]],[1]analyte_order!$B:$B,[1]analyte_order!$C:$C)</f>
        <v>2965-52-8</v>
      </c>
      <c r="K7453">
        <f>_xlfn.XLOOKUP(Table1_1[[#This Row],[CAS_rn]],[1]analyte_order!$C:$C,[1]analyte_order!$E:$E)</f>
        <v>57</v>
      </c>
      <c r="L7453" s="3">
        <v>4.1700000000000001E-2</v>
      </c>
    </row>
    <row r="7454" spans="1:12" x14ac:dyDescent="0.3">
      <c r="A7454" t="s">
        <v>320</v>
      </c>
      <c r="B7454" s="1">
        <v>44427</v>
      </c>
      <c r="C7454" s="1" t="str">
        <f t="shared" si="116"/>
        <v>21231</v>
      </c>
      <c r="D7454" t="s">
        <v>250</v>
      </c>
      <c r="E7454" t="s">
        <v>120</v>
      </c>
      <c r="F7454" t="s">
        <v>113</v>
      </c>
      <c r="G7454">
        <v>44</v>
      </c>
      <c r="H7454">
        <v>1438.5</v>
      </c>
      <c r="I7454" t="s">
        <v>7</v>
      </c>
      <c r="J7454" t="str">
        <f>_xlfn.XLOOKUP(Table1_1[[#This Row],[Analyte]],[1]analyte_order!$B:$B,[1]analyte_order!$C:$C)</f>
        <v>375-22-4</v>
      </c>
      <c r="K7454">
        <f>_xlfn.XLOOKUP(Table1_1[[#This Row],[CAS_rn]],[1]analyte_order!$C:$C,[1]analyte_order!$E:$E)</f>
        <v>1</v>
      </c>
      <c r="L7454" s="3">
        <v>0.1095</v>
      </c>
    </row>
    <row r="7455" spans="1:12" x14ac:dyDescent="0.3">
      <c r="A7455" t="s">
        <v>320</v>
      </c>
      <c r="B7455" s="1">
        <v>44427</v>
      </c>
      <c r="C7455" s="1" t="str">
        <f t="shared" si="116"/>
        <v>21231</v>
      </c>
      <c r="D7455" t="s">
        <v>250</v>
      </c>
      <c r="E7455" t="s">
        <v>120</v>
      </c>
      <c r="F7455" t="s">
        <v>113</v>
      </c>
      <c r="G7455">
        <v>44</v>
      </c>
      <c r="H7455">
        <v>1438.5</v>
      </c>
      <c r="I7455" t="s">
        <v>8</v>
      </c>
      <c r="J7455" t="str">
        <f>_xlfn.XLOOKUP(Table1_1[[#This Row],[Analyte]],[1]analyte_order!$B:$B,[1]analyte_order!$C:$C)</f>
        <v>2706-90-3</v>
      </c>
      <c r="K7455">
        <f>_xlfn.XLOOKUP(Table1_1[[#This Row],[CAS_rn]],[1]analyte_order!$C:$C,[1]analyte_order!$E:$E)</f>
        <v>2</v>
      </c>
      <c r="L7455" s="3">
        <v>4.385E-2</v>
      </c>
    </row>
    <row r="7456" spans="1:12" x14ac:dyDescent="0.3">
      <c r="A7456" t="s">
        <v>320</v>
      </c>
      <c r="B7456" s="1">
        <v>44427</v>
      </c>
      <c r="C7456" s="1" t="str">
        <f t="shared" si="116"/>
        <v>21231</v>
      </c>
      <c r="D7456" t="s">
        <v>250</v>
      </c>
      <c r="E7456" t="s">
        <v>120</v>
      </c>
      <c r="F7456" t="s">
        <v>113</v>
      </c>
      <c r="G7456">
        <v>44</v>
      </c>
      <c r="H7456">
        <v>1438.5</v>
      </c>
      <c r="I7456" t="s">
        <v>9</v>
      </c>
      <c r="J7456" t="str">
        <f>_xlfn.XLOOKUP(Table1_1[[#This Row],[Analyte]],[1]analyte_order!$B:$B,[1]analyte_order!$C:$C)</f>
        <v>307-24-4</v>
      </c>
      <c r="K7456">
        <f>_xlfn.XLOOKUP(Table1_1[[#This Row],[CAS_rn]],[1]analyte_order!$C:$C,[1]analyte_order!$E:$E)</f>
        <v>3</v>
      </c>
      <c r="L7456" s="3">
        <v>4.385E-2</v>
      </c>
    </row>
    <row r="7457" spans="1:12" x14ac:dyDescent="0.3">
      <c r="A7457" t="s">
        <v>320</v>
      </c>
      <c r="B7457" s="1">
        <v>44427</v>
      </c>
      <c r="C7457" s="1" t="str">
        <f t="shared" si="116"/>
        <v>21231</v>
      </c>
      <c r="D7457" t="s">
        <v>250</v>
      </c>
      <c r="E7457" t="s">
        <v>120</v>
      </c>
      <c r="F7457" t="s">
        <v>113</v>
      </c>
      <c r="G7457">
        <v>44</v>
      </c>
      <c r="H7457">
        <v>1438.5</v>
      </c>
      <c r="I7457" t="s">
        <v>10</v>
      </c>
      <c r="J7457" t="str">
        <f>_xlfn.XLOOKUP(Table1_1[[#This Row],[Analyte]],[1]analyte_order!$B:$B,[1]analyte_order!$C:$C)</f>
        <v>375-85-9</v>
      </c>
      <c r="K7457">
        <f>_xlfn.XLOOKUP(Table1_1[[#This Row],[CAS_rn]],[1]analyte_order!$C:$C,[1]analyte_order!$E:$E)</f>
        <v>4</v>
      </c>
      <c r="L7457" s="3">
        <v>4.385E-2</v>
      </c>
    </row>
    <row r="7458" spans="1:12" x14ac:dyDescent="0.3">
      <c r="A7458" t="s">
        <v>320</v>
      </c>
      <c r="B7458" s="1">
        <v>44427</v>
      </c>
      <c r="C7458" s="1" t="str">
        <f t="shared" si="116"/>
        <v>21231</v>
      </c>
      <c r="D7458" t="s">
        <v>250</v>
      </c>
      <c r="E7458" t="s">
        <v>120</v>
      </c>
      <c r="F7458" t="s">
        <v>113</v>
      </c>
      <c r="G7458">
        <v>44</v>
      </c>
      <c r="H7458">
        <v>1438.5</v>
      </c>
      <c r="I7458" t="s">
        <v>11</v>
      </c>
      <c r="J7458" t="str">
        <f>_xlfn.XLOOKUP(Table1_1[[#This Row],[Analyte]],[1]analyte_order!$B:$B,[1]analyte_order!$C:$C)</f>
        <v>335-67-1</v>
      </c>
      <c r="K7458">
        <f>_xlfn.XLOOKUP(Table1_1[[#This Row],[CAS_rn]],[1]analyte_order!$C:$C,[1]analyte_order!$E:$E)</f>
        <v>5</v>
      </c>
      <c r="L7458" s="3">
        <v>4.385E-2</v>
      </c>
    </row>
    <row r="7459" spans="1:12" x14ac:dyDescent="0.3">
      <c r="A7459" t="s">
        <v>320</v>
      </c>
      <c r="B7459" s="1">
        <v>44427</v>
      </c>
      <c r="C7459" s="1" t="str">
        <f t="shared" si="116"/>
        <v>21231</v>
      </c>
      <c r="D7459" t="s">
        <v>250</v>
      </c>
      <c r="E7459" t="s">
        <v>120</v>
      </c>
      <c r="F7459" t="s">
        <v>113</v>
      </c>
      <c r="G7459">
        <v>44</v>
      </c>
      <c r="H7459">
        <v>1438.5</v>
      </c>
      <c r="I7459" t="s">
        <v>12</v>
      </c>
      <c r="J7459" t="str">
        <f>_xlfn.XLOOKUP(Table1_1[[#This Row],[Analyte]],[1]analyte_order!$B:$B,[1]analyte_order!$C:$C)</f>
        <v>375-95-1</v>
      </c>
      <c r="K7459">
        <f>_xlfn.XLOOKUP(Table1_1[[#This Row],[CAS_rn]],[1]analyte_order!$C:$C,[1]analyte_order!$E:$E)</f>
        <v>6</v>
      </c>
      <c r="L7459" s="3">
        <v>9.2999999999999999E-2</v>
      </c>
    </row>
    <row r="7460" spans="1:12" x14ac:dyDescent="0.3">
      <c r="A7460" t="s">
        <v>320</v>
      </c>
      <c r="B7460" s="1">
        <v>44427</v>
      </c>
      <c r="C7460" s="1" t="str">
        <f t="shared" si="116"/>
        <v>21231</v>
      </c>
      <c r="D7460" t="s">
        <v>250</v>
      </c>
      <c r="E7460" t="s">
        <v>120</v>
      </c>
      <c r="F7460" t="s">
        <v>113</v>
      </c>
      <c r="G7460">
        <v>44</v>
      </c>
      <c r="H7460">
        <v>1438.5</v>
      </c>
      <c r="I7460" t="s">
        <v>19</v>
      </c>
      <c r="J7460" t="str">
        <f>_xlfn.XLOOKUP(Table1_1[[#This Row],[Analyte]],[1]analyte_order!$B:$B,[1]analyte_order!$C:$C)</f>
        <v>335-76-2</v>
      </c>
      <c r="K7460">
        <f>_xlfn.XLOOKUP(Table1_1[[#This Row],[CAS_rn]],[1]analyte_order!$C:$C,[1]analyte_order!$E:$E)</f>
        <v>7</v>
      </c>
      <c r="L7460" s="3">
        <v>10.4</v>
      </c>
    </row>
    <row r="7461" spans="1:12" x14ac:dyDescent="0.3">
      <c r="A7461" t="s">
        <v>320</v>
      </c>
      <c r="B7461" s="1">
        <v>44427</v>
      </c>
      <c r="C7461" s="1" t="str">
        <f t="shared" si="116"/>
        <v>21231</v>
      </c>
      <c r="D7461" t="s">
        <v>250</v>
      </c>
      <c r="E7461" t="s">
        <v>120</v>
      </c>
      <c r="F7461" t="s">
        <v>113</v>
      </c>
      <c r="G7461">
        <v>44</v>
      </c>
      <c r="H7461">
        <v>1438.5</v>
      </c>
      <c r="I7461" t="s">
        <v>20</v>
      </c>
      <c r="J7461" t="str">
        <f>_xlfn.XLOOKUP(Table1_1[[#This Row],[Analyte]],[1]analyte_order!$B:$B,[1]analyte_order!$C:$C)</f>
        <v>2058-94-8</v>
      </c>
      <c r="K7461">
        <f>_xlfn.XLOOKUP(Table1_1[[#This Row],[CAS_rn]],[1]analyte_order!$C:$C,[1]analyte_order!$E:$E)</f>
        <v>8</v>
      </c>
      <c r="L7461" s="3">
        <v>22.1</v>
      </c>
    </row>
    <row r="7462" spans="1:12" x14ac:dyDescent="0.3">
      <c r="A7462" t="s">
        <v>320</v>
      </c>
      <c r="B7462" s="1">
        <v>44427</v>
      </c>
      <c r="C7462" s="1" t="str">
        <f t="shared" si="116"/>
        <v>21231</v>
      </c>
      <c r="D7462" t="s">
        <v>250</v>
      </c>
      <c r="E7462" t="s">
        <v>120</v>
      </c>
      <c r="F7462" t="s">
        <v>113</v>
      </c>
      <c r="G7462">
        <v>44</v>
      </c>
      <c r="H7462">
        <v>1438.5</v>
      </c>
      <c r="I7462" t="s">
        <v>21</v>
      </c>
      <c r="J7462" t="str">
        <f>_xlfn.XLOOKUP(Table1_1[[#This Row],[Analyte]],[1]analyte_order!$B:$B,[1]analyte_order!$C:$C)</f>
        <v>307-55-1</v>
      </c>
      <c r="K7462">
        <f>_xlfn.XLOOKUP(Table1_1[[#This Row],[CAS_rn]],[1]analyte_order!$C:$C,[1]analyte_order!$E:$E)</f>
        <v>9</v>
      </c>
      <c r="L7462" s="3">
        <v>26.4</v>
      </c>
    </row>
    <row r="7463" spans="1:12" x14ac:dyDescent="0.3">
      <c r="A7463" t="s">
        <v>320</v>
      </c>
      <c r="B7463" s="1">
        <v>44427</v>
      </c>
      <c r="C7463" s="1" t="str">
        <f t="shared" si="116"/>
        <v>21231</v>
      </c>
      <c r="D7463" t="s">
        <v>250</v>
      </c>
      <c r="E7463" t="s">
        <v>120</v>
      </c>
      <c r="F7463" t="s">
        <v>113</v>
      </c>
      <c r="G7463">
        <v>44</v>
      </c>
      <c r="H7463">
        <v>1438.5</v>
      </c>
      <c r="I7463" t="s">
        <v>22</v>
      </c>
      <c r="J7463" t="str">
        <f>_xlfn.XLOOKUP(Table1_1[[#This Row],[Analyte]],[1]analyte_order!$B:$B,[1]analyte_order!$C:$C)</f>
        <v>72629-94-8</v>
      </c>
      <c r="K7463">
        <f>_xlfn.XLOOKUP(Table1_1[[#This Row],[CAS_rn]],[1]analyte_order!$C:$C,[1]analyte_order!$E:$E)</f>
        <v>10</v>
      </c>
      <c r="L7463" s="3">
        <v>20.5</v>
      </c>
    </row>
    <row r="7464" spans="1:12" x14ac:dyDescent="0.3">
      <c r="A7464" t="s">
        <v>320</v>
      </c>
      <c r="B7464" s="1">
        <v>44427</v>
      </c>
      <c r="C7464" s="1" t="str">
        <f t="shared" si="116"/>
        <v>21231</v>
      </c>
      <c r="D7464" t="s">
        <v>250</v>
      </c>
      <c r="E7464" t="s">
        <v>120</v>
      </c>
      <c r="F7464" t="s">
        <v>113</v>
      </c>
      <c r="G7464">
        <v>44</v>
      </c>
      <c r="H7464">
        <v>1438.5</v>
      </c>
      <c r="I7464" t="s">
        <v>23</v>
      </c>
      <c r="J7464" t="str">
        <f>_xlfn.XLOOKUP(Table1_1[[#This Row],[Analyte]],[1]analyte_order!$B:$B,[1]analyte_order!$C:$C)</f>
        <v>376-06-7</v>
      </c>
      <c r="K7464">
        <f>_xlfn.XLOOKUP(Table1_1[[#This Row],[CAS_rn]],[1]analyte_order!$C:$C,[1]analyte_order!$E:$E)</f>
        <v>11</v>
      </c>
      <c r="L7464" s="3">
        <v>17.600000000000001</v>
      </c>
    </row>
    <row r="7465" spans="1:12" x14ac:dyDescent="0.3">
      <c r="A7465" t="s">
        <v>320</v>
      </c>
      <c r="B7465" s="1">
        <v>44427</v>
      </c>
      <c r="C7465" s="1" t="str">
        <f t="shared" si="116"/>
        <v>21231</v>
      </c>
      <c r="D7465" t="s">
        <v>250</v>
      </c>
      <c r="E7465" t="s">
        <v>120</v>
      </c>
      <c r="F7465" t="s">
        <v>113</v>
      </c>
      <c r="G7465">
        <v>44</v>
      </c>
      <c r="H7465">
        <v>1438.5</v>
      </c>
      <c r="I7465" t="s">
        <v>24</v>
      </c>
      <c r="J7465" t="str">
        <f>_xlfn.XLOOKUP(Table1_1[[#This Row],[Analyte]],[1]analyte_order!$B:$B,[1]analyte_order!$C:$C)</f>
        <v>67905-19-5</v>
      </c>
      <c r="K7465">
        <f>_xlfn.XLOOKUP(Table1_1[[#This Row],[CAS_rn]],[1]analyte_order!$C:$C,[1]analyte_order!$E:$E)</f>
        <v>12</v>
      </c>
      <c r="L7465" s="3">
        <v>0.28399999999999997</v>
      </c>
    </row>
    <row r="7466" spans="1:12" x14ac:dyDescent="0.3">
      <c r="A7466" t="s">
        <v>320</v>
      </c>
      <c r="B7466" s="1">
        <v>44427</v>
      </c>
      <c r="C7466" s="1" t="str">
        <f t="shared" si="116"/>
        <v>21231</v>
      </c>
      <c r="D7466" t="s">
        <v>250</v>
      </c>
      <c r="E7466" t="s">
        <v>120</v>
      </c>
      <c r="F7466" t="s">
        <v>113</v>
      </c>
      <c r="G7466">
        <v>44</v>
      </c>
      <c r="H7466">
        <v>1438.5</v>
      </c>
      <c r="I7466" t="s">
        <v>13</v>
      </c>
      <c r="J7466" t="str">
        <f>_xlfn.XLOOKUP(Table1_1[[#This Row],[Analyte]],[1]analyte_order!$B:$B,[1]analyte_order!$C:$C)</f>
        <v>375-73-5</v>
      </c>
      <c r="K7466">
        <f>_xlfn.XLOOKUP(Table1_1[[#This Row],[CAS_rn]],[1]analyte_order!$C:$C,[1]analyte_order!$E:$E)</f>
        <v>14</v>
      </c>
      <c r="L7466" s="3">
        <v>4.385E-2</v>
      </c>
    </row>
    <row r="7467" spans="1:12" x14ac:dyDescent="0.3">
      <c r="A7467" t="s">
        <v>320</v>
      </c>
      <c r="B7467" s="1">
        <v>44427</v>
      </c>
      <c r="C7467" s="1" t="str">
        <f t="shared" si="116"/>
        <v>21231</v>
      </c>
      <c r="D7467" t="s">
        <v>250</v>
      </c>
      <c r="E7467" t="s">
        <v>120</v>
      </c>
      <c r="F7467" t="s">
        <v>113</v>
      </c>
      <c r="G7467">
        <v>44</v>
      </c>
      <c r="H7467">
        <v>1438.5</v>
      </c>
      <c r="I7467" t="s">
        <v>14</v>
      </c>
      <c r="J7467" t="str">
        <f>_xlfn.XLOOKUP(Table1_1[[#This Row],[Analyte]],[1]analyte_order!$B:$B,[1]analyte_order!$C:$C)</f>
        <v>2706-91-4</v>
      </c>
      <c r="K7467">
        <f>_xlfn.XLOOKUP(Table1_1[[#This Row],[CAS_rn]],[1]analyte_order!$C:$C,[1]analyte_order!$E:$E)</f>
        <v>15</v>
      </c>
      <c r="L7467" s="3">
        <v>0.23300000000000001</v>
      </c>
    </row>
    <row r="7468" spans="1:12" x14ac:dyDescent="0.3">
      <c r="A7468" t="s">
        <v>320</v>
      </c>
      <c r="B7468" s="1">
        <v>44427</v>
      </c>
      <c r="C7468" s="1" t="str">
        <f t="shared" si="116"/>
        <v>21231</v>
      </c>
      <c r="D7468" t="s">
        <v>250</v>
      </c>
      <c r="E7468" t="s">
        <v>120</v>
      </c>
      <c r="F7468" t="s">
        <v>113</v>
      </c>
      <c r="G7468">
        <v>44</v>
      </c>
      <c r="H7468">
        <v>1438.5</v>
      </c>
      <c r="I7468" t="s">
        <v>15</v>
      </c>
      <c r="J7468" t="str">
        <f>_xlfn.XLOOKUP(Table1_1[[#This Row],[Analyte]],[1]analyte_order!$B:$B,[1]analyte_order!$C:$C)</f>
        <v>355-46-4</v>
      </c>
      <c r="K7468">
        <f>_xlfn.XLOOKUP(Table1_1[[#This Row],[CAS_rn]],[1]analyte_order!$C:$C,[1]analyte_order!$E:$E)</f>
        <v>16</v>
      </c>
      <c r="L7468" s="3">
        <v>4.4000000000000004</v>
      </c>
    </row>
    <row r="7469" spans="1:12" x14ac:dyDescent="0.3">
      <c r="A7469" t="s">
        <v>320</v>
      </c>
      <c r="B7469" s="1">
        <v>44427</v>
      </c>
      <c r="C7469" s="1" t="str">
        <f t="shared" si="116"/>
        <v>21231</v>
      </c>
      <c r="D7469" t="s">
        <v>250</v>
      </c>
      <c r="E7469" t="s">
        <v>120</v>
      </c>
      <c r="F7469" t="s">
        <v>113</v>
      </c>
      <c r="G7469">
        <v>44</v>
      </c>
      <c r="H7469">
        <v>1438.5</v>
      </c>
      <c r="I7469" t="s">
        <v>16</v>
      </c>
      <c r="J7469" t="str">
        <f>_xlfn.XLOOKUP(Table1_1[[#This Row],[Analyte]],[1]analyte_order!$B:$B,[1]analyte_order!$C:$C)</f>
        <v>375-92-8</v>
      </c>
      <c r="K7469">
        <f>_xlfn.XLOOKUP(Table1_1[[#This Row],[CAS_rn]],[1]analyte_order!$C:$C,[1]analyte_order!$E:$E)</f>
        <v>17</v>
      </c>
      <c r="L7469" s="3">
        <v>2.4700000000000002</v>
      </c>
    </row>
    <row r="7470" spans="1:12" x14ac:dyDescent="0.3">
      <c r="A7470" t="s">
        <v>320</v>
      </c>
      <c r="B7470" s="1">
        <v>44427</v>
      </c>
      <c r="C7470" s="1" t="str">
        <f t="shared" si="116"/>
        <v>21231</v>
      </c>
      <c r="D7470" t="s">
        <v>250</v>
      </c>
      <c r="E7470" t="s">
        <v>120</v>
      </c>
      <c r="F7470" t="s">
        <v>113</v>
      </c>
      <c r="G7470">
        <v>44</v>
      </c>
      <c r="H7470">
        <v>1438.5</v>
      </c>
      <c r="I7470" t="s">
        <v>17</v>
      </c>
      <c r="J7470" t="str">
        <f>_xlfn.XLOOKUP(Table1_1[[#This Row],[Analyte]],[1]analyte_order!$B:$B,[1]analyte_order!$C:$C)</f>
        <v>1763-23-1</v>
      </c>
      <c r="K7470">
        <f>_xlfn.XLOOKUP(Table1_1[[#This Row],[CAS_rn]],[1]analyte_order!$C:$C,[1]analyte_order!$E:$E)</f>
        <v>18</v>
      </c>
      <c r="L7470" s="3">
        <v>5440</v>
      </c>
    </row>
    <row r="7471" spans="1:12" x14ac:dyDescent="0.3">
      <c r="A7471" t="s">
        <v>320</v>
      </c>
      <c r="B7471" s="1">
        <v>44427</v>
      </c>
      <c r="C7471" s="1" t="str">
        <f t="shared" si="116"/>
        <v>21231</v>
      </c>
      <c r="D7471" t="s">
        <v>250</v>
      </c>
      <c r="E7471" t="s">
        <v>120</v>
      </c>
      <c r="F7471" t="s">
        <v>113</v>
      </c>
      <c r="G7471">
        <v>44</v>
      </c>
      <c r="H7471">
        <v>1438.5</v>
      </c>
      <c r="I7471" t="s">
        <v>25</v>
      </c>
      <c r="J7471" t="str">
        <f>_xlfn.XLOOKUP(Table1_1[[#This Row],[Analyte]],[1]analyte_order!$B:$B,[1]analyte_order!$C:$C)</f>
        <v>68259-12-1</v>
      </c>
      <c r="K7471">
        <f>_xlfn.XLOOKUP(Table1_1[[#This Row],[CAS_rn]],[1]analyte_order!$C:$C,[1]analyte_order!$E:$E)</f>
        <v>19</v>
      </c>
      <c r="L7471" s="3">
        <v>33.9</v>
      </c>
    </row>
    <row r="7472" spans="1:12" x14ac:dyDescent="0.3">
      <c r="A7472" t="s">
        <v>320</v>
      </c>
      <c r="B7472" s="1">
        <v>44427</v>
      </c>
      <c r="C7472" s="1" t="str">
        <f t="shared" si="116"/>
        <v>21231</v>
      </c>
      <c r="D7472" t="s">
        <v>250</v>
      </c>
      <c r="E7472" t="s">
        <v>120</v>
      </c>
      <c r="F7472" t="s">
        <v>113</v>
      </c>
      <c r="G7472">
        <v>44</v>
      </c>
      <c r="H7472">
        <v>1438.5</v>
      </c>
      <c r="I7472" t="s">
        <v>26</v>
      </c>
      <c r="J7472" t="str">
        <f>_xlfn.XLOOKUP(Table1_1[[#This Row],[Analyte]],[1]analyte_order!$B:$B,[1]analyte_order!$C:$C)</f>
        <v>335-77-3</v>
      </c>
      <c r="K7472">
        <f>_xlfn.XLOOKUP(Table1_1[[#This Row],[CAS_rn]],[1]analyte_order!$C:$C,[1]analyte_order!$E:$E)</f>
        <v>20</v>
      </c>
      <c r="L7472" s="3">
        <v>52</v>
      </c>
    </row>
    <row r="7473" spans="1:12" x14ac:dyDescent="0.3">
      <c r="A7473" t="s">
        <v>320</v>
      </c>
      <c r="B7473" s="1">
        <v>44427</v>
      </c>
      <c r="C7473" s="1" t="str">
        <f t="shared" si="116"/>
        <v>21231</v>
      </c>
      <c r="D7473" t="s">
        <v>250</v>
      </c>
      <c r="E7473" t="s">
        <v>120</v>
      </c>
      <c r="F7473" t="s">
        <v>113</v>
      </c>
      <c r="G7473">
        <v>44</v>
      </c>
      <c r="H7473">
        <v>1438.5</v>
      </c>
      <c r="I7473" t="s">
        <v>27</v>
      </c>
      <c r="J7473" t="str">
        <f>_xlfn.XLOOKUP(Table1_1[[#This Row],[Analyte]],[1]analyte_order!$B:$B,[1]analyte_order!$C:$C)</f>
        <v>79780-39-5</v>
      </c>
      <c r="K7473">
        <f>_xlfn.XLOOKUP(Table1_1[[#This Row],[CAS_rn]],[1]analyte_order!$C:$C,[1]analyte_order!$E:$E)</f>
        <v>21</v>
      </c>
      <c r="L7473" s="3">
        <v>18.5</v>
      </c>
    </row>
    <row r="7474" spans="1:12" x14ac:dyDescent="0.3">
      <c r="A7474" t="s">
        <v>320</v>
      </c>
      <c r="B7474" s="1">
        <v>44427</v>
      </c>
      <c r="C7474" s="1" t="str">
        <f t="shared" si="116"/>
        <v>21231</v>
      </c>
      <c r="D7474" t="s">
        <v>250</v>
      </c>
      <c r="E7474" t="s">
        <v>120</v>
      </c>
      <c r="F7474" t="s">
        <v>113</v>
      </c>
      <c r="G7474">
        <v>44</v>
      </c>
      <c r="H7474">
        <v>1438.5</v>
      </c>
      <c r="I7474" t="s">
        <v>28</v>
      </c>
      <c r="J7474" t="str">
        <f>_xlfn.XLOOKUP(Table1_1[[#This Row],[Analyte]],[1]analyte_order!$B:$B,[1]analyte_order!$C:$C)</f>
        <v>757124-72-4</v>
      </c>
      <c r="K7474">
        <f>_xlfn.XLOOKUP(Table1_1[[#This Row],[CAS_rn]],[1]analyte_order!$C:$C,[1]analyte_order!$E:$E)</f>
        <v>22</v>
      </c>
      <c r="L7474" s="3">
        <v>0.219</v>
      </c>
    </row>
    <row r="7475" spans="1:12" x14ac:dyDescent="0.3">
      <c r="A7475" t="s">
        <v>320</v>
      </c>
      <c r="B7475" s="1">
        <v>44427</v>
      </c>
      <c r="C7475" s="1" t="str">
        <f t="shared" si="116"/>
        <v>21231</v>
      </c>
      <c r="D7475" t="s">
        <v>250</v>
      </c>
      <c r="E7475" t="s">
        <v>120</v>
      </c>
      <c r="F7475" t="s">
        <v>113</v>
      </c>
      <c r="G7475">
        <v>44</v>
      </c>
      <c r="H7475">
        <v>1438.5</v>
      </c>
      <c r="I7475" t="s">
        <v>18</v>
      </c>
      <c r="J7475" t="str">
        <f>_xlfn.XLOOKUP(Table1_1[[#This Row],[Analyte]],[1]analyte_order!$B:$B,[1]analyte_order!$C:$C)</f>
        <v>27619-97-2</v>
      </c>
      <c r="K7475">
        <f>_xlfn.XLOOKUP(Table1_1[[#This Row],[CAS_rn]],[1]analyte_order!$C:$C,[1]analyte_order!$E:$E)</f>
        <v>23</v>
      </c>
      <c r="L7475" s="3">
        <v>4.385E-2</v>
      </c>
    </row>
    <row r="7476" spans="1:12" x14ac:dyDescent="0.3">
      <c r="A7476" t="s">
        <v>320</v>
      </c>
      <c r="B7476" s="1">
        <v>44427</v>
      </c>
      <c r="C7476" s="1" t="str">
        <f t="shared" si="116"/>
        <v>21231</v>
      </c>
      <c r="D7476" t="s">
        <v>250</v>
      </c>
      <c r="E7476" t="s">
        <v>120</v>
      </c>
      <c r="F7476" t="s">
        <v>113</v>
      </c>
      <c r="G7476">
        <v>44</v>
      </c>
      <c r="H7476">
        <v>1438.5</v>
      </c>
      <c r="I7476" t="s">
        <v>29</v>
      </c>
      <c r="J7476" t="str">
        <f>_xlfn.XLOOKUP(Table1_1[[#This Row],[Analyte]],[1]analyte_order!$B:$B,[1]analyte_order!$C:$C)</f>
        <v>39108-34-4</v>
      </c>
      <c r="K7476">
        <f>_xlfn.XLOOKUP(Table1_1[[#This Row],[CAS_rn]],[1]analyte_order!$C:$C,[1]analyte_order!$E:$E)</f>
        <v>24</v>
      </c>
      <c r="L7476" s="3">
        <v>1.54</v>
      </c>
    </row>
    <row r="7477" spans="1:12" x14ac:dyDescent="0.3">
      <c r="A7477" t="s">
        <v>320</v>
      </c>
      <c r="B7477" s="1">
        <v>44427</v>
      </c>
      <c r="C7477" s="1" t="str">
        <f t="shared" si="116"/>
        <v>21231</v>
      </c>
      <c r="D7477" t="s">
        <v>250</v>
      </c>
      <c r="E7477" t="s">
        <v>120</v>
      </c>
      <c r="F7477" t="s">
        <v>113</v>
      </c>
      <c r="G7477">
        <v>44</v>
      </c>
      <c r="H7477">
        <v>1438.5</v>
      </c>
      <c r="I7477" t="s">
        <v>30</v>
      </c>
      <c r="J7477" t="str">
        <f>_xlfn.XLOOKUP(Table1_1[[#This Row],[Analyte]],[1]analyte_order!$B:$B,[1]analyte_order!$C:$C)</f>
        <v>120226-60-0</v>
      </c>
      <c r="K7477">
        <f>_xlfn.XLOOKUP(Table1_1[[#This Row],[CAS_rn]],[1]analyte_order!$C:$C,[1]analyte_order!$E:$E)</f>
        <v>25</v>
      </c>
      <c r="L7477" s="3">
        <v>6.67</v>
      </c>
    </row>
    <row r="7478" spans="1:12" x14ac:dyDescent="0.3">
      <c r="A7478" t="s">
        <v>320</v>
      </c>
      <c r="B7478" s="1">
        <v>44427</v>
      </c>
      <c r="C7478" s="1" t="str">
        <f t="shared" si="116"/>
        <v>21231</v>
      </c>
      <c r="D7478" t="s">
        <v>250</v>
      </c>
      <c r="E7478" t="s">
        <v>120</v>
      </c>
      <c r="F7478" t="s">
        <v>113</v>
      </c>
      <c r="G7478">
        <v>44</v>
      </c>
      <c r="H7478">
        <v>1438.5</v>
      </c>
      <c r="I7478" t="s">
        <v>31</v>
      </c>
      <c r="J7478" t="str">
        <f>_xlfn.XLOOKUP(Table1_1[[#This Row],[Analyte]],[1]analyte_order!$B:$B,[1]analyte_order!$C:$C)</f>
        <v>2355-31-9</v>
      </c>
      <c r="K7478">
        <f>_xlfn.XLOOKUP(Table1_1[[#This Row],[CAS_rn]],[1]analyte_order!$C:$C,[1]analyte_order!$E:$E)</f>
        <v>26</v>
      </c>
      <c r="L7478" s="3">
        <v>0.1095</v>
      </c>
    </row>
    <row r="7479" spans="1:12" x14ac:dyDescent="0.3">
      <c r="A7479" t="s">
        <v>320</v>
      </c>
      <c r="B7479" s="1">
        <v>44427</v>
      </c>
      <c r="C7479" s="1" t="str">
        <f t="shared" si="116"/>
        <v>21231</v>
      </c>
      <c r="D7479" t="s">
        <v>250</v>
      </c>
      <c r="E7479" t="s">
        <v>120</v>
      </c>
      <c r="F7479" t="s">
        <v>113</v>
      </c>
      <c r="G7479">
        <v>44</v>
      </c>
      <c r="H7479">
        <v>1438.5</v>
      </c>
      <c r="I7479" t="s">
        <v>32</v>
      </c>
      <c r="J7479" t="str">
        <f>_xlfn.XLOOKUP(Table1_1[[#This Row],[Analyte]],[1]analyte_order!$B:$B,[1]analyte_order!$C:$C)</f>
        <v>2991-50-6</v>
      </c>
      <c r="K7479">
        <f>_xlfn.XLOOKUP(Table1_1[[#This Row],[CAS_rn]],[1]analyte_order!$C:$C,[1]analyte_order!$E:$E)</f>
        <v>27</v>
      </c>
      <c r="L7479" s="3">
        <v>4.385E-2</v>
      </c>
    </row>
    <row r="7480" spans="1:12" x14ac:dyDescent="0.3">
      <c r="A7480" t="s">
        <v>320</v>
      </c>
      <c r="B7480" s="1">
        <v>44427</v>
      </c>
      <c r="C7480" s="1" t="str">
        <f t="shared" si="116"/>
        <v>21231</v>
      </c>
      <c r="D7480" t="s">
        <v>250</v>
      </c>
      <c r="E7480" t="s">
        <v>120</v>
      </c>
      <c r="F7480" t="s">
        <v>113</v>
      </c>
      <c r="G7480">
        <v>44</v>
      </c>
      <c r="H7480">
        <v>1438.5</v>
      </c>
      <c r="I7480" t="s">
        <v>33</v>
      </c>
      <c r="J7480" t="str">
        <f>_xlfn.XLOOKUP(Table1_1[[#This Row],[Analyte]],[1]analyte_order!$B:$B,[1]analyte_order!$C:$C)</f>
        <v>754-91-6</v>
      </c>
      <c r="K7480">
        <f>_xlfn.XLOOKUP(Table1_1[[#This Row],[CAS_rn]],[1]analyte_order!$C:$C,[1]analyte_order!$E:$E)</f>
        <v>28</v>
      </c>
      <c r="L7480" s="3">
        <v>8.74</v>
      </c>
    </row>
    <row r="7481" spans="1:12" x14ac:dyDescent="0.3">
      <c r="A7481" t="s">
        <v>320</v>
      </c>
      <c r="B7481" s="1">
        <v>44427</v>
      </c>
      <c r="C7481" s="1" t="str">
        <f t="shared" si="116"/>
        <v>21231</v>
      </c>
      <c r="D7481" t="s">
        <v>250</v>
      </c>
      <c r="E7481" t="s">
        <v>120</v>
      </c>
      <c r="F7481" t="s">
        <v>113</v>
      </c>
      <c r="G7481">
        <v>44</v>
      </c>
      <c r="H7481">
        <v>1438.5</v>
      </c>
      <c r="I7481" t="s">
        <v>34</v>
      </c>
      <c r="J7481" t="str">
        <f>_xlfn.XLOOKUP(Table1_1[[#This Row],[Analyte]],[1]analyte_order!$B:$B,[1]analyte_order!$C:$C)</f>
        <v>2806-24-8</v>
      </c>
      <c r="K7481">
        <f>_xlfn.XLOOKUP(Table1_1[[#This Row],[CAS_rn]],[1]analyte_order!$C:$C,[1]analyte_order!$E:$E)</f>
        <v>29</v>
      </c>
      <c r="L7481" s="3">
        <v>0.1095</v>
      </c>
    </row>
    <row r="7482" spans="1:12" x14ac:dyDescent="0.3">
      <c r="A7482" t="s">
        <v>320</v>
      </c>
      <c r="B7482" s="1">
        <v>44427</v>
      </c>
      <c r="C7482" s="1" t="str">
        <f t="shared" si="116"/>
        <v>21231</v>
      </c>
      <c r="D7482" t="s">
        <v>250</v>
      </c>
      <c r="E7482" t="s">
        <v>120</v>
      </c>
      <c r="F7482" t="s">
        <v>113</v>
      </c>
      <c r="G7482">
        <v>44</v>
      </c>
      <c r="H7482">
        <v>1438.5</v>
      </c>
      <c r="I7482" t="s">
        <v>35</v>
      </c>
      <c r="J7482" t="str">
        <f>_xlfn.XLOOKUP(Table1_1[[#This Row],[Analyte]],[1]analyte_order!$B:$B,[1]analyte_order!$C:$C)</f>
        <v>31506-32-8</v>
      </c>
      <c r="K7482">
        <f>_xlfn.XLOOKUP(Table1_1[[#This Row],[CAS_rn]],[1]analyte_order!$C:$C,[1]analyte_order!$E:$E)</f>
        <v>30</v>
      </c>
      <c r="L7482" s="3">
        <v>0.219</v>
      </c>
    </row>
    <row r="7483" spans="1:12" x14ac:dyDescent="0.3">
      <c r="A7483" t="s">
        <v>320</v>
      </c>
      <c r="B7483" s="1">
        <v>44427</v>
      </c>
      <c r="C7483" s="1" t="str">
        <f t="shared" si="116"/>
        <v>21231</v>
      </c>
      <c r="D7483" t="s">
        <v>250</v>
      </c>
      <c r="E7483" t="s">
        <v>120</v>
      </c>
      <c r="F7483" t="s">
        <v>113</v>
      </c>
      <c r="G7483">
        <v>44</v>
      </c>
      <c r="H7483">
        <v>1438.5</v>
      </c>
      <c r="I7483" t="s">
        <v>36</v>
      </c>
      <c r="J7483" t="str">
        <f>_xlfn.XLOOKUP(Table1_1[[#This Row],[Analyte]],[1]analyte_order!$B:$B,[1]analyte_order!$C:$C)</f>
        <v>4151-50-2</v>
      </c>
      <c r="K7483">
        <f>_xlfn.XLOOKUP(Table1_1[[#This Row],[CAS_rn]],[1]analyte_order!$C:$C,[1]analyte_order!$E:$E)</f>
        <v>31</v>
      </c>
      <c r="L7483" s="3">
        <v>4.385E-2</v>
      </c>
    </row>
    <row r="7484" spans="1:12" x14ac:dyDescent="0.3">
      <c r="A7484" t="s">
        <v>320</v>
      </c>
      <c r="B7484" s="1">
        <v>44427</v>
      </c>
      <c r="C7484" s="1" t="str">
        <f t="shared" si="116"/>
        <v>21231</v>
      </c>
      <c r="D7484" t="s">
        <v>250</v>
      </c>
      <c r="E7484" t="s">
        <v>120</v>
      </c>
      <c r="F7484" t="s">
        <v>113</v>
      </c>
      <c r="G7484">
        <v>44</v>
      </c>
      <c r="H7484">
        <v>1438.5</v>
      </c>
      <c r="I7484" t="s">
        <v>37</v>
      </c>
      <c r="J7484" t="str">
        <f>_xlfn.XLOOKUP(Table1_1[[#This Row],[Analyte]],[1]analyte_order!$B:$B,[1]analyte_order!$C:$C)</f>
        <v>13252-13-6</v>
      </c>
      <c r="K7484">
        <f>_xlfn.XLOOKUP(Table1_1[[#This Row],[CAS_rn]],[1]analyte_order!$C:$C,[1]analyte_order!$E:$E)</f>
        <v>34</v>
      </c>
      <c r="L7484" s="3">
        <v>4.385E-2</v>
      </c>
    </row>
    <row r="7485" spans="1:12" x14ac:dyDescent="0.3">
      <c r="A7485" t="s">
        <v>320</v>
      </c>
      <c r="B7485" s="1">
        <v>44427</v>
      </c>
      <c r="C7485" s="1" t="str">
        <f t="shared" si="116"/>
        <v>21231</v>
      </c>
      <c r="D7485" t="s">
        <v>250</v>
      </c>
      <c r="E7485" t="s">
        <v>120</v>
      </c>
      <c r="F7485" t="s">
        <v>113</v>
      </c>
      <c r="G7485">
        <v>44</v>
      </c>
      <c r="H7485">
        <v>1438.5</v>
      </c>
      <c r="I7485" t="s">
        <v>38</v>
      </c>
      <c r="J7485" t="str">
        <f>_xlfn.XLOOKUP(Table1_1[[#This Row],[Analyte]],[1]analyte_order!$B:$B,[1]analyte_order!$C:$C)</f>
        <v>919005-14-4</v>
      </c>
      <c r="K7485">
        <f>_xlfn.XLOOKUP(Table1_1[[#This Row],[CAS_rn]],[1]analyte_order!$C:$C,[1]analyte_order!$E:$E)</f>
        <v>35</v>
      </c>
      <c r="L7485" s="3">
        <v>4.385E-2</v>
      </c>
    </row>
    <row r="7486" spans="1:12" x14ac:dyDescent="0.3">
      <c r="A7486" t="s">
        <v>320</v>
      </c>
      <c r="B7486" s="1">
        <v>44427</v>
      </c>
      <c r="C7486" s="1" t="str">
        <f t="shared" si="116"/>
        <v>21231</v>
      </c>
      <c r="D7486" t="s">
        <v>250</v>
      </c>
      <c r="E7486" t="s">
        <v>120</v>
      </c>
      <c r="F7486" t="s">
        <v>113</v>
      </c>
      <c r="G7486">
        <v>44</v>
      </c>
      <c r="H7486">
        <v>1438.5</v>
      </c>
      <c r="I7486" t="s">
        <v>39</v>
      </c>
      <c r="J7486" t="str">
        <f>_xlfn.XLOOKUP(Table1_1[[#This Row],[Analyte]],[1]analyte_order!$B:$B,[1]analyte_order!$C:$C)</f>
        <v>756426-58-1</v>
      </c>
      <c r="K7486">
        <f>_xlfn.XLOOKUP(Table1_1[[#This Row],[CAS_rn]],[1]analyte_order!$C:$C,[1]analyte_order!$E:$E)</f>
        <v>36</v>
      </c>
      <c r="L7486" s="3">
        <v>0.219</v>
      </c>
    </row>
    <row r="7487" spans="1:12" x14ac:dyDescent="0.3">
      <c r="A7487" t="s">
        <v>320</v>
      </c>
      <c r="B7487" s="1">
        <v>44427</v>
      </c>
      <c r="C7487" s="1" t="str">
        <f t="shared" si="116"/>
        <v>21231</v>
      </c>
      <c r="D7487" t="s">
        <v>250</v>
      </c>
      <c r="E7487" t="s">
        <v>120</v>
      </c>
      <c r="F7487" t="s">
        <v>113</v>
      </c>
      <c r="G7487">
        <v>44</v>
      </c>
      <c r="H7487">
        <v>1438.5</v>
      </c>
      <c r="I7487" t="s">
        <v>40</v>
      </c>
      <c r="J7487" t="str">
        <f>_xlfn.XLOOKUP(Table1_1[[#This Row],[Analyte]],[1]analyte_order!$B:$B,[1]analyte_order!$C:$C)</f>
        <v>763051-92-9</v>
      </c>
      <c r="K7487">
        <f>_xlfn.XLOOKUP(Table1_1[[#This Row],[CAS_rn]],[1]analyte_order!$C:$C,[1]analyte_order!$E:$E)</f>
        <v>37</v>
      </c>
      <c r="L7487" s="3">
        <v>0.219</v>
      </c>
    </row>
    <row r="7488" spans="1:12" x14ac:dyDescent="0.3">
      <c r="A7488" t="s">
        <v>320</v>
      </c>
      <c r="B7488" s="1">
        <v>44427</v>
      </c>
      <c r="C7488" s="1" t="str">
        <f t="shared" si="116"/>
        <v>21231</v>
      </c>
      <c r="D7488" t="s">
        <v>250</v>
      </c>
      <c r="E7488" t="s">
        <v>120</v>
      </c>
      <c r="F7488" t="s">
        <v>113</v>
      </c>
      <c r="G7488">
        <v>44</v>
      </c>
      <c r="H7488">
        <v>1438.5</v>
      </c>
      <c r="I7488" t="s">
        <v>41</v>
      </c>
      <c r="J7488" t="str">
        <f>_xlfn.XLOOKUP(Table1_1[[#This Row],[Analyte]],[1]analyte_order!$B:$B,[1]analyte_order!$C:$C)</f>
        <v>356-02-5</v>
      </c>
      <c r="K7488">
        <f>_xlfn.XLOOKUP(Table1_1[[#This Row],[CAS_rn]],[1]analyte_order!$C:$C,[1]analyte_order!$E:$E)</f>
        <v>38</v>
      </c>
      <c r="L7488" s="3">
        <v>0.4385</v>
      </c>
    </row>
    <row r="7489" spans="1:12" x14ac:dyDescent="0.3">
      <c r="A7489" t="s">
        <v>320</v>
      </c>
      <c r="B7489" s="1">
        <v>44427</v>
      </c>
      <c r="C7489" s="1" t="str">
        <f t="shared" si="116"/>
        <v>21231</v>
      </c>
      <c r="D7489" t="s">
        <v>250</v>
      </c>
      <c r="E7489" t="s">
        <v>120</v>
      </c>
      <c r="F7489" t="s">
        <v>113</v>
      </c>
      <c r="G7489">
        <v>44</v>
      </c>
      <c r="H7489">
        <v>1438.5</v>
      </c>
      <c r="I7489" t="s">
        <v>42</v>
      </c>
      <c r="J7489" t="str">
        <f>_xlfn.XLOOKUP(Table1_1[[#This Row],[Analyte]],[1]analyte_order!$B:$B,[1]analyte_order!$C:$C)</f>
        <v>914637-49-3</v>
      </c>
      <c r="K7489">
        <f>_xlfn.XLOOKUP(Table1_1[[#This Row],[CAS_rn]],[1]analyte_order!$C:$C,[1]analyte_order!$E:$E)</f>
        <v>39</v>
      </c>
      <c r="L7489" s="3">
        <v>0.219</v>
      </c>
    </row>
    <row r="7490" spans="1:12" x14ac:dyDescent="0.3">
      <c r="A7490" t="s">
        <v>320</v>
      </c>
      <c r="B7490" s="1">
        <v>44427</v>
      </c>
      <c r="C7490" s="1" t="str">
        <f t="shared" ref="C7490:C7553" si="117">TEXT(B7490,"yy")&amp;TEXT((B7490-DATEVALUE("1/1/"&amp;TEXT(B7490,"yy"))+1),"000")</f>
        <v>21231</v>
      </c>
      <c r="D7490" t="s">
        <v>250</v>
      </c>
      <c r="E7490" t="s">
        <v>120</v>
      </c>
      <c r="F7490" t="s">
        <v>113</v>
      </c>
      <c r="G7490">
        <v>44</v>
      </c>
      <c r="H7490">
        <v>1438.5</v>
      </c>
      <c r="I7490" t="s">
        <v>43</v>
      </c>
      <c r="J7490" t="str">
        <f>_xlfn.XLOOKUP(Table1_1[[#This Row],[Analyte]],[1]analyte_order!$B:$B,[1]analyte_order!$C:$C)</f>
        <v>812-70-4</v>
      </c>
      <c r="K7490">
        <f>_xlfn.XLOOKUP(Table1_1[[#This Row],[CAS_rn]],[1]analyte_order!$C:$C,[1]analyte_order!$E:$E)</f>
        <v>40</v>
      </c>
      <c r="L7490" s="3">
        <v>1.72</v>
      </c>
    </row>
    <row r="7491" spans="1:12" x14ac:dyDescent="0.3">
      <c r="A7491" t="s">
        <v>320</v>
      </c>
      <c r="B7491" s="1">
        <v>44427</v>
      </c>
      <c r="C7491" s="1" t="str">
        <f t="shared" si="117"/>
        <v>21231</v>
      </c>
      <c r="D7491" t="s">
        <v>250</v>
      </c>
      <c r="E7491" t="s">
        <v>120</v>
      </c>
      <c r="F7491" t="s">
        <v>113</v>
      </c>
      <c r="G7491">
        <v>44</v>
      </c>
      <c r="H7491">
        <v>1438.5</v>
      </c>
      <c r="I7491" t="s">
        <v>44</v>
      </c>
      <c r="J7491" t="str">
        <f>_xlfn.XLOOKUP(Table1_1[[#This Row],[Analyte]],[1]analyte_order!$B:$B,[1]analyte_order!$C:$C)</f>
        <v>53826-12-3</v>
      </c>
      <c r="K7491">
        <f>_xlfn.XLOOKUP(Table1_1[[#This Row],[CAS_rn]],[1]analyte_order!$C:$C,[1]analyte_order!$E:$E)</f>
        <v>41</v>
      </c>
      <c r="L7491" s="3">
        <v>0.1095</v>
      </c>
    </row>
    <row r="7492" spans="1:12" x14ac:dyDescent="0.3">
      <c r="A7492" t="s">
        <v>320</v>
      </c>
      <c r="B7492" s="1">
        <v>44427</v>
      </c>
      <c r="C7492" s="1" t="str">
        <f t="shared" si="117"/>
        <v>21231</v>
      </c>
      <c r="D7492" t="s">
        <v>250</v>
      </c>
      <c r="E7492" t="s">
        <v>120</v>
      </c>
      <c r="F7492" t="s">
        <v>113</v>
      </c>
      <c r="G7492">
        <v>44</v>
      </c>
      <c r="H7492">
        <v>1438.5</v>
      </c>
      <c r="I7492" t="s">
        <v>45</v>
      </c>
      <c r="J7492" t="str">
        <f>_xlfn.XLOOKUP(Table1_1[[#This Row],[Analyte]],[1]analyte_order!$B:$B,[1]analyte_order!$C:$C)</f>
        <v>27854-31-5</v>
      </c>
      <c r="K7492">
        <f>_xlfn.XLOOKUP(Table1_1[[#This Row],[CAS_rn]],[1]analyte_order!$C:$C,[1]analyte_order!$E:$E)</f>
        <v>42</v>
      </c>
      <c r="L7492" s="3">
        <v>1.82</v>
      </c>
    </row>
    <row r="7493" spans="1:12" x14ac:dyDescent="0.3">
      <c r="A7493" t="s">
        <v>320</v>
      </c>
      <c r="B7493" s="1">
        <v>44427</v>
      </c>
      <c r="C7493" s="1" t="str">
        <f t="shared" si="117"/>
        <v>21231</v>
      </c>
      <c r="D7493" t="s">
        <v>250</v>
      </c>
      <c r="E7493" t="s">
        <v>120</v>
      </c>
      <c r="F7493" t="s">
        <v>113</v>
      </c>
      <c r="G7493">
        <v>44</v>
      </c>
      <c r="H7493">
        <v>1438.5</v>
      </c>
      <c r="I7493" t="s">
        <v>46</v>
      </c>
      <c r="J7493" t="str">
        <f>_xlfn.XLOOKUP(Table1_1[[#This Row],[Analyte]],[1]analyte_order!$B:$B,[1]analyte_order!$C:$C)</f>
        <v>53826-13-4</v>
      </c>
      <c r="K7493">
        <f>_xlfn.XLOOKUP(Table1_1[[#This Row],[CAS_rn]],[1]analyte_order!$C:$C,[1]analyte_order!$E:$E)</f>
        <v>43</v>
      </c>
      <c r="L7493" s="3">
        <v>0.4385</v>
      </c>
    </row>
    <row r="7494" spans="1:12" x14ac:dyDescent="0.3">
      <c r="A7494" t="s">
        <v>320</v>
      </c>
      <c r="B7494" s="1">
        <v>44427</v>
      </c>
      <c r="C7494" s="1" t="str">
        <f t="shared" si="117"/>
        <v>21231</v>
      </c>
      <c r="D7494" t="s">
        <v>250</v>
      </c>
      <c r="E7494" t="s">
        <v>120</v>
      </c>
      <c r="F7494" t="s">
        <v>113</v>
      </c>
      <c r="G7494">
        <v>44</v>
      </c>
      <c r="H7494">
        <v>1438.5</v>
      </c>
      <c r="I7494" t="s">
        <v>47</v>
      </c>
      <c r="J7494" t="str">
        <f>_xlfn.XLOOKUP(Table1_1[[#This Row],[Analyte]],[1]analyte_order!$B:$B,[1]analyte_order!$C:$C)</f>
        <v>161094-75-3</v>
      </c>
      <c r="K7494">
        <f>_xlfn.XLOOKUP(Table1_1[[#This Row],[CAS_rn]],[1]analyte_order!$C:$C,[1]analyte_order!$E:$E)</f>
        <v>44</v>
      </c>
      <c r="L7494" s="3">
        <v>4.385E-2</v>
      </c>
    </row>
    <row r="7495" spans="1:12" x14ac:dyDescent="0.3">
      <c r="A7495" t="s">
        <v>320</v>
      </c>
      <c r="B7495" s="1">
        <v>44427</v>
      </c>
      <c r="C7495" s="1" t="str">
        <f t="shared" si="117"/>
        <v>21231</v>
      </c>
      <c r="D7495" t="s">
        <v>250</v>
      </c>
      <c r="E7495" t="s">
        <v>120</v>
      </c>
      <c r="F7495" t="s">
        <v>113</v>
      </c>
      <c r="G7495">
        <v>44</v>
      </c>
      <c r="H7495">
        <v>1438.5</v>
      </c>
      <c r="I7495" t="s">
        <v>48</v>
      </c>
      <c r="J7495" t="str">
        <f>_xlfn.XLOOKUP(Table1_1[[#This Row],[Analyte]],[1]analyte_order!$B:$B,[1]analyte_order!$C:$C)</f>
        <v>70887-84-2</v>
      </c>
      <c r="K7495">
        <f>_xlfn.XLOOKUP(Table1_1[[#This Row],[CAS_rn]],[1]analyte_order!$C:$C,[1]analyte_order!$E:$E)</f>
        <v>45</v>
      </c>
      <c r="L7495" s="3">
        <v>4.385E-2</v>
      </c>
    </row>
    <row r="7496" spans="1:12" x14ac:dyDescent="0.3">
      <c r="A7496" t="s">
        <v>320</v>
      </c>
      <c r="B7496" s="1">
        <v>44427</v>
      </c>
      <c r="C7496" s="1" t="str">
        <f t="shared" si="117"/>
        <v>21231</v>
      </c>
      <c r="D7496" t="s">
        <v>250</v>
      </c>
      <c r="E7496" t="s">
        <v>120</v>
      </c>
      <c r="F7496" t="s">
        <v>113</v>
      </c>
      <c r="G7496">
        <v>44</v>
      </c>
      <c r="H7496">
        <v>1438.5</v>
      </c>
      <c r="I7496" t="s">
        <v>49</v>
      </c>
      <c r="J7496" t="str">
        <f>_xlfn.XLOOKUP(Table1_1[[#This Row],[Analyte]],[1]analyte_order!$B:$B,[1]analyte_order!$C:$C)</f>
        <v>57677-95-9</v>
      </c>
      <c r="K7496">
        <f>_xlfn.XLOOKUP(Table1_1[[#This Row],[CAS_rn]],[1]analyte_order!$C:$C,[1]analyte_order!$E:$E)</f>
        <v>46</v>
      </c>
      <c r="L7496" s="3">
        <v>4.385E-2</v>
      </c>
    </row>
    <row r="7497" spans="1:12" x14ac:dyDescent="0.3">
      <c r="A7497" t="s">
        <v>320</v>
      </c>
      <c r="B7497" s="1">
        <v>44427</v>
      </c>
      <c r="C7497" s="1" t="str">
        <f t="shared" si="117"/>
        <v>21231</v>
      </c>
      <c r="D7497" t="s">
        <v>250</v>
      </c>
      <c r="E7497" t="s">
        <v>120</v>
      </c>
      <c r="F7497" t="s">
        <v>113</v>
      </c>
      <c r="G7497">
        <v>44</v>
      </c>
      <c r="H7497">
        <v>1438.5</v>
      </c>
      <c r="I7497" t="s">
        <v>50</v>
      </c>
      <c r="J7497" t="str">
        <f>_xlfn.XLOOKUP(Table1_1[[#This Row],[Analyte]],[1]analyte_order!$B:$B,[1]analyte_order!$C:$C)</f>
        <v>30334-69-1</v>
      </c>
      <c r="K7497">
        <f>_xlfn.XLOOKUP(Table1_1[[#This Row],[CAS_rn]],[1]analyte_order!$C:$C,[1]analyte_order!$E:$E)</f>
        <v>51</v>
      </c>
      <c r="L7497" s="3">
        <v>3.45</v>
      </c>
    </row>
    <row r="7498" spans="1:12" x14ac:dyDescent="0.3">
      <c r="A7498" t="s">
        <v>320</v>
      </c>
      <c r="B7498" s="1">
        <v>44427</v>
      </c>
      <c r="C7498" s="1" t="str">
        <f t="shared" si="117"/>
        <v>21231</v>
      </c>
      <c r="D7498" t="s">
        <v>250</v>
      </c>
      <c r="E7498" t="s">
        <v>120</v>
      </c>
      <c r="F7498" t="s">
        <v>113</v>
      </c>
      <c r="G7498">
        <v>44</v>
      </c>
      <c r="H7498">
        <v>1438.5</v>
      </c>
      <c r="I7498" t="s">
        <v>51</v>
      </c>
      <c r="J7498" t="str">
        <f>_xlfn.XLOOKUP(Table1_1[[#This Row],[Analyte]],[1]analyte_order!$B:$B,[1]analyte_order!$C:$C)</f>
        <v>41997-13-1</v>
      </c>
      <c r="K7498">
        <f>_xlfn.XLOOKUP(Table1_1[[#This Row],[CAS_rn]],[1]analyte_order!$C:$C,[1]analyte_order!$E:$E)</f>
        <v>52</v>
      </c>
      <c r="L7498" s="3">
        <v>15.2</v>
      </c>
    </row>
    <row r="7499" spans="1:12" x14ac:dyDescent="0.3">
      <c r="A7499" t="s">
        <v>320</v>
      </c>
      <c r="B7499" s="1">
        <v>44427</v>
      </c>
      <c r="C7499" s="1" t="str">
        <f t="shared" si="117"/>
        <v>21231</v>
      </c>
      <c r="D7499" t="s">
        <v>250</v>
      </c>
      <c r="E7499" t="s">
        <v>120</v>
      </c>
      <c r="F7499" t="s">
        <v>113</v>
      </c>
      <c r="G7499">
        <v>44</v>
      </c>
      <c r="H7499">
        <v>1438.5</v>
      </c>
      <c r="I7499" t="s">
        <v>52</v>
      </c>
      <c r="J7499" t="str">
        <f>_xlfn.XLOOKUP(Table1_1[[#This Row],[Analyte]],[1]analyte_order!$B:$B,[1]analyte_order!$C:$C)</f>
        <v>423-41-6</v>
      </c>
      <c r="K7499">
        <f>_xlfn.XLOOKUP(Table1_1[[#This Row],[CAS_rn]],[1]analyte_order!$C:$C,[1]analyte_order!$E:$E)</f>
        <v>53</v>
      </c>
      <c r="L7499" s="3">
        <v>0.219</v>
      </c>
    </row>
    <row r="7500" spans="1:12" x14ac:dyDescent="0.3">
      <c r="A7500" t="s">
        <v>320</v>
      </c>
      <c r="B7500" s="1">
        <v>44427</v>
      </c>
      <c r="C7500" s="1" t="str">
        <f t="shared" si="117"/>
        <v>21231</v>
      </c>
      <c r="D7500" t="s">
        <v>250</v>
      </c>
      <c r="E7500" t="s">
        <v>120</v>
      </c>
      <c r="F7500" t="s">
        <v>113</v>
      </c>
      <c r="G7500">
        <v>44</v>
      </c>
      <c r="H7500">
        <v>1438.5</v>
      </c>
      <c r="I7500" t="s">
        <v>53</v>
      </c>
      <c r="J7500" t="str">
        <f>_xlfn.XLOOKUP(Table1_1[[#This Row],[Analyte]],[1]analyte_order!$B:$B,[1]analyte_order!$C:$C)</f>
        <v>777011-38-8</v>
      </c>
      <c r="K7500">
        <f>_xlfn.XLOOKUP(Table1_1[[#This Row],[CAS_rn]],[1]analyte_order!$C:$C,[1]analyte_order!$E:$E)</f>
        <v>54</v>
      </c>
      <c r="L7500" s="3">
        <v>10.4</v>
      </c>
    </row>
    <row r="7501" spans="1:12" x14ac:dyDescent="0.3">
      <c r="A7501" t="s">
        <v>320</v>
      </c>
      <c r="B7501" s="1">
        <v>44427</v>
      </c>
      <c r="C7501" s="1" t="str">
        <f t="shared" si="117"/>
        <v>21231</v>
      </c>
      <c r="D7501" t="s">
        <v>250</v>
      </c>
      <c r="E7501" t="s">
        <v>120</v>
      </c>
      <c r="F7501" t="s">
        <v>113</v>
      </c>
      <c r="G7501">
        <v>44</v>
      </c>
      <c r="H7501">
        <v>1438.5</v>
      </c>
      <c r="I7501" t="s">
        <v>54</v>
      </c>
      <c r="J7501" t="str">
        <f>_xlfn.XLOOKUP(Table1_1[[#This Row],[Analyte]],[1]analyte_order!$B:$B,[1]analyte_order!$C:$C)</f>
        <v>646-83-3</v>
      </c>
      <c r="K7501">
        <f>_xlfn.XLOOKUP(Table1_1[[#This Row],[CAS_rn]],[1]analyte_order!$C:$C,[1]analyte_order!$E:$E)</f>
        <v>55</v>
      </c>
      <c r="L7501" s="3">
        <v>9.2999999999999999E-2</v>
      </c>
    </row>
    <row r="7502" spans="1:12" x14ac:dyDescent="0.3">
      <c r="A7502" t="s">
        <v>320</v>
      </c>
      <c r="B7502" s="1">
        <v>44427</v>
      </c>
      <c r="C7502" s="1" t="str">
        <f t="shared" si="117"/>
        <v>21231</v>
      </c>
      <c r="D7502" t="s">
        <v>250</v>
      </c>
      <c r="E7502" t="s">
        <v>120</v>
      </c>
      <c r="F7502" t="s">
        <v>113</v>
      </c>
      <c r="G7502">
        <v>44</v>
      </c>
      <c r="H7502">
        <v>1438.5</v>
      </c>
      <c r="I7502" t="s">
        <v>55</v>
      </c>
      <c r="J7502" t="str">
        <f>_xlfn.XLOOKUP(Table1_1[[#This Row],[Analyte]],[1]analyte_order!$B:$B,[1]analyte_order!$C:$C)</f>
        <v>678-41-1</v>
      </c>
      <c r="K7502">
        <f>_xlfn.XLOOKUP(Table1_1[[#This Row],[CAS_rn]],[1]analyte_order!$C:$C,[1]analyte_order!$E:$E)</f>
        <v>56</v>
      </c>
      <c r="L7502" s="3">
        <v>4.385E-2</v>
      </c>
    </row>
    <row r="7503" spans="1:12" x14ac:dyDescent="0.3">
      <c r="A7503" t="s">
        <v>320</v>
      </c>
      <c r="B7503" s="1">
        <v>44427</v>
      </c>
      <c r="C7503" s="1" t="str">
        <f t="shared" si="117"/>
        <v>21231</v>
      </c>
      <c r="D7503" t="s">
        <v>250</v>
      </c>
      <c r="E7503" t="s">
        <v>120</v>
      </c>
      <c r="F7503" t="s">
        <v>113</v>
      </c>
      <c r="G7503">
        <v>44</v>
      </c>
      <c r="H7503">
        <v>1438.5</v>
      </c>
      <c r="I7503" t="s">
        <v>56</v>
      </c>
      <c r="J7503" t="str">
        <f>_xlfn.XLOOKUP(Table1_1[[#This Row],[Analyte]],[1]analyte_order!$B:$B,[1]analyte_order!$C:$C)</f>
        <v>2965-52-8</v>
      </c>
      <c r="K7503">
        <f>_xlfn.XLOOKUP(Table1_1[[#This Row],[CAS_rn]],[1]analyte_order!$C:$C,[1]analyte_order!$E:$E)</f>
        <v>57</v>
      </c>
      <c r="L7503" s="3">
        <v>4.385E-2</v>
      </c>
    </row>
    <row r="7504" spans="1:12" x14ac:dyDescent="0.3">
      <c r="A7504" t="s">
        <v>321</v>
      </c>
      <c r="B7504" s="1">
        <v>44427</v>
      </c>
      <c r="C7504" s="1" t="str">
        <f t="shared" si="117"/>
        <v>21231</v>
      </c>
      <c r="D7504" t="s">
        <v>250</v>
      </c>
      <c r="E7504" t="s">
        <v>120</v>
      </c>
      <c r="F7504" t="s">
        <v>115</v>
      </c>
      <c r="G7504">
        <v>44</v>
      </c>
      <c r="H7504">
        <v>1438.5</v>
      </c>
      <c r="I7504" t="s">
        <v>7</v>
      </c>
      <c r="J7504" t="str">
        <f>_xlfn.XLOOKUP(Table1_1[[#This Row],[Analyte]],[1]analyte_order!$B:$B,[1]analyte_order!$C:$C)</f>
        <v>375-22-4</v>
      </c>
      <c r="K7504">
        <f>_xlfn.XLOOKUP(Table1_1[[#This Row],[CAS_rn]],[1]analyte_order!$C:$C,[1]analyte_order!$E:$E)</f>
        <v>1</v>
      </c>
      <c r="L7504" s="3">
        <v>0.10349999999999999</v>
      </c>
    </row>
    <row r="7505" spans="1:12" x14ac:dyDescent="0.3">
      <c r="A7505" t="s">
        <v>321</v>
      </c>
      <c r="B7505" s="1">
        <v>44427</v>
      </c>
      <c r="C7505" s="1" t="str">
        <f t="shared" si="117"/>
        <v>21231</v>
      </c>
      <c r="D7505" t="s">
        <v>250</v>
      </c>
      <c r="E7505" t="s">
        <v>120</v>
      </c>
      <c r="F7505" t="s">
        <v>115</v>
      </c>
      <c r="G7505">
        <v>44</v>
      </c>
      <c r="H7505">
        <v>1438.5</v>
      </c>
      <c r="I7505" t="s">
        <v>8</v>
      </c>
      <c r="J7505" t="str">
        <f>_xlfn.XLOOKUP(Table1_1[[#This Row],[Analyte]],[1]analyte_order!$B:$B,[1]analyte_order!$C:$C)</f>
        <v>2706-90-3</v>
      </c>
      <c r="K7505">
        <f>_xlfn.XLOOKUP(Table1_1[[#This Row],[CAS_rn]],[1]analyte_order!$C:$C,[1]analyte_order!$E:$E)</f>
        <v>2</v>
      </c>
      <c r="L7505" s="3">
        <v>4.1450000000000001E-2</v>
      </c>
    </row>
    <row r="7506" spans="1:12" x14ac:dyDescent="0.3">
      <c r="A7506" t="s">
        <v>321</v>
      </c>
      <c r="B7506" s="1">
        <v>44427</v>
      </c>
      <c r="C7506" s="1" t="str">
        <f t="shared" si="117"/>
        <v>21231</v>
      </c>
      <c r="D7506" t="s">
        <v>250</v>
      </c>
      <c r="E7506" t="s">
        <v>120</v>
      </c>
      <c r="F7506" t="s">
        <v>115</v>
      </c>
      <c r="G7506">
        <v>44</v>
      </c>
      <c r="H7506">
        <v>1438.5</v>
      </c>
      <c r="I7506" t="s">
        <v>9</v>
      </c>
      <c r="J7506" t="str">
        <f>_xlfn.XLOOKUP(Table1_1[[#This Row],[Analyte]],[1]analyte_order!$B:$B,[1]analyte_order!$C:$C)</f>
        <v>307-24-4</v>
      </c>
      <c r="K7506">
        <f>_xlfn.XLOOKUP(Table1_1[[#This Row],[CAS_rn]],[1]analyte_order!$C:$C,[1]analyte_order!$E:$E)</f>
        <v>3</v>
      </c>
      <c r="L7506" s="3">
        <v>4.1450000000000001E-2</v>
      </c>
    </row>
    <row r="7507" spans="1:12" x14ac:dyDescent="0.3">
      <c r="A7507" t="s">
        <v>321</v>
      </c>
      <c r="B7507" s="1">
        <v>44427</v>
      </c>
      <c r="C7507" s="1" t="str">
        <f t="shared" si="117"/>
        <v>21231</v>
      </c>
      <c r="D7507" t="s">
        <v>250</v>
      </c>
      <c r="E7507" t="s">
        <v>120</v>
      </c>
      <c r="F7507" t="s">
        <v>115</v>
      </c>
      <c r="G7507">
        <v>44</v>
      </c>
      <c r="H7507">
        <v>1438.5</v>
      </c>
      <c r="I7507" t="s">
        <v>10</v>
      </c>
      <c r="J7507" t="str">
        <f>_xlfn.XLOOKUP(Table1_1[[#This Row],[Analyte]],[1]analyte_order!$B:$B,[1]analyte_order!$C:$C)</f>
        <v>375-85-9</v>
      </c>
      <c r="K7507">
        <f>_xlfn.XLOOKUP(Table1_1[[#This Row],[CAS_rn]],[1]analyte_order!$C:$C,[1]analyte_order!$E:$E)</f>
        <v>4</v>
      </c>
      <c r="L7507" s="3">
        <v>4.1450000000000001E-2</v>
      </c>
    </row>
    <row r="7508" spans="1:12" x14ac:dyDescent="0.3">
      <c r="A7508" t="s">
        <v>321</v>
      </c>
      <c r="B7508" s="1">
        <v>44427</v>
      </c>
      <c r="C7508" s="1" t="str">
        <f t="shared" si="117"/>
        <v>21231</v>
      </c>
      <c r="D7508" t="s">
        <v>250</v>
      </c>
      <c r="E7508" t="s">
        <v>120</v>
      </c>
      <c r="F7508" t="s">
        <v>115</v>
      </c>
      <c r="G7508">
        <v>44</v>
      </c>
      <c r="H7508">
        <v>1438.5</v>
      </c>
      <c r="I7508" t="s">
        <v>11</v>
      </c>
      <c r="J7508" t="str">
        <f>_xlfn.XLOOKUP(Table1_1[[#This Row],[Analyte]],[1]analyte_order!$B:$B,[1]analyte_order!$C:$C)</f>
        <v>335-67-1</v>
      </c>
      <c r="K7508">
        <f>_xlfn.XLOOKUP(Table1_1[[#This Row],[CAS_rn]],[1]analyte_order!$C:$C,[1]analyte_order!$E:$E)</f>
        <v>5</v>
      </c>
      <c r="L7508" s="3">
        <v>4.1450000000000001E-2</v>
      </c>
    </row>
    <row r="7509" spans="1:12" x14ac:dyDescent="0.3">
      <c r="A7509" t="s">
        <v>321</v>
      </c>
      <c r="B7509" s="1">
        <v>44427</v>
      </c>
      <c r="C7509" s="1" t="str">
        <f t="shared" si="117"/>
        <v>21231</v>
      </c>
      <c r="D7509" t="s">
        <v>250</v>
      </c>
      <c r="E7509" t="s">
        <v>120</v>
      </c>
      <c r="F7509" t="s">
        <v>115</v>
      </c>
      <c r="G7509">
        <v>44</v>
      </c>
      <c r="H7509">
        <v>1438.5</v>
      </c>
      <c r="I7509" t="s">
        <v>12</v>
      </c>
      <c r="J7509" t="str">
        <f>_xlfn.XLOOKUP(Table1_1[[#This Row],[Analyte]],[1]analyte_order!$B:$B,[1]analyte_order!$C:$C)</f>
        <v>375-95-1</v>
      </c>
      <c r="K7509">
        <f>_xlfn.XLOOKUP(Table1_1[[#This Row],[CAS_rn]],[1]analyte_order!$C:$C,[1]analyte_order!$E:$E)</f>
        <v>6</v>
      </c>
      <c r="L7509" s="3">
        <v>4.1450000000000001E-2</v>
      </c>
    </row>
    <row r="7510" spans="1:12" x14ac:dyDescent="0.3">
      <c r="A7510" t="s">
        <v>321</v>
      </c>
      <c r="B7510" s="1">
        <v>44427</v>
      </c>
      <c r="C7510" s="1" t="str">
        <f t="shared" si="117"/>
        <v>21231</v>
      </c>
      <c r="D7510" t="s">
        <v>250</v>
      </c>
      <c r="E7510" t="s">
        <v>120</v>
      </c>
      <c r="F7510" t="s">
        <v>115</v>
      </c>
      <c r="G7510">
        <v>44</v>
      </c>
      <c r="H7510">
        <v>1438.5</v>
      </c>
      <c r="I7510" t="s">
        <v>19</v>
      </c>
      <c r="J7510" t="str">
        <f>_xlfn.XLOOKUP(Table1_1[[#This Row],[Analyte]],[1]analyte_order!$B:$B,[1]analyte_order!$C:$C)</f>
        <v>335-76-2</v>
      </c>
      <c r="K7510">
        <f>_xlfn.XLOOKUP(Table1_1[[#This Row],[CAS_rn]],[1]analyte_order!$C:$C,[1]analyte_order!$E:$E)</f>
        <v>7</v>
      </c>
      <c r="L7510" s="3">
        <v>1.6</v>
      </c>
    </row>
    <row r="7511" spans="1:12" x14ac:dyDescent="0.3">
      <c r="A7511" t="s">
        <v>321</v>
      </c>
      <c r="B7511" s="1">
        <v>44427</v>
      </c>
      <c r="C7511" s="1" t="str">
        <f t="shared" si="117"/>
        <v>21231</v>
      </c>
      <c r="D7511" t="s">
        <v>250</v>
      </c>
      <c r="E7511" t="s">
        <v>120</v>
      </c>
      <c r="F7511" t="s">
        <v>115</v>
      </c>
      <c r="G7511">
        <v>44</v>
      </c>
      <c r="H7511">
        <v>1438.5</v>
      </c>
      <c r="I7511" t="s">
        <v>20</v>
      </c>
      <c r="J7511" t="str">
        <f>_xlfn.XLOOKUP(Table1_1[[#This Row],[Analyte]],[1]analyte_order!$B:$B,[1]analyte_order!$C:$C)</f>
        <v>2058-94-8</v>
      </c>
      <c r="K7511">
        <f>_xlfn.XLOOKUP(Table1_1[[#This Row],[CAS_rn]],[1]analyte_order!$C:$C,[1]analyte_order!$E:$E)</f>
        <v>8</v>
      </c>
      <c r="L7511" s="3">
        <v>3.28</v>
      </c>
    </row>
    <row r="7512" spans="1:12" x14ac:dyDescent="0.3">
      <c r="A7512" t="s">
        <v>321</v>
      </c>
      <c r="B7512" s="1">
        <v>44427</v>
      </c>
      <c r="C7512" s="1" t="str">
        <f t="shared" si="117"/>
        <v>21231</v>
      </c>
      <c r="D7512" t="s">
        <v>250</v>
      </c>
      <c r="E7512" t="s">
        <v>120</v>
      </c>
      <c r="F7512" t="s">
        <v>115</v>
      </c>
      <c r="G7512">
        <v>44</v>
      </c>
      <c r="H7512">
        <v>1438.5</v>
      </c>
      <c r="I7512" t="s">
        <v>21</v>
      </c>
      <c r="J7512" t="str">
        <f>_xlfn.XLOOKUP(Table1_1[[#This Row],[Analyte]],[1]analyte_order!$B:$B,[1]analyte_order!$C:$C)</f>
        <v>307-55-1</v>
      </c>
      <c r="K7512">
        <f>_xlfn.XLOOKUP(Table1_1[[#This Row],[CAS_rn]],[1]analyte_order!$C:$C,[1]analyte_order!$E:$E)</f>
        <v>9</v>
      </c>
      <c r="L7512" s="3">
        <v>3.55</v>
      </c>
    </row>
    <row r="7513" spans="1:12" x14ac:dyDescent="0.3">
      <c r="A7513" t="s">
        <v>321</v>
      </c>
      <c r="B7513" s="1">
        <v>44427</v>
      </c>
      <c r="C7513" s="1" t="str">
        <f t="shared" si="117"/>
        <v>21231</v>
      </c>
      <c r="D7513" t="s">
        <v>250</v>
      </c>
      <c r="E7513" t="s">
        <v>120</v>
      </c>
      <c r="F7513" t="s">
        <v>115</v>
      </c>
      <c r="G7513">
        <v>44</v>
      </c>
      <c r="H7513">
        <v>1438.5</v>
      </c>
      <c r="I7513" t="s">
        <v>22</v>
      </c>
      <c r="J7513" t="str">
        <f>_xlfn.XLOOKUP(Table1_1[[#This Row],[Analyte]],[1]analyte_order!$B:$B,[1]analyte_order!$C:$C)</f>
        <v>72629-94-8</v>
      </c>
      <c r="K7513">
        <f>_xlfn.XLOOKUP(Table1_1[[#This Row],[CAS_rn]],[1]analyte_order!$C:$C,[1]analyte_order!$E:$E)</f>
        <v>10</v>
      </c>
      <c r="L7513" s="3">
        <v>2.46</v>
      </c>
    </row>
    <row r="7514" spans="1:12" x14ac:dyDescent="0.3">
      <c r="A7514" t="s">
        <v>321</v>
      </c>
      <c r="B7514" s="1">
        <v>44427</v>
      </c>
      <c r="C7514" s="1" t="str">
        <f t="shared" si="117"/>
        <v>21231</v>
      </c>
      <c r="D7514" t="s">
        <v>250</v>
      </c>
      <c r="E7514" t="s">
        <v>120</v>
      </c>
      <c r="F7514" t="s">
        <v>115</v>
      </c>
      <c r="G7514">
        <v>44</v>
      </c>
      <c r="H7514">
        <v>1438.5</v>
      </c>
      <c r="I7514" t="s">
        <v>23</v>
      </c>
      <c r="J7514" t="str">
        <f>_xlfn.XLOOKUP(Table1_1[[#This Row],[Analyte]],[1]analyte_order!$B:$B,[1]analyte_order!$C:$C)</f>
        <v>376-06-7</v>
      </c>
      <c r="K7514">
        <f>_xlfn.XLOOKUP(Table1_1[[#This Row],[CAS_rn]],[1]analyte_order!$C:$C,[1]analyte_order!$E:$E)</f>
        <v>11</v>
      </c>
      <c r="L7514" s="3">
        <v>1.91</v>
      </c>
    </row>
    <row r="7515" spans="1:12" x14ac:dyDescent="0.3">
      <c r="A7515" t="s">
        <v>321</v>
      </c>
      <c r="B7515" s="1">
        <v>44427</v>
      </c>
      <c r="C7515" s="1" t="str">
        <f t="shared" si="117"/>
        <v>21231</v>
      </c>
      <c r="D7515" t="s">
        <v>250</v>
      </c>
      <c r="E7515" t="s">
        <v>120</v>
      </c>
      <c r="F7515" t="s">
        <v>115</v>
      </c>
      <c r="G7515">
        <v>44</v>
      </c>
      <c r="H7515">
        <v>1438.5</v>
      </c>
      <c r="I7515" t="s">
        <v>24</v>
      </c>
      <c r="J7515" t="str">
        <f>_xlfn.XLOOKUP(Table1_1[[#This Row],[Analyte]],[1]analyte_order!$B:$B,[1]analyte_order!$C:$C)</f>
        <v>67905-19-5</v>
      </c>
      <c r="K7515">
        <f>_xlfn.XLOOKUP(Table1_1[[#This Row],[CAS_rn]],[1]analyte_order!$C:$C,[1]analyte_order!$E:$E)</f>
        <v>12</v>
      </c>
      <c r="L7515" s="3">
        <v>9.2999999999999999E-2</v>
      </c>
    </row>
    <row r="7516" spans="1:12" x14ac:dyDescent="0.3">
      <c r="A7516" t="s">
        <v>321</v>
      </c>
      <c r="B7516" s="1">
        <v>44427</v>
      </c>
      <c r="C7516" s="1" t="str">
        <f t="shared" si="117"/>
        <v>21231</v>
      </c>
      <c r="D7516" t="s">
        <v>250</v>
      </c>
      <c r="E7516" t="s">
        <v>120</v>
      </c>
      <c r="F7516" t="s">
        <v>115</v>
      </c>
      <c r="G7516">
        <v>44</v>
      </c>
      <c r="H7516">
        <v>1438.5</v>
      </c>
      <c r="I7516" t="s">
        <v>13</v>
      </c>
      <c r="J7516" t="str">
        <f>_xlfn.XLOOKUP(Table1_1[[#This Row],[Analyte]],[1]analyte_order!$B:$B,[1]analyte_order!$C:$C)</f>
        <v>375-73-5</v>
      </c>
      <c r="K7516">
        <f>_xlfn.XLOOKUP(Table1_1[[#This Row],[CAS_rn]],[1]analyte_order!$C:$C,[1]analyte_order!$E:$E)</f>
        <v>14</v>
      </c>
      <c r="L7516" s="3">
        <v>4.1450000000000001E-2</v>
      </c>
    </row>
    <row r="7517" spans="1:12" x14ac:dyDescent="0.3">
      <c r="A7517" t="s">
        <v>321</v>
      </c>
      <c r="B7517" s="1">
        <v>44427</v>
      </c>
      <c r="C7517" s="1" t="str">
        <f t="shared" si="117"/>
        <v>21231</v>
      </c>
      <c r="D7517" t="s">
        <v>250</v>
      </c>
      <c r="E7517" t="s">
        <v>120</v>
      </c>
      <c r="F7517" t="s">
        <v>115</v>
      </c>
      <c r="G7517">
        <v>44</v>
      </c>
      <c r="H7517">
        <v>1438.5</v>
      </c>
      <c r="I7517" t="s">
        <v>14</v>
      </c>
      <c r="J7517" t="str">
        <f>_xlfn.XLOOKUP(Table1_1[[#This Row],[Analyte]],[1]analyte_order!$B:$B,[1]analyte_order!$C:$C)</f>
        <v>2706-91-4</v>
      </c>
      <c r="K7517">
        <f>_xlfn.XLOOKUP(Table1_1[[#This Row],[CAS_rn]],[1]analyte_order!$C:$C,[1]analyte_order!$E:$E)</f>
        <v>15</v>
      </c>
      <c r="L7517" s="3">
        <v>0.10349999999999999</v>
      </c>
    </row>
    <row r="7518" spans="1:12" x14ac:dyDescent="0.3">
      <c r="A7518" t="s">
        <v>321</v>
      </c>
      <c r="B7518" s="1">
        <v>44427</v>
      </c>
      <c r="C7518" s="1" t="str">
        <f t="shared" si="117"/>
        <v>21231</v>
      </c>
      <c r="D7518" t="s">
        <v>250</v>
      </c>
      <c r="E7518" t="s">
        <v>120</v>
      </c>
      <c r="F7518" t="s">
        <v>115</v>
      </c>
      <c r="G7518">
        <v>44</v>
      </c>
      <c r="H7518">
        <v>1438.5</v>
      </c>
      <c r="I7518" t="s">
        <v>15</v>
      </c>
      <c r="J7518" t="str">
        <f>_xlfn.XLOOKUP(Table1_1[[#This Row],[Analyte]],[1]analyte_order!$B:$B,[1]analyte_order!$C:$C)</f>
        <v>355-46-4</v>
      </c>
      <c r="K7518">
        <f>_xlfn.XLOOKUP(Table1_1[[#This Row],[CAS_rn]],[1]analyte_order!$C:$C,[1]analyte_order!$E:$E)</f>
        <v>16</v>
      </c>
      <c r="L7518" s="3">
        <v>0.42699999999999999</v>
      </c>
    </row>
    <row r="7519" spans="1:12" x14ac:dyDescent="0.3">
      <c r="A7519" t="s">
        <v>321</v>
      </c>
      <c r="B7519" s="1">
        <v>44427</v>
      </c>
      <c r="C7519" s="1" t="str">
        <f t="shared" si="117"/>
        <v>21231</v>
      </c>
      <c r="D7519" t="s">
        <v>250</v>
      </c>
      <c r="E7519" t="s">
        <v>120</v>
      </c>
      <c r="F7519" t="s">
        <v>115</v>
      </c>
      <c r="G7519">
        <v>44</v>
      </c>
      <c r="H7519">
        <v>1438.5</v>
      </c>
      <c r="I7519" t="s">
        <v>16</v>
      </c>
      <c r="J7519" t="str">
        <f>_xlfn.XLOOKUP(Table1_1[[#This Row],[Analyte]],[1]analyte_order!$B:$B,[1]analyte_order!$C:$C)</f>
        <v>375-92-8</v>
      </c>
      <c r="K7519">
        <f>_xlfn.XLOOKUP(Table1_1[[#This Row],[CAS_rn]],[1]analyte_order!$C:$C,[1]analyte_order!$E:$E)</f>
        <v>17</v>
      </c>
      <c r="L7519" s="3">
        <v>0.17399999999999999</v>
      </c>
    </row>
    <row r="7520" spans="1:12" x14ac:dyDescent="0.3">
      <c r="A7520" t="s">
        <v>321</v>
      </c>
      <c r="B7520" s="1">
        <v>44427</v>
      </c>
      <c r="C7520" s="1" t="str">
        <f t="shared" si="117"/>
        <v>21231</v>
      </c>
      <c r="D7520" t="s">
        <v>250</v>
      </c>
      <c r="E7520" t="s">
        <v>120</v>
      </c>
      <c r="F7520" t="s">
        <v>115</v>
      </c>
      <c r="G7520">
        <v>44</v>
      </c>
      <c r="H7520">
        <v>1438.5</v>
      </c>
      <c r="I7520" t="s">
        <v>17</v>
      </c>
      <c r="J7520" t="str">
        <f>_xlfn.XLOOKUP(Table1_1[[#This Row],[Analyte]],[1]analyte_order!$B:$B,[1]analyte_order!$C:$C)</f>
        <v>1763-23-1</v>
      </c>
      <c r="K7520">
        <f>_xlfn.XLOOKUP(Table1_1[[#This Row],[CAS_rn]],[1]analyte_order!$C:$C,[1]analyte_order!$E:$E)</f>
        <v>18</v>
      </c>
      <c r="L7520" s="3">
        <v>647</v>
      </c>
    </row>
    <row r="7521" spans="1:12" x14ac:dyDescent="0.3">
      <c r="A7521" t="s">
        <v>321</v>
      </c>
      <c r="B7521" s="1">
        <v>44427</v>
      </c>
      <c r="C7521" s="1" t="str">
        <f t="shared" si="117"/>
        <v>21231</v>
      </c>
      <c r="D7521" t="s">
        <v>250</v>
      </c>
      <c r="E7521" t="s">
        <v>120</v>
      </c>
      <c r="F7521" t="s">
        <v>115</v>
      </c>
      <c r="G7521">
        <v>44</v>
      </c>
      <c r="H7521">
        <v>1438.5</v>
      </c>
      <c r="I7521" t="s">
        <v>25</v>
      </c>
      <c r="J7521" t="str">
        <f>_xlfn.XLOOKUP(Table1_1[[#This Row],[Analyte]],[1]analyte_order!$B:$B,[1]analyte_order!$C:$C)</f>
        <v>68259-12-1</v>
      </c>
      <c r="K7521">
        <f>_xlfn.XLOOKUP(Table1_1[[#This Row],[CAS_rn]],[1]analyte_order!$C:$C,[1]analyte_order!$E:$E)</f>
        <v>19</v>
      </c>
      <c r="L7521" s="3">
        <v>4.6900000000000004</v>
      </c>
    </row>
    <row r="7522" spans="1:12" x14ac:dyDescent="0.3">
      <c r="A7522" t="s">
        <v>321</v>
      </c>
      <c r="B7522" s="1">
        <v>44427</v>
      </c>
      <c r="C7522" s="1" t="str">
        <f t="shared" si="117"/>
        <v>21231</v>
      </c>
      <c r="D7522" t="s">
        <v>250</v>
      </c>
      <c r="E7522" t="s">
        <v>120</v>
      </c>
      <c r="F7522" t="s">
        <v>115</v>
      </c>
      <c r="G7522">
        <v>44</v>
      </c>
      <c r="H7522">
        <v>1438.5</v>
      </c>
      <c r="I7522" t="s">
        <v>26</v>
      </c>
      <c r="J7522" t="str">
        <f>_xlfn.XLOOKUP(Table1_1[[#This Row],[Analyte]],[1]analyte_order!$B:$B,[1]analyte_order!$C:$C)</f>
        <v>335-77-3</v>
      </c>
      <c r="K7522">
        <f>_xlfn.XLOOKUP(Table1_1[[#This Row],[CAS_rn]],[1]analyte_order!$C:$C,[1]analyte_order!$E:$E)</f>
        <v>20</v>
      </c>
      <c r="L7522" s="3">
        <v>6.82</v>
      </c>
    </row>
    <row r="7523" spans="1:12" x14ac:dyDescent="0.3">
      <c r="A7523" t="s">
        <v>321</v>
      </c>
      <c r="B7523" s="1">
        <v>44427</v>
      </c>
      <c r="C7523" s="1" t="str">
        <f t="shared" si="117"/>
        <v>21231</v>
      </c>
      <c r="D7523" t="s">
        <v>250</v>
      </c>
      <c r="E7523" t="s">
        <v>120</v>
      </c>
      <c r="F7523" t="s">
        <v>115</v>
      </c>
      <c r="G7523">
        <v>44</v>
      </c>
      <c r="H7523">
        <v>1438.5</v>
      </c>
      <c r="I7523" t="s">
        <v>27</v>
      </c>
      <c r="J7523" t="str">
        <f>_xlfn.XLOOKUP(Table1_1[[#This Row],[Analyte]],[1]analyte_order!$B:$B,[1]analyte_order!$C:$C)</f>
        <v>79780-39-5</v>
      </c>
      <c r="K7523">
        <f>_xlfn.XLOOKUP(Table1_1[[#This Row],[CAS_rn]],[1]analyte_order!$C:$C,[1]analyte_order!$E:$E)</f>
        <v>21</v>
      </c>
      <c r="L7523" s="3">
        <v>2.06</v>
      </c>
    </row>
    <row r="7524" spans="1:12" x14ac:dyDescent="0.3">
      <c r="A7524" t="s">
        <v>321</v>
      </c>
      <c r="B7524" s="1">
        <v>44427</v>
      </c>
      <c r="C7524" s="1" t="str">
        <f t="shared" si="117"/>
        <v>21231</v>
      </c>
      <c r="D7524" t="s">
        <v>250</v>
      </c>
      <c r="E7524" t="s">
        <v>120</v>
      </c>
      <c r="F7524" t="s">
        <v>115</v>
      </c>
      <c r="G7524">
        <v>44</v>
      </c>
      <c r="H7524">
        <v>1438.5</v>
      </c>
      <c r="I7524" t="s">
        <v>28</v>
      </c>
      <c r="J7524" t="str">
        <f>_xlfn.XLOOKUP(Table1_1[[#This Row],[Analyte]],[1]analyte_order!$B:$B,[1]analyte_order!$C:$C)</f>
        <v>757124-72-4</v>
      </c>
      <c r="K7524">
        <f>_xlfn.XLOOKUP(Table1_1[[#This Row],[CAS_rn]],[1]analyte_order!$C:$C,[1]analyte_order!$E:$E)</f>
        <v>22</v>
      </c>
      <c r="L7524" s="3">
        <v>0.20749999999999999</v>
      </c>
    </row>
    <row r="7525" spans="1:12" x14ac:dyDescent="0.3">
      <c r="A7525" t="s">
        <v>321</v>
      </c>
      <c r="B7525" s="1">
        <v>44427</v>
      </c>
      <c r="C7525" s="1" t="str">
        <f t="shared" si="117"/>
        <v>21231</v>
      </c>
      <c r="D7525" t="s">
        <v>250</v>
      </c>
      <c r="E7525" t="s">
        <v>120</v>
      </c>
      <c r="F7525" t="s">
        <v>115</v>
      </c>
      <c r="G7525">
        <v>44</v>
      </c>
      <c r="H7525">
        <v>1438.5</v>
      </c>
      <c r="I7525" t="s">
        <v>18</v>
      </c>
      <c r="J7525" t="str">
        <f>_xlfn.XLOOKUP(Table1_1[[#This Row],[Analyte]],[1]analyte_order!$B:$B,[1]analyte_order!$C:$C)</f>
        <v>27619-97-2</v>
      </c>
      <c r="K7525">
        <f>_xlfn.XLOOKUP(Table1_1[[#This Row],[CAS_rn]],[1]analyte_order!$C:$C,[1]analyte_order!$E:$E)</f>
        <v>23</v>
      </c>
      <c r="L7525" s="3">
        <v>4.1450000000000001E-2</v>
      </c>
    </row>
    <row r="7526" spans="1:12" x14ac:dyDescent="0.3">
      <c r="A7526" t="s">
        <v>321</v>
      </c>
      <c r="B7526" s="1">
        <v>44427</v>
      </c>
      <c r="C7526" s="1" t="str">
        <f t="shared" si="117"/>
        <v>21231</v>
      </c>
      <c r="D7526" t="s">
        <v>250</v>
      </c>
      <c r="E7526" t="s">
        <v>120</v>
      </c>
      <c r="F7526" t="s">
        <v>115</v>
      </c>
      <c r="G7526">
        <v>44</v>
      </c>
      <c r="H7526">
        <v>1438.5</v>
      </c>
      <c r="I7526" t="s">
        <v>29</v>
      </c>
      <c r="J7526" t="str">
        <f>_xlfn.XLOOKUP(Table1_1[[#This Row],[Analyte]],[1]analyte_order!$B:$B,[1]analyte_order!$C:$C)</f>
        <v>39108-34-4</v>
      </c>
      <c r="K7526">
        <f>_xlfn.XLOOKUP(Table1_1[[#This Row],[CAS_rn]],[1]analyte_order!$C:$C,[1]analyte_order!$E:$E)</f>
        <v>24</v>
      </c>
      <c r="L7526" s="3">
        <v>9.2999999999999999E-2</v>
      </c>
    </row>
    <row r="7527" spans="1:12" x14ac:dyDescent="0.3">
      <c r="A7527" t="s">
        <v>321</v>
      </c>
      <c r="B7527" s="1">
        <v>44427</v>
      </c>
      <c r="C7527" s="1" t="str">
        <f t="shared" si="117"/>
        <v>21231</v>
      </c>
      <c r="D7527" t="s">
        <v>250</v>
      </c>
      <c r="E7527" t="s">
        <v>120</v>
      </c>
      <c r="F7527" t="s">
        <v>115</v>
      </c>
      <c r="G7527">
        <v>44</v>
      </c>
      <c r="H7527">
        <v>1438.5</v>
      </c>
      <c r="I7527" t="s">
        <v>30</v>
      </c>
      <c r="J7527" t="str">
        <f>_xlfn.XLOOKUP(Table1_1[[#This Row],[Analyte]],[1]analyte_order!$B:$B,[1]analyte_order!$C:$C)</f>
        <v>120226-60-0</v>
      </c>
      <c r="K7527">
        <f>_xlfn.XLOOKUP(Table1_1[[#This Row],[CAS_rn]],[1]analyte_order!$C:$C,[1]analyte_order!$E:$E)</f>
        <v>25</v>
      </c>
      <c r="L7527" s="3">
        <v>0.90800000000000003</v>
      </c>
    </row>
    <row r="7528" spans="1:12" x14ac:dyDescent="0.3">
      <c r="A7528" t="s">
        <v>321</v>
      </c>
      <c r="B7528" s="1">
        <v>44427</v>
      </c>
      <c r="C7528" s="1" t="str">
        <f t="shared" si="117"/>
        <v>21231</v>
      </c>
      <c r="D7528" t="s">
        <v>250</v>
      </c>
      <c r="E7528" t="s">
        <v>120</v>
      </c>
      <c r="F7528" t="s">
        <v>115</v>
      </c>
      <c r="G7528">
        <v>44</v>
      </c>
      <c r="H7528">
        <v>1438.5</v>
      </c>
      <c r="I7528" t="s">
        <v>31</v>
      </c>
      <c r="J7528" t="str">
        <f>_xlfn.XLOOKUP(Table1_1[[#This Row],[Analyte]],[1]analyte_order!$B:$B,[1]analyte_order!$C:$C)</f>
        <v>2355-31-9</v>
      </c>
      <c r="K7528">
        <f>_xlfn.XLOOKUP(Table1_1[[#This Row],[CAS_rn]],[1]analyte_order!$C:$C,[1]analyte_order!$E:$E)</f>
        <v>26</v>
      </c>
      <c r="L7528" s="3">
        <v>0.10349999999999999</v>
      </c>
    </row>
    <row r="7529" spans="1:12" x14ac:dyDescent="0.3">
      <c r="A7529" t="s">
        <v>321</v>
      </c>
      <c r="B7529" s="1">
        <v>44427</v>
      </c>
      <c r="C7529" s="1" t="str">
        <f t="shared" si="117"/>
        <v>21231</v>
      </c>
      <c r="D7529" t="s">
        <v>250</v>
      </c>
      <c r="E7529" t="s">
        <v>120</v>
      </c>
      <c r="F7529" t="s">
        <v>115</v>
      </c>
      <c r="G7529">
        <v>44</v>
      </c>
      <c r="H7529">
        <v>1438.5</v>
      </c>
      <c r="I7529" t="s">
        <v>32</v>
      </c>
      <c r="J7529" t="str">
        <f>_xlfn.XLOOKUP(Table1_1[[#This Row],[Analyte]],[1]analyte_order!$B:$B,[1]analyte_order!$C:$C)</f>
        <v>2991-50-6</v>
      </c>
      <c r="K7529">
        <f>_xlfn.XLOOKUP(Table1_1[[#This Row],[CAS_rn]],[1]analyte_order!$C:$C,[1]analyte_order!$E:$E)</f>
        <v>27</v>
      </c>
      <c r="L7529" s="3">
        <v>4.1450000000000001E-2</v>
      </c>
    </row>
    <row r="7530" spans="1:12" x14ac:dyDescent="0.3">
      <c r="A7530" t="s">
        <v>321</v>
      </c>
      <c r="B7530" s="1">
        <v>44427</v>
      </c>
      <c r="C7530" s="1" t="str">
        <f t="shared" si="117"/>
        <v>21231</v>
      </c>
      <c r="D7530" t="s">
        <v>250</v>
      </c>
      <c r="E7530" t="s">
        <v>120</v>
      </c>
      <c r="F7530" t="s">
        <v>115</v>
      </c>
      <c r="G7530">
        <v>44</v>
      </c>
      <c r="H7530">
        <v>1438.5</v>
      </c>
      <c r="I7530" t="s">
        <v>33</v>
      </c>
      <c r="J7530" t="str">
        <f>_xlfn.XLOOKUP(Table1_1[[#This Row],[Analyte]],[1]analyte_order!$B:$B,[1]analyte_order!$C:$C)</f>
        <v>754-91-6</v>
      </c>
      <c r="K7530">
        <f>_xlfn.XLOOKUP(Table1_1[[#This Row],[CAS_rn]],[1]analyte_order!$C:$C,[1]analyte_order!$E:$E)</f>
        <v>28</v>
      </c>
      <c r="L7530" s="3">
        <v>0.25900000000000001</v>
      </c>
    </row>
    <row r="7531" spans="1:12" x14ac:dyDescent="0.3">
      <c r="A7531" t="s">
        <v>321</v>
      </c>
      <c r="B7531" s="1">
        <v>44427</v>
      </c>
      <c r="C7531" s="1" t="str">
        <f t="shared" si="117"/>
        <v>21231</v>
      </c>
      <c r="D7531" t="s">
        <v>250</v>
      </c>
      <c r="E7531" t="s">
        <v>120</v>
      </c>
      <c r="F7531" t="s">
        <v>115</v>
      </c>
      <c r="G7531">
        <v>44</v>
      </c>
      <c r="H7531">
        <v>1438.5</v>
      </c>
      <c r="I7531" t="s">
        <v>34</v>
      </c>
      <c r="J7531" t="str">
        <f>_xlfn.XLOOKUP(Table1_1[[#This Row],[Analyte]],[1]analyte_order!$B:$B,[1]analyte_order!$C:$C)</f>
        <v>2806-24-8</v>
      </c>
      <c r="K7531">
        <f>_xlfn.XLOOKUP(Table1_1[[#This Row],[CAS_rn]],[1]analyte_order!$C:$C,[1]analyte_order!$E:$E)</f>
        <v>29</v>
      </c>
      <c r="L7531" s="3">
        <v>0.10349999999999999</v>
      </c>
    </row>
    <row r="7532" spans="1:12" x14ac:dyDescent="0.3">
      <c r="A7532" t="s">
        <v>321</v>
      </c>
      <c r="B7532" s="1">
        <v>44427</v>
      </c>
      <c r="C7532" s="1" t="str">
        <f t="shared" si="117"/>
        <v>21231</v>
      </c>
      <c r="D7532" t="s">
        <v>250</v>
      </c>
      <c r="E7532" t="s">
        <v>120</v>
      </c>
      <c r="F7532" t="s">
        <v>115</v>
      </c>
      <c r="G7532">
        <v>44</v>
      </c>
      <c r="H7532">
        <v>1438.5</v>
      </c>
      <c r="I7532" t="s">
        <v>35</v>
      </c>
      <c r="J7532" t="str">
        <f>_xlfn.XLOOKUP(Table1_1[[#This Row],[Analyte]],[1]analyte_order!$B:$B,[1]analyte_order!$C:$C)</f>
        <v>31506-32-8</v>
      </c>
      <c r="K7532">
        <f>_xlfn.XLOOKUP(Table1_1[[#This Row],[CAS_rn]],[1]analyte_order!$C:$C,[1]analyte_order!$E:$E)</f>
        <v>30</v>
      </c>
      <c r="L7532" s="3">
        <v>0.20749999999999999</v>
      </c>
    </row>
    <row r="7533" spans="1:12" x14ac:dyDescent="0.3">
      <c r="A7533" t="s">
        <v>321</v>
      </c>
      <c r="B7533" s="1">
        <v>44427</v>
      </c>
      <c r="C7533" s="1" t="str">
        <f t="shared" si="117"/>
        <v>21231</v>
      </c>
      <c r="D7533" t="s">
        <v>250</v>
      </c>
      <c r="E7533" t="s">
        <v>120</v>
      </c>
      <c r="F7533" t="s">
        <v>115</v>
      </c>
      <c r="G7533">
        <v>44</v>
      </c>
      <c r="H7533">
        <v>1438.5</v>
      </c>
      <c r="I7533" t="s">
        <v>36</v>
      </c>
      <c r="J7533" t="str">
        <f>_xlfn.XLOOKUP(Table1_1[[#This Row],[Analyte]],[1]analyte_order!$B:$B,[1]analyte_order!$C:$C)</f>
        <v>4151-50-2</v>
      </c>
      <c r="K7533">
        <f>_xlfn.XLOOKUP(Table1_1[[#This Row],[CAS_rn]],[1]analyte_order!$C:$C,[1]analyte_order!$E:$E)</f>
        <v>31</v>
      </c>
      <c r="L7533" s="3">
        <v>4.1450000000000001E-2</v>
      </c>
    </row>
    <row r="7534" spans="1:12" x14ac:dyDescent="0.3">
      <c r="A7534" t="s">
        <v>321</v>
      </c>
      <c r="B7534" s="1">
        <v>44427</v>
      </c>
      <c r="C7534" s="1" t="str">
        <f t="shared" si="117"/>
        <v>21231</v>
      </c>
      <c r="D7534" t="s">
        <v>250</v>
      </c>
      <c r="E7534" t="s">
        <v>120</v>
      </c>
      <c r="F7534" t="s">
        <v>115</v>
      </c>
      <c r="G7534">
        <v>44</v>
      </c>
      <c r="H7534">
        <v>1438.5</v>
      </c>
      <c r="I7534" t="s">
        <v>37</v>
      </c>
      <c r="J7534" t="str">
        <f>_xlfn.XLOOKUP(Table1_1[[#This Row],[Analyte]],[1]analyte_order!$B:$B,[1]analyte_order!$C:$C)</f>
        <v>13252-13-6</v>
      </c>
      <c r="K7534">
        <f>_xlfn.XLOOKUP(Table1_1[[#This Row],[CAS_rn]],[1]analyte_order!$C:$C,[1]analyte_order!$E:$E)</f>
        <v>34</v>
      </c>
      <c r="L7534" s="3">
        <v>4.1450000000000001E-2</v>
      </c>
    </row>
    <row r="7535" spans="1:12" x14ac:dyDescent="0.3">
      <c r="A7535" t="s">
        <v>321</v>
      </c>
      <c r="B7535" s="1">
        <v>44427</v>
      </c>
      <c r="C7535" s="1" t="str">
        <f t="shared" si="117"/>
        <v>21231</v>
      </c>
      <c r="D7535" t="s">
        <v>250</v>
      </c>
      <c r="E7535" t="s">
        <v>120</v>
      </c>
      <c r="F7535" t="s">
        <v>115</v>
      </c>
      <c r="G7535">
        <v>44</v>
      </c>
      <c r="H7535">
        <v>1438.5</v>
      </c>
      <c r="I7535" t="s">
        <v>38</v>
      </c>
      <c r="J7535" t="str">
        <f>_xlfn.XLOOKUP(Table1_1[[#This Row],[Analyte]],[1]analyte_order!$B:$B,[1]analyte_order!$C:$C)</f>
        <v>919005-14-4</v>
      </c>
      <c r="K7535">
        <f>_xlfn.XLOOKUP(Table1_1[[#This Row],[CAS_rn]],[1]analyte_order!$C:$C,[1]analyte_order!$E:$E)</f>
        <v>35</v>
      </c>
      <c r="L7535" s="3">
        <v>4.1450000000000001E-2</v>
      </c>
    </row>
    <row r="7536" spans="1:12" x14ac:dyDescent="0.3">
      <c r="A7536" t="s">
        <v>321</v>
      </c>
      <c r="B7536" s="1">
        <v>44427</v>
      </c>
      <c r="C7536" s="1" t="str">
        <f t="shared" si="117"/>
        <v>21231</v>
      </c>
      <c r="D7536" t="s">
        <v>250</v>
      </c>
      <c r="E7536" t="s">
        <v>120</v>
      </c>
      <c r="F7536" t="s">
        <v>115</v>
      </c>
      <c r="G7536">
        <v>44</v>
      </c>
      <c r="H7536">
        <v>1438.5</v>
      </c>
      <c r="I7536" t="s">
        <v>39</v>
      </c>
      <c r="J7536" t="str">
        <f>_xlfn.XLOOKUP(Table1_1[[#This Row],[Analyte]],[1]analyte_order!$B:$B,[1]analyte_order!$C:$C)</f>
        <v>756426-58-1</v>
      </c>
      <c r="K7536">
        <f>_xlfn.XLOOKUP(Table1_1[[#This Row],[CAS_rn]],[1]analyte_order!$C:$C,[1]analyte_order!$E:$E)</f>
        <v>36</v>
      </c>
      <c r="L7536" s="3">
        <v>0.20749999999999999</v>
      </c>
    </row>
    <row r="7537" spans="1:12" x14ac:dyDescent="0.3">
      <c r="A7537" t="s">
        <v>321</v>
      </c>
      <c r="B7537" s="1">
        <v>44427</v>
      </c>
      <c r="C7537" s="1" t="str">
        <f t="shared" si="117"/>
        <v>21231</v>
      </c>
      <c r="D7537" t="s">
        <v>250</v>
      </c>
      <c r="E7537" t="s">
        <v>120</v>
      </c>
      <c r="F7537" t="s">
        <v>115</v>
      </c>
      <c r="G7537">
        <v>44</v>
      </c>
      <c r="H7537">
        <v>1438.5</v>
      </c>
      <c r="I7537" t="s">
        <v>40</v>
      </c>
      <c r="J7537" t="str">
        <f>_xlfn.XLOOKUP(Table1_1[[#This Row],[Analyte]],[1]analyte_order!$B:$B,[1]analyte_order!$C:$C)</f>
        <v>763051-92-9</v>
      </c>
      <c r="K7537">
        <f>_xlfn.XLOOKUP(Table1_1[[#This Row],[CAS_rn]],[1]analyte_order!$C:$C,[1]analyte_order!$E:$E)</f>
        <v>37</v>
      </c>
      <c r="L7537" s="3">
        <v>0.20749999999999999</v>
      </c>
    </row>
    <row r="7538" spans="1:12" x14ac:dyDescent="0.3">
      <c r="A7538" t="s">
        <v>321</v>
      </c>
      <c r="B7538" s="1">
        <v>44427</v>
      </c>
      <c r="C7538" s="1" t="str">
        <f t="shared" si="117"/>
        <v>21231</v>
      </c>
      <c r="D7538" t="s">
        <v>250</v>
      </c>
      <c r="E7538" t="s">
        <v>120</v>
      </c>
      <c r="F7538" t="s">
        <v>115</v>
      </c>
      <c r="G7538">
        <v>44</v>
      </c>
      <c r="H7538">
        <v>1438.5</v>
      </c>
      <c r="I7538" t="s">
        <v>41</v>
      </c>
      <c r="J7538" t="str">
        <f>_xlfn.XLOOKUP(Table1_1[[#This Row],[Analyte]],[1]analyte_order!$B:$B,[1]analyte_order!$C:$C)</f>
        <v>356-02-5</v>
      </c>
      <c r="K7538">
        <f>_xlfn.XLOOKUP(Table1_1[[#This Row],[CAS_rn]],[1]analyte_order!$C:$C,[1]analyte_order!$E:$E)</f>
        <v>38</v>
      </c>
      <c r="L7538" s="3">
        <v>0.41449999999999998</v>
      </c>
    </row>
    <row r="7539" spans="1:12" x14ac:dyDescent="0.3">
      <c r="A7539" t="s">
        <v>321</v>
      </c>
      <c r="B7539" s="1">
        <v>44427</v>
      </c>
      <c r="C7539" s="1" t="str">
        <f t="shared" si="117"/>
        <v>21231</v>
      </c>
      <c r="D7539" t="s">
        <v>250</v>
      </c>
      <c r="E7539" t="s">
        <v>120</v>
      </c>
      <c r="F7539" t="s">
        <v>115</v>
      </c>
      <c r="G7539">
        <v>44</v>
      </c>
      <c r="H7539">
        <v>1438.5</v>
      </c>
      <c r="I7539" t="s">
        <v>42</v>
      </c>
      <c r="J7539" t="str">
        <f>_xlfn.XLOOKUP(Table1_1[[#This Row],[Analyte]],[1]analyte_order!$B:$B,[1]analyte_order!$C:$C)</f>
        <v>914637-49-3</v>
      </c>
      <c r="K7539">
        <f>_xlfn.XLOOKUP(Table1_1[[#This Row],[CAS_rn]],[1]analyte_order!$C:$C,[1]analyte_order!$E:$E)</f>
        <v>39</v>
      </c>
      <c r="L7539" s="3">
        <v>0.20749999999999999</v>
      </c>
    </row>
    <row r="7540" spans="1:12" x14ac:dyDescent="0.3">
      <c r="A7540" t="s">
        <v>321</v>
      </c>
      <c r="B7540" s="1">
        <v>44427</v>
      </c>
      <c r="C7540" s="1" t="str">
        <f t="shared" si="117"/>
        <v>21231</v>
      </c>
      <c r="D7540" t="s">
        <v>250</v>
      </c>
      <c r="E7540" t="s">
        <v>120</v>
      </c>
      <c r="F7540" t="s">
        <v>115</v>
      </c>
      <c r="G7540">
        <v>44</v>
      </c>
      <c r="H7540">
        <v>1438.5</v>
      </c>
      <c r="I7540" t="s">
        <v>43</v>
      </c>
      <c r="J7540" t="str">
        <f>_xlfn.XLOOKUP(Table1_1[[#This Row],[Analyte]],[1]analyte_order!$B:$B,[1]analyte_order!$C:$C)</f>
        <v>812-70-4</v>
      </c>
      <c r="K7540">
        <f>_xlfn.XLOOKUP(Table1_1[[#This Row],[CAS_rn]],[1]analyte_order!$C:$C,[1]analyte_order!$E:$E)</f>
        <v>40</v>
      </c>
      <c r="L7540" s="3">
        <v>0.23300000000000001</v>
      </c>
    </row>
    <row r="7541" spans="1:12" x14ac:dyDescent="0.3">
      <c r="A7541" t="s">
        <v>321</v>
      </c>
      <c r="B7541" s="1">
        <v>44427</v>
      </c>
      <c r="C7541" s="1" t="str">
        <f t="shared" si="117"/>
        <v>21231</v>
      </c>
      <c r="D7541" t="s">
        <v>250</v>
      </c>
      <c r="E7541" t="s">
        <v>120</v>
      </c>
      <c r="F7541" t="s">
        <v>115</v>
      </c>
      <c r="G7541">
        <v>44</v>
      </c>
      <c r="H7541">
        <v>1438.5</v>
      </c>
      <c r="I7541" t="s">
        <v>44</v>
      </c>
      <c r="J7541" t="str">
        <f>_xlfn.XLOOKUP(Table1_1[[#This Row],[Analyte]],[1]analyte_order!$B:$B,[1]analyte_order!$C:$C)</f>
        <v>53826-12-3</v>
      </c>
      <c r="K7541">
        <f>_xlfn.XLOOKUP(Table1_1[[#This Row],[CAS_rn]],[1]analyte_order!$C:$C,[1]analyte_order!$E:$E)</f>
        <v>41</v>
      </c>
      <c r="L7541" s="3">
        <v>0.10349999999999999</v>
      </c>
    </row>
    <row r="7542" spans="1:12" x14ac:dyDescent="0.3">
      <c r="A7542" t="s">
        <v>321</v>
      </c>
      <c r="B7542" s="1">
        <v>44427</v>
      </c>
      <c r="C7542" s="1" t="str">
        <f t="shared" si="117"/>
        <v>21231</v>
      </c>
      <c r="D7542" t="s">
        <v>250</v>
      </c>
      <c r="E7542" t="s">
        <v>120</v>
      </c>
      <c r="F7542" t="s">
        <v>115</v>
      </c>
      <c r="G7542">
        <v>44</v>
      </c>
      <c r="H7542">
        <v>1438.5</v>
      </c>
      <c r="I7542" t="s">
        <v>45</v>
      </c>
      <c r="J7542" t="str">
        <f>_xlfn.XLOOKUP(Table1_1[[#This Row],[Analyte]],[1]analyte_order!$B:$B,[1]analyte_order!$C:$C)</f>
        <v>27854-31-5</v>
      </c>
      <c r="K7542">
        <f>_xlfn.XLOOKUP(Table1_1[[#This Row],[CAS_rn]],[1]analyte_order!$C:$C,[1]analyte_order!$E:$E)</f>
        <v>42</v>
      </c>
      <c r="L7542" s="3">
        <v>2.0499999999999998</v>
      </c>
    </row>
    <row r="7543" spans="1:12" x14ac:dyDescent="0.3">
      <c r="A7543" t="s">
        <v>321</v>
      </c>
      <c r="B7543" s="1">
        <v>44427</v>
      </c>
      <c r="C7543" s="1" t="str">
        <f t="shared" si="117"/>
        <v>21231</v>
      </c>
      <c r="D7543" t="s">
        <v>250</v>
      </c>
      <c r="E7543" t="s">
        <v>120</v>
      </c>
      <c r="F7543" t="s">
        <v>115</v>
      </c>
      <c r="G7543">
        <v>44</v>
      </c>
      <c r="H7543">
        <v>1438.5</v>
      </c>
      <c r="I7543" t="s">
        <v>46</v>
      </c>
      <c r="J7543" t="str">
        <f>_xlfn.XLOOKUP(Table1_1[[#This Row],[Analyte]],[1]analyte_order!$B:$B,[1]analyte_order!$C:$C)</f>
        <v>53826-13-4</v>
      </c>
      <c r="K7543">
        <f>_xlfn.XLOOKUP(Table1_1[[#This Row],[CAS_rn]],[1]analyte_order!$C:$C,[1]analyte_order!$E:$E)</f>
        <v>43</v>
      </c>
      <c r="L7543" s="3">
        <v>0.93</v>
      </c>
    </row>
    <row r="7544" spans="1:12" x14ac:dyDescent="0.3">
      <c r="A7544" t="s">
        <v>321</v>
      </c>
      <c r="B7544" s="1">
        <v>44427</v>
      </c>
      <c r="C7544" s="1" t="str">
        <f t="shared" si="117"/>
        <v>21231</v>
      </c>
      <c r="D7544" t="s">
        <v>250</v>
      </c>
      <c r="E7544" t="s">
        <v>120</v>
      </c>
      <c r="F7544" t="s">
        <v>115</v>
      </c>
      <c r="G7544">
        <v>44</v>
      </c>
      <c r="H7544">
        <v>1438.5</v>
      </c>
      <c r="I7544" t="s">
        <v>47</v>
      </c>
      <c r="J7544" t="str">
        <f>_xlfn.XLOOKUP(Table1_1[[#This Row],[Analyte]],[1]analyte_order!$B:$B,[1]analyte_order!$C:$C)</f>
        <v>161094-75-3</v>
      </c>
      <c r="K7544">
        <f>_xlfn.XLOOKUP(Table1_1[[#This Row],[CAS_rn]],[1]analyte_order!$C:$C,[1]analyte_order!$E:$E)</f>
        <v>44</v>
      </c>
      <c r="L7544" s="3">
        <v>4.1450000000000001E-2</v>
      </c>
    </row>
    <row r="7545" spans="1:12" x14ac:dyDescent="0.3">
      <c r="A7545" t="s">
        <v>321</v>
      </c>
      <c r="B7545" s="1">
        <v>44427</v>
      </c>
      <c r="C7545" s="1" t="str">
        <f t="shared" si="117"/>
        <v>21231</v>
      </c>
      <c r="D7545" t="s">
        <v>250</v>
      </c>
      <c r="E7545" t="s">
        <v>120</v>
      </c>
      <c r="F7545" t="s">
        <v>115</v>
      </c>
      <c r="G7545">
        <v>44</v>
      </c>
      <c r="H7545">
        <v>1438.5</v>
      </c>
      <c r="I7545" t="s">
        <v>48</v>
      </c>
      <c r="J7545" t="str">
        <f>_xlfn.XLOOKUP(Table1_1[[#This Row],[Analyte]],[1]analyte_order!$B:$B,[1]analyte_order!$C:$C)</f>
        <v>70887-84-2</v>
      </c>
      <c r="K7545">
        <f>_xlfn.XLOOKUP(Table1_1[[#This Row],[CAS_rn]],[1]analyte_order!$C:$C,[1]analyte_order!$E:$E)</f>
        <v>45</v>
      </c>
      <c r="L7545" s="3">
        <v>4.1450000000000001E-2</v>
      </c>
    </row>
    <row r="7546" spans="1:12" x14ac:dyDescent="0.3">
      <c r="A7546" t="s">
        <v>321</v>
      </c>
      <c r="B7546" s="1">
        <v>44427</v>
      </c>
      <c r="C7546" s="1" t="str">
        <f t="shared" si="117"/>
        <v>21231</v>
      </c>
      <c r="D7546" t="s">
        <v>250</v>
      </c>
      <c r="E7546" t="s">
        <v>120</v>
      </c>
      <c r="F7546" t="s">
        <v>115</v>
      </c>
      <c r="G7546">
        <v>44</v>
      </c>
      <c r="H7546">
        <v>1438.5</v>
      </c>
      <c r="I7546" t="s">
        <v>49</v>
      </c>
      <c r="J7546" t="str">
        <f>_xlfn.XLOOKUP(Table1_1[[#This Row],[Analyte]],[1]analyte_order!$B:$B,[1]analyte_order!$C:$C)</f>
        <v>57677-95-9</v>
      </c>
      <c r="K7546">
        <f>_xlfn.XLOOKUP(Table1_1[[#This Row],[CAS_rn]],[1]analyte_order!$C:$C,[1]analyte_order!$E:$E)</f>
        <v>46</v>
      </c>
      <c r="L7546" s="3">
        <v>4.1450000000000001E-2</v>
      </c>
    </row>
    <row r="7547" spans="1:12" x14ac:dyDescent="0.3">
      <c r="A7547" t="s">
        <v>321</v>
      </c>
      <c r="B7547" s="1">
        <v>44427</v>
      </c>
      <c r="C7547" s="1" t="str">
        <f t="shared" si="117"/>
        <v>21231</v>
      </c>
      <c r="D7547" t="s">
        <v>250</v>
      </c>
      <c r="E7547" t="s">
        <v>120</v>
      </c>
      <c r="F7547" t="s">
        <v>115</v>
      </c>
      <c r="G7547">
        <v>44</v>
      </c>
      <c r="H7547">
        <v>1438.5</v>
      </c>
      <c r="I7547" t="s">
        <v>50</v>
      </c>
      <c r="J7547" t="str">
        <f>_xlfn.XLOOKUP(Table1_1[[#This Row],[Analyte]],[1]analyte_order!$B:$B,[1]analyte_order!$C:$C)</f>
        <v>30334-69-1</v>
      </c>
      <c r="K7547">
        <f>_xlfn.XLOOKUP(Table1_1[[#This Row],[CAS_rn]],[1]analyte_order!$C:$C,[1]analyte_order!$E:$E)</f>
        <v>51</v>
      </c>
      <c r="L7547" s="3">
        <v>0.64900000000000002</v>
      </c>
    </row>
    <row r="7548" spans="1:12" x14ac:dyDescent="0.3">
      <c r="A7548" t="s">
        <v>321</v>
      </c>
      <c r="B7548" s="1">
        <v>44427</v>
      </c>
      <c r="C7548" s="1" t="str">
        <f t="shared" si="117"/>
        <v>21231</v>
      </c>
      <c r="D7548" t="s">
        <v>250</v>
      </c>
      <c r="E7548" t="s">
        <v>120</v>
      </c>
      <c r="F7548" t="s">
        <v>115</v>
      </c>
      <c r="G7548">
        <v>44</v>
      </c>
      <c r="H7548">
        <v>1438.5</v>
      </c>
      <c r="I7548" t="s">
        <v>51</v>
      </c>
      <c r="J7548" t="str">
        <f>_xlfn.XLOOKUP(Table1_1[[#This Row],[Analyte]],[1]analyte_order!$B:$B,[1]analyte_order!$C:$C)</f>
        <v>41997-13-1</v>
      </c>
      <c r="K7548">
        <f>_xlfn.XLOOKUP(Table1_1[[#This Row],[CAS_rn]],[1]analyte_order!$C:$C,[1]analyte_order!$E:$E)</f>
        <v>52</v>
      </c>
      <c r="L7548" s="3">
        <v>0.46550000000000002</v>
      </c>
    </row>
    <row r="7549" spans="1:12" x14ac:dyDescent="0.3">
      <c r="A7549" t="s">
        <v>321</v>
      </c>
      <c r="B7549" s="1">
        <v>44427</v>
      </c>
      <c r="C7549" s="1" t="str">
        <f t="shared" si="117"/>
        <v>21231</v>
      </c>
      <c r="D7549" t="s">
        <v>250</v>
      </c>
      <c r="E7549" t="s">
        <v>120</v>
      </c>
      <c r="F7549" t="s">
        <v>115</v>
      </c>
      <c r="G7549">
        <v>44</v>
      </c>
      <c r="H7549">
        <v>1438.5</v>
      </c>
      <c r="I7549" t="s">
        <v>52</v>
      </c>
      <c r="J7549" t="str">
        <f>_xlfn.XLOOKUP(Table1_1[[#This Row],[Analyte]],[1]analyte_order!$B:$B,[1]analyte_order!$C:$C)</f>
        <v>423-41-6</v>
      </c>
      <c r="K7549">
        <f>_xlfn.XLOOKUP(Table1_1[[#This Row],[CAS_rn]],[1]analyte_order!$C:$C,[1]analyte_order!$E:$E)</f>
        <v>53</v>
      </c>
      <c r="L7549" s="3">
        <v>0.20749999999999999</v>
      </c>
    </row>
    <row r="7550" spans="1:12" x14ac:dyDescent="0.3">
      <c r="A7550" t="s">
        <v>321</v>
      </c>
      <c r="B7550" s="1">
        <v>44427</v>
      </c>
      <c r="C7550" s="1" t="str">
        <f t="shared" si="117"/>
        <v>21231</v>
      </c>
      <c r="D7550" t="s">
        <v>250</v>
      </c>
      <c r="E7550" t="s">
        <v>120</v>
      </c>
      <c r="F7550" t="s">
        <v>115</v>
      </c>
      <c r="G7550">
        <v>44</v>
      </c>
      <c r="H7550">
        <v>1438.5</v>
      </c>
      <c r="I7550" t="s">
        <v>53</v>
      </c>
      <c r="J7550" t="str">
        <f>_xlfn.XLOOKUP(Table1_1[[#This Row],[Analyte]],[1]analyte_order!$B:$B,[1]analyte_order!$C:$C)</f>
        <v>777011-38-8</v>
      </c>
      <c r="K7550">
        <f>_xlfn.XLOOKUP(Table1_1[[#This Row],[CAS_rn]],[1]analyte_order!$C:$C,[1]analyte_order!$E:$E)</f>
        <v>54</v>
      </c>
      <c r="L7550" s="3">
        <v>0.89100000000000001</v>
      </c>
    </row>
    <row r="7551" spans="1:12" x14ac:dyDescent="0.3">
      <c r="A7551" t="s">
        <v>321</v>
      </c>
      <c r="B7551" s="1">
        <v>44427</v>
      </c>
      <c r="C7551" s="1" t="str">
        <f t="shared" si="117"/>
        <v>21231</v>
      </c>
      <c r="D7551" t="s">
        <v>250</v>
      </c>
      <c r="E7551" t="s">
        <v>120</v>
      </c>
      <c r="F7551" t="s">
        <v>115</v>
      </c>
      <c r="G7551">
        <v>44</v>
      </c>
      <c r="H7551">
        <v>1438.5</v>
      </c>
      <c r="I7551" t="s">
        <v>54</v>
      </c>
      <c r="J7551" t="str">
        <f>_xlfn.XLOOKUP(Table1_1[[#This Row],[Analyte]],[1]analyte_order!$B:$B,[1]analyte_order!$C:$C)</f>
        <v>646-83-3</v>
      </c>
      <c r="K7551">
        <f>_xlfn.XLOOKUP(Table1_1[[#This Row],[CAS_rn]],[1]analyte_order!$C:$C,[1]analyte_order!$E:$E)</f>
        <v>55</v>
      </c>
      <c r="L7551" s="3">
        <v>4.1450000000000001E-2</v>
      </c>
    </row>
    <row r="7552" spans="1:12" x14ac:dyDescent="0.3">
      <c r="A7552" t="s">
        <v>321</v>
      </c>
      <c r="B7552" s="1">
        <v>44427</v>
      </c>
      <c r="C7552" s="1" t="str">
        <f t="shared" si="117"/>
        <v>21231</v>
      </c>
      <c r="D7552" t="s">
        <v>250</v>
      </c>
      <c r="E7552" t="s">
        <v>120</v>
      </c>
      <c r="F7552" t="s">
        <v>115</v>
      </c>
      <c r="G7552">
        <v>44</v>
      </c>
      <c r="H7552">
        <v>1438.5</v>
      </c>
      <c r="I7552" t="s">
        <v>55</v>
      </c>
      <c r="J7552" t="str">
        <f>_xlfn.XLOOKUP(Table1_1[[#This Row],[Analyte]],[1]analyte_order!$B:$B,[1]analyte_order!$C:$C)</f>
        <v>678-41-1</v>
      </c>
      <c r="K7552">
        <f>_xlfn.XLOOKUP(Table1_1[[#This Row],[CAS_rn]],[1]analyte_order!$C:$C,[1]analyte_order!$E:$E)</f>
        <v>56</v>
      </c>
      <c r="L7552" s="3">
        <v>4.1450000000000001E-2</v>
      </c>
    </row>
    <row r="7553" spans="1:12" x14ac:dyDescent="0.3">
      <c r="A7553" t="s">
        <v>321</v>
      </c>
      <c r="B7553" s="1">
        <v>44427</v>
      </c>
      <c r="C7553" s="1" t="str">
        <f t="shared" si="117"/>
        <v>21231</v>
      </c>
      <c r="D7553" t="s">
        <v>250</v>
      </c>
      <c r="E7553" t="s">
        <v>120</v>
      </c>
      <c r="F7553" t="s">
        <v>115</v>
      </c>
      <c r="G7553">
        <v>44</v>
      </c>
      <c r="H7553">
        <v>1438.5</v>
      </c>
      <c r="I7553" t="s">
        <v>56</v>
      </c>
      <c r="J7553" t="str">
        <f>_xlfn.XLOOKUP(Table1_1[[#This Row],[Analyte]],[1]analyte_order!$B:$B,[1]analyte_order!$C:$C)</f>
        <v>2965-52-8</v>
      </c>
      <c r="K7553">
        <f>_xlfn.XLOOKUP(Table1_1[[#This Row],[CAS_rn]],[1]analyte_order!$C:$C,[1]analyte_order!$E:$E)</f>
        <v>57</v>
      </c>
      <c r="L7553" s="3">
        <v>4.1450000000000001E-2</v>
      </c>
    </row>
    <row r="7554" spans="1:12" x14ac:dyDescent="0.3">
      <c r="A7554" t="s">
        <v>322</v>
      </c>
      <c r="B7554" s="1">
        <v>44427</v>
      </c>
      <c r="C7554" s="1" t="str">
        <f t="shared" ref="C7554:C7617" si="118">TEXT(B7554,"yy")&amp;TEXT((B7554-DATEVALUE("1/1/"&amp;TEXT(B7554,"yy"))+1),"000")</f>
        <v>21231</v>
      </c>
      <c r="D7554" t="s">
        <v>250</v>
      </c>
      <c r="E7554" t="s">
        <v>120</v>
      </c>
      <c r="F7554" t="s">
        <v>190</v>
      </c>
      <c r="G7554">
        <v>44</v>
      </c>
      <c r="H7554">
        <v>1438.5</v>
      </c>
      <c r="I7554" t="s">
        <v>7</v>
      </c>
      <c r="J7554" t="str">
        <f>_xlfn.XLOOKUP(Table1_1[[#This Row],[Analyte]],[1]analyte_order!$B:$B,[1]analyte_order!$C:$C)</f>
        <v>375-22-4</v>
      </c>
      <c r="K7554">
        <f>_xlfn.XLOOKUP(Table1_1[[#This Row],[CAS_rn]],[1]analyte_order!$C:$C,[1]analyte_order!$E:$E)</f>
        <v>1</v>
      </c>
      <c r="L7554" s="3">
        <v>0.126</v>
      </c>
    </row>
    <row r="7555" spans="1:12" x14ac:dyDescent="0.3">
      <c r="A7555" t="s">
        <v>322</v>
      </c>
      <c r="B7555" s="1">
        <v>44427</v>
      </c>
      <c r="C7555" s="1" t="str">
        <f t="shared" si="118"/>
        <v>21231</v>
      </c>
      <c r="D7555" t="s">
        <v>250</v>
      </c>
      <c r="E7555" t="s">
        <v>120</v>
      </c>
      <c r="F7555" t="s">
        <v>190</v>
      </c>
      <c r="G7555">
        <v>44</v>
      </c>
      <c r="H7555">
        <v>1438.5</v>
      </c>
      <c r="I7555" t="s">
        <v>8</v>
      </c>
      <c r="J7555" t="str">
        <f>_xlfn.XLOOKUP(Table1_1[[#This Row],[Analyte]],[1]analyte_order!$B:$B,[1]analyte_order!$C:$C)</f>
        <v>2706-90-3</v>
      </c>
      <c r="K7555">
        <f>_xlfn.XLOOKUP(Table1_1[[#This Row],[CAS_rn]],[1]analyte_order!$C:$C,[1]analyte_order!$E:$E)</f>
        <v>2</v>
      </c>
      <c r="L7555" s="3">
        <v>5.0500000000000003E-2</v>
      </c>
    </row>
    <row r="7556" spans="1:12" x14ac:dyDescent="0.3">
      <c r="A7556" t="s">
        <v>322</v>
      </c>
      <c r="B7556" s="1">
        <v>44427</v>
      </c>
      <c r="C7556" s="1" t="str">
        <f t="shared" si="118"/>
        <v>21231</v>
      </c>
      <c r="D7556" t="s">
        <v>250</v>
      </c>
      <c r="E7556" t="s">
        <v>120</v>
      </c>
      <c r="F7556" t="s">
        <v>190</v>
      </c>
      <c r="G7556">
        <v>44</v>
      </c>
      <c r="H7556">
        <v>1438.5</v>
      </c>
      <c r="I7556" t="s">
        <v>9</v>
      </c>
      <c r="J7556" t="str">
        <f>_xlfn.XLOOKUP(Table1_1[[#This Row],[Analyte]],[1]analyte_order!$B:$B,[1]analyte_order!$C:$C)</f>
        <v>307-24-4</v>
      </c>
      <c r="K7556">
        <f>_xlfn.XLOOKUP(Table1_1[[#This Row],[CAS_rn]],[1]analyte_order!$C:$C,[1]analyte_order!$E:$E)</f>
        <v>3</v>
      </c>
      <c r="L7556" s="3">
        <v>5.0500000000000003E-2</v>
      </c>
    </row>
    <row r="7557" spans="1:12" x14ac:dyDescent="0.3">
      <c r="A7557" t="s">
        <v>322</v>
      </c>
      <c r="B7557" s="1">
        <v>44427</v>
      </c>
      <c r="C7557" s="1" t="str">
        <f t="shared" si="118"/>
        <v>21231</v>
      </c>
      <c r="D7557" t="s">
        <v>250</v>
      </c>
      <c r="E7557" t="s">
        <v>120</v>
      </c>
      <c r="F7557" t="s">
        <v>190</v>
      </c>
      <c r="G7557">
        <v>44</v>
      </c>
      <c r="H7557">
        <v>1438.5</v>
      </c>
      <c r="I7557" t="s">
        <v>10</v>
      </c>
      <c r="J7557" t="str">
        <f>_xlfn.XLOOKUP(Table1_1[[#This Row],[Analyte]],[1]analyte_order!$B:$B,[1]analyte_order!$C:$C)</f>
        <v>375-85-9</v>
      </c>
      <c r="K7557">
        <f>_xlfn.XLOOKUP(Table1_1[[#This Row],[CAS_rn]],[1]analyte_order!$C:$C,[1]analyte_order!$E:$E)</f>
        <v>4</v>
      </c>
      <c r="L7557" s="3">
        <v>5.0500000000000003E-2</v>
      </c>
    </row>
    <row r="7558" spans="1:12" x14ac:dyDescent="0.3">
      <c r="A7558" t="s">
        <v>322</v>
      </c>
      <c r="B7558" s="1">
        <v>44427</v>
      </c>
      <c r="C7558" s="1" t="str">
        <f t="shared" si="118"/>
        <v>21231</v>
      </c>
      <c r="D7558" t="s">
        <v>250</v>
      </c>
      <c r="E7558" t="s">
        <v>120</v>
      </c>
      <c r="F7558" t="s">
        <v>190</v>
      </c>
      <c r="G7558">
        <v>44</v>
      </c>
      <c r="H7558">
        <v>1438.5</v>
      </c>
      <c r="I7558" t="s">
        <v>11</v>
      </c>
      <c r="J7558" t="str">
        <f>_xlfn.XLOOKUP(Table1_1[[#This Row],[Analyte]],[1]analyte_order!$B:$B,[1]analyte_order!$C:$C)</f>
        <v>335-67-1</v>
      </c>
      <c r="K7558">
        <f>_xlfn.XLOOKUP(Table1_1[[#This Row],[CAS_rn]],[1]analyte_order!$C:$C,[1]analyte_order!$E:$E)</f>
        <v>5</v>
      </c>
      <c r="L7558" s="3">
        <v>5.0500000000000003E-2</v>
      </c>
    </row>
    <row r="7559" spans="1:12" x14ac:dyDescent="0.3">
      <c r="A7559" t="s">
        <v>322</v>
      </c>
      <c r="B7559" s="1">
        <v>44427</v>
      </c>
      <c r="C7559" s="1" t="str">
        <f t="shared" si="118"/>
        <v>21231</v>
      </c>
      <c r="D7559" t="s">
        <v>250</v>
      </c>
      <c r="E7559" t="s">
        <v>120</v>
      </c>
      <c r="F7559" t="s">
        <v>190</v>
      </c>
      <c r="G7559">
        <v>44</v>
      </c>
      <c r="H7559">
        <v>1438.5</v>
      </c>
      <c r="I7559" t="s">
        <v>12</v>
      </c>
      <c r="J7559" t="str">
        <f>_xlfn.XLOOKUP(Table1_1[[#This Row],[Analyte]],[1]analyte_order!$B:$B,[1]analyte_order!$C:$C)</f>
        <v>375-95-1</v>
      </c>
      <c r="K7559">
        <f>_xlfn.XLOOKUP(Table1_1[[#This Row],[CAS_rn]],[1]analyte_order!$C:$C,[1]analyte_order!$E:$E)</f>
        <v>6</v>
      </c>
      <c r="L7559" s="3">
        <v>5.0500000000000003E-2</v>
      </c>
    </row>
    <row r="7560" spans="1:12" x14ac:dyDescent="0.3">
      <c r="A7560" t="s">
        <v>322</v>
      </c>
      <c r="B7560" s="1">
        <v>44427</v>
      </c>
      <c r="C7560" s="1" t="str">
        <f t="shared" si="118"/>
        <v>21231</v>
      </c>
      <c r="D7560" t="s">
        <v>250</v>
      </c>
      <c r="E7560" t="s">
        <v>120</v>
      </c>
      <c r="F7560" t="s">
        <v>190</v>
      </c>
      <c r="G7560">
        <v>44</v>
      </c>
      <c r="H7560">
        <v>1438.5</v>
      </c>
      <c r="I7560" t="s">
        <v>19</v>
      </c>
      <c r="J7560" t="str">
        <f>_xlfn.XLOOKUP(Table1_1[[#This Row],[Analyte]],[1]analyte_order!$B:$B,[1]analyte_order!$C:$C)</f>
        <v>335-76-2</v>
      </c>
      <c r="K7560">
        <f>_xlfn.XLOOKUP(Table1_1[[#This Row],[CAS_rn]],[1]analyte_order!$C:$C,[1]analyte_order!$E:$E)</f>
        <v>7</v>
      </c>
      <c r="L7560" s="3">
        <v>9.3699999999999992</v>
      </c>
    </row>
    <row r="7561" spans="1:12" x14ac:dyDescent="0.3">
      <c r="A7561" t="s">
        <v>322</v>
      </c>
      <c r="B7561" s="1">
        <v>44427</v>
      </c>
      <c r="C7561" s="1" t="str">
        <f t="shared" si="118"/>
        <v>21231</v>
      </c>
      <c r="D7561" t="s">
        <v>250</v>
      </c>
      <c r="E7561" t="s">
        <v>120</v>
      </c>
      <c r="F7561" t="s">
        <v>190</v>
      </c>
      <c r="G7561">
        <v>44</v>
      </c>
      <c r="H7561">
        <v>1438.5</v>
      </c>
      <c r="I7561" t="s">
        <v>20</v>
      </c>
      <c r="J7561" t="str">
        <f>_xlfn.XLOOKUP(Table1_1[[#This Row],[Analyte]],[1]analyte_order!$B:$B,[1]analyte_order!$C:$C)</f>
        <v>2058-94-8</v>
      </c>
      <c r="K7561">
        <f>_xlfn.XLOOKUP(Table1_1[[#This Row],[CAS_rn]],[1]analyte_order!$C:$C,[1]analyte_order!$E:$E)</f>
        <v>8</v>
      </c>
      <c r="L7561" s="3">
        <v>18.8</v>
      </c>
    </row>
    <row r="7562" spans="1:12" x14ac:dyDescent="0.3">
      <c r="A7562" t="s">
        <v>322</v>
      </c>
      <c r="B7562" s="1">
        <v>44427</v>
      </c>
      <c r="C7562" s="1" t="str">
        <f t="shared" si="118"/>
        <v>21231</v>
      </c>
      <c r="D7562" t="s">
        <v>250</v>
      </c>
      <c r="E7562" t="s">
        <v>120</v>
      </c>
      <c r="F7562" t="s">
        <v>190</v>
      </c>
      <c r="G7562">
        <v>44</v>
      </c>
      <c r="H7562">
        <v>1438.5</v>
      </c>
      <c r="I7562" t="s">
        <v>21</v>
      </c>
      <c r="J7562" t="str">
        <f>_xlfn.XLOOKUP(Table1_1[[#This Row],[Analyte]],[1]analyte_order!$B:$B,[1]analyte_order!$C:$C)</f>
        <v>307-55-1</v>
      </c>
      <c r="K7562">
        <f>_xlfn.XLOOKUP(Table1_1[[#This Row],[CAS_rn]],[1]analyte_order!$C:$C,[1]analyte_order!$E:$E)</f>
        <v>9</v>
      </c>
      <c r="L7562" s="3">
        <v>20.399999999999999</v>
      </c>
    </row>
    <row r="7563" spans="1:12" x14ac:dyDescent="0.3">
      <c r="A7563" t="s">
        <v>322</v>
      </c>
      <c r="B7563" s="1">
        <v>44427</v>
      </c>
      <c r="C7563" s="1" t="str">
        <f t="shared" si="118"/>
        <v>21231</v>
      </c>
      <c r="D7563" t="s">
        <v>250</v>
      </c>
      <c r="E7563" t="s">
        <v>120</v>
      </c>
      <c r="F7563" t="s">
        <v>190</v>
      </c>
      <c r="G7563">
        <v>44</v>
      </c>
      <c r="H7563">
        <v>1438.5</v>
      </c>
      <c r="I7563" t="s">
        <v>22</v>
      </c>
      <c r="J7563" t="str">
        <f>_xlfn.XLOOKUP(Table1_1[[#This Row],[Analyte]],[1]analyte_order!$B:$B,[1]analyte_order!$C:$C)</f>
        <v>72629-94-8</v>
      </c>
      <c r="K7563">
        <f>_xlfn.XLOOKUP(Table1_1[[#This Row],[CAS_rn]],[1]analyte_order!$C:$C,[1]analyte_order!$E:$E)</f>
        <v>10</v>
      </c>
      <c r="L7563" s="3">
        <v>13.1</v>
      </c>
    </row>
    <row r="7564" spans="1:12" x14ac:dyDescent="0.3">
      <c r="A7564" t="s">
        <v>322</v>
      </c>
      <c r="B7564" s="1">
        <v>44427</v>
      </c>
      <c r="C7564" s="1" t="str">
        <f t="shared" si="118"/>
        <v>21231</v>
      </c>
      <c r="D7564" t="s">
        <v>250</v>
      </c>
      <c r="E7564" t="s">
        <v>120</v>
      </c>
      <c r="F7564" t="s">
        <v>190</v>
      </c>
      <c r="G7564">
        <v>44</v>
      </c>
      <c r="H7564">
        <v>1438.5</v>
      </c>
      <c r="I7564" t="s">
        <v>23</v>
      </c>
      <c r="J7564" t="str">
        <f>_xlfn.XLOOKUP(Table1_1[[#This Row],[Analyte]],[1]analyte_order!$B:$B,[1]analyte_order!$C:$C)</f>
        <v>376-06-7</v>
      </c>
      <c r="K7564">
        <f>_xlfn.XLOOKUP(Table1_1[[#This Row],[CAS_rn]],[1]analyte_order!$C:$C,[1]analyte_order!$E:$E)</f>
        <v>11</v>
      </c>
      <c r="L7564" s="3">
        <v>12.9</v>
      </c>
    </row>
    <row r="7565" spans="1:12" x14ac:dyDescent="0.3">
      <c r="A7565" t="s">
        <v>322</v>
      </c>
      <c r="B7565" s="1">
        <v>44427</v>
      </c>
      <c r="C7565" s="1" t="str">
        <f t="shared" si="118"/>
        <v>21231</v>
      </c>
      <c r="D7565" t="s">
        <v>250</v>
      </c>
      <c r="E7565" t="s">
        <v>120</v>
      </c>
      <c r="F7565" t="s">
        <v>190</v>
      </c>
      <c r="G7565">
        <v>44</v>
      </c>
      <c r="H7565">
        <v>1438.5</v>
      </c>
      <c r="I7565" t="s">
        <v>24</v>
      </c>
      <c r="J7565" t="str">
        <f>_xlfn.XLOOKUP(Table1_1[[#This Row],[Analyte]],[1]analyte_order!$B:$B,[1]analyte_order!$C:$C)</f>
        <v>67905-19-5</v>
      </c>
      <c r="K7565">
        <f>_xlfn.XLOOKUP(Table1_1[[#This Row],[CAS_rn]],[1]analyte_order!$C:$C,[1]analyte_order!$E:$E)</f>
        <v>12</v>
      </c>
      <c r="L7565" s="3">
        <v>9.2999999999999999E-2</v>
      </c>
    </row>
    <row r="7566" spans="1:12" x14ac:dyDescent="0.3">
      <c r="A7566" t="s">
        <v>322</v>
      </c>
      <c r="B7566" s="1">
        <v>44427</v>
      </c>
      <c r="C7566" s="1" t="str">
        <f t="shared" si="118"/>
        <v>21231</v>
      </c>
      <c r="D7566" t="s">
        <v>250</v>
      </c>
      <c r="E7566" t="s">
        <v>120</v>
      </c>
      <c r="F7566" t="s">
        <v>190</v>
      </c>
      <c r="G7566">
        <v>44</v>
      </c>
      <c r="H7566">
        <v>1438.5</v>
      </c>
      <c r="I7566" t="s">
        <v>13</v>
      </c>
      <c r="J7566" t="str">
        <f>_xlfn.XLOOKUP(Table1_1[[#This Row],[Analyte]],[1]analyte_order!$B:$B,[1]analyte_order!$C:$C)</f>
        <v>375-73-5</v>
      </c>
      <c r="K7566">
        <f>_xlfn.XLOOKUP(Table1_1[[#This Row],[CAS_rn]],[1]analyte_order!$C:$C,[1]analyte_order!$E:$E)</f>
        <v>14</v>
      </c>
      <c r="L7566" s="3">
        <v>5.0500000000000003E-2</v>
      </c>
    </row>
    <row r="7567" spans="1:12" x14ac:dyDescent="0.3">
      <c r="A7567" t="s">
        <v>322</v>
      </c>
      <c r="B7567" s="1">
        <v>44427</v>
      </c>
      <c r="C7567" s="1" t="str">
        <f t="shared" si="118"/>
        <v>21231</v>
      </c>
      <c r="D7567" t="s">
        <v>250</v>
      </c>
      <c r="E7567" t="s">
        <v>120</v>
      </c>
      <c r="F7567" t="s">
        <v>190</v>
      </c>
      <c r="G7567">
        <v>44</v>
      </c>
      <c r="H7567">
        <v>1438.5</v>
      </c>
      <c r="I7567" t="s">
        <v>14</v>
      </c>
      <c r="J7567" t="str">
        <f>_xlfn.XLOOKUP(Table1_1[[#This Row],[Analyte]],[1]analyte_order!$B:$B,[1]analyte_order!$C:$C)</f>
        <v>2706-91-4</v>
      </c>
      <c r="K7567">
        <f>_xlfn.XLOOKUP(Table1_1[[#This Row],[CAS_rn]],[1]analyte_order!$C:$C,[1]analyte_order!$E:$E)</f>
        <v>15</v>
      </c>
      <c r="L7567" s="3">
        <v>0.23300000000000001</v>
      </c>
    </row>
    <row r="7568" spans="1:12" x14ac:dyDescent="0.3">
      <c r="A7568" t="s">
        <v>322</v>
      </c>
      <c r="B7568" s="1">
        <v>44427</v>
      </c>
      <c r="C7568" s="1" t="str">
        <f t="shared" si="118"/>
        <v>21231</v>
      </c>
      <c r="D7568" t="s">
        <v>250</v>
      </c>
      <c r="E7568" t="s">
        <v>120</v>
      </c>
      <c r="F7568" t="s">
        <v>190</v>
      </c>
      <c r="G7568">
        <v>44</v>
      </c>
      <c r="H7568">
        <v>1438.5</v>
      </c>
      <c r="I7568" t="s">
        <v>15</v>
      </c>
      <c r="J7568" t="str">
        <f>_xlfn.XLOOKUP(Table1_1[[#This Row],[Analyte]],[1]analyte_order!$B:$B,[1]analyte_order!$C:$C)</f>
        <v>355-46-4</v>
      </c>
      <c r="K7568">
        <f>_xlfn.XLOOKUP(Table1_1[[#This Row],[CAS_rn]],[1]analyte_order!$C:$C,[1]analyte_order!$E:$E)</f>
        <v>16</v>
      </c>
      <c r="L7568" s="3">
        <v>3.17</v>
      </c>
    </row>
    <row r="7569" spans="1:12" x14ac:dyDescent="0.3">
      <c r="A7569" t="s">
        <v>322</v>
      </c>
      <c r="B7569" s="1">
        <v>44427</v>
      </c>
      <c r="C7569" s="1" t="str">
        <f t="shared" si="118"/>
        <v>21231</v>
      </c>
      <c r="D7569" t="s">
        <v>250</v>
      </c>
      <c r="E7569" t="s">
        <v>120</v>
      </c>
      <c r="F7569" t="s">
        <v>190</v>
      </c>
      <c r="G7569">
        <v>44</v>
      </c>
      <c r="H7569">
        <v>1438.5</v>
      </c>
      <c r="I7569" t="s">
        <v>16</v>
      </c>
      <c r="J7569" t="str">
        <f>_xlfn.XLOOKUP(Table1_1[[#This Row],[Analyte]],[1]analyte_order!$B:$B,[1]analyte_order!$C:$C)</f>
        <v>375-92-8</v>
      </c>
      <c r="K7569">
        <f>_xlfn.XLOOKUP(Table1_1[[#This Row],[CAS_rn]],[1]analyte_order!$C:$C,[1]analyte_order!$E:$E)</f>
        <v>17</v>
      </c>
      <c r="L7569" s="3">
        <v>2.38</v>
      </c>
    </row>
    <row r="7570" spans="1:12" x14ac:dyDescent="0.3">
      <c r="A7570" t="s">
        <v>322</v>
      </c>
      <c r="B7570" s="1">
        <v>44427</v>
      </c>
      <c r="C7570" s="1" t="str">
        <f t="shared" si="118"/>
        <v>21231</v>
      </c>
      <c r="D7570" t="s">
        <v>250</v>
      </c>
      <c r="E7570" t="s">
        <v>120</v>
      </c>
      <c r="F7570" t="s">
        <v>190</v>
      </c>
      <c r="G7570">
        <v>44</v>
      </c>
      <c r="H7570">
        <v>1438.5</v>
      </c>
      <c r="I7570" t="s">
        <v>17</v>
      </c>
      <c r="J7570" t="str">
        <f>_xlfn.XLOOKUP(Table1_1[[#This Row],[Analyte]],[1]analyte_order!$B:$B,[1]analyte_order!$C:$C)</f>
        <v>1763-23-1</v>
      </c>
      <c r="K7570">
        <f>_xlfn.XLOOKUP(Table1_1[[#This Row],[CAS_rn]],[1]analyte_order!$C:$C,[1]analyte_order!$E:$E)</f>
        <v>18</v>
      </c>
      <c r="L7570" s="3">
        <v>4520</v>
      </c>
    </row>
    <row r="7571" spans="1:12" x14ac:dyDescent="0.3">
      <c r="A7571" t="s">
        <v>322</v>
      </c>
      <c r="B7571" s="1">
        <v>44427</v>
      </c>
      <c r="C7571" s="1" t="str">
        <f t="shared" si="118"/>
        <v>21231</v>
      </c>
      <c r="D7571" t="s">
        <v>250</v>
      </c>
      <c r="E7571" t="s">
        <v>120</v>
      </c>
      <c r="F7571" t="s">
        <v>190</v>
      </c>
      <c r="G7571">
        <v>44</v>
      </c>
      <c r="H7571">
        <v>1438.5</v>
      </c>
      <c r="I7571" t="s">
        <v>25</v>
      </c>
      <c r="J7571" t="str">
        <f>_xlfn.XLOOKUP(Table1_1[[#This Row],[Analyte]],[1]analyte_order!$B:$B,[1]analyte_order!$C:$C)</f>
        <v>68259-12-1</v>
      </c>
      <c r="K7571">
        <f>_xlfn.XLOOKUP(Table1_1[[#This Row],[CAS_rn]],[1]analyte_order!$C:$C,[1]analyte_order!$E:$E)</f>
        <v>19</v>
      </c>
      <c r="L7571" s="3">
        <v>34.9</v>
      </c>
    </row>
    <row r="7572" spans="1:12" x14ac:dyDescent="0.3">
      <c r="A7572" t="s">
        <v>322</v>
      </c>
      <c r="B7572" s="1">
        <v>44427</v>
      </c>
      <c r="C7572" s="1" t="str">
        <f t="shared" si="118"/>
        <v>21231</v>
      </c>
      <c r="D7572" t="s">
        <v>250</v>
      </c>
      <c r="E7572" t="s">
        <v>120</v>
      </c>
      <c r="F7572" t="s">
        <v>190</v>
      </c>
      <c r="G7572">
        <v>44</v>
      </c>
      <c r="H7572">
        <v>1438.5</v>
      </c>
      <c r="I7572" t="s">
        <v>26</v>
      </c>
      <c r="J7572" t="str">
        <f>_xlfn.XLOOKUP(Table1_1[[#This Row],[Analyte]],[1]analyte_order!$B:$B,[1]analyte_order!$C:$C)</f>
        <v>335-77-3</v>
      </c>
      <c r="K7572">
        <f>_xlfn.XLOOKUP(Table1_1[[#This Row],[CAS_rn]],[1]analyte_order!$C:$C,[1]analyte_order!$E:$E)</f>
        <v>20</v>
      </c>
      <c r="L7572" s="3">
        <v>49.1</v>
      </c>
    </row>
    <row r="7573" spans="1:12" x14ac:dyDescent="0.3">
      <c r="A7573" t="s">
        <v>322</v>
      </c>
      <c r="B7573" s="1">
        <v>44427</v>
      </c>
      <c r="C7573" s="1" t="str">
        <f t="shared" si="118"/>
        <v>21231</v>
      </c>
      <c r="D7573" t="s">
        <v>250</v>
      </c>
      <c r="E7573" t="s">
        <v>120</v>
      </c>
      <c r="F7573" t="s">
        <v>190</v>
      </c>
      <c r="G7573">
        <v>44</v>
      </c>
      <c r="H7573">
        <v>1438.5</v>
      </c>
      <c r="I7573" t="s">
        <v>27</v>
      </c>
      <c r="J7573" t="str">
        <f>_xlfn.XLOOKUP(Table1_1[[#This Row],[Analyte]],[1]analyte_order!$B:$B,[1]analyte_order!$C:$C)</f>
        <v>79780-39-5</v>
      </c>
      <c r="K7573">
        <f>_xlfn.XLOOKUP(Table1_1[[#This Row],[CAS_rn]],[1]analyte_order!$C:$C,[1]analyte_order!$E:$E)</f>
        <v>21</v>
      </c>
      <c r="L7573" s="3">
        <v>24.1</v>
      </c>
    </row>
    <row r="7574" spans="1:12" x14ac:dyDescent="0.3">
      <c r="A7574" t="s">
        <v>322</v>
      </c>
      <c r="B7574" s="1">
        <v>44427</v>
      </c>
      <c r="C7574" s="1" t="str">
        <f t="shared" si="118"/>
        <v>21231</v>
      </c>
      <c r="D7574" t="s">
        <v>250</v>
      </c>
      <c r="E7574" t="s">
        <v>120</v>
      </c>
      <c r="F7574" t="s">
        <v>190</v>
      </c>
      <c r="G7574">
        <v>44</v>
      </c>
      <c r="H7574">
        <v>1438.5</v>
      </c>
      <c r="I7574" t="s">
        <v>28</v>
      </c>
      <c r="J7574" t="str">
        <f>_xlfn.XLOOKUP(Table1_1[[#This Row],[Analyte]],[1]analyte_order!$B:$B,[1]analyte_order!$C:$C)</f>
        <v>757124-72-4</v>
      </c>
      <c r="K7574">
        <f>_xlfn.XLOOKUP(Table1_1[[#This Row],[CAS_rn]],[1]analyte_order!$C:$C,[1]analyte_order!$E:$E)</f>
        <v>22</v>
      </c>
      <c r="L7574" s="3">
        <v>0.252</v>
      </c>
    </row>
    <row r="7575" spans="1:12" x14ac:dyDescent="0.3">
      <c r="A7575" t="s">
        <v>322</v>
      </c>
      <c r="B7575" s="1">
        <v>44427</v>
      </c>
      <c r="C7575" s="1" t="str">
        <f t="shared" si="118"/>
        <v>21231</v>
      </c>
      <c r="D7575" t="s">
        <v>250</v>
      </c>
      <c r="E7575" t="s">
        <v>120</v>
      </c>
      <c r="F7575" t="s">
        <v>190</v>
      </c>
      <c r="G7575">
        <v>44</v>
      </c>
      <c r="H7575">
        <v>1438.5</v>
      </c>
      <c r="I7575" t="s">
        <v>18</v>
      </c>
      <c r="J7575" t="str">
        <f>_xlfn.XLOOKUP(Table1_1[[#This Row],[Analyte]],[1]analyte_order!$B:$B,[1]analyte_order!$C:$C)</f>
        <v>27619-97-2</v>
      </c>
      <c r="K7575">
        <f>_xlfn.XLOOKUP(Table1_1[[#This Row],[CAS_rn]],[1]analyte_order!$C:$C,[1]analyte_order!$E:$E)</f>
        <v>23</v>
      </c>
      <c r="L7575" s="3">
        <v>5.0500000000000003E-2</v>
      </c>
    </row>
    <row r="7576" spans="1:12" x14ac:dyDescent="0.3">
      <c r="A7576" t="s">
        <v>322</v>
      </c>
      <c r="B7576" s="1">
        <v>44427</v>
      </c>
      <c r="C7576" s="1" t="str">
        <f t="shared" si="118"/>
        <v>21231</v>
      </c>
      <c r="D7576" t="s">
        <v>250</v>
      </c>
      <c r="E7576" t="s">
        <v>120</v>
      </c>
      <c r="F7576" t="s">
        <v>190</v>
      </c>
      <c r="G7576">
        <v>44</v>
      </c>
      <c r="H7576">
        <v>1438.5</v>
      </c>
      <c r="I7576" t="s">
        <v>29</v>
      </c>
      <c r="J7576" t="str">
        <f>_xlfn.XLOOKUP(Table1_1[[#This Row],[Analyte]],[1]analyte_order!$B:$B,[1]analyte_order!$C:$C)</f>
        <v>39108-34-4</v>
      </c>
      <c r="K7576">
        <f>_xlfn.XLOOKUP(Table1_1[[#This Row],[CAS_rn]],[1]analyte_order!$C:$C,[1]analyte_order!$E:$E)</f>
        <v>24</v>
      </c>
      <c r="L7576" s="3">
        <v>1.43</v>
      </c>
    </row>
    <row r="7577" spans="1:12" x14ac:dyDescent="0.3">
      <c r="A7577" t="s">
        <v>322</v>
      </c>
      <c r="B7577" s="1">
        <v>44427</v>
      </c>
      <c r="C7577" s="1" t="str">
        <f t="shared" si="118"/>
        <v>21231</v>
      </c>
      <c r="D7577" t="s">
        <v>250</v>
      </c>
      <c r="E7577" t="s">
        <v>120</v>
      </c>
      <c r="F7577" t="s">
        <v>190</v>
      </c>
      <c r="G7577">
        <v>44</v>
      </c>
      <c r="H7577">
        <v>1438.5</v>
      </c>
      <c r="I7577" t="s">
        <v>30</v>
      </c>
      <c r="J7577" t="str">
        <f>_xlfn.XLOOKUP(Table1_1[[#This Row],[Analyte]],[1]analyte_order!$B:$B,[1]analyte_order!$C:$C)</f>
        <v>120226-60-0</v>
      </c>
      <c r="K7577">
        <f>_xlfn.XLOOKUP(Table1_1[[#This Row],[CAS_rn]],[1]analyte_order!$C:$C,[1]analyte_order!$E:$E)</f>
        <v>25</v>
      </c>
      <c r="L7577" s="3">
        <v>7.23</v>
      </c>
    </row>
    <row r="7578" spans="1:12" x14ac:dyDescent="0.3">
      <c r="A7578" t="s">
        <v>322</v>
      </c>
      <c r="B7578" s="1">
        <v>44427</v>
      </c>
      <c r="C7578" s="1" t="str">
        <f t="shared" si="118"/>
        <v>21231</v>
      </c>
      <c r="D7578" t="s">
        <v>250</v>
      </c>
      <c r="E7578" t="s">
        <v>120</v>
      </c>
      <c r="F7578" t="s">
        <v>190</v>
      </c>
      <c r="G7578">
        <v>44</v>
      </c>
      <c r="H7578">
        <v>1438.5</v>
      </c>
      <c r="I7578" t="s">
        <v>31</v>
      </c>
      <c r="J7578" t="str">
        <f>_xlfn.XLOOKUP(Table1_1[[#This Row],[Analyte]],[1]analyte_order!$B:$B,[1]analyte_order!$C:$C)</f>
        <v>2355-31-9</v>
      </c>
      <c r="K7578">
        <f>_xlfn.XLOOKUP(Table1_1[[#This Row],[CAS_rn]],[1]analyte_order!$C:$C,[1]analyte_order!$E:$E)</f>
        <v>26</v>
      </c>
      <c r="L7578" s="3">
        <v>0.126</v>
      </c>
    </row>
    <row r="7579" spans="1:12" x14ac:dyDescent="0.3">
      <c r="A7579" t="s">
        <v>322</v>
      </c>
      <c r="B7579" s="1">
        <v>44427</v>
      </c>
      <c r="C7579" s="1" t="str">
        <f t="shared" si="118"/>
        <v>21231</v>
      </c>
      <c r="D7579" t="s">
        <v>250</v>
      </c>
      <c r="E7579" t="s">
        <v>120</v>
      </c>
      <c r="F7579" t="s">
        <v>190</v>
      </c>
      <c r="G7579">
        <v>44</v>
      </c>
      <c r="H7579">
        <v>1438.5</v>
      </c>
      <c r="I7579" t="s">
        <v>32</v>
      </c>
      <c r="J7579" t="str">
        <f>_xlfn.XLOOKUP(Table1_1[[#This Row],[Analyte]],[1]analyte_order!$B:$B,[1]analyte_order!$C:$C)</f>
        <v>2991-50-6</v>
      </c>
      <c r="K7579">
        <f>_xlfn.XLOOKUP(Table1_1[[#This Row],[CAS_rn]],[1]analyte_order!$C:$C,[1]analyte_order!$E:$E)</f>
        <v>27</v>
      </c>
      <c r="L7579" s="3">
        <v>5.0500000000000003E-2</v>
      </c>
    </row>
    <row r="7580" spans="1:12" x14ac:dyDescent="0.3">
      <c r="A7580" t="s">
        <v>322</v>
      </c>
      <c r="B7580" s="1">
        <v>44427</v>
      </c>
      <c r="C7580" s="1" t="str">
        <f t="shared" si="118"/>
        <v>21231</v>
      </c>
      <c r="D7580" t="s">
        <v>250</v>
      </c>
      <c r="E7580" t="s">
        <v>120</v>
      </c>
      <c r="F7580" t="s">
        <v>190</v>
      </c>
      <c r="G7580">
        <v>44</v>
      </c>
      <c r="H7580">
        <v>1438.5</v>
      </c>
      <c r="I7580" t="s">
        <v>33</v>
      </c>
      <c r="J7580" t="str">
        <f>_xlfn.XLOOKUP(Table1_1[[#This Row],[Analyte]],[1]analyte_order!$B:$B,[1]analyte_order!$C:$C)</f>
        <v>754-91-6</v>
      </c>
      <c r="K7580">
        <f>_xlfn.XLOOKUP(Table1_1[[#This Row],[CAS_rn]],[1]analyte_order!$C:$C,[1]analyte_order!$E:$E)</f>
        <v>28</v>
      </c>
      <c r="L7580" s="3">
        <v>8.57</v>
      </c>
    </row>
    <row r="7581" spans="1:12" x14ac:dyDescent="0.3">
      <c r="A7581" t="s">
        <v>322</v>
      </c>
      <c r="B7581" s="1">
        <v>44427</v>
      </c>
      <c r="C7581" s="1" t="str">
        <f t="shared" si="118"/>
        <v>21231</v>
      </c>
      <c r="D7581" t="s">
        <v>250</v>
      </c>
      <c r="E7581" t="s">
        <v>120</v>
      </c>
      <c r="F7581" t="s">
        <v>190</v>
      </c>
      <c r="G7581">
        <v>44</v>
      </c>
      <c r="H7581">
        <v>1438.5</v>
      </c>
      <c r="I7581" t="s">
        <v>34</v>
      </c>
      <c r="J7581" t="str">
        <f>_xlfn.XLOOKUP(Table1_1[[#This Row],[Analyte]],[1]analyte_order!$B:$B,[1]analyte_order!$C:$C)</f>
        <v>2806-24-8</v>
      </c>
      <c r="K7581">
        <f>_xlfn.XLOOKUP(Table1_1[[#This Row],[CAS_rn]],[1]analyte_order!$C:$C,[1]analyte_order!$E:$E)</f>
        <v>29</v>
      </c>
      <c r="L7581" s="3">
        <v>0.126</v>
      </c>
    </row>
    <row r="7582" spans="1:12" x14ac:dyDescent="0.3">
      <c r="A7582" t="s">
        <v>322</v>
      </c>
      <c r="B7582" s="1">
        <v>44427</v>
      </c>
      <c r="C7582" s="1" t="str">
        <f t="shared" si="118"/>
        <v>21231</v>
      </c>
      <c r="D7582" t="s">
        <v>250</v>
      </c>
      <c r="E7582" t="s">
        <v>120</v>
      </c>
      <c r="F7582" t="s">
        <v>190</v>
      </c>
      <c r="G7582">
        <v>44</v>
      </c>
      <c r="H7582">
        <v>1438.5</v>
      </c>
      <c r="I7582" t="s">
        <v>35</v>
      </c>
      <c r="J7582" t="str">
        <f>_xlfn.XLOOKUP(Table1_1[[#This Row],[Analyte]],[1]analyte_order!$B:$B,[1]analyte_order!$C:$C)</f>
        <v>31506-32-8</v>
      </c>
      <c r="K7582">
        <f>_xlfn.XLOOKUP(Table1_1[[#This Row],[CAS_rn]],[1]analyte_order!$C:$C,[1]analyte_order!$E:$E)</f>
        <v>30</v>
      </c>
      <c r="L7582" s="3">
        <v>0.252</v>
      </c>
    </row>
    <row r="7583" spans="1:12" x14ac:dyDescent="0.3">
      <c r="A7583" t="s">
        <v>322</v>
      </c>
      <c r="B7583" s="1">
        <v>44427</v>
      </c>
      <c r="C7583" s="1" t="str">
        <f t="shared" si="118"/>
        <v>21231</v>
      </c>
      <c r="D7583" t="s">
        <v>250</v>
      </c>
      <c r="E7583" t="s">
        <v>120</v>
      </c>
      <c r="F7583" t="s">
        <v>190</v>
      </c>
      <c r="G7583">
        <v>44</v>
      </c>
      <c r="H7583">
        <v>1438.5</v>
      </c>
      <c r="I7583" t="s">
        <v>36</v>
      </c>
      <c r="J7583" t="str">
        <f>_xlfn.XLOOKUP(Table1_1[[#This Row],[Analyte]],[1]analyte_order!$B:$B,[1]analyte_order!$C:$C)</f>
        <v>4151-50-2</v>
      </c>
      <c r="K7583">
        <f>_xlfn.XLOOKUP(Table1_1[[#This Row],[CAS_rn]],[1]analyte_order!$C:$C,[1]analyte_order!$E:$E)</f>
        <v>31</v>
      </c>
      <c r="L7583" s="3">
        <v>5.0500000000000003E-2</v>
      </c>
    </row>
    <row r="7584" spans="1:12" x14ac:dyDescent="0.3">
      <c r="A7584" t="s">
        <v>322</v>
      </c>
      <c r="B7584" s="1">
        <v>44427</v>
      </c>
      <c r="C7584" s="1" t="str">
        <f t="shared" si="118"/>
        <v>21231</v>
      </c>
      <c r="D7584" t="s">
        <v>250</v>
      </c>
      <c r="E7584" t="s">
        <v>120</v>
      </c>
      <c r="F7584" t="s">
        <v>190</v>
      </c>
      <c r="G7584">
        <v>44</v>
      </c>
      <c r="H7584">
        <v>1438.5</v>
      </c>
      <c r="I7584" t="s">
        <v>37</v>
      </c>
      <c r="J7584" t="str">
        <f>_xlfn.XLOOKUP(Table1_1[[#This Row],[Analyte]],[1]analyte_order!$B:$B,[1]analyte_order!$C:$C)</f>
        <v>13252-13-6</v>
      </c>
      <c r="K7584">
        <f>_xlfn.XLOOKUP(Table1_1[[#This Row],[CAS_rn]],[1]analyte_order!$C:$C,[1]analyte_order!$E:$E)</f>
        <v>34</v>
      </c>
      <c r="L7584" s="3">
        <v>5.0500000000000003E-2</v>
      </c>
    </row>
    <row r="7585" spans="1:12" x14ac:dyDescent="0.3">
      <c r="A7585" t="s">
        <v>322</v>
      </c>
      <c r="B7585" s="1">
        <v>44427</v>
      </c>
      <c r="C7585" s="1" t="str">
        <f t="shared" si="118"/>
        <v>21231</v>
      </c>
      <c r="D7585" t="s">
        <v>250</v>
      </c>
      <c r="E7585" t="s">
        <v>120</v>
      </c>
      <c r="F7585" t="s">
        <v>190</v>
      </c>
      <c r="G7585">
        <v>44</v>
      </c>
      <c r="H7585">
        <v>1438.5</v>
      </c>
      <c r="I7585" t="s">
        <v>38</v>
      </c>
      <c r="J7585" t="str">
        <f>_xlfn.XLOOKUP(Table1_1[[#This Row],[Analyte]],[1]analyte_order!$B:$B,[1]analyte_order!$C:$C)</f>
        <v>919005-14-4</v>
      </c>
      <c r="K7585">
        <f>_xlfn.XLOOKUP(Table1_1[[#This Row],[CAS_rn]],[1]analyte_order!$C:$C,[1]analyte_order!$E:$E)</f>
        <v>35</v>
      </c>
      <c r="L7585" s="3">
        <v>5.0500000000000003E-2</v>
      </c>
    </row>
    <row r="7586" spans="1:12" x14ac:dyDescent="0.3">
      <c r="A7586" t="s">
        <v>322</v>
      </c>
      <c r="B7586" s="1">
        <v>44427</v>
      </c>
      <c r="C7586" s="1" t="str">
        <f t="shared" si="118"/>
        <v>21231</v>
      </c>
      <c r="D7586" t="s">
        <v>250</v>
      </c>
      <c r="E7586" t="s">
        <v>120</v>
      </c>
      <c r="F7586" t="s">
        <v>190</v>
      </c>
      <c r="G7586">
        <v>44</v>
      </c>
      <c r="H7586">
        <v>1438.5</v>
      </c>
      <c r="I7586" t="s">
        <v>39</v>
      </c>
      <c r="J7586" t="str">
        <f>_xlfn.XLOOKUP(Table1_1[[#This Row],[Analyte]],[1]analyte_order!$B:$B,[1]analyte_order!$C:$C)</f>
        <v>756426-58-1</v>
      </c>
      <c r="K7586">
        <f>_xlfn.XLOOKUP(Table1_1[[#This Row],[CAS_rn]],[1]analyte_order!$C:$C,[1]analyte_order!$E:$E)</f>
        <v>36</v>
      </c>
      <c r="L7586" s="3">
        <v>0.252</v>
      </c>
    </row>
    <row r="7587" spans="1:12" x14ac:dyDescent="0.3">
      <c r="A7587" t="s">
        <v>322</v>
      </c>
      <c r="B7587" s="1">
        <v>44427</v>
      </c>
      <c r="C7587" s="1" t="str">
        <f t="shared" si="118"/>
        <v>21231</v>
      </c>
      <c r="D7587" t="s">
        <v>250</v>
      </c>
      <c r="E7587" t="s">
        <v>120</v>
      </c>
      <c r="F7587" t="s">
        <v>190</v>
      </c>
      <c r="G7587">
        <v>44</v>
      </c>
      <c r="H7587">
        <v>1438.5</v>
      </c>
      <c r="I7587" t="s">
        <v>40</v>
      </c>
      <c r="J7587" t="str">
        <f>_xlfn.XLOOKUP(Table1_1[[#This Row],[Analyte]],[1]analyte_order!$B:$B,[1]analyte_order!$C:$C)</f>
        <v>763051-92-9</v>
      </c>
      <c r="K7587">
        <f>_xlfn.XLOOKUP(Table1_1[[#This Row],[CAS_rn]],[1]analyte_order!$C:$C,[1]analyte_order!$E:$E)</f>
        <v>37</v>
      </c>
      <c r="L7587" s="3">
        <v>0.252</v>
      </c>
    </row>
    <row r="7588" spans="1:12" x14ac:dyDescent="0.3">
      <c r="A7588" t="s">
        <v>322</v>
      </c>
      <c r="B7588" s="1">
        <v>44427</v>
      </c>
      <c r="C7588" s="1" t="str">
        <f t="shared" si="118"/>
        <v>21231</v>
      </c>
      <c r="D7588" t="s">
        <v>250</v>
      </c>
      <c r="E7588" t="s">
        <v>120</v>
      </c>
      <c r="F7588" t="s">
        <v>190</v>
      </c>
      <c r="G7588">
        <v>44</v>
      </c>
      <c r="H7588">
        <v>1438.5</v>
      </c>
      <c r="I7588" t="s">
        <v>41</v>
      </c>
      <c r="J7588" t="str">
        <f>_xlfn.XLOOKUP(Table1_1[[#This Row],[Analyte]],[1]analyte_order!$B:$B,[1]analyte_order!$C:$C)</f>
        <v>356-02-5</v>
      </c>
      <c r="K7588">
        <f>_xlfn.XLOOKUP(Table1_1[[#This Row],[CAS_rn]],[1]analyte_order!$C:$C,[1]analyte_order!$E:$E)</f>
        <v>38</v>
      </c>
      <c r="L7588" s="3">
        <v>0.505</v>
      </c>
    </row>
    <row r="7589" spans="1:12" x14ac:dyDescent="0.3">
      <c r="A7589" t="s">
        <v>322</v>
      </c>
      <c r="B7589" s="1">
        <v>44427</v>
      </c>
      <c r="C7589" s="1" t="str">
        <f t="shared" si="118"/>
        <v>21231</v>
      </c>
      <c r="D7589" t="s">
        <v>250</v>
      </c>
      <c r="E7589" t="s">
        <v>120</v>
      </c>
      <c r="F7589" t="s">
        <v>190</v>
      </c>
      <c r="G7589">
        <v>44</v>
      </c>
      <c r="H7589">
        <v>1438.5</v>
      </c>
      <c r="I7589" t="s">
        <v>42</v>
      </c>
      <c r="J7589" t="str">
        <f>_xlfn.XLOOKUP(Table1_1[[#This Row],[Analyte]],[1]analyte_order!$B:$B,[1]analyte_order!$C:$C)</f>
        <v>914637-49-3</v>
      </c>
      <c r="K7589">
        <f>_xlfn.XLOOKUP(Table1_1[[#This Row],[CAS_rn]],[1]analyte_order!$C:$C,[1]analyte_order!$E:$E)</f>
        <v>39</v>
      </c>
      <c r="L7589" s="3">
        <v>0.252</v>
      </c>
    </row>
    <row r="7590" spans="1:12" x14ac:dyDescent="0.3">
      <c r="A7590" t="s">
        <v>322</v>
      </c>
      <c r="B7590" s="1">
        <v>44427</v>
      </c>
      <c r="C7590" s="1" t="str">
        <f t="shared" si="118"/>
        <v>21231</v>
      </c>
      <c r="D7590" t="s">
        <v>250</v>
      </c>
      <c r="E7590" t="s">
        <v>120</v>
      </c>
      <c r="F7590" t="s">
        <v>190</v>
      </c>
      <c r="G7590">
        <v>44</v>
      </c>
      <c r="H7590">
        <v>1438.5</v>
      </c>
      <c r="I7590" t="s">
        <v>43</v>
      </c>
      <c r="J7590" t="str">
        <f>_xlfn.XLOOKUP(Table1_1[[#This Row],[Analyte]],[1]analyte_order!$B:$B,[1]analyte_order!$C:$C)</f>
        <v>812-70-4</v>
      </c>
      <c r="K7590">
        <f>_xlfn.XLOOKUP(Table1_1[[#This Row],[CAS_rn]],[1]analyte_order!$C:$C,[1]analyte_order!$E:$E)</f>
        <v>40</v>
      </c>
      <c r="L7590" s="3">
        <v>0.23300000000000001</v>
      </c>
    </row>
    <row r="7591" spans="1:12" x14ac:dyDescent="0.3">
      <c r="A7591" t="s">
        <v>322</v>
      </c>
      <c r="B7591" s="1">
        <v>44427</v>
      </c>
      <c r="C7591" s="1" t="str">
        <f t="shared" si="118"/>
        <v>21231</v>
      </c>
      <c r="D7591" t="s">
        <v>250</v>
      </c>
      <c r="E7591" t="s">
        <v>120</v>
      </c>
      <c r="F7591" t="s">
        <v>190</v>
      </c>
      <c r="G7591">
        <v>44</v>
      </c>
      <c r="H7591">
        <v>1438.5</v>
      </c>
      <c r="I7591" t="s">
        <v>44</v>
      </c>
      <c r="J7591" t="str">
        <f>_xlfn.XLOOKUP(Table1_1[[#This Row],[Analyte]],[1]analyte_order!$B:$B,[1]analyte_order!$C:$C)</f>
        <v>53826-12-3</v>
      </c>
      <c r="K7591">
        <f>_xlfn.XLOOKUP(Table1_1[[#This Row],[CAS_rn]],[1]analyte_order!$C:$C,[1]analyte_order!$E:$E)</f>
        <v>41</v>
      </c>
      <c r="L7591" s="3">
        <v>0.126</v>
      </c>
    </row>
    <row r="7592" spans="1:12" x14ac:dyDescent="0.3">
      <c r="A7592" t="s">
        <v>322</v>
      </c>
      <c r="B7592" s="1">
        <v>44427</v>
      </c>
      <c r="C7592" s="1" t="str">
        <f t="shared" si="118"/>
        <v>21231</v>
      </c>
      <c r="D7592" t="s">
        <v>250</v>
      </c>
      <c r="E7592" t="s">
        <v>120</v>
      </c>
      <c r="F7592" t="s">
        <v>190</v>
      </c>
      <c r="G7592">
        <v>44</v>
      </c>
      <c r="H7592">
        <v>1438.5</v>
      </c>
      <c r="I7592" t="s">
        <v>45</v>
      </c>
      <c r="J7592" t="str">
        <f>_xlfn.XLOOKUP(Table1_1[[#This Row],[Analyte]],[1]analyte_order!$B:$B,[1]analyte_order!$C:$C)</f>
        <v>27854-31-5</v>
      </c>
      <c r="K7592">
        <f>_xlfn.XLOOKUP(Table1_1[[#This Row],[CAS_rn]],[1]analyte_order!$C:$C,[1]analyte_order!$E:$E)</f>
        <v>42</v>
      </c>
      <c r="L7592" s="3">
        <v>0.93</v>
      </c>
    </row>
    <row r="7593" spans="1:12" x14ac:dyDescent="0.3">
      <c r="A7593" t="s">
        <v>322</v>
      </c>
      <c r="B7593" s="1">
        <v>44427</v>
      </c>
      <c r="C7593" s="1" t="str">
        <f t="shared" si="118"/>
        <v>21231</v>
      </c>
      <c r="D7593" t="s">
        <v>250</v>
      </c>
      <c r="E7593" t="s">
        <v>120</v>
      </c>
      <c r="F7593" t="s">
        <v>190</v>
      </c>
      <c r="G7593">
        <v>44</v>
      </c>
      <c r="H7593">
        <v>1438.5</v>
      </c>
      <c r="I7593" t="s">
        <v>46</v>
      </c>
      <c r="J7593" t="str">
        <f>_xlfn.XLOOKUP(Table1_1[[#This Row],[Analyte]],[1]analyte_order!$B:$B,[1]analyte_order!$C:$C)</f>
        <v>53826-13-4</v>
      </c>
      <c r="K7593">
        <f>_xlfn.XLOOKUP(Table1_1[[#This Row],[CAS_rn]],[1]analyte_order!$C:$C,[1]analyte_order!$E:$E)</f>
        <v>43</v>
      </c>
      <c r="L7593" s="3">
        <v>0.93</v>
      </c>
    </row>
    <row r="7594" spans="1:12" x14ac:dyDescent="0.3">
      <c r="A7594" t="s">
        <v>322</v>
      </c>
      <c r="B7594" s="1">
        <v>44427</v>
      </c>
      <c r="C7594" s="1" t="str">
        <f t="shared" si="118"/>
        <v>21231</v>
      </c>
      <c r="D7594" t="s">
        <v>250</v>
      </c>
      <c r="E7594" t="s">
        <v>120</v>
      </c>
      <c r="F7594" t="s">
        <v>190</v>
      </c>
      <c r="G7594">
        <v>44</v>
      </c>
      <c r="H7594">
        <v>1438.5</v>
      </c>
      <c r="I7594" t="s">
        <v>47</v>
      </c>
      <c r="J7594" t="str">
        <f>_xlfn.XLOOKUP(Table1_1[[#This Row],[Analyte]],[1]analyte_order!$B:$B,[1]analyte_order!$C:$C)</f>
        <v>161094-75-3</v>
      </c>
      <c r="K7594">
        <f>_xlfn.XLOOKUP(Table1_1[[#This Row],[CAS_rn]],[1]analyte_order!$C:$C,[1]analyte_order!$E:$E)</f>
        <v>44</v>
      </c>
      <c r="L7594" s="3">
        <v>5.0500000000000003E-2</v>
      </c>
    </row>
    <row r="7595" spans="1:12" x14ac:dyDescent="0.3">
      <c r="A7595" t="s">
        <v>322</v>
      </c>
      <c r="B7595" s="1">
        <v>44427</v>
      </c>
      <c r="C7595" s="1" t="str">
        <f t="shared" si="118"/>
        <v>21231</v>
      </c>
      <c r="D7595" t="s">
        <v>250</v>
      </c>
      <c r="E7595" t="s">
        <v>120</v>
      </c>
      <c r="F7595" t="s">
        <v>190</v>
      </c>
      <c r="G7595">
        <v>44</v>
      </c>
      <c r="H7595">
        <v>1438.5</v>
      </c>
      <c r="I7595" t="s">
        <v>48</v>
      </c>
      <c r="J7595" t="str">
        <f>_xlfn.XLOOKUP(Table1_1[[#This Row],[Analyte]],[1]analyte_order!$B:$B,[1]analyte_order!$C:$C)</f>
        <v>70887-84-2</v>
      </c>
      <c r="K7595">
        <f>_xlfn.XLOOKUP(Table1_1[[#This Row],[CAS_rn]],[1]analyte_order!$C:$C,[1]analyte_order!$E:$E)</f>
        <v>45</v>
      </c>
      <c r="L7595" s="3">
        <v>5.0500000000000003E-2</v>
      </c>
    </row>
    <row r="7596" spans="1:12" x14ac:dyDescent="0.3">
      <c r="A7596" t="s">
        <v>322</v>
      </c>
      <c r="B7596" s="1">
        <v>44427</v>
      </c>
      <c r="C7596" s="1" t="str">
        <f t="shared" si="118"/>
        <v>21231</v>
      </c>
      <c r="D7596" t="s">
        <v>250</v>
      </c>
      <c r="E7596" t="s">
        <v>120</v>
      </c>
      <c r="F7596" t="s">
        <v>190</v>
      </c>
      <c r="G7596">
        <v>44</v>
      </c>
      <c r="H7596">
        <v>1438.5</v>
      </c>
      <c r="I7596" t="s">
        <v>49</v>
      </c>
      <c r="J7596" t="str">
        <f>_xlfn.XLOOKUP(Table1_1[[#This Row],[Analyte]],[1]analyte_order!$B:$B,[1]analyte_order!$C:$C)</f>
        <v>57677-95-9</v>
      </c>
      <c r="K7596">
        <f>_xlfn.XLOOKUP(Table1_1[[#This Row],[CAS_rn]],[1]analyte_order!$C:$C,[1]analyte_order!$E:$E)</f>
        <v>46</v>
      </c>
      <c r="L7596" s="3">
        <v>5.0500000000000003E-2</v>
      </c>
    </row>
    <row r="7597" spans="1:12" x14ac:dyDescent="0.3">
      <c r="A7597" t="s">
        <v>322</v>
      </c>
      <c r="B7597" s="1">
        <v>44427</v>
      </c>
      <c r="C7597" s="1" t="str">
        <f t="shared" si="118"/>
        <v>21231</v>
      </c>
      <c r="D7597" t="s">
        <v>250</v>
      </c>
      <c r="E7597" t="s">
        <v>120</v>
      </c>
      <c r="F7597" t="s">
        <v>190</v>
      </c>
      <c r="G7597">
        <v>44</v>
      </c>
      <c r="H7597">
        <v>1438.5</v>
      </c>
      <c r="I7597" t="s">
        <v>50</v>
      </c>
      <c r="J7597" t="str">
        <f>_xlfn.XLOOKUP(Table1_1[[#This Row],[Analyte]],[1]analyte_order!$B:$B,[1]analyte_order!$C:$C)</f>
        <v>30334-69-1</v>
      </c>
      <c r="K7597">
        <f>_xlfn.XLOOKUP(Table1_1[[#This Row],[CAS_rn]],[1]analyte_order!$C:$C,[1]analyte_order!$E:$E)</f>
        <v>51</v>
      </c>
      <c r="L7597" s="3">
        <v>15.2</v>
      </c>
    </row>
    <row r="7598" spans="1:12" x14ac:dyDescent="0.3">
      <c r="A7598" t="s">
        <v>322</v>
      </c>
      <c r="B7598" s="1">
        <v>44427</v>
      </c>
      <c r="C7598" s="1" t="str">
        <f t="shared" si="118"/>
        <v>21231</v>
      </c>
      <c r="D7598" t="s">
        <v>250</v>
      </c>
      <c r="E7598" t="s">
        <v>120</v>
      </c>
      <c r="F7598" t="s">
        <v>190</v>
      </c>
      <c r="G7598">
        <v>44</v>
      </c>
      <c r="H7598">
        <v>1438.5</v>
      </c>
      <c r="I7598" t="s">
        <v>51</v>
      </c>
      <c r="J7598" t="str">
        <f>_xlfn.XLOOKUP(Table1_1[[#This Row],[Analyte]],[1]analyte_order!$B:$B,[1]analyte_order!$C:$C)</f>
        <v>41997-13-1</v>
      </c>
      <c r="K7598">
        <f>_xlfn.XLOOKUP(Table1_1[[#This Row],[CAS_rn]],[1]analyte_order!$C:$C,[1]analyte_order!$E:$E)</f>
        <v>52</v>
      </c>
      <c r="L7598" s="3">
        <v>15.8</v>
      </c>
    </row>
    <row r="7599" spans="1:12" x14ac:dyDescent="0.3">
      <c r="A7599" t="s">
        <v>322</v>
      </c>
      <c r="B7599" s="1">
        <v>44427</v>
      </c>
      <c r="C7599" s="1" t="str">
        <f t="shared" si="118"/>
        <v>21231</v>
      </c>
      <c r="D7599" t="s">
        <v>250</v>
      </c>
      <c r="E7599" t="s">
        <v>120</v>
      </c>
      <c r="F7599" t="s">
        <v>190</v>
      </c>
      <c r="G7599">
        <v>44</v>
      </c>
      <c r="H7599">
        <v>1438.5</v>
      </c>
      <c r="I7599" t="s">
        <v>52</v>
      </c>
      <c r="J7599" t="str">
        <f>_xlfn.XLOOKUP(Table1_1[[#This Row],[Analyte]],[1]analyte_order!$B:$B,[1]analyte_order!$C:$C)</f>
        <v>423-41-6</v>
      </c>
      <c r="K7599">
        <f>_xlfn.XLOOKUP(Table1_1[[#This Row],[CAS_rn]],[1]analyte_order!$C:$C,[1]analyte_order!$E:$E)</f>
        <v>53</v>
      </c>
      <c r="L7599" s="3">
        <v>0.252</v>
      </c>
    </row>
    <row r="7600" spans="1:12" x14ac:dyDescent="0.3">
      <c r="A7600" t="s">
        <v>322</v>
      </c>
      <c r="B7600" s="1">
        <v>44427</v>
      </c>
      <c r="C7600" s="1" t="str">
        <f t="shared" si="118"/>
        <v>21231</v>
      </c>
      <c r="D7600" t="s">
        <v>250</v>
      </c>
      <c r="E7600" t="s">
        <v>120</v>
      </c>
      <c r="F7600" t="s">
        <v>190</v>
      </c>
      <c r="G7600">
        <v>44</v>
      </c>
      <c r="H7600">
        <v>1438.5</v>
      </c>
      <c r="I7600" t="s">
        <v>53</v>
      </c>
      <c r="J7600" t="str">
        <f>_xlfn.XLOOKUP(Table1_1[[#This Row],[Analyte]],[1]analyte_order!$B:$B,[1]analyte_order!$C:$C)</f>
        <v>777011-38-8</v>
      </c>
      <c r="K7600">
        <f>_xlfn.XLOOKUP(Table1_1[[#This Row],[CAS_rn]],[1]analyte_order!$C:$C,[1]analyte_order!$E:$E)</f>
        <v>54</v>
      </c>
      <c r="L7600" s="3">
        <v>11.6</v>
      </c>
    </row>
    <row r="7601" spans="1:12" x14ac:dyDescent="0.3">
      <c r="A7601" t="s">
        <v>322</v>
      </c>
      <c r="B7601" s="1">
        <v>44427</v>
      </c>
      <c r="C7601" s="1" t="str">
        <f t="shared" si="118"/>
        <v>21231</v>
      </c>
      <c r="D7601" t="s">
        <v>250</v>
      </c>
      <c r="E7601" t="s">
        <v>120</v>
      </c>
      <c r="F7601" t="s">
        <v>190</v>
      </c>
      <c r="G7601">
        <v>44</v>
      </c>
      <c r="H7601">
        <v>1438.5</v>
      </c>
      <c r="I7601" t="s">
        <v>54</v>
      </c>
      <c r="J7601" t="str">
        <f>_xlfn.XLOOKUP(Table1_1[[#This Row],[Analyte]],[1]analyte_order!$B:$B,[1]analyte_order!$C:$C)</f>
        <v>646-83-3</v>
      </c>
      <c r="K7601">
        <f>_xlfn.XLOOKUP(Table1_1[[#This Row],[CAS_rn]],[1]analyte_order!$C:$C,[1]analyte_order!$E:$E)</f>
        <v>55</v>
      </c>
      <c r="L7601" s="3">
        <v>5.0500000000000003E-2</v>
      </c>
    </row>
    <row r="7602" spans="1:12" x14ac:dyDescent="0.3">
      <c r="A7602" t="s">
        <v>322</v>
      </c>
      <c r="B7602" s="1">
        <v>44427</v>
      </c>
      <c r="C7602" s="1" t="str">
        <f t="shared" si="118"/>
        <v>21231</v>
      </c>
      <c r="D7602" t="s">
        <v>250</v>
      </c>
      <c r="E7602" t="s">
        <v>120</v>
      </c>
      <c r="F7602" t="s">
        <v>190</v>
      </c>
      <c r="G7602">
        <v>44</v>
      </c>
      <c r="H7602">
        <v>1438.5</v>
      </c>
      <c r="I7602" t="s">
        <v>55</v>
      </c>
      <c r="J7602" t="str">
        <f>_xlfn.XLOOKUP(Table1_1[[#This Row],[Analyte]],[1]analyte_order!$B:$B,[1]analyte_order!$C:$C)</f>
        <v>678-41-1</v>
      </c>
      <c r="K7602">
        <f>_xlfn.XLOOKUP(Table1_1[[#This Row],[CAS_rn]],[1]analyte_order!$C:$C,[1]analyte_order!$E:$E)</f>
        <v>56</v>
      </c>
      <c r="L7602" s="3">
        <v>5.0500000000000003E-2</v>
      </c>
    </row>
    <row r="7603" spans="1:12" x14ac:dyDescent="0.3">
      <c r="A7603" t="s">
        <v>322</v>
      </c>
      <c r="B7603" s="1">
        <v>44427</v>
      </c>
      <c r="C7603" s="1" t="str">
        <f t="shared" si="118"/>
        <v>21231</v>
      </c>
      <c r="D7603" t="s">
        <v>250</v>
      </c>
      <c r="E7603" t="s">
        <v>120</v>
      </c>
      <c r="F7603" t="s">
        <v>190</v>
      </c>
      <c r="G7603">
        <v>44</v>
      </c>
      <c r="H7603">
        <v>1438.5</v>
      </c>
      <c r="I7603" t="s">
        <v>56</v>
      </c>
      <c r="J7603" t="str">
        <f>_xlfn.XLOOKUP(Table1_1[[#This Row],[Analyte]],[1]analyte_order!$B:$B,[1]analyte_order!$C:$C)</f>
        <v>2965-52-8</v>
      </c>
      <c r="K7603">
        <f>_xlfn.XLOOKUP(Table1_1[[#This Row],[CAS_rn]],[1]analyte_order!$C:$C,[1]analyte_order!$E:$E)</f>
        <v>57</v>
      </c>
      <c r="L7603" s="3">
        <v>5.0500000000000003E-2</v>
      </c>
    </row>
    <row r="7604" spans="1:12" x14ac:dyDescent="0.3">
      <c r="A7604" t="s">
        <v>323</v>
      </c>
      <c r="B7604" s="1">
        <v>44145</v>
      </c>
      <c r="C7604" s="1" t="str">
        <f t="shared" si="118"/>
        <v>20315</v>
      </c>
      <c r="D7604" t="s">
        <v>324</v>
      </c>
      <c r="E7604" t="s">
        <v>325</v>
      </c>
      <c r="F7604" t="s">
        <v>326</v>
      </c>
      <c r="I7604" t="s">
        <v>7</v>
      </c>
      <c r="J7604" t="str">
        <f>_xlfn.XLOOKUP(Table1_1[[#This Row],[Analyte]],[1]analyte_order!$B:$B,[1]analyte_order!$C:$C)</f>
        <v>375-22-4</v>
      </c>
      <c r="K7604">
        <f>_xlfn.XLOOKUP(Table1_1[[#This Row],[CAS_rn]],[1]analyte_order!$C:$C,[1]analyte_order!$E:$E)</f>
        <v>1</v>
      </c>
      <c r="L7604" s="3">
        <v>4.9299999999999997E-2</v>
      </c>
    </row>
    <row r="7605" spans="1:12" x14ac:dyDescent="0.3">
      <c r="A7605" t="s">
        <v>323</v>
      </c>
      <c r="B7605" s="1">
        <v>44145</v>
      </c>
      <c r="C7605" s="1" t="str">
        <f t="shared" si="118"/>
        <v>20315</v>
      </c>
      <c r="D7605" t="s">
        <v>324</v>
      </c>
      <c r="E7605" t="s">
        <v>325</v>
      </c>
      <c r="F7605" t="s">
        <v>326</v>
      </c>
      <c r="I7605" t="s">
        <v>8</v>
      </c>
      <c r="J7605" t="str">
        <f>_xlfn.XLOOKUP(Table1_1[[#This Row],[Analyte]],[1]analyte_order!$B:$B,[1]analyte_order!$C:$C)</f>
        <v>2706-90-3</v>
      </c>
      <c r="K7605">
        <f>_xlfn.XLOOKUP(Table1_1[[#This Row],[CAS_rn]],[1]analyte_order!$C:$C,[1]analyte_order!$E:$E)</f>
        <v>2</v>
      </c>
      <c r="L7605" s="3">
        <v>4.9299999999999997E-2</v>
      </c>
    </row>
    <row r="7606" spans="1:12" x14ac:dyDescent="0.3">
      <c r="A7606" t="s">
        <v>323</v>
      </c>
      <c r="B7606" s="1">
        <v>44145</v>
      </c>
      <c r="C7606" s="1" t="str">
        <f t="shared" si="118"/>
        <v>20315</v>
      </c>
      <c r="D7606" t="s">
        <v>324</v>
      </c>
      <c r="E7606" t="s">
        <v>325</v>
      </c>
      <c r="F7606" t="s">
        <v>326</v>
      </c>
      <c r="I7606" t="s">
        <v>9</v>
      </c>
      <c r="J7606" t="str">
        <f>_xlfn.XLOOKUP(Table1_1[[#This Row],[Analyte]],[1]analyte_order!$B:$B,[1]analyte_order!$C:$C)</f>
        <v>307-24-4</v>
      </c>
      <c r="K7606">
        <f>_xlfn.XLOOKUP(Table1_1[[#This Row],[CAS_rn]],[1]analyte_order!$C:$C,[1]analyte_order!$E:$E)</f>
        <v>3</v>
      </c>
      <c r="L7606" s="3">
        <v>4.9299999999999997E-2</v>
      </c>
    </row>
    <row r="7607" spans="1:12" x14ac:dyDescent="0.3">
      <c r="A7607" t="s">
        <v>323</v>
      </c>
      <c r="B7607" s="1">
        <v>44145</v>
      </c>
      <c r="C7607" s="1" t="str">
        <f t="shared" si="118"/>
        <v>20315</v>
      </c>
      <c r="D7607" t="s">
        <v>324</v>
      </c>
      <c r="E7607" t="s">
        <v>325</v>
      </c>
      <c r="F7607" t="s">
        <v>326</v>
      </c>
      <c r="I7607" t="s">
        <v>10</v>
      </c>
      <c r="J7607" t="str">
        <f>_xlfn.XLOOKUP(Table1_1[[#This Row],[Analyte]],[1]analyte_order!$B:$B,[1]analyte_order!$C:$C)</f>
        <v>375-85-9</v>
      </c>
      <c r="K7607">
        <f>_xlfn.XLOOKUP(Table1_1[[#This Row],[CAS_rn]],[1]analyte_order!$C:$C,[1]analyte_order!$E:$E)</f>
        <v>4</v>
      </c>
      <c r="L7607" s="3">
        <v>9.8500000000000004E-2</v>
      </c>
    </row>
    <row r="7608" spans="1:12" x14ac:dyDescent="0.3">
      <c r="A7608" t="s">
        <v>323</v>
      </c>
      <c r="B7608" s="1">
        <v>44145</v>
      </c>
      <c r="C7608" s="1" t="str">
        <f t="shared" si="118"/>
        <v>20315</v>
      </c>
      <c r="D7608" t="s">
        <v>324</v>
      </c>
      <c r="E7608" t="s">
        <v>325</v>
      </c>
      <c r="F7608" t="s">
        <v>326</v>
      </c>
      <c r="I7608" t="s">
        <v>11</v>
      </c>
      <c r="J7608" t="str">
        <f>_xlfn.XLOOKUP(Table1_1[[#This Row],[Analyte]],[1]analyte_order!$B:$B,[1]analyte_order!$C:$C)</f>
        <v>335-67-1</v>
      </c>
      <c r="K7608">
        <f>_xlfn.XLOOKUP(Table1_1[[#This Row],[CAS_rn]],[1]analyte_order!$C:$C,[1]analyte_order!$E:$E)</f>
        <v>5</v>
      </c>
      <c r="L7608" s="3">
        <v>9.8500000000000004E-2</v>
      </c>
    </row>
    <row r="7609" spans="1:12" x14ac:dyDescent="0.3">
      <c r="A7609" t="s">
        <v>323</v>
      </c>
      <c r="B7609" s="1">
        <v>44145</v>
      </c>
      <c r="C7609" s="1" t="str">
        <f t="shared" si="118"/>
        <v>20315</v>
      </c>
      <c r="D7609" t="s">
        <v>324</v>
      </c>
      <c r="E7609" t="s">
        <v>325</v>
      </c>
      <c r="F7609" t="s">
        <v>326</v>
      </c>
      <c r="I7609" t="s">
        <v>12</v>
      </c>
      <c r="J7609" t="str">
        <f>_xlfn.XLOOKUP(Table1_1[[#This Row],[Analyte]],[1]analyte_order!$B:$B,[1]analyte_order!$C:$C)</f>
        <v>375-95-1</v>
      </c>
      <c r="K7609">
        <f>_xlfn.XLOOKUP(Table1_1[[#This Row],[CAS_rn]],[1]analyte_order!$C:$C,[1]analyte_order!$E:$E)</f>
        <v>6</v>
      </c>
      <c r="L7609" s="3">
        <v>4.9299999999999997E-2</v>
      </c>
    </row>
    <row r="7610" spans="1:12" x14ac:dyDescent="0.3">
      <c r="A7610" t="s">
        <v>323</v>
      </c>
      <c r="B7610" s="1">
        <v>44145</v>
      </c>
      <c r="C7610" s="1" t="str">
        <f t="shared" si="118"/>
        <v>20315</v>
      </c>
      <c r="D7610" t="s">
        <v>324</v>
      </c>
      <c r="E7610" t="s">
        <v>325</v>
      </c>
      <c r="F7610" t="s">
        <v>326</v>
      </c>
      <c r="I7610" t="s">
        <v>13</v>
      </c>
      <c r="J7610" t="str">
        <f>_xlfn.XLOOKUP(Table1_1[[#This Row],[Analyte]],[1]analyte_order!$B:$B,[1]analyte_order!$C:$C)</f>
        <v>375-73-5</v>
      </c>
      <c r="K7610">
        <f>_xlfn.XLOOKUP(Table1_1[[#This Row],[CAS_rn]],[1]analyte_order!$C:$C,[1]analyte_order!$E:$E)</f>
        <v>14</v>
      </c>
      <c r="L7610" s="3">
        <v>4.9299999999999997E-2</v>
      </c>
    </row>
    <row r="7611" spans="1:12" x14ac:dyDescent="0.3">
      <c r="A7611" t="s">
        <v>323</v>
      </c>
      <c r="B7611" s="1">
        <v>44145</v>
      </c>
      <c r="C7611" s="1" t="str">
        <f t="shared" si="118"/>
        <v>20315</v>
      </c>
      <c r="D7611" t="s">
        <v>324</v>
      </c>
      <c r="E7611" t="s">
        <v>325</v>
      </c>
      <c r="F7611" t="s">
        <v>326</v>
      </c>
      <c r="I7611" t="s">
        <v>14</v>
      </c>
      <c r="J7611" t="str">
        <f>_xlfn.XLOOKUP(Table1_1[[#This Row],[Analyte]],[1]analyte_order!$B:$B,[1]analyte_order!$C:$C)</f>
        <v>2706-91-4</v>
      </c>
      <c r="K7611">
        <f>_xlfn.XLOOKUP(Table1_1[[#This Row],[CAS_rn]],[1]analyte_order!$C:$C,[1]analyte_order!$E:$E)</f>
        <v>15</v>
      </c>
      <c r="L7611" s="3">
        <v>9.8500000000000004E-2</v>
      </c>
    </row>
    <row r="7612" spans="1:12" x14ac:dyDescent="0.3">
      <c r="A7612" t="s">
        <v>323</v>
      </c>
      <c r="B7612" s="1">
        <v>44145</v>
      </c>
      <c r="C7612" s="1" t="str">
        <f t="shared" si="118"/>
        <v>20315</v>
      </c>
      <c r="D7612" t="s">
        <v>324</v>
      </c>
      <c r="E7612" t="s">
        <v>325</v>
      </c>
      <c r="F7612" t="s">
        <v>326</v>
      </c>
      <c r="I7612" t="s">
        <v>15</v>
      </c>
      <c r="J7612" t="str">
        <f>_xlfn.XLOOKUP(Table1_1[[#This Row],[Analyte]],[1]analyte_order!$B:$B,[1]analyte_order!$C:$C)</f>
        <v>355-46-4</v>
      </c>
      <c r="K7612">
        <f>_xlfn.XLOOKUP(Table1_1[[#This Row],[CAS_rn]],[1]analyte_order!$C:$C,[1]analyte_order!$E:$E)</f>
        <v>16</v>
      </c>
      <c r="L7612" s="3">
        <v>7.06</v>
      </c>
    </row>
    <row r="7613" spans="1:12" x14ac:dyDescent="0.3">
      <c r="A7613" t="s">
        <v>323</v>
      </c>
      <c r="B7613" s="1">
        <v>44145</v>
      </c>
      <c r="C7613" s="1" t="str">
        <f t="shared" si="118"/>
        <v>20315</v>
      </c>
      <c r="D7613" t="s">
        <v>324</v>
      </c>
      <c r="E7613" t="s">
        <v>325</v>
      </c>
      <c r="F7613" t="s">
        <v>326</v>
      </c>
      <c r="I7613" t="s">
        <v>16</v>
      </c>
      <c r="J7613" t="str">
        <f>_xlfn.XLOOKUP(Table1_1[[#This Row],[Analyte]],[1]analyte_order!$B:$B,[1]analyte_order!$C:$C)</f>
        <v>375-92-8</v>
      </c>
      <c r="K7613">
        <f>_xlfn.XLOOKUP(Table1_1[[#This Row],[CAS_rn]],[1]analyte_order!$C:$C,[1]analyte_order!$E:$E)</f>
        <v>17</v>
      </c>
      <c r="L7613" s="3">
        <v>2.48</v>
      </c>
    </row>
    <row r="7614" spans="1:12" x14ac:dyDescent="0.3">
      <c r="A7614" t="s">
        <v>323</v>
      </c>
      <c r="B7614" s="1">
        <v>44145</v>
      </c>
      <c r="C7614" s="1" t="str">
        <f t="shared" si="118"/>
        <v>20315</v>
      </c>
      <c r="D7614" t="s">
        <v>324</v>
      </c>
      <c r="E7614" t="s">
        <v>325</v>
      </c>
      <c r="F7614" t="s">
        <v>326</v>
      </c>
      <c r="I7614" t="s">
        <v>17</v>
      </c>
      <c r="J7614" t="str">
        <f>_xlfn.XLOOKUP(Table1_1[[#This Row],[Analyte]],[1]analyte_order!$B:$B,[1]analyte_order!$C:$C)</f>
        <v>1763-23-1</v>
      </c>
      <c r="K7614">
        <f>_xlfn.XLOOKUP(Table1_1[[#This Row],[CAS_rn]],[1]analyte_order!$C:$C,[1]analyte_order!$E:$E)</f>
        <v>18</v>
      </c>
      <c r="L7614" s="3">
        <v>1190</v>
      </c>
    </row>
    <row r="7615" spans="1:12" x14ac:dyDescent="0.3">
      <c r="A7615" t="s">
        <v>323</v>
      </c>
      <c r="B7615" s="1">
        <v>44145</v>
      </c>
      <c r="C7615" s="1" t="str">
        <f t="shared" si="118"/>
        <v>20315</v>
      </c>
      <c r="D7615" t="s">
        <v>324</v>
      </c>
      <c r="E7615" t="s">
        <v>325</v>
      </c>
      <c r="F7615" t="s">
        <v>326</v>
      </c>
      <c r="I7615" t="s">
        <v>18</v>
      </c>
      <c r="J7615" t="str">
        <f>_xlfn.XLOOKUP(Table1_1[[#This Row],[Analyte]],[1]analyte_order!$B:$B,[1]analyte_order!$C:$C)</f>
        <v>27619-97-2</v>
      </c>
      <c r="K7615">
        <f>_xlfn.XLOOKUP(Table1_1[[#This Row],[CAS_rn]],[1]analyte_order!$C:$C,[1]analyte_order!$E:$E)</f>
        <v>23</v>
      </c>
      <c r="L7615" s="3">
        <v>4.9299999999999997E-2</v>
      </c>
    </row>
    <row r="7616" spans="1:12" x14ac:dyDescent="0.3">
      <c r="A7616" t="s">
        <v>327</v>
      </c>
      <c r="B7616" s="1">
        <v>44145</v>
      </c>
      <c r="C7616" s="1" t="str">
        <f t="shared" si="118"/>
        <v>20315</v>
      </c>
      <c r="D7616" t="s">
        <v>324</v>
      </c>
      <c r="E7616" t="s">
        <v>325</v>
      </c>
      <c r="F7616" t="s">
        <v>326</v>
      </c>
      <c r="I7616" t="s">
        <v>7</v>
      </c>
      <c r="J7616" t="str">
        <f>_xlfn.XLOOKUP(Table1_1[[#This Row],[Analyte]],[1]analyte_order!$B:$B,[1]analyte_order!$C:$C)</f>
        <v>375-22-4</v>
      </c>
      <c r="K7616">
        <f>_xlfn.XLOOKUP(Table1_1[[#This Row],[CAS_rn]],[1]analyte_order!$C:$C,[1]analyte_order!$E:$E)</f>
        <v>1</v>
      </c>
      <c r="L7616" s="3">
        <v>4.1799999999999997E-2</v>
      </c>
    </row>
    <row r="7617" spans="1:12" x14ac:dyDescent="0.3">
      <c r="A7617" t="s">
        <v>327</v>
      </c>
      <c r="B7617" s="1">
        <v>44145</v>
      </c>
      <c r="C7617" s="1" t="str">
        <f t="shared" si="118"/>
        <v>20315</v>
      </c>
      <c r="D7617" t="s">
        <v>324</v>
      </c>
      <c r="E7617" t="s">
        <v>325</v>
      </c>
      <c r="F7617" t="s">
        <v>326</v>
      </c>
      <c r="I7617" t="s">
        <v>8</v>
      </c>
      <c r="J7617" t="str">
        <f>_xlfn.XLOOKUP(Table1_1[[#This Row],[Analyte]],[1]analyte_order!$B:$B,[1]analyte_order!$C:$C)</f>
        <v>2706-90-3</v>
      </c>
      <c r="K7617">
        <f>_xlfn.XLOOKUP(Table1_1[[#This Row],[CAS_rn]],[1]analyte_order!$C:$C,[1]analyte_order!$E:$E)</f>
        <v>2</v>
      </c>
      <c r="L7617" s="3">
        <v>4.1799999999999997E-2</v>
      </c>
    </row>
    <row r="7618" spans="1:12" x14ac:dyDescent="0.3">
      <c r="A7618" t="s">
        <v>327</v>
      </c>
      <c r="B7618" s="1">
        <v>44145</v>
      </c>
      <c r="C7618" s="1" t="str">
        <f t="shared" ref="C7618:C7681" si="119">TEXT(B7618,"yy")&amp;TEXT((B7618-DATEVALUE("1/1/"&amp;TEXT(B7618,"yy"))+1),"000")</f>
        <v>20315</v>
      </c>
      <c r="D7618" t="s">
        <v>324</v>
      </c>
      <c r="E7618" t="s">
        <v>325</v>
      </c>
      <c r="F7618" t="s">
        <v>326</v>
      </c>
      <c r="I7618" t="s">
        <v>9</v>
      </c>
      <c r="J7618" t="str">
        <f>_xlfn.XLOOKUP(Table1_1[[#This Row],[Analyte]],[1]analyte_order!$B:$B,[1]analyte_order!$C:$C)</f>
        <v>307-24-4</v>
      </c>
      <c r="K7618">
        <f>_xlfn.XLOOKUP(Table1_1[[#This Row],[CAS_rn]],[1]analyte_order!$C:$C,[1]analyte_order!$E:$E)</f>
        <v>3</v>
      </c>
      <c r="L7618" s="3">
        <v>4.1799999999999997E-2</v>
      </c>
    </row>
    <row r="7619" spans="1:12" x14ac:dyDescent="0.3">
      <c r="A7619" t="s">
        <v>327</v>
      </c>
      <c r="B7619" s="1">
        <v>44145</v>
      </c>
      <c r="C7619" s="1" t="str">
        <f t="shared" si="119"/>
        <v>20315</v>
      </c>
      <c r="D7619" t="s">
        <v>324</v>
      </c>
      <c r="E7619" t="s">
        <v>325</v>
      </c>
      <c r="F7619" t="s">
        <v>326</v>
      </c>
      <c r="I7619" t="s">
        <v>10</v>
      </c>
      <c r="J7619" t="str">
        <f>_xlfn.XLOOKUP(Table1_1[[#This Row],[Analyte]],[1]analyte_order!$B:$B,[1]analyte_order!$C:$C)</f>
        <v>375-85-9</v>
      </c>
      <c r="K7619">
        <f>_xlfn.XLOOKUP(Table1_1[[#This Row],[CAS_rn]],[1]analyte_order!$C:$C,[1]analyte_order!$E:$E)</f>
        <v>4</v>
      </c>
      <c r="L7619" s="3">
        <v>0.94699999999999995</v>
      </c>
    </row>
    <row r="7620" spans="1:12" x14ac:dyDescent="0.3">
      <c r="A7620" t="s">
        <v>327</v>
      </c>
      <c r="B7620" s="1">
        <v>44145</v>
      </c>
      <c r="C7620" s="1" t="str">
        <f t="shared" si="119"/>
        <v>20315</v>
      </c>
      <c r="D7620" t="s">
        <v>324</v>
      </c>
      <c r="E7620" t="s">
        <v>325</v>
      </c>
      <c r="F7620" t="s">
        <v>326</v>
      </c>
      <c r="I7620" t="s">
        <v>11</v>
      </c>
      <c r="J7620" t="str">
        <f>_xlfn.XLOOKUP(Table1_1[[#This Row],[Analyte]],[1]analyte_order!$B:$B,[1]analyte_order!$C:$C)</f>
        <v>335-67-1</v>
      </c>
      <c r="K7620">
        <f>_xlfn.XLOOKUP(Table1_1[[#This Row],[CAS_rn]],[1]analyte_order!$C:$C,[1]analyte_order!$E:$E)</f>
        <v>5</v>
      </c>
      <c r="L7620" s="3">
        <v>0.91</v>
      </c>
    </row>
    <row r="7621" spans="1:12" x14ac:dyDescent="0.3">
      <c r="A7621" t="s">
        <v>327</v>
      </c>
      <c r="B7621" s="1">
        <v>44145</v>
      </c>
      <c r="C7621" s="1" t="str">
        <f t="shared" si="119"/>
        <v>20315</v>
      </c>
      <c r="D7621" t="s">
        <v>324</v>
      </c>
      <c r="E7621" t="s">
        <v>325</v>
      </c>
      <c r="F7621" t="s">
        <v>326</v>
      </c>
      <c r="I7621" t="s">
        <v>12</v>
      </c>
      <c r="J7621" t="str">
        <f>_xlfn.XLOOKUP(Table1_1[[#This Row],[Analyte]],[1]analyte_order!$B:$B,[1]analyte_order!$C:$C)</f>
        <v>375-95-1</v>
      </c>
      <c r="K7621">
        <f>_xlfn.XLOOKUP(Table1_1[[#This Row],[CAS_rn]],[1]analyte_order!$C:$C,[1]analyte_order!$E:$E)</f>
        <v>6</v>
      </c>
      <c r="L7621" s="3">
        <v>4.1799999999999997E-2</v>
      </c>
    </row>
    <row r="7622" spans="1:12" x14ac:dyDescent="0.3">
      <c r="A7622" t="s">
        <v>327</v>
      </c>
      <c r="B7622" s="1">
        <v>44145</v>
      </c>
      <c r="C7622" s="1" t="str">
        <f t="shared" si="119"/>
        <v>20315</v>
      </c>
      <c r="D7622" t="s">
        <v>324</v>
      </c>
      <c r="E7622" t="s">
        <v>325</v>
      </c>
      <c r="F7622" t="s">
        <v>326</v>
      </c>
      <c r="I7622" t="s">
        <v>13</v>
      </c>
      <c r="J7622" t="str">
        <f>_xlfn.XLOOKUP(Table1_1[[#This Row],[Analyte]],[1]analyte_order!$B:$B,[1]analyte_order!$C:$C)</f>
        <v>375-73-5</v>
      </c>
      <c r="K7622">
        <f>_xlfn.XLOOKUP(Table1_1[[#This Row],[CAS_rn]],[1]analyte_order!$C:$C,[1]analyte_order!$E:$E)</f>
        <v>14</v>
      </c>
      <c r="L7622" s="3">
        <v>4.1799999999999997E-2</v>
      </c>
    </row>
    <row r="7623" spans="1:12" x14ac:dyDescent="0.3">
      <c r="A7623" t="s">
        <v>327</v>
      </c>
      <c r="B7623" s="1">
        <v>44145</v>
      </c>
      <c r="C7623" s="1" t="str">
        <f t="shared" si="119"/>
        <v>20315</v>
      </c>
      <c r="D7623" t="s">
        <v>324</v>
      </c>
      <c r="E7623" t="s">
        <v>325</v>
      </c>
      <c r="F7623" t="s">
        <v>326</v>
      </c>
      <c r="I7623" t="s">
        <v>14</v>
      </c>
      <c r="J7623" t="str">
        <f>_xlfn.XLOOKUP(Table1_1[[#This Row],[Analyte]],[1]analyte_order!$B:$B,[1]analyte_order!$C:$C)</f>
        <v>2706-91-4</v>
      </c>
      <c r="K7623">
        <f>_xlfn.XLOOKUP(Table1_1[[#This Row],[CAS_rn]],[1]analyte_order!$C:$C,[1]analyte_order!$E:$E)</f>
        <v>15</v>
      </c>
      <c r="L7623" s="3">
        <v>0.215</v>
      </c>
    </row>
    <row r="7624" spans="1:12" x14ac:dyDescent="0.3">
      <c r="A7624" t="s">
        <v>327</v>
      </c>
      <c r="B7624" s="1">
        <v>44145</v>
      </c>
      <c r="C7624" s="1" t="str">
        <f t="shared" si="119"/>
        <v>20315</v>
      </c>
      <c r="D7624" t="s">
        <v>324</v>
      </c>
      <c r="E7624" t="s">
        <v>325</v>
      </c>
      <c r="F7624" t="s">
        <v>326</v>
      </c>
      <c r="I7624" t="s">
        <v>15</v>
      </c>
      <c r="J7624" t="str">
        <f>_xlfn.XLOOKUP(Table1_1[[#This Row],[Analyte]],[1]analyte_order!$B:$B,[1]analyte_order!$C:$C)</f>
        <v>355-46-4</v>
      </c>
      <c r="K7624">
        <f>_xlfn.XLOOKUP(Table1_1[[#This Row],[CAS_rn]],[1]analyte_order!$C:$C,[1]analyte_order!$E:$E)</f>
        <v>16</v>
      </c>
      <c r="L7624" s="3">
        <v>24.1</v>
      </c>
    </row>
    <row r="7625" spans="1:12" x14ac:dyDescent="0.3">
      <c r="A7625" t="s">
        <v>327</v>
      </c>
      <c r="B7625" s="1">
        <v>44145</v>
      </c>
      <c r="C7625" s="1" t="str">
        <f t="shared" si="119"/>
        <v>20315</v>
      </c>
      <c r="D7625" t="s">
        <v>324</v>
      </c>
      <c r="E7625" t="s">
        <v>325</v>
      </c>
      <c r="F7625" t="s">
        <v>326</v>
      </c>
      <c r="I7625" t="s">
        <v>16</v>
      </c>
      <c r="J7625" t="str">
        <f>_xlfn.XLOOKUP(Table1_1[[#This Row],[Analyte]],[1]analyte_order!$B:$B,[1]analyte_order!$C:$C)</f>
        <v>375-92-8</v>
      </c>
      <c r="K7625">
        <f>_xlfn.XLOOKUP(Table1_1[[#This Row],[CAS_rn]],[1]analyte_order!$C:$C,[1]analyte_order!$E:$E)</f>
        <v>17</v>
      </c>
      <c r="L7625" s="3">
        <v>4</v>
      </c>
    </row>
    <row r="7626" spans="1:12" x14ac:dyDescent="0.3">
      <c r="A7626" t="s">
        <v>327</v>
      </c>
      <c r="B7626" s="1">
        <v>44145</v>
      </c>
      <c r="C7626" s="1" t="str">
        <f t="shared" si="119"/>
        <v>20315</v>
      </c>
      <c r="D7626" t="s">
        <v>324</v>
      </c>
      <c r="E7626" t="s">
        <v>325</v>
      </c>
      <c r="F7626" t="s">
        <v>326</v>
      </c>
      <c r="I7626" t="s">
        <v>17</v>
      </c>
      <c r="J7626" t="str">
        <f>_xlfn.XLOOKUP(Table1_1[[#This Row],[Analyte]],[1]analyte_order!$B:$B,[1]analyte_order!$C:$C)</f>
        <v>1763-23-1</v>
      </c>
      <c r="K7626">
        <f>_xlfn.XLOOKUP(Table1_1[[#This Row],[CAS_rn]],[1]analyte_order!$C:$C,[1]analyte_order!$E:$E)</f>
        <v>18</v>
      </c>
      <c r="L7626" s="3">
        <v>705</v>
      </c>
    </row>
    <row r="7627" spans="1:12" x14ac:dyDescent="0.3">
      <c r="A7627" t="s">
        <v>327</v>
      </c>
      <c r="B7627" s="1">
        <v>44145</v>
      </c>
      <c r="C7627" s="1" t="str">
        <f t="shared" si="119"/>
        <v>20315</v>
      </c>
      <c r="D7627" t="s">
        <v>324</v>
      </c>
      <c r="E7627" t="s">
        <v>325</v>
      </c>
      <c r="F7627" t="s">
        <v>326</v>
      </c>
      <c r="I7627" t="s">
        <v>18</v>
      </c>
      <c r="J7627" t="str">
        <f>_xlfn.XLOOKUP(Table1_1[[#This Row],[Analyte]],[1]analyte_order!$B:$B,[1]analyte_order!$C:$C)</f>
        <v>27619-97-2</v>
      </c>
      <c r="K7627">
        <f>_xlfn.XLOOKUP(Table1_1[[#This Row],[CAS_rn]],[1]analyte_order!$C:$C,[1]analyte_order!$E:$E)</f>
        <v>23</v>
      </c>
      <c r="L7627" s="3">
        <v>4.1799999999999997E-2</v>
      </c>
    </row>
    <row r="7628" spans="1:12" x14ac:dyDescent="0.3">
      <c r="A7628" t="s">
        <v>328</v>
      </c>
      <c r="B7628" s="1">
        <v>44145</v>
      </c>
      <c r="C7628" s="1" t="str">
        <f t="shared" si="119"/>
        <v>20315</v>
      </c>
      <c r="D7628" t="s">
        <v>324</v>
      </c>
      <c r="E7628" t="s">
        <v>325</v>
      </c>
      <c r="F7628" t="s">
        <v>326</v>
      </c>
      <c r="I7628" t="s">
        <v>7</v>
      </c>
      <c r="J7628" t="str">
        <f>_xlfn.XLOOKUP(Table1_1[[#This Row],[Analyte]],[1]analyte_order!$B:$B,[1]analyte_order!$C:$C)</f>
        <v>375-22-4</v>
      </c>
      <c r="K7628">
        <f>_xlfn.XLOOKUP(Table1_1[[#This Row],[CAS_rn]],[1]analyte_order!$C:$C,[1]analyte_order!$E:$E)</f>
        <v>1</v>
      </c>
      <c r="L7628" s="3">
        <v>4.6899999999999997E-2</v>
      </c>
    </row>
    <row r="7629" spans="1:12" x14ac:dyDescent="0.3">
      <c r="A7629" t="s">
        <v>328</v>
      </c>
      <c r="B7629" s="1">
        <v>44145</v>
      </c>
      <c r="C7629" s="1" t="str">
        <f t="shared" si="119"/>
        <v>20315</v>
      </c>
      <c r="D7629" t="s">
        <v>324</v>
      </c>
      <c r="E7629" t="s">
        <v>325</v>
      </c>
      <c r="F7629" t="s">
        <v>326</v>
      </c>
      <c r="I7629" t="s">
        <v>8</v>
      </c>
      <c r="J7629" t="str">
        <f>_xlfn.XLOOKUP(Table1_1[[#This Row],[Analyte]],[1]analyte_order!$B:$B,[1]analyte_order!$C:$C)</f>
        <v>2706-90-3</v>
      </c>
      <c r="K7629">
        <f>_xlfn.XLOOKUP(Table1_1[[#This Row],[CAS_rn]],[1]analyte_order!$C:$C,[1]analyte_order!$E:$E)</f>
        <v>2</v>
      </c>
      <c r="L7629" s="3">
        <v>4.6899999999999997E-2</v>
      </c>
    </row>
    <row r="7630" spans="1:12" x14ac:dyDescent="0.3">
      <c r="A7630" t="s">
        <v>328</v>
      </c>
      <c r="B7630" s="1">
        <v>44145</v>
      </c>
      <c r="C7630" s="1" t="str">
        <f t="shared" si="119"/>
        <v>20315</v>
      </c>
      <c r="D7630" t="s">
        <v>324</v>
      </c>
      <c r="E7630" t="s">
        <v>325</v>
      </c>
      <c r="F7630" t="s">
        <v>326</v>
      </c>
      <c r="I7630" t="s">
        <v>9</v>
      </c>
      <c r="J7630" t="str">
        <f>_xlfn.XLOOKUP(Table1_1[[#This Row],[Analyte]],[1]analyte_order!$B:$B,[1]analyte_order!$C:$C)</f>
        <v>307-24-4</v>
      </c>
      <c r="K7630">
        <f>_xlfn.XLOOKUP(Table1_1[[#This Row],[CAS_rn]],[1]analyte_order!$C:$C,[1]analyte_order!$E:$E)</f>
        <v>3</v>
      </c>
      <c r="L7630" s="3">
        <v>4.6899999999999997E-2</v>
      </c>
    </row>
    <row r="7631" spans="1:12" x14ac:dyDescent="0.3">
      <c r="A7631" t="s">
        <v>328</v>
      </c>
      <c r="B7631" s="1">
        <v>44145</v>
      </c>
      <c r="C7631" s="1" t="str">
        <f t="shared" si="119"/>
        <v>20315</v>
      </c>
      <c r="D7631" t="s">
        <v>324</v>
      </c>
      <c r="E7631" t="s">
        <v>325</v>
      </c>
      <c r="F7631" t="s">
        <v>326</v>
      </c>
      <c r="I7631" t="s">
        <v>10</v>
      </c>
      <c r="J7631" t="str">
        <f>_xlfn.XLOOKUP(Table1_1[[#This Row],[Analyte]],[1]analyte_order!$B:$B,[1]analyte_order!$C:$C)</f>
        <v>375-85-9</v>
      </c>
      <c r="K7631">
        <f>_xlfn.XLOOKUP(Table1_1[[#This Row],[CAS_rn]],[1]analyte_order!$C:$C,[1]analyte_order!$E:$E)</f>
        <v>4</v>
      </c>
      <c r="L7631" s="3">
        <v>0.36799999999999999</v>
      </c>
    </row>
    <row r="7632" spans="1:12" x14ac:dyDescent="0.3">
      <c r="A7632" t="s">
        <v>328</v>
      </c>
      <c r="B7632" s="1">
        <v>44145</v>
      </c>
      <c r="C7632" s="1" t="str">
        <f t="shared" si="119"/>
        <v>20315</v>
      </c>
      <c r="D7632" t="s">
        <v>324</v>
      </c>
      <c r="E7632" t="s">
        <v>325</v>
      </c>
      <c r="F7632" t="s">
        <v>326</v>
      </c>
      <c r="I7632" t="s">
        <v>11</v>
      </c>
      <c r="J7632" t="str">
        <f>_xlfn.XLOOKUP(Table1_1[[#This Row],[Analyte]],[1]analyte_order!$B:$B,[1]analyte_order!$C:$C)</f>
        <v>335-67-1</v>
      </c>
      <c r="K7632">
        <f>_xlfn.XLOOKUP(Table1_1[[#This Row],[CAS_rn]],[1]analyte_order!$C:$C,[1]analyte_order!$E:$E)</f>
        <v>5</v>
      </c>
      <c r="L7632" s="3">
        <v>9.3700000000000006E-2</v>
      </c>
    </row>
    <row r="7633" spans="1:12" x14ac:dyDescent="0.3">
      <c r="A7633" t="s">
        <v>328</v>
      </c>
      <c r="B7633" s="1">
        <v>44145</v>
      </c>
      <c r="C7633" s="1" t="str">
        <f t="shared" si="119"/>
        <v>20315</v>
      </c>
      <c r="D7633" t="s">
        <v>324</v>
      </c>
      <c r="E7633" t="s">
        <v>325</v>
      </c>
      <c r="F7633" t="s">
        <v>326</v>
      </c>
      <c r="I7633" t="s">
        <v>12</v>
      </c>
      <c r="J7633" t="str">
        <f>_xlfn.XLOOKUP(Table1_1[[#This Row],[Analyte]],[1]analyte_order!$B:$B,[1]analyte_order!$C:$C)</f>
        <v>375-95-1</v>
      </c>
      <c r="K7633">
        <f>_xlfn.XLOOKUP(Table1_1[[#This Row],[CAS_rn]],[1]analyte_order!$C:$C,[1]analyte_order!$E:$E)</f>
        <v>6</v>
      </c>
      <c r="L7633" s="3">
        <v>0.45</v>
      </c>
    </row>
    <row r="7634" spans="1:12" x14ac:dyDescent="0.3">
      <c r="A7634" t="s">
        <v>328</v>
      </c>
      <c r="B7634" s="1">
        <v>44145</v>
      </c>
      <c r="C7634" s="1" t="str">
        <f t="shared" si="119"/>
        <v>20315</v>
      </c>
      <c r="D7634" t="s">
        <v>324</v>
      </c>
      <c r="E7634" t="s">
        <v>325</v>
      </c>
      <c r="F7634" t="s">
        <v>326</v>
      </c>
      <c r="I7634" t="s">
        <v>13</v>
      </c>
      <c r="J7634" t="str">
        <f>_xlfn.XLOOKUP(Table1_1[[#This Row],[Analyte]],[1]analyte_order!$B:$B,[1]analyte_order!$C:$C)</f>
        <v>375-73-5</v>
      </c>
      <c r="K7634">
        <f>_xlfn.XLOOKUP(Table1_1[[#This Row],[CAS_rn]],[1]analyte_order!$C:$C,[1]analyte_order!$E:$E)</f>
        <v>14</v>
      </c>
      <c r="L7634" s="3">
        <v>4.6899999999999997E-2</v>
      </c>
    </row>
    <row r="7635" spans="1:12" x14ac:dyDescent="0.3">
      <c r="A7635" t="s">
        <v>328</v>
      </c>
      <c r="B7635" s="1">
        <v>44145</v>
      </c>
      <c r="C7635" s="1" t="str">
        <f t="shared" si="119"/>
        <v>20315</v>
      </c>
      <c r="D7635" t="s">
        <v>324</v>
      </c>
      <c r="E7635" t="s">
        <v>325</v>
      </c>
      <c r="F7635" t="s">
        <v>326</v>
      </c>
      <c r="I7635" t="s">
        <v>14</v>
      </c>
      <c r="J7635" t="str">
        <f>_xlfn.XLOOKUP(Table1_1[[#This Row],[Analyte]],[1]analyte_order!$B:$B,[1]analyte_order!$C:$C)</f>
        <v>2706-91-4</v>
      </c>
      <c r="K7635">
        <f>_xlfn.XLOOKUP(Table1_1[[#This Row],[CAS_rn]],[1]analyte_order!$C:$C,[1]analyte_order!$E:$E)</f>
        <v>15</v>
      </c>
      <c r="L7635" s="3">
        <v>9.3700000000000006E-2</v>
      </c>
    </row>
    <row r="7636" spans="1:12" x14ac:dyDescent="0.3">
      <c r="A7636" t="s">
        <v>328</v>
      </c>
      <c r="B7636" s="1">
        <v>44145</v>
      </c>
      <c r="C7636" s="1" t="str">
        <f t="shared" si="119"/>
        <v>20315</v>
      </c>
      <c r="D7636" t="s">
        <v>324</v>
      </c>
      <c r="E7636" t="s">
        <v>325</v>
      </c>
      <c r="F7636" t="s">
        <v>326</v>
      </c>
      <c r="I7636" t="s">
        <v>15</v>
      </c>
      <c r="J7636" t="str">
        <f>_xlfn.XLOOKUP(Table1_1[[#This Row],[Analyte]],[1]analyte_order!$B:$B,[1]analyte_order!$C:$C)</f>
        <v>355-46-4</v>
      </c>
      <c r="K7636">
        <f>_xlfn.XLOOKUP(Table1_1[[#This Row],[CAS_rn]],[1]analyte_order!$C:$C,[1]analyte_order!$E:$E)</f>
        <v>16</v>
      </c>
      <c r="L7636" s="3">
        <v>7.07</v>
      </c>
    </row>
    <row r="7637" spans="1:12" x14ac:dyDescent="0.3">
      <c r="A7637" t="s">
        <v>328</v>
      </c>
      <c r="B7637" s="1">
        <v>44145</v>
      </c>
      <c r="C7637" s="1" t="str">
        <f t="shared" si="119"/>
        <v>20315</v>
      </c>
      <c r="D7637" t="s">
        <v>324</v>
      </c>
      <c r="E7637" t="s">
        <v>325</v>
      </c>
      <c r="F7637" t="s">
        <v>326</v>
      </c>
      <c r="I7637" t="s">
        <v>16</v>
      </c>
      <c r="J7637" t="str">
        <f>_xlfn.XLOOKUP(Table1_1[[#This Row],[Analyte]],[1]analyte_order!$B:$B,[1]analyte_order!$C:$C)</f>
        <v>375-92-8</v>
      </c>
      <c r="K7637">
        <f>_xlfn.XLOOKUP(Table1_1[[#This Row],[CAS_rn]],[1]analyte_order!$C:$C,[1]analyte_order!$E:$E)</f>
        <v>17</v>
      </c>
      <c r="L7637" s="3">
        <v>2.7</v>
      </c>
    </row>
    <row r="7638" spans="1:12" x14ac:dyDescent="0.3">
      <c r="A7638" t="s">
        <v>328</v>
      </c>
      <c r="B7638" s="1">
        <v>44145</v>
      </c>
      <c r="C7638" s="1" t="str">
        <f t="shared" si="119"/>
        <v>20315</v>
      </c>
      <c r="D7638" t="s">
        <v>324</v>
      </c>
      <c r="E7638" t="s">
        <v>325</v>
      </c>
      <c r="F7638" t="s">
        <v>326</v>
      </c>
      <c r="I7638" t="s">
        <v>17</v>
      </c>
      <c r="J7638" t="str">
        <f>_xlfn.XLOOKUP(Table1_1[[#This Row],[Analyte]],[1]analyte_order!$B:$B,[1]analyte_order!$C:$C)</f>
        <v>1763-23-1</v>
      </c>
      <c r="K7638">
        <f>_xlfn.XLOOKUP(Table1_1[[#This Row],[CAS_rn]],[1]analyte_order!$C:$C,[1]analyte_order!$E:$E)</f>
        <v>18</v>
      </c>
      <c r="L7638" s="3">
        <v>1120</v>
      </c>
    </row>
    <row r="7639" spans="1:12" x14ac:dyDescent="0.3">
      <c r="A7639" t="s">
        <v>328</v>
      </c>
      <c r="B7639" s="1">
        <v>44145</v>
      </c>
      <c r="C7639" s="1" t="str">
        <f t="shared" si="119"/>
        <v>20315</v>
      </c>
      <c r="D7639" t="s">
        <v>324</v>
      </c>
      <c r="E7639" t="s">
        <v>325</v>
      </c>
      <c r="F7639" t="s">
        <v>326</v>
      </c>
      <c r="I7639" t="s">
        <v>18</v>
      </c>
      <c r="J7639" t="str">
        <f>_xlfn.XLOOKUP(Table1_1[[#This Row],[Analyte]],[1]analyte_order!$B:$B,[1]analyte_order!$C:$C)</f>
        <v>27619-97-2</v>
      </c>
      <c r="K7639">
        <f>_xlfn.XLOOKUP(Table1_1[[#This Row],[CAS_rn]],[1]analyte_order!$C:$C,[1]analyte_order!$E:$E)</f>
        <v>23</v>
      </c>
      <c r="L7639" s="3">
        <v>4.6899999999999997E-2</v>
      </c>
    </row>
    <row r="7640" spans="1:12" x14ac:dyDescent="0.3">
      <c r="A7640" t="s">
        <v>329</v>
      </c>
      <c r="B7640" s="1">
        <v>44145</v>
      </c>
      <c r="C7640" s="1" t="str">
        <f t="shared" si="119"/>
        <v>20315</v>
      </c>
      <c r="D7640" t="s">
        <v>324</v>
      </c>
      <c r="E7640" t="s">
        <v>325</v>
      </c>
      <c r="F7640" t="s">
        <v>326</v>
      </c>
      <c r="I7640" t="s">
        <v>7</v>
      </c>
      <c r="J7640" t="str">
        <f>_xlfn.XLOOKUP(Table1_1[[#This Row],[Analyte]],[1]analyte_order!$B:$B,[1]analyte_order!$C:$C)</f>
        <v>375-22-4</v>
      </c>
      <c r="K7640">
        <f>_xlfn.XLOOKUP(Table1_1[[#This Row],[CAS_rn]],[1]analyte_order!$C:$C,[1]analyte_order!$E:$E)</f>
        <v>1</v>
      </c>
      <c r="L7640" s="3">
        <v>4.3999999999999997E-2</v>
      </c>
    </row>
    <row r="7641" spans="1:12" x14ac:dyDescent="0.3">
      <c r="A7641" t="s">
        <v>329</v>
      </c>
      <c r="B7641" s="1">
        <v>44145</v>
      </c>
      <c r="C7641" s="1" t="str">
        <f t="shared" si="119"/>
        <v>20315</v>
      </c>
      <c r="D7641" t="s">
        <v>324</v>
      </c>
      <c r="E7641" t="s">
        <v>325</v>
      </c>
      <c r="F7641" t="s">
        <v>326</v>
      </c>
      <c r="I7641" t="s">
        <v>8</v>
      </c>
      <c r="J7641" t="str">
        <f>_xlfn.XLOOKUP(Table1_1[[#This Row],[Analyte]],[1]analyte_order!$B:$B,[1]analyte_order!$C:$C)</f>
        <v>2706-90-3</v>
      </c>
      <c r="K7641">
        <f>_xlfn.XLOOKUP(Table1_1[[#This Row],[CAS_rn]],[1]analyte_order!$C:$C,[1]analyte_order!$E:$E)</f>
        <v>2</v>
      </c>
      <c r="L7641" s="3">
        <v>4.3999999999999997E-2</v>
      </c>
    </row>
    <row r="7642" spans="1:12" x14ac:dyDescent="0.3">
      <c r="A7642" t="s">
        <v>329</v>
      </c>
      <c r="B7642" s="1">
        <v>44145</v>
      </c>
      <c r="C7642" s="1" t="str">
        <f t="shared" si="119"/>
        <v>20315</v>
      </c>
      <c r="D7642" t="s">
        <v>324</v>
      </c>
      <c r="E7642" t="s">
        <v>325</v>
      </c>
      <c r="F7642" t="s">
        <v>326</v>
      </c>
      <c r="I7642" t="s">
        <v>9</v>
      </c>
      <c r="J7642" t="str">
        <f>_xlfn.XLOOKUP(Table1_1[[#This Row],[Analyte]],[1]analyte_order!$B:$B,[1]analyte_order!$C:$C)</f>
        <v>307-24-4</v>
      </c>
      <c r="K7642">
        <f>_xlfn.XLOOKUP(Table1_1[[#This Row],[CAS_rn]],[1]analyte_order!$C:$C,[1]analyte_order!$E:$E)</f>
        <v>3</v>
      </c>
      <c r="L7642" s="3">
        <v>4.3999999999999997E-2</v>
      </c>
    </row>
    <row r="7643" spans="1:12" x14ac:dyDescent="0.3">
      <c r="A7643" t="s">
        <v>329</v>
      </c>
      <c r="B7643" s="1">
        <v>44145</v>
      </c>
      <c r="C7643" s="1" t="str">
        <f t="shared" si="119"/>
        <v>20315</v>
      </c>
      <c r="D7643" t="s">
        <v>324</v>
      </c>
      <c r="E7643" t="s">
        <v>325</v>
      </c>
      <c r="F7643" t="s">
        <v>326</v>
      </c>
      <c r="I7643" t="s">
        <v>10</v>
      </c>
      <c r="J7643" t="str">
        <f>_xlfn.XLOOKUP(Table1_1[[#This Row],[Analyte]],[1]analyte_order!$B:$B,[1]analyte_order!$C:$C)</f>
        <v>375-85-9</v>
      </c>
      <c r="K7643">
        <f>_xlfn.XLOOKUP(Table1_1[[#This Row],[CAS_rn]],[1]analyte_order!$C:$C,[1]analyte_order!$E:$E)</f>
        <v>4</v>
      </c>
      <c r="L7643" s="3">
        <v>8.7900000000000006E-2</v>
      </c>
    </row>
    <row r="7644" spans="1:12" x14ac:dyDescent="0.3">
      <c r="A7644" t="s">
        <v>329</v>
      </c>
      <c r="B7644" s="1">
        <v>44145</v>
      </c>
      <c r="C7644" s="1" t="str">
        <f t="shared" si="119"/>
        <v>20315</v>
      </c>
      <c r="D7644" t="s">
        <v>324</v>
      </c>
      <c r="E7644" t="s">
        <v>325</v>
      </c>
      <c r="F7644" t="s">
        <v>326</v>
      </c>
      <c r="I7644" t="s">
        <v>11</v>
      </c>
      <c r="J7644" t="str">
        <f>_xlfn.XLOOKUP(Table1_1[[#This Row],[Analyte]],[1]analyte_order!$B:$B,[1]analyte_order!$C:$C)</f>
        <v>335-67-1</v>
      </c>
      <c r="K7644">
        <f>_xlfn.XLOOKUP(Table1_1[[#This Row],[CAS_rn]],[1]analyte_order!$C:$C,[1]analyte_order!$E:$E)</f>
        <v>5</v>
      </c>
      <c r="L7644" s="3">
        <v>8.7900000000000006E-2</v>
      </c>
    </row>
    <row r="7645" spans="1:12" x14ac:dyDescent="0.3">
      <c r="A7645" t="s">
        <v>329</v>
      </c>
      <c r="B7645" s="1">
        <v>44145</v>
      </c>
      <c r="C7645" s="1" t="str">
        <f t="shared" si="119"/>
        <v>20315</v>
      </c>
      <c r="D7645" t="s">
        <v>324</v>
      </c>
      <c r="E7645" t="s">
        <v>325</v>
      </c>
      <c r="F7645" t="s">
        <v>326</v>
      </c>
      <c r="I7645" t="s">
        <v>12</v>
      </c>
      <c r="J7645" t="str">
        <f>_xlfn.XLOOKUP(Table1_1[[#This Row],[Analyte]],[1]analyte_order!$B:$B,[1]analyte_order!$C:$C)</f>
        <v>375-95-1</v>
      </c>
      <c r="K7645">
        <f>_xlfn.XLOOKUP(Table1_1[[#This Row],[CAS_rn]],[1]analyte_order!$C:$C,[1]analyte_order!$E:$E)</f>
        <v>6</v>
      </c>
      <c r="L7645" s="3">
        <v>0.23100000000000001</v>
      </c>
    </row>
    <row r="7646" spans="1:12" x14ac:dyDescent="0.3">
      <c r="A7646" t="s">
        <v>329</v>
      </c>
      <c r="B7646" s="1">
        <v>44145</v>
      </c>
      <c r="C7646" s="1" t="str">
        <f t="shared" si="119"/>
        <v>20315</v>
      </c>
      <c r="D7646" t="s">
        <v>324</v>
      </c>
      <c r="E7646" t="s">
        <v>325</v>
      </c>
      <c r="F7646" t="s">
        <v>326</v>
      </c>
      <c r="I7646" t="s">
        <v>13</v>
      </c>
      <c r="J7646" t="str">
        <f>_xlfn.XLOOKUP(Table1_1[[#This Row],[Analyte]],[1]analyte_order!$B:$B,[1]analyte_order!$C:$C)</f>
        <v>375-73-5</v>
      </c>
      <c r="K7646">
        <f>_xlfn.XLOOKUP(Table1_1[[#This Row],[CAS_rn]],[1]analyte_order!$C:$C,[1]analyte_order!$E:$E)</f>
        <v>14</v>
      </c>
      <c r="L7646" s="3">
        <v>4.3999999999999997E-2</v>
      </c>
    </row>
    <row r="7647" spans="1:12" x14ac:dyDescent="0.3">
      <c r="A7647" t="s">
        <v>329</v>
      </c>
      <c r="B7647" s="1">
        <v>44145</v>
      </c>
      <c r="C7647" s="1" t="str">
        <f t="shared" si="119"/>
        <v>20315</v>
      </c>
      <c r="D7647" t="s">
        <v>324</v>
      </c>
      <c r="E7647" t="s">
        <v>325</v>
      </c>
      <c r="F7647" t="s">
        <v>326</v>
      </c>
      <c r="I7647" t="s">
        <v>14</v>
      </c>
      <c r="J7647" t="str">
        <f>_xlfn.XLOOKUP(Table1_1[[#This Row],[Analyte]],[1]analyte_order!$B:$B,[1]analyte_order!$C:$C)</f>
        <v>2706-91-4</v>
      </c>
      <c r="K7647">
        <f>_xlfn.XLOOKUP(Table1_1[[#This Row],[CAS_rn]],[1]analyte_order!$C:$C,[1]analyte_order!$E:$E)</f>
        <v>15</v>
      </c>
      <c r="L7647" s="3">
        <v>0.23799999999999999</v>
      </c>
    </row>
    <row r="7648" spans="1:12" x14ac:dyDescent="0.3">
      <c r="A7648" t="s">
        <v>329</v>
      </c>
      <c r="B7648" s="1">
        <v>44145</v>
      </c>
      <c r="C7648" s="1" t="str">
        <f t="shared" si="119"/>
        <v>20315</v>
      </c>
      <c r="D7648" t="s">
        <v>324</v>
      </c>
      <c r="E7648" t="s">
        <v>325</v>
      </c>
      <c r="F7648" t="s">
        <v>326</v>
      </c>
      <c r="I7648" t="s">
        <v>15</v>
      </c>
      <c r="J7648" t="str">
        <f>_xlfn.XLOOKUP(Table1_1[[#This Row],[Analyte]],[1]analyte_order!$B:$B,[1]analyte_order!$C:$C)</f>
        <v>355-46-4</v>
      </c>
      <c r="K7648">
        <f>_xlfn.XLOOKUP(Table1_1[[#This Row],[CAS_rn]],[1]analyte_order!$C:$C,[1]analyte_order!$E:$E)</f>
        <v>16</v>
      </c>
      <c r="L7648" s="3">
        <v>11.9</v>
      </c>
    </row>
    <row r="7649" spans="1:12" x14ac:dyDescent="0.3">
      <c r="A7649" t="s">
        <v>329</v>
      </c>
      <c r="B7649" s="1">
        <v>44145</v>
      </c>
      <c r="C7649" s="1" t="str">
        <f t="shared" si="119"/>
        <v>20315</v>
      </c>
      <c r="D7649" t="s">
        <v>324</v>
      </c>
      <c r="E7649" t="s">
        <v>325</v>
      </c>
      <c r="F7649" t="s">
        <v>326</v>
      </c>
      <c r="I7649" t="s">
        <v>16</v>
      </c>
      <c r="J7649" t="str">
        <f>_xlfn.XLOOKUP(Table1_1[[#This Row],[Analyte]],[1]analyte_order!$B:$B,[1]analyte_order!$C:$C)</f>
        <v>375-92-8</v>
      </c>
      <c r="K7649">
        <f>_xlfn.XLOOKUP(Table1_1[[#This Row],[CAS_rn]],[1]analyte_order!$C:$C,[1]analyte_order!$E:$E)</f>
        <v>17</v>
      </c>
      <c r="L7649" s="3">
        <v>3.5</v>
      </c>
    </row>
    <row r="7650" spans="1:12" x14ac:dyDescent="0.3">
      <c r="A7650" t="s">
        <v>329</v>
      </c>
      <c r="B7650" s="1">
        <v>44145</v>
      </c>
      <c r="C7650" s="1" t="str">
        <f t="shared" si="119"/>
        <v>20315</v>
      </c>
      <c r="D7650" t="s">
        <v>324</v>
      </c>
      <c r="E7650" t="s">
        <v>325</v>
      </c>
      <c r="F7650" t="s">
        <v>326</v>
      </c>
      <c r="I7650" t="s">
        <v>17</v>
      </c>
      <c r="J7650" t="str">
        <f>_xlfn.XLOOKUP(Table1_1[[#This Row],[Analyte]],[1]analyte_order!$B:$B,[1]analyte_order!$C:$C)</f>
        <v>1763-23-1</v>
      </c>
      <c r="K7650">
        <f>_xlfn.XLOOKUP(Table1_1[[#This Row],[CAS_rn]],[1]analyte_order!$C:$C,[1]analyte_order!$E:$E)</f>
        <v>18</v>
      </c>
      <c r="L7650" s="3">
        <v>1040</v>
      </c>
    </row>
    <row r="7651" spans="1:12" x14ac:dyDescent="0.3">
      <c r="A7651" t="s">
        <v>329</v>
      </c>
      <c r="B7651" s="1">
        <v>44145</v>
      </c>
      <c r="C7651" s="1" t="str">
        <f t="shared" si="119"/>
        <v>20315</v>
      </c>
      <c r="D7651" t="s">
        <v>324</v>
      </c>
      <c r="E7651" t="s">
        <v>325</v>
      </c>
      <c r="F7651" t="s">
        <v>326</v>
      </c>
      <c r="I7651" t="s">
        <v>18</v>
      </c>
      <c r="J7651" t="str">
        <f>_xlfn.XLOOKUP(Table1_1[[#This Row],[Analyte]],[1]analyte_order!$B:$B,[1]analyte_order!$C:$C)</f>
        <v>27619-97-2</v>
      </c>
      <c r="K7651">
        <f>_xlfn.XLOOKUP(Table1_1[[#This Row],[CAS_rn]],[1]analyte_order!$C:$C,[1]analyte_order!$E:$E)</f>
        <v>23</v>
      </c>
      <c r="L7651" s="3">
        <v>4.3999999999999997E-2</v>
      </c>
    </row>
    <row r="7652" spans="1:12" x14ac:dyDescent="0.3">
      <c r="A7652" t="s">
        <v>330</v>
      </c>
      <c r="B7652" s="1">
        <v>44145</v>
      </c>
      <c r="C7652" s="1" t="str">
        <f t="shared" si="119"/>
        <v>20315</v>
      </c>
      <c r="D7652" t="s">
        <v>324</v>
      </c>
      <c r="E7652" t="s">
        <v>325</v>
      </c>
      <c r="F7652" t="s">
        <v>326</v>
      </c>
      <c r="I7652" t="s">
        <v>7</v>
      </c>
      <c r="J7652" t="str">
        <f>_xlfn.XLOOKUP(Table1_1[[#This Row],[Analyte]],[1]analyte_order!$B:$B,[1]analyte_order!$C:$C)</f>
        <v>375-22-4</v>
      </c>
      <c r="K7652">
        <f>_xlfn.XLOOKUP(Table1_1[[#This Row],[CAS_rn]],[1]analyte_order!$C:$C,[1]analyte_order!$E:$E)</f>
        <v>1</v>
      </c>
      <c r="L7652" s="3">
        <v>4.8599999999999997E-2</v>
      </c>
    </row>
    <row r="7653" spans="1:12" x14ac:dyDescent="0.3">
      <c r="A7653" t="s">
        <v>330</v>
      </c>
      <c r="B7653" s="1">
        <v>44145</v>
      </c>
      <c r="C7653" s="1" t="str">
        <f t="shared" si="119"/>
        <v>20315</v>
      </c>
      <c r="D7653" t="s">
        <v>324</v>
      </c>
      <c r="E7653" t="s">
        <v>325</v>
      </c>
      <c r="F7653" t="s">
        <v>326</v>
      </c>
      <c r="I7653" t="s">
        <v>8</v>
      </c>
      <c r="J7653" t="str">
        <f>_xlfn.XLOOKUP(Table1_1[[#This Row],[Analyte]],[1]analyte_order!$B:$B,[1]analyte_order!$C:$C)</f>
        <v>2706-90-3</v>
      </c>
      <c r="K7653">
        <f>_xlfn.XLOOKUP(Table1_1[[#This Row],[CAS_rn]],[1]analyte_order!$C:$C,[1]analyte_order!$E:$E)</f>
        <v>2</v>
      </c>
      <c r="L7653" s="3">
        <v>4.8599999999999997E-2</v>
      </c>
    </row>
    <row r="7654" spans="1:12" x14ac:dyDescent="0.3">
      <c r="A7654" t="s">
        <v>330</v>
      </c>
      <c r="B7654" s="1">
        <v>44145</v>
      </c>
      <c r="C7654" s="1" t="str">
        <f t="shared" si="119"/>
        <v>20315</v>
      </c>
      <c r="D7654" t="s">
        <v>324</v>
      </c>
      <c r="E7654" t="s">
        <v>325</v>
      </c>
      <c r="F7654" t="s">
        <v>326</v>
      </c>
      <c r="I7654" t="s">
        <v>9</v>
      </c>
      <c r="J7654" t="str">
        <f>_xlfn.XLOOKUP(Table1_1[[#This Row],[Analyte]],[1]analyte_order!$B:$B,[1]analyte_order!$C:$C)</f>
        <v>307-24-4</v>
      </c>
      <c r="K7654">
        <f>_xlfn.XLOOKUP(Table1_1[[#This Row],[CAS_rn]],[1]analyte_order!$C:$C,[1]analyte_order!$E:$E)</f>
        <v>3</v>
      </c>
      <c r="L7654" s="3">
        <v>4.8599999999999997E-2</v>
      </c>
    </row>
    <row r="7655" spans="1:12" x14ac:dyDescent="0.3">
      <c r="A7655" t="s">
        <v>330</v>
      </c>
      <c r="B7655" s="1">
        <v>44145</v>
      </c>
      <c r="C7655" s="1" t="str">
        <f t="shared" si="119"/>
        <v>20315</v>
      </c>
      <c r="D7655" t="s">
        <v>324</v>
      </c>
      <c r="E7655" t="s">
        <v>325</v>
      </c>
      <c r="F7655" t="s">
        <v>326</v>
      </c>
      <c r="I7655" t="s">
        <v>10</v>
      </c>
      <c r="J7655" t="str">
        <f>_xlfn.XLOOKUP(Table1_1[[#This Row],[Analyte]],[1]analyte_order!$B:$B,[1]analyte_order!$C:$C)</f>
        <v>375-85-9</v>
      </c>
      <c r="K7655">
        <f>_xlfn.XLOOKUP(Table1_1[[#This Row],[CAS_rn]],[1]analyte_order!$C:$C,[1]analyte_order!$E:$E)</f>
        <v>4</v>
      </c>
      <c r="L7655" s="3">
        <v>0.19400000000000001</v>
      </c>
    </row>
    <row r="7656" spans="1:12" x14ac:dyDescent="0.3">
      <c r="A7656" t="s">
        <v>330</v>
      </c>
      <c r="B7656" s="1">
        <v>44145</v>
      </c>
      <c r="C7656" s="1" t="str">
        <f t="shared" si="119"/>
        <v>20315</v>
      </c>
      <c r="D7656" t="s">
        <v>324</v>
      </c>
      <c r="E7656" t="s">
        <v>325</v>
      </c>
      <c r="F7656" t="s">
        <v>326</v>
      </c>
      <c r="I7656" t="s">
        <v>11</v>
      </c>
      <c r="J7656" t="str">
        <f>_xlfn.XLOOKUP(Table1_1[[#This Row],[Analyte]],[1]analyte_order!$B:$B,[1]analyte_order!$C:$C)</f>
        <v>335-67-1</v>
      </c>
      <c r="K7656">
        <f>_xlfn.XLOOKUP(Table1_1[[#This Row],[CAS_rn]],[1]analyte_order!$C:$C,[1]analyte_order!$E:$E)</f>
        <v>5</v>
      </c>
      <c r="L7656" s="3">
        <v>0.20599999999999999</v>
      </c>
    </row>
    <row r="7657" spans="1:12" x14ac:dyDescent="0.3">
      <c r="A7657" t="s">
        <v>330</v>
      </c>
      <c r="B7657" s="1">
        <v>44145</v>
      </c>
      <c r="C7657" s="1" t="str">
        <f t="shared" si="119"/>
        <v>20315</v>
      </c>
      <c r="D7657" t="s">
        <v>324</v>
      </c>
      <c r="E7657" t="s">
        <v>325</v>
      </c>
      <c r="F7657" t="s">
        <v>326</v>
      </c>
      <c r="I7657" t="s">
        <v>12</v>
      </c>
      <c r="J7657" t="str">
        <f>_xlfn.XLOOKUP(Table1_1[[#This Row],[Analyte]],[1]analyte_order!$B:$B,[1]analyte_order!$C:$C)</f>
        <v>375-95-1</v>
      </c>
      <c r="K7657">
        <f>_xlfn.XLOOKUP(Table1_1[[#This Row],[CAS_rn]],[1]analyte_order!$C:$C,[1]analyte_order!$E:$E)</f>
        <v>6</v>
      </c>
      <c r="L7657" s="3">
        <v>0.58899999999999997</v>
      </c>
    </row>
    <row r="7658" spans="1:12" x14ac:dyDescent="0.3">
      <c r="A7658" t="s">
        <v>330</v>
      </c>
      <c r="B7658" s="1">
        <v>44145</v>
      </c>
      <c r="C7658" s="1" t="str">
        <f t="shared" si="119"/>
        <v>20315</v>
      </c>
      <c r="D7658" t="s">
        <v>324</v>
      </c>
      <c r="E7658" t="s">
        <v>325</v>
      </c>
      <c r="F7658" t="s">
        <v>326</v>
      </c>
      <c r="I7658" t="s">
        <v>13</v>
      </c>
      <c r="J7658" t="str">
        <f>_xlfn.XLOOKUP(Table1_1[[#This Row],[Analyte]],[1]analyte_order!$B:$B,[1]analyte_order!$C:$C)</f>
        <v>375-73-5</v>
      </c>
      <c r="K7658">
        <f>_xlfn.XLOOKUP(Table1_1[[#This Row],[CAS_rn]],[1]analyte_order!$C:$C,[1]analyte_order!$E:$E)</f>
        <v>14</v>
      </c>
      <c r="L7658" s="3">
        <v>4.8599999999999997E-2</v>
      </c>
    </row>
    <row r="7659" spans="1:12" x14ac:dyDescent="0.3">
      <c r="A7659" t="s">
        <v>330</v>
      </c>
      <c r="B7659" s="1">
        <v>44145</v>
      </c>
      <c r="C7659" s="1" t="str">
        <f t="shared" si="119"/>
        <v>20315</v>
      </c>
      <c r="D7659" t="s">
        <v>324</v>
      </c>
      <c r="E7659" t="s">
        <v>325</v>
      </c>
      <c r="F7659" t="s">
        <v>326</v>
      </c>
      <c r="I7659" t="s">
        <v>14</v>
      </c>
      <c r="J7659" t="str">
        <f>_xlfn.XLOOKUP(Table1_1[[#This Row],[Analyte]],[1]analyte_order!$B:$B,[1]analyte_order!$C:$C)</f>
        <v>2706-91-4</v>
      </c>
      <c r="K7659">
        <f>_xlfn.XLOOKUP(Table1_1[[#This Row],[CAS_rn]],[1]analyte_order!$C:$C,[1]analyte_order!$E:$E)</f>
        <v>15</v>
      </c>
      <c r="L7659" s="3">
        <v>0.41599999999999998</v>
      </c>
    </row>
    <row r="7660" spans="1:12" x14ac:dyDescent="0.3">
      <c r="A7660" t="s">
        <v>330</v>
      </c>
      <c r="B7660" s="1">
        <v>44145</v>
      </c>
      <c r="C7660" s="1" t="str">
        <f t="shared" si="119"/>
        <v>20315</v>
      </c>
      <c r="D7660" t="s">
        <v>324</v>
      </c>
      <c r="E7660" t="s">
        <v>325</v>
      </c>
      <c r="F7660" t="s">
        <v>326</v>
      </c>
      <c r="I7660" t="s">
        <v>15</v>
      </c>
      <c r="J7660" t="str">
        <f>_xlfn.XLOOKUP(Table1_1[[#This Row],[Analyte]],[1]analyte_order!$B:$B,[1]analyte_order!$C:$C)</f>
        <v>355-46-4</v>
      </c>
      <c r="K7660">
        <f>_xlfn.XLOOKUP(Table1_1[[#This Row],[CAS_rn]],[1]analyte_order!$C:$C,[1]analyte_order!$E:$E)</f>
        <v>16</v>
      </c>
      <c r="L7660" s="3">
        <v>10.199999999999999</v>
      </c>
    </row>
    <row r="7661" spans="1:12" x14ac:dyDescent="0.3">
      <c r="A7661" t="s">
        <v>330</v>
      </c>
      <c r="B7661" s="1">
        <v>44145</v>
      </c>
      <c r="C7661" s="1" t="str">
        <f t="shared" si="119"/>
        <v>20315</v>
      </c>
      <c r="D7661" t="s">
        <v>324</v>
      </c>
      <c r="E7661" t="s">
        <v>325</v>
      </c>
      <c r="F7661" t="s">
        <v>326</v>
      </c>
      <c r="I7661" t="s">
        <v>16</v>
      </c>
      <c r="J7661" t="str">
        <f>_xlfn.XLOOKUP(Table1_1[[#This Row],[Analyte]],[1]analyte_order!$B:$B,[1]analyte_order!$C:$C)</f>
        <v>375-92-8</v>
      </c>
      <c r="K7661">
        <f>_xlfn.XLOOKUP(Table1_1[[#This Row],[CAS_rn]],[1]analyte_order!$C:$C,[1]analyte_order!$E:$E)</f>
        <v>17</v>
      </c>
      <c r="L7661" s="3">
        <v>3.81</v>
      </c>
    </row>
    <row r="7662" spans="1:12" x14ac:dyDescent="0.3">
      <c r="A7662" t="s">
        <v>330</v>
      </c>
      <c r="B7662" s="1">
        <v>44145</v>
      </c>
      <c r="C7662" s="1" t="str">
        <f t="shared" si="119"/>
        <v>20315</v>
      </c>
      <c r="D7662" t="s">
        <v>324</v>
      </c>
      <c r="E7662" t="s">
        <v>325</v>
      </c>
      <c r="F7662" t="s">
        <v>326</v>
      </c>
      <c r="I7662" t="s">
        <v>17</v>
      </c>
      <c r="J7662" t="str">
        <f>_xlfn.XLOOKUP(Table1_1[[#This Row],[Analyte]],[1]analyte_order!$B:$B,[1]analyte_order!$C:$C)</f>
        <v>1763-23-1</v>
      </c>
      <c r="K7662">
        <f>_xlfn.XLOOKUP(Table1_1[[#This Row],[CAS_rn]],[1]analyte_order!$C:$C,[1]analyte_order!$E:$E)</f>
        <v>18</v>
      </c>
      <c r="L7662" s="3">
        <v>1490</v>
      </c>
    </row>
    <row r="7663" spans="1:12" x14ac:dyDescent="0.3">
      <c r="A7663" t="s">
        <v>330</v>
      </c>
      <c r="B7663" s="1">
        <v>44145</v>
      </c>
      <c r="C7663" s="1" t="str">
        <f t="shared" si="119"/>
        <v>20315</v>
      </c>
      <c r="D7663" t="s">
        <v>324</v>
      </c>
      <c r="E7663" t="s">
        <v>325</v>
      </c>
      <c r="F7663" t="s">
        <v>326</v>
      </c>
      <c r="I7663" t="s">
        <v>18</v>
      </c>
      <c r="J7663" t="str">
        <f>_xlfn.XLOOKUP(Table1_1[[#This Row],[Analyte]],[1]analyte_order!$B:$B,[1]analyte_order!$C:$C)</f>
        <v>27619-97-2</v>
      </c>
      <c r="K7663">
        <f>_xlfn.XLOOKUP(Table1_1[[#This Row],[CAS_rn]],[1]analyte_order!$C:$C,[1]analyte_order!$E:$E)</f>
        <v>23</v>
      </c>
      <c r="L7663" s="3">
        <v>4.8599999999999997E-2</v>
      </c>
    </row>
    <row r="7664" spans="1:12" x14ac:dyDescent="0.3">
      <c r="A7664" t="s">
        <v>331</v>
      </c>
      <c r="B7664" s="1">
        <v>44145</v>
      </c>
      <c r="C7664" s="1" t="str">
        <f t="shared" si="119"/>
        <v>20315</v>
      </c>
      <c r="D7664" t="s">
        <v>324</v>
      </c>
      <c r="E7664" t="s">
        <v>325</v>
      </c>
      <c r="F7664" t="s">
        <v>326</v>
      </c>
      <c r="I7664" t="s">
        <v>7</v>
      </c>
      <c r="J7664" t="str">
        <f>_xlfn.XLOOKUP(Table1_1[[#This Row],[Analyte]],[1]analyte_order!$B:$B,[1]analyte_order!$C:$C)</f>
        <v>375-22-4</v>
      </c>
      <c r="K7664">
        <f>_xlfn.XLOOKUP(Table1_1[[#This Row],[CAS_rn]],[1]analyte_order!$C:$C,[1]analyte_order!$E:$E)</f>
        <v>1</v>
      </c>
      <c r="L7664" s="3">
        <v>4.2700000000000002E-2</v>
      </c>
    </row>
    <row r="7665" spans="1:12" x14ac:dyDescent="0.3">
      <c r="A7665" t="s">
        <v>331</v>
      </c>
      <c r="B7665" s="1">
        <v>44145</v>
      </c>
      <c r="C7665" s="1" t="str">
        <f t="shared" si="119"/>
        <v>20315</v>
      </c>
      <c r="D7665" t="s">
        <v>324</v>
      </c>
      <c r="E7665" t="s">
        <v>325</v>
      </c>
      <c r="F7665" t="s">
        <v>326</v>
      </c>
      <c r="I7665" t="s">
        <v>8</v>
      </c>
      <c r="J7665" t="str">
        <f>_xlfn.XLOOKUP(Table1_1[[#This Row],[Analyte]],[1]analyte_order!$B:$B,[1]analyte_order!$C:$C)</f>
        <v>2706-90-3</v>
      </c>
      <c r="K7665">
        <f>_xlfn.XLOOKUP(Table1_1[[#This Row],[CAS_rn]],[1]analyte_order!$C:$C,[1]analyte_order!$E:$E)</f>
        <v>2</v>
      </c>
      <c r="L7665" s="3">
        <v>4.2700000000000002E-2</v>
      </c>
    </row>
    <row r="7666" spans="1:12" x14ac:dyDescent="0.3">
      <c r="A7666" t="s">
        <v>331</v>
      </c>
      <c r="B7666" s="1">
        <v>44145</v>
      </c>
      <c r="C7666" s="1" t="str">
        <f t="shared" si="119"/>
        <v>20315</v>
      </c>
      <c r="D7666" t="s">
        <v>324</v>
      </c>
      <c r="E7666" t="s">
        <v>325</v>
      </c>
      <c r="F7666" t="s">
        <v>326</v>
      </c>
      <c r="I7666" t="s">
        <v>9</v>
      </c>
      <c r="J7666" t="str">
        <f>_xlfn.XLOOKUP(Table1_1[[#This Row],[Analyte]],[1]analyte_order!$B:$B,[1]analyte_order!$C:$C)</f>
        <v>307-24-4</v>
      </c>
      <c r="K7666">
        <f>_xlfn.XLOOKUP(Table1_1[[#This Row],[CAS_rn]],[1]analyte_order!$C:$C,[1]analyte_order!$E:$E)</f>
        <v>3</v>
      </c>
      <c r="L7666" s="3">
        <v>4.2700000000000002E-2</v>
      </c>
    </row>
    <row r="7667" spans="1:12" x14ac:dyDescent="0.3">
      <c r="A7667" t="s">
        <v>331</v>
      </c>
      <c r="B7667" s="1">
        <v>44145</v>
      </c>
      <c r="C7667" s="1" t="str">
        <f t="shared" si="119"/>
        <v>20315</v>
      </c>
      <c r="D7667" t="s">
        <v>324</v>
      </c>
      <c r="E7667" t="s">
        <v>325</v>
      </c>
      <c r="F7667" t="s">
        <v>326</v>
      </c>
      <c r="I7667" t="s">
        <v>10</v>
      </c>
      <c r="J7667" t="str">
        <f>_xlfn.XLOOKUP(Table1_1[[#This Row],[Analyte]],[1]analyte_order!$B:$B,[1]analyte_order!$C:$C)</f>
        <v>375-85-9</v>
      </c>
      <c r="K7667">
        <f>_xlfn.XLOOKUP(Table1_1[[#This Row],[CAS_rn]],[1]analyte_order!$C:$C,[1]analyte_order!$E:$E)</f>
        <v>4</v>
      </c>
      <c r="L7667" s="3">
        <v>0.20699999999999999</v>
      </c>
    </row>
    <row r="7668" spans="1:12" x14ac:dyDescent="0.3">
      <c r="A7668" t="s">
        <v>331</v>
      </c>
      <c r="B7668" s="1">
        <v>44145</v>
      </c>
      <c r="C7668" s="1" t="str">
        <f t="shared" si="119"/>
        <v>20315</v>
      </c>
      <c r="D7668" t="s">
        <v>324</v>
      </c>
      <c r="E7668" t="s">
        <v>325</v>
      </c>
      <c r="F7668" t="s">
        <v>326</v>
      </c>
      <c r="I7668" t="s">
        <v>11</v>
      </c>
      <c r="J7668" t="str">
        <f>_xlfn.XLOOKUP(Table1_1[[#This Row],[Analyte]],[1]analyte_order!$B:$B,[1]analyte_order!$C:$C)</f>
        <v>335-67-1</v>
      </c>
      <c r="K7668">
        <f>_xlfn.XLOOKUP(Table1_1[[#This Row],[CAS_rn]],[1]analyte_order!$C:$C,[1]analyte_order!$E:$E)</f>
        <v>5</v>
      </c>
      <c r="L7668" s="3">
        <v>0.253</v>
      </c>
    </row>
    <row r="7669" spans="1:12" x14ac:dyDescent="0.3">
      <c r="A7669" t="s">
        <v>331</v>
      </c>
      <c r="B7669" s="1">
        <v>44145</v>
      </c>
      <c r="C7669" s="1" t="str">
        <f t="shared" si="119"/>
        <v>20315</v>
      </c>
      <c r="D7669" t="s">
        <v>324</v>
      </c>
      <c r="E7669" t="s">
        <v>325</v>
      </c>
      <c r="F7669" t="s">
        <v>326</v>
      </c>
      <c r="I7669" t="s">
        <v>12</v>
      </c>
      <c r="J7669" t="str">
        <f>_xlfn.XLOOKUP(Table1_1[[#This Row],[Analyte]],[1]analyte_order!$B:$B,[1]analyte_order!$C:$C)</f>
        <v>375-95-1</v>
      </c>
      <c r="K7669">
        <f>_xlfn.XLOOKUP(Table1_1[[#This Row],[CAS_rn]],[1]analyte_order!$C:$C,[1]analyte_order!$E:$E)</f>
        <v>6</v>
      </c>
      <c r="L7669" s="3">
        <v>0.36899999999999999</v>
      </c>
    </row>
    <row r="7670" spans="1:12" x14ac:dyDescent="0.3">
      <c r="A7670" t="s">
        <v>331</v>
      </c>
      <c r="B7670" s="1">
        <v>44145</v>
      </c>
      <c r="C7670" s="1" t="str">
        <f t="shared" si="119"/>
        <v>20315</v>
      </c>
      <c r="D7670" t="s">
        <v>324</v>
      </c>
      <c r="E7670" t="s">
        <v>325</v>
      </c>
      <c r="F7670" t="s">
        <v>326</v>
      </c>
      <c r="I7670" t="s">
        <v>13</v>
      </c>
      <c r="J7670" t="str">
        <f>_xlfn.XLOOKUP(Table1_1[[#This Row],[Analyte]],[1]analyte_order!$B:$B,[1]analyte_order!$C:$C)</f>
        <v>375-73-5</v>
      </c>
      <c r="K7670">
        <f>_xlfn.XLOOKUP(Table1_1[[#This Row],[CAS_rn]],[1]analyte_order!$C:$C,[1]analyte_order!$E:$E)</f>
        <v>14</v>
      </c>
      <c r="L7670" s="3">
        <v>4.2700000000000002E-2</v>
      </c>
    </row>
    <row r="7671" spans="1:12" x14ac:dyDescent="0.3">
      <c r="A7671" t="s">
        <v>331</v>
      </c>
      <c r="B7671" s="1">
        <v>44145</v>
      </c>
      <c r="C7671" s="1" t="str">
        <f t="shared" si="119"/>
        <v>20315</v>
      </c>
      <c r="D7671" t="s">
        <v>324</v>
      </c>
      <c r="E7671" t="s">
        <v>325</v>
      </c>
      <c r="F7671" t="s">
        <v>326</v>
      </c>
      <c r="I7671" t="s">
        <v>14</v>
      </c>
      <c r="J7671" t="str">
        <f>_xlfn.XLOOKUP(Table1_1[[#This Row],[Analyte]],[1]analyte_order!$B:$B,[1]analyte_order!$C:$C)</f>
        <v>2706-91-4</v>
      </c>
      <c r="K7671">
        <f>_xlfn.XLOOKUP(Table1_1[[#This Row],[CAS_rn]],[1]analyte_order!$C:$C,[1]analyte_order!$E:$E)</f>
        <v>15</v>
      </c>
      <c r="L7671" s="3">
        <v>0.629</v>
      </c>
    </row>
    <row r="7672" spans="1:12" x14ac:dyDescent="0.3">
      <c r="A7672" t="s">
        <v>331</v>
      </c>
      <c r="B7672" s="1">
        <v>44145</v>
      </c>
      <c r="C7672" s="1" t="str">
        <f t="shared" si="119"/>
        <v>20315</v>
      </c>
      <c r="D7672" t="s">
        <v>324</v>
      </c>
      <c r="E7672" t="s">
        <v>325</v>
      </c>
      <c r="F7672" t="s">
        <v>326</v>
      </c>
      <c r="I7672" t="s">
        <v>15</v>
      </c>
      <c r="J7672" t="str">
        <f>_xlfn.XLOOKUP(Table1_1[[#This Row],[Analyte]],[1]analyte_order!$B:$B,[1]analyte_order!$C:$C)</f>
        <v>355-46-4</v>
      </c>
      <c r="K7672">
        <f>_xlfn.XLOOKUP(Table1_1[[#This Row],[CAS_rn]],[1]analyte_order!$C:$C,[1]analyte_order!$E:$E)</f>
        <v>16</v>
      </c>
      <c r="L7672" s="3">
        <v>9.6199999999999992</v>
      </c>
    </row>
    <row r="7673" spans="1:12" x14ac:dyDescent="0.3">
      <c r="A7673" t="s">
        <v>331</v>
      </c>
      <c r="B7673" s="1">
        <v>44145</v>
      </c>
      <c r="C7673" s="1" t="str">
        <f t="shared" si="119"/>
        <v>20315</v>
      </c>
      <c r="D7673" t="s">
        <v>324</v>
      </c>
      <c r="E7673" t="s">
        <v>325</v>
      </c>
      <c r="F7673" t="s">
        <v>326</v>
      </c>
      <c r="I7673" t="s">
        <v>16</v>
      </c>
      <c r="J7673" t="str">
        <f>_xlfn.XLOOKUP(Table1_1[[#This Row],[Analyte]],[1]analyte_order!$B:$B,[1]analyte_order!$C:$C)</f>
        <v>375-92-8</v>
      </c>
      <c r="K7673">
        <f>_xlfn.XLOOKUP(Table1_1[[#This Row],[CAS_rn]],[1]analyte_order!$C:$C,[1]analyte_order!$E:$E)</f>
        <v>17</v>
      </c>
      <c r="L7673" s="3">
        <v>3.93</v>
      </c>
    </row>
    <row r="7674" spans="1:12" x14ac:dyDescent="0.3">
      <c r="A7674" t="s">
        <v>331</v>
      </c>
      <c r="B7674" s="1">
        <v>44145</v>
      </c>
      <c r="C7674" s="1" t="str">
        <f t="shared" si="119"/>
        <v>20315</v>
      </c>
      <c r="D7674" t="s">
        <v>324</v>
      </c>
      <c r="E7674" t="s">
        <v>325</v>
      </c>
      <c r="F7674" t="s">
        <v>326</v>
      </c>
      <c r="I7674" t="s">
        <v>17</v>
      </c>
      <c r="J7674" t="str">
        <f>_xlfn.XLOOKUP(Table1_1[[#This Row],[Analyte]],[1]analyte_order!$B:$B,[1]analyte_order!$C:$C)</f>
        <v>1763-23-1</v>
      </c>
      <c r="K7674">
        <f>_xlfn.XLOOKUP(Table1_1[[#This Row],[CAS_rn]],[1]analyte_order!$C:$C,[1]analyte_order!$E:$E)</f>
        <v>18</v>
      </c>
      <c r="L7674" s="3">
        <v>1590</v>
      </c>
    </row>
    <row r="7675" spans="1:12" x14ac:dyDescent="0.3">
      <c r="A7675" t="s">
        <v>331</v>
      </c>
      <c r="B7675" s="1">
        <v>44145</v>
      </c>
      <c r="C7675" s="1" t="str">
        <f t="shared" si="119"/>
        <v>20315</v>
      </c>
      <c r="D7675" t="s">
        <v>324</v>
      </c>
      <c r="E7675" t="s">
        <v>325</v>
      </c>
      <c r="F7675" t="s">
        <v>326</v>
      </c>
      <c r="I7675" t="s">
        <v>18</v>
      </c>
      <c r="J7675" t="str">
        <f>_xlfn.XLOOKUP(Table1_1[[#This Row],[Analyte]],[1]analyte_order!$B:$B,[1]analyte_order!$C:$C)</f>
        <v>27619-97-2</v>
      </c>
      <c r="K7675">
        <f>_xlfn.XLOOKUP(Table1_1[[#This Row],[CAS_rn]],[1]analyte_order!$C:$C,[1]analyte_order!$E:$E)</f>
        <v>23</v>
      </c>
      <c r="L7675" s="3">
        <v>4.2700000000000002E-2</v>
      </c>
    </row>
    <row r="7676" spans="1:12" x14ac:dyDescent="0.3">
      <c r="A7676" t="s">
        <v>332</v>
      </c>
      <c r="B7676" s="1">
        <v>44145</v>
      </c>
      <c r="C7676" s="1" t="str">
        <f t="shared" si="119"/>
        <v>20315</v>
      </c>
      <c r="D7676" t="s">
        <v>324</v>
      </c>
      <c r="E7676" t="s">
        <v>325</v>
      </c>
      <c r="F7676" t="s">
        <v>326</v>
      </c>
      <c r="I7676" t="s">
        <v>7</v>
      </c>
      <c r="J7676" t="str">
        <f>_xlfn.XLOOKUP(Table1_1[[#This Row],[Analyte]],[1]analyte_order!$B:$B,[1]analyte_order!$C:$C)</f>
        <v>375-22-4</v>
      </c>
      <c r="K7676">
        <f>_xlfn.XLOOKUP(Table1_1[[#This Row],[CAS_rn]],[1]analyte_order!$C:$C,[1]analyte_order!$E:$E)</f>
        <v>1</v>
      </c>
      <c r="L7676" s="3">
        <v>5.1200000000000002E-2</v>
      </c>
    </row>
    <row r="7677" spans="1:12" x14ac:dyDescent="0.3">
      <c r="A7677" t="s">
        <v>332</v>
      </c>
      <c r="B7677" s="1">
        <v>44145</v>
      </c>
      <c r="C7677" s="1" t="str">
        <f t="shared" si="119"/>
        <v>20315</v>
      </c>
      <c r="D7677" t="s">
        <v>324</v>
      </c>
      <c r="E7677" t="s">
        <v>325</v>
      </c>
      <c r="F7677" t="s">
        <v>326</v>
      </c>
      <c r="I7677" t="s">
        <v>8</v>
      </c>
      <c r="J7677" t="str">
        <f>_xlfn.XLOOKUP(Table1_1[[#This Row],[Analyte]],[1]analyte_order!$B:$B,[1]analyte_order!$C:$C)</f>
        <v>2706-90-3</v>
      </c>
      <c r="K7677">
        <f>_xlfn.XLOOKUP(Table1_1[[#This Row],[CAS_rn]],[1]analyte_order!$C:$C,[1]analyte_order!$E:$E)</f>
        <v>2</v>
      </c>
      <c r="L7677" s="3">
        <v>5.1200000000000002E-2</v>
      </c>
    </row>
    <row r="7678" spans="1:12" x14ac:dyDescent="0.3">
      <c r="A7678" t="s">
        <v>332</v>
      </c>
      <c r="B7678" s="1">
        <v>44145</v>
      </c>
      <c r="C7678" s="1" t="str">
        <f t="shared" si="119"/>
        <v>20315</v>
      </c>
      <c r="D7678" t="s">
        <v>324</v>
      </c>
      <c r="E7678" t="s">
        <v>325</v>
      </c>
      <c r="F7678" t="s">
        <v>326</v>
      </c>
      <c r="I7678" t="s">
        <v>9</v>
      </c>
      <c r="J7678" t="str">
        <f>_xlfn.XLOOKUP(Table1_1[[#This Row],[Analyte]],[1]analyte_order!$B:$B,[1]analyte_order!$C:$C)</f>
        <v>307-24-4</v>
      </c>
      <c r="K7678">
        <f>_xlfn.XLOOKUP(Table1_1[[#This Row],[CAS_rn]],[1]analyte_order!$C:$C,[1]analyte_order!$E:$E)</f>
        <v>3</v>
      </c>
      <c r="L7678" s="3">
        <v>5.1200000000000002E-2</v>
      </c>
    </row>
    <row r="7679" spans="1:12" x14ac:dyDescent="0.3">
      <c r="A7679" t="s">
        <v>332</v>
      </c>
      <c r="B7679" s="1">
        <v>44145</v>
      </c>
      <c r="C7679" s="1" t="str">
        <f t="shared" si="119"/>
        <v>20315</v>
      </c>
      <c r="D7679" t="s">
        <v>324</v>
      </c>
      <c r="E7679" t="s">
        <v>325</v>
      </c>
      <c r="F7679" t="s">
        <v>326</v>
      </c>
      <c r="I7679" t="s">
        <v>10</v>
      </c>
      <c r="J7679" t="str">
        <f>_xlfn.XLOOKUP(Table1_1[[#This Row],[Analyte]],[1]analyte_order!$B:$B,[1]analyte_order!$C:$C)</f>
        <v>375-85-9</v>
      </c>
      <c r="K7679">
        <f>_xlfn.XLOOKUP(Table1_1[[#This Row],[CAS_rn]],[1]analyte_order!$C:$C,[1]analyte_order!$E:$E)</f>
        <v>4</v>
      </c>
      <c r="L7679" s="3">
        <v>0.1023</v>
      </c>
    </row>
    <row r="7680" spans="1:12" x14ac:dyDescent="0.3">
      <c r="A7680" t="s">
        <v>332</v>
      </c>
      <c r="B7680" s="1">
        <v>44145</v>
      </c>
      <c r="C7680" s="1" t="str">
        <f t="shared" si="119"/>
        <v>20315</v>
      </c>
      <c r="D7680" t="s">
        <v>324</v>
      </c>
      <c r="E7680" t="s">
        <v>325</v>
      </c>
      <c r="F7680" t="s">
        <v>326</v>
      </c>
      <c r="I7680" t="s">
        <v>11</v>
      </c>
      <c r="J7680" t="str">
        <f>_xlfn.XLOOKUP(Table1_1[[#This Row],[Analyte]],[1]analyte_order!$B:$B,[1]analyte_order!$C:$C)</f>
        <v>335-67-1</v>
      </c>
      <c r="K7680">
        <f>_xlfn.XLOOKUP(Table1_1[[#This Row],[CAS_rn]],[1]analyte_order!$C:$C,[1]analyte_order!$E:$E)</f>
        <v>5</v>
      </c>
      <c r="L7680" s="3">
        <v>0.1023</v>
      </c>
    </row>
    <row r="7681" spans="1:12" x14ac:dyDescent="0.3">
      <c r="A7681" t="s">
        <v>332</v>
      </c>
      <c r="B7681" s="1">
        <v>44145</v>
      </c>
      <c r="C7681" s="1" t="str">
        <f t="shared" si="119"/>
        <v>20315</v>
      </c>
      <c r="D7681" t="s">
        <v>324</v>
      </c>
      <c r="E7681" t="s">
        <v>325</v>
      </c>
      <c r="F7681" t="s">
        <v>326</v>
      </c>
      <c r="I7681" t="s">
        <v>12</v>
      </c>
      <c r="J7681" t="str">
        <f>_xlfn.XLOOKUP(Table1_1[[#This Row],[Analyte]],[1]analyte_order!$B:$B,[1]analyte_order!$C:$C)</f>
        <v>375-95-1</v>
      </c>
      <c r="K7681">
        <f>_xlfn.XLOOKUP(Table1_1[[#This Row],[CAS_rn]],[1]analyte_order!$C:$C,[1]analyte_order!$E:$E)</f>
        <v>6</v>
      </c>
      <c r="L7681" s="3">
        <v>5.1200000000000002E-2</v>
      </c>
    </row>
    <row r="7682" spans="1:12" x14ac:dyDescent="0.3">
      <c r="A7682" t="s">
        <v>332</v>
      </c>
      <c r="B7682" s="1">
        <v>44145</v>
      </c>
      <c r="C7682" s="1" t="str">
        <f t="shared" ref="C7682:C7745" si="120">TEXT(B7682,"yy")&amp;TEXT((B7682-DATEVALUE("1/1/"&amp;TEXT(B7682,"yy"))+1),"000")</f>
        <v>20315</v>
      </c>
      <c r="D7682" t="s">
        <v>324</v>
      </c>
      <c r="E7682" t="s">
        <v>325</v>
      </c>
      <c r="F7682" t="s">
        <v>326</v>
      </c>
      <c r="I7682" t="s">
        <v>13</v>
      </c>
      <c r="J7682" t="str">
        <f>_xlfn.XLOOKUP(Table1_1[[#This Row],[Analyte]],[1]analyte_order!$B:$B,[1]analyte_order!$C:$C)</f>
        <v>375-73-5</v>
      </c>
      <c r="K7682">
        <f>_xlfn.XLOOKUP(Table1_1[[#This Row],[CAS_rn]],[1]analyte_order!$C:$C,[1]analyte_order!$E:$E)</f>
        <v>14</v>
      </c>
      <c r="L7682" s="3">
        <v>5.1200000000000002E-2</v>
      </c>
    </row>
    <row r="7683" spans="1:12" x14ac:dyDescent="0.3">
      <c r="A7683" t="s">
        <v>332</v>
      </c>
      <c r="B7683" s="1">
        <v>44145</v>
      </c>
      <c r="C7683" s="1" t="str">
        <f t="shared" si="120"/>
        <v>20315</v>
      </c>
      <c r="D7683" t="s">
        <v>324</v>
      </c>
      <c r="E7683" t="s">
        <v>325</v>
      </c>
      <c r="F7683" t="s">
        <v>326</v>
      </c>
      <c r="I7683" t="s">
        <v>14</v>
      </c>
      <c r="J7683" t="str">
        <f>_xlfn.XLOOKUP(Table1_1[[#This Row],[Analyte]],[1]analyte_order!$B:$B,[1]analyte_order!$C:$C)</f>
        <v>2706-91-4</v>
      </c>
      <c r="K7683">
        <f>_xlfn.XLOOKUP(Table1_1[[#This Row],[CAS_rn]],[1]analyte_order!$C:$C,[1]analyte_order!$E:$E)</f>
        <v>15</v>
      </c>
      <c r="L7683" s="3">
        <v>0.377</v>
      </c>
    </row>
    <row r="7684" spans="1:12" x14ac:dyDescent="0.3">
      <c r="A7684" t="s">
        <v>332</v>
      </c>
      <c r="B7684" s="1">
        <v>44145</v>
      </c>
      <c r="C7684" s="1" t="str">
        <f t="shared" si="120"/>
        <v>20315</v>
      </c>
      <c r="D7684" t="s">
        <v>324</v>
      </c>
      <c r="E7684" t="s">
        <v>325</v>
      </c>
      <c r="F7684" t="s">
        <v>326</v>
      </c>
      <c r="I7684" t="s">
        <v>15</v>
      </c>
      <c r="J7684" t="str">
        <f>_xlfn.XLOOKUP(Table1_1[[#This Row],[Analyte]],[1]analyte_order!$B:$B,[1]analyte_order!$C:$C)</f>
        <v>355-46-4</v>
      </c>
      <c r="K7684">
        <f>_xlfn.XLOOKUP(Table1_1[[#This Row],[CAS_rn]],[1]analyte_order!$C:$C,[1]analyte_order!$E:$E)</f>
        <v>16</v>
      </c>
      <c r="L7684" s="3">
        <v>5.27</v>
      </c>
    </row>
    <row r="7685" spans="1:12" x14ac:dyDescent="0.3">
      <c r="A7685" t="s">
        <v>332</v>
      </c>
      <c r="B7685" s="1">
        <v>44145</v>
      </c>
      <c r="C7685" s="1" t="str">
        <f t="shared" si="120"/>
        <v>20315</v>
      </c>
      <c r="D7685" t="s">
        <v>324</v>
      </c>
      <c r="E7685" t="s">
        <v>325</v>
      </c>
      <c r="F7685" t="s">
        <v>326</v>
      </c>
      <c r="I7685" t="s">
        <v>16</v>
      </c>
      <c r="J7685" t="str">
        <f>_xlfn.XLOOKUP(Table1_1[[#This Row],[Analyte]],[1]analyte_order!$B:$B,[1]analyte_order!$C:$C)</f>
        <v>375-92-8</v>
      </c>
      <c r="K7685">
        <f>_xlfn.XLOOKUP(Table1_1[[#This Row],[CAS_rn]],[1]analyte_order!$C:$C,[1]analyte_order!$E:$E)</f>
        <v>17</v>
      </c>
      <c r="L7685" s="3">
        <v>1.6</v>
      </c>
    </row>
    <row r="7686" spans="1:12" x14ac:dyDescent="0.3">
      <c r="A7686" t="s">
        <v>332</v>
      </c>
      <c r="B7686" s="1">
        <v>44145</v>
      </c>
      <c r="C7686" s="1" t="str">
        <f t="shared" si="120"/>
        <v>20315</v>
      </c>
      <c r="D7686" t="s">
        <v>324</v>
      </c>
      <c r="E7686" t="s">
        <v>325</v>
      </c>
      <c r="F7686" t="s">
        <v>326</v>
      </c>
      <c r="I7686" t="s">
        <v>17</v>
      </c>
      <c r="J7686" t="str">
        <f>_xlfn.XLOOKUP(Table1_1[[#This Row],[Analyte]],[1]analyte_order!$B:$B,[1]analyte_order!$C:$C)</f>
        <v>1763-23-1</v>
      </c>
      <c r="K7686">
        <f>_xlfn.XLOOKUP(Table1_1[[#This Row],[CAS_rn]],[1]analyte_order!$C:$C,[1]analyte_order!$E:$E)</f>
        <v>18</v>
      </c>
      <c r="L7686" s="3">
        <v>1140</v>
      </c>
    </row>
    <row r="7687" spans="1:12" x14ac:dyDescent="0.3">
      <c r="A7687" t="s">
        <v>332</v>
      </c>
      <c r="B7687" s="1">
        <v>44145</v>
      </c>
      <c r="C7687" s="1" t="str">
        <f t="shared" si="120"/>
        <v>20315</v>
      </c>
      <c r="D7687" t="s">
        <v>324</v>
      </c>
      <c r="E7687" t="s">
        <v>325</v>
      </c>
      <c r="F7687" t="s">
        <v>326</v>
      </c>
      <c r="I7687" t="s">
        <v>18</v>
      </c>
      <c r="J7687" t="str">
        <f>_xlfn.XLOOKUP(Table1_1[[#This Row],[Analyte]],[1]analyte_order!$B:$B,[1]analyte_order!$C:$C)</f>
        <v>27619-97-2</v>
      </c>
      <c r="K7687">
        <f>_xlfn.XLOOKUP(Table1_1[[#This Row],[CAS_rn]],[1]analyte_order!$C:$C,[1]analyte_order!$E:$E)</f>
        <v>23</v>
      </c>
      <c r="L7687" s="3">
        <v>5.1200000000000002E-2</v>
      </c>
    </row>
    <row r="7688" spans="1:12" x14ac:dyDescent="0.3">
      <c r="A7688" t="s">
        <v>333</v>
      </c>
      <c r="B7688" s="1">
        <v>44145</v>
      </c>
      <c r="C7688" s="1" t="str">
        <f t="shared" si="120"/>
        <v>20315</v>
      </c>
      <c r="D7688" t="s">
        <v>324</v>
      </c>
      <c r="E7688" t="s">
        <v>325</v>
      </c>
      <c r="F7688" t="s">
        <v>326</v>
      </c>
      <c r="I7688" t="s">
        <v>7</v>
      </c>
      <c r="J7688" t="str">
        <f>_xlfn.XLOOKUP(Table1_1[[#This Row],[Analyte]],[1]analyte_order!$B:$B,[1]analyte_order!$C:$C)</f>
        <v>375-22-4</v>
      </c>
      <c r="K7688">
        <f>_xlfn.XLOOKUP(Table1_1[[#This Row],[CAS_rn]],[1]analyte_order!$C:$C,[1]analyte_order!$E:$E)</f>
        <v>1</v>
      </c>
      <c r="L7688" s="3">
        <v>4.0300000000000002E-2</v>
      </c>
    </row>
    <row r="7689" spans="1:12" x14ac:dyDescent="0.3">
      <c r="A7689" t="s">
        <v>333</v>
      </c>
      <c r="B7689" s="1">
        <v>44145</v>
      </c>
      <c r="C7689" s="1" t="str">
        <f t="shared" si="120"/>
        <v>20315</v>
      </c>
      <c r="D7689" t="s">
        <v>324</v>
      </c>
      <c r="E7689" t="s">
        <v>325</v>
      </c>
      <c r="F7689" t="s">
        <v>326</v>
      </c>
      <c r="I7689" t="s">
        <v>8</v>
      </c>
      <c r="J7689" t="str">
        <f>_xlfn.XLOOKUP(Table1_1[[#This Row],[Analyte]],[1]analyte_order!$B:$B,[1]analyte_order!$C:$C)</f>
        <v>2706-90-3</v>
      </c>
      <c r="K7689">
        <f>_xlfn.XLOOKUP(Table1_1[[#This Row],[CAS_rn]],[1]analyte_order!$C:$C,[1]analyte_order!$E:$E)</f>
        <v>2</v>
      </c>
      <c r="L7689" s="3">
        <v>4.0300000000000002E-2</v>
      </c>
    </row>
    <row r="7690" spans="1:12" x14ac:dyDescent="0.3">
      <c r="A7690" t="s">
        <v>333</v>
      </c>
      <c r="B7690" s="1">
        <v>44145</v>
      </c>
      <c r="C7690" s="1" t="str">
        <f t="shared" si="120"/>
        <v>20315</v>
      </c>
      <c r="D7690" t="s">
        <v>324</v>
      </c>
      <c r="E7690" t="s">
        <v>325</v>
      </c>
      <c r="F7690" t="s">
        <v>326</v>
      </c>
      <c r="I7690" t="s">
        <v>9</v>
      </c>
      <c r="J7690" t="str">
        <f>_xlfn.XLOOKUP(Table1_1[[#This Row],[Analyte]],[1]analyte_order!$B:$B,[1]analyte_order!$C:$C)</f>
        <v>307-24-4</v>
      </c>
      <c r="K7690">
        <f>_xlfn.XLOOKUP(Table1_1[[#This Row],[CAS_rn]],[1]analyte_order!$C:$C,[1]analyte_order!$E:$E)</f>
        <v>3</v>
      </c>
      <c r="L7690" s="3">
        <v>4.0300000000000002E-2</v>
      </c>
    </row>
    <row r="7691" spans="1:12" x14ac:dyDescent="0.3">
      <c r="A7691" t="s">
        <v>333</v>
      </c>
      <c r="B7691" s="1">
        <v>44145</v>
      </c>
      <c r="C7691" s="1" t="str">
        <f t="shared" si="120"/>
        <v>20315</v>
      </c>
      <c r="D7691" t="s">
        <v>324</v>
      </c>
      <c r="E7691" t="s">
        <v>325</v>
      </c>
      <c r="F7691" t="s">
        <v>326</v>
      </c>
      <c r="I7691" t="s">
        <v>10</v>
      </c>
      <c r="J7691" t="str">
        <f>_xlfn.XLOOKUP(Table1_1[[#This Row],[Analyte]],[1]analyte_order!$B:$B,[1]analyte_order!$C:$C)</f>
        <v>375-85-9</v>
      </c>
      <c r="K7691">
        <f>_xlfn.XLOOKUP(Table1_1[[#This Row],[CAS_rn]],[1]analyte_order!$C:$C,[1]analyte_order!$E:$E)</f>
        <v>4</v>
      </c>
      <c r="L7691" s="3">
        <v>0.42599999999999999</v>
      </c>
    </row>
    <row r="7692" spans="1:12" x14ac:dyDescent="0.3">
      <c r="A7692" t="s">
        <v>333</v>
      </c>
      <c r="B7692" s="1">
        <v>44145</v>
      </c>
      <c r="C7692" s="1" t="str">
        <f t="shared" si="120"/>
        <v>20315</v>
      </c>
      <c r="D7692" t="s">
        <v>324</v>
      </c>
      <c r="E7692" t="s">
        <v>325</v>
      </c>
      <c r="F7692" t="s">
        <v>326</v>
      </c>
      <c r="I7692" t="s">
        <v>11</v>
      </c>
      <c r="J7692" t="str">
        <f>_xlfn.XLOOKUP(Table1_1[[#This Row],[Analyte]],[1]analyte_order!$B:$B,[1]analyte_order!$C:$C)</f>
        <v>335-67-1</v>
      </c>
      <c r="K7692">
        <f>_xlfn.XLOOKUP(Table1_1[[#This Row],[CAS_rn]],[1]analyte_order!$C:$C,[1]analyte_order!$E:$E)</f>
        <v>5</v>
      </c>
      <c r="L7692" s="3">
        <v>8.0600000000000005E-2</v>
      </c>
    </row>
    <row r="7693" spans="1:12" x14ac:dyDescent="0.3">
      <c r="A7693" t="s">
        <v>333</v>
      </c>
      <c r="B7693" s="1">
        <v>44145</v>
      </c>
      <c r="C7693" s="1" t="str">
        <f t="shared" si="120"/>
        <v>20315</v>
      </c>
      <c r="D7693" t="s">
        <v>324</v>
      </c>
      <c r="E7693" t="s">
        <v>325</v>
      </c>
      <c r="F7693" t="s">
        <v>326</v>
      </c>
      <c r="I7693" t="s">
        <v>12</v>
      </c>
      <c r="J7693" t="str">
        <f>_xlfn.XLOOKUP(Table1_1[[#This Row],[Analyte]],[1]analyte_order!$B:$B,[1]analyte_order!$C:$C)</f>
        <v>375-95-1</v>
      </c>
      <c r="K7693">
        <f>_xlfn.XLOOKUP(Table1_1[[#This Row],[CAS_rn]],[1]analyte_order!$C:$C,[1]analyte_order!$E:$E)</f>
        <v>6</v>
      </c>
      <c r="L7693" s="3">
        <v>4.0300000000000002E-2</v>
      </c>
    </row>
    <row r="7694" spans="1:12" x14ac:dyDescent="0.3">
      <c r="A7694" t="s">
        <v>333</v>
      </c>
      <c r="B7694" s="1">
        <v>44145</v>
      </c>
      <c r="C7694" s="1" t="str">
        <f t="shared" si="120"/>
        <v>20315</v>
      </c>
      <c r="D7694" t="s">
        <v>324</v>
      </c>
      <c r="E7694" t="s">
        <v>325</v>
      </c>
      <c r="F7694" t="s">
        <v>326</v>
      </c>
      <c r="I7694" t="s">
        <v>13</v>
      </c>
      <c r="J7694" t="str">
        <f>_xlfn.XLOOKUP(Table1_1[[#This Row],[Analyte]],[1]analyte_order!$B:$B,[1]analyte_order!$C:$C)</f>
        <v>375-73-5</v>
      </c>
      <c r="K7694">
        <f>_xlfn.XLOOKUP(Table1_1[[#This Row],[CAS_rn]],[1]analyte_order!$C:$C,[1]analyte_order!$E:$E)</f>
        <v>14</v>
      </c>
      <c r="L7694" s="3">
        <v>4.0300000000000002E-2</v>
      </c>
    </row>
    <row r="7695" spans="1:12" x14ac:dyDescent="0.3">
      <c r="A7695" t="s">
        <v>333</v>
      </c>
      <c r="B7695" s="1">
        <v>44145</v>
      </c>
      <c r="C7695" s="1" t="str">
        <f t="shared" si="120"/>
        <v>20315</v>
      </c>
      <c r="D7695" t="s">
        <v>324</v>
      </c>
      <c r="E7695" t="s">
        <v>325</v>
      </c>
      <c r="F7695" t="s">
        <v>326</v>
      </c>
      <c r="I7695" t="s">
        <v>14</v>
      </c>
      <c r="J7695" t="str">
        <f>_xlfn.XLOOKUP(Table1_1[[#This Row],[Analyte]],[1]analyte_order!$B:$B,[1]analyte_order!$C:$C)</f>
        <v>2706-91-4</v>
      </c>
      <c r="K7695">
        <f>_xlfn.XLOOKUP(Table1_1[[#This Row],[CAS_rn]],[1]analyte_order!$C:$C,[1]analyte_order!$E:$E)</f>
        <v>15</v>
      </c>
      <c r="L7695" s="3">
        <v>0.47199999999999998</v>
      </c>
    </row>
    <row r="7696" spans="1:12" x14ac:dyDescent="0.3">
      <c r="A7696" t="s">
        <v>333</v>
      </c>
      <c r="B7696" s="1">
        <v>44145</v>
      </c>
      <c r="C7696" s="1" t="str">
        <f t="shared" si="120"/>
        <v>20315</v>
      </c>
      <c r="D7696" t="s">
        <v>324</v>
      </c>
      <c r="E7696" t="s">
        <v>325</v>
      </c>
      <c r="F7696" t="s">
        <v>326</v>
      </c>
      <c r="I7696" t="s">
        <v>15</v>
      </c>
      <c r="J7696" t="str">
        <f>_xlfn.XLOOKUP(Table1_1[[#This Row],[Analyte]],[1]analyte_order!$B:$B,[1]analyte_order!$C:$C)</f>
        <v>355-46-4</v>
      </c>
      <c r="K7696">
        <f>_xlfn.XLOOKUP(Table1_1[[#This Row],[CAS_rn]],[1]analyte_order!$C:$C,[1]analyte_order!$E:$E)</f>
        <v>16</v>
      </c>
      <c r="L7696" s="3">
        <v>7.79</v>
      </c>
    </row>
    <row r="7697" spans="1:12" x14ac:dyDescent="0.3">
      <c r="A7697" t="s">
        <v>333</v>
      </c>
      <c r="B7697" s="1">
        <v>44145</v>
      </c>
      <c r="C7697" s="1" t="str">
        <f t="shared" si="120"/>
        <v>20315</v>
      </c>
      <c r="D7697" t="s">
        <v>324</v>
      </c>
      <c r="E7697" t="s">
        <v>325</v>
      </c>
      <c r="F7697" t="s">
        <v>326</v>
      </c>
      <c r="I7697" t="s">
        <v>16</v>
      </c>
      <c r="J7697" t="str">
        <f>_xlfn.XLOOKUP(Table1_1[[#This Row],[Analyte]],[1]analyte_order!$B:$B,[1]analyte_order!$C:$C)</f>
        <v>375-92-8</v>
      </c>
      <c r="K7697">
        <f>_xlfn.XLOOKUP(Table1_1[[#This Row],[CAS_rn]],[1]analyte_order!$C:$C,[1]analyte_order!$E:$E)</f>
        <v>17</v>
      </c>
      <c r="L7697" s="3">
        <v>3.05</v>
      </c>
    </row>
    <row r="7698" spans="1:12" x14ac:dyDescent="0.3">
      <c r="A7698" t="s">
        <v>333</v>
      </c>
      <c r="B7698" s="1">
        <v>44145</v>
      </c>
      <c r="C7698" s="1" t="str">
        <f t="shared" si="120"/>
        <v>20315</v>
      </c>
      <c r="D7698" t="s">
        <v>324</v>
      </c>
      <c r="E7698" t="s">
        <v>325</v>
      </c>
      <c r="F7698" t="s">
        <v>326</v>
      </c>
      <c r="I7698" t="s">
        <v>17</v>
      </c>
      <c r="J7698" t="str">
        <f>_xlfn.XLOOKUP(Table1_1[[#This Row],[Analyte]],[1]analyte_order!$B:$B,[1]analyte_order!$C:$C)</f>
        <v>1763-23-1</v>
      </c>
      <c r="K7698">
        <f>_xlfn.XLOOKUP(Table1_1[[#This Row],[CAS_rn]],[1]analyte_order!$C:$C,[1]analyte_order!$E:$E)</f>
        <v>18</v>
      </c>
      <c r="L7698" s="3">
        <v>1030</v>
      </c>
    </row>
    <row r="7699" spans="1:12" x14ac:dyDescent="0.3">
      <c r="A7699" t="s">
        <v>333</v>
      </c>
      <c r="B7699" s="1">
        <v>44145</v>
      </c>
      <c r="C7699" s="1" t="str">
        <f t="shared" si="120"/>
        <v>20315</v>
      </c>
      <c r="D7699" t="s">
        <v>324</v>
      </c>
      <c r="E7699" t="s">
        <v>325</v>
      </c>
      <c r="F7699" t="s">
        <v>326</v>
      </c>
      <c r="I7699" t="s">
        <v>18</v>
      </c>
      <c r="J7699" t="str">
        <f>_xlfn.XLOOKUP(Table1_1[[#This Row],[Analyte]],[1]analyte_order!$B:$B,[1]analyte_order!$C:$C)</f>
        <v>27619-97-2</v>
      </c>
      <c r="K7699">
        <f>_xlfn.XLOOKUP(Table1_1[[#This Row],[CAS_rn]],[1]analyte_order!$C:$C,[1]analyte_order!$E:$E)</f>
        <v>23</v>
      </c>
      <c r="L7699" s="3">
        <v>4.0300000000000002E-2</v>
      </c>
    </row>
    <row r="7700" spans="1:12" x14ac:dyDescent="0.3">
      <c r="A7700" t="s">
        <v>334</v>
      </c>
      <c r="B7700" s="1">
        <v>44145</v>
      </c>
      <c r="C7700" s="1" t="str">
        <f t="shared" si="120"/>
        <v>20315</v>
      </c>
      <c r="D7700" t="s">
        <v>324</v>
      </c>
      <c r="E7700" t="s">
        <v>325</v>
      </c>
      <c r="F7700" t="s">
        <v>326</v>
      </c>
      <c r="I7700" t="s">
        <v>7</v>
      </c>
      <c r="J7700" t="str">
        <f>_xlfn.XLOOKUP(Table1_1[[#This Row],[Analyte]],[1]analyte_order!$B:$B,[1]analyte_order!$C:$C)</f>
        <v>375-22-4</v>
      </c>
      <c r="K7700">
        <f>_xlfn.XLOOKUP(Table1_1[[#This Row],[CAS_rn]],[1]analyte_order!$C:$C,[1]analyte_order!$E:$E)</f>
        <v>1</v>
      </c>
      <c r="L7700" s="3">
        <v>4.9799999999999997E-2</v>
      </c>
    </row>
    <row r="7701" spans="1:12" x14ac:dyDescent="0.3">
      <c r="A7701" t="s">
        <v>334</v>
      </c>
      <c r="B7701" s="1">
        <v>44145</v>
      </c>
      <c r="C7701" s="1" t="str">
        <f t="shared" si="120"/>
        <v>20315</v>
      </c>
      <c r="D7701" t="s">
        <v>324</v>
      </c>
      <c r="E7701" t="s">
        <v>325</v>
      </c>
      <c r="F7701" t="s">
        <v>326</v>
      </c>
      <c r="I7701" t="s">
        <v>8</v>
      </c>
      <c r="J7701" t="str">
        <f>_xlfn.XLOOKUP(Table1_1[[#This Row],[Analyte]],[1]analyte_order!$B:$B,[1]analyte_order!$C:$C)</f>
        <v>2706-90-3</v>
      </c>
      <c r="K7701">
        <f>_xlfn.XLOOKUP(Table1_1[[#This Row],[CAS_rn]],[1]analyte_order!$C:$C,[1]analyte_order!$E:$E)</f>
        <v>2</v>
      </c>
      <c r="L7701" s="3">
        <v>4.9799999999999997E-2</v>
      </c>
    </row>
    <row r="7702" spans="1:12" x14ac:dyDescent="0.3">
      <c r="A7702" t="s">
        <v>334</v>
      </c>
      <c r="B7702" s="1">
        <v>44145</v>
      </c>
      <c r="C7702" s="1" t="str">
        <f t="shared" si="120"/>
        <v>20315</v>
      </c>
      <c r="D7702" t="s">
        <v>324</v>
      </c>
      <c r="E7702" t="s">
        <v>325</v>
      </c>
      <c r="F7702" t="s">
        <v>326</v>
      </c>
      <c r="I7702" t="s">
        <v>9</v>
      </c>
      <c r="J7702" t="str">
        <f>_xlfn.XLOOKUP(Table1_1[[#This Row],[Analyte]],[1]analyte_order!$B:$B,[1]analyte_order!$C:$C)</f>
        <v>307-24-4</v>
      </c>
      <c r="K7702">
        <f>_xlfn.XLOOKUP(Table1_1[[#This Row],[CAS_rn]],[1]analyte_order!$C:$C,[1]analyte_order!$E:$E)</f>
        <v>3</v>
      </c>
      <c r="L7702" s="3">
        <v>4.9799999999999997E-2</v>
      </c>
    </row>
    <row r="7703" spans="1:12" x14ac:dyDescent="0.3">
      <c r="A7703" t="s">
        <v>334</v>
      </c>
      <c r="B7703" s="1">
        <v>44145</v>
      </c>
      <c r="C7703" s="1" t="str">
        <f t="shared" si="120"/>
        <v>20315</v>
      </c>
      <c r="D7703" t="s">
        <v>324</v>
      </c>
      <c r="E7703" t="s">
        <v>325</v>
      </c>
      <c r="F7703" t="s">
        <v>326</v>
      </c>
      <c r="I7703" t="s">
        <v>10</v>
      </c>
      <c r="J7703" t="str">
        <f>_xlfn.XLOOKUP(Table1_1[[#This Row],[Analyte]],[1]analyte_order!$B:$B,[1]analyte_order!$C:$C)</f>
        <v>375-85-9</v>
      </c>
      <c r="K7703">
        <f>_xlfn.XLOOKUP(Table1_1[[#This Row],[CAS_rn]],[1]analyte_order!$C:$C,[1]analyte_order!$E:$E)</f>
        <v>4</v>
      </c>
      <c r="L7703" s="3">
        <v>9.9599999999999994E-2</v>
      </c>
    </row>
    <row r="7704" spans="1:12" x14ac:dyDescent="0.3">
      <c r="A7704" t="s">
        <v>334</v>
      </c>
      <c r="B7704" s="1">
        <v>44145</v>
      </c>
      <c r="C7704" s="1" t="str">
        <f t="shared" si="120"/>
        <v>20315</v>
      </c>
      <c r="D7704" t="s">
        <v>324</v>
      </c>
      <c r="E7704" t="s">
        <v>325</v>
      </c>
      <c r="F7704" t="s">
        <v>326</v>
      </c>
      <c r="I7704" t="s">
        <v>11</v>
      </c>
      <c r="J7704" t="str">
        <f>_xlfn.XLOOKUP(Table1_1[[#This Row],[Analyte]],[1]analyte_order!$B:$B,[1]analyte_order!$C:$C)</f>
        <v>335-67-1</v>
      </c>
      <c r="K7704">
        <f>_xlfn.XLOOKUP(Table1_1[[#This Row],[CAS_rn]],[1]analyte_order!$C:$C,[1]analyte_order!$E:$E)</f>
        <v>5</v>
      </c>
      <c r="L7704" s="3">
        <v>9.9599999999999994E-2</v>
      </c>
    </row>
    <row r="7705" spans="1:12" x14ac:dyDescent="0.3">
      <c r="A7705" t="s">
        <v>334</v>
      </c>
      <c r="B7705" s="1">
        <v>44145</v>
      </c>
      <c r="C7705" s="1" t="str">
        <f t="shared" si="120"/>
        <v>20315</v>
      </c>
      <c r="D7705" t="s">
        <v>324</v>
      </c>
      <c r="E7705" t="s">
        <v>325</v>
      </c>
      <c r="F7705" t="s">
        <v>326</v>
      </c>
      <c r="I7705" t="s">
        <v>12</v>
      </c>
      <c r="J7705" t="str">
        <f>_xlfn.XLOOKUP(Table1_1[[#This Row],[Analyte]],[1]analyte_order!$B:$B,[1]analyte_order!$C:$C)</f>
        <v>375-95-1</v>
      </c>
      <c r="K7705">
        <f>_xlfn.XLOOKUP(Table1_1[[#This Row],[CAS_rn]],[1]analyte_order!$C:$C,[1]analyte_order!$E:$E)</f>
        <v>6</v>
      </c>
      <c r="L7705" s="3">
        <v>4.9799999999999997E-2</v>
      </c>
    </row>
    <row r="7706" spans="1:12" x14ac:dyDescent="0.3">
      <c r="A7706" t="s">
        <v>334</v>
      </c>
      <c r="B7706" s="1">
        <v>44145</v>
      </c>
      <c r="C7706" s="1" t="str">
        <f t="shared" si="120"/>
        <v>20315</v>
      </c>
      <c r="D7706" t="s">
        <v>324</v>
      </c>
      <c r="E7706" t="s">
        <v>325</v>
      </c>
      <c r="F7706" t="s">
        <v>326</v>
      </c>
      <c r="I7706" t="s">
        <v>13</v>
      </c>
      <c r="J7706" t="str">
        <f>_xlfn.XLOOKUP(Table1_1[[#This Row],[Analyte]],[1]analyte_order!$B:$B,[1]analyte_order!$C:$C)</f>
        <v>375-73-5</v>
      </c>
      <c r="K7706">
        <f>_xlfn.XLOOKUP(Table1_1[[#This Row],[CAS_rn]],[1]analyte_order!$C:$C,[1]analyte_order!$E:$E)</f>
        <v>14</v>
      </c>
      <c r="L7706" s="3">
        <v>4.9799999999999997E-2</v>
      </c>
    </row>
    <row r="7707" spans="1:12" x14ac:dyDescent="0.3">
      <c r="A7707" t="s">
        <v>334</v>
      </c>
      <c r="B7707" s="1">
        <v>44145</v>
      </c>
      <c r="C7707" s="1" t="str">
        <f t="shared" si="120"/>
        <v>20315</v>
      </c>
      <c r="D7707" t="s">
        <v>324</v>
      </c>
      <c r="E7707" t="s">
        <v>325</v>
      </c>
      <c r="F7707" t="s">
        <v>326</v>
      </c>
      <c r="I7707" t="s">
        <v>14</v>
      </c>
      <c r="J7707" t="str">
        <f>_xlfn.XLOOKUP(Table1_1[[#This Row],[Analyte]],[1]analyte_order!$B:$B,[1]analyte_order!$C:$C)</f>
        <v>2706-91-4</v>
      </c>
      <c r="K7707">
        <f>_xlfn.XLOOKUP(Table1_1[[#This Row],[CAS_rn]],[1]analyte_order!$C:$C,[1]analyte_order!$E:$E)</f>
        <v>15</v>
      </c>
      <c r="L7707" s="3">
        <v>9.9599999999999994E-2</v>
      </c>
    </row>
    <row r="7708" spans="1:12" x14ac:dyDescent="0.3">
      <c r="A7708" t="s">
        <v>334</v>
      </c>
      <c r="B7708" s="1">
        <v>44145</v>
      </c>
      <c r="C7708" s="1" t="str">
        <f t="shared" si="120"/>
        <v>20315</v>
      </c>
      <c r="D7708" t="s">
        <v>324</v>
      </c>
      <c r="E7708" t="s">
        <v>325</v>
      </c>
      <c r="F7708" t="s">
        <v>326</v>
      </c>
      <c r="I7708" t="s">
        <v>15</v>
      </c>
      <c r="J7708" t="str">
        <f>_xlfn.XLOOKUP(Table1_1[[#This Row],[Analyte]],[1]analyte_order!$B:$B,[1]analyte_order!$C:$C)</f>
        <v>355-46-4</v>
      </c>
      <c r="K7708">
        <f>_xlfn.XLOOKUP(Table1_1[[#This Row],[CAS_rn]],[1]analyte_order!$C:$C,[1]analyte_order!$E:$E)</f>
        <v>16</v>
      </c>
      <c r="L7708" s="3">
        <v>6.87</v>
      </c>
    </row>
    <row r="7709" spans="1:12" x14ac:dyDescent="0.3">
      <c r="A7709" t="s">
        <v>334</v>
      </c>
      <c r="B7709" s="1">
        <v>44145</v>
      </c>
      <c r="C7709" s="1" t="str">
        <f t="shared" si="120"/>
        <v>20315</v>
      </c>
      <c r="D7709" t="s">
        <v>324</v>
      </c>
      <c r="E7709" t="s">
        <v>325</v>
      </c>
      <c r="F7709" t="s">
        <v>326</v>
      </c>
      <c r="I7709" t="s">
        <v>16</v>
      </c>
      <c r="J7709" t="str">
        <f>_xlfn.XLOOKUP(Table1_1[[#This Row],[Analyte]],[1]analyte_order!$B:$B,[1]analyte_order!$C:$C)</f>
        <v>375-92-8</v>
      </c>
      <c r="K7709">
        <f>_xlfn.XLOOKUP(Table1_1[[#This Row],[CAS_rn]],[1]analyte_order!$C:$C,[1]analyte_order!$E:$E)</f>
        <v>17</v>
      </c>
      <c r="L7709" s="3">
        <v>2.62</v>
      </c>
    </row>
    <row r="7710" spans="1:12" x14ac:dyDescent="0.3">
      <c r="A7710" t="s">
        <v>334</v>
      </c>
      <c r="B7710" s="1">
        <v>44145</v>
      </c>
      <c r="C7710" s="1" t="str">
        <f t="shared" si="120"/>
        <v>20315</v>
      </c>
      <c r="D7710" t="s">
        <v>324</v>
      </c>
      <c r="E7710" t="s">
        <v>325</v>
      </c>
      <c r="F7710" t="s">
        <v>326</v>
      </c>
      <c r="I7710" t="s">
        <v>17</v>
      </c>
      <c r="J7710" t="str">
        <f>_xlfn.XLOOKUP(Table1_1[[#This Row],[Analyte]],[1]analyte_order!$B:$B,[1]analyte_order!$C:$C)</f>
        <v>1763-23-1</v>
      </c>
      <c r="K7710">
        <f>_xlfn.XLOOKUP(Table1_1[[#This Row],[CAS_rn]],[1]analyte_order!$C:$C,[1]analyte_order!$E:$E)</f>
        <v>18</v>
      </c>
      <c r="L7710" s="3">
        <v>1070</v>
      </c>
    </row>
    <row r="7711" spans="1:12" x14ac:dyDescent="0.3">
      <c r="A7711" t="s">
        <v>334</v>
      </c>
      <c r="B7711" s="1">
        <v>44145</v>
      </c>
      <c r="C7711" s="1" t="str">
        <f t="shared" si="120"/>
        <v>20315</v>
      </c>
      <c r="D7711" t="s">
        <v>324</v>
      </c>
      <c r="E7711" t="s">
        <v>325</v>
      </c>
      <c r="F7711" t="s">
        <v>326</v>
      </c>
      <c r="I7711" t="s">
        <v>18</v>
      </c>
      <c r="J7711" t="str">
        <f>_xlfn.XLOOKUP(Table1_1[[#This Row],[Analyte]],[1]analyte_order!$B:$B,[1]analyte_order!$C:$C)</f>
        <v>27619-97-2</v>
      </c>
      <c r="K7711">
        <f>_xlfn.XLOOKUP(Table1_1[[#This Row],[CAS_rn]],[1]analyte_order!$C:$C,[1]analyte_order!$E:$E)</f>
        <v>23</v>
      </c>
      <c r="L7711" s="3">
        <v>4.9799999999999997E-2</v>
      </c>
    </row>
    <row r="7712" spans="1:12" x14ac:dyDescent="0.3">
      <c r="A7712" t="s">
        <v>335</v>
      </c>
      <c r="B7712" s="1">
        <v>44145</v>
      </c>
      <c r="C7712" s="1" t="str">
        <f t="shared" si="120"/>
        <v>20315</v>
      </c>
      <c r="D7712" t="s">
        <v>324</v>
      </c>
      <c r="E7712" t="s">
        <v>325</v>
      </c>
      <c r="F7712" t="s">
        <v>326</v>
      </c>
      <c r="I7712" t="s">
        <v>7</v>
      </c>
      <c r="J7712" t="str">
        <f>_xlfn.XLOOKUP(Table1_1[[#This Row],[Analyte]],[1]analyte_order!$B:$B,[1]analyte_order!$C:$C)</f>
        <v>375-22-4</v>
      </c>
      <c r="K7712">
        <f>_xlfn.XLOOKUP(Table1_1[[#This Row],[CAS_rn]],[1]analyte_order!$C:$C,[1]analyte_order!$E:$E)</f>
        <v>1</v>
      </c>
      <c r="L7712" s="3">
        <v>4.87E-2</v>
      </c>
    </row>
    <row r="7713" spans="1:12" x14ac:dyDescent="0.3">
      <c r="A7713" t="s">
        <v>335</v>
      </c>
      <c r="B7713" s="1">
        <v>44145</v>
      </c>
      <c r="C7713" s="1" t="str">
        <f t="shared" si="120"/>
        <v>20315</v>
      </c>
      <c r="D7713" t="s">
        <v>324</v>
      </c>
      <c r="E7713" t="s">
        <v>325</v>
      </c>
      <c r="F7713" t="s">
        <v>326</v>
      </c>
      <c r="I7713" t="s">
        <v>8</v>
      </c>
      <c r="J7713" t="str">
        <f>_xlfn.XLOOKUP(Table1_1[[#This Row],[Analyte]],[1]analyte_order!$B:$B,[1]analyte_order!$C:$C)</f>
        <v>2706-90-3</v>
      </c>
      <c r="K7713">
        <f>_xlfn.XLOOKUP(Table1_1[[#This Row],[CAS_rn]],[1]analyte_order!$C:$C,[1]analyte_order!$E:$E)</f>
        <v>2</v>
      </c>
      <c r="L7713" s="3">
        <v>4.87E-2</v>
      </c>
    </row>
    <row r="7714" spans="1:12" x14ac:dyDescent="0.3">
      <c r="A7714" t="s">
        <v>335</v>
      </c>
      <c r="B7714" s="1">
        <v>44145</v>
      </c>
      <c r="C7714" s="1" t="str">
        <f t="shared" si="120"/>
        <v>20315</v>
      </c>
      <c r="D7714" t="s">
        <v>324</v>
      </c>
      <c r="E7714" t="s">
        <v>325</v>
      </c>
      <c r="F7714" t="s">
        <v>326</v>
      </c>
      <c r="I7714" t="s">
        <v>9</v>
      </c>
      <c r="J7714" t="str">
        <f>_xlfn.XLOOKUP(Table1_1[[#This Row],[Analyte]],[1]analyte_order!$B:$B,[1]analyte_order!$C:$C)</f>
        <v>307-24-4</v>
      </c>
      <c r="K7714">
        <f>_xlfn.XLOOKUP(Table1_1[[#This Row],[CAS_rn]],[1]analyte_order!$C:$C,[1]analyte_order!$E:$E)</f>
        <v>3</v>
      </c>
      <c r="L7714" s="3">
        <v>4.87E-2</v>
      </c>
    </row>
    <row r="7715" spans="1:12" x14ac:dyDescent="0.3">
      <c r="A7715" t="s">
        <v>335</v>
      </c>
      <c r="B7715" s="1">
        <v>44145</v>
      </c>
      <c r="C7715" s="1" t="str">
        <f t="shared" si="120"/>
        <v>20315</v>
      </c>
      <c r="D7715" t="s">
        <v>324</v>
      </c>
      <c r="E7715" t="s">
        <v>325</v>
      </c>
      <c r="F7715" t="s">
        <v>326</v>
      </c>
      <c r="I7715" t="s">
        <v>10</v>
      </c>
      <c r="J7715" t="str">
        <f>_xlfn.XLOOKUP(Table1_1[[#This Row],[Analyte]],[1]analyte_order!$B:$B,[1]analyte_order!$C:$C)</f>
        <v>375-85-9</v>
      </c>
      <c r="K7715">
        <f>_xlfn.XLOOKUP(Table1_1[[#This Row],[CAS_rn]],[1]analyte_order!$C:$C,[1]analyte_order!$E:$E)</f>
        <v>4</v>
      </c>
      <c r="L7715" s="3">
        <v>6.56</v>
      </c>
    </row>
    <row r="7716" spans="1:12" x14ac:dyDescent="0.3">
      <c r="A7716" t="s">
        <v>335</v>
      </c>
      <c r="B7716" s="1">
        <v>44145</v>
      </c>
      <c r="C7716" s="1" t="str">
        <f t="shared" si="120"/>
        <v>20315</v>
      </c>
      <c r="D7716" t="s">
        <v>324</v>
      </c>
      <c r="E7716" t="s">
        <v>325</v>
      </c>
      <c r="F7716" t="s">
        <v>326</v>
      </c>
      <c r="I7716" t="s">
        <v>11</v>
      </c>
      <c r="J7716" t="str">
        <f>_xlfn.XLOOKUP(Table1_1[[#This Row],[Analyte]],[1]analyte_order!$B:$B,[1]analyte_order!$C:$C)</f>
        <v>335-67-1</v>
      </c>
      <c r="K7716">
        <f>_xlfn.XLOOKUP(Table1_1[[#This Row],[CAS_rn]],[1]analyte_order!$C:$C,[1]analyte_order!$E:$E)</f>
        <v>5</v>
      </c>
      <c r="L7716" s="3">
        <v>0.42899999999999999</v>
      </c>
    </row>
    <row r="7717" spans="1:12" x14ac:dyDescent="0.3">
      <c r="A7717" t="s">
        <v>335</v>
      </c>
      <c r="B7717" s="1">
        <v>44145</v>
      </c>
      <c r="C7717" s="1" t="str">
        <f t="shared" si="120"/>
        <v>20315</v>
      </c>
      <c r="D7717" t="s">
        <v>324</v>
      </c>
      <c r="E7717" t="s">
        <v>325</v>
      </c>
      <c r="F7717" t="s">
        <v>326</v>
      </c>
      <c r="I7717" t="s">
        <v>12</v>
      </c>
      <c r="J7717" t="str">
        <f>_xlfn.XLOOKUP(Table1_1[[#This Row],[Analyte]],[1]analyte_order!$B:$B,[1]analyte_order!$C:$C)</f>
        <v>375-95-1</v>
      </c>
      <c r="K7717">
        <f>_xlfn.XLOOKUP(Table1_1[[#This Row],[CAS_rn]],[1]analyte_order!$C:$C,[1]analyte_order!$E:$E)</f>
        <v>6</v>
      </c>
      <c r="L7717" s="3">
        <v>0.47499999999999998</v>
      </c>
    </row>
    <row r="7718" spans="1:12" x14ac:dyDescent="0.3">
      <c r="A7718" t="s">
        <v>335</v>
      </c>
      <c r="B7718" s="1">
        <v>44145</v>
      </c>
      <c r="C7718" s="1" t="str">
        <f t="shared" si="120"/>
        <v>20315</v>
      </c>
      <c r="D7718" t="s">
        <v>324</v>
      </c>
      <c r="E7718" t="s">
        <v>325</v>
      </c>
      <c r="F7718" t="s">
        <v>326</v>
      </c>
      <c r="I7718" t="s">
        <v>13</v>
      </c>
      <c r="J7718" t="str">
        <f>_xlfn.XLOOKUP(Table1_1[[#This Row],[Analyte]],[1]analyte_order!$B:$B,[1]analyte_order!$C:$C)</f>
        <v>375-73-5</v>
      </c>
      <c r="K7718">
        <f>_xlfn.XLOOKUP(Table1_1[[#This Row],[CAS_rn]],[1]analyte_order!$C:$C,[1]analyte_order!$E:$E)</f>
        <v>14</v>
      </c>
      <c r="L7718" s="3">
        <v>9.7600000000000006E-2</v>
      </c>
    </row>
    <row r="7719" spans="1:12" x14ac:dyDescent="0.3">
      <c r="A7719" t="s">
        <v>335</v>
      </c>
      <c r="B7719" s="1">
        <v>44145</v>
      </c>
      <c r="C7719" s="1" t="str">
        <f t="shared" si="120"/>
        <v>20315</v>
      </c>
      <c r="D7719" t="s">
        <v>324</v>
      </c>
      <c r="E7719" t="s">
        <v>325</v>
      </c>
      <c r="F7719" t="s">
        <v>326</v>
      </c>
      <c r="I7719" t="s">
        <v>14</v>
      </c>
      <c r="J7719" t="str">
        <f>_xlfn.XLOOKUP(Table1_1[[#This Row],[Analyte]],[1]analyte_order!$B:$B,[1]analyte_order!$C:$C)</f>
        <v>2706-91-4</v>
      </c>
      <c r="K7719">
        <f>_xlfn.XLOOKUP(Table1_1[[#This Row],[CAS_rn]],[1]analyte_order!$C:$C,[1]analyte_order!$E:$E)</f>
        <v>15</v>
      </c>
      <c r="L7719" s="3">
        <v>0.39</v>
      </c>
    </row>
    <row r="7720" spans="1:12" x14ac:dyDescent="0.3">
      <c r="A7720" t="s">
        <v>335</v>
      </c>
      <c r="B7720" s="1">
        <v>44145</v>
      </c>
      <c r="C7720" s="1" t="str">
        <f t="shared" si="120"/>
        <v>20315</v>
      </c>
      <c r="D7720" t="s">
        <v>324</v>
      </c>
      <c r="E7720" t="s">
        <v>325</v>
      </c>
      <c r="F7720" t="s">
        <v>326</v>
      </c>
      <c r="I7720" t="s">
        <v>15</v>
      </c>
      <c r="J7720" t="str">
        <f>_xlfn.XLOOKUP(Table1_1[[#This Row],[Analyte]],[1]analyte_order!$B:$B,[1]analyte_order!$C:$C)</f>
        <v>355-46-4</v>
      </c>
      <c r="K7720">
        <f>_xlfn.XLOOKUP(Table1_1[[#This Row],[CAS_rn]],[1]analyte_order!$C:$C,[1]analyte_order!$E:$E)</f>
        <v>16</v>
      </c>
      <c r="L7720" s="3">
        <v>25.1</v>
      </c>
    </row>
    <row r="7721" spans="1:12" x14ac:dyDescent="0.3">
      <c r="A7721" t="s">
        <v>335</v>
      </c>
      <c r="B7721" s="1">
        <v>44145</v>
      </c>
      <c r="C7721" s="1" t="str">
        <f t="shared" si="120"/>
        <v>20315</v>
      </c>
      <c r="D7721" t="s">
        <v>324</v>
      </c>
      <c r="E7721" t="s">
        <v>325</v>
      </c>
      <c r="F7721" t="s">
        <v>326</v>
      </c>
      <c r="I7721" t="s">
        <v>16</v>
      </c>
      <c r="J7721" t="str">
        <f>_xlfn.XLOOKUP(Table1_1[[#This Row],[Analyte]],[1]analyte_order!$B:$B,[1]analyte_order!$C:$C)</f>
        <v>375-92-8</v>
      </c>
      <c r="K7721">
        <f>_xlfn.XLOOKUP(Table1_1[[#This Row],[CAS_rn]],[1]analyte_order!$C:$C,[1]analyte_order!$E:$E)</f>
        <v>17</v>
      </c>
      <c r="L7721" s="3">
        <v>4.12</v>
      </c>
    </row>
    <row r="7722" spans="1:12" x14ac:dyDescent="0.3">
      <c r="A7722" t="s">
        <v>335</v>
      </c>
      <c r="B7722" s="1">
        <v>44145</v>
      </c>
      <c r="C7722" s="1" t="str">
        <f t="shared" si="120"/>
        <v>20315</v>
      </c>
      <c r="D7722" t="s">
        <v>324</v>
      </c>
      <c r="E7722" t="s">
        <v>325</v>
      </c>
      <c r="F7722" t="s">
        <v>326</v>
      </c>
      <c r="I7722" t="s">
        <v>17</v>
      </c>
      <c r="J7722" t="str">
        <f>_xlfn.XLOOKUP(Table1_1[[#This Row],[Analyte]],[1]analyte_order!$B:$B,[1]analyte_order!$C:$C)</f>
        <v>1763-23-1</v>
      </c>
      <c r="K7722">
        <f>_xlfn.XLOOKUP(Table1_1[[#This Row],[CAS_rn]],[1]analyte_order!$C:$C,[1]analyte_order!$E:$E)</f>
        <v>18</v>
      </c>
      <c r="L7722" s="3">
        <v>1430</v>
      </c>
    </row>
    <row r="7723" spans="1:12" x14ac:dyDescent="0.3">
      <c r="A7723" t="s">
        <v>335</v>
      </c>
      <c r="B7723" s="1">
        <v>44145</v>
      </c>
      <c r="C7723" s="1" t="str">
        <f t="shared" si="120"/>
        <v>20315</v>
      </c>
      <c r="D7723" t="s">
        <v>324</v>
      </c>
      <c r="E7723" t="s">
        <v>325</v>
      </c>
      <c r="F7723" t="s">
        <v>326</v>
      </c>
      <c r="I7723" t="s">
        <v>18</v>
      </c>
      <c r="J7723" t="str">
        <f>_xlfn.XLOOKUP(Table1_1[[#This Row],[Analyte]],[1]analyte_order!$B:$B,[1]analyte_order!$C:$C)</f>
        <v>27619-97-2</v>
      </c>
      <c r="K7723">
        <f>_xlfn.XLOOKUP(Table1_1[[#This Row],[CAS_rn]],[1]analyte_order!$C:$C,[1]analyte_order!$E:$E)</f>
        <v>23</v>
      </c>
      <c r="L7723" s="3">
        <v>4.87E-2</v>
      </c>
    </row>
    <row r="7724" spans="1:12" x14ac:dyDescent="0.3">
      <c r="A7724" t="s">
        <v>336</v>
      </c>
      <c r="B7724" s="1">
        <v>44145</v>
      </c>
      <c r="C7724" s="1" t="str">
        <f t="shared" si="120"/>
        <v>20315</v>
      </c>
      <c r="D7724" t="s">
        <v>324</v>
      </c>
      <c r="E7724" t="s">
        <v>325</v>
      </c>
      <c r="F7724" t="s">
        <v>326</v>
      </c>
      <c r="I7724" t="s">
        <v>7</v>
      </c>
      <c r="J7724" t="str">
        <f>_xlfn.XLOOKUP(Table1_1[[#This Row],[Analyte]],[1]analyte_order!$B:$B,[1]analyte_order!$C:$C)</f>
        <v>375-22-4</v>
      </c>
      <c r="K7724">
        <f>_xlfn.XLOOKUP(Table1_1[[#This Row],[CAS_rn]],[1]analyte_order!$C:$C,[1]analyte_order!$E:$E)</f>
        <v>1</v>
      </c>
      <c r="L7724" s="3">
        <v>4.1599999999999998E-2</v>
      </c>
    </row>
    <row r="7725" spans="1:12" x14ac:dyDescent="0.3">
      <c r="A7725" t="s">
        <v>336</v>
      </c>
      <c r="B7725" s="1">
        <v>44145</v>
      </c>
      <c r="C7725" s="1" t="str">
        <f t="shared" si="120"/>
        <v>20315</v>
      </c>
      <c r="D7725" t="s">
        <v>324</v>
      </c>
      <c r="E7725" t="s">
        <v>325</v>
      </c>
      <c r="F7725" t="s">
        <v>326</v>
      </c>
      <c r="I7725" t="s">
        <v>8</v>
      </c>
      <c r="J7725" t="str">
        <f>_xlfn.XLOOKUP(Table1_1[[#This Row],[Analyte]],[1]analyte_order!$B:$B,[1]analyte_order!$C:$C)</f>
        <v>2706-90-3</v>
      </c>
      <c r="K7725">
        <f>_xlfn.XLOOKUP(Table1_1[[#This Row],[CAS_rn]],[1]analyte_order!$C:$C,[1]analyte_order!$E:$E)</f>
        <v>2</v>
      </c>
      <c r="L7725" s="3">
        <v>4.1599999999999998E-2</v>
      </c>
    </row>
    <row r="7726" spans="1:12" x14ac:dyDescent="0.3">
      <c r="A7726" t="s">
        <v>336</v>
      </c>
      <c r="B7726" s="1">
        <v>44145</v>
      </c>
      <c r="C7726" s="1" t="str">
        <f t="shared" si="120"/>
        <v>20315</v>
      </c>
      <c r="D7726" t="s">
        <v>324</v>
      </c>
      <c r="E7726" t="s">
        <v>325</v>
      </c>
      <c r="F7726" t="s">
        <v>326</v>
      </c>
      <c r="I7726" t="s">
        <v>9</v>
      </c>
      <c r="J7726" t="str">
        <f>_xlfn.XLOOKUP(Table1_1[[#This Row],[Analyte]],[1]analyte_order!$B:$B,[1]analyte_order!$C:$C)</f>
        <v>307-24-4</v>
      </c>
      <c r="K7726">
        <f>_xlfn.XLOOKUP(Table1_1[[#This Row],[CAS_rn]],[1]analyte_order!$C:$C,[1]analyte_order!$E:$E)</f>
        <v>3</v>
      </c>
      <c r="L7726" s="3">
        <v>8.3099999999999993E-2</v>
      </c>
    </row>
    <row r="7727" spans="1:12" x14ac:dyDescent="0.3">
      <c r="A7727" t="s">
        <v>336</v>
      </c>
      <c r="B7727" s="1">
        <v>44145</v>
      </c>
      <c r="C7727" s="1" t="str">
        <f t="shared" si="120"/>
        <v>20315</v>
      </c>
      <c r="D7727" t="s">
        <v>324</v>
      </c>
      <c r="E7727" t="s">
        <v>325</v>
      </c>
      <c r="F7727" t="s">
        <v>326</v>
      </c>
      <c r="I7727" t="s">
        <v>10</v>
      </c>
      <c r="J7727" t="str">
        <f>_xlfn.XLOOKUP(Table1_1[[#This Row],[Analyte]],[1]analyte_order!$B:$B,[1]analyte_order!$C:$C)</f>
        <v>375-85-9</v>
      </c>
      <c r="K7727">
        <f>_xlfn.XLOOKUP(Table1_1[[#This Row],[CAS_rn]],[1]analyte_order!$C:$C,[1]analyte_order!$E:$E)</f>
        <v>4</v>
      </c>
      <c r="L7727" s="3">
        <v>2.64</v>
      </c>
    </row>
    <row r="7728" spans="1:12" x14ac:dyDescent="0.3">
      <c r="A7728" t="s">
        <v>336</v>
      </c>
      <c r="B7728" s="1">
        <v>44145</v>
      </c>
      <c r="C7728" s="1" t="str">
        <f t="shared" si="120"/>
        <v>20315</v>
      </c>
      <c r="D7728" t="s">
        <v>324</v>
      </c>
      <c r="E7728" t="s">
        <v>325</v>
      </c>
      <c r="F7728" t="s">
        <v>326</v>
      </c>
      <c r="I7728" t="s">
        <v>11</v>
      </c>
      <c r="J7728" t="str">
        <f>_xlfn.XLOOKUP(Table1_1[[#This Row],[Analyte]],[1]analyte_order!$B:$B,[1]analyte_order!$C:$C)</f>
        <v>335-67-1</v>
      </c>
      <c r="K7728">
        <f>_xlfn.XLOOKUP(Table1_1[[#This Row],[CAS_rn]],[1]analyte_order!$C:$C,[1]analyte_order!$E:$E)</f>
        <v>5</v>
      </c>
      <c r="L7728" s="3">
        <v>8.3099999999999993E-2</v>
      </c>
    </row>
    <row r="7729" spans="1:12" x14ac:dyDescent="0.3">
      <c r="A7729" t="s">
        <v>336</v>
      </c>
      <c r="B7729" s="1">
        <v>44145</v>
      </c>
      <c r="C7729" s="1" t="str">
        <f t="shared" si="120"/>
        <v>20315</v>
      </c>
      <c r="D7729" t="s">
        <v>324</v>
      </c>
      <c r="E7729" t="s">
        <v>325</v>
      </c>
      <c r="F7729" t="s">
        <v>326</v>
      </c>
      <c r="I7729" t="s">
        <v>12</v>
      </c>
      <c r="J7729" t="str">
        <f>_xlfn.XLOOKUP(Table1_1[[#This Row],[Analyte]],[1]analyte_order!$B:$B,[1]analyte_order!$C:$C)</f>
        <v>375-95-1</v>
      </c>
      <c r="K7729">
        <f>_xlfn.XLOOKUP(Table1_1[[#This Row],[CAS_rn]],[1]analyte_order!$C:$C,[1]analyte_order!$E:$E)</f>
        <v>6</v>
      </c>
      <c r="L7729" s="3">
        <v>4.1599999999999998E-2</v>
      </c>
    </row>
    <row r="7730" spans="1:12" x14ac:dyDescent="0.3">
      <c r="A7730" t="s">
        <v>336</v>
      </c>
      <c r="B7730" s="1">
        <v>44145</v>
      </c>
      <c r="C7730" s="1" t="str">
        <f t="shared" si="120"/>
        <v>20315</v>
      </c>
      <c r="D7730" t="s">
        <v>324</v>
      </c>
      <c r="E7730" t="s">
        <v>325</v>
      </c>
      <c r="F7730" t="s">
        <v>326</v>
      </c>
      <c r="I7730" t="s">
        <v>13</v>
      </c>
      <c r="J7730" t="str">
        <f>_xlfn.XLOOKUP(Table1_1[[#This Row],[Analyte]],[1]analyte_order!$B:$B,[1]analyte_order!$C:$C)</f>
        <v>375-73-5</v>
      </c>
      <c r="K7730">
        <f>_xlfn.XLOOKUP(Table1_1[[#This Row],[CAS_rn]],[1]analyte_order!$C:$C,[1]analyte_order!$E:$E)</f>
        <v>14</v>
      </c>
      <c r="L7730" s="3">
        <v>4.1599999999999998E-2</v>
      </c>
    </row>
    <row r="7731" spans="1:12" x14ac:dyDescent="0.3">
      <c r="A7731" t="s">
        <v>336</v>
      </c>
      <c r="B7731" s="1">
        <v>44145</v>
      </c>
      <c r="C7731" s="1" t="str">
        <f t="shared" si="120"/>
        <v>20315</v>
      </c>
      <c r="D7731" t="s">
        <v>324</v>
      </c>
      <c r="E7731" t="s">
        <v>325</v>
      </c>
      <c r="F7731" t="s">
        <v>326</v>
      </c>
      <c r="I7731" t="s">
        <v>14</v>
      </c>
      <c r="J7731" t="str">
        <f>_xlfn.XLOOKUP(Table1_1[[#This Row],[Analyte]],[1]analyte_order!$B:$B,[1]analyte_order!$C:$C)</f>
        <v>2706-91-4</v>
      </c>
      <c r="K7731">
        <f>_xlfn.XLOOKUP(Table1_1[[#This Row],[CAS_rn]],[1]analyte_order!$C:$C,[1]analyte_order!$E:$E)</f>
        <v>15</v>
      </c>
      <c r="L7731" s="3">
        <v>0.442</v>
      </c>
    </row>
    <row r="7732" spans="1:12" x14ac:dyDescent="0.3">
      <c r="A7732" t="s">
        <v>336</v>
      </c>
      <c r="B7732" s="1">
        <v>44145</v>
      </c>
      <c r="C7732" s="1" t="str">
        <f t="shared" si="120"/>
        <v>20315</v>
      </c>
      <c r="D7732" t="s">
        <v>324</v>
      </c>
      <c r="E7732" t="s">
        <v>325</v>
      </c>
      <c r="F7732" t="s">
        <v>326</v>
      </c>
      <c r="I7732" t="s">
        <v>15</v>
      </c>
      <c r="J7732" t="str">
        <f>_xlfn.XLOOKUP(Table1_1[[#This Row],[Analyte]],[1]analyte_order!$B:$B,[1]analyte_order!$C:$C)</f>
        <v>355-46-4</v>
      </c>
      <c r="K7732">
        <f>_xlfn.XLOOKUP(Table1_1[[#This Row],[CAS_rn]],[1]analyte_order!$C:$C,[1]analyte_order!$E:$E)</f>
        <v>16</v>
      </c>
      <c r="L7732" s="3">
        <v>7.36</v>
      </c>
    </row>
    <row r="7733" spans="1:12" x14ac:dyDescent="0.3">
      <c r="A7733" t="s">
        <v>336</v>
      </c>
      <c r="B7733" s="1">
        <v>44145</v>
      </c>
      <c r="C7733" s="1" t="str">
        <f t="shared" si="120"/>
        <v>20315</v>
      </c>
      <c r="D7733" t="s">
        <v>324</v>
      </c>
      <c r="E7733" t="s">
        <v>325</v>
      </c>
      <c r="F7733" t="s">
        <v>326</v>
      </c>
      <c r="I7733" t="s">
        <v>16</v>
      </c>
      <c r="J7733" t="str">
        <f>_xlfn.XLOOKUP(Table1_1[[#This Row],[Analyte]],[1]analyte_order!$B:$B,[1]analyte_order!$C:$C)</f>
        <v>375-92-8</v>
      </c>
      <c r="K7733">
        <f>_xlfn.XLOOKUP(Table1_1[[#This Row],[CAS_rn]],[1]analyte_order!$C:$C,[1]analyte_order!$E:$E)</f>
        <v>17</v>
      </c>
      <c r="L7733" s="3">
        <v>3.44</v>
      </c>
    </row>
    <row r="7734" spans="1:12" x14ac:dyDescent="0.3">
      <c r="A7734" t="s">
        <v>336</v>
      </c>
      <c r="B7734" s="1">
        <v>44145</v>
      </c>
      <c r="C7734" s="1" t="str">
        <f t="shared" si="120"/>
        <v>20315</v>
      </c>
      <c r="D7734" t="s">
        <v>324</v>
      </c>
      <c r="E7734" t="s">
        <v>325</v>
      </c>
      <c r="F7734" t="s">
        <v>326</v>
      </c>
      <c r="I7734" t="s">
        <v>17</v>
      </c>
      <c r="J7734" t="str">
        <f>_xlfn.XLOOKUP(Table1_1[[#This Row],[Analyte]],[1]analyte_order!$B:$B,[1]analyte_order!$C:$C)</f>
        <v>1763-23-1</v>
      </c>
      <c r="K7734">
        <f>_xlfn.XLOOKUP(Table1_1[[#This Row],[CAS_rn]],[1]analyte_order!$C:$C,[1]analyte_order!$E:$E)</f>
        <v>18</v>
      </c>
      <c r="L7734" s="3">
        <v>1190</v>
      </c>
    </row>
    <row r="7735" spans="1:12" x14ac:dyDescent="0.3">
      <c r="A7735" t="s">
        <v>336</v>
      </c>
      <c r="B7735" s="1">
        <v>44145</v>
      </c>
      <c r="C7735" s="1" t="str">
        <f t="shared" si="120"/>
        <v>20315</v>
      </c>
      <c r="D7735" t="s">
        <v>324</v>
      </c>
      <c r="E7735" t="s">
        <v>325</v>
      </c>
      <c r="F7735" t="s">
        <v>326</v>
      </c>
      <c r="I7735" t="s">
        <v>18</v>
      </c>
      <c r="J7735" t="str">
        <f>_xlfn.XLOOKUP(Table1_1[[#This Row],[Analyte]],[1]analyte_order!$B:$B,[1]analyte_order!$C:$C)</f>
        <v>27619-97-2</v>
      </c>
      <c r="K7735">
        <f>_xlfn.XLOOKUP(Table1_1[[#This Row],[CAS_rn]],[1]analyte_order!$C:$C,[1]analyte_order!$E:$E)</f>
        <v>23</v>
      </c>
      <c r="L7735" s="3">
        <v>4.1599999999999998E-2</v>
      </c>
    </row>
    <row r="7736" spans="1:12" x14ac:dyDescent="0.3">
      <c r="A7736" t="s">
        <v>337</v>
      </c>
      <c r="B7736" s="1">
        <v>44145</v>
      </c>
      <c r="C7736" s="1" t="str">
        <f t="shared" si="120"/>
        <v>20315</v>
      </c>
      <c r="D7736" t="s">
        <v>324</v>
      </c>
      <c r="E7736" t="s">
        <v>325</v>
      </c>
      <c r="F7736" t="s">
        <v>326</v>
      </c>
      <c r="I7736" t="s">
        <v>7</v>
      </c>
      <c r="J7736" t="str">
        <f>_xlfn.XLOOKUP(Table1_1[[#This Row],[Analyte]],[1]analyte_order!$B:$B,[1]analyte_order!$C:$C)</f>
        <v>375-22-4</v>
      </c>
      <c r="K7736">
        <f>_xlfn.XLOOKUP(Table1_1[[#This Row],[CAS_rn]],[1]analyte_order!$C:$C,[1]analyte_order!$E:$E)</f>
        <v>1</v>
      </c>
      <c r="L7736" s="3">
        <v>4.8800000000000003E-2</v>
      </c>
    </row>
    <row r="7737" spans="1:12" x14ac:dyDescent="0.3">
      <c r="A7737" t="s">
        <v>337</v>
      </c>
      <c r="B7737" s="1">
        <v>44145</v>
      </c>
      <c r="C7737" s="1" t="str">
        <f t="shared" si="120"/>
        <v>20315</v>
      </c>
      <c r="D7737" t="s">
        <v>324</v>
      </c>
      <c r="E7737" t="s">
        <v>325</v>
      </c>
      <c r="F7737" t="s">
        <v>326</v>
      </c>
      <c r="I7737" t="s">
        <v>8</v>
      </c>
      <c r="J7737" t="str">
        <f>_xlfn.XLOOKUP(Table1_1[[#This Row],[Analyte]],[1]analyte_order!$B:$B,[1]analyte_order!$C:$C)</f>
        <v>2706-90-3</v>
      </c>
      <c r="K7737">
        <f>_xlfn.XLOOKUP(Table1_1[[#This Row],[CAS_rn]],[1]analyte_order!$C:$C,[1]analyte_order!$E:$E)</f>
        <v>2</v>
      </c>
      <c r="L7737" s="3">
        <v>4.8800000000000003E-2</v>
      </c>
    </row>
    <row r="7738" spans="1:12" x14ac:dyDescent="0.3">
      <c r="A7738" t="s">
        <v>337</v>
      </c>
      <c r="B7738" s="1">
        <v>44145</v>
      </c>
      <c r="C7738" s="1" t="str">
        <f t="shared" si="120"/>
        <v>20315</v>
      </c>
      <c r="D7738" t="s">
        <v>324</v>
      </c>
      <c r="E7738" t="s">
        <v>325</v>
      </c>
      <c r="F7738" t="s">
        <v>326</v>
      </c>
      <c r="I7738" t="s">
        <v>9</v>
      </c>
      <c r="J7738" t="str">
        <f>_xlfn.XLOOKUP(Table1_1[[#This Row],[Analyte]],[1]analyte_order!$B:$B,[1]analyte_order!$C:$C)</f>
        <v>307-24-4</v>
      </c>
      <c r="K7738">
        <f>_xlfn.XLOOKUP(Table1_1[[#This Row],[CAS_rn]],[1]analyte_order!$C:$C,[1]analyte_order!$E:$E)</f>
        <v>3</v>
      </c>
      <c r="L7738" s="3">
        <v>4.8800000000000003E-2</v>
      </c>
    </row>
    <row r="7739" spans="1:12" x14ac:dyDescent="0.3">
      <c r="A7739" t="s">
        <v>337</v>
      </c>
      <c r="B7739" s="1">
        <v>44145</v>
      </c>
      <c r="C7739" s="1" t="str">
        <f t="shared" si="120"/>
        <v>20315</v>
      </c>
      <c r="D7739" t="s">
        <v>324</v>
      </c>
      <c r="E7739" t="s">
        <v>325</v>
      </c>
      <c r="F7739" t="s">
        <v>326</v>
      </c>
      <c r="I7739" t="s">
        <v>10</v>
      </c>
      <c r="J7739" t="str">
        <f>_xlfn.XLOOKUP(Table1_1[[#This Row],[Analyte]],[1]analyte_order!$B:$B,[1]analyte_order!$C:$C)</f>
        <v>375-85-9</v>
      </c>
      <c r="K7739">
        <f>_xlfn.XLOOKUP(Table1_1[[#This Row],[CAS_rn]],[1]analyte_order!$C:$C,[1]analyte_order!$E:$E)</f>
        <v>4</v>
      </c>
      <c r="L7739" s="3">
        <v>9.7500000000000003E-2</v>
      </c>
    </row>
    <row r="7740" spans="1:12" x14ac:dyDescent="0.3">
      <c r="A7740" t="s">
        <v>337</v>
      </c>
      <c r="B7740" s="1">
        <v>44145</v>
      </c>
      <c r="C7740" s="1" t="str">
        <f t="shared" si="120"/>
        <v>20315</v>
      </c>
      <c r="D7740" t="s">
        <v>324</v>
      </c>
      <c r="E7740" t="s">
        <v>325</v>
      </c>
      <c r="F7740" t="s">
        <v>326</v>
      </c>
      <c r="I7740" t="s">
        <v>11</v>
      </c>
      <c r="J7740" t="str">
        <f>_xlfn.XLOOKUP(Table1_1[[#This Row],[Analyte]],[1]analyte_order!$B:$B,[1]analyte_order!$C:$C)</f>
        <v>335-67-1</v>
      </c>
      <c r="K7740">
        <f>_xlfn.XLOOKUP(Table1_1[[#This Row],[CAS_rn]],[1]analyte_order!$C:$C,[1]analyte_order!$E:$E)</f>
        <v>5</v>
      </c>
      <c r="L7740" s="3">
        <v>9.7500000000000003E-2</v>
      </c>
    </row>
    <row r="7741" spans="1:12" x14ac:dyDescent="0.3">
      <c r="A7741" t="s">
        <v>337</v>
      </c>
      <c r="B7741" s="1">
        <v>44145</v>
      </c>
      <c r="C7741" s="1" t="str">
        <f t="shared" si="120"/>
        <v>20315</v>
      </c>
      <c r="D7741" t="s">
        <v>324</v>
      </c>
      <c r="E7741" t="s">
        <v>325</v>
      </c>
      <c r="F7741" t="s">
        <v>326</v>
      </c>
      <c r="I7741" t="s">
        <v>12</v>
      </c>
      <c r="J7741" t="str">
        <f>_xlfn.XLOOKUP(Table1_1[[#This Row],[Analyte]],[1]analyte_order!$B:$B,[1]analyte_order!$C:$C)</f>
        <v>375-95-1</v>
      </c>
      <c r="K7741">
        <f>_xlfn.XLOOKUP(Table1_1[[#This Row],[CAS_rn]],[1]analyte_order!$C:$C,[1]analyte_order!$E:$E)</f>
        <v>6</v>
      </c>
      <c r="L7741" s="3">
        <v>0.26300000000000001</v>
      </c>
    </row>
    <row r="7742" spans="1:12" x14ac:dyDescent="0.3">
      <c r="A7742" t="s">
        <v>337</v>
      </c>
      <c r="B7742" s="1">
        <v>44145</v>
      </c>
      <c r="C7742" s="1" t="str">
        <f t="shared" si="120"/>
        <v>20315</v>
      </c>
      <c r="D7742" t="s">
        <v>324</v>
      </c>
      <c r="E7742" t="s">
        <v>325</v>
      </c>
      <c r="F7742" t="s">
        <v>326</v>
      </c>
      <c r="I7742" t="s">
        <v>13</v>
      </c>
      <c r="J7742" t="str">
        <f>_xlfn.XLOOKUP(Table1_1[[#This Row],[Analyte]],[1]analyte_order!$B:$B,[1]analyte_order!$C:$C)</f>
        <v>375-73-5</v>
      </c>
      <c r="K7742">
        <f>_xlfn.XLOOKUP(Table1_1[[#This Row],[CAS_rn]],[1]analyte_order!$C:$C,[1]analyte_order!$E:$E)</f>
        <v>14</v>
      </c>
      <c r="L7742" s="3">
        <v>4.8800000000000003E-2</v>
      </c>
    </row>
    <row r="7743" spans="1:12" x14ac:dyDescent="0.3">
      <c r="A7743" t="s">
        <v>337</v>
      </c>
      <c r="B7743" s="1">
        <v>44145</v>
      </c>
      <c r="C7743" s="1" t="str">
        <f t="shared" si="120"/>
        <v>20315</v>
      </c>
      <c r="D7743" t="s">
        <v>324</v>
      </c>
      <c r="E7743" t="s">
        <v>325</v>
      </c>
      <c r="F7743" t="s">
        <v>326</v>
      </c>
      <c r="I7743" t="s">
        <v>14</v>
      </c>
      <c r="J7743" t="str">
        <f>_xlfn.XLOOKUP(Table1_1[[#This Row],[Analyte]],[1]analyte_order!$B:$B,[1]analyte_order!$C:$C)</f>
        <v>2706-91-4</v>
      </c>
      <c r="K7743">
        <f>_xlfn.XLOOKUP(Table1_1[[#This Row],[CAS_rn]],[1]analyte_order!$C:$C,[1]analyte_order!$E:$E)</f>
        <v>15</v>
      </c>
      <c r="L7743" s="3">
        <v>0.30099999999999999</v>
      </c>
    </row>
    <row r="7744" spans="1:12" x14ac:dyDescent="0.3">
      <c r="A7744" t="s">
        <v>337</v>
      </c>
      <c r="B7744" s="1">
        <v>44145</v>
      </c>
      <c r="C7744" s="1" t="str">
        <f t="shared" si="120"/>
        <v>20315</v>
      </c>
      <c r="D7744" t="s">
        <v>324</v>
      </c>
      <c r="E7744" t="s">
        <v>325</v>
      </c>
      <c r="F7744" t="s">
        <v>326</v>
      </c>
      <c r="I7744" t="s">
        <v>15</v>
      </c>
      <c r="J7744" t="str">
        <f>_xlfn.XLOOKUP(Table1_1[[#This Row],[Analyte]],[1]analyte_order!$B:$B,[1]analyte_order!$C:$C)</f>
        <v>355-46-4</v>
      </c>
      <c r="K7744">
        <f>_xlfn.XLOOKUP(Table1_1[[#This Row],[CAS_rn]],[1]analyte_order!$C:$C,[1]analyte_order!$E:$E)</f>
        <v>16</v>
      </c>
      <c r="L7744" s="3">
        <v>9.15</v>
      </c>
    </row>
    <row r="7745" spans="1:12" x14ac:dyDescent="0.3">
      <c r="A7745" t="s">
        <v>337</v>
      </c>
      <c r="B7745" s="1">
        <v>44145</v>
      </c>
      <c r="C7745" s="1" t="str">
        <f t="shared" si="120"/>
        <v>20315</v>
      </c>
      <c r="D7745" t="s">
        <v>324</v>
      </c>
      <c r="E7745" t="s">
        <v>325</v>
      </c>
      <c r="F7745" t="s">
        <v>326</v>
      </c>
      <c r="I7745" t="s">
        <v>16</v>
      </c>
      <c r="J7745" t="str">
        <f>_xlfn.XLOOKUP(Table1_1[[#This Row],[Analyte]],[1]analyte_order!$B:$B,[1]analyte_order!$C:$C)</f>
        <v>375-92-8</v>
      </c>
      <c r="K7745">
        <f>_xlfn.XLOOKUP(Table1_1[[#This Row],[CAS_rn]],[1]analyte_order!$C:$C,[1]analyte_order!$E:$E)</f>
        <v>17</v>
      </c>
      <c r="L7745" s="3">
        <v>2.36</v>
      </c>
    </row>
    <row r="7746" spans="1:12" x14ac:dyDescent="0.3">
      <c r="A7746" t="s">
        <v>337</v>
      </c>
      <c r="B7746" s="1">
        <v>44145</v>
      </c>
      <c r="C7746" s="1" t="str">
        <f t="shared" ref="C7746:C7809" si="121">TEXT(B7746,"yy")&amp;TEXT((B7746-DATEVALUE("1/1/"&amp;TEXT(B7746,"yy"))+1),"000")</f>
        <v>20315</v>
      </c>
      <c r="D7746" t="s">
        <v>324</v>
      </c>
      <c r="E7746" t="s">
        <v>325</v>
      </c>
      <c r="F7746" t="s">
        <v>326</v>
      </c>
      <c r="I7746" t="s">
        <v>17</v>
      </c>
      <c r="J7746" t="str">
        <f>_xlfn.XLOOKUP(Table1_1[[#This Row],[Analyte]],[1]analyte_order!$B:$B,[1]analyte_order!$C:$C)</f>
        <v>1763-23-1</v>
      </c>
      <c r="K7746">
        <f>_xlfn.XLOOKUP(Table1_1[[#This Row],[CAS_rn]],[1]analyte_order!$C:$C,[1]analyte_order!$E:$E)</f>
        <v>18</v>
      </c>
      <c r="L7746" s="3">
        <v>1110</v>
      </c>
    </row>
    <row r="7747" spans="1:12" x14ac:dyDescent="0.3">
      <c r="A7747" t="s">
        <v>337</v>
      </c>
      <c r="B7747" s="1">
        <v>44145</v>
      </c>
      <c r="C7747" s="1" t="str">
        <f t="shared" si="121"/>
        <v>20315</v>
      </c>
      <c r="D7747" t="s">
        <v>324</v>
      </c>
      <c r="E7747" t="s">
        <v>325</v>
      </c>
      <c r="F7747" t="s">
        <v>326</v>
      </c>
      <c r="I7747" t="s">
        <v>18</v>
      </c>
      <c r="J7747" t="str">
        <f>_xlfn.XLOOKUP(Table1_1[[#This Row],[Analyte]],[1]analyte_order!$B:$B,[1]analyte_order!$C:$C)</f>
        <v>27619-97-2</v>
      </c>
      <c r="K7747">
        <f>_xlfn.XLOOKUP(Table1_1[[#This Row],[CAS_rn]],[1]analyte_order!$C:$C,[1]analyte_order!$E:$E)</f>
        <v>23</v>
      </c>
      <c r="L7747" s="3">
        <v>4.8800000000000003E-2</v>
      </c>
    </row>
    <row r="7748" spans="1:12" x14ac:dyDescent="0.3">
      <c r="A7748" t="s">
        <v>338</v>
      </c>
      <c r="B7748" s="1">
        <v>44145</v>
      </c>
      <c r="C7748" s="1" t="str">
        <f t="shared" si="121"/>
        <v>20315</v>
      </c>
      <c r="D7748" t="s">
        <v>324</v>
      </c>
      <c r="E7748" t="s">
        <v>325</v>
      </c>
      <c r="F7748" t="s">
        <v>326</v>
      </c>
      <c r="I7748" t="s">
        <v>7</v>
      </c>
      <c r="J7748" t="str">
        <f>_xlfn.XLOOKUP(Table1_1[[#This Row],[Analyte]],[1]analyte_order!$B:$B,[1]analyte_order!$C:$C)</f>
        <v>375-22-4</v>
      </c>
      <c r="K7748">
        <f>_xlfn.XLOOKUP(Table1_1[[#This Row],[CAS_rn]],[1]analyte_order!$C:$C,[1]analyte_order!$E:$E)</f>
        <v>1</v>
      </c>
      <c r="L7748" s="3">
        <v>4.1099999999999998E-2</v>
      </c>
    </row>
    <row r="7749" spans="1:12" x14ac:dyDescent="0.3">
      <c r="A7749" t="s">
        <v>338</v>
      </c>
      <c r="B7749" s="1">
        <v>44145</v>
      </c>
      <c r="C7749" s="1" t="str">
        <f t="shared" si="121"/>
        <v>20315</v>
      </c>
      <c r="D7749" t="s">
        <v>324</v>
      </c>
      <c r="E7749" t="s">
        <v>325</v>
      </c>
      <c r="F7749" t="s">
        <v>326</v>
      </c>
      <c r="I7749" t="s">
        <v>8</v>
      </c>
      <c r="J7749" t="str">
        <f>_xlfn.XLOOKUP(Table1_1[[#This Row],[Analyte]],[1]analyte_order!$B:$B,[1]analyte_order!$C:$C)</f>
        <v>2706-90-3</v>
      </c>
      <c r="K7749">
        <f>_xlfn.XLOOKUP(Table1_1[[#This Row],[CAS_rn]],[1]analyte_order!$C:$C,[1]analyte_order!$E:$E)</f>
        <v>2</v>
      </c>
      <c r="L7749" s="3">
        <v>4.1099999999999998E-2</v>
      </c>
    </row>
    <row r="7750" spans="1:12" x14ac:dyDescent="0.3">
      <c r="A7750" t="s">
        <v>338</v>
      </c>
      <c r="B7750" s="1">
        <v>44145</v>
      </c>
      <c r="C7750" s="1" t="str">
        <f t="shared" si="121"/>
        <v>20315</v>
      </c>
      <c r="D7750" t="s">
        <v>324</v>
      </c>
      <c r="E7750" t="s">
        <v>325</v>
      </c>
      <c r="F7750" t="s">
        <v>326</v>
      </c>
      <c r="I7750" t="s">
        <v>9</v>
      </c>
      <c r="J7750" t="str">
        <f>_xlfn.XLOOKUP(Table1_1[[#This Row],[Analyte]],[1]analyte_order!$B:$B,[1]analyte_order!$C:$C)</f>
        <v>307-24-4</v>
      </c>
      <c r="K7750">
        <f>_xlfn.XLOOKUP(Table1_1[[#This Row],[CAS_rn]],[1]analyte_order!$C:$C,[1]analyte_order!$E:$E)</f>
        <v>3</v>
      </c>
      <c r="L7750" s="3">
        <v>4.1099999999999998E-2</v>
      </c>
    </row>
    <row r="7751" spans="1:12" x14ac:dyDescent="0.3">
      <c r="A7751" t="s">
        <v>338</v>
      </c>
      <c r="B7751" s="1">
        <v>44145</v>
      </c>
      <c r="C7751" s="1" t="str">
        <f t="shared" si="121"/>
        <v>20315</v>
      </c>
      <c r="D7751" t="s">
        <v>324</v>
      </c>
      <c r="E7751" t="s">
        <v>325</v>
      </c>
      <c r="F7751" t="s">
        <v>326</v>
      </c>
      <c r="I7751" t="s">
        <v>10</v>
      </c>
      <c r="J7751" t="str">
        <f>_xlfn.XLOOKUP(Table1_1[[#This Row],[Analyte]],[1]analyte_order!$B:$B,[1]analyte_order!$C:$C)</f>
        <v>375-85-9</v>
      </c>
      <c r="K7751">
        <f>_xlfn.XLOOKUP(Table1_1[[#This Row],[CAS_rn]],[1]analyte_order!$C:$C,[1]analyte_order!$E:$E)</f>
        <v>4</v>
      </c>
      <c r="L7751" s="3">
        <v>0.23899999999999999</v>
      </c>
    </row>
    <row r="7752" spans="1:12" x14ac:dyDescent="0.3">
      <c r="A7752" t="s">
        <v>338</v>
      </c>
      <c r="B7752" s="1">
        <v>44145</v>
      </c>
      <c r="C7752" s="1" t="str">
        <f t="shared" si="121"/>
        <v>20315</v>
      </c>
      <c r="D7752" t="s">
        <v>324</v>
      </c>
      <c r="E7752" t="s">
        <v>325</v>
      </c>
      <c r="F7752" t="s">
        <v>326</v>
      </c>
      <c r="I7752" t="s">
        <v>11</v>
      </c>
      <c r="J7752" t="str">
        <f>_xlfn.XLOOKUP(Table1_1[[#This Row],[Analyte]],[1]analyte_order!$B:$B,[1]analyte_order!$C:$C)</f>
        <v>335-67-1</v>
      </c>
      <c r="K7752">
        <f>_xlfn.XLOOKUP(Table1_1[[#This Row],[CAS_rn]],[1]analyte_order!$C:$C,[1]analyte_order!$E:$E)</f>
        <v>5</v>
      </c>
      <c r="L7752" s="3">
        <v>8.2100000000000006E-2</v>
      </c>
    </row>
    <row r="7753" spans="1:12" x14ac:dyDescent="0.3">
      <c r="A7753" t="s">
        <v>338</v>
      </c>
      <c r="B7753" s="1">
        <v>44145</v>
      </c>
      <c r="C7753" s="1" t="str">
        <f t="shared" si="121"/>
        <v>20315</v>
      </c>
      <c r="D7753" t="s">
        <v>324</v>
      </c>
      <c r="E7753" t="s">
        <v>325</v>
      </c>
      <c r="F7753" t="s">
        <v>326</v>
      </c>
      <c r="I7753" t="s">
        <v>12</v>
      </c>
      <c r="J7753" t="str">
        <f>_xlfn.XLOOKUP(Table1_1[[#This Row],[Analyte]],[1]analyte_order!$B:$B,[1]analyte_order!$C:$C)</f>
        <v>375-95-1</v>
      </c>
      <c r="K7753">
        <f>_xlfn.XLOOKUP(Table1_1[[#This Row],[CAS_rn]],[1]analyte_order!$C:$C,[1]analyte_order!$E:$E)</f>
        <v>6</v>
      </c>
      <c r="L7753" s="3">
        <v>0.47299999999999998</v>
      </c>
    </row>
    <row r="7754" spans="1:12" x14ac:dyDescent="0.3">
      <c r="A7754" t="s">
        <v>338</v>
      </c>
      <c r="B7754" s="1">
        <v>44145</v>
      </c>
      <c r="C7754" s="1" t="str">
        <f t="shared" si="121"/>
        <v>20315</v>
      </c>
      <c r="D7754" t="s">
        <v>324</v>
      </c>
      <c r="E7754" t="s">
        <v>325</v>
      </c>
      <c r="F7754" t="s">
        <v>326</v>
      </c>
      <c r="I7754" t="s">
        <v>13</v>
      </c>
      <c r="J7754" t="str">
        <f>_xlfn.XLOOKUP(Table1_1[[#This Row],[Analyte]],[1]analyte_order!$B:$B,[1]analyte_order!$C:$C)</f>
        <v>375-73-5</v>
      </c>
      <c r="K7754">
        <f>_xlfn.XLOOKUP(Table1_1[[#This Row],[CAS_rn]],[1]analyte_order!$C:$C,[1]analyte_order!$E:$E)</f>
        <v>14</v>
      </c>
      <c r="L7754" s="3">
        <v>4.1099999999999998E-2</v>
      </c>
    </row>
    <row r="7755" spans="1:12" x14ac:dyDescent="0.3">
      <c r="A7755" t="s">
        <v>338</v>
      </c>
      <c r="B7755" s="1">
        <v>44145</v>
      </c>
      <c r="C7755" s="1" t="str">
        <f t="shared" si="121"/>
        <v>20315</v>
      </c>
      <c r="D7755" t="s">
        <v>324</v>
      </c>
      <c r="E7755" t="s">
        <v>325</v>
      </c>
      <c r="F7755" t="s">
        <v>326</v>
      </c>
      <c r="I7755" t="s">
        <v>14</v>
      </c>
      <c r="J7755" t="str">
        <f>_xlfn.XLOOKUP(Table1_1[[#This Row],[Analyte]],[1]analyte_order!$B:$B,[1]analyte_order!$C:$C)</f>
        <v>2706-91-4</v>
      </c>
      <c r="K7755">
        <f>_xlfn.XLOOKUP(Table1_1[[#This Row],[CAS_rn]],[1]analyte_order!$C:$C,[1]analyte_order!$E:$E)</f>
        <v>15</v>
      </c>
      <c r="L7755" s="3">
        <v>0.42099999999999999</v>
      </c>
    </row>
    <row r="7756" spans="1:12" x14ac:dyDescent="0.3">
      <c r="A7756" t="s">
        <v>338</v>
      </c>
      <c r="B7756" s="1">
        <v>44145</v>
      </c>
      <c r="C7756" s="1" t="str">
        <f t="shared" si="121"/>
        <v>20315</v>
      </c>
      <c r="D7756" t="s">
        <v>324</v>
      </c>
      <c r="E7756" t="s">
        <v>325</v>
      </c>
      <c r="F7756" t="s">
        <v>326</v>
      </c>
      <c r="I7756" t="s">
        <v>15</v>
      </c>
      <c r="J7756" t="str">
        <f>_xlfn.XLOOKUP(Table1_1[[#This Row],[Analyte]],[1]analyte_order!$B:$B,[1]analyte_order!$C:$C)</f>
        <v>355-46-4</v>
      </c>
      <c r="K7756">
        <f>_xlfn.XLOOKUP(Table1_1[[#This Row],[CAS_rn]],[1]analyte_order!$C:$C,[1]analyte_order!$E:$E)</f>
        <v>16</v>
      </c>
      <c r="L7756" s="3">
        <v>9.4600000000000009</v>
      </c>
    </row>
    <row r="7757" spans="1:12" x14ac:dyDescent="0.3">
      <c r="A7757" t="s">
        <v>338</v>
      </c>
      <c r="B7757" s="1">
        <v>44145</v>
      </c>
      <c r="C7757" s="1" t="str">
        <f t="shared" si="121"/>
        <v>20315</v>
      </c>
      <c r="D7757" t="s">
        <v>324</v>
      </c>
      <c r="E7757" t="s">
        <v>325</v>
      </c>
      <c r="F7757" t="s">
        <v>326</v>
      </c>
      <c r="I7757" t="s">
        <v>16</v>
      </c>
      <c r="J7757" t="str">
        <f>_xlfn.XLOOKUP(Table1_1[[#This Row],[Analyte]],[1]analyte_order!$B:$B,[1]analyte_order!$C:$C)</f>
        <v>375-92-8</v>
      </c>
      <c r="K7757">
        <f>_xlfn.XLOOKUP(Table1_1[[#This Row],[CAS_rn]],[1]analyte_order!$C:$C,[1]analyte_order!$E:$E)</f>
        <v>17</v>
      </c>
      <c r="L7757" s="3">
        <v>3.31</v>
      </c>
    </row>
    <row r="7758" spans="1:12" x14ac:dyDescent="0.3">
      <c r="A7758" t="s">
        <v>338</v>
      </c>
      <c r="B7758" s="1">
        <v>44145</v>
      </c>
      <c r="C7758" s="1" t="str">
        <f t="shared" si="121"/>
        <v>20315</v>
      </c>
      <c r="D7758" t="s">
        <v>324</v>
      </c>
      <c r="E7758" t="s">
        <v>325</v>
      </c>
      <c r="F7758" t="s">
        <v>326</v>
      </c>
      <c r="I7758" t="s">
        <v>17</v>
      </c>
      <c r="J7758" t="str">
        <f>_xlfn.XLOOKUP(Table1_1[[#This Row],[Analyte]],[1]analyte_order!$B:$B,[1]analyte_order!$C:$C)</f>
        <v>1763-23-1</v>
      </c>
      <c r="K7758">
        <f>_xlfn.XLOOKUP(Table1_1[[#This Row],[CAS_rn]],[1]analyte_order!$C:$C,[1]analyte_order!$E:$E)</f>
        <v>18</v>
      </c>
      <c r="L7758" s="3">
        <v>1090</v>
      </c>
    </row>
    <row r="7759" spans="1:12" x14ac:dyDescent="0.3">
      <c r="A7759" t="s">
        <v>338</v>
      </c>
      <c r="B7759" s="1">
        <v>44145</v>
      </c>
      <c r="C7759" s="1" t="str">
        <f t="shared" si="121"/>
        <v>20315</v>
      </c>
      <c r="D7759" t="s">
        <v>324</v>
      </c>
      <c r="E7759" t="s">
        <v>325</v>
      </c>
      <c r="F7759" t="s">
        <v>326</v>
      </c>
      <c r="I7759" t="s">
        <v>18</v>
      </c>
      <c r="J7759" t="str">
        <f>_xlfn.XLOOKUP(Table1_1[[#This Row],[Analyte]],[1]analyte_order!$B:$B,[1]analyte_order!$C:$C)</f>
        <v>27619-97-2</v>
      </c>
      <c r="K7759">
        <f>_xlfn.XLOOKUP(Table1_1[[#This Row],[CAS_rn]],[1]analyte_order!$C:$C,[1]analyte_order!$E:$E)</f>
        <v>23</v>
      </c>
      <c r="L7759" s="3">
        <v>4.1099999999999998E-2</v>
      </c>
    </row>
    <row r="7760" spans="1:12" x14ac:dyDescent="0.3">
      <c r="A7760" t="s">
        <v>339</v>
      </c>
      <c r="B7760" s="1">
        <v>44145</v>
      </c>
      <c r="C7760" s="1" t="str">
        <f t="shared" si="121"/>
        <v>20315</v>
      </c>
      <c r="D7760" t="s">
        <v>324</v>
      </c>
      <c r="E7760" t="s">
        <v>325</v>
      </c>
      <c r="F7760" t="s">
        <v>326</v>
      </c>
      <c r="I7760" t="s">
        <v>7</v>
      </c>
      <c r="J7760" t="str">
        <f>_xlfn.XLOOKUP(Table1_1[[#This Row],[Analyte]],[1]analyte_order!$B:$B,[1]analyte_order!$C:$C)</f>
        <v>375-22-4</v>
      </c>
      <c r="K7760">
        <f>_xlfn.XLOOKUP(Table1_1[[#This Row],[CAS_rn]],[1]analyte_order!$C:$C,[1]analyte_order!$E:$E)</f>
        <v>1</v>
      </c>
      <c r="L7760" s="3">
        <v>4.3499999999999997E-2</v>
      </c>
    </row>
    <row r="7761" spans="1:12" x14ac:dyDescent="0.3">
      <c r="A7761" t="s">
        <v>339</v>
      </c>
      <c r="B7761" s="1">
        <v>44145</v>
      </c>
      <c r="C7761" s="1" t="str">
        <f t="shared" si="121"/>
        <v>20315</v>
      </c>
      <c r="D7761" t="s">
        <v>324</v>
      </c>
      <c r="E7761" t="s">
        <v>325</v>
      </c>
      <c r="F7761" t="s">
        <v>326</v>
      </c>
      <c r="I7761" t="s">
        <v>8</v>
      </c>
      <c r="J7761" t="str">
        <f>_xlfn.XLOOKUP(Table1_1[[#This Row],[Analyte]],[1]analyte_order!$B:$B,[1]analyte_order!$C:$C)</f>
        <v>2706-90-3</v>
      </c>
      <c r="K7761">
        <f>_xlfn.XLOOKUP(Table1_1[[#This Row],[CAS_rn]],[1]analyte_order!$C:$C,[1]analyte_order!$E:$E)</f>
        <v>2</v>
      </c>
      <c r="L7761" s="3">
        <v>4.3499999999999997E-2</v>
      </c>
    </row>
    <row r="7762" spans="1:12" x14ac:dyDescent="0.3">
      <c r="A7762" t="s">
        <v>339</v>
      </c>
      <c r="B7762" s="1">
        <v>44145</v>
      </c>
      <c r="C7762" s="1" t="str">
        <f t="shared" si="121"/>
        <v>20315</v>
      </c>
      <c r="D7762" t="s">
        <v>324</v>
      </c>
      <c r="E7762" t="s">
        <v>325</v>
      </c>
      <c r="F7762" t="s">
        <v>326</v>
      </c>
      <c r="I7762" t="s">
        <v>9</v>
      </c>
      <c r="J7762" t="str">
        <f>_xlfn.XLOOKUP(Table1_1[[#This Row],[Analyte]],[1]analyte_order!$B:$B,[1]analyte_order!$C:$C)</f>
        <v>307-24-4</v>
      </c>
      <c r="K7762">
        <f>_xlfn.XLOOKUP(Table1_1[[#This Row],[CAS_rn]],[1]analyte_order!$C:$C,[1]analyte_order!$E:$E)</f>
        <v>3</v>
      </c>
      <c r="L7762" s="3">
        <v>4.3499999999999997E-2</v>
      </c>
    </row>
    <row r="7763" spans="1:12" x14ac:dyDescent="0.3">
      <c r="A7763" t="s">
        <v>339</v>
      </c>
      <c r="B7763" s="1">
        <v>44145</v>
      </c>
      <c r="C7763" s="1" t="str">
        <f t="shared" si="121"/>
        <v>20315</v>
      </c>
      <c r="D7763" t="s">
        <v>324</v>
      </c>
      <c r="E7763" t="s">
        <v>325</v>
      </c>
      <c r="F7763" t="s">
        <v>326</v>
      </c>
      <c r="I7763" t="s">
        <v>10</v>
      </c>
      <c r="J7763" t="str">
        <f>_xlfn.XLOOKUP(Table1_1[[#This Row],[Analyte]],[1]analyte_order!$B:$B,[1]analyte_order!$C:$C)</f>
        <v>375-85-9</v>
      </c>
      <c r="K7763">
        <f>_xlfn.XLOOKUP(Table1_1[[#This Row],[CAS_rn]],[1]analyte_order!$C:$C,[1]analyte_order!$E:$E)</f>
        <v>4</v>
      </c>
      <c r="L7763" s="3">
        <v>8.6999999999999994E-2</v>
      </c>
    </row>
    <row r="7764" spans="1:12" x14ac:dyDescent="0.3">
      <c r="A7764" t="s">
        <v>339</v>
      </c>
      <c r="B7764" s="1">
        <v>44145</v>
      </c>
      <c r="C7764" s="1" t="str">
        <f t="shared" si="121"/>
        <v>20315</v>
      </c>
      <c r="D7764" t="s">
        <v>324</v>
      </c>
      <c r="E7764" t="s">
        <v>325</v>
      </c>
      <c r="F7764" t="s">
        <v>326</v>
      </c>
      <c r="I7764" t="s">
        <v>11</v>
      </c>
      <c r="J7764" t="str">
        <f>_xlfn.XLOOKUP(Table1_1[[#This Row],[Analyte]],[1]analyte_order!$B:$B,[1]analyte_order!$C:$C)</f>
        <v>335-67-1</v>
      </c>
      <c r="K7764">
        <f>_xlfn.XLOOKUP(Table1_1[[#This Row],[CAS_rn]],[1]analyte_order!$C:$C,[1]analyte_order!$E:$E)</f>
        <v>5</v>
      </c>
      <c r="L7764" s="3">
        <v>8.6999999999999994E-2</v>
      </c>
    </row>
    <row r="7765" spans="1:12" x14ac:dyDescent="0.3">
      <c r="A7765" t="s">
        <v>339</v>
      </c>
      <c r="B7765" s="1">
        <v>44145</v>
      </c>
      <c r="C7765" s="1" t="str">
        <f t="shared" si="121"/>
        <v>20315</v>
      </c>
      <c r="D7765" t="s">
        <v>324</v>
      </c>
      <c r="E7765" t="s">
        <v>325</v>
      </c>
      <c r="F7765" t="s">
        <v>326</v>
      </c>
      <c r="I7765" t="s">
        <v>12</v>
      </c>
      <c r="J7765" t="str">
        <f>_xlfn.XLOOKUP(Table1_1[[#This Row],[Analyte]],[1]analyte_order!$B:$B,[1]analyte_order!$C:$C)</f>
        <v>375-95-1</v>
      </c>
      <c r="K7765">
        <f>_xlfn.XLOOKUP(Table1_1[[#This Row],[CAS_rn]],[1]analyte_order!$C:$C,[1]analyte_order!$E:$E)</f>
        <v>6</v>
      </c>
      <c r="L7765" s="3">
        <v>8.6999999999999994E-2</v>
      </c>
    </row>
    <row r="7766" spans="1:12" x14ac:dyDescent="0.3">
      <c r="A7766" t="s">
        <v>339</v>
      </c>
      <c r="B7766" s="1">
        <v>44145</v>
      </c>
      <c r="C7766" s="1" t="str">
        <f t="shared" si="121"/>
        <v>20315</v>
      </c>
      <c r="D7766" t="s">
        <v>324</v>
      </c>
      <c r="E7766" t="s">
        <v>325</v>
      </c>
      <c r="F7766" t="s">
        <v>326</v>
      </c>
      <c r="I7766" t="s">
        <v>13</v>
      </c>
      <c r="J7766" t="str">
        <f>_xlfn.XLOOKUP(Table1_1[[#This Row],[Analyte]],[1]analyte_order!$B:$B,[1]analyte_order!$C:$C)</f>
        <v>375-73-5</v>
      </c>
      <c r="K7766">
        <f>_xlfn.XLOOKUP(Table1_1[[#This Row],[CAS_rn]],[1]analyte_order!$C:$C,[1]analyte_order!$E:$E)</f>
        <v>14</v>
      </c>
      <c r="L7766" s="3">
        <v>4.3499999999999997E-2</v>
      </c>
    </row>
    <row r="7767" spans="1:12" x14ac:dyDescent="0.3">
      <c r="A7767" t="s">
        <v>339</v>
      </c>
      <c r="B7767" s="1">
        <v>44145</v>
      </c>
      <c r="C7767" s="1" t="str">
        <f t="shared" si="121"/>
        <v>20315</v>
      </c>
      <c r="D7767" t="s">
        <v>324</v>
      </c>
      <c r="E7767" t="s">
        <v>325</v>
      </c>
      <c r="F7767" t="s">
        <v>326</v>
      </c>
      <c r="I7767" t="s">
        <v>14</v>
      </c>
      <c r="J7767" t="str">
        <f>_xlfn.XLOOKUP(Table1_1[[#This Row],[Analyte]],[1]analyte_order!$B:$B,[1]analyte_order!$C:$C)</f>
        <v>2706-91-4</v>
      </c>
      <c r="K7767">
        <f>_xlfn.XLOOKUP(Table1_1[[#This Row],[CAS_rn]],[1]analyte_order!$C:$C,[1]analyte_order!$E:$E)</f>
        <v>15</v>
      </c>
      <c r="L7767" s="3">
        <v>0.222</v>
      </c>
    </row>
    <row r="7768" spans="1:12" x14ac:dyDescent="0.3">
      <c r="A7768" t="s">
        <v>339</v>
      </c>
      <c r="B7768" s="1">
        <v>44145</v>
      </c>
      <c r="C7768" s="1" t="str">
        <f t="shared" si="121"/>
        <v>20315</v>
      </c>
      <c r="D7768" t="s">
        <v>324</v>
      </c>
      <c r="E7768" t="s">
        <v>325</v>
      </c>
      <c r="F7768" t="s">
        <v>326</v>
      </c>
      <c r="I7768" t="s">
        <v>15</v>
      </c>
      <c r="J7768" t="str">
        <f>_xlfn.XLOOKUP(Table1_1[[#This Row],[Analyte]],[1]analyte_order!$B:$B,[1]analyte_order!$C:$C)</f>
        <v>355-46-4</v>
      </c>
      <c r="K7768">
        <f>_xlfn.XLOOKUP(Table1_1[[#This Row],[CAS_rn]],[1]analyte_order!$C:$C,[1]analyte_order!$E:$E)</f>
        <v>16</v>
      </c>
      <c r="L7768" s="3">
        <v>6.82</v>
      </c>
    </row>
    <row r="7769" spans="1:12" x14ac:dyDescent="0.3">
      <c r="A7769" t="s">
        <v>339</v>
      </c>
      <c r="B7769" s="1">
        <v>44145</v>
      </c>
      <c r="C7769" s="1" t="str">
        <f t="shared" si="121"/>
        <v>20315</v>
      </c>
      <c r="D7769" t="s">
        <v>324</v>
      </c>
      <c r="E7769" t="s">
        <v>325</v>
      </c>
      <c r="F7769" t="s">
        <v>326</v>
      </c>
      <c r="I7769" t="s">
        <v>16</v>
      </c>
      <c r="J7769" t="str">
        <f>_xlfn.XLOOKUP(Table1_1[[#This Row],[Analyte]],[1]analyte_order!$B:$B,[1]analyte_order!$C:$C)</f>
        <v>375-92-8</v>
      </c>
      <c r="K7769">
        <f>_xlfn.XLOOKUP(Table1_1[[#This Row],[CAS_rn]],[1]analyte_order!$C:$C,[1]analyte_order!$E:$E)</f>
        <v>17</v>
      </c>
      <c r="L7769" s="3">
        <v>2.86</v>
      </c>
    </row>
    <row r="7770" spans="1:12" x14ac:dyDescent="0.3">
      <c r="A7770" t="s">
        <v>339</v>
      </c>
      <c r="B7770" s="1">
        <v>44145</v>
      </c>
      <c r="C7770" s="1" t="str">
        <f t="shared" si="121"/>
        <v>20315</v>
      </c>
      <c r="D7770" t="s">
        <v>324</v>
      </c>
      <c r="E7770" t="s">
        <v>325</v>
      </c>
      <c r="F7770" t="s">
        <v>326</v>
      </c>
      <c r="I7770" t="s">
        <v>17</v>
      </c>
      <c r="J7770" t="str">
        <f>_xlfn.XLOOKUP(Table1_1[[#This Row],[Analyte]],[1]analyte_order!$B:$B,[1]analyte_order!$C:$C)</f>
        <v>1763-23-1</v>
      </c>
      <c r="K7770">
        <f>_xlfn.XLOOKUP(Table1_1[[#This Row],[CAS_rn]],[1]analyte_order!$C:$C,[1]analyte_order!$E:$E)</f>
        <v>18</v>
      </c>
      <c r="L7770" s="3">
        <v>953</v>
      </c>
    </row>
    <row r="7771" spans="1:12" x14ac:dyDescent="0.3">
      <c r="A7771" t="s">
        <v>339</v>
      </c>
      <c r="B7771" s="1">
        <v>44145</v>
      </c>
      <c r="C7771" s="1" t="str">
        <f t="shared" si="121"/>
        <v>20315</v>
      </c>
      <c r="D7771" t="s">
        <v>324</v>
      </c>
      <c r="E7771" t="s">
        <v>325</v>
      </c>
      <c r="F7771" t="s">
        <v>326</v>
      </c>
      <c r="I7771" t="s">
        <v>18</v>
      </c>
      <c r="J7771" t="str">
        <f>_xlfn.XLOOKUP(Table1_1[[#This Row],[Analyte]],[1]analyte_order!$B:$B,[1]analyte_order!$C:$C)</f>
        <v>27619-97-2</v>
      </c>
      <c r="K7771">
        <f>_xlfn.XLOOKUP(Table1_1[[#This Row],[CAS_rn]],[1]analyte_order!$C:$C,[1]analyte_order!$E:$E)</f>
        <v>23</v>
      </c>
      <c r="L7771" s="3">
        <v>4.3499999999999997E-2</v>
      </c>
    </row>
    <row r="7772" spans="1:12" x14ac:dyDescent="0.3">
      <c r="A7772" t="s">
        <v>340</v>
      </c>
      <c r="B7772" s="1">
        <v>44427</v>
      </c>
      <c r="C7772" s="1" t="str">
        <f t="shared" si="121"/>
        <v>21231</v>
      </c>
      <c r="D7772" t="s">
        <v>324</v>
      </c>
      <c r="E7772" t="s">
        <v>325</v>
      </c>
      <c r="F7772" t="s">
        <v>326</v>
      </c>
      <c r="I7772" t="s">
        <v>7</v>
      </c>
      <c r="J7772" t="str">
        <f>_xlfn.XLOOKUP(Table1_1[[#This Row],[Analyte]],[1]analyte_order!$B:$B,[1]analyte_order!$C:$C)</f>
        <v>375-22-4</v>
      </c>
      <c r="K7772">
        <f>_xlfn.XLOOKUP(Table1_1[[#This Row],[CAS_rn]],[1]analyte_order!$C:$C,[1]analyte_order!$E:$E)</f>
        <v>1</v>
      </c>
      <c r="L7772" s="3">
        <v>3.1254557956368639E-2</v>
      </c>
    </row>
    <row r="7773" spans="1:12" x14ac:dyDescent="0.3">
      <c r="A7773" t="s">
        <v>340</v>
      </c>
      <c r="B7773" s="1">
        <v>44427</v>
      </c>
      <c r="C7773" s="1" t="str">
        <f t="shared" si="121"/>
        <v>21231</v>
      </c>
      <c r="D7773" t="s">
        <v>324</v>
      </c>
      <c r="E7773" t="s">
        <v>325</v>
      </c>
      <c r="F7773" t="s">
        <v>326</v>
      </c>
      <c r="I7773" t="s">
        <v>8</v>
      </c>
      <c r="J7773" t="str">
        <f>_xlfn.XLOOKUP(Table1_1[[#This Row],[Analyte]],[1]analyte_order!$B:$B,[1]analyte_order!$C:$C)</f>
        <v>2706-90-3</v>
      </c>
      <c r="K7773">
        <f>_xlfn.XLOOKUP(Table1_1[[#This Row],[CAS_rn]],[1]analyte_order!$C:$C,[1]analyte_order!$E:$E)</f>
        <v>2</v>
      </c>
      <c r="L7773" s="3">
        <v>5.5206589512376808E-2</v>
      </c>
    </row>
    <row r="7774" spans="1:12" x14ac:dyDescent="0.3">
      <c r="A7774" t="s">
        <v>340</v>
      </c>
      <c r="B7774" s="1">
        <v>44427</v>
      </c>
      <c r="C7774" s="1" t="str">
        <f t="shared" si="121"/>
        <v>21231</v>
      </c>
      <c r="D7774" t="s">
        <v>324</v>
      </c>
      <c r="E7774" t="s">
        <v>325</v>
      </c>
      <c r="F7774" t="s">
        <v>326</v>
      </c>
      <c r="I7774" t="s">
        <v>9</v>
      </c>
      <c r="J7774" t="str">
        <f>_xlfn.XLOOKUP(Table1_1[[#This Row],[Analyte]],[1]analyte_order!$B:$B,[1]analyte_order!$C:$C)</f>
        <v>307-24-4</v>
      </c>
      <c r="K7774">
        <f>_xlfn.XLOOKUP(Table1_1[[#This Row],[CAS_rn]],[1]analyte_order!$C:$C,[1]analyte_order!$E:$E)</f>
        <v>3</v>
      </c>
      <c r="L7774" s="3">
        <v>4.2169529434620677E-2</v>
      </c>
    </row>
    <row r="7775" spans="1:12" x14ac:dyDescent="0.3">
      <c r="A7775" t="s">
        <v>340</v>
      </c>
      <c r="B7775" s="1">
        <v>44427</v>
      </c>
      <c r="C7775" s="1" t="str">
        <f t="shared" si="121"/>
        <v>21231</v>
      </c>
      <c r="D7775" t="s">
        <v>324</v>
      </c>
      <c r="E7775" t="s">
        <v>325</v>
      </c>
      <c r="F7775" t="s">
        <v>326</v>
      </c>
      <c r="I7775" t="s">
        <v>10</v>
      </c>
      <c r="J7775" t="str">
        <f>_xlfn.XLOOKUP(Table1_1[[#This Row],[Analyte]],[1]analyte_order!$B:$B,[1]analyte_order!$C:$C)</f>
        <v>375-85-9</v>
      </c>
      <c r="K7775">
        <f>_xlfn.XLOOKUP(Table1_1[[#This Row],[CAS_rn]],[1]analyte_order!$C:$C,[1]analyte_order!$E:$E)</f>
        <v>4</v>
      </c>
      <c r="L7775" s="3">
        <v>0.22800000000000001</v>
      </c>
    </row>
    <row r="7776" spans="1:12" x14ac:dyDescent="0.3">
      <c r="A7776" t="s">
        <v>340</v>
      </c>
      <c r="B7776" s="1">
        <v>44427</v>
      </c>
      <c r="C7776" s="1" t="str">
        <f t="shared" si="121"/>
        <v>21231</v>
      </c>
      <c r="D7776" t="s">
        <v>324</v>
      </c>
      <c r="E7776" t="s">
        <v>325</v>
      </c>
      <c r="F7776" t="s">
        <v>326</v>
      </c>
      <c r="I7776" t="s">
        <v>11</v>
      </c>
      <c r="J7776" t="str">
        <f>_xlfn.XLOOKUP(Table1_1[[#This Row],[Analyte]],[1]analyte_order!$B:$B,[1]analyte_order!$C:$C)</f>
        <v>335-67-1</v>
      </c>
      <c r="K7776">
        <f>_xlfn.XLOOKUP(Table1_1[[#This Row],[CAS_rn]],[1]analyte_order!$C:$C,[1]analyte_order!$E:$E)</f>
        <v>5</v>
      </c>
      <c r="L7776" s="3">
        <v>0.36499999999999999</v>
      </c>
    </row>
    <row r="7777" spans="1:12" x14ac:dyDescent="0.3">
      <c r="A7777" t="s">
        <v>340</v>
      </c>
      <c r="B7777" s="1">
        <v>44427</v>
      </c>
      <c r="C7777" s="1" t="str">
        <f t="shared" si="121"/>
        <v>21231</v>
      </c>
      <c r="D7777" t="s">
        <v>324</v>
      </c>
      <c r="E7777" t="s">
        <v>325</v>
      </c>
      <c r="F7777" t="s">
        <v>326</v>
      </c>
      <c r="I7777" t="s">
        <v>12</v>
      </c>
      <c r="J7777" t="str">
        <f>_xlfn.XLOOKUP(Table1_1[[#This Row],[Analyte]],[1]analyte_order!$B:$B,[1]analyte_order!$C:$C)</f>
        <v>375-95-1</v>
      </c>
      <c r="K7777">
        <f>_xlfn.XLOOKUP(Table1_1[[#This Row],[CAS_rn]],[1]analyte_order!$C:$C,[1]analyte_order!$E:$E)</f>
        <v>6</v>
      </c>
      <c r="L7777" s="3">
        <v>1.42</v>
      </c>
    </row>
    <row r="7778" spans="1:12" x14ac:dyDescent="0.3">
      <c r="A7778" t="s">
        <v>340</v>
      </c>
      <c r="B7778" s="1">
        <v>44427</v>
      </c>
      <c r="C7778" s="1" t="str">
        <f t="shared" si="121"/>
        <v>21231</v>
      </c>
      <c r="D7778" t="s">
        <v>324</v>
      </c>
      <c r="E7778" t="s">
        <v>325</v>
      </c>
      <c r="F7778" t="s">
        <v>326</v>
      </c>
      <c r="I7778" t="s">
        <v>19</v>
      </c>
      <c r="J7778" t="str">
        <f>_xlfn.XLOOKUP(Table1_1[[#This Row],[Analyte]],[1]analyte_order!$B:$B,[1]analyte_order!$C:$C)</f>
        <v>335-76-2</v>
      </c>
      <c r="K7778">
        <f>_xlfn.XLOOKUP(Table1_1[[#This Row],[CAS_rn]],[1]analyte_order!$C:$C,[1]analyte_order!$E:$E)</f>
        <v>7</v>
      </c>
      <c r="L7778" s="3">
        <v>7.84</v>
      </c>
    </row>
    <row r="7779" spans="1:12" x14ac:dyDescent="0.3">
      <c r="A7779" t="s">
        <v>340</v>
      </c>
      <c r="B7779" s="1">
        <v>44427</v>
      </c>
      <c r="C7779" s="1" t="str">
        <f t="shared" si="121"/>
        <v>21231</v>
      </c>
      <c r="D7779" t="s">
        <v>324</v>
      </c>
      <c r="E7779" t="s">
        <v>325</v>
      </c>
      <c r="F7779" t="s">
        <v>326</v>
      </c>
      <c r="I7779" t="s">
        <v>20</v>
      </c>
      <c r="J7779" t="str">
        <f>_xlfn.XLOOKUP(Table1_1[[#This Row],[Analyte]],[1]analyte_order!$B:$B,[1]analyte_order!$C:$C)</f>
        <v>2058-94-8</v>
      </c>
      <c r="K7779">
        <f>_xlfn.XLOOKUP(Table1_1[[#This Row],[CAS_rn]],[1]analyte_order!$C:$C,[1]analyte_order!$E:$E)</f>
        <v>8</v>
      </c>
      <c r="L7779" s="3">
        <v>12.9</v>
      </c>
    </row>
    <row r="7780" spans="1:12" x14ac:dyDescent="0.3">
      <c r="A7780" t="s">
        <v>340</v>
      </c>
      <c r="B7780" s="1">
        <v>44427</v>
      </c>
      <c r="C7780" s="1" t="str">
        <f t="shared" si="121"/>
        <v>21231</v>
      </c>
      <c r="D7780" t="s">
        <v>324</v>
      </c>
      <c r="E7780" t="s">
        <v>325</v>
      </c>
      <c r="F7780" t="s">
        <v>326</v>
      </c>
      <c r="I7780" t="s">
        <v>21</v>
      </c>
      <c r="J7780" t="str">
        <f>_xlfn.XLOOKUP(Table1_1[[#This Row],[Analyte]],[1]analyte_order!$B:$B,[1]analyte_order!$C:$C)</f>
        <v>307-55-1</v>
      </c>
      <c r="K7780">
        <f>_xlfn.XLOOKUP(Table1_1[[#This Row],[CAS_rn]],[1]analyte_order!$C:$C,[1]analyte_order!$E:$E)</f>
        <v>9</v>
      </c>
      <c r="L7780" s="3">
        <v>52.5</v>
      </c>
    </row>
    <row r="7781" spans="1:12" x14ac:dyDescent="0.3">
      <c r="A7781" t="s">
        <v>340</v>
      </c>
      <c r="B7781" s="1">
        <v>44427</v>
      </c>
      <c r="C7781" s="1" t="str">
        <f t="shared" si="121"/>
        <v>21231</v>
      </c>
      <c r="D7781" t="s">
        <v>324</v>
      </c>
      <c r="E7781" t="s">
        <v>325</v>
      </c>
      <c r="F7781" t="s">
        <v>326</v>
      </c>
      <c r="I7781" t="s">
        <v>22</v>
      </c>
      <c r="J7781" t="str">
        <f>_xlfn.XLOOKUP(Table1_1[[#This Row],[Analyte]],[1]analyte_order!$B:$B,[1]analyte_order!$C:$C)</f>
        <v>72629-94-8</v>
      </c>
      <c r="K7781">
        <f>_xlfn.XLOOKUP(Table1_1[[#This Row],[CAS_rn]],[1]analyte_order!$C:$C,[1]analyte_order!$E:$E)</f>
        <v>10</v>
      </c>
      <c r="L7781" s="3">
        <v>5.35</v>
      </c>
    </row>
    <row r="7782" spans="1:12" x14ac:dyDescent="0.3">
      <c r="A7782" t="s">
        <v>340</v>
      </c>
      <c r="B7782" s="1">
        <v>44427</v>
      </c>
      <c r="C7782" s="1" t="str">
        <f t="shared" si="121"/>
        <v>21231</v>
      </c>
      <c r="D7782" t="s">
        <v>324</v>
      </c>
      <c r="E7782" t="s">
        <v>325</v>
      </c>
      <c r="F7782" t="s">
        <v>326</v>
      </c>
      <c r="I7782" t="s">
        <v>23</v>
      </c>
      <c r="J7782" t="str">
        <f>_xlfn.XLOOKUP(Table1_1[[#This Row],[Analyte]],[1]analyte_order!$B:$B,[1]analyte_order!$C:$C)</f>
        <v>376-06-7</v>
      </c>
      <c r="K7782">
        <f>_xlfn.XLOOKUP(Table1_1[[#This Row],[CAS_rn]],[1]analyte_order!$C:$C,[1]analyte_order!$E:$E)</f>
        <v>11</v>
      </c>
      <c r="L7782" s="3">
        <v>9.1300000000000008</v>
      </c>
    </row>
    <row r="7783" spans="1:12" x14ac:dyDescent="0.3">
      <c r="A7783" t="s">
        <v>340</v>
      </c>
      <c r="B7783" s="1">
        <v>44427</v>
      </c>
      <c r="C7783" s="1" t="str">
        <f t="shared" si="121"/>
        <v>21231</v>
      </c>
      <c r="D7783" t="s">
        <v>324</v>
      </c>
      <c r="E7783" t="s">
        <v>325</v>
      </c>
      <c r="F7783" t="s">
        <v>326</v>
      </c>
      <c r="I7783" t="s">
        <v>24</v>
      </c>
      <c r="J7783" t="str">
        <f>_xlfn.XLOOKUP(Table1_1[[#This Row],[Analyte]],[1]analyte_order!$B:$B,[1]analyte_order!$C:$C)</f>
        <v>67905-19-5</v>
      </c>
      <c r="K7783">
        <f>_xlfn.XLOOKUP(Table1_1[[#This Row],[CAS_rn]],[1]analyte_order!$C:$C,[1]analyte_order!$E:$E)</f>
        <v>12</v>
      </c>
      <c r="L7783" s="3">
        <v>9.3122966489800577E-2</v>
      </c>
    </row>
    <row r="7784" spans="1:12" x14ac:dyDescent="0.3">
      <c r="A7784" t="s">
        <v>340</v>
      </c>
      <c r="B7784" s="1">
        <v>44427</v>
      </c>
      <c r="C7784" s="1" t="str">
        <f t="shared" si="121"/>
        <v>21231</v>
      </c>
      <c r="D7784" t="s">
        <v>324</v>
      </c>
      <c r="E7784" t="s">
        <v>325</v>
      </c>
      <c r="F7784" t="s">
        <v>326</v>
      </c>
      <c r="I7784" t="s">
        <v>13</v>
      </c>
      <c r="J7784" t="str">
        <f>_xlfn.XLOOKUP(Table1_1[[#This Row],[Analyte]],[1]analyte_order!$B:$B,[1]analyte_order!$C:$C)</f>
        <v>375-73-5</v>
      </c>
      <c r="K7784">
        <f>_xlfn.XLOOKUP(Table1_1[[#This Row],[CAS_rn]],[1]analyte_order!$C:$C,[1]analyte_order!$E:$E)</f>
        <v>14</v>
      </c>
      <c r="L7784" s="3">
        <v>2.52</v>
      </c>
    </row>
    <row r="7785" spans="1:12" x14ac:dyDescent="0.3">
      <c r="A7785" t="s">
        <v>340</v>
      </c>
      <c r="B7785" s="1">
        <v>44427</v>
      </c>
      <c r="C7785" s="1" t="str">
        <f t="shared" si="121"/>
        <v>21231</v>
      </c>
      <c r="D7785" t="s">
        <v>324</v>
      </c>
      <c r="E7785" t="s">
        <v>325</v>
      </c>
      <c r="F7785" t="s">
        <v>326</v>
      </c>
      <c r="I7785" t="s">
        <v>14</v>
      </c>
      <c r="J7785" t="str">
        <f>_xlfn.XLOOKUP(Table1_1[[#This Row],[Analyte]],[1]analyte_order!$B:$B,[1]analyte_order!$C:$C)</f>
        <v>2706-91-4</v>
      </c>
      <c r="K7785">
        <f>_xlfn.XLOOKUP(Table1_1[[#This Row],[CAS_rn]],[1]analyte_order!$C:$C,[1]analyte_order!$E:$E)</f>
        <v>15</v>
      </c>
      <c r="L7785" s="3">
        <v>4.1376732319390333E-2</v>
      </c>
    </row>
    <row r="7786" spans="1:12" x14ac:dyDescent="0.3">
      <c r="A7786" t="s">
        <v>340</v>
      </c>
      <c r="B7786" s="1">
        <v>44427</v>
      </c>
      <c r="C7786" s="1" t="str">
        <f t="shared" si="121"/>
        <v>21231</v>
      </c>
      <c r="D7786" t="s">
        <v>324</v>
      </c>
      <c r="E7786" t="s">
        <v>325</v>
      </c>
      <c r="F7786" t="s">
        <v>326</v>
      </c>
      <c r="I7786" t="s">
        <v>15</v>
      </c>
      <c r="J7786" t="str">
        <f>_xlfn.XLOOKUP(Table1_1[[#This Row],[Analyte]],[1]analyte_order!$B:$B,[1]analyte_order!$C:$C)</f>
        <v>355-46-4</v>
      </c>
      <c r="K7786">
        <f>_xlfn.XLOOKUP(Table1_1[[#This Row],[CAS_rn]],[1]analyte_order!$C:$C,[1]analyte_order!$E:$E)</f>
        <v>16</v>
      </c>
      <c r="L7786" s="3">
        <v>18.5</v>
      </c>
    </row>
    <row r="7787" spans="1:12" x14ac:dyDescent="0.3">
      <c r="A7787" t="s">
        <v>340</v>
      </c>
      <c r="B7787" s="1">
        <v>44427</v>
      </c>
      <c r="C7787" s="1" t="str">
        <f t="shared" si="121"/>
        <v>21231</v>
      </c>
      <c r="D7787" t="s">
        <v>324</v>
      </c>
      <c r="E7787" t="s">
        <v>325</v>
      </c>
      <c r="F7787" t="s">
        <v>326</v>
      </c>
      <c r="I7787" t="s">
        <v>16</v>
      </c>
      <c r="J7787" t="str">
        <f>_xlfn.XLOOKUP(Table1_1[[#This Row],[Analyte]],[1]analyte_order!$B:$B,[1]analyte_order!$C:$C)</f>
        <v>375-92-8</v>
      </c>
      <c r="K7787">
        <f>_xlfn.XLOOKUP(Table1_1[[#This Row],[CAS_rn]],[1]analyte_order!$C:$C,[1]analyte_order!$E:$E)</f>
        <v>17</v>
      </c>
      <c r="L7787" s="3">
        <v>2.34</v>
      </c>
    </row>
    <row r="7788" spans="1:12" x14ac:dyDescent="0.3">
      <c r="A7788" t="s">
        <v>340</v>
      </c>
      <c r="B7788" s="1">
        <v>44427</v>
      </c>
      <c r="C7788" s="1" t="str">
        <f t="shared" si="121"/>
        <v>21231</v>
      </c>
      <c r="D7788" t="s">
        <v>324</v>
      </c>
      <c r="E7788" t="s">
        <v>325</v>
      </c>
      <c r="F7788" t="s">
        <v>326</v>
      </c>
      <c r="I7788" t="s">
        <v>17</v>
      </c>
      <c r="J7788" t="str">
        <f>_xlfn.XLOOKUP(Table1_1[[#This Row],[Analyte]],[1]analyte_order!$B:$B,[1]analyte_order!$C:$C)</f>
        <v>1763-23-1</v>
      </c>
      <c r="K7788">
        <f>_xlfn.XLOOKUP(Table1_1[[#This Row],[CAS_rn]],[1]analyte_order!$C:$C,[1]analyte_order!$E:$E)</f>
        <v>18</v>
      </c>
      <c r="L7788" s="3">
        <v>2580</v>
      </c>
    </row>
    <row r="7789" spans="1:12" x14ac:dyDescent="0.3">
      <c r="A7789" t="s">
        <v>340</v>
      </c>
      <c r="B7789" s="1">
        <v>44427</v>
      </c>
      <c r="C7789" s="1" t="str">
        <f t="shared" si="121"/>
        <v>21231</v>
      </c>
      <c r="D7789" t="s">
        <v>324</v>
      </c>
      <c r="E7789" t="s">
        <v>325</v>
      </c>
      <c r="F7789" t="s">
        <v>326</v>
      </c>
      <c r="I7789" t="s">
        <v>25</v>
      </c>
      <c r="J7789" t="str">
        <f>_xlfn.XLOOKUP(Table1_1[[#This Row],[Analyte]],[1]analyte_order!$B:$B,[1]analyte_order!$C:$C)</f>
        <v>68259-12-1</v>
      </c>
      <c r="K7789">
        <f>_xlfn.XLOOKUP(Table1_1[[#This Row],[CAS_rn]],[1]analyte_order!$C:$C,[1]analyte_order!$E:$E)</f>
        <v>19</v>
      </c>
      <c r="L7789" s="3">
        <v>6.67</v>
      </c>
    </row>
    <row r="7790" spans="1:12" x14ac:dyDescent="0.3">
      <c r="A7790" t="s">
        <v>340</v>
      </c>
      <c r="B7790" s="1">
        <v>44427</v>
      </c>
      <c r="C7790" s="1" t="str">
        <f t="shared" si="121"/>
        <v>21231</v>
      </c>
      <c r="D7790" t="s">
        <v>324</v>
      </c>
      <c r="E7790" t="s">
        <v>325</v>
      </c>
      <c r="F7790" t="s">
        <v>326</v>
      </c>
      <c r="I7790" t="s">
        <v>26</v>
      </c>
      <c r="J7790" t="str">
        <f>_xlfn.XLOOKUP(Table1_1[[#This Row],[Analyte]],[1]analyte_order!$B:$B,[1]analyte_order!$C:$C)</f>
        <v>335-77-3</v>
      </c>
      <c r="K7790">
        <f>_xlfn.XLOOKUP(Table1_1[[#This Row],[CAS_rn]],[1]analyte_order!$C:$C,[1]analyte_order!$E:$E)</f>
        <v>20</v>
      </c>
      <c r="L7790" s="3">
        <v>5.67</v>
      </c>
    </row>
    <row r="7791" spans="1:12" x14ac:dyDescent="0.3">
      <c r="A7791" t="s">
        <v>340</v>
      </c>
      <c r="B7791" s="1">
        <v>44427</v>
      </c>
      <c r="C7791" s="1" t="str">
        <f t="shared" si="121"/>
        <v>21231</v>
      </c>
      <c r="D7791" t="s">
        <v>324</v>
      </c>
      <c r="E7791" t="s">
        <v>325</v>
      </c>
      <c r="F7791" t="s">
        <v>326</v>
      </c>
      <c r="I7791" t="s">
        <v>27</v>
      </c>
      <c r="J7791" t="str">
        <f>_xlfn.XLOOKUP(Table1_1[[#This Row],[Analyte]],[1]analyte_order!$B:$B,[1]analyte_order!$C:$C)</f>
        <v>79780-39-5</v>
      </c>
      <c r="K7791">
        <f>_xlfn.XLOOKUP(Table1_1[[#This Row],[CAS_rn]],[1]analyte_order!$C:$C,[1]analyte_order!$E:$E)</f>
        <v>21</v>
      </c>
      <c r="L7791" s="3">
        <v>2.25</v>
      </c>
    </row>
    <row r="7792" spans="1:12" x14ac:dyDescent="0.3">
      <c r="A7792" t="s">
        <v>340</v>
      </c>
      <c r="B7792" s="1">
        <v>44427</v>
      </c>
      <c r="C7792" s="1" t="str">
        <f t="shared" si="121"/>
        <v>21231</v>
      </c>
      <c r="D7792" t="s">
        <v>324</v>
      </c>
      <c r="E7792" t="s">
        <v>325</v>
      </c>
      <c r="F7792" t="s">
        <v>326</v>
      </c>
      <c r="I7792" t="s">
        <v>28</v>
      </c>
      <c r="J7792" t="str">
        <f>_xlfn.XLOOKUP(Table1_1[[#This Row],[Analyte]],[1]analyte_order!$B:$B,[1]analyte_order!$C:$C)</f>
        <v>757124-72-4</v>
      </c>
      <c r="K7792">
        <f>_xlfn.XLOOKUP(Table1_1[[#This Row],[CAS_rn]],[1]analyte_order!$C:$C,[1]analyte_order!$E:$E)</f>
        <v>22</v>
      </c>
      <c r="L7792" s="3">
        <v>6.4180337128122836E-2</v>
      </c>
    </row>
    <row r="7793" spans="1:12" x14ac:dyDescent="0.3">
      <c r="A7793" t="s">
        <v>340</v>
      </c>
      <c r="B7793" s="1">
        <v>44427</v>
      </c>
      <c r="C7793" s="1" t="str">
        <f t="shared" si="121"/>
        <v>21231</v>
      </c>
      <c r="D7793" t="s">
        <v>324</v>
      </c>
      <c r="E7793" t="s">
        <v>325</v>
      </c>
      <c r="F7793" t="s">
        <v>326</v>
      </c>
      <c r="I7793" t="s">
        <v>18</v>
      </c>
      <c r="J7793" t="str">
        <f>_xlfn.XLOOKUP(Table1_1[[#This Row],[Analyte]],[1]analyte_order!$B:$B,[1]analyte_order!$C:$C)</f>
        <v>27619-97-2</v>
      </c>
      <c r="K7793">
        <f>_xlfn.XLOOKUP(Table1_1[[#This Row],[CAS_rn]],[1]analyte_order!$C:$C,[1]analyte_order!$E:$E)</f>
        <v>23</v>
      </c>
      <c r="L7793" s="3">
        <v>4.7173806304778826E-2</v>
      </c>
    </row>
    <row r="7794" spans="1:12" x14ac:dyDescent="0.3">
      <c r="A7794" t="s">
        <v>340</v>
      </c>
      <c r="B7794" s="1">
        <v>44427</v>
      </c>
      <c r="C7794" s="1" t="str">
        <f t="shared" si="121"/>
        <v>21231</v>
      </c>
      <c r="D7794" t="s">
        <v>324</v>
      </c>
      <c r="E7794" t="s">
        <v>325</v>
      </c>
      <c r="F7794" t="s">
        <v>326</v>
      </c>
      <c r="I7794" t="s">
        <v>29</v>
      </c>
      <c r="J7794" t="str">
        <f>_xlfn.XLOOKUP(Table1_1[[#This Row],[Analyte]],[1]analyte_order!$B:$B,[1]analyte_order!$C:$C)</f>
        <v>39108-34-4</v>
      </c>
      <c r="K7794">
        <f>_xlfn.XLOOKUP(Table1_1[[#This Row],[CAS_rn]],[1]analyte_order!$C:$C,[1]analyte_order!$E:$E)</f>
        <v>24</v>
      </c>
      <c r="L7794" s="3">
        <v>9.57</v>
      </c>
    </row>
    <row r="7795" spans="1:12" x14ac:dyDescent="0.3">
      <c r="A7795" t="s">
        <v>340</v>
      </c>
      <c r="B7795" s="1">
        <v>44427</v>
      </c>
      <c r="C7795" s="1" t="str">
        <f t="shared" si="121"/>
        <v>21231</v>
      </c>
      <c r="D7795" t="s">
        <v>324</v>
      </c>
      <c r="E7795" t="s">
        <v>325</v>
      </c>
      <c r="F7795" t="s">
        <v>326</v>
      </c>
      <c r="I7795" t="s">
        <v>30</v>
      </c>
      <c r="J7795" t="str">
        <f>_xlfn.XLOOKUP(Table1_1[[#This Row],[Analyte]],[1]analyte_order!$B:$B,[1]analyte_order!$C:$C)</f>
        <v>120226-60-0</v>
      </c>
      <c r="K7795">
        <f>_xlfn.XLOOKUP(Table1_1[[#This Row],[CAS_rn]],[1]analyte_order!$C:$C,[1]analyte_order!$E:$E)</f>
        <v>25</v>
      </c>
      <c r="L7795" s="3">
        <v>1.42</v>
      </c>
    </row>
    <row r="7796" spans="1:12" x14ac:dyDescent="0.3">
      <c r="A7796" t="s">
        <v>340</v>
      </c>
      <c r="B7796" s="1">
        <v>44427</v>
      </c>
      <c r="C7796" s="1" t="str">
        <f t="shared" si="121"/>
        <v>21231</v>
      </c>
      <c r="D7796" t="s">
        <v>324</v>
      </c>
      <c r="E7796" t="s">
        <v>325</v>
      </c>
      <c r="F7796" t="s">
        <v>326</v>
      </c>
      <c r="I7796" t="s">
        <v>31</v>
      </c>
      <c r="J7796" t="str">
        <f>_xlfn.XLOOKUP(Table1_1[[#This Row],[Analyte]],[1]analyte_order!$B:$B,[1]analyte_order!$C:$C)</f>
        <v>2355-31-9</v>
      </c>
      <c r="K7796">
        <f>_xlfn.XLOOKUP(Table1_1[[#This Row],[CAS_rn]],[1]analyte_order!$C:$C,[1]analyte_order!$E:$E)</f>
        <v>26</v>
      </c>
      <c r="L7796" s="3">
        <v>7.8609145652647261E-2</v>
      </c>
    </row>
    <row r="7797" spans="1:12" x14ac:dyDescent="0.3">
      <c r="A7797" t="s">
        <v>340</v>
      </c>
      <c r="B7797" s="1">
        <v>44427</v>
      </c>
      <c r="C7797" s="1" t="str">
        <f t="shared" si="121"/>
        <v>21231</v>
      </c>
      <c r="D7797" t="s">
        <v>324</v>
      </c>
      <c r="E7797" t="s">
        <v>325</v>
      </c>
      <c r="F7797" t="s">
        <v>326</v>
      </c>
      <c r="I7797" t="s">
        <v>32</v>
      </c>
      <c r="J7797" t="str">
        <f>_xlfn.XLOOKUP(Table1_1[[#This Row],[Analyte]],[1]analyte_order!$B:$B,[1]analyte_order!$C:$C)</f>
        <v>2991-50-6</v>
      </c>
      <c r="K7797">
        <f>_xlfn.XLOOKUP(Table1_1[[#This Row],[CAS_rn]],[1]analyte_order!$C:$C,[1]analyte_order!$E:$E)</f>
        <v>27</v>
      </c>
      <c r="L7797" s="3">
        <v>6.7821645761517294E-2</v>
      </c>
    </row>
    <row r="7798" spans="1:12" x14ac:dyDescent="0.3">
      <c r="A7798" t="s">
        <v>340</v>
      </c>
      <c r="B7798" s="1">
        <v>44427</v>
      </c>
      <c r="C7798" s="1" t="str">
        <f t="shared" si="121"/>
        <v>21231</v>
      </c>
      <c r="D7798" t="s">
        <v>324</v>
      </c>
      <c r="E7798" t="s">
        <v>325</v>
      </c>
      <c r="F7798" t="s">
        <v>326</v>
      </c>
      <c r="I7798" t="s">
        <v>33</v>
      </c>
      <c r="J7798" t="str">
        <f>_xlfn.XLOOKUP(Table1_1[[#This Row],[Analyte]],[1]analyte_order!$B:$B,[1]analyte_order!$C:$C)</f>
        <v>754-91-6</v>
      </c>
      <c r="K7798">
        <f>_xlfn.XLOOKUP(Table1_1[[#This Row],[CAS_rn]],[1]analyte_order!$C:$C,[1]analyte_order!$E:$E)</f>
        <v>28</v>
      </c>
      <c r="L7798" s="3">
        <v>15.8</v>
      </c>
    </row>
    <row r="7799" spans="1:12" x14ac:dyDescent="0.3">
      <c r="A7799" t="s">
        <v>340</v>
      </c>
      <c r="B7799" s="1">
        <v>44427</v>
      </c>
      <c r="C7799" s="1" t="str">
        <f t="shared" si="121"/>
        <v>21231</v>
      </c>
      <c r="D7799" t="s">
        <v>324</v>
      </c>
      <c r="E7799" t="s">
        <v>325</v>
      </c>
      <c r="F7799" t="s">
        <v>326</v>
      </c>
      <c r="I7799" t="s">
        <v>34</v>
      </c>
      <c r="J7799" t="str">
        <f>_xlfn.XLOOKUP(Table1_1[[#This Row],[Analyte]],[1]analyte_order!$B:$B,[1]analyte_order!$C:$C)</f>
        <v>2806-24-8</v>
      </c>
      <c r="K7799">
        <f>_xlfn.XLOOKUP(Table1_1[[#This Row],[CAS_rn]],[1]analyte_order!$C:$C,[1]analyte_order!$E:$E)</f>
        <v>29</v>
      </c>
      <c r="L7799" s="3">
        <v>6.1589857773321106E-2</v>
      </c>
    </row>
    <row r="7800" spans="1:12" x14ac:dyDescent="0.3">
      <c r="A7800" t="s">
        <v>340</v>
      </c>
      <c r="B7800" s="1">
        <v>44427</v>
      </c>
      <c r="C7800" s="1" t="str">
        <f t="shared" si="121"/>
        <v>21231</v>
      </c>
      <c r="D7800" t="s">
        <v>324</v>
      </c>
      <c r="E7800" t="s">
        <v>325</v>
      </c>
      <c r="F7800" t="s">
        <v>326</v>
      </c>
      <c r="I7800" t="s">
        <v>35</v>
      </c>
      <c r="J7800" t="str">
        <f>_xlfn.XLOOKUP(Table1_1[[#This Row],[Analyte]],[1]analyte_order!$B:$B,[1]analyte_order!$C:$C)</f>
        <v>31506-32-8</v>
      </c>
      <c r="K7800">
        <f>_xlfn.XLOOKUP(Table1_1[[#This Row],[CAS_rn]],[1]analyte_order!$C:$C,[1]analyte_order!$E:$E)</f>
        <v>30</v>
      </c>
      <c r="L7800" s="3">
        <v>6.0194968246619296E-2</v>
      </c>
    </row>
    <row r="7801" spans="1:12" x14ac:dyDescent="0.3">
      <c r="A7801" t="s">
        <v>340</v>
      </c>
      <c r="B7801" s="1">
        <v>44427</v>
      </c>
      <c r="C7801" s="1" t="str">
        <f t="shared" si="121"/>
        <v>21231</v>
      </c>
      <c r="D7801" t="s">
        <v>324</v>
      </c>
      <c r="E7801" t="s">
        <v>325</v>
      </c>
      <c r="F7801" t="s">
        <v>326</v>
      </c>
      <c r="I7801" t="s">
        <v>36</v>
      </c>
      <c r="J7801" t="str">
        <f>_xlfn.XLOOKUP(Table1_1[[#This Row],[Analyte]],[1]analyte_order!$B:$B,[1]analyte_order!$C:$C)</f>
        <v>4151-50-2</v>
      </c>
      <c r="K7801">
        <f>_xlfn.XLOOKUP(Table1_1[[#This Row],[CAS_rn]],[1]analyte_order!$C:$C,[1]analyte_order!$E:$E)</f>
        <v>31</v>
      </c>
      <c r="L7801" s="3">
        <v>9.1181904108984649E-2</v>
      </c>
    </row>
    <row r="7802" spans="1:12" x14ac:dyDescent="0.3">
      <c r="A7802" t="s">
        <v>340</v>
      </c>
      <c r="B7802" s="1">
        <v>44427</v>
      </c>
      <c r="C7802" s="1" t="str">
        <f t="shared" si="121"/>
        <v>21231</v>
      </c>
      <c r="D7802" t="s">
        <v>324</v>
      </c>
      <c r="E7802" t="s">
        <v>325</v>
      </c>
      <c r="F7802" t="s">
        <v>326</v>
      </c>
      <c r="I7802" t="s">
        <v>37</v>
      </c>
      <c r="J7802" t="str">
        <f>_xlfn.XLOOKUP(Table1_1[[#This Row],[Analyte]],[1]analyte_order!$B:$B,[1]analyte_order!$C:$C)</f>
        <v>13252-13-6</v>
      </c>
      <c r="K7802">
        <f>_xlfn.XLOOKUP(Table1_1[[#This Row],[CAS_rn]],[1]analyte_order!$C:$C,[1]analyte_order!$E:$E)</f>
        <v>34</v>
      </c>
      <c r="L7802" s="3">
        <v>0.11212795863224845</v>
      </c>
    </row>
    <row r="7803" spans="1:12" x14ac:dyDescent="0.3">
      <c r="A7803" t="s">
        <v>340</v>
      </c>
      <c r="B7803" s="1">
        <v>44427</v>
      </c>
      <c r="C7803" s="1" t="str">
        <f t="shared" si="121"/>
        <v>21231</v>
      </c>
      <c r="D7803" t="s">
        <v>324</v>
      </c>
      <c r="E7803" t="s">
        <v>325</v>
      </c>
      <c r="F7803" t="s">
        <v>326</v>
      </c>
      <c r="I7803" t="s">
        <v>38</v>
      </c>
      <c r="J7803" t="str">
        <f>_xlfn.XLOOKUP(Table1_1[[#This Row],[Analyte]],[1]analyte_order!$B:$B,[1]analyte_order!$C:$C)</f>
        <v>919005-14-4</v>
      </c>
      <c r="K7803">
        <f>_xlfn.XLOOKUP(Table1_1[[#This Row],[CAS_rn]],[1]analyte_order!$C:$C,[1]analyte_order!$E:$E)</f>
        <v>35</v>
      </c>
      <c r="L7803" s="3">
        <v>7.8136394890921598E-2</v>
      </c>
    </row>
    <row r="7804" spans="1:12" x14ac:dyDescent="0.3">
      <c r="A7804" t="s">
        <v>340</v>
      </c>
      <c r="B7804" s="1">
        <v>44427</v>
      </c>
      <c r="C7804" s="1" t="str">
        <f t="shared" si="121"/>
        <v>21231</v>
      </c>
      <c r="D7804" t="s">
        <v>324</v>
      </c>
      <c r="E7804" t="s">
        <v>325</v>
      </c>
      <c r="F7804" t="s">
        <v>326</v>
      </c>
      <c r="I7804" t="s">
        <v>39</v>
      </c>
      <c r="J7804" t="str">
        <f>_xlfn.XLOOKUP(Table1_1[[#This Row],[Analyte]],[1]analyte_order!$B:$B,[1]analyte_order!$C:$C)</f>
        <v>756426-58-1</v>
      </c>
      <c r="K7804">
        <f>_xlfn.XLOOKUP(Table1_1[[#This Row],[CAS_rn]],[1]analyte_order!$C:$C,[1]analyte_order!$E:$E)</f>
        <v>36</v>
      </c>
      <c r="L7804" s="3">
        <v>5.4234990458973183E-2</v>
      </c>
    </row>
    <row r="7805" spans="1:12" x14ac:dyDescent="0.3">
      <c r="A7805" t="s">
        <v>340</v>
      </c>
      <c r="B7805" s="1">
        <v>44427</v>
      </c>
      <c r="C7805" s="1" t="str">
        <f t="shared" si="121"/>
        <v>21231</v>
      </c>
      <c r="D7805" t="s">
        <v>324</v>
      </c>
      <c r="E7805" t="s">
        <v>325</v>
      </c>
      <c r="F7805" t="s">
        <v>326</v>
      </c>
      <c r="I7805" t="s">
        <v>40</v>
      </c>
      <c r="J7805" t="str">
        <f>_xlfn.XLOOKUP(Table1_1[[#This Row],[Analyte]],[1]analyte_order!$B:$B,[1]analyte_order!$C:$C)</f>
        <v>763051-92-9</v>
      </c>
      <c r="K7805">
        <f>_xlfn.XLOOKUP(Table1_1[[#This Row],[CAS_rn]],[1]analyte_order!$C:$C,[1]analyte_order!$E:$E)</f>
        <v>37</v>
      </c>
      <c r="L7805" s="3">
        <v>6.1570740421155165E-2</v>
      </c>
    </row>
    <row r="7806" spans="1:12" x14ac:dyDescent="0.3">
      <c r="A7806" t="s">
        <v>340</v>
      </c>
      <c r="B7806" s="1">
        <v>44427</v>
      </c>
      <c r="C7806" s="1" t="str">
        <f t="shared" si="121"/>
        <v>21231</v>
      </c>
      <c r="D7806" t="s">
        <v>324</v>
      </c>
      <c r="E7806" t="s">
        <v>325</v>
      </c>
      <c r="F7806" t="s">
        <v>326</v>
      </c>
      <c r="I7806" t="s">
        <v>41</v>
      </c>
      <c r="J7806" t="str">
        <f>_xlfn.XLOOKUP(Table1_1[[#This Row],[Analyte]],[1]analyte_order!$B:$B,[1]analyte_order!$C:$C)</f>
        <v>356-02-5</v>
      </c>
      <c r="K7806">
        <f>_xlfn.XLOOKUP(Table1_1[[#This Row],[CAS_rn]],[1]analyte_order!$C:$C,[1]analyte_order!$E:$E)</f>
        <v>38</v>
      </c>
      <c r="L7806" s="3">
        <v>9.0129460013179008E-2</v>
      </c>
    </row>
    <row r="7807" spans="1:12" x14ac:dyDescent="0.3">
      <c r="A7807" t="s">
        <v>340</v>
      </c>
      <c r="B7807" s="1">
        <v>44427</v>
      </c>
      <c r="C7807" s="1" t="str">
        <f t="shared" si="121"/>
        <v>21231</v>
      </c>
      <c r="D7807" t="s">
        <v>324</v>
      </c>
      <c r="E7807" t="s">
        <v>325</v>
      </c>
      <c r="F7807" t="s">
        <v>326</v>
      </c>
      <c r="I7807" t="s">
        <v>42</v>
      </c>
      <c r="J7807" t="str">
        <f>_xlfn.XLOOKUP(Table1_1[[#This Row],[Analyte]],[1]analyte_order!$B:$B,[1]analyte_order!$C:$C)</f>
        <v>914637-49-3</v>
      </c>
      <c r="K7807">
        <f>_xlfn.XLOOKUP(Table1_1[[#This Row],[CAS_rn]],[1]analyte_order!$C:$C,[1]analyte_order!$E:$E)</f>
        <v>39</v>
      </c>
      <c r="L7807" s="3">
        <v>5.89660402567041E-2</v>
      </c>
    </row>
    <row r="7808" spans="1:12" x14ac:dyDescent="0.3">
      <c r="A7808" t="s">
        <v>340</v>
      </c>
      <c r="B7808" s="1">
        <v>44427</v>
      </c>
      <c r="C7808" s="1" t="str">
        <f t="shared" si="121"/>
        <v>21231</v>
      </c>
      <c r="D7808" t="s">
        <v>324</v>
      </c>
      <c r="E7808" t="s">
        <v>325</v>
      </c>
      <c r="F7808" t="s">
        <v>326</v>
      </c>
      <c r="I7808" t="s">
        <v>43</v>
      </c>
      <c r="J7808" t="str">
        <f>_xlfn.XLOOKUP(Table1_1[[#This Row],[Analyte]],[1]analyte_order!$B:$B,[1]analyte_order!$C:$C)</f>
        <v>812-70-4</v>
      </c>
      <c r="K7808">
        <f>_xlfn.XLOOKUP(Table1_1[[#This Row],[CAS_rn]],[1]analyte_order!$C:$C,[1]analyte_order!$E:$E)</f>
        <v>40</v>
      </c>
      <c r="L7808" s="3">
        <v>2.56</v>
      </c>
    </row>
    <row r="7809" spans="1:12" x14ac:dyDescent="0.3">
      <c r="A7809" t="s">
        <v>340</v>
      </c>
      <c r="B7809" s="1">
        <v>44427</v>
      </c>
      <c r="C7809" s="1" t="str">
        <f t="shared" si="121"/>
        <v>21231</v>
      </c>
      <c r="D7809" t="s">
        <v>324</v>
      </c>
      <c r="E7809" t="s">
        <v>325</v>
      </c>
      <c r="F7809" t="s">
        <v>326</v>
      </c>
      <c r="I7809" t="s">
        <v>44</v>
      </c>
      <c r="J7809" t="str">
        <f>_xlfn.XLOOKUP(Table1_1[[#This Row],[Analyte]],[1]analyte_order!$B:$B,[1]analyte_order!$C:$C)</f>
        <v>53826-12-3</v>
      </c>
      <c r="K7809">
        <f>_xlfn.XLOOKUP(Table1_1[[#This Row],[CAS_rn]],[1]analyte_order!$C:$C,[1]analyte_order!$E:$E)</f>
        <v>41</v>
      </c>
      <c r="L7809" s="3">
        <v>4</v>
      </c>
    </row>
    <row r="7810" spans="1:12" x14ac:dyDescent="0.3">
      <c r="A7810" t="s">
        <v>340</v>
      </c>
      <c r="B7810" s="1">
        <v>44427</v>
      </c>
      <c r="C7810" s="1" t="str">
        <f t="shared" ref="C7810:C7873" si="122">TEXT(B7810,"yy")&amp;TEXT((B7810-DATEVALUE("1/1/"&amp;TEXT(B7810,"yy"))+1),"000")</f>
        <v>21231</v>
      </c>
      <c r="D7810" t="s">
        <v>324</v>
      </c>
      <c r="E7810" t="s">
        <v>325</v>
      </c>
      <c r="F7810" t="s">
        <v>326</v>
      </c>
      <c r="I7810" t="s">
        <v>45</v>
      </c>
      <c r="J7810" t="str">
        <f>_xlfn.XLOOKUP(Table1_1[[#This Row],[Analyte]],[1]analyte_order!$B:$B,[1]analyte_order!$C:$C)</f>
        <v>27854-31-5</v>
      </c>
      <c r="K7810">
        <f>_xlfn.XLOOKUP(Table1_1[[#This Row],[CAS_rn]],[1]analyte_order!$C:$C,[1]analyte_order!$E:$E)</f>
        <v>42</v>
      </c>
      <c r="L7810" s="3">
        <v>0.23599999999999999</v>
      </c>
    </row>
    <row r="7811" spans="1:12" x14ac:dyDescent="0.3">
      <c r="A7811" t="s">
        <v>340</v>
      </c>
      <c r="B7811" s="1">
        <v>44427</v>
      </c>
      <c r="C7811" s="1" t="str">
        <f t="shared" si="122"/>
        <v>21231</v>
      </c>
      <c r="D7811" t="s">
        <v>324</v>
      </c>
      <c r="E7811" t="s">
        <v>325</v>
      </c>
      <c r="F7811" t="s">
        <v>326</v>
      </c>
      <c r="I7811" t="s">
        <v>46</v>
      </c>
      <c r="J7811" t="str">
        <f>_xlfn.XLOOKUP(Table1_1[[#This Row],[Analyte]],[1]analyte_order!$B:$B,[1]analyte_order!$C:$C)</f>
        <v>53826-13-4</v>
      </c>
      <c r="K7811">
        <f>_xlfn.XLOOKUP(Table1_1[[#This Row],[CAS_rn]],[1]analyte_order!$C:$C,[1]analyte_order!$E:$E)</f>
        <v>43</v>
      </c>
      <c r="L7811" s="3">
        <v>0.11659454304320421</v>
      </c>
    </row>
    <row r="7812" spans="1:12" x14ac:dyDescent="0.3">
      <c r="A7812" t="s">
        <v>340</v>
      </c>
      <c r="B7812" s="1">
        <v>44427</v>
      </c>
      <c r="C7812" s="1" t="str">
        <f t="shared" si="122"/>
        <v>21231</v>
      </c>
      <c r="D7812" t="s">
        <v>324</v>
      </c>
      <c r="E7812" t="s">
        <v>325</v>
      </c>
      <c r="F7812" t="s">
        <v>326</v>
      </c>
      <c r="I7812" t="s">
        <v>47</v>
      </c>
      <c r="J7812" t="str">
        <f>_xlfn.XLOOKUP(Table1_1[[#This Row],[Analyte]],[1]analyte_order!$B:$B,[1]analyte_order!$C:$C)</f>
        <v>161094-75-3</v>
      </c>
      <c r="K7812">
        <f>_xlfn.XLOOKUP(Table1_1[[#This Row],[CAS_rn]],[1]analyte_order!$C:$C,[1]analyte_order!$E:$E)</f>
        <v>44</v>
      </c>
      <c r="L7812" s="3">
        <v>6.1352427552143027E-2</v>
      </c>
    </row>
    <row r="7813" spans="1:12" x14ac:dyDescent="0.3">
      <c r="A7813" t="s">
        <v>340</v>
      </c>
      <c r="B7813" s="1">
        <v>44427</v>
      </c>
      <c r="C7813" s="1" t="str">
        <f t="shared" si="122"/>
        <v>21231</v>
      </c>
      <c r="D7813" t="s">
        <v>324</v>
      </c>
      <c r="E7813" t="s">
        <v>325</v>
      </c>
      <c r="F7813" t="s">
        <v>326</v>
      </c>
      <c r="I7813" t="s">
        <v>48</v>
      </c>
      <c r="J7813" t="str">
        <f>_xlfn.XLOOKUP(Table1_1[[#This Row],[Analyte]],[1]analyte_order!$B:$B,[1]analyte_order!$C:$C)</f>
        <v>70887-84-2</v>
      </c>
      <c r="K7813">
        <f>_xlfn.XLOOKUP(Table1_1[[#This Row],[CAS_rn]],[1]analyte_order!$C:$C,[1]analyte_order!$E:$E)</f>
        <v>45</v>
      </c>
      <c r="L7813" s="3">
        <v>4.7218177314519827E-2</v>
      </c>
    </row>
    <row r="7814" spans="1:12" x14ac:dyDescent="0.3">
      <c r="A7814" t="s">
        <v>340</v>
      </c>
      <c r="B7814" s="1">
        <v>44427</v>
      </c>
      <c r="C7814" s="1" t="str">
        <f t="shared" si="122"/>
        <v>21231</v>
      </c>
      <c r="D7814" t="s">
        <v>324</v>
      </c>
      <c r="E7814" t="s">
        <v>325</v>
      </c>
      <c r="F7814" t="s">
        <v>326</v>
      </c>
      <c r="I7814" t="s">
        <v>49</v>
      </c>
      <c r="J7814" t="str">
        <f>_xlfn.XLOOKUP(Table1_1[[#This Row],[Analyte]],[1]analyte_order!$B:$B,[1]analyte_order!$C:$C)</f>
        <v>57677-95-9</v>
      </c>
      <c r="K7814">
        <f>_xlfn.XLOOKUP(Table1_1[[#This Row],[CAS_rn]],[1]analyte_order!$C:$C,[1]analyte_order!$E:$E)</f>
        <v>46</v>
      </c>
      <c r="L7814" s="3">
        <v>8.3178453274696321E-2</v>
      </c>
    </row>
    <row r="7815" spans="1:12" x14ac:dyDescent="0.3">
      <c r="A7815" t="s">
        <v>340</v>
      </c>
      <c r="B7815" s="1">
        <v>44427</v>
      </c>
      <c r="C7815" s="1" t="str">
        <f t="shared" si="122"/>
        <v>21231</v>
      </c>
      <c r="D7815" t="s">
        <v>324</v>
      </c>
      <c r="E7815" t="s">
        <v>325</v>
      </c>
      <c r="F7815" t="s">
        <v>326</v>
      </c>
      <c r="I7815" t="s">
        <v>50</v>
      </c>
      <c r="J7815" t="str">
        <f>_xlfn.XLOOKUP(Table1_1[[#This Row],[Analyte]],[1]analyte_order!$B:$B,[1]analyte_order!$C:$C)</f>
        <v>30334-69-1</v>
      </c>
      <c r="K7815">
        <f>_xlfn.XLOOKUP(Table1_1[[#This Row],[CAS_rn]],[1]analyte_order!$C:$C,[1]analyte_order!$E:$E)</f>
        <v>51</v>
      </c>
      <c r="L7815" s="3">
        <v>22.6</v>
      </c>
    </row>
    <row r="7816" spans="1:12" x14ac:dyDescent="0.3">
      <c r="A7816" t="s">
        <v>340</v>
      </c>
      <c r="B7816" s="1">
        <v>44427</v>
      </c>
      <c r="C7816" s="1" t="str">
        <f t="shared" si="122"/>
        <v>21231</v>
      </c>
      <c r="D7816" t="s">
        <v>324</v>
      </c>
      <c r="E7816" t="s">
        <v>325</v>
      </c>
      <c r="F7816" t="s">
        <v>326</v>
      </c>
      <c r="I7816" t="s">
        <v>51</v>
      </c>
      <c r="J7816" t="str">
        <f>_xlfn.XLOOKUP(Table1_1[[#This Row],[Analyte]],[1]analyte_order!$B:$B,[1]analyte_order!$C:$C)</f>
        <v>41997-13-1</v>
      </c>
      <c r="K7816">
        <f>_xlfn.XLOOKUP(Table1_1[[#This Row],[CAS_rn]],[1]analyte_order!$C:$C,[1]analyte_order!$E:$E)</f>
        <v>52</v>
      </c>
      <c r="L7816" s="3">
        <v>102</v>
      </c>
    </row>
    <row r="7817" spans="1:12" x14ac:dyDescent="0.3">
      <c r="A7817" t="s">
        <v>340</v>
      </c>
      <c r="B7817" s="1">
        <v>44427</v>
      </c>
      <c r="C7817" s="1" t="str">
        <f t="shared" si="122"/>
        <v>21231</v>
      </c>
      <c r="D7817" t="s">
        <v>324</v>
      </c>
      <c r="E7817" t="s">
        <v>325</v>
      </c>
      <c r="F7817" t="s">
        <v>326</v>
      </c>
      <c r="I7817" t="s">
        <v>52</v>
      </c>
      <c r="J7817" t="str">
        <f>_xlfn.XLOOKUP(Table1_1[[#This Row],[Analyte]],[1]analyte_order!$B:$B,[1]analyte_order!$C:$C)</f>
        <v>423-41-6</v>
      </c>
      <c r="K7817">
        <f>_xlfn.XLOOKUP(Table1_1[[#This Row],[CAS_rn]],[1]analyte_order!$C:$C,[1]analyte_order!$E:$E)</f>
        <v>53</v>
      </c>
      <c r="L7817" s="3">
        <v>5.961441541313317E-2</v>
      </c>
    </row>
    <row r="7818" spans="1:12" x14ac:dyDescent="0.3">
      <c r="A7818" t="s">
        <v>340</v>
      </c>
      <c r="B7818" s="1">
        <v>44427</v>
      </c>
      <c r="C7818" s="1" t="str">
        <f t="shared" si="122"/>
        <v>21231</v>
      </c>
      <c r="D7818" t="s">
        <v>324</v>
      </c>
      <c r="E7818" t="s">
        <v>325</v>
      </c>
      <c r="F7818" t="s">
        <v>326</v>
      </c>
      <c r="I7818" t="s">
        <v>53</v>
      </c>
      <c r="J7818" t="str">
        <f>_xlfn.XLOOKUP(Table1_1[[#This Row],[Analyte]],[1]analyte_order!$B:$B,[1]analyte_order!$C:$C)</f>
        <v>777011-38-8</v>
      </c>
      <c r="K7818">
        <f>_xlfn.XLOOKUP(Table1_1[[#This Row],[CAS_rn]],[1]analyte_order!$C:$C,[1]analyte_order!$E:$E)</f>
        <v>54</v>
      </c>
      <c r="L7818" s="3">
        <v>0.70299999999999996</v>
      </c>
    </row>
    <row r="7819" spans="1:12" x14ac:dyDescent="0.3">
      <c r="A7819" t="s">
        <v>340</v>
      </c>
      <c r="B7819" s="1">
        <v>44427</v>
      </c>
      <c r="C7819" s="1" t="str">
        <f t="shared" si="122"/>
        <v>21231</v>
      </c>
      <c r="D7819" t="s">
        <v>324</v>
      </c>
      <c r="E7819" t="s">
        <v>325</v>
      </c>
      <c r="F7819" t="s">
        <v>326</v>
      </c>
      <c r="I7819" t="s">
        <v>54</v>
      </c>
      <c r="J7819" t="str">
        <f>_xlfn.XLOOKUP(Table1_1[[#This Row],[Analyte]],[1]analyte_order!$B:$B,[1]analyte_order!$C:$C)</f>
        <v>646-83-3</v>
      </c>
      <c r="K7819">
        <f>_xlfn.XLOOKUP(Table1_1[[#This Row],[CAS_rn]],[1]analyte_order!$C:$C,[1]analyte_order!$E:$E)</f>
        <v>55</v>
      </c>
      <c r="L7819" s="3">
        <v>0.246</v>
      </c>
    </row>
    <row r="7820" spans="1:12" x14ac:dyDescent="0.3">
      <c r="A7820" t="s">
        <v>340</v>
      </c>
      <c r="B7820" s="1">
        <v>44427</v>
      </c>
      <c r="C7820" s="1" t="str">
        <f t="shared" si="122"/>
        <v>21231</v>
      </c>
      <c r="D7820" t="s">
        <v>324</v>
      </c>
      <c r="E7820" t="s">
        <v>325</v>
      </c>
      <c r="F7820" t="s">
        <v>326</v>
      </c>
      <c r="I7820" t="s">
        <v>55</v>
      </c>
      <c r="J7820" t="str">
        <f>_xlfn.XLOOKUP(Table1_1[[#This Row],[Analyte]],[1]analyte_order!$B:$B,[1]analyte_order!$C:$C)</f>
        <v>678-41-1</v>
      </c>
      <c r="K7820">
        <f>_xlfn.XLOOKUP(Table1_1[[#This Row],[CAS_rn]],[1]analyte_order!$C:$C,[1]analyte_order!$E:$E)</f>
        <v>56</v>
      </c>
      <c r="L7820" s="3">
        <v>0.10359432684334173</v>
      </c>
    </row>
    <row r="7821" spans="1:12" x14ac:dyDescent="0.3">
      <c r="A7821" t="s">
        <v>340</v>
      </c>
      <c r="B7821" s="1">
        <v>44427</v>
      </c>
      <c r="C7821" s="1" t="str">
        <f t="shared" si="122"/>
        <v>21231</v>
      </c>
      <c r="D7821" t="s">
        <v>324</v>
      </c>
      <c r="E7821" t="s">
        <v>325</v>
      </c>
      <c r="F7821" t="s">
        <v>326</v>
      </c>
      <c r="I7821" t="s">
        <v>56</v>
      </c>
      <c r="J7821" t="str">
        <f>_xlfn.XLOOKUP(Table1_1[[#This Row],[Analyte]],[1]analyte_order!$B:$B,[1]analyte_order!$C:$C)</f>
        <v>2965-52-8</v>
      </c>
      <c r="K7821">
        <f>_xlfn.XLOOKUP(Table1_1[[#This Row],[CAS_rn]],[1]analyte_order!$C:$C,[1]analyte_order!$E:$E)</f>
        <v>57</v>
      </c>
      <c r="L7821" s="3">
        <v>0.13752005500802197</v>
      </c>
    </row>
    <row r="7822" spans="1:12" x14ac:dyDescent="0.3">
      <c r="A7822" t="s">
        <v>341</v>
      </c>
      <c r="B7822" s="1">
        <v>44427</v>
      </c>
      <c r="C7822" s="1" t="str">
        <f t="shared" si="122"/>
        <v>21231</v>
      </c>
      <c r="D7822" t="s">
        <v>324</v>
      </c>
      <c r="E7822" t="s">
        <v>325</v>
      </c>
      <c r="F7822" t="s">
        <v>326</v>
      </c>
      <c r="I7822" t="s">
        <v>7</v>
      </c>
      <c r="J7822" t="str">
        <f>_xlfn.XLOOKUP(Table1_1[[#This Row],[Analyte]],[1]analyte_order!$B:$B,[1]analyte_order!$C:$C)</f>
        <v>375-22-4</v>
      </c>
      <c r="K7822">
        <f>_xlfn.XLOOKUP(Table1_1[[#This Row],[CAS_rn]],[1]analyte_order!$C:$C,[1]analyte_order!$E:$E)</f>
        <v>1</v>
      </c>
      <c r="L7822" s="3">
        <v>2.9156219021517292E-2</v>
      </c>
    </row>
    <row r="7823" spans="1:12" x14ac:dyDescent="0.3">
      <c r="A7823" t="s">
        <v>341</v>
      </c>
      <c r="B7823" s="1">
        <v>44427</v>
      </c>
      <c r="C7823" s="1" t="str">
        <f t="shared" si="122"/>
        <v>21231</v>
      </c>
      <c r="D7823" t="s">
        <v>324</v>
      </c>
      <c r="E7823" t="s">
        <v>325</v>
      </c>
      <c r="F7823" t="s">
        <v>326</v>
      </c>
      <c r="I7823" t="s">
        <v>8</v>
      </c>
      <c r="J7823" t="str">
        <f>_xlfn.XLOOKUP(Table1_1[[#This Row],[Analyte]],[1]analyte_order!$B:$B,[1]analyte_order!$C:$C)</f>
        <v>2706-90-3</v>
      </c>
      <c r="K7823">
        <f>_xlfn.XLOOKUP(Table1_1[[#This Row],[CAS_rn]],[1]analyte_order!$C:$C,[1]analyte_order!$E:$E)</f>
        <v>2</v>
      </c>
      <c r="L7823" s="3">
        <v>5.1500181749518925E-2</v>
      </c>
    </row>
    <row r="7824" spans="1:12" x14ac:dyDescent="0.3">
      <c r="A7824" t="s">
        <v>341</v>
      </c>
      <c r="B7824" s="1">
        <v>44427</v>
      </c>
      <c r="C7824" s="1" t="str">
        <f t="shared" si="122"/>
        <v>21231</v>
      </c>
      <c r="D7824" t="s">
        <v>324</v>
      </c>
      <c r="E7824" t="s">
        <v>325</v>
      </c>
      <c r="F7824" t="s">
        <v>326</v>
      </c>
      <c r="I7824" t="s">
        <v>9</v>
      </c>
      <c r="J7824" t="str">
        <f>_xlfn.XLOOKUP(Table1_1[[#This Row],[Analyte]],[1]analyte_order!$B:$B,[1]analyte_order!$C:$C)</f>
        <v>307-24-4</v>
      </c>
      <c r="K7824">
        <f>_xlfn.XLOOKUP(Table1_1[[#This Row],[CAS_rn]],[1]analyte_order!$C:$C,[1]analyte_order!$E:$E)</f>
        <v>3</v>
      </c>
      <c r="L7824" s="3">
        <v>3.933839147386145E-2</v>
      </c>
    </row>
    <row r="7825" spans="1:12" x14ac:dyDescent="0.3">
      <c r="A7825" t="s">
        <v>341</v>
      </c>
      <c r="B7825" s="1">
        <v>44427</v>
      </c>
      <c r="C7825" s="1" t="str">
        <f t="shared" si="122"/>
        <v>21231</v>
      </c>
      <c r="D7825" t="s">
        <v>324</v>
      </c>
      <c r="E7825" t="s">
        <v>325</v>
      </c>
      <c r="F7825" t="s">
        <v>326</v>
      </c>
      <c r="I7825" t="s">
        <v>10</v>
      </c>
      <c r="J7825" t="str">
        <f>_xlfn.XLOOKUP(Table1_1[[#This Row],[Analyte]],[1]analyte_order!$B:$B,[1]analyte_order!$C:$C)</f>
        <v>375-85-9</v>
      </c>
      <c r="K7825">
        <f>_xlfn.XLOOKUP(Table1_1[[#This Row],[CAS_rn]],[1]analyte_order!$C:$C,[1]analyte_order!$E:$E)</f>
        <v>4</v>
      </c>
      <c r="L7825" s="3">
        <v>2.9156219021517292E-2</v>
      </c>
    </row>
    <row r="7826" spans="1:12" x14ac:dyDescent="0.3">
      <c r="A7826" t="s">
        <v>341</v>
      </c>
      <c r="B7826" s="1">
        <v>44427</v>
      </c>
      <c r="C7826" s="1" t="str">
        <f t="shared" si="122"/>
        <v>21231</v>
      </c>
      <c r="D7826" t="s">
        <v>324</v>
      </c>
      <c r="E7826" t="s">
        <v>325</v>
      </c>
      <c r="F7826" t="s">
        <v>326</v>
      </c>
      <c r="I7826" t="s">
        <v>11</v>
      </c>
      <c r="J7826" t="str">
        <f>_xlfn.XLOOKUP(Table1_1[[#This Row],[Analyte]],[1]analyte_order!$B:$B,[1]analyte_order!$C:$C)</f>
        <v>335-67-1</v>
      </c>
      <c r="K7826">
        <f>_xlfn.XLOOKUP(Table1_1[[#This Row],[CAS_rn]],[1]analyte_order!$C:$C,[1]analyte_order!$E:$E)</f>
        <v>5</v>
      </c>
      <c r="L7826" s="3">
        <v>0.46200000000000002</v>
      </c>
    </row>
    <row r="7827" spans="1:12" x14ac:dyDescent="0.3">
      <c r="A7827" t="s">
        <v>341</v>
      </c>
      <c r="B7827" s="1">
        <v>44427</v>
      </c>
      <c r="C7827" s="1" t="str">
        <f t="shared" si="122"/>
        <v>21231</v>
      </c>
      <c r="D7827" t="s">
        <v>324</v>
      </c>
      <c r="E7827" t="s">
        <v>325</v>
      </c>
      <c r="F7827" t="s">
        <v>326</v>
      </c>
      <c r="I7827" t="s">
        <v>12</v>
      </c>
      <c r="J7827" t="str">
        <f>_xlfn.XLOOKUP(Table1_1[[#This Row],[Analyte]],[1]analyte_order!$B:$B,[1]analyte_order!$C:$C)</f>
        <v>375-95-1</v>
      </c>
      <c r="K7827">
        <f>_xlfn.XLOOKUP(Table1_1[[#This Row],[CAS_rn]],[1]analyte_order!$C:$C,[1]analyte_order!$E:$E)</f>
        <v>6</v>
      </c>
      <c r="L7827" s="3">
        <v>1.37</v>
      </c>
    </row>
    <row r="7828" spans="1:12" x14ac:dyDescent="0.3">
      <c r="A7828" t="s">
        <v>341</v>
      </c>
      <c r="B7828" s="1">
        <v>44427</v>
      </c>
      <c r="C7828" s="1" t="str">
        <f t="shared" si="122"/>
        <v>21231</v>
      </c>
      <c r="D7828" t="s">
        <v>324</v>
      </c>
      <c r="E7828" t="s">
        <v>325</v>
      </c>
      <c r="F7828" t="s">
        <v>326</v>
      </c>
      <c r="I7828" t="s">
        <v>19</v>
      </c>
      <c r="J7828" t="str">
        <f>_xlfn.XLOOKUP(Table1_1[[#This Row],[Analyte]],[1]analyte_order!$B:$B,[1]analyte_order!$C:$C)</f>
        <v>335-76-2</v>
      </c>
      <c r="K7828">
        <f>_xlfn.XLOOKUP(Table1_1[[#This Row],[CAS_rn]],[1]analyte_order!$C:$C,[1]analyte_order!$E:$E)</f>
        <v>7</v>
      </c>
      <c r="L7828" s="3">
        <v>5</v>
      </c>
    </row>
    <row r="7829" spans="1:12" x14ac:dyDescent="0.3">
      <c r="A7829" t="s">
        <v>341</v>
      </c>
      <c r="B7829" s="1">
        <v>44427</v>
      </c>
      <c r="C7829" s="1" t="str">
        <f t="shared" si="122"/>
        <v>21231</v>
      </c>
      <c r="D7829" t="s">
        <v>324</v>
      </c>
      <c r="E7829" t="s">
        <v>325</v>
      </c>
      <c r="F7829" t="s">
        <v>326</v>
      </c>
      <c r="I7829" t="s">
        <v>20</v>
      </c>
      <c r="J7829" t="str">
        <f>_xlfn.XLOOKUP(Table1_1[[#This Row],[Analyte]],[1]analyte_order!$B:$B,[1]analyte_order!$C:$C)</f>
        <v>2058-94-8</v>
      </c>
      <c r="K7829">
        <f>_xlfn.XLOOKUP(Table1_1[[#This Row],[CAS_rn]],[1]analyte_order!$C:$C,[1]analyte_order!$E:$E)</f>
        <v>8</v>
      </c>
      <c r="L7829" s="3">
        <v>8.92</v>
      </c>
    </row>
    <row r="7830" spans="1:12" x14ac:dyDescent="0.3">
      <c r="A7830" t="s">
        <v>341</v>
      </c>
      <c r="B7830" s="1">
        <v>44427</v>
      </c>
      <c r="C7830" s="1" t="str">
        <f t="shared" si="122"/>
        <v>21231</v>
      </c>
      <c r="D7830" t="s">
        <v>324</v>
      </c>
      <c r="E7830" t="s">
        <v>325</v>
      </c>
      <c r="F7830" t="s">
        <v>326</v>
      </c>
      <c r="I7830" t="s">
        <v>21</v>
      </c>
      <c r="J7830" t="str">
        <f>_xlfn.XLOOKUP(Table1_1[[#This Row],[Analyte]],[1]analyte_order!$B:$B,[1]analyte_order!$C:$C)</f>
        <v>307-55-1</v>
      </c>
      <c r="K7830">
        <f>_xlfn.XLOOKUP(Table1_1[[#This Row],[CAS_rn]],[1]analyte_order!$C:$C,[1]analyte_order!$E:$E)</f>
        <v>9</v>
      </c>
      <c r="L7830" s="3">
        <v>29.2</v>
      </c>
    </row>
    <row r="7831" spans="1:12" x14ac:dyDescent="0.3">
      <c r="A7831" t="s">
        <v>341</v>
      </c>
      <c r="B7831" s="1">
        <v>44427</v>
      </c>
      <c r="C7831" s="1" t="str">
        <f t="shared" si="122"/>
        <v>21231</v>
      </c>
      <c r="D7831" t="s">
        <v>324</v>
      </c>
      <c r="E7831" t="s">
        <v>325</v>
      </c>
      <c r="F7831" t="s">
        <v>326</v>
      </c>
      <c r="I7831" t="s">
        <v>22</v>
      </c>
      <c r="J7831" t="str">
        <f>_xlfn.XLOOKUP(Table1_1[[#This Row],[Analyte]],[1]analyte_order!$B:$B,[1]analyte_order!$C:$C)</f>
        <v>72629-94-8</v>
      </c>
      <c r="K7831">
        <f>_xlfn.XLOOKUP(Table1_1[[#This Row],[CAS_rn]],[1]analyte_order!$C:$C,[1]analyte_order!$E:$E)</f>
        <v>10</v>
      </c>
      <c r="L7831" s="3">
        <v>2.36</v>
      </c>
    </row>
    <row r="7832" spans="1:12" x14ac:dyDescent="0.3">
      <c r="A7832" t="s">
        <v>341</v>
      </c>
      <c r="B7832" s="1">
        <v>44427</v>
      </c>
      <c r="C7832" s="1" t="str">
        <f t="shared" si="122"/>
        <v>21231</v>
      </c>
      <c r="D7832" t="s">
        <v>324</v>
      </c>
      <c r="E7832" t="s">
        <v>325</v>
      </c>
      <c r="F7832" t="s">
        <v>326</v>
      </c>
      <c r="I7832" t="s">
        <v>23</v>
      </c>
      <c r="J7832" t="str">
        <f>_xlfn.XLOOKUP(Table1_1[[#This Row],[Analyte]],[1]analyte_order!$B:$B,[1]analyte_order!$C:$C)</f>
        <v>376-06-7</v>
      </c>
      <c r="K7832">
        <f>_xlfn.XLOOKUP(Table1_1[[#This Row],[CAS_rn]],[1]analyte_order!$C:$C,[1]analyte_order!$E:$E)</f>
        <v>11</v>
      </c>
      <c r="L7832" s="3">
        <v>4.83</v>
      </c>
    </row>
    <row r="7833" spans="1:12" x14ac:dyDescent="0.3">
      <c r="A7833" t="s">
        <v>341</v>
      </c>
      <c r="B7833" s="1">
        <v>44427</v>
      </c>
      <c r="C7833" s="1" t="str">
        <f t="shared" si="122"/>
        <v>21231</v>
      </c>
      <c r="D7833" t="s">
        <v>324</v>
      </c>
      <c r="E7833" t="s">
        <v>325</v>
      </c>
      <c r="F7833" t="s">
        <v>326</v>
      </c>
      <c r="I7833" t="s">
        <v>24</v>
      </c>
      <c r="J7833" t="str">
        <f>_xlfn.XLOOKUP(Table1_1[[#This Row],[Analyte]],[1]analyte_order!$B:$B,[1]analyte_order!$C:$C)</f>
        <v>67905-19-5</v>
      </c>
      <c r="K7833">
        <f>_xlfn.XLOOKUP(Table1_1[[#This Row],[CAS_rn]],[1]analyte_order!$C:$C,[1]analyte_order!$E:$E)</f>
        <v>12</v>
      </c>
      <c r="L7833" s="3">
        <v>8.6870964890955749E-2</v>
      </c>
    </row>
    <row r="7834" spans="1:12" x14ac:dyDescent="0.3">
      <c r="A7834" t="s">
        <v>341</v>
      </c>
      <c r="B7834" s="1">
        <v>44427</v>
      </c>
      <c r="C7834" s="1" t="str">
        <f t="shared" si="122"/>
        <v>21231</v>
      </c>
      <c r="D7834" t="s">
        <v>324</v>
      </c>
      <c r="E7834" t="s">
        <v>325</v>
      </c>
      <c r="F7834" t="s">
        <v>326</v>
      </c>
      <c r="I7834" t="s">
        <v>13</v>
      </c>
      <c r="J7834" t="str">
        <f>_xlfn.XLOOKUP(Table1_1[[#This Row],[Analyte]],[1]analyte_order!$B:$B,[1]analyte_order!$C:$C)</f>
        <v>375-73-5</v>
      </c>
      <c r="K7834">
        <f>_xlfn.XLOOKUP(Table1_1[[#This Row],[CAS_rn]],[1]analyte_order!$C:$C,[1]analyte_order!$E:$E)</f>
        <v>14</v>
      </c>
      <c r="L7834" s="3">
        <v>0.54900000000000004</v>
      </c>
    </row>
    <row r="7835" spans="1:12" x14ac:dyDescent="0.3">
      <c r="A7835" t="s">
        <v>341</v>
      </c>
      <c r="B7835" s="1">
        <v>44427</v>
      </c>
      <c r="C7835" s="1" t="str">
        <f t="shared" si="122"/>
        <v>21231</v>
      </c>
      <c r="D7835" t="s">
        <v>324</v>
      </c>
      <c r="E7835" t="s">
        <v>325</v>
      </c>
      <c r="F7835" t="s">
        <v>326</v>
      </c>
      <c r="I7835" t="s">
        <v>14</v>
      </c>
      <c r="J7835" t="str">
        <f>_xlfn.XLOOKUP(Table1_1[[#This Row],[Analyte]],[1]analyte_order!$B:$B,[1]analyte_order!$C:$C)</f>
        <v>2706-91-4</v>
      </c>
      <c r="K7835">
        <f>_xlfn.XLOOKUP(Table1_1[[#This Row],[CAS_rn]],[1]analyte_order!$C:$C,[1]analyte_order!$E:$E)</f>
        <v>15</v>
      </c>
      <c r="L7835" s="3">
        <v>0.28899999999999998</v>
      </c>
    </row>
    <row r="7836" spans="1:12" x14ac:dyDescent="0.3">
      <c r="A7836" t="s">
        <v>341</v>
      </c>
      <c r="B7836" s="1">
        <v>44427</v>
      </c>
      <c r="C7836" s="1" t="str">
        <f t="shared" si="122"/>
        <v>21231</v>
      </c>
      <c r="D7836" t="s">
        <v>324</v>
      </c>
      <c r="E7836" t="s">
        <v>325</v>
      </c>
      <c r="F7836" t="s">
        <v>326</v>
      </c>
      <c r="I7836" t="s">
        <v>15</v>
      </c>
      <c r="J7836" t="str">
        <f>_xlfn.XLOOKUP(Table1_1[[#This Row],[Analyte]],[1]analyte_order!$B:$B,[1]analyte_order!$C:$C)</f>
        <v>355-46-4</v>
      </c>
      <c r="K7836">
        <f>_xlfn.XLOOKUP(Table1_1[[#This Row],[CAS_rn]],[1]analyte_order!$C:$C,[1]analyte_order!$E:$E)</f>
        <v>16</v>
      </c>
      <c r="L7836" s="3">
        <v>19.899999999999999</v>
      </c>
    </row>
    <row r="7837" spans="1:12" x14ac:dyDescent="0.3">
      <c r="A7837" t="s">
        <v>341</v>
      </c>
      <c r="B7837" s="1">
        <v>44427</v>
      </c>
      <c r="C7837" s="1" t="str">
        <f t="shared" si="122"/>
        <v>21231</v>
      </c>
      <c r="D7837" t="s">
        <v>324</v>
      </c>
      <c r="E7837" t="s">
        <v>325</v>
      </c>
      <c r="F7837" t="s">
        <v>326</v>
      </c>
      <c r="I7837" t="s">
        <v>16</v>
      </c>
      <c r="J7837" t="str">
        <f>_xlfn.XLOOKUP(Table1_1[[#This Row],[Analyte]],[1]analyte_order!$B:$B,[1]analyte_order!$C:$C)</f>
        <v>375-92-8</v>
      </c>
      <c r="K7837">
        <f>_xlfn.XLOOKUP(Table1_1[[#This Row],[CAS_rn]],[1]analyte_order!$C:$C,[1]analyte_order!$E:$E)</f>
        <v>17</v>
      </c>
      <c r="L7837" s="3">
        <v>2.09</v>
      </c>
    </row>
    <row r="7838" spans="1:12" x14ac:dyDescent="0.3">
      <c r="A7838" t="s">
        <v>341</v>
      </c>
      <c r="B7838" s="1">
        <v>44427</v>
      </c>
      <c r="C7838" s="1" t="str">
        <f t="shared" si="122"/>
        <v>21231</v>
      </c>
      <c r="D7838" t="s">
        <v>324</v>
      </c>
      <c r="E7838" t="s">
        <v>325</v>
      </c>
      <c r="F7838" t="s">
        <v>326</v>
      </c>
      <c r="I7838" t="s">
        <v>17</v>
      </c>
      <c r="J7838" t="str">
        <f>_xlfn.XLOOKUP(Table1_1[[#This Row],[Analyte]],[1]analyte_order!$B:$B,[1]analyte_order!$C:$C)</f>
        <v>1763-23-1</v>
      </c>
      <c r="K7838">
        <f>_xlfn.XLOOKUP(Table1_1[[#This Row],[CAS_rn]],[1]analyte_order!$C:$C,[1]analyte_order!$E:$E)</f>
        <v>18</v>
      </c>
      <c r="L7838" s="3">
        <v>1960</v>
      </c>
    </row>
    <row r="7839" spans="1:12" x14ac:dyDescent="0.3">
      <c r="A7839" t="s">
        <v>341</v>
      </c>
      <c r="B7839" s="1">
        <v>44427</v>
      </c>
      <c r="C7839" s="1" t="str">
        <f t="shared" si="122"/>
        <v>21231</v>
      </c>
      <c r="D7839" t="s">
        <v>324</v>
      </c>
      <c r="E7839" t="s">
        <v>325</v>
      </c>
      <c r="F7839" t="s">
        <v>326</v>
      </c>
      <c r="I7839" t="s">
        <v>25</v>
      </c>
      <c r="J7839" t="str">
        <f>_xlfn.XLOOKUP(Table1_1[[#This Row],[Analyte]],[1]analyte_order!$B:$B,[1]analyte_order!$C:$C)</f>
        <v>68259-12-1</v>
      </c>
      <c r="K7839">
        <f>_xlfn.XLOOKUP(Table1_1[[#This Row],[CAS_rn]],[1]analyte_order!$C:$C,[1]analyte_order!$E:$E)</f>
        <v>19</v>
      </c>
      <c r="L7839" s="3">
        <v>4.72</v>
      </c>
    </row>
    <row r="7840" spans="1:12" x14ac:dyDescent="0.3">
      <c r="A7840" t="s">
        <v>341</v>
      </c>
      <c r="B7840" s="1">
        <v>44427</v>
      </c>
      <c r="C7840" s="1" t="str">
        <f t="shared" si="122"/>
        <v>21231</v>
      </c>
      <c r="D7840" t="s">
        <v>324</v>
      </c>
      <c r="E7840" t="s">
        <v>325</v>
      </c>
      <c r="F7840" t="s">
        <v>326</v>
      </c>
      <c r="I7840" t="s">
        <v>26</v>
      </c>
      <c r="J7840" t="str">
        <f>_xlfn.XLOOKUP(Table1_1[[#This Row],[Analyte]],[1]analyte_order!$B:$B,[1]analyte_order!$C:$C)</f>
        <v>335-77-3</v>
      </c>
      <c r="K7840">
        <f>_xlfn.XLOOKUP(Table1_1[[#This Row],[CAS_rn]],[1]analyte_order!$C:$C,[1]analyte_order!$E:$E)</f>
        <v>20</v>
      </c>
      <c r="L7840" s="3">
        <v>4.6399999999999997</v>
      </c>
    </row>
    <row r="7841" spans="1:12" x14ac:dyDescent="0.3">
      <c r="A7841" t="s">
        <v>341</v>
      </c>
      <c r="B7841" s="1">
        <v>44427</v>
      </c>
      <c r="C7841" s="1" t="str">
        <f t="shared" si="122"/>
        <v>21231</v>
      </c>
      <c r="D7841" t="s">
        <v>324</v>
      </c>
      <c r="E7841" t="s">
        <v>325</v>
      </c>
      <c r="F7841" t="s">
        <v>326</v>
      </c>
      <c r="I7841" t="s">
        <v>27</v>
      </c>
      <c r="J7841" t="str">
        <f>_xlfn.XLOOKUP(Table1_1[[#This Row],[Analyte]],[1]analyte_order!$B:$B,[1]analyte_order!$C:$C)</f>
        <v>79780-39-5</v>
      </c>
      <c r="K7841">
        <f>_xlfn.XLOOKUP(Table1_1[[#This Row],[CAS_rn]],[1]analyte_order!$C:$C,[1]analyte_order!$E:$E)</f>
        <v>21</v>
      </c>
      <c r="L7841" s="3">
        <v>2.2000000000000002</v>
      </c>
    </row>
    <row r="7842" spans="1:12" x14ac:dyDescent="0.3">
      <c r="A7842" t="s">
        <v>341</v>
      </c>
      <c r="B7842" s="1">
        <v>44427</v>
      </c>
      <c r="C7842" s="1" t="str">
        <f t="shared" si="122"/>
        <v>21231</v>
      </c>
      <c r="D7842" t="s">
        <v>324</v>
      </c>
      <c r="E7842" t="s">
        <v>325</v>
      </c>
      <c r="F7842" t="s">
        <v>326</v>
      </c>
      <c r="I7842" t="s">
        <v>28</v>
      </c>
      <c r="J7842" t="str">
        <f>_xlfn.XLOOKUP(Table1_1[[#This Row],[Analyte]],[1]analyte_order!$B:$B,[1]analyte_order!$C:$C)</f>
        <v>757124-72-4</v>
      </c>
      <c r="K7842">
        <f>_xlfn.XLOOKUP(Table1_1[[#This Row],[CAS_rn]],[1]analyte_order!$C:$C,[1]analyte_order!$E:$E)</f>
        <v>22</v>
      </c>
      <c r="L7842" s="3">
        <v>5.9871458389993588E-2</v>
      </c>
    </row>
    <row r="7843" spans="1:12" x14ac:dyDescent="0.3">
      <c r="A7843" t="s">
        <v>341</v>
      </c>
      <c r="B7843" s="1">
        <v>44427</v>
      </c>
      <c r="C7843" s="1" t="str">
        <f t="shared" si="122"/>
        <v>21231</v>
      </c>
      <c r="D7843" t="s">
        <v>324</v>
      </c>
      <c r="E7843" t="s">
        <v>325</v>
      </c>
      <c r="F7843" t="s">
        <v>326</v>
      </c>
      <c r="I7843" t="s">
        <v>18</v>
      </c>
      <c r="J7843" t="str">
        <f>_xlfn.XLOOKUP(Table1_1[[#This Row],[Analyte]],[1]analyte_order!$B:$B,[1]analyte_order!$C:$C)</f>
        <v>27619-97-2</v>
      </c>
      <c r="K7843">
        <f>_xlfn.XLOOKUP(Table1_1[[#This Row],[CAS_rn]],[1]analyte_order!$C:$C,[1]analyte_order!$E:$E)</f>
        <v>23</v>
      </c>
      <c r="L7843" s="3">
        <v>4.4006695939223864E-2</v>
      </c>
    </row>
    <row r="7844" spans="1:12" x14ac:dyDescent="0.3">
      <c r="A7844" t="s">
        <v>341</v>
      </c>
      <c r="B7844" s="1">
        <v>44427</v>
      </c>
      <c r="C7844" s="1" t="str">
        <f t="shared" si="122"/>
        <v>21231</v>
      </c>
      <c r="D7844" t="s">
        <v>324</v>
      </c>
      <c r="E7844" t="s">
        <v>325</v>
      </c>
      <c r="F7844" t="s">
        <v>326</v>
      </c>
      <c r="I7844" t="s">
        <v>29</v>
      </c>
      <c r="J7844" t="str">
        <f>_xlfn.XLOOKUP(Table1_1[[#This Row],[Analyte]],[1]analyte_order!$B:$B,[1]analyte_order!$C:$C)</f>
        <v>39108-34-4</v>
      </c>
      <c r="K7844">
        <f>_xlfn.XLOOKUP(Table1_1[[#This Row],[CAS_rn]],[1]analyte_order!$C:$C,[1]analyte_order!$E:$E)</f>
        <v>24</v>
      </c>
      <c r="L7844" s="3">
        <v>7.03</v>
      </c>
    </row>
    <row r="7845" spans="1:12" x14ac:dyDescent="0.3">
      <c r="A7845" t="s">
        <v>341</v>
      </c>
      <c r="B7845" s="1">
        <v>44427</v>
      </c>
      <c r="C7845" s="1" t="str">
        <f t="shared" si="122"/>
        <v>21231</v>
      </c>
      <c r="D7845" t="s">
        <v>324</v>
      </c>
      <c r="E7845" t="s">
        <v>325</v>
      </c>
      <c r="F7845" t="s">
        <v>326</v>
      </c>
      <c r="I7845" t="s">
        <v>30</v>
      </c>
      <c r="J7845" t="str">
        <f>_xlfn.XLOOKUP(Table1_1[[#This Row],[Analyte]],[1]analyte_order!$B:$B,[1]analyte_order!$C:$C)</f>
        <v>120226-60-0</v>
      </c>
      <c r="K7845">
        <f>_xlfn.XLOOKUP(Table1_1[[#This Row],[CAS_rn]],[1]analyte_order!$C:$C,[1]analyte_order!$E:$E)</f>
        <v>25</v>
      </c>
      <c r="L7845" s="3">
        <v>0.96399999999999997</v>
      </c>
    </row>
    <row r="7846" spans="1:12" x14ac:dyDescent="0.3">
      <c r="A7846" t="s">
        <v>341</v>
      </c>
      <c r="B7846" s="1">
        <v>44427</v>
      </c>
      <c r="C7846" s="1" t="str">
        <f t="shared" si="122"/>
        <v>21231</v>
      </c>
      <c r="D7846" t="s">
        <v>324</v>
      </c>
      <c r="E7846" t="s">
        <v>325</v>
      </c>
      <c r="F7846" t="s">
        <v>326</v>
      </c>
      <c r="I7846" t="s">
        <v>31</v>
      </c>
      <c r="J7846" t="str">
        <f>_xlfn.XLOOKUP(Table1_1[[#This Row],[Analyte]],[1]analyte_order!$B:$B,[1]analyte_order!$C:$C)</f>
        <v>2355-31-9</v>
      </c>
      <c r="K7846">
        <f>_xlfn.XLOOKUP(Table1_1[[#This Row],[CAS_rn]],[1]analyte_order!$C:$C,[1]analyte_order!$E:$E)</f>
        <v>26</v>
      </c>
      <c r="L7846" s="3">
        <v>7.3331559222257869E-2</v>
      </c>
    </row>
    <row r="7847" spans="1:12" x14ac:dyDescent="0.3">
      <c r="A7847" t="s">
        <v>341</v>
      </c>
      <c r="B7847" s="1">
        <v>44427</v>
      </c>
      <c r="C7847" s="1" t="str">
        <f t="shared" si="122"/>
        <v>21231</v>
      </c>
      <c r="D7847" t="s">
        <v>324</v>
      </c>
      <c r="E7847" t="s">
        <v>325</v>
      </c>
      <c r="F7847" t="s">
        <v>326</v>
      </c>
      <c r="I7847" t="s">
        <v>32</v>
      </c>
      <c r="J7847" t="str">
        <f>_xlfn.XLOOKUP(Table1_1[[#This Row],[Analyte]],[1]analyte_order!$B:$B,[1]analyte_order!$C:$C)</f>
        <v>2991-50-6</v>
      </c>
      <c r="K7847">
        <f>_xlfn.XLOOKUP(Table1_1[[#This Row],[CAS_rn]],[1]analyte_order!$C:$C,[1]analyte_order!$E:$E)</f>
        <v>27</v>
      </c>
      <c r="L7847" s="3">
        <v>6.3268300290250157E-2</v>
      </c>
    </row>
    <row r="7848" spans="1:12" x14ac:dyDescent="0.3">
      <c r="A7848" t="s">
        <v>341</v>
      </c>
      <c r="B7848" s="1">
        <v>44427</v>
      </c>
      <c r="C7848" s="1" t="str">
        <f t="shared" si="122"/>
        <v>21231</v>
      </c>
      <c r="D7848" t="s">
        <v>324</v>
      </c>
      <c r="E7848" t="s">
        <v>325</v>
      </c>
      <c r="F7848" t="s">
        <v>326</v>
      </c>
      <c r="I7848" t="s">
        <v>33</v>
      </c>
      <c r="J7848" t="str">
        <f>_xlfn.XLOOKUP(Table1_1[[#This Row],[Analyte]],[1]analyte_order!$B:$B,[1]analyte_order!$C:$C)</f>
        <v>754-91-6</v>
      </c>
      <c r="K7848">
        <f>_xlfn.XLOOKUP(Table1_1[[#This Row],[CAS_rn]],[1]analyte_order!$C:$C,[1]analyte_order!$E:$E)</f>
        <v>28</v>
      </c>
      <c r="L7848" s="3">
        <v>12.5</v>
      </c>
    </row>
    <row r="7849" spans="1:12" x14ac:dyDescent="0.3">
      <c r="A7849" t="s">
        <v>341</v>
      </c>
      <c r="B7849" s="1">
        <v>44427</v>
      </c>
      <c r="C7849" s="1" t="str">
        <f t="shared" si="122"/>
        <v>21231</v>
      </c>
      <c r="D7849" t="s">
        <v>324</v>
      </c>
      <c r="E7849" t="s">
        <v>325</v>
      </c>
      <c r="F7849" t="s">
        <v>326</v>
      </c>
      <c r="I7849" t="s">
        <v>34</v>
      </c>
      <c r="J7849" t="str">
        <f>_xlfn.XLOOKUP(Table1_1[[#This Row],[Analyte]],[1]analyte_order!$B:$B,[1]analyte_order!$C:$C)</f>
        <v>2806-24-8</v>
      </c>
      <c r="K7849">
        <f>_xlfn.XLOOKUP(Table1_1[[#This Row],[CAS_rn]],[1]analyte_order!$C:$C,[1]analyte_order!$E:$E)</f>
        <v>29</v>
      </c>
      <c r="L7849" s="3">
        <v>5.7454896186658111E-2</v>
      </c>
    </row>
    <row r="7850" spans="1:12" x14ac:dyDescent="0.3">
      <c r="A7850" t="s">
        <v>341</v>
      </c>
      <c r="B7850" s="1">
        <v>44427</v>
      </c>
      <c r="C7850" s="1" t="str">
        <f t="shared" si="122"/>
        <v>21231</v>
      </c>
      <c r="D7850" t="s">
        <v>324</v>
      </c>
      <c r="E7850" t="s">
        <v>325</v>
      </c>
      <c r="F7850" t="s">
        <v>326</v>
      </c>
      <c r="I7850" t="s">
        <v>35</v>
      </c>
      <c r="J7850" t="str">
        <f>_xlfn.XLOOKUP(Table1_1[[#This Row],[Analyte]],[1]analyte_order!$B:$B,[1]analyte_order!$C:$C)</f>
        <v>31506-32-8</v>
      </c>
      <c r="K7850">
        <f>_xlfn.XLOOKUP(Table1_1[[#This Row],[CAS_rn]],[1]analyte_order!$C:$C,[1]analyte_order!$E:$E)</f>
        <v>30</v>
      </c>
      <c r="L7850" s="3">
        <v>5.6153655432969851E-2</v>
      </c>
    </row>
    <row r="7851" spans="1:12" x14ac:dyDescent="0.3">
      <c r="A7851" t="s">
        <v>341</v>
      </c>
      <c r="B7851" s="1">
        <v>44427</v>
      </c>
      <c r="C7851" s="1" t="str">
        <f t="shared" si="122"/>
        <v>21231</v>
      </c>
      <c r="D7851" t="s">
        <v>324</v>
      </c>
      <c r="E7851" t="s">
        <v>325</v>
      </c>
      <c r="F7851" t="s">
        <v>326</v>
      </c>
      <c r="I7851" t="s">
        <v>36</v>
      </c>
      <c r="J7851" t="str">
        <f>_xlfn.XLOOKUP(Table1_1[[#This Row],[Analyte]],[1]analyte_order!$B:$B,[1]analyte_order!$C:$C)</f>
        <v>4151-50-2</v>
      </c>
      <c r="K7851">
        <f>_xlfn.XLOOKUP(Table1_1[[#This Row],[CAS_rn]],[1]analyte_order!$C:$C,[1]analyte_order!$E:$E)</f>
        <v>31</v>
      </c>
      <c r="L7851" s="3">
        <v>8.5060219719371388E-2</v>
      </c>
    </row>
    <row r="7852" spans="1:12" x14ac:dyDescent="0.3">
      <c r="A7852" t="s">
        <v>341</v>
      </c>
      <c r="B7852" s="1">
        <v>44427</v>
      </c>
      <c r="C7852" s="1" t="str">
        <f t="shared" si="122"/>
        <v>21231</v>
      </c>
      <c r="D7852" t="s">
        <v>324</v>
      </c>
      <c r="E7852" t="s">
        <v>325</v>
      </c>
      <c r="F7852" t="s">
        <v>326</v>
      </c>
      <c r="I7852" t="s">
        <v>37</v>
      </c>
      <c r="J7852" t="str">
        <f>_xlfn.XLOOKUP(Table1_1[[#This Row],[Analyte]],[1]analyte_order!$B:$B,[1]analyte_order!$C:$C)</f>
        <v>13252-13-6</v>
      </c>
      <c r="K7852">
        <f>_xlfn.XLOOKUP(Table1_1[[#This Row],[CAS_rn]],[1]analyte_order!$C:$C,[1]analyte_order!$E:$E)</f>
        <v>34</v>
      </c>
      <c r="L7852" s="3">
        <v>0.10460001785599744</v>
      </c>
    </row>
    <row r="7853" spans="1:12" x14ac:dyDescent="0.3">
      <c r="A7853" t="s">
        <v>341</v>
      </c>
      <c r="B7853" s="1">
        <v>44427</v>
      </c>
      <c r="C7853" s="1" t="str">
        <f t="shared" si="122"/>
        <v>21231</v>
      </c>
      <c r="D7853" t="s">
        <v>324</v>
      </c>
      <c r="E7853" t="s">
        <v>325</v>
      </c>
      <c r="F7853" t="s">
        <v>326</v>
      </c>
      <c r="I7853" t="s">
        <v>38</v>
      </c>
      <c r="J7853" t="str">
        <f>_xlfn.XLOOKUP(Table1_1[[#This Row],[Analyte]],[1]analyte_order!$B:$B,[1]analyte_order!$C:$C)</f>
        <v>919005-14-4</v>
      </c>
      <c r="K7853">
        <f>_xlfn.XLOOKUP(Table1_1[[#This Row],[CAS_rn]],[1]analyte_order!$C:$C,[1]analyte_order!$E:$E)</f>
        <v>35</v>
      </c>
      <c r="L7853" s="3">
        <v>7.289054755379322E-2</v>
      </c>
    </row>
    <row r="7854" spans="1:12" x14ac:dyDescent="0.3">
      <c r="A7854" t="s">
        <v>341</v>
      </c>
      <c r="B7854" s="1">
        <v>44427</v>
      </c>
      <c r="C7854" s="1" t="str">
        <f t="shared" si="122"/>
        <v>21231</v>
      </c>
      <c r="D7854" t="s">
        <v>324</v>
      </c>
      <c r="E7854" t="s">
        <v>325</v>
      </c>
      <c r="F7854" t="s">
        <v>326</v>
      </c>
      <c r="I7854" t="s">
        <v>39</v>
      </c>
      <c r="J7854" t="str">
        <f>_xlfn.XLOOKUP(Table1_1[[#This Row],[Analyte]],[1]analyte_order!$B:$B,[1]analyte_order!$C:$C)</f>
        <v>756426-58-1</v>
      </c>
      <c r="K7854">
        <f>_xlfn.XLOOKUP(Table1_1[[#This Row],[CAS_rn]],[1]analyte_order!$C:$C,[1]analyte_order!$E:$E)</f>
        <v>36</v>
      </c>
      <c r="L7854" s="3">
        <v>5.0593812993906348E-2</v>
      </c>
    </row>
    <row r="7855" spans="1:12" x14ac:dyDescent="0.3">
      <c r="A7855" t="s">
        <v>341</v>
      </c>
      <c r="B7855" s="1">
        <v>44427</v>
      </c>
      <c r="C7855" s="1" t="str">
        <f t="shared" si="122"/>
        <v>21231</v>
      </c>
      <c r="D7855" t="s">
        <v>324</v>
      </c>
      <c r="E7855" t="s">
        <v>325</v>
      </c>
      <c r="F7855" t="s">
        <v>326</v>
      </c>
      <c r="I7855" t="s">
        <v>40</v>
      </c>
      <c r="J7855" t="str">
        <f>_xlfn.XLOOKUP(Table1_1[[#This Row],[Analyte]],[1]analyte_order!$B:$B,[1]analyte_order!$C:$C)</f>
        <v>763051-92-9</v>
      </c>
      <c r="K7855">
        <f>_xlfn.XLOOKUP(Table1_1[[#This Row],[CAS_rn]],[1]analyte_order!$C:$C,[1]analyte_order!$E:$E)</f>
        <v>37</v>
      </c>
      <c r="L7855" s="3">
        <v>5.7437062317190507E-2</v>
      </c>
    </row>
    <row r="7856" spans="1:12" x14ac:dyDescent="0.3">
      <c r="A7856" t="s">
        <v>341</v>
      </c>
      <c r="B7856" s="1">
        <v>44427</v>
      </c>
      <c r="C7856" s="1" t="str">
        <f t="shared" si="122"/>
        <v>21231</v>
      </c>
      <c r="D7856" t="s">
        <v>324</v>
      </c>
      <c r="E7856" t="s">
        <v>325</v>
      </c>
      <c r="F7856" t="s">
        <v>326</v>
      </c>
      <c r="I7856" t="s">
        <v>41</v>
      </c>
      <c r="J7856" t="str">
        <f>_xlfn.XLOOKUP(Table1_1[[#This Row],[Analyte]],[1]analyte_order!$B:$B,[1]analyte_order!$C:$C)</f>
        <v>356-02-5</v>
      </c>
      <c r="K7856">
        <f>_xlfn.XLOOKUP(Table1_1[[#This Row],[CAS_rn]],[1]analyte_order!$C:$C,[1]analyte_order!$E:$E)</f>
        <v>38</v>
      </c>
      <c r="L7856" s="3">
        <v>8.4078433619307252E-2</v>
      </c>
    </row>
    <row r="7857" spans="1:12" x14ac:dyDescent="0.3">
      <c r="A7857" t="s">
        <v>341</v>
      </c>
      <c r="B7857" s="1">
        <v>44427</v>
      </c>
      <c r="C7857" s="1" t="str">
        <f t="shared" si="122"/>
        <v>21231</v>
      </c>
      <c r="D7857" t="s">
        <v>324</v>
      </c>
      <c r="E7857" t="s">
        <v>325</v>
      </c>
      <c r="F7857" t="s">
        <v>326</v>
      </c>
      <c r="I7857" t="s">
        <v>42</v>
      </c>
      <c r="J7857" t="str">
        <f>_xlfn.XLOOKUP(Table1_1[[#This Row],[Analyte]],[1]analyte_order!$B:$B,[1]analyte_order!$C:$C)</f>
        <v>914637-49-3</v>
      </c>
      <c r="K7857">
        <f>_xlfn.XLOOKUP(Table1_1[[#This Row],[CAS_rn]],[1]analyte_order!$C:$C,[1]analyte_order!$E:$E)</f>
        <v>39</v>
      </c>
      <c r="L7857" s="3">
        <v>5.5007234047466325E-2</v>
      </c>
    </row>
    <row r="7858" spans="1:12" x14ac:dyDescent="0.3">
      <c r="A7858" t="s">
        <v>341</v>
      </c>
      <c r="B7858" s="1">
        <v>44427</v>
      </c>
      <c r="C7858" s="1" t="str">
        <f t="shared" si="122"/>
        <v>21231</v>
      </c>
      <c r="D7858" t="s">
        <v>324</v>
      </c>
      <c r="E7858" t="s">
        <v>325</v>
      </c>
      <c r="F7858" t="s">
        <v>326</v>
      </c>
      <c r="I7858" t="s">
        <v>43</v>
      </c>
      <c r="J7858" t="str">
        <f>_xlfn.XLOOKUP(Table1_1[[#This Row],[Analyte]],[1]analyte_order!$B:$B,[1]analyte_order!$C:$C)</f>
        <v>812-70-4</v>
      </c>
      <c r="K7858">
        <f>_xlfn.XLOOKUP(Table1_1[[#This Row],[CAS_rn]],[1]analyte_order!$C:$C,[1]analyte_order!$E:$E)</f>
        <v>40</v>
      </c>
      <c r="L7858" s="3">
        <v>2</v>
      </c>
    </row>
    <row r="7859" spans="1:12" x14ac:dyDescent="0.3">
      <c r="A7859" t="s">
        <v>341</v>
      </c>
      <c r="B7859" s="1">
        <v>44427</v>
      </c>
      <c r="C7859" s="1" t="str">
        <f t="shared" si="122"/>
        <v>21231</v>
      </c>
      <c r="D7859" t="s">
        <v>324</v>
      </c>
      <c r="E7859" t="s">
        <v>325</v>
      </c>
      <c r="F7859" t="s">
        <v>326</v>
      </c>
      <c r="I7859" t="s">
        <v>44</v>
      </c>
      <c r="J7859" t="str">
        <f>_xlfn.XLOOKUP(Table1_1[[#This Row],[Analyte]],[1]analyte_order!$B:$B,[1]analyte_order!$C:$C)</f>
        <v>53826-12-3</v>
      </c>
      <c r="K7859">
        <f>_xlfn.XLOOKUP(Table1_1[[#This Row],[CAS_rn]],[1]analyte_order!$C:$C,[1]analyte_order!$E:$E)</f>
        <v>41</v>
      </c>
      <c r="L7859" s="3">
        <v>3.38</v>
      </c>
    </row>
    <row r="7860" spans="1:12" x14ac:dyDescent="0.3">
      <c r="A7860" t="s">
        <v>341</v>
      </c>
      <c r="B7860" s="1">
        <v>44427</v>
      </c>
      <c r="C7860" s="1" t="str">
        <f t="shared" si="122"/>
        <v>21231</v>
      </c>
      <c r="D7860" t="s">
        <v>324</v>
      </c>
      <c r="E7860" t="s">
        <v>325</v>
      </c>
      <c r="F7860" t="s">
        <v>326</v>
      </c>
      <c r="I7860" t="s">
        <v>45</v>
      </c>
      <c r="J7860" t="str">
        <f>_xlfn.XLOOKUP(Table1_1[[#This Row],[Analyte]],[1]analyte_order!$B:$B,[1]analyte_order!$C:$C)</f>
        <v>27854-31-5</v>
      </c>
      <c r="K7860">
        <f>_xlfn.XLOOKUP(Table1_1[[#This Row],[CAS_rn]],[1]analyte_order!$C:$C,[1]analyte_order!$E:$E)</f>
        <v>42</v>
      </c>
      <c r="L7860" s="3">
        <v>1.19</v>
      </c>
    </row>
    <row r="7861" spans="1:12" x14ac:dyDescent="0.3">
      <c r="A7861" t="s">
        <v>341</v>
      </c>
      <c r="B7861" s="1">
        <v>44427</v>
      </c>
      <c r="C7861" s="1" t="str">
        <f t="shared" si="122"/>
        <v>21231</v>
      </c>
      <c r="D7861" t="s">
        <v>324</v>
      </c>
      <c r="E7861" t="s">
        <v>325</v>
      </c>
      <c r="F7861" t="s">
        <v>326</v>
      </c>
      <c r="I7861" t="s">
        <v>46</v>
      </c>
      <c r="J7861" t="str">
        <f>_xlfn.XLOOKUP(Table1_1[[#This Row],[Analyte]],[1]analyte_order!$B:$B,[1]analyte_order!$C:$C)</f>
        <v>53826-13-4</v>
      </c>
      <c r="K7861">
        <f>_xlfn.XLOOKUP(Table1_1[[#This Row],[CAS_rn]],[1]analyte_order!$C:$C,[1]analyte_order!$E:$E)</f>
        <v>43</v>
      </c>
      <c r="L7861" s="3">
        <v>0.10876672894964722</v>
      </c>
    </row>
    <row r="7862" spans="1:12" x14ac:dyDescent="0.3">
      <c r="A7862" t="s">
        <v>341</v>
      </c>
      <c r="B7862" s="1">
        <v>44427</v>
      </c>
      <c r="C7862" s="1" t="str">
        <f t="shared" si="122"/>
        <v>21231</v>
      </c>
      <c r="D7862" t="s">
        <v>324</v>
      </c>
      <c r="E7862" t="s">
        <v>325</v>
      </c>
      <c r="F7862" t="s">
        <v>326</v>
      </c>
      <c r="I7862" t="s">
        <v>47</v>
      </c>
      <c r="J7862" t="str">
        <f>_xlfn.XLOOKUP(Table1_1[[#This Row],[Analyte]],[1]analyte_order!$B:$B,[1]analyte_order!$C:$C)</f>
        <v>161094-75-3</v>
      </c>
      <c r="K7862">
        <f>_xlfn.XLOOKUP(Table1_1[[#This Row],[CAS_rn]],[1]analyte_order!$C:$C,[1]analyte_order!$E:$E)</f>
        <v>44</v>
      </c>
      <c r="L7862" s="3">
        <v>5.7233406330981389E-2</v>
      </c>
    </row>
    <row r="7863" spans="1:12" x14ac:dyDescent="0.3">
      <c r="A7863" t="s">
        <v>341</v>
      </c>
      <c r="B7863" s="1">
        <v>44427</v>
      </c>
      <c r="C7863" s="1" t="str">
        <f t="shared" si="122"/>
        <v>21231</v>
      </c>
      <c r="D7863" t="s">
        <v>324</v>
      </c>
      <c r="E7863" t="s">
        <v>325</v>
      </c>
      <c r="F7863" t="s">
        <v>326</v>
      </c>
      <c r="I7863" t="s">
        <v>48</v>
      </c>
      <c r="J7863" t="str">
        <f>_xlfn.XLOOKUP(Table1_1[[#This Row],[Analyte]],[1]analyte_order!$B:$B,[1]analyte_order!$C:$C)</f>
        <v>70887-84-2</v>
      </c>
      <c r="K7863">
        <f>_xlfn.XLOOKUP(Table1_1[[#This Row],[CAS_rn]],[1]analyte_order!$C:$C,[1]analyte_order!$E:$E)</f>
        <v>45</v>
      </c>
      <c r="L7863" s="3">
        <v>4.4048088010102633E-2</v>
      </c>
    </row>
    <row r="7864" spans="1:12" x14ac:dyDescent="0.3">
      <c r="A7864" t="s">
        <v>341</v>
      </c>
      <c r="B7864" s="1">
        <v>44427</v>
      </c>
      <c r="C7864" s="1" t="str">
        <f t="shared" si="122"/>
        <v>21231</v>
      </c>
      <c r="D7864" t="s">
        <v>324</v>
      </c>
      <c r="E7864" t="s">
        <v>325</v>
      </c>
      <c r="F7864" t="s">
        <v>326</v>
      </c>
      <c r="I7864" t="s">
        <v>49</v>
      </c>
      <c r="J7864" t="str">
        <f>_xlfn.XLOOKUP(Table1_1[[#This Row],[Analyte]],[1]analyte_order!$B:$B,[1]analyte_order!$C:$C)</f>
        <v>57677-95-9</v>
      </c>
      <c r="K7864">
        <f>_xlfn.XLOOKUP(Table1_1[[#This Row],[CAS_rn]],[1]analyte_order!$C:$C,[1]analyte_order!$E:$E)</f>
        <v>46</v>
      </c>
      <c r="L7864" s="3">
        <v>7.7594096993264916E-2</v>
      </c>
    </row>
    <row r="7865" spans="1:12" x14ac:dyDescent="0.3">
      <c r="A7865" t="s">
        <v>341</v>
      </c>
      <c r="B7865" s="1">
        <v>44427</v>
      </c>
      <c r="C7865" s="1" t="str">
        <f t="shared" si="122"/>
        <v>21231</v>
      </c>
      <c r="D7865" t="s">
        <v>324</v>
      </c>
      <c r="E7865" t="s">
        <v>325</v>
      </c>
      <c r="F7865" t="s">
        <v>326</v>
      </c>
      <c r="I7865" t="s">
        <v>50</v>
      </c>
      <c r="J7865" t="str">
        <f>_xlfn.XLOOKUP(Table1_1[[#This Row],[Analyte]],[1]analyte_order!$B:$B,[1]analyte_order!$C:$C)</f>
        <v>30334-69-1</v>
      </c>
      <c r="K7865">
        <f>_xlfn.XLOOKUP(Table1_1[[#This Row],[CAS_rn]],[1]analyte_order!$C:$C,[1]analyte_order!$E:$E)</f>
        <v>51</v>
      </c>
      <c r="L7865" s="3">
        <v>15.6</v>
      </c>
    </row>
    <row r="7866" spans="1:12" x14ac:dyDescent="0.3">
      <c r="A7866" t="s">
        <v>341</v>
      </c>
      <c r="B7866" s="1">
        <v>44427</v>
      </c>
      <c r="C7866" s="1" t="str">
        <f t="shared" si="122"/>
        <v>21231</v>
      </c>
      <c r="D7866" t="s">
        <v>324</v>
      </c>
      <c r="E7866" t="s">
        <v>325</v>
      </c>
      <c r="F7866" t="s">
        <v>326</v>
      </c>
      <c r="I7866" t="s">
        <v>51</v>
      </c>
      <c r="J7866" t="str">
        <f>_xlfn.XLOOKUP(Table1_1[[#This Row],[Analyte]],[1]analyte_order!$B:$B,[1]analyte_order!$C:$C)</f>
        <v>41997-13-1</v>
      </c>
      <c r="K7866">
        <f>_xlfn.XLOOKUP(Table1_1[[#This Row],[CAS_rn]],[1]analyte_order!$C:$C,[1]analyte_order!$E:$E)</f>
        <v>52</v>
      </c>
      <c r="L7866" s="3">
        <v>80.599999999999994</v>
      </c>
    </row>
    <row r="7867" spans="1:12" x14ac:dyDescent="0.3">
      <c r="A7867" t="s">
        <v>341</v>
      </c>
      <c r="B7867" s="1">
        <v>44427</v>
      </c>
      <c r="C7867" s="1" t="str">
        <f t="shared" si="122"/>
        <v>21231</v>
      </c>
      <c r="D7867" t="s">
        <v>324</v>
      </c>
      <c r="E7867" t="s">
        <v>325</v>
      </c>
      <c r="F7867" t="s">
        <v>326</v>
      </c>
      <c r="I7867" t="s">
        <v>52</v>
      </c>
      <c r="J7867" t="str">
        <f>_xlfn.XLOOKUP(Table1_1[[#This Row],[Analyte]],[1]analyte_order!$B:$B,[1]analyte_order!$C:$C)</f>
        <v>423-41-6</v>
      </c>
      <c r="K7867">
        <f>_xlfn.XLOOKUP(Table1_1[[#This Row],[CAS_rn]],[1]analyte_order!$C:$C,[1]analyte_order!$E:$E)</f>
        <v>53</v>
      </c>
      <c r="L7867" s="3">
        <v>5.5612079206221937E-2</v>
      </c>
    </row>
    <row r="7868" spans="1:12" x14ac:dyDescent="0.3">
      <c r="A7868" t="s">
        <v>341</v>
      </c>
      <c r="B7868" s="1">
        <v>44427</v>
      </c>
      <c r="C7868" s="1" t="str">
        <f t="shared" si="122"/>
        <v>21231</v>
      </c>
      <c r="D7868" t="s">
        <v>324</v>
      </c>
      <c r="E7868" t="s">
        <v>325</v>
      </c>
      <c r="F7868" t="s">
        <v>326</v>
      </c>
      <c r="I7868" t="s">
        <v>53</v>
      </c>
      <c r="J7868" t="str">
        <f>_xlfn.XLOOKUP(Table1_1[[#This Row],[Analyte]],[1]analyte_order!$B:$B,[1]analyte_order!$C:$C)</f>
        <v>777011-38-8</v>
      </c>
      <c r="K7868">
        <f>_xlfn.XLOOKUP(Table1_1[[#This Row],[CAS_rn]],[1]analyte_order!$C:$C,[1]analyte_order!$E:$E)</f>
        <v>54</v>
      </c>
      <c r="L7868" s="3">
        <v>0.44800000000000001</v>
      </c>
    </row>
    <row r="7869" spans="1:12" x14ac:dyDescent="0.3">
      <c r="A7869" t="s">
        <v>341</v>
      </c>
      <c r="B7869" s="1">
        <v>44427</v>
      </c>
      <c r="C7869" s="1" t="str">
        <f t="shared" si="122"/>
        <v>21231</v>
      </c>
      <c r="D7869" t="s">
        <v>324</v>
      </c>
      <c r="E7869" t="s">
        <v>325</v>
      </c>
      <c r="F7869" t="s">
        <v>326</v>
      </c>
      <c r="I7869" t="s">
        <v>54</v>
      </c>
      <c r="J7869" t="str">
        <f>_xlfn.XLOOKUP(Table1_1[[#This Row],[Analyte]],[1]analyte_order!$B:$B,[1]analyte_order!$C:$C)</f>
        <v>646-83-3</v>
      </c>
      <c r="K7869">
        <f>_xlfn.XLOOKUP(Table1_1[[#This Row],[CAS_rn]],[1]analyte_order!$C:$C,[1]analyte_order!$E:$E)</f>
        <v>55</v>
      </c>
      <c r="L7869" s="3">
        <v>0.21199999999999999</v>
      </c>
    </row>
    <row r="7870" spans="1:12" x14ac:dyDescent="0.3">
      <c r="A7870" t="s">
        <v>341</v>
      </c>
      <c r="B7870" s="1">
        <v>44427</v>
      </c>
      <c r="C7870" s="1" t="str">
        <f t="shared" si="122"/>
        <v>21231</v>
      </c>
      <c r="D7870" t="s">
        <v>324</v>
      </c>
      <c r="E7870" t="s">
        <v>325</v>
      </c>
      <c r="F7870" t="s">
        <v>326</v>
      </c>
      <c r="I7870" t="s">
        <v>55</v>
      </c>
      <c r="J7870" t="str">
        <f>_xlfn.XLOOKUP(Table1_1[[#This Row],[Analyte]],[1]analyte_order!$B:$B,[1]analyte_order!$C:$C)</f>
        <v>678-41-1</v>
      </c>
      <c r="K7870">
        <f>_xlfn.XLOOKUP(Table1_1[[#This Row],[CAS_rn]],[1]analyte_order!$C:$C,[1]analyte_order!$E:$E)</f>
        <v>56</v>
      </c>
      <c r="L7870" s="3">
        <v>9.6639308962475939E-2</v>
      </c>
    </row>
    <row r="7871" spans="1:12" x14ac:dyDescent="0.3">
      <c r="A7871" t="s">
        <v>341</v>
      </c>
      <c r="B7871" s="1">
        <v>44427</v>
      </c>
      <c r="C7871" s="1" t="str">
        <f t="shared" si="122"/>
        <v>21231</v>
      </c>
      <c r="D7871" t="s">
        <v>324</v>
      </c>
      <c r="E7871" t="s">
        <v>325</v>
      </c>
      <c r="F7871" t="s">
        <v>326</v>
      </c>
      <c r="I7871" t="s">
        <v>56</v>
      </c>
      <c r="J7871" t="str">
        <f>_xlfn.XLOOKUP(Table1_1[[#This Row],[Analyte]],[1]analyte_order!$B:$B,[1]analyte_order!$C:$C)</f>
        <v>2965-52-8</v>
      </c>
      <c r="K7871">
        <f>_xlfn.XLOOKUP(Table1_1[[#This Row],[CAS_rn]],[1]analyte_order!$C:$C,[1]analyte_order!$E:$E)</f>
        <v>57</v>
      </c>
      <c r="L7871" s="3">
        <v>0.12828736369467605</v>
      </c>
    </row>
    <row r="7872" spans="1:12" x14ac:dyDescent="0.3">
      <c r="A7872" t="s">
        <v>342</v>
      </c>
      <c r="B7872" s="1">
        <v>44427</v>
      </c>
      <c r="C7872" s="1" t="str">
        <f t="shared" si="122"/>
        <v>21231</v>
      </c>
      <c r="D7872" t="s">
        <v>324</v>
      </c>
      <c r="E7872" t="s">
        <v>325</v>
      </c>
      <c r="F7872" t="s">
        <v>326</v>
      </c>
      <c r="I7872" t="s">
        <v>7</v>
      </c>
      <c r="J7872" t="str">
        <f>_xlfn.XLOOKUP(Table1_1[[#This Row],[Analyte]],[1]analyte_order!$B:$B,[1]analyte_order!$C:$C)</f>
        <v>375-22-4</v>
      </c>
      <c r="K7872">
        <f>_xlfn.XLOOKUP(Table1_1[[#This Row],[CAS_rn]],[1]analyte_order!$C:$C,[1]analyte_order!$E:$E)</f>
        <v>1</v>
      </c>
      <c r="L7872" s="3">
        <v>2.7045544697270205E-2</v>
      </c>
    </row>
    <row r="7873" spans="1:12" x14ac:dyDescent="0.3">
      <c r="A7873" t="s">
        <v>342</v>
      </c>
      <c r="B7873" s="1">
        <v>44427</v>
      </c>
      <c r="C7873" s="1" t="str">
        <f t="shared" si="122"/>
        <v>21231</v>
      </c>
      <c r="D7873" t="s">
        <v>324</v>
      </c>
      <c r="E7873" t="s">
        <v>325</v>
      </c>
      <c r="F7873" t="s">
        <v>326</v>
      </c>
      <c r="I7873" t="s">
        <v>8</v>
      </c>
      <c r="J7873" t="str">
        <f>_xlfn.XLOOKUP(Table1_1[[#This Row],[Analyte]],[1]analyte_order!$B:$B,[1]analyte_order!$C:$C)</f>
        <v>2706-90-3</v>
      </c>
      <c r="K7873">
        <f>_xlfn.XLOOKUP(Table1_1[[#This Row],[CAS_rn]],[1]analyte_order!$C:$C,[1]analyte_order!$E:$E)</f>
        <v>2</v>
      </c>
      <c r="L7873" s="3">
        <v>4.7771985331713611E-2</v>
      </c>
    </row>
    <row r="7874" spans="1:12" x14ac:dyDescent="0.3">
      <c r="A7874" t="s">
        <v>342</v>
      </c>
      <c r="B7874" s="1">
        <v>44427</v>
      </c>
      <c r="C7874" s="1" t="str">
        <f t="shared" ref="C7874:C7937" si="123">TEXT(B7874,"yy")&amp;TEXT((B7874-DATEVALUE("1/1/"&amp;TEXT(B7874,"yy"))+1),"000")</f>
        <v>21231</v>
      </c>
      <c r="D7874" t="s">
        <v>324</v>
      </c>
      <c r="E7874" t="s">
        <v>325</v>
      </c>
      <c r="F7874" t="s">
        <v>326</v>
      </c>
      <c r="I7874" t="s">
        <v>9</v>
      </c>
      <c r="J7874" t="str">
        <f>_xlfn.XLOOKUP(Table1_1[[#This Row],[Analyte]],[1]analyte_order!$B:$B,[1]analyte_order!$C:$C)</f>
        <v>307-24-4</v>
      </c>
      <c r="K7874">
        <f>_xlfn.XLOOKUP(Table1_1[[#This Row],[CAS_rn]],[1]analyte_order!$C:$C,[1]analyte_order!$E:$E)</f>
        <v>3</v>
      </c>
      <c r="L7874" s="3">
        <v>3.6490610258478787E-2</v>
      </c>
    </row>
    <row r="7875" spans="1:12" x14ac:dyDescent="0.3">
      <c r="A7875" t="s">
        <v>342</v>
      </c>
      <c r="B7875" s="1">
        <v>44427</v>
      </c>
      <c r="C7875" s="1" t="str">
        <f t="shared" si="123"/>
        <v>21231</v>
      </c>
      <c r="D7875" t="s">
        <v>324</v>
      </c>
      <c r="E7875" t="s">
        <v>325</v>
      </c>
      <c r="F7875" t="s">
        <v>326</v>
      </c>
      <c r="I7875" t="s">
        <v>10</v>
      </c>
      <c r="J7875" t="str">
        <f>_xlfn.XLOOKUP(Table1_1[[#This Row],[Analyte]],[1]analyte_order!$B:$B,[1]analyte_order!$C:$C)</f>
        <v>375-85-9</v>
      </c>
      <c r="K7875">
        <f>_xlfn.XLOOKUP(Table1_1[[#This Row],[CAS_rn]],[1]analyte_order!$C:$C,[1]analyte_order!$E:$E)</f>
        <v>4</v>
      </c>
      <c r="L7875" s="3">
        <v>2.7045544697270205E-2</v>
      </c>
    </row>
    <row r="7876" spans="1:12" x14ac:dyDescent="0.3">
      <c r="A7876" t="s">
        <v>342</v>
      </c>
      <c r="B7876" s="1">
        <v>44427</v>
      </c>
      <c r="C7876" s="1" t="str">
        <f t="shared" si="123"/>
        <v>21231</v>
      </c>
      <c r="D7876" t="s">
        <v>324</v>
      </c>
      <c r="E7876" t="s">
        <v>325</v>
      </c>
      <c r="F7876" t="s">
        <v>326</v>
      </c>
      <c r="I7876" t="s">
        <v>11</v>
      </c>
      <c r="J7876" t="str">
        <f>_xlfn.XLOOKUP(Table1_1[[#This Row],[Analyte]],[1]analyte_order!$B:$B,[1]analyte_order!$C:$C)</f>
        <v>335-67-1</v>
      </c>
      <c r="K7876">
        <f>_xlfn.XLOOKUP(Table1_1[[#This Row],[CAS_rn]],[1]analyte_order!$C:$C,[1]analyte_order!$E:$E)</f>
        <v>5</v>
      </c>
      <c r="L7876" s="3">
        <v>0.307</v>
      </c>
    </row>
    <row r="7877" spans="1:12" x14ac:dyDescent="0.3">
      <c r="A7877" t="s">
        <v>342</v>
      </c>
      <c r="B7877" s="1">
        <v>44427</v>
      </c>
      <c r="C7877" s="1" t="str">
        <f t="shared" si="123"/>
        <v>21231</v>
      </c>
      <c r="D7877" t="s">
        <v>324</v>
      </c>
      <c r="E7877" t="s">
        <v>325</v>
      </c>
      <c r="F7877" t="s">
        <v>326</v>
      </c>
      <c r="I7877" t="s">
        <v>12</v>
      </c>
      <c r="J7877" t="str">
        <f>_xlfn.XLOOKUP(Table1_1[[#This Row],[Analyte]],[1]analyte_order!$B:$B,[1]analyte_order!$C:$C)</f>
        <v>375-95-1</v>
      </c>
      <c r="K7877">
        <f>_xlfn.XLOOKUP(Table1_1[[#This Row],[CAS_rn]],[1]analyte_order!$C:$C,[1]analyte_order!$E:$E)</f>
        <v>6</v>
      </c>
      <c r="L7877" s="3">
        <v>2.02</v>
      </c>
    </row>
    <row r="7878" spans="1:12" x14ac:dyDescent="0.3">
      <c r="A7878" t="s">
        <v>342</v>
      </c>
      <c r="B7878" s="1">
        <v>44427</v>
      </c>
      <c r="C7878" s="1" t="str">
        <f t="shared" si="123"/>
        <v>21231</v>
      </c>
      <c r="D7878" t="s">
        <v>324</v>
      </c>
      <c r="E7878" t="s">
        <v>325</v>
      </c>
      <c r="F7878" t="s">
        <v>326</v>
      </c>
      <c r="I7878" t="s">
        <v>19</v>
      </c>
      <c r="J7878" t="str">
        <f>_xlfn.XLOOKUP(Table1_1[[#This Row],[Analyte]],[1]analyte_order!$B:$B,[1]analyte_order!$C:$C)</f>
        <v>335-76-2</v>
      </c>
      <c r="K7878">
        <f>_xlfn.XLOOKUP(Table1_1[[#This Row],[CAS_rn]],[1]analyte_order!$C:$C,[1]analyte_order!$E:$E)</f>
        <v>7</v>
      </c>
      <c r="L7878" s="3">
        <v>4.58</v>
      </c>
    </row>
    <row r="7879" spans="1:12" x14ac:dyDescent="0.3">
      <c r="A7879" t="s">
        <v>342</v>
      </c>
      <c r="B7879" s="1">
        <v>44427</v>
      </c>
      <c r="C7879" s="1" t="str">
        <f t="shared" si="123"/>
        <v>21231</v>
      </c>
      <c r="D7879" t="s">
        <v>324</v>
      </c>
      <c r="E7879" t="s">
        <v>325</v>
      </c>
      <c r="F7879" t="s">
        <v>326</v>
      </c>
      <c r="I7879" t="s">
        <v>20</v>
      </c>
      <c r="J7879" t="str">
        <f>_xlfn.XLOOKUP(Table1_1[[#This Row],[Analyte]],[1]analyte_order!$B:$B,[1]analyte_order!$C:$C)</f>
        <v>2058-94-8</v>
      </c>
      <c r="K7879">
        <f>_xlfn.XLOOKUP(Table1_1[[#This Row],[CAS_rn]],[1]analyte_order!$C:$C,[1]analyte_order!$E:$E)</f>
        <v>8</v>
      </c>
      <c r="L7879" s="3">
        <v>11.2</v>
      </c>
    </row>
    <row r="7880" spans="1:12" x14ac:dyDescent="0.3">
      <c r="A7880" t="s">
        <v>342</v>
      </c>
      <c r="B7880" s="1">
        <v>44427</v>
      </c>
      <c r="C7880" s="1" t="str">
        <f t="shared" si="123"/>
        <v>21231</v>
      </c>
      <c r="D7880" t="s">
        <v>324</v>
      </c>
      <c r="E7880" t="s">
        <v>325</v>
      </c>
      <c r="F7880" t="s">
        <v>326</v>
      </c>
      <c r="I7880" t="s">
        <v>21</v>
      </c>
      <c r="J7880" t="str">
        <f>_xlfn.XLOOKUP(Table1_1[[#This Row],[Analyte]],[1]analyte_order!$B:$B,[1]analyte_order!$C:$C)</f>
        <v>307-55-1</v>
      </c>
      <c r="K7880">
        <f>_xlfn.XLOOKUP(Table1_1[[#This Row],[CAS_rn]],[1]analyte_order!$C:$C,[1]analyte_order!$E:$E)</f>
        <v>9</v>
      </c>
      <c r="L7880" s="3">
        <v>40.200000000000003</v>
      </c>
    </row>
    <row r="7881" spans="1:12" x14ac:dyDescent="0.3">
      <c r="A7881" t="s">
        <v>342</v>
      </c>
      <c r="B7881" s="1">
        <v>44427</v>
      </c>
      <c r="C7881" s="1" t="str">
        <f t="shared" si="123"/>
        <v>21231</v>
      </c>
      <c r="D7881" t="s">
        <v>324</v>
      </c>
      <c r="E7881" t="s">
        <v>325</v>
      </c>
      <c r="F7881" t="s">
        <v>326</v>
      </c>
      <c r="I7881" t="s">
        <v>22</v>
      </c>
      <c r="J7881" t="str">
        <f>_xlfn.XLOOKUP(Table1_1[[#This Row],[Analyte]],[1]analyte_order!$B:$B,[1]analyte_order!$C:$C)</f>
        <v>72629-94-8</v>
      </c>
      <c r="K7881">
        <f>_xlfn.XLOOKUP(Table1_1[[#This Row],[CAS_rn]],[1]analyte_order!$C:$C,[1]analyte_order!$E:$E)</f>
        <v>10</v>
      </c>
      <c r="L7881" s="3">
        <v>7.29</v>
      </c>
    </row>
    <row r="7882" spans="1:12" x14ac:dyDescent="0.3">
      <c r="A7882" t="s">
        <v>342</v>
      </c>
      <c r="B7882" s="1">
        <v>44427</v>
      </c>
      <c r="C7882" s="1" t="str">
        <f t="shared" si="123"/>
        <v>21231</v>
      </c>
      <c r="D7882" t="s">
        <v>324</v>
      </c>
      <c r="E7882" t="s">
        <v>325</v>
      </c>
      <c r="F7882" t="s">
        <v>326</v>
      </c>
      <c r="I7882" t="s">
        <v>23</v>
      </c>
      <c r="J7882" t="str">
        <f>_xlfn.XLOOKUP(Table1_1[[#This Row],[Analyte]],[1]analyte_order!$B:$B,[1]analyte_order!$C:$C)</f>
        <v>376-06-7</v>
      </c>
      <c r="K7882">
        <f>_xlfn.XLOOKUP(Table1_1[[#This Row],[CAS_rn]],[1]analyte_order!$C:$C,[1]analyte_order!$E:$E)</f>
        <v>11</v>
      </c>
      <c r="L7882" s="3">
        <v>5.51</v>
      </c>
    </row>
    <row r="7883" spans="1:12" x14ac:dyDescent="0.3">
      <c r="A7883" t="s">
        <v>342</v>
      </c>
      <c r="B7883" s="1">
        <v>44427</v>
      </c>
      <c r="C7883" s="1" t="str">
        <f t="shared" si="123"/>
        <v>21231</v>
      </c>
      <c r="D7883" t="s">
        <v>324</v>
      </c>
      <c r="E7883" t="s">
        <v>325</v>
      </c>
      <c r="F7883" t="s">
        <v>326</v>
      </c>
      <c r="I7883" t="s">
        <v>24</v>
      </c>
      <c r="J7883" t="str">
        <f>_xlfn.XLOOKUP(Table1_1[[#This Row],[Analyte]],[1]analyte_order!$B:$B,[1]analyte_order!$C:$C)</f>
        <v>67905-19-5</v>
      </c>
      <c r="K7883">
        <f>_xlfn.XLOOKUP(Table1_1[[#This Row],[CAS_rn]],[1]analyte_order!$C:$C,[1]analyte_order!$E:$E)</f>
        <v>12</v>
      </c>
      <c r="L7883" s="3">
        <v>8.0582209995041648E-2</v>
      </c>
    </row>
    <row r="7884" spans="1:12" x14ac:dyDescent="0.3">
      <c r="A7884" t="s">
        <v>342</v>
      </c>
      <c r="B7884" s="1">
        <v>44427</v>
      </c>
      <c r="C7884" s="1" t="str">
        <f t="shared" si="123"/>
        <v>21231</v>
      </c>
      <c r="D7884" t="s">
        <v>324</v>
      </c>
      <c r="E7884" t="s">
        <v>325</v>
      </c>
      <c r="F7884" t="s">
        <v>326</v>
      </c>
      <c r="I7884" t="s">
        <v>13</v>
      </c>
      <c r="J7884" t="str">
        <f>_xlfn.XLOOKUP(Table1_1[[#This Row],[Analyte]],[1]analyte_order!$B:$B,[1]analyte_order!$C:$C)</f>
        <v>375-73-5</v>
      </c>
      <c r="K7884">
        <f>_xlfn.XLOOKUP(Table1_1[[#This Row],[CAS_rn]],[1]analyte_order!$C:$C,[1]analyte_order!$E:$E)</f>
        <v>14</v>
      </c>
      <c r="L7884" s="3">
        <v>4.6018624422352238E-2</v>
      </c>
    </row>
    <row r="7885" spans="1:12" x14ac:dyDescent="0.3">
      <c r="A7885" t="s">
        <v>342</v>
      </c>
      <c r="B7885" s="1">
        <v>44427</v>
      </c>
      <c r="C7885" s="1" t="str">
        <f t="shared" si="123"/>
        <v>21231</v>
      </c>
      <c r="D7885" t="s">
        <v>324</v>
      </c>
      <c r="E7885" t="s">
        <v>325</v>
      </c>
      <c r="F7885" t="s">
        <v>326</v>
      </c>
      <c r="I7885" t="s">
        <v>14</v>
      </c>
      <c r="J7885" t="str">
        <f>_xlfn.XLOOKUP(Table1_1[[#This Row],[Analyte]],[1]analyte_order!$B:$B,[1]analyte_order!$C:$C)</f>
        <v>2706-91-4</v>
      </c>
      <c r="K7885">
        <f>_xlfn.XLOOKUP(Table1_1[[#This Row],[CAS_rn]],[1]analyte_order!$C:$C,[1]analyte_order!$E:$E)</f>
        <v>15</v>
      </c>
      <c r="L7885" s="3">
        <v>0.29799999999999999</v>
      </c>
    </row>
    <row r="7886" spans="1:12" x14ac:dyDescent="0.3">
      <c r="A7886" t="s">
        <v>342</v>
      </c>
      <c r="B7886" s="1">
        <v>44427</v>
      </c>
      <c r="C7886" s="1" t="str">
        <f t="shared" si="123"/>
        <v>21231</v>
      </c>
      <c r="D7886" t="s">
        <v>324</v>
      </c>
      <c r="E7886" t="s">
        <v>325</v>
      </c>
      <c r="F7886" t="s">
        <v>326</v>
      </c>
      <c r="I7886" t="s">
        <v>15</v>
      </c>
      <c r="J7886" t="str">
        <f>_xlfn.XLOOKUP(Table1_1[[#This Row],[Analyte]],[1]analyte_order!$B:$B,[1]analyte_order!$C:$C)</f>
        <v>355-46-4</v>
      </c>
      <c r="K7886">
        <f>_xlfn.XLOOKUP(Table1_1[[#This Row],[CAS_rn]],[1]analyte_order!$C:$C,[1]analyte_order!$E:$E)</f>
        <v>16</v>
      </c>
      <c r="L7886" s="3">
        <v>24.8</v>
      </c>
    </row>
    <row r="7887" spans="1:12" x14ac:dyDescent="0.3">
      <c r="A7887" t="s">
        <v>342</v>
      </c>
      <c r="B7887" s="1">
        <v>44427</v>
      </c>
      <c r="C7887" s="1" t="str">
        <f t="shared" si="123"/>
        <v>21231</v>
      </c>
      <c r="D7887" t="s">
        <v>324</v>
      </c>
      <c r="E7887" t="s">
        <v>325</v>
      </c>
      <c r="F7887" t="s">
        <v>326</v>
      </c>
      <c r="I7887" t="s">
        <v>16</v>
      </c>
      <c r="J7887" t="str">
        <f>_xlfn.XLOOKUP(Table1_1[[#This Row],[Analyte]],[1]analyte_order!$B:$B,[1]analyte_order!$C:$C)</f>
        <v>375-92-8</v>
      </c>
      <c r="K7887">
        <f>_xlfn.XLOOKUP(Table1_1[[#This Row],[CAS_rn]],[1]analyte_order!$C:$C,[1]analyte_order!$E:$E)</f>
        <v>17</v>
      </c>
      <c r="L7887" s="3">
        <v>2.21</v>
      </c>
    </row>
    <row r="7888" spans="1:12" x14ac:dyDescent="0.3">
      <c r="A7888" t="s">
        <v>342</v>
      </c>
      <c r="B7888" s="1">
        <v>44427</v>
      </c>
      <c r="C7888" s="1" t="str">
        <f t="shared" si="123"/>
        <v>21231</v>
      </c>
      <c r="D7888" t="s">
        <v>324</v>
      </c>
      <c r="E7888" t="s">
        <v>325</v>
      </c>
      <c r="F7888" t="s">
        <v>326</v>
      </c>
      <c r="I7888" t="s">
        <v>17</v>
      </c>
      <c r="J7888" t="str">
        <f>_xlfn.XLOOKUP(Table1_1[[#This Row],[Analyte]],[1]analyte_order!$B:$B,[1]analyte_order!$C:$C)</f>
        <v>1763-23-1</v>
      </c>
      <c r="K7888">
        <f>_xlfn.XLOOKUP(Table1_1[[#This Row],[CAS_rn]],[1]analyte_order!$C:$C,[1]analyte_order!$E:$E)</f>
        <v>18</v>
      </c>
      <c r="L7888" s="3">
        <v>627</v>
      </c>
    </row>
    <row r="7889" spans="1:12" x14ac:dyDescent="0.3">
      <c r="A7889" t="s">
        <v>342</v>
      </c>
      <c r="B7889" s="1">
        <v>44427</v>
      </c>
      <c r="C7889" s="1" t="str">
        <f t="shared" si="123"/>
        <v>21231</v>
      </c>
      <c r="D7889" t="s">
        <v>324</v>
      </c>
      <c r="E7889" t="s">
        <v>325</v>
      </c>
      <c r="F7889" t="s">
        <v>326</v>
      </c>
      <c r="I7889" t="s">
        <v>25</v>
      </c>
      <c r="J7889" t="str">
        <f>_xlfn.XLOOKUP(Table1_1[[#This Row],[Analyte]],[1]analyte_order!$B:$B,[1]analyte_order!$C:$C)</f>
        <v>68259-12-1</v>
      </c>
      <c r="K7889">
        <f>_xlfn.XLOOKUP(Table1_1[[#This Row],[CAS_rn]],[1]analyte_order!$C:$C,[1]analyte_order!$E:$E)</f>
        <v>19</v>
      </c>
      <c r="L7889" s="3">
        <v>7.75</v>
      </c>
    </row>
    <row r="7890" spans="1:12" x14ac:dyDescent="0.3">
      <c r="A7890" t="s">
        <v>342</v>
      </c>
      <c r="B7890" s="1">
        <v>44427</v>
      </c>
      <c r="C7890" s="1" t="str">
        <f t="shared" si="123"/>
        <v>21231</v>
      </c>
      <c r="D7890" t="s">
        <v>324</v>
      </c>
      <c r="E7890" t="s">
        <v>325</v>
      </c>
      <c r="F7890" t="s">
        <v>326</v>
      </c>
      <c r="I7890" t="s">
        <v>26</v>
      </c>
      <c r="J7890" t="str">
        <f>_xlfn.XLOOKUP(Table1_1[[#This Row],[Analyte]],[1]analyte_order!$B:$B,[1]analyte_order!$C:$C)</f>
        <v>335-77-3</v>
      </c>
      <c r="K7890">
        <f>_xlfn.XLOOKUP(Table1_1[[#This Row],[CAS_rn]],[1]analyte_order!$C:$C,[1]analyte_order!$E:$E)</f>
        <v>20</v>
      </c>
      <c r="L7890" s="3">
        <v>8.75</v>
      </c>
    </row>
    <row r="7891" spans="1:12" x14ac:dyDescent="0.3">
      <c r="A7891" t="s">
        <v>342</v>
      </c>
      <c r="B7891" s="1">
        <v>44427</v>
      </c>
      <c r="C7891" s="1" t="str">
        <f t="shared" si="123"/>
        <v>21231</v>
      </c>
      <c r="D7891" t="s">
        <v>324</v>
      </c>
      <c r="E7891" t="s">
        <v>325</v>
      </c>
      <c r="F7891" t="s">
        <v>326</v>
      </c>
      <c r="I7891" t="s">
        <v>27</v>
      </c>
      <c r="J7891" t="str">
        <f>_xlfn.XLOOKUP(Table1_1[[#This Row],[Analyte]],[1]analyte_order!$B:$B,[1]analyte_order!$C:$C)</f>
        <v>79780-39-5</v>
      </c>
      <c r="K7891">
        <f>_xlfn.XLOOKUP(Table1_1[[#This Row],[CAS_rn]],[1]analyte_order!$C:$C,[1]analyte_order!$E:$E)</f>
        <v>21</v>
      </c>
      <c r="L7891" s="3">
        <v>4.46</v>
      </c>
    </row>
    <row r="7892" spans="1:12" x14ac:dyDescent="0.3">
      <c r="A7892" t="s">
        <v>342</v>
      </c>
      <c r="B7892" s="1">
        <v>44427</v>
      </c>
      <c r="C7892" s="1" t="str">
        <f t="shared" si="123"/>
        <v>21231</v>
      </c>
      <c r="D7892" t="s">
        <v>324</v>
      </c>
      <c r="E7892" t="s">
        <v>325</v>
      </c>
      <c r="F7892" t="s">
        <v>326</v>
      </c>
      <c r="I7892" t="s">
        <v>28</v>
      </c>
      <c r="J7892" t="str">
        <f>_xlfn.XLOOKUP(Table1_1[[#This Row],[Analyte]],[1]analyte_order!$B:$B,[1]analyte_order!$C:$C)</f>
        <v>757124-72-4</v>
      </c>
      <c r="K7892">
        <f>_xlfn.XLOOKUP(Table1_1[[#This Row],[CAS_rn]],[1]analyte_order!$C:$C,[1]analyte_order!$E:$E)</f>
        <v>22</v>
      </c>
      <c r="L7892" s="3">
        <v>5.5537249284014274E-2</v>
      </c>
    </row>
    <row r="7893" spans="1:12" x14ac:dyDescent="0.3">
      <c r="A7893" t="s">
        <v>342</v>
      </c>
      <c r="B7893" s="1">
        <v>44427</v>
      </c>
      <c r="C7893" s="1" t="str">
        <f t="shared" si="123"/>
        <v>21231</v>
      </c>
      <c r="D7893" t="s">
        <v>324</v>
      </c>
      <c r="E7893" t="s">
        <v>325</v>
      </c>
      <c r="F7893" t="s">
        <v>326</v>
      </c>
      <c r="I7893" t="s">
        <v>18</v>
      </c>
      <c r="J7893" t="str">
        <f>_xlfn.XLOOKUP(Table1_1[[#This Row],[Analyte]],[1]analyte_order!$B:$B,[1]analyte_order!$C:$C)</f>
        <v>27619-97-2</v>
      </c>
      <c r="K7893">
        <f>_xlfn.XLOOKUP(Table1_1[[#This Row],[CAS_rn]],[1]analyte_order!$C:$C,[1]analyte_order!$E:$E)</f>
        <v>23</v>
      </c>
      <c r="L7893" s="3">
        <v>4.0820967256594599E-2</v>
      </c>
    </row>
    <row r="7894" spans="1:12" x14ac:dyDescent="0.3">
      <c r="A7894" t="s">
        <v>342</v>
      </c>
      <c r="B7894" s="1">
        <v>44427</v>
      </c>
      <c r="C7894" s="1" t="str">
        <f t="shared" si="123"/>
        <v>21231</v>
      </c>
      <c r="D7894" t="s">
        <v>324</v>
      </c>
      <c r="E7894" t="s">
        <v>325</v>
      </c>
      <c r="F7894" t="s">
        <v>326</v>
      </c>
      <c r="I7894" t="s">
        <v>29</v>
      </c>
      <c r="J7894" t="str">
        <f>_xlfn.XLOOKUP(Table1_1[[#This Row],[Analyte]],[1]analyte_order!$B:$B,[1]analyte_order!$C:$C)</f>
        <v>39108-34-4</v>
      </c>
      <c r="K7894">
        <f>_xlfn.XLOOKUP(Table1_1[[#This Row],[CAS_rn]],[1]analyte_order!$C:$C,[1]analyte_order!$E:$E)</f>
        <v>24</v>
      </c>
      <c r="L7894" s="3">
        <v>8.1300000000000008</v>
      </c>
    </row>
    <row r="7895" spans="1:12" x14ac:dyDescent="0.3">
      <c r="A7895" t="s">
        <v>342</v>
      </c>
      <c r="B7895" s="1">
        <v>44427</v>
      </c>
      <c r="C7895" s="1" t="str">
        <f t="shared" si="123"/>
        <v>21231</v>
      </c>
      <c r="D7895" t="s">
        <v>324</v>
      </c>
      <c r="E7895" t="s">
        <v>325</v>
      </c>
      <c r="F7895" t="s">
        <v>326</v>
      </c>
      <c r="I7895" t="s">
        <v>30</v>
      </c>
      <c r="J7895" t="str">
        <f>_xlfn.XLOOKUP(Table1_1[[#This Row],[Analyte]],[1]analyte_order!$B:$B,[1]analyte_order!$C:$C)</f>
        <v>120226-60-0</v>
      </c>
      <c r="K7895">
        <f>_xlfn.XLOOKUP(Table1_1[[#This Row],[CAS_rn]],[1]analyte_order!$C:$C,[1]analyte_order!$E:$E)</f>
        <v>25</v>
      </c>
      <c r="L7895" s="3">
        <v>1.45</v>
      </c>
    </row>
    <row r="7896" spans="1:12" x14ac:dyDescent="0.3">
      <c r="A7896" t="s">
        <v>342</v>
      </c>
      <c r="B7896" s="1">
        <v>44427</v>
      </c>
      <c r="C7896" s="1" t="str">
        <f t="shared" si="123"/>
        <v>21231</v>
      </c>
      <c r="D7896" t="s">
        <v>324</v>
      </c>
      <c r="E7896" t="s">
        <v>325</v>
      </c>
      <c r="F7896" t="s">
        <v>326</v>
      </c>
      <c r="I7896" t="s">
        <v>31</v>
      </c>
      <c r="J7896" t="str">
        <f>_xlfn.XLOOKUP(Table1_1[[#This Row],[Analyte]],[1]analyte_order!$B:$B,[1]analyte_order!$C:$C)</f>
        <v>2355-31-9</v>
      </c>
      <c r="K7896">
        <f>_xlfn.XLOOKUP(Table1_1[[#This Row],[CAS_rn]],[1]analyte_order!$C:$C,[1]analyte_order!$E:$E)</f>
        <v>26</v>
      </c>
      <c r="L7896" s="3">
        <v>6.8022947735521616E-2</v>
      </c>
    </row>
    <row r="7897" spans="1:12" x14ac:dyDescent="0.3">
      <c r="A7897" t="s">
        <v>342</v>
      </c>
      <c r="B7897" s="1">
        <v>44427</v>
      </c>
      <c r="C7897" s="1" t="str">
        <f t="shared" si="123"/>
        <v>21231</v>
      </c>
      <c r="D7897" t="s">
        <v>324</v>
      </c>
      <c r="E7897" t="s">
        <v>325</v>
      </c>
      <c r="F7897" t="s">
        <v>326</v>
      </c>
      <c r="I7897" t="s">
        <v>32</v>
      </c>
      <c r="J7897" t="str">
        <f>_xlfn.XLOOKUP(Table1_1[[#This Row],[Analyte]],[1]analyte_order!$B:$B,[1]analyte_order!$C:$C)</f>
        <v>2991-50-6</v>
      </c>
      <c r="K7897">
        <f>_xlfn.XLOOKUP(Table1_1[[#This Row],[CAS_rn]],[1]analyte_order!$C:$C,[1]analyte_order!$E:$E)</f>
        <v>27</v>
      </c>
      <c r="L7897" s="3">
        <v>5.8688187318028565E-2</v>
      </c>
    </row>
    <row r="7898" spans="1:12" x14ac:dyDescent="0.3">
      <c r="A7898" t="s">
        <v>342</v>
      </c>
      <c r="B7898" s="1">
        <v>44427</v>
      </c>
      <c r="C7898" s="1" t="str">
        <f t="shared" si="123"/>
        <v>21231</v>
      </c>
      <c r="D7898" t="s">
        <v>324</v>
      </c>
      <c r="E7898" t="s">
        <v>325</v>
      </c>
      <c r="F7898" t="s">
        <v>326</v>
      </c>
      <c r="I7898" t="s">
        <v>33</v>
      </c>
      <c r="J7898" t="str">
        <f>_xlfn.XLOOKUP(Table1_1[[#This Row],[Analyte]],[1]analyte_order!$B:$B,[1]analyte_order!$C:$C)</f>
        <v>754-91-6</v>
      </c>
      <c r="K7898">
        <f>_xlfn.XLOOKUP(Table1_1[[#This Row],[CAS_rn]],[1]analyte_order!$C:$C,[1]analyte_order!$E:$E)</f>
        <v>28</v>
      </c>
      <c r="L7898" s="3">
        <v>13.5</v>
      </c>
    </row>
    <row r="7899" spans="1:12" x14ac:dyDescent="0.3">
      <c r="A7899" t="s">
        <v>342</v>
      </c>
      <c r="B7899" s="1">
        <v>44427</v>
      </c>
      <c r="C7899" s="1" t="str">
        <f t="shared" si="123"/>
        <v>21231</v>
      </c>
      <c r="D7899" t="s">
        <v>324</v>
      </c>
      <c r="E7899" t="s">
        <v>325</v>
      </c>
      <c r="F7899" t="s">
        <v>326</v>
      </c>
      <c r="I7899" t="s">
        <v>34</v>
      </c>
      <c r="J7899" t="str">
        <f>_xlfn.XLOOKUP(Table1_1[[#This Row],[Analyte]],[1]analyte_order!$B:$B,[1]analyte_order!$C:$C)</f>
        <v>2806-24-8</v>
      </c>
      <c r="K7899">
        <f>_xlfn.XLOOKUP(Table1_1[[#This Row],[CAS_rn]],[1]analyte_order!$C:$C,[1]analyte_order!$E:$E)</f>
        <v>29</v>
      </c>
      <c r="L7899" s="3">
        <v>5.3295626629313766E-2</v>
      </c>
    </row>
    <row r="7900" spans="1:12" x14ac:dyDescent="0.3">
      <c r="A7900" t="s">
        <v>342</v>
      </c>
      <c r="B7900" s="1">
        <v>44427</v>
      </c>
      <c r="C7900" s="1" t="str">
        <f t="shared" si="123"/>
        <v>21231</v>
      </c>
      <c r="D7900" t="s">
        <v>324</v>
      </c>
      <c r="E7900" t="s">
        <v>325</v>
      </c>
      <c r="F7900" t="s">
        <v>326</v>
      </c>
      <c r="I7900" t="s">
        <v>35</v>
      </c>
      <c r="J7900" t="str">
        <f>_xlfn.XLOOKUP(Table1_1[[#This Row],[Analyte]],[1]analyte_order!$B:$B,[1]analyte_order!$C:$C)</f>
        <v>31506-32-8</v>
      </c>
      <c r="K7900">
        <f>_xlfn.XLOOKUP(Table1_1[[#This Row],[CAS_rn]],[1]analyte_order!$C:$C,[1]analyte_order!$E:$E)</f>
        <v>30</v>
      </c>
      <c r="L7900" s="3">
        <v>5.2088585176517259E-2</v>
      </c>
    </row>
    <row r="7901" spans="1:12" x14ac:dyDescent="0.3">
      <c r="A7901" t="s">
        <v>342</v>
      </c>
      <c r="B7901" s="1">
        <v>44427</v>
      </c>
      <c r="C7901" s="1" t="str">
        <f t="shared" si="123"/>
        <v>21231</v>
      </c>
      <c r="D7901" t="s">
        <v>324</v>
      </c>
      <c r="E7901" t="s">
        <v>325</v>
      </c>
      <c r="F7901" t="s">
        <v>326</v>
      </c>
      <c r="I7901" t="s">
        <v>36</v>
      </c>
      <c r="J7901" t="str">
        <f>_xlfn.XLOOKUP(Table1_1[[#This Row],[Analyte]],[1]analyte_order!$B:$B,[1]analyte_order!$C:$C)</f>
        <v>4151-50-2</v>
      </c>
      <c r="K7901">
        <f>_xlfn.XLOOKUP(Table1_1[[#This Row],[CAS_rn]],[1]analyte_order!$C:$C,[1]analyte_order!$E:$E)</f>
        <v>31</v>
      </c>
      <c r="L7901" s="3">
        <v>7.8902548121281238E-2</v>
      </c>
    </row>
    <row r="7902" spans="1:12" x14ac:dyDescent="0.3">
      <c r="A7902" t="s">
        <v>342</v>
      </c>
      <c r="B7902" s="1">
        <v>44427</v>
      </c>
      <c r="C7902" s="1" t="str">
        <f t="shared" si="123"/>
        <v>21231</v>
      </c>
      <c r="D7902" t="s">
        <v>324</v>
      </c>
      <c r="E7902" t="s">
        <v>325</v>
      </c>
      <c r="F7902" t="s">
        <v>326</v>
      </c>
      <c r="I7902" t="s">
        <v>37</v>
      </c>
      <c r="J7902" t="str">
        <f>_xlfn.XLOOKUP(Table1_1[[#This Row],[Analyte]],[1]analyte_order!$B:$B,[1]analyte_order!$C:$C)</f>
        <v>13252-13-6</v>
      </c>
      <c r="K7902">
        <f>_xlfn.XLOOKUP(Table1_1[[#This Row],[CAS_rn]],[1]analyte_order!$C:$C,[1]analyte_order!$E:$E)</f>
        <v>34</v>
      </c>
      <c r="L7902" s="3">
        <v>9.702782298938914E-2</v>
      </c>
    </row>
    <row r="7903" spans="1:12" x14ac:dyDescent="0.3">
      <c r="A7903" t="s">
        <v>342</v>
      </c>
      <c r="B7903" s="1">
        <v>44427</v>
      </c>
      <c r="C7903" s="1" t="str">
        <f t="shared" si="123"/>
        <v>21231</v>
      </c>
      <c r="D7903" t="s">
        <v>324</v>
      </c>
      <c r="E7903" t="s">
        <v>325</v>
      </c>
      <c r="F7903" t="s">
        <v>326</v>
      </c>
      <c r="I7903" t="s">
        <v>38</v>
      </c>
      <c r="J7903" t="str">
        <f>_xlfn.XLOOKUP(Table1_1[[#This Row],[Analyte]],[1]analyte_order!$B:$B,[1]analyte_order!$C:$C)</f>
        <v>919005-14-4</v>
      </c>
      <c r="K7903">
        <f>_xlfn.XLOOKUP(Table1_1[[#This Row],[CAS_rn]],[1]analyte_order!$C:$C,[1]analyte_order!$E:$E)</f>
        <v>35</v>
      </c>
      <c r="L7903" s="3">
        <v>6.7613861743175518E-2</v>
      </c>
    </row>
    <row r="7904" spans="1:12" x14ac:dyDescent="0.3">
      <c r="A7904" t="s">
        <v>342</v>
      </c>
      <c r="B7904" s="1">
        <v>44427</v>
      </c>
      <c r="C7904" s="1" t="str">
        <f t="shared" si="123"/>
        <v>21231</v>
      </c>
      <c r="D7904" t="s">
        <v>324</v>
      </c>
      <c r="E7904" t="s">
        <v>325</v>
      </c>
      <c r="F7904" t="s">
        <v>326</v>
      </c>
      <c r="I7904" t="s">
        <v>39</v>
      </c>
      <c r="J7904" t="str">
        <f>_xlfn.XLOOKUP(Table1_1[[#This Row],[Analyte]],[1]analyte_order!$B:$B,[1]analyte_order!$C:$C)</f>
        <v>756426-58-1</v>
      </c>
      <c r="K7904">
        <f>_xlfn.XLOOKUP(Table1_1[[#This Row],[CAS_rn]],[1]analyte_order!$C:$C,[1]analyte_order!$E:$E)</f>
        <v>36</v>
      </c>
      <c r="L7904" s="3">
        <v>4.6931230339646968E-2</v>
      </c>
    </row>
    <row r="7905" spans="1:12" x14ac:dyDescent="0.3">
      <c r="A7905" t="s">
        <v>342</v>
      </c>
      <c r="B7905" s="1">
        <v>44427</v>
      </c>
      <c r="C7905" s="1" t="str">
        <f t="shared" si="123"/>
        <v>21231</v>
      </c>
      <c r="D7905" t="s">
        <v>324</v>
      </c>
      <c r="E7905" t="s">
        <v>325</v>
      </c>
      <c r="F7905" t="s">
        <v>326</v>
      </c>
      <c r="I7905" t="s">
        <v>40</v>
      </c>
      <c r="J7905" t="str">
        <f>_xlfn.XLOOKUP(Table1_1[[#This Row],[Analyte]],[1]analyte_order!$B:$B,[1]analyte_order!$C:$C)</f>
        <v>763051-92-9</v>
      </c>
      <c r="K7905">
        <f>_xlfn.XLOOKUP(Table1_1[[#This Row],[CAS_rn]],[1]analyte_order!$C:$C,[1]analyte_order!$E:$E)</f>
        <v>37</v>
      </c>
      <c r="L7905" s="3">
        <v>5.3279083787683458E-2</v>
      </c>
    </row>
    <row r="7906" spans="1:12" x14ac:dyDescent="0.3">
      <c r="A7906" t="s">
        <v>342</v>
      </c>
      <c r="B7906" s="1">
        <v>44427</v>
      </c>
      <c r="C7906" s="1" t="str">
        <f t="shared" si="123"/>
        <v>21231</v>
      </c>
      <c r="D7906" t="s">
        <v>324</v>
      </c>
      <c r="E7906" t="s">
        <v>325</v>
      </c>
      <c r="F7906" t="s">
        <v>326</v>
      </c>
      <c r="I7906" t="s">
        <v>41</v>
      </c>
      <c r="J7906" t="str">
        <f>_xlfn.XLOOKUP(Table1_1[[#This Row],[Analyte]],[1]analyte_order!$B:$B,[1]analyte_order!$C:$C)</f>
        <v>356-02-5</v>
      </c>
      <c r="K7906">
        <f>_xlfn.XLOOKUP(Table1_1[[#This Row],[CAS_rn]],[1]analyte_order!$C:$C,[1]analyte_order!$E:$E)</f>
        <v>38</v>
      </c>
      <c r="L7906" s="3">
        <v>7.7991835390222142E-2</v>
      </c>
    </row>
    <row r="7907" spans="1:12" x14ac:dyDescent="0.3">
      <c r="A7907" t="s">
        <v>342</v>
      </c>
      <c r="B7907" s="1">
        <v>44427</v>
      </c>
      <c r="C7907" s="1" t="str">
        <f t="shared" si="123"/>
        <v>21231</v>
      </c>
      <c r="D7907" t="s">
        <v>324</v>
      </c>
      <c r="E7907" t="s">
        <v>325</v>
      </c>
      <c r="F7907" t="s">
        <v>326</v>
      </c>
      <c r="I7907" t="s">
        <v>42</v>
      </c>
      <c r="J7907" t="str">
        <f>_xlfn.XLOOKUP(Table1_1[[#This Row],[Analyte]],[1]analyte_order!$B:$B,[1]analyte_order!$C:$C)</f>
        <v>914637-49-3</v>
      </c>
      <c r="K7907">
        <f>_xlfn.XLOOKUP(Table1_1[[#This Row],[CAS_rn]],[1]analyte_order!$C:$C,[1]analyte_order!$E:$E)</f>
        <v>39</v>
      </c>
      <c r="L7907" s="3">
        <v>5.102515542245141E-2</v>
      </c>
    </row>
    <row r="7908" spans="1:12" x14ac:dyDescent="0.3">
      <c r="A7908" t="s">
        <v>342</v>
      </c>
      <c r="B7908" s="1">
        <v>44427</v>
      </c>
      <c r="C7908" s="1" t="str">
        <f t="shared" si="123"/>
        <v>21231</v>
      </c>
      <c r="D7908" t="s">
        <v>324</v>
      </c>
      <c r="E7908" t="s">
        <v>325</v>
      </c>
      <c r="F7908" t="s">
        <v>326</v>
      </c>
      <c r="I7908" t="s">
        <v>43</v>
      </c>
      <c r="J7908" t="str">
        <f>_xlfn.XLOOKUP(Table1_1[[#This Row],[Analyte]],[1]analyte_order!$B:$B,[1]analyte_order!$C:$C)</f>
        <v>812-70-4</v>
      </c>
      <c r="K7908">
        <f>_xlfn.XLOOKUP(Table1_1[[#This Row],[CAS_rn]],[1]analyte_order!$C:$C,[1]analyte_order!$E:$E)</f>
        <v>40</v>
      </c>
      <c r="L7908" s="3">
        <v>9.2899999999999991</v>
      </c>
    </row>
    <row r="7909" spans="1:12" x14ac:dyDescent="0.3">
      <c r="A7909" t="s">
        <v>342</v>
      </c>
      <c r="B7909" s="1">
        <v>44427</v>
      </c>
      <c r="C7909" s="1" t="str">
        <f t="shared" si="123"/>
        <v>21231</v>
      </c>
      <c r="D7909" t="s">
        <v>324</v>
      </c>
      <c r="E7909" t="s">
        <v>325</v>
      </c>
      <c r="F7909" t="s">
        <v>326</v>
      </c>
      <c r="I7909" t="s">
        <v>44</v>
      </c>
      <c r="J7909" t="str">
        <f>_xlfn.XLOOKUP(Table1_1[[#This Row],[Analyte]],[1]analyte_order!$B:$B,[1]analyte_order!$C:$C)</f>
        <v>53826-12-3</v>
      </c>
      <c r="K7909">
        <f>_xlfn.XLOOKUP(Table1_1[[#This Row],[CAS_rn]],[1]analyte_order!$C:$C,[1]analyte_order!$E:$E)</f>
        <v>41</v>
      </c>
      <c r="L7909" s="3">
        <v>4.3385567483092032E-2</v>
      </c>
    </row>
    <row r="7910" spans="1:12" x14ac:dyDescent="0.3">
      <c r="A7910" t="s">
        <v>342</v>
      </c>
      <c r="B7910" s="1">
        <v>44427</v>
      </c>
      <c r="C7910" s="1" t="str">
        <f t="shared" si="123"/>
        <v>21231</v>
      </c>
      <c r="D7910" t="s">
        <v>324</v>
      </c>
      <c r="E7910" t="s">
        <v>325</v>
      </c>
      <c r="F7910" t="s">
        <v>326</v>
      </c>
      <c r="I7910" t="s">
        <v>45</v>
      </c>
      <c r="J7910" t="str">
        <f>_xlfn.XLOOKUP(Table1_1[[#This Row],[Analyte]],[1]analyte_order!$B:$B,[1]analyte_order!$C:$C)</f>
        <v>27854-31-5</v>
      </c>
      <c r="K7910">
        <f>_xlfn.XLOOKUP(Table1_1[[#This Row],[CAS_rn]],[1]analyte_order!$C:$C,[1]analyte_order!$E:$E)</f>
        <v>42</v>
      </c>
      <c r="L7910" s="3">
        <v>2.7045544697270205E-2</v>
      </c>
    </row>
    <row r="7911" spans="1:12" x14ac:dyDescent="0.3">
      <c r="A7911" t="s">
        <v>342</v>
      </c>
      <c r="B7911" s="1">
        <v>44427</v>
      </c>
      <c r="C7911" s="1" t="str">
        <f t="shared" si="123"/>
        <v>21231</v>
      </c>
      <c r="D7911" t="s">
        <v>324</v>
      </c>
      <c r="E7911" t="s">
        <v>325</v>
      </c>
      <c r="F7911" t="s">
        <v>326</v>
      </c>
      <c r="I7911" t="s">
        <v>46</v>
      </c>
      <c r="J7911" t="str">
        <f>_xlfn.XLOOKUP(Table1_1[[#This Row],[Analyte]],[1]analyte_order!$B:$B,[1]analyte_order!$C:$C)</f>
        <v>53826-13-4</v>
      </c>
      <c r="K7911">
        <f>_xlfn.XLOOKUP(Table1_1[[#This Row],[CAS_rn]],[1]analyte_order!$C:$C,[1]analyte_order!$E:$E)</f>
        <v>43</v>
      </c>
      <c r="L7911" s="3">
        <v>0.10089289791699722</v>
      </c>
    </row>
    <row r="7912" spans="1:12" x14ac:dyDescent="0.3">
      <c r="A7912" t="s">
        <v>342</v>
      </c>
      <c r="B7912" s="1">
        <v>44427</v>
      </c>
      <c r="C7912" s="1" t="str">
        <f t="shared" si="123"/>
        <v>21231</v>
      </c>
      <c r="D7912" t="s">
        <v>324</v>
      </c>
      <c r="E7912" t="s">
        <v>325</v>
      </c>
      <c r="F7912" t="s">
        <v>326</v>
      </c>
      <c r="I7912" t="s">
        <v>47</v>
      </c>
      <c r="J7912" t="str">
        <f>_xlfn.XLOOKUP(Table1_1[[#This Row],[Analyte]],[1]analyte_order!$B:$B,[1]analyte_order!$C:$C)</f>
        <v>161094-75-3</v>
      </c>
      <c r="K7912">
        <f>_xlfn.XLOOKUP(Table1_1[[#This Row],[CAS_rn]],[1]analyte_order!$C:$C,[1]analyte_order!$E:$E)</f>
        <v>44</v>
      </c>
      <c r="L7912" s="3">
        <v>5.3090170846886157E-2</v>
      </c>
    </row>
    <row r="7913" spans="1:12" x14ac:dyDescent="0.3">
      <c r="A7913" t="s">
        <v>342</v>
      </c>
      <c r="B7913" s="1">
        <v>44427</v>
      </c>
      <c r="C7913" s="1" t="str">
        <f t="shared" si="123"/>
        <v>21231</v>
      </c>
      <c r="D7913" t="s">
        <v>324</v>
      </c>
      <c r="E7913" t="s">
        <v>325</v>
      </c>
      <c r="F7913" t="s">
        <v>326</v>
      </c>
      <c r="I7913" t="s">
        <v>48</v>
      </c>
      <c r="J7913" t="str">
        <f>_xlfn.XLOOKUP(Table1_1[[#This Row],[Analyte]],[1]analyte_order!$B:$B,[1]analyte_order!$C:$C)</f>
        <v>70887-84-2</v>
      </c>
      <c r="K7913">
        <f>_xlfn.XLOOKUP(Table1_1[[#This Row],[CAS_rn]],[1]analyte_order!$C:$C,[1]analyte_order!$E:$E)</f>
        <v>45</v>
      </c>
      <c r="L7913" s="3">
        <v>4.0859362876487504E-2</v>
      </c>
    </row>
    <row r="7914" spans="1:12" x14ac:dyDescent="0.3">
      <c r="A7914" t="s">
        <v>342</v>
      </c>
      <c r="B7914" s="1">
        <v>44427</v>
      </c>
      <c r="C7914" s="1" t="str">
        <f t="shared" si="123"/>
        <v>21231</v>
      </c>
      <c r="D7914" t="s">
        <v>324</v>
      </c>
      <c r="E7914" t="s">
        <v>325</v>
      </c>
      <c r="F7914" t="s">
        <v>326</v>
      </c>
      <c r="I7914" t="s">
        <v>49</v>
      </c>
      <c r="J7914" t="str">
        <f>_xlfn.XLOOKUP(Table1_1[[#This Row],[Analyte]],[1]analyte_order!$B:$B,[1]analyte_order!$C:$C)</f>
        <v>57677-95-9</v>
      </c>
      <c r="K7914">
        <f>_xlfn.XLOOKUP(Table1_1[[#This Row],[CAS_rn]],[1]analyte_order!$C:$C,[1]analyte_order!$E:$E)</f>
        <v>46</v>
      </c>
      <c r="L7914" s="3">
        <v>7.1976912264478388E-2</v>
      </c>
    </row>
    <row r="7915" spans="1:12" x14ac:dyDescent="0.3">
      <c r="A7915" t="s">
        <v>342</v>
      </c>
      <c r="B7915" s="1">
        <v>44427</v>
      </c>
      <c r="C7915" s="1" t="str">
        <f t="shared" si="123"/>
        <v>21231</v>
      </c>
      <c r="D7915" t="s">
        <v>324</v>
      </c>
      <c r="E7915" t="s">
        <v>325</v>
      </c>
      <c r="F7915" t="s">
        <v>326</v>
      </c>
      <c r="I7915" t="s">
        <v>50</v>
      </c>
      <c r="J7915" t="str">
        <f>_xlfn.XLOOKUP(Table1_1[[#This Row],[Analyte]],[1]analyte_order!$B:$B,[1]analyte_order!$C:$C)</f>
        <v>30334-69-1</v>
      </c>
      <c r="K7915">
        <f>_xlfn.XLOOKUP(Table1_1[[#This Row],[CAS_rn]],[1]analyte_order!$C:$C,[1]analyte_order!$E:$E)</f>
        <v>51</v>
      </c>
      <c r="L7915" s="3">
        <v>30.1</v>
      </c>
    </row>
    <row r="7916" spans="1:12" x14ac:dyDescent="0.3">
      <c r="A7916" t="s">
        <v>342</v>
      </c>
      <c r="B7916" s="1">
        <v>44427</v>
      </c>
      <c r="C7916" s="1" t="str">
        <f t="shared" si="123"/>
        <v>21231</v>
      </c>
      <c r="D7916" t="s">
        <v>324</v>
      </c>
      <c r="E7916" t="s">
        <v>325</v>
      </c>
      <c r="F7916" t="s">
        <v>326</v>
      </c>
      <c r="I7916" t="s">
        <v>51</v>
      </c>
      <c r="J7916" t="str">
        <f>_xlfn.XLOOKUP(Table1_1[[#This Row],[Analyte]],[1]analyte_order!$B:$B,[1]analyte_order!$C:$C)</f>
        <v>41997-13-1</v>
      </c>
      <c r="K7916">
        <f>_xlfn.XLOOKUP(Table1_1[[#This Row],[CAS_rn]],[1]analyte_order!$C:$C,[1]analyte_order!$E:$E)</f>
        <v>52</v>
      </c>
      <c r="L7916" s="3">
        <v>37.9</v>
      </c>
    </row>
    <row r="7917" spans="1:12" x14ac:dyDescent="0.3">
      <c r="A7917" t="s">
        <v>342</v>
      </c>
      <c r="B7917" s="1">
        <v>44427</v>
      </c>
      <c r="C7917" s="1" t="str">
        <f t="shared" si="123"/>
        <v>21231</v>
      </c>
      <c r="D7917" t="s">
        <v>324</v>
      </c>
      <c r="E7917" t="s">
        <v>325</v>
      </c>
      <c r="F7917" t="s">
        <v>326</v>
      </c>
      <c r="I7917" t="s">
        <v>52</v>
      </c>
      <c r="J7917" t="str">
        <f>_xlfn.XLOOKUP(Table1_1[[#This Row],[Analyte]],[1]analyte_order!$B:$B,[1]analyte_order!$C:$C)</f>
        <v>423-41-6</v>
      </c>
      <c r="K7917">
        <f>_xlfn.XLOOKUP(Table1_1[[#This Row],[CAS_rn]],[1]analyte_order!$C:$C,[1]analyte_order!$E:$E)</f>
        <v>53</v>
      </c>
      <c r="L7917" s="3">
        <v>5.1586214686136458E-2</v>
      </c>
    </row>
    <row r="7918" spans="1:12" x14ac:dyDescent="0.3">
      <c r="A7918" t="s">
        <v>342</v>
      </c>
      <c r="B7918" s="1">
        <v>44427</v>
      </c>
      <c r="C7918" s="1" t="str">
        <f t="shared" si="123"/>
        <v>21231</v>
      </c>
      <c r="D7918" t="s">
        <v>324</v>
      </c>
      <c r="E7918" t="s">
        <v>325</v>
      </c>
      <c r="F7918" t="s">
        <v>326</v>
      </c>
      <c r="I7918" t="s">
        <v>53</v>
      </c>
      <c r="J7918" t="str">
        <f>_xlfn.XLOOKUP(Table1_1[[#This Row],[Analyte]],[1]analyte_order!$B:$B,[1]analyte_order!$C:$C)</f>
        <v>777011-38-8</v>
      </c>
      <c r="K7918">
        <f>_xlfn.XLOOKUP(Table1_1[[#This Row],[CAS_rn]],[1]analyte_order!$C:$C,[1]analyte_order!$E:$E)</f>
        <v>54</v>
      </c>
      <c r="L7918" s="3">
        <v>0.30199999999999999</v>
      </c>
    </row>
    <row r="7919" spans="1:12" x14ac:dyDescent="0.3">
      <c r="A7919" t="s">
        <v>342</v>
      </c>
      <c r="B7919" s="1">
        <v>44427</v>
      </c>
      <c r="C7919" s="1" t="str">
        <f t="shared" si="123"/>
        <v>21231</v>
      </c>
      <c r="D7919" t="s">
        <v>324</v>
      </c>
      <c r="E7919" t="s">
        <v>325</v>
      </c>
      <c r="F7919" t="s">
        <v>326</v>
      </c>
      <c r="I7919" t="s">
        <v>54</v>
      </c>
      <c r="J7919" t="str">
        <f>_xlfn.XLOOKUP(Table1_1[[#This Row],[Analyte]],[1]analyte_order!$B:$B,[1]analyte_order!$C:$C)</f>
        <v>646-83-3</v>
      </c>
      <c r="K7919">
        <f>_xlfn.XLOOKUP(Table1_1[[#This Row],[CAS_rn]],[1]analyte_order!$C:$C,[1]analyte_order!$E:$E)</f>
        <v>55</v>
      </c>
      <c r="L7919" s="3">
        <v>2.7045544697270205E-2</v>
      </c>
    </row>
    <row r="7920" spans="1:12" x14ac:dyDescent="0.3">
      <c r="A7920" t="s">
        <v>342</v>
      </c>
      <c r="B7920" s="1">
        <v>44427</v>
      </c>
      <c r="C7920" s="1" t="str">
        <f t="shared" si="123"/>
        <v>21231</v>
      </c>
      <c r="D7920" t="s">
        <v>324</v>
      </c>
      <c r="E7920" t="s">
        <v>325</v>
      </c>
      <c r="F7920" t="s">
        <v>326</v>
      </c>
      <c r="I7920" t="s">
        <v>55</v>
      </c>
      <c r="J7920" t="str">
        <f>_xlfn.XLOOKUP(Table1_1[[#This Row],[Analyte]],[1]analyte_order!$B:$B,[1]analyte_order!$C:$C)</f>
        <v>678-41-1</v>
      </c>
      <c r="K7920">
        <f>_xlfn.XLOOKUP(Table1_1[[#This Row],[CAS_rn]],[1]analyte_order!$C:$C,[1]analyte_order!$E:$E)</f>
        <v>56</v>
      </c>
      <c r="L7920" s="3">
        <v>8.9643405001487514E-2</v>
      </c>
    </row>
    <row r="7921" spans="1:12" x14ac:dyDescent="0.3">
      <c r="A7921" t="s">
        <v>342</v>
      </c>
      <c r="B7921" s="1">
        <v>44427</v>
      </c>
      <c r="C7921" s="1" t="str">
        <f t="shared" si="123"/>
        <v>21231</v>
      </c>
      <c r="D7921" t="s">
        <v>324</v>
      </c>
      <c r="E7921" t="s">
        <v>325</v>
      </c>
      <c r="F7921" t="s">
        <v>326</v>
      </c>
      <c r="I7921" t="s">
        <v>56</v>
      </c>
      <c r="J7921" t="str">
        <f>_xlfn.XLOOKUP(Table1_1[[#This Row],[Analyte]],[1]analyte_order!$B:$B,[1]analyte_order!$C:$C)</f>
        <v>2965-52-8</v>
      </c>
      <c r="K7921">
        <f>_xlfn.XLOOKUP(Table1_1[[#This Row],[CAS_rn]],[1]analyte_order!$C:$C,[1]analyte_order!$E:$E)</f>
        <v>57</v>
      </c>
      <c r="L7921" s="3">
        <v>0.11900039666798888</v>
      </c>
    </row>
    <row r="7922" spans="1:12" x14ac:dyDescent="0.3">
      <c r="A7922" t="s">
        <v>343</v>
      </c>
      <c r="B7922" s="1">
        <v>44427</v>
      </c>
      <c r="C7922" s="1" t="str">
        <f t="shared" si="123"/>
        <v>21231</v>
      </c>
      <c r="D7922" t="s">
        <v>324</v>
      </c>
      <c r="E7922" t="s">
        <v>325</v>
      </c>
      <c r="F7922" t="s">
        <v>326</v>
      </c>
      <c r="I7922" t="s">
        <v>7</v>
      </c>
      <c r="J7922" t="str">
        <f>_xlfn.XLOOKUP(Table1_1[[#This Row],[Analyte]],[1]analyte_order!$B:$B,[1]analyte_order!$C:$C)</f>
        <v>375-22-4</v>
      </c>
      <c r="K7922">
        <f>_xlfn.XLOOKUP(Table1_1[[#This Row],[CAS_rn]],[1]analyte_order!$C:$C,[1]analyte_order!$E:$E)</f>
        <v>1</v>
      </c>
      <c r="L7922" s="3">
        <v>2.9950282530998542E-2</v>
      </c>
    </row>
    <row r="7923" spans="1:12" x14ac:dyDescent="0.3">
      <c r="A7923" t="s">
        <v>343</v>
      </c>
      <c r="B7923" s="1">
        <v>44427</v>
      </c>
      <c r="C7923" s="1" t="str">
        <f t="shared" si="123"/>
        <v>21231</v>
      </c>
      <c r="D7923" t="s">
        <v>324</v>
      </c>
      <c r="E7923" t="s">
        <v>325</v>
      </c>
      <c r="F7923" t="s">
        <v>326</v>
      </c>
      <c r="I7923" t="s">
        <v>8</v>
      </c>
      <c r="J7923" t="str">
        <f>_xlfn.XLOOKUP(Table1_1[[#This Row],[Analyte]],[1]analyte_order!$B:$B,[1]analyte_order!$C:$C)</f>
        <v>2706-90-3</v>
      </c>
      <c r="K7923">
        <f>_xlfn.XLOOKUP(Table1_1[[#This Row],[CAS_rn]],[1]analyte_order!$C:$C,[1]analyte_order!$E:$E)</f>
        <v>2</v>
      </c>
      <c r="L7923" s="3">
        <v>5.2902778397210637E-2</v>
      </c>
    </row>
    <row r="7924" spans="1:12" x14ac:dyDescent="0.3">
      <c r="A7924" t="s">
        <v>343</v>
      </c>
      <c r="B7924" s="1">
        <v>44427</v>
      </c>
      <c r="C7924" s="1" t="str">
        <f t="shared" si="123"/>
        <v>21231</v>
      </c>
      <c r="D7924" t="s">
        <v>324</v>
      </c>
      <c r="E7924" t="s">
        <v>325</v>
      </c>
      <c r="F7924" t="s">
        <v>326</v>
      </c>
      <c r="I7924" t="s">
        <v>9</v>
      </c>
      <c r="J7924" t="str">
        <f>_xlfn.XLOOKUP(Table1_1[[#This Row],[Analyte]],[1]analyte_order!$B:$B,[1]analyte_order!$C:$C)</f>
        <v>307-24-4</v>
      </c>
      <c r="K7924">
        <f>_xlfn.XLOOKUP(Table1_1[[#This Row],[CAS_rn]],[1]analyte_order!$C:$C,[1]analyte_order!$E:$E)</f>
        <v>3</v>
      </c>
      <c r="L7924" s="3">
        <v>4.0409764314353176E-2</v>
      </c>
    </row>
    <row r="7925" spans="1:12" x14ac:dyDescent="0.3">
      <c r="A7925" t="s">
        <v>343</v>
      </c>
      <c r="B7925" s="1">
        <v>44427</v>
      </c>
      <c r="C7925" s="1" t="str">
        <f t="shared" si="123"/>
        <v>21231</v>
      </c>
      <c r="D7925" t="s">
        <v>324</v>
      </c>
      <c r="E7925" t="s">
        <v>325</v>
      </c>
      <c r="F7925" t="s">
        <v>326</v>
      </c>
      <c r="I7925" t="s">
        <v>10</v>
      </c>
      <c r="J7925" t="str">
        <f>_xlfn.XLOOKUP(Table1_1[[#This Row],[Analyte]],[1]analyte_order!$B:$B,[1]analyte_order!$C:$C)</f>
        <v>375-85-9</v>
      </c>
      <c r="K7925">
        <f>_xlfn.XLOOKUP(Table1_1[[#This Row],[CAS_rn]],[1]analyte_order!$C:$C,[1]analyte_order!$E:$E)</f>
        <v>4</v>
      </c>
      <c r="L7925" s="3">
        <v>2.9950282530998542E-2</v>
      </c>
    </row>
    <row r="7926" spans="1:12" x14ac:dyDescent="0.3">
      <c r="A7926" t="s">
        <v>343</v>
      </c>
      <c r="B7926" s="1">
        <v>44427</v>
      </c>
      <c r="C7926" s="1" t="str">
        <f t="shared" si="123"/>
        <v>21231</v>
      </c>
      <c r="D7926" t="s">
        <v>324</v>
      </c>
      <c r="E7926" t="s">
        <v>325</v>
      </c>
      <c r="F7926" t="s">
        <v>326</v>
      </c>
      <c r="I7926" t="s">
        <v>11</v>
      </c>
      <c r="J7926" t="str">
        <f>_xlfn.XLOOKUP(Table1_1[[#This Row],[Analyte]],[1]analyte_order!$B:$B,[1]analyte_order!$C:$C)</f>
        <v>335-67-1</v>
      </c>
      <c r="K7926">
        <f>_xlfn.XLOOKUP(Table1_1[[#This Row],[CAS_rn]],[1]analyte_order!$C:$C,[1]analyte_order!$E:$E)</f>
        <v>5</v>
      </c>
      <c r="L7926" s="3">
        <v>0.34799999999999998</v>
      </c>
    </row>
    <row r="7927" spans="1:12" x14ac:dyDescent="0.3">
      <c r="A7927" t="s">
        <v>343</v>
      </c>
      <c r="B7927" s="1">
        <v>44427</v>
      </c>
      <c r="C7927" s="1" t="str">
        <f t="shared" si="123"/>
        <v>21231</v>
      </c>
      <c r="D7927" t="s">
        <v>324</v>
      </c>
      <c r="E7927" t="s">
        <v>325</v>
      </c>
      <c r="F7927" t="s">
        <v>326</v>
      </c>
      <c r="I7927" t="s">
        <v>12</v>
      </c>
      <c r="J7927" t="str">
        <f>_xlfn.XLOOKUP(Table1_1[[#This Row],[Analyte]],[1]analyte_order!$B:$B,[1]analyte_order!$C:$C)</f>
        <v>375-95-1</v>
      </c>
      <c r="K7927">
        <f>_xlfn.XLOOKUP(Table1_1[[#This Row],[CAS_rn]],[1]analyte_order!$C:$C,[1]analyte_order!$E:$E)</f>
        <v>6</v>
      </c>
      <c r="L7927" s="3">
        <v>3.37</v>
      </c>
    </row>
    <row r="7928" spans="1:12" x14ac:dyDescent="0.3">
      <c r="A7928" t="s">
        <v>343</v>
      </c>
      <c r="B7928" s="1">
        <v>44427</v>
      </c>
      <c r="C7928" s="1" t="str">
        <f t="shared" si="123"/>
        <v>21231</v>
      </c>
      <c r="D7928" t="s">
        <v>324</v>
      </c>
      <c r="E7928" t="s">
        <v>325</v>
      </c>
      <c r="F7928" t="s">
        <v>326</v>
      </c>
      <c r="I7928" t="s">
        <v>19</v>
      </c>
      <c r="J7928" t="str">
        <f>_xlfn.XLOOKUP(Table1_1[[#This Row],[Analyte]],[1]analyte_order!$B:$B,[1]analyte_order!$C:$C)</f>
        <v>335-76-2</v>
      </c>
      <c r="K7928">
        <f>_xlfn.XLOOKUP(Table1_1[[#This Row],[CAS_rn]],[1]analyte_order!$C:$C,[1]analyte_order!$E:$E)</f>
        <v>7</v>
      </c>
      <c r="L7928" s="3">
        <v>5.51</v>
      </c>
    </row>
    <row r="7929" spans="1:12" x14ac:dyDescent="0.3">
      <c r="A7929" t="s">
        <v>343</v>
      </c>
      <c r="B7929" s="1">
        <v>44427</v>
      </c>
      <c r="C7929" s="1" t="str">
        <f t="shared" si="123"/>
        <v>21231</v>
      </c>
      <c r="D7929" t="s">
        <v>324</v>
      </c>
      <c r="E7929" t="s">
        <v>325</v>
      </c>
      <c r="F7929" t="s">
        <v>326</v>
      </c>
      <c r="I7929" t="s">
        <v>20</v>
      </c>
      <c r="J7929" t="str">
        <f>_xlfn.XLOOKUP(Table1_1[[#This Row],[Analyte]],[1]analyte_order!$B:$B,[1]analyte_order!$C:$C)</f>
        <v>2058-94-8</v>
      </c>
      <c r="K7929">
        <f>_xlfn.XLOOKUP(Table1_1[[#This Row],[CAS_rn]],[1]analyte_order!$C:$C,[1]analyte_order!$E:$E)</f>
        <v>8</v>
      </c>
      <c r="L7929" s="3">
        <v>8.34</v>
      </c>
    </row>
    <row r="7930" spans="1:12" x14ac:dyDescent="0.3">
      <c r="A7930" t="s">
        <v>343</v>
      </c>
      <c r="B7930" s="1">
        <v>44427</v>
      </c>
      <c r="C7930" s="1" t="str">
        <f t="shared" si="123"/>
        <v>21231</v>
      </c>
      <c r="D7930" t="s">
        <v>324</v>
      </c>
      <c r="E7930" t="s">
        <v>325</v>
      </c>
      <c r="F7930" t="s">
        <v>326</v>
      </c>
      <c r="I7930" t="s">
        <v>21</v>
      </c>
      <c r="J7930" t="str">
        <f>_xlfn.XLOOKUP(Table1_1[[#This Row],[Analyte]],[1]analyte_order!$B:$B,[1]analyte_order!$C:$C)</f>
        <v>307-55-1</v>
      </c>
      <c r="K7930">
        <f>_xlfn.XLOOKUP(Table1_1[[#This Row],[CAS_rn]],[1]analyte_order!$C:$C,[1]analyte_order!$E:$E)</f>
        <v>9</v>
      </c>
      <c r="L7930" s="3">
        <v>22.9</v>
      </c>
    </row>
    <row r="7931" spans="1:12" x14ac:dyDescent="0.3">
      <c r="A7931" t="s">
        <v>343</v>
      </c>
      <c r="B7931" s="1">
        <v>44427</v>
      </c>
      <c r="C7931" s="1" t="str">
        <f t="shared" si="123"/>
        <v>21231</v>
      </c>
      <c r="D7931" t="s">
        <v>324</v>
      </c>
      <c r="E7931" t="s">
        <v>325</v>
      </c>
      <c r="F7931" t="s">
        <v>326</v>
      </c>
      <c r="I7931" t="s">
        <v>22</v>
      </c>
      <c r="J7931" t="str">
        <f>_xlfn.XLOOKUP(Table1_1[[#This Row],[Analyte]],[1]analyte_order!$B:$B,[1]analyte_order!$C:$C)</f>
        <v>72629-94-8</v>
      </c>
      <c r="K7931">
        <f>_xlfn.XLOOKUP(Table1_1[[#This Row],[CAS_rn]],[1]analyte_order!$C:$C,[1]analyte_order!$E:$E)</f>
        <v>10</v>
      </c>
      <c r="L7931" s="3">
        <v>2.0499999999999998</v>
      </c>
    </row>
    <row r="7932" spans="1:12" x14ac:dyDescent="0.3">
      <c r="A7932" t="s">
        <v>343</v>
      </c>
      <c r="B7932" s="1">
        <v>44427</v>
      </c>
      <c r="C7932" s="1" t="str">
        <f t="shared" si="123"/>
        <v>21231</v>
      </c>
      <c r="D7932" t="s">
        <v>324</v>
      </c>
      <c r="E7932" t="s">
        <v>325</v>
      </c>
      <c r="F7932" t="s">
        <v>326</v>
      </c>
      <c r="I7932" t="s">
        <v>23</v>
      </c>
      <c r="J7932" t="str">
        <f>_xlfn.XLOOKUP(Table1_1[[#This Row],[Analyte]],[1]analyte_order!$B:$B,[1]analyte_order!$C:$C)</f>
        <v>376-06-7</v>
      </c>
      <c r="K7932">
        <f>_xlfn.XLOOKUP(Table1_1[[#This Row],[CAS_rn]],[1]analyte_order!$C:$C,[1]analyte_order!$E:$E)</f>
        <v>11</v>
      </c>
      <c r="L7932" s="3">
        <v>6.07</v>
      </c>
    </row>
    <row r="7933" spans="1:12" x14ac:dyDescent="0.3">
      <c r="A7933" t="s">
        <v>343</v>
      </c>
      <c r="B7933" s="1">
        <v>44427</v>
      </c>
      <c r="C7933" s="1" t="str">
        <f t="shared" si="123"/>
        <v>21231</v>
      </c>
      <c r="D7933" t="s">
        <v>324</v>
      </c>
      <c r="E7933" t="s">
        <v>325</v>
      </c>
      <c r="F7933" t="s">
        <v>326</v>
      </c>
      <c r="I7933" t="s">
        <v>24</v>
      </c>
      <c r="J7933" t="str">
        <f>_xlfn.XLOOKUP(Table1_1[[#This Row],[Analyte]],[1]analyte_order!$B:$B,[1]analyte_order!$C:$C)</f>
        <v>67905-19-5</v>
      </c>
      <c r="K7933">
        <f>_xlfn.XLOOKUP(Table1_1[[#This Row],[CAS_rn]],[1]analyte_order!$C:$C,[1]analyte_order!$E:$E)</f>
        <v>12</v>
      </c>
      <c r="L7933" s="3">
        <v>8.923687739841861E-2</v>
      </c>
    </row>
    <row r="7934" spans="1:12" x14ac:dyDescent="0.3">
      <c r="A7934" t="s">
        <v>343</v>
      </c>
      <c r="B7934" s="1">
        <v>44427</v>
      </c>
      <c r="C7934" s="1" t="str">
        <f t="shared" si="123"/>
        <v>21231</v>
      </c>
      <c r="D7934" t="s">
        <v>324</v>
      </c>
      <c r="E7934" t="s">
        <v>325</v>
      </c>
      <c r="F7934" t="s">
        <v>326</v>
      </c>
      <c r="I7934" t="s">
        <v>13</v>
      </c>
      <c r="J7934" t="str">
        <f>_xlfn.XLOOKUP(Table1_1[[#This Row],[Analyte]],[1]analyte_order!$B:$B,[1]analyte_order!$C:$C)</f>
        <v>375-73-5</v>
      </c>
      <c r="K7934">
        <f>_xlfn.XLOOKUP(Table1_1[[#This Row],[CAS_rn]],[1]analyte_order!$C:$C,[1]analyte_order!$E:$E)</f>
        <v>14</v>
      </c>
      <c r="L7934" s="3">
        <v>0.97199999999999998</v>
      </c>
    </row>
    <row r="7935" spans="1:12" x14ac:dyDescent="0.3">
      <c r="A7935" t="s">
        <v>343</v>
      </c>
      <c r="B7935" s="1">
        <v>44427</v>
      </c>
      <c r="C7935" s="1" t="str">
        <f t="shared" si="123"/>
        <v>21231</v>
      </c>
      <c r="D7935" t="s">
        <v>324</v>
      </c>
      <c r="E7935" t="s">
        <v>325</v>
      </c>
      <c r="F7935" t="s">
        <v>326</v>
      </c>
      <c r="I7935" t="s">
        <v>14</v>
      </c>
      <c r="J7935" t="str">
        <f>_xlfn.XLOOKUP(Table1_1[[#This Row],[Analyte]],[1]analyte_order!$B:$B,[1]analyte_order!$C:$C)</f>
        <v>2706-91-4</v>
      </c>
      <c r="K7935">
        <f>_xlfn.XLOOKUP(Table1_1[[#This Row],[CAS_rn]],[1]analyte_order!$C:$C,[1]analyte_order!$E:$E)</f>
        <v>15</v>
      </c>
      <c r="L7935" s="3">
        <v>3.9650051199099506E-2</v>
      </c>
    </row>
    <row r="7936" spans="1:12" x14ac:dyDescent="0.3">
      <c r="A7936" t="s">
        <v>343</v>
      </c>
      <c r="B7936" s="1">
        <v>44427</v>
      </c>
      <c r="C7936" s="1" t="str">
        <f t="shared" si="123"/>
        <v>21231</v>
      </c>
      <c r="D7936" t="s">
        <v>324</v>
      </c>
      <c r="E7936" t="s">
        <v>325</v>
      </c>
      <c r="F7936" t="s">
        <v>326</v>
      </c>
      <c r="I7936" t="s">
        <v>15</v>
      </c>
      <c r="J7936" t="str">
        <f>_xlfn.XLOOKUP(Table1_1[[#This Row],[Analyte]],[1]analyte_order!$B:$B,[1]analyte_order!$C:$C)</f>
        <v>355-46-4</v>
      </c>
      <c r="K7936">
        <f>_xlfn.XLOOKUP(Table1_1[[#This Row],[CAS_rn]],[1]analyte_order!$C:$C,[1]analyte_order!$E:$E)</f>
        <v>16</v>
      </c>
      <c r="L7936" s="3">
        <v>23.2</v>
      </c>
    </row>
    <row r="7937" spans="1:12" x14ac:dyDescent="0.3">
      <c r="A7937" t="s">
        <v>343</v>
      </c>
      <c r="B7937" s="1">
        <v>44427</v>
      </c>
      <c r="C7937" s="1" t="str">
        <f t="shared" si="123"/>
        <v>21231</v>
      </c>
      <c r="D7937" t="s">
        <v>324</v>
      </c>
      <c r="E7937" t="s">
        <v>325</v>
      </c>
      <c r="F7937" t="s">
        <v>326</v>
      </c>
      <c r="I7937" t="s">
        <v>16</v>
      </c>
      <c r="J7937" t="str">
        <f>_xlfn.XLOOKUP(Table1_1[[#This Row],[Analyte]],[1]analyte_order!$B:$B,[1]analyte_order!$C:$C)</f>
        <v>375-92-8</v>
      </c>
      <c r="K7937">
        <f>_xlfn.XLOOKUP(Table1_1[[#This Row],[CAS_rn]],[1]analyte_order!$C:$C,[1]analyte_order!$E:$E)</f>
        <v>17</v>
      </c>
      <c r="L7937" s="3">
        <v>2.06</v>
      </c>
    </row>
    <row r="7938" spans="1:12" x14ac:dyDescent="0.3">
      <c r="A7938" t="s">
        <v>343</v>
      </c>
      <c r="B7938" s="1">
        <v>44427</v>
      </c>
      <c r="C7938" s="1" t="str">
        <f t="shared" ref="C7938:C8001" si="124">TEXT(B7938,"yy")&amp;TEXT((B7938-DATEVALUE("1/1/"&amp;TEXT(B7938,"yy"))+1),"000")</f>
        <v>21231</v>
      </c>
      <c r="D7938" t="s">
        <v>324</v>
      </c>
      <c r="E7938" t="s">
        <v>325</v>
      </c>
      <c r="F7938" t="s">
        <v>326</v>
      </c>
      <c r="I7938" t="s">
        <v>17</v>
      </c>
      <c r="J7938" t="str">
        <f>_xlfn.XLOOKUP(Table1_1[[#This Row],[Analyte]],[1]analyte_order!$B:$B,[1]analyte_order!$C:$C)</f>
        <v>1763-23-1</v>
      </c>
      <c r="K7938">
        <f>_xlfn.XLOOKUP(Table1_1[[#This Row],[CAS_rn]],[1]analyte_order!$C:$C,[1]analyte_order!$E:$E)</f>
        <v>18</v>
      </c>
      <c r="L7938" s="3">
        <v>1380</v>
      </c>
    </row>
    <row r="7939" spans="1:12" x14ac:dyDescent="0.3">
      <c r="A7939" t="s">
        <v>343</v>
      </c>
      <c r="B7939" s="1">
        <v>44427</v>
      </c>
      <c r="C7939" s="1" t="str">
        <f t="shared" si="124"/>
        <v>21231</v>
      </c>
      <c r="D7939" t="s">
        <v>324</v>
      </c>
      <c r="E7939" t="s">
        <v>325</v>
      </c>
      <c r="F7939" t="s">
        <v>326</v>
      </c>
      <c r="I7939" t="s">
        <v>25</v>
      </c>
      <c r="J7939" t="str">
        <f>_xlfn.XLOOKUP(Table1_1[[#This Row],[Analyte]],[1]analyte_order!$B:$B,[1]analyte_order!$C:$C)</f>
        <v>68259-12-1</v>
      </c>
      <c r="K7939">
        <f>_xlfn.XLOOKUP(Table1_1[[#This Row],[CAS_rn]],[1]analyte_order!$C:$C,[1]analyte_order!$E:$E)</f>
        <v>19</v>
      </c>
      <c r="L7939" s="3">
        <v>4.6399999999999997</v>
      </c>
    </row>
    <row r="7940" spans="1:12" x14ac:dyDescent="0.3">
      <c r="A7940" t="s">
        <v>343</v>
      </c>
      <c r="B7940" s="1">
        <v>44427</v>
      </c>
      <c r="C7940" s="1" t="str">
        <f t="shared" si="124"/>
        <v>21231</v>
      </c>
      <c r="D7940" t="s">
        <v>324</v>
      </c>
      <c r="E7940" t="s">
        <v>325</v>
      </c>
      <c r="F7940" t="s">
        <v>326</v>
      </c>
      <c r="I7940" t="s">
        <v>26</v>
      </c>
      <c r="J7940" t="str">
        <f>_xlfn.XLOOKUP(Table1_1[[#This Row],[Analyte]],[1]analyte_order!$B:$B,[1]analyte_order!$C:$C)</f>
        <v>335-77-3</v>
      </c>
      <c r="K7940">
        <f>_xlfn.XLOOKUP(Table1_1[[#This Row],[CAS_rn]],[1]analyte_order!$C:$C,[1]analyte_order!$E:$E)</f>
        <v>20</v>
      </c>
      <c r="L7940" s="3">
        <v>4.68</v>
      </c>
    </row>
    <row r="7941" spans="1:12" x14ac:dyDescent="0.3">
      <c r="A7941" t="s">
        <v>343</v>
      </c>
      <c r="B7941" s="1">
        <v>44427</v>
      </c>
      <c r="C7941" s="1" t="str">
        <f t="shared" si="124"/>
        <v>21231</v>
      </c>
      <c r="D7941" t="s">
        <v>324</v>
      </c>
      <c r="E7941" t="s">
        <v>325</v>
      </c>
      <c r="F7941" t="s">
        <v>326</v>
      </c>
      <c r="I7941" t="s">
        <v>27</v>
      </c>
      <c r="J7941" t="str">
        <f>_xlfn.XLOOKUP(Table1_1[[#This Row],[Analyte]],[1]analyte_order!$B:$B,[1]analyte_order!$C:$C)</f>
        <v>79780-39-5</v>
      </c>
      <c r="K7941">
        <f>_xlfn.XLOOKUP(Table1_1[[#This Row],[CAS_rn]],[1]analyte_order!$C:$C,[1]analyte_order!$E:$E)</f>
        <v>21</v>
      </c>
      <c r="L7941" s="3">
        <v>1.98</v>
      </c>
    </row>
    <row r="7942" spans="1:12" x14ac:dyDescent="0.3">
      <c r="A7942" t="s">
        <v>343</v>
      </c>
      <c r="B7942" s="1">
        <v>44427</v>
      </c>
      <c r="C7942" s="1" t="str">
        <f t="shared" si="124"/>
        <v>21231</v>
      </c>
      <c r="D7942" t="s">
        <v>324</v>
      </c>
      <c r="E7942" t="s">
        <v>325</v>
      </c>
      <c r="F7942" t="s">
        <v>326</v>
      </c>
      <c r="I7942" t="s">
        <v>28</v>
      </c>
      <c r="J7942" t="str">
        <f>_xlfn.XLOOKUP(Table1_1[[#This Row],[Analyte]],[1]analyte_order!$B:$B,[1]analyte_order!$C:$C)</f>
        <v>757124-72-4</v>
      </c>
      <c r="K7942">
        <f>_xlfn.XLOOKUP(Table1_1[[#This Row],[CAS_rn]],[1]analyte_order!$C:$C,[1]analyte_order!$E:$E)</f>
        <v>22</v>
      </c>
      <c r="L7942" s="3">
        <v>6.1502045001098175E-2</v>
      </c>
    </row>
    <row r="7943" spans="1:12" x14ac:dyDescent="0.3">
      <c r="A7943" t="s">
        <v>343</v>
      </c>
      <c r="B7943" s="1">
        <v>44427</v>
      </c>
      <c r="C7943" s="1" t="str">
        <f t="shared" si="124"/>
        <v>21231</v>
      </c>
      <c r="D7943" t="s">
        <v>324</v>
      </c>
      <c r="E7943" t="s">
        <v>325</v>
      </c>
      <c r="F7943" t="s">
        <v>326</v>
      </c>
      <c r="I7943" t="s">
        <v>18</v>
      </c>
      <c r="J7943" t="str">
        <f>_xlfn.XLOOKUP(Table1_1[[#This Row],[Analyte]],[1]analyte_order!$B:$B,[1]analyte_order!$C:$C)</f>
        <v>27619-97-2</v>
      </c>
      <c r="K7943">
        <f>_xlfn.XLOOKUP(Table1_1[[#This Row],[CAS_rn]],[1]analyte_order!$C:$C,[1]analyte_order!$E:$E)</f>
        <v>23</v>
      </c>
      <c r="L7943" s="3">
        <v>4.5205209072644414E-2</v>
      </c>
    </row>
    <row r="7944" spans="1:12" x14ac:dyDescent="0.3">
      <c r="A7944" t="s">
        <v>343</v>
      </c>
      <c r="B7944" s="1">
        <v>44427</v>
      </c>
      <c r="C7944" s="1" t="str">
        <f t="shared" si="124"/>
        <v>21231</v>
      </c>
      <c r="D7944" t="s">
        <v>324</v>
      </c>
      <c r="E7944" t="s">
        <v>325</v>
      </c>
      <c r="F7944" t="s">
        <v>326</v>
      </c>
      <c r="I7944" t="s">
        <v>29</v>
      </c>
      <c r="J7944" t="str">
        <f>_xlfn.XLOOKUP(Table1_1[[#This Row],[Analyte]],[1]analyte_order!$B:$B,[1]analyte_order!$C:$C)</f>
        <v>39108-34-4</v>
      </c>
      <c r="K7944">
        <f>_xlfn.XLOOKUP(Table1_1[[#This Row],[CAS_rn]],[1]analyte_order!$C:$C,[1]analyte_order!$E:$E)</f>
        <v>24</v>
      </c>
      <c r="L7944" s="3">
        <v>6.2</v>
      </c>
    </row>
    <row r="7945" spans="1:12" x14ac:dyDescent="0.3">
      <c r="A7945" t="s">
        <v>343</v>
      </c>
      <c r="B7945" s="1">
        <v>44427</v>
      </c>
      <c r="C7945" s="1" t="str">
        <f t="shared" si="124"/>
        <v>21231</v>
      </c>
      <c r="D7945" t="s">
        <v>324</v>
      </c>
      <c r="E7945" t="s">
        <v>325</v>
      </c>
      <c r="F7945" t="s">
        <v>326</v>
      </c>
      <c r="I7945" t="s">
        <v>30</v>
      </c>
      <c r="J7945" t="str">
        <f>_xlfn.XLOOKUP(Table1_1[[#This Row],[Analyte]],[1]analyte_order!$B:$B,[1]analyte_order!$C:$C)</f>
        <v>120226-60-0</v>
      </c>
      <c r="K7945">
        <f>_xlfn.XLOOKUP(Table1_1[[#This Row],[CAS_rn]],[1]analyte_order!$C:$C,[1]analyte_order!$E:$E)</f>
        <v>25</v>
      </c>
      <c r="L7945" s="3">
        <v>0.98099999999999998</v>
      </c>
    </row>
    <row r="7946" spans="1:12" x14ac:dyDescent="0.3">
      <c r="A7946" t="s">
        <v>343</v>
      </c>
      <c r="B7946" s="1">
        <v>44427</v>
      </c>
      <c r="C7946" s="1" t="str">
        <f t="shared" si="124"/>
        <v>21231</v>
      </c>
      <c r="D7946" t="s">
        <v>324</v>
      </c>
      <c r="E7946" t="s">
        <v>325</v>
      </c>
      <c r="F7946" t="s">
        <v>326</v>
      </c>
      <c r="I7946" t="s">
        <v>31</v>
      </c>
      <c r="J7946" t="str">
        <f>_xlfn.XLOOKUP(Table1_1[[#This Row],[Analyte]],[1]analyte_order!$B:$B,[1]analyte_order!$C:$C)</f>
        <v>2355-31-9</v>
      </c>
      <c r="K7946">
        <f>_xlfn.XLOOKUP(Table1_1[[#This Row],[CAS_rn]],[1]analyte_order!$C:$C,[1]analyte_order!$E:$E)</f>
        <v>26</v>
      </c>
      <c r="L7946" s="3">
        <v>6.22</v>
      </c>
    </row>
    <row r="7947" spans="1:12" x14ac:dyDescent="0.3">
      <c r="A7947" t="s">
        <v>343</v>
      </c>
      <c r="B7947" s="1">
        <v>44427</v>
      </c>
      <c r="C7947" s="1" t="str">
        <f t="shared" si="124"/>
        <v>21231</v>
      </c>
      <c r="D7947" t="s">
        <v>324</v>
      </c>
      <c r="E7947" t="s">
        <v>325</v>
      </c>
      <c r="F7947" t="s">
        <v>326</v>
      </c>
      <c r="I7947" t="s">
        <v>32</v>
      </c>
      <c r="J7947" t="str">
        <f>_xlfn.XLOOKUP(Table1_1[[#This Row],[Analyte]],[1]analyte_order!$B:$B,[1]analyte_order!$C:$C)</f>
        <v>2991-50-6</v>
      </c>
      <c r="K7947">
        <f>_xlfn.XLOOKUP(Table1_1[[#This Row],[CAS_rn]],[1]analyte_order!$C:$C,[1]analyte_order!$E:$E)</f>
        <v>27</v>
      </c>
      <c r="L7947" s="3">
        <v>6.4991399178014497E-2</v>
      </c>
    </row>
    <row r="7948" spans="1:12" x14ac:dyDescent="0.3">
      <c r="A7948" t="s">
        <v>343</v>
      </c>
      <c r="B7948" s="1">
        <v>44427</v>
      </c>
      <c r="C7948" s="1" t="str">
        <f t="shared" si="124"/>
        <v>21231</v>
      </c>
      <c r="D7948" t="s">
        <v>324</v>
      </c>
      <c r="E7948" t="s">
        <v>325</v>
      </c>
      <c r="F7948" t="s">
        <v>326</v>
      </c>
      <c r="I7948" t="s">
        <v>33</v>
      </c>
      <c r="J7948" t="str">
        <f>_xlfn.XLOOKUP(Table1_1[[#This Row],[Analyte]],[1]analyte_order!$B:$B,[1]analyte_order!$C:$C)</f>
        <v>754-91-6</v>
      </c>
      <c r="K7948">
        <f>_xlfn.XLOOKUP(Table1_1[[#This Row],[CAS_rn]],[1]analyte_order!$C:$C,[1]analyte_order!$E:$E)</f>
        <v>28</v>
      </c>
      <c r="L7948" s="3">
        <v>13.2</v>
      </c>
    </row>
    <row r="7949" spans="1:12" x14ac:dyDescent="0.3">
      <c r="A7949" t="s">
        <v>343</v>
      </c>
      <c r="B7949" s="1">
        <v>44427</v>
      </c>
      <c r="C7949" s="1" t="str">
        <f t="shared" si="124"/>
        <v>21231</v>
      </c>
      <c r="D7949" t="s">
        <v>324</v>
      </c>
      <c r="E7949" t="s">
        <v>325</v>
      </c>
      <c r="F7949" t="s">
        <v>326</v>
      </c>
      <c r="I7949" t="s">
        <v>34</v>
      </c>
      <c r="J7949" t="str">
        <f>_xlfn.XLOOKUP(Table1_1[[#This Row],[Analyte]],[1]analyte_order!$B:$B,[1]analyte_order!$C:$C)</f>
        <v>2806-24-8</v>
      </c>
      <c r="K7949">
        <f>_xlfn.XLOOKUP(Table1_1[[#This Row],[CAS_rn]],[1]analyte_order!$C:$C,[1]analyte_order!$E:$E)</f>
        <v>29</v>
      </c>
      <c r="L7949" s="3">
        <v>5.9019668233033173E-2</v>
      </c>
    </row>
    <row r="7950" spans="1:12" x14ac:dyDescent="0.3">
      <c r="A7950" t="s">
        <v>343</v>
      </c>
      <c r="B7950" s="1">
        <v>44427</v>
      </c>
      <c r="C7950" s="1" t="str">
        <f t="shared" si="124"/>
        <v>21231</v>
      </c>
      <c r="D7950" t="s">
        <v>324</v>
      </c>
      <c r="E7950" t="s">
        <v>325</v>
      </c>
      <c r="F7950" t="s">
        <v>326</v>
      </c>
      <c r="I7950" t="s">
        <v>35</v>
      </c>
      <c r="J7950" t="str">
        <f>_xlfn.XLOOKUP(Table1_1[[#This Row],[Analyte]],[1]analyte_order!$B:$B,[1]analyte_order!$C:$C)</f>
        <v>31506-32-8</v>
      </c>
      <c r="K7950">
        <f>_xlfn.XLOOKUP(Table1_1[[#This Row],[CAS_rn]],[1]analyte_order!$C:$C,[1]analyte_order!$E:$E)</f>
        <v>30</v>
      </c>
      <c r="L7950" s="3">
        <v>5.768298846035582E-2</v>
      </c>
    </row>
    <row r="7951" spans="1:12" x14ac:dyDescent="0.3">
      <c r="A7951" t="s">
        <v>343</v>
      </c>
      <c r="B7951" s="1">
        <v>44427</v>
      </c>
      <c r="C7951" s="1" t="str">
        <f t="shared" si="124"/>
        <v>21231</v>
      </c>
      <c r="D7951" t="s">
        <v>324</v>
      </c>
      <c r="E7951" t="s">
        <v>325</v>
      </c>
      <c r="F7951" t="s">
        <v>326</v>
      </c>
      <c r="I7951" t="s">
        <v>36</v>
      </c>
      <c r="J7951" t="str">
        <f>_xlfn.XLOOKUP(Table1_1[[#This Row],[Analyte]],[1]analyte_order!$B:$B,[1]analyte_order!$C:$C)</f>
        <v>4151-50-2</v>
      </c>
      <c r="K7951">
        <f>_xlfn.XLOOKUP(Table1_1[[#This Row],[CAS_rn]],[1]analyte_order!$C:$C,[1]analyte_order!$E:$E)</f>
        <v>31</v>
      </c>
      <c r="L7951" s="3">
        <v>8.7376816961893256E-2</v>
      </c>
    </row>
    <row r="7952" spans="1:12" x14ac:dyDescent="0.3">
      <c r="A7952" t="s">
        <v>343</v>
      </c>
      <c r="B7952" s="1">
        <v>44427</v>
      </c>
      <c r="C7952" s="1" t="str">
        <f t="shared" si="124"/>
        <v>21231</v>
      </c>
      <c r="D7952" t="s">
        <v>324</v>
      </c>
      <c r="E7952" t="s">
        <v>325</v>
      </c>
      <c r="F7952" t="s">
        <v>326</v>
      </c>
      <c r="I7952" t="s">
        <v>37</v>
      </c>
      <c r="J7952" t="str">
        <f>_xlfn.XLOOKUP(Table1_1[[#This Row],[Analyte]],[1]analyte_order!$B:$B,[1]analyte_order!$C:$C)</f>
        <v>13252-13-6</v>
      </c>
      <c r="K7952">
        <f>_xlfn.XLOOKUP(Table1_1[[#This Row],[CAS_rn]],[1]analyte_order!$C:$C,[1]analyte_order!$E:$E)</f>
        <v>34</v>
      </c>
      <c r="L7952" s="3">
        <v>0.10744877740226226</v>
      </c>
    </row>
    <row r="7953" spans="1:12" x14ac:dyDescent="0.3">
      <c r="A7953" t="s">
        <v>343</v>
      </c>
      <c r="B7953" s="1">
        <v>44427</v>
      </c>
      <c r="C7953" s="1" t="str">
        <f t="shared" si="124"/>
        <v>21231</v>
      </c>
      <c r="D7953" t="s">
        <v>324</v>
      </c>
      <c r="E7953" t="s">
        <v>325</v>
      </c>
      <c r="F7953" t="s">
        <v>326</v>
      </c>
      <c r="I7953" t="s">
        <v>38</v>
      </c>
      <c r="J7953" t="str">
        <f>_xlfn.XLOOKUP(Table1_1[[#This Row],[Analyte]],[1]analyte_order!$B:$B,[1]analyte_order!$C:$C)</f>
        <v>919005-14-4</v>
      </c>
      <c r="K7953">
        <f>_xlfn.XLOOKUP(Table1_1[[#This Row],[CAS_rn]],[1]analyte_order!$C:$C,[1]analyte_order!$E:$E)</f>
        <v>35</v>
      </c>
      <c r="L7953" s="3">
        <v>7.4875706327496364E-2</v>
      </c>
    </row>
    <row r="7954" spans="1:12" x14ac:dyDescent="0.3">
      <c r="A7954" t="s">
        <v>343</v>
      </c>
      <c r="B7954" s="1">
        <v>44427</v>
      </c>
      <c r="C7954" s="1" t="str">
        <f t="shared" si="124"/>
        <v>21231</v>
      </c>
      <c r="D7954" t="s">
        <v>324</v>
      </c>
      <c r="E7954" t="s">
        <v>325</v>
      </c>
      <c r="F7954" t="s">
        <v>326</v>
      </c>
      <c r="I7954" t="s">
        <v>39</v>
      </c>
      <c r="J7954" t="str">
        <f>_xlfn.XLOOKUP(Table1_1[[#This Row],[Analyte]],[1]analyte_order!$B:$B,[1]analyte_order!$C:$C)</f>
        <v>756426-58-1</v>
      </c>
      <c r="K7954">
        <f>_xlfn.XLOOKUP(Table1_1[[#This Row],[CAS_rn]],[1]analyte_order!$C:$C,[1]analyte_order!$E:$E)</f>
        <v>36</v>
      </c>
      <c r="L7954" s="3">
        <v>5.197172487865144E-2</v>
      </c>
    </row>
    <row r="7955" spans="1:12" x14ac:dyDescent="0.3">
      <c r="A7955" t="s">
        <v>343</v>
      </c>
      <c r="B7955" s="1">
        <v>44427</v>
      </c>
      <c r="C7955" s="1" t="str">
        <f t="shared" si="124"/>
        <v>21231</v>
      </c>
      <c r="D7955" t="s">
        <v>324</v>
      </c>
      <c r="E7955" t="s">
        <v>325</v>
      </c>
      <c r="F7955" t="s">
        <v>326</v>
      </c>
      <c r="I7955" t="s">
        <v>40</v>
      </c>
      <c r="J7955" t="str">
        <f>_xlfn.XLOOKUP(Table1_1[[#This Row],[Analyte]],[1]analyte_order!$B:$B,[1]analyte_order!$C:$C)</f>
        <v>763051-92-9</v>
      </c>
      <c r="K7955">
        <f>_xlfn.XLOOKUP(Table1_1[[#This Row],[CAS_rn]],[1]analyte_order!$C:$C,[1]analyte_order!$E:$E)</f>
        <v>37</v>
      </c>
      <c r="L7955" s="3">
        <v>5.9001348661871303E-2</v>
      </c>
    </row>
    <row r="7956" spans="1:12" x14ac:dyDescent="0.3">
      <c r="A7956" t="s">
        <v>343</v>
      </c>
      <c r="B7956" s="1">
        <v>44427</v>
      </c>
      <c r="C7956" s="1" t="str">
        <f t="shared" si="124"/>
        <v>21231</v>
      </c>
      <c r="D7956" t="s">
        <v>324</v>
      </c>
      <c r="E7956" t="s">
        <v>325</v>
      </c>
      <c r="F7956" t="s">
        <v>326</v>
      </c>
      <c r="I7956" t="s">
        <v>41</v>
      </c>
      <c r="J7956" t="str">
        <f>_xlfn.XLOOKUP(Table1_1[[#This Row],[Analyte]],[1]analyte_order!$B:$B,[1]analyte_order!$C:$C)</f>
        <v>356-02-5</v>
      </c>
      <c r="K7956">
        <f>_xlfn.XLOOKUP(Table1_1[[#This Row],[CAS_rn]],[1]analyte_order!$C:$C,[1]analyte_order!$E:$E)</f>
        <v>38</v>
      </c>
      <c r="L7956" s="3">
        <v>8.636829212332528E-2</v>
      </c>
    </row>
    <row r="7957" spans="1:12" x14ac:dyDescent="0.3">
      <c r="A7957" t="s">
        <v>343</v>
      </c>
      <c r="B7957" s="1">
        <v>44427</v>
      </c>
      <c r="C7957" s="1" t="str">
        <f t="shared" si="124"/>
        <v>21231</v>
      </c>
      <c r="D7957" t="s">
        <v>324</v>
      </c>
      <c r="E7957" t="s">
        <v>325</v>
      </c>
      <c r="F7957" t="s">
        <v>326</v>
      </c>
      <c r="I7957" t="s">
        <v>42</v>
      </c>
      <c r="J7957" t="str">
        <f>_xlfn.XLOOKUP(Table1_1[[#This Row],[Analyte]],[1]analyte_order!$B:$B,[1]analyte_order!$C:$C)</f>
        <v>914637-49-3</v>
      </c>
      <c r="K7957">
        <f>_xlfn.XLOOKUP(Table1_1[[#This Row],[CAS_rn]],[1]analyte_order!$C:$C,[1]analyte_order!$E:$E)</f>
        <v>39</v>
      </c>
      <c r="L7957" s="3">
        <v>5.6505344528882055E-2</v>
      </c>
    </row>
    <row r="7958" spans="1:12" x14ac:dyDescent="0.3">
      <c r="A7958" t="s">
        <v>343</v>
      </c>
      <c r="B7958" s="1">
        <v>44427</v>
      </c>
      <c r="C7958" s="1" t="str">
        <f t="shared" si="124"/>
        <v>21231</v>
      </c>
      <c r="D7958" t="s">
        <v>324</v>
      </c>
      <c r="E7958" t="s">
        <v>325</v>
      </c>
      <c r="F7958" t="s">
        <v>326</v>
      </c>
      <c r="I7958" t="s">
        <v>43</v>
      </c>
      <c r="J7958" t="str">
        <f>_xlfn.XLOOKUP(Table1_1[[#This Row],[Analyte]],[1]analyte_order!$B:$B,[1]analyte_order!$C:$C)</f>
        <v>812-70-4</v>
      </c>
      <c r="K7958">
        <f>_xlfn.XLOOKUP(Table1_1[[#This Row],[CAS_rn]],[1]analyte_order!$C:$C,[1]analyte_order!$E:$E)</f>
        <v>40</v>
      </c>
      <c r="L7958" s="3">
        <v>2.95</v>
      </c>
    </row>
    <row r="7959" spans="1:12" x14ac:dyDescent="0.3">
      <c r="A7959" t="s">
        <v>343</v>
      </c>
      <c r="B7959" s="1">
        <v>44427</v>
      </c>
      <c r="C7959" s="1" t="str">
        <f t="shared" si="124"/>
        <v>21231</v>
      </c>
      <c r="D7959" t="s">
        <v>324</v>
      </c>
      <c r="E7959" t="s">
        <v>325</v>
      </c>
      <c r="F7959" t="s">
        <v>326</v>
      </c>
      <c r="I7959" t="s">
        <v>44</v>
      </c>
      <c r="J7959" t="str">
        <f>_xlfn.XLOOKUP(Table1_1[[#This Row],[Analyte]],[1]analyte_order!$B:$B,[1]analyte_order!$C:$C)</f>
        <v>53826-12-3</v>
      </c>
      <c r="K7959">
        <f>_xlfn.XLOOKUP(Table1_1[[#This Row],[CAS_rn]],[1]analyte_order!$C:$C,[1]analyte_order!$E:$E)</f>
        <v>41</v>
      </c>
      <c r="L7959" s="3">
        <v>2.5299999999999998</v>
      </c>
    </row>
    <row r="7960" spans="1:12" x14ac:dyDescent="0.3">
      <c r="A7960" t="s">
        <v>343</v>
      </c>
      <c r="B7960" s="1">
        <v>44427</v>
      </c>
      <c r="C7960" s="1" t="str">
        <f t="shared" si="124"/>
        <v>21231</v>
      </c>
      <c r="D7960" t="s">
        <v>324</v>
      </c>
      <c r="E7960" t="s">
        <v>325</v>
      </c>
      <c r="F7960" t="s">
        <v>326</v>
      </c>
      <c r="I7960" t="s">
        <v>45</v>
      </c>
      <c r="J7960" t="str">
        <f>_xlfn.XLOOKUP(Table1_1[[#This Row],[Analyte]],[1]analyte_order!$B:$B,[1]analyte_order!$C:$C)</f>
        <v>27854-31-5</v>
      </c>
      <c r="K7960">
        <f>_xlfn.XLOOKUP(Table1_1[[#This Row],[CAS_rn]],[1]analyte_order!$C:$C,[1]analyte_order!$E:$E)</f>
        <v>42</v>
      </c>
      <c r="L7960" s="3">
        <v>2.9950282530998542E-2</v>
      </c>
    </row>
    <row r="7961" spans="1:12" x14ac:dyDescent="0.3">
      <c r="A7961" t="s">
        <v>343</v>
      </c>
      <c r="B7961" s="1">
        <v>44427</v>
      </c>
      <c r="C7961" s="1" t="str">
        <f t="shared" si="124"/>
        <v>21231</v>
      </c>
      <c r="D7961" t="s">
        <v>324</v>
      </c>
      <c r="E7961" t="s">
        <v>325</v>
      </c>
      <c r="F7961" t="s">
        <v>326</v>
      </c>
      <c r="I7961" t="s">
        <v>46</v>
      </c>
      <c r="J7961" t="str">
        <f>_xlfn.XLOOKUP(Table1_1[[#This Row],[Analyte]],[1]analyte_order!$B:$B,[1]analyte_order!$C:$C)</f>
        <v>53826-13-4</v>
      </c>
      <c r="K7961">
        <f>_xlfn.XLOOKUP(Table1_1[[#This Row],[CAS_rn]],[1]analyte_order!$C:$C,[1]analyte_order!$E:$E)</f>
        <v>43</v>
      </c>
      <c r="L7961" s="3">
        <v>0.11172896799857238</v>
      </c>
    </row>
    <row r="7962" spans="1:12" x14ac:dyDescent="0.3">
      <c r="A7962" t="s">
        <v>343</v>
      </c>
      <c r="B7962" s="1">
        <v>44427</v>
      </c>
      <c r="C7962" s="1" t="str">
        <f t="shared" si="124"/>
        <v>21231</v>
      </c>
      <c r="D7962" t="s">
        <v>324</v>
      </c>
      <c r="E7962" t="s">
        <v>325</v>
      </c>
      <c r="F7962" t="s">
        <v>326</v>
      </c>
      <c r="I7962" t="s">
        <v>47</v>
      </c>
      <c r="J7962" t="str">
        <f>_xlfn.XLOOKUP(Table1_1[[#This Row],[Analyte]],[1]analyte_order!$B:$B,[1]analyte_order!$C:$C)</f>
        <v>161094-75-3</v>
      </c>
      <c r="K7962">
        <f>_xlfn.XLOOKUP(Table1_1[[#This Row],[CAS_rn]],[1]analyte_order!$C:$C,[1]analyte_order!$E:$E)</f>
        <v>44</v>
      </c>
      <c r="L7962" s="3">
        <v>5.8792146147595002E-2</v>
      </c>
    </row>
    <row r="7963" spans="1:12" x14ac:dyDescent="0.3">
      <c r="A7963" t="s">
        <v>343</v>
      </c>
      <c r="B7963" s="1">
        <v>44427</v>
      </c>
      <c r="C7963" s="1" t="str">
        <f t="shared" si="124"/>
        <v>21231</v>
      </c>
      <c r="D7963" t="s">
        <v>324</v>
      </c>
      <c r="E7963" t="s">
        <v>325</v>
      </c>
      <c r="F7963" t="s">
        <v>326</v>
      </c>
      <c r="I7963" t="s">
        <v>48</v>
      </c>
      <c r="J7963" t="str">
        <f>_xlfn.XLOOKUP(Table1_1[[#This Row],[Analyte]],[1]analyte_order!$B:$B,[1]analyte_order!$C:$C)</f>
        <v>70887-84-2</v>
      </c>
      <c r="K7963">
        <f>_xlfn.XLOOKUP(Table1_1[[#This Row],[CAS_rn]],[1]analyte_order!$C:$C,[1]analyte_order!$E:$E)</f>
        <v>45</v>
      </c>
      <c r="L7963" s="3">
        <v>4.524772844789151E-2</v>
      </c>
    </row>
    <row r="7964" spans="1:12" x14ac:dyDescent="0.3">
      <c r="A7964" t="s">
        <v>343</v>
      </c>
      <c r="B7964" s="1">
        <v>44427</v>
      </c>
      <c r="C7964" s="1" t="str">
        <f t="shared" si="124"/>
        <v>21231</v>
      </c>
      <c r="D7964" t="s">
        <v>324</v>
      </c>
      <c r="E7964" t="s">
        <v>325</v>
      </c>
      <c r="F7964" t="s">
        <v>326</v>
      </c>
      <c r="I7964" t="s">
        <v>49</v>
      </c>
      <c r="J7964" t="str">
        <f>_xlfn.XLOOKUP(Table1_1[[#This Row],[Analyte]],[1]analyte_order!$B:$B,[1]analyte_order!$C:$C)</f>
        <v>57677-95-9</v>
      </c>
      <c r="K7964">
        <f>_xlfn.XLOOKUP(Table1_1[[#This Row],[CAS_rn]],[1]analyte_order!$C:$C,[1]analyte_order!$E:$E)</f>
        <v>46</v>
      </c>
      <c r="L7964" s="3">
        <v>7.9707355949374045E-2</v>
      </c>
    </row>
    <row r="7965" spans="1:12" x14ac:dyDescent="0.3">
      <c r="A7965" t="s">
        <v>343</v>
      </c>
      <c r="B7965" s="1">
        <v>44427</v>
      </c>
      <c r="C7965" s="1" t="str">
        <f t="shared" si="124"/>
        <v>21231</v>
      </c>
      <c r="D7965" t="s">
        <v>324</v>
      </c>
      <c r="E7965" t="s">
        <v>325</v>
      </c>
      <c r="F7965" t="s">
        <v>326</v>
      </c>
      <c r="I7965" t="s">
        <v>50</v>
      </c>
      <c r="J7965" t="str">
        <f>_xlfn.XLOOKUP(Table1_1[[#This Row],[Analyte]],[1]analyte_order!$B:$B,[1]analyte_order!$C:$C)</f>
        <v>30334-69-1</v>
      </c>
      <c r="K7965">
        <f>_xlfn.XLOOKUP(Table1_1[[#This Row],[CAS_rn]],[1]analyte_order!$C:$C,[1]analyte_order!$E:$E)</f>
        <v>51</v>
      </c>
      <c r="L7965" s="3">
        <v>12.8</v>
      </c>
    </row>
    <row r="7966" spans="1:12" x14ac:dyDescent="0.3">
      <c r="A7966" t="s">
        <v>343</v>
      </c>
      <c r="B7966" s="1">
        <v>44427</v>
      </c>
      <c r="C7966" s="1" t="str">
        <f t="shared" si="124"/>
        <v>21231</v>
      </c>
      <c r="D7966" t="s">
        <v>324</v>
      </c>
      <c r="E7966" t="s">
        <v>325</v>
      </c>
      <c r="F7966" t="s">
        <v>326</v>
      </c>
      <c r="I7966" t="s">
        <v>51</v>
      </c>
      <c r="J7966" t="str">
        <f>_xlfn.XLOOKUP(Table1_1[[#This Row],[Analyte]],[1]analyte_order!$B:$B,[1]analyte_order!$C:$C)</f>
        <v>41997-13-1</v>
      </c>
      <c r="K7966">
        <f>_xlfn.XLOOKUP(Table1_1[[#This Row],[CAS_rn]],[1]analyte_order!$C:$C,[1]analyte_order!$E:$E)</f>
        <v>52</v>
      </c>
      <c r="L7966" s="3">
        <v>63.6</v>
      </c>
    </row>
    <row r="7967" spans="1:12" x14ac:dyDescent="0.3">
      <c r="A7967" t="s">
        <v>343</v>
      </c>
      <c r="B7967" s="1">
        <v>44427</v>
      </c>
      <c r="C7967" s="1" t="str">
        <f t="shared" si="124"/>
        <v>21231</v>
      </c>
      <c r="D7967" t="s">
        <v>324</v>
      </c>
      <c r="E7967" t="s">
        <v>325</v>
      </c>
      <c r="F7967" t="s">
        <v>326</v>
      </c>
      <c r="I7967" t="s">
        <v>52</v>
      </c>
      <c r="J7967" t="str">
        <f>_xlfn.XLOOKUP(Table1_1[[#This Row],[Analyte]],[1]analyte_order!$B:$B,[1]analyte_order!$C:$C)</f>
        <v>423-41-6</v>
      </c>
      <c r="K7967">
        <f>_xlfn.XLOOKUP(Table1_1[[#This Row],[CAS_rn]],[1]analyte_order!$C:$C,[1]analyte_order!$E:$E)</f>
        <v>53</v>
      </c>
      <c r="L7967" s="3">
        <v>5.7126662518669012E-2</v>
      </c>
    </row>
    <row r="7968" spans="1:12" x14ac:dyDescent="0.3">
      <c r="A7968" t="s">
        <v>343</v>
      </c>
      <c r="B7968" s="1">
        <v>44427</v>
      </c>
      <c r="C7968" s="1" t="str">
        <f t="shared" si="124"/>
        <v>21231</v>
      </c>
      <c r="D7968" t="s">
        <v>324</v>
      </c>
      <c r="E7968" t="s">
        <v>325</v>
      </c>
      <c r="F7968" t="s">
        <v>326</v>
      </c>
      <c r="I7968" t="s">
        <v>53</v>
      </c>
      <c r="J7968" t="str">
        <f>_xlfn.XLOOKUP(Table1_1[[#This Row],[Analyte]],[1]analyte_order!$B:$B,[1]analyte_order!$C:$C)</f>
        <v>777011-38-8</v>
      </c>
      <c r="K7968">
        <f>_xlfn.XLOOKUP(Table1_1[[#This Row],[CAS_rn]],[1]analyte_order!$C:$C,[1]analyte_order!$E:$E)</f>
        <v>54</v>
      </c>
      <c r="L7968" s="3">
        <v>0.51200000000000001</v>
      </c>
    </row>
    <row r="7969" spans="1:12" x14ac:dyDescent="0.3">
      <c r="A7969" t="s">
        <v>343</v>
      </c>
      <c r="B7969" s="1">
        <v>44427</v>
      </c>
      <c r="C7969" s="1" t="str">
        <f t="shared" si="124"/>
        <v>21231</v>
      </c>
      <c r="D7969" t="s">
        <v>324</v>
      </c>
      <c r="E7969" t="s">
        <v>325</v>
      </c>
      <c r="F7969" t="s">
        <v>326</v>
      </c>
      <c r="I7969" t="s">
        <v>54</v>
      </c>
      <c r="J7969" t="str">
        <f>_xlfn.XLOOKUP(Table1_1[[#This Row],[Analyte]],[1]analyte_order!$B:$B,[1]analyte_order!$C:$C)</f>
        <v>646-83-3</v>
      </c>
      <c r="K7969">
        <f>_xlfn.XLOOKUP(Table1_1[[#This Row],[CAS_rn]],[1]analyte_order!$C:$C,[1]analyte_order!$E:$E)</f>
        <v>55</v>
      </c>
      <c r="L7969" s="3">
        <v>2.9950282530998542E-2</v>
      </c>
    </row>
    <row r="7970" spans="1:12" x14ac:dyDescent="0.3">
      <c r="A7970" t="s">
        <v>343</v>
      </c>
      <c r="B7970" s="1">
        <v>44427</v>
      </c>
      <c r="C7970" s="1" t="str">
        <f t="shared" si="124"/>
        <v>21231</v>
      </c>
      <c r="D7970" t="s">
        <v>324</v>
      </c>
      <c r="E7970" t="s">
        <v>325</v>
      </c>
      <c r="F7970" t="s">
        <v>326</v>
      </c>
      <c r="I7970" t="s">
        <v>55</v>
      </c>
      <c r="J7970" t="str">
        <f>_xlfn.XLOOKUP(Table1_1[[#This Row],[Analyte]],[1]analyte_order!$B:$B,[1]analyte_order!$C:$C)</f>
        <v>678-41-1</v>
      </c>
      <c r="K7970">
        <f>_xlfn.XLOOKUP(Table1_1[[#This Row],[CAS_rn]],[1]analyte_order!$C:$C,[1]analyte_order!$E:$E)</f>
        <v>56</v>
      </c>
      <c r="L7970" s="3">
        <v>9.927126027179882E-2</v>
      </c>
    </row>
    <row r="7971" spans="1:12" x14ac:dyDescent="0.3">
      <c r="A7971" t="s">
        <v>343</v>
      </c>
      <c r="B7971" s="1">
        <v>44427</v>
      </c>
      <c r="C7971" s="1" t="str">
        <f t="shared" si="124"/>
        <v>21231</v>
      </c>
      <c r="D7971" t="s">
        <v>324</v>
      </c>
      <c r="E7971" t="s">
        <v>325</v>
      </c>
      <c r="F7971" t="s">
        <v>326</v>
      </c>
      <c r="I7971" t="s">
        <v>56</v>
      </c>
      <c r="J7971" t="str">
        <f>_xlfn.XLOOKUP(Table1_1[[#This Row],[Analyte]],[1]analyte_order!$B:$B,[1]analyte_order!$C:$C)</f>
        <v>2965-52-8</v>
      </c>
      <c r="K7971">
        <f>_xlfn.XLOOKUP(Table1_1[[#This Row],[CAS_rn]],[1]analyte_order!$C:$C,[1]analyte_order!$E:$E)</f>
        <v>57</v>
      </c>
      <c r="L7971" s="3">
        <v>0.13178124313639358</v>
      </c>
    </row>
    <row r="7972" spans="1:12" x14ac:dyDescent="0.3">
      <c r="A7972" t="s">
        <v>344</v>
      </c>
      <c r="B7972" s="1">
        <v>44427</v>
      </c>
      <c r="C7972" s="1" t="str">
        <f t="shared" si="124"/>
        <v>21231</v>
      </c>
      <c r="D7972" t="s">
        <v>324</v>
      </c>
      <c r="E7972" t="s">
        <v>325</v>
      </c>
      <c r="F7972" t="s">
        <v>326</v>
      </c>
      <c r="I7972" t="s">
        <v>7</v>
      </c>
      <c r="J7972" t="str">
        <f>_xlfn.XLOOKUP(Table1_1[[#This Row],[Analyte]],[1]analyte_order!$B:$B,[1]analyte_order!$C:$C)</f>
        <v>375-22-4</v>
      </c>
      <c r="K7972">
        <f>_xlfn.XLOOKUP(Table1_1[[#This Row],[CAS_rn]],[1]analyte_order!$C:$C,[1]analyte_order!$E:$E)</f>
        <v>1</v>
      </c>
      <c r="L7972" s="3">
        <v>2.7772634697278281E-2</v>
      </c>
    </row>
    <row r="7973" spans="1:12" x14ac:dyDescent="0.3">
      <c r="A7973" t="s">
        <v>344</v>
      </c>
      <c r="B7973" s="1">
        <v>44427</v>
      </c>
      <c r="C7973" s="1" t="str">
        <f t="shared" si="124"/>
        <v>21231</v>
      </c>
      <c r="D7973" t="s">
        <v>324</v>
      </c>
      <c r="E7973" t="s">
        <v>325</v>
      </c>
      <c r="F7973" t="s">
        <v>326</v>
      </c>
      <c r="I7973" t="s">
        <v>8</v>
      </c>
      <c r="J7973" t="str">
        <f>_xlfn.XLOOKUP(Table1_1[[#This Row],[Analyte]],[1]analyte_order!$B:$B,[1]analyte_order!$C:$C)</f>
        <v>2706-90-3</v>
      </c>
      <c r="K7973">
        <f>_xlfn.XLOOKUP(Table1_1[[#This Row],[CAS_rn]],[1]analyte_order!$C:$C,[1]analyte_order!$E:$E)</f>
        <v>2</v>
      </c>
      <c r="L7973" s="3">
        <v>4.9056283104378824E-2</v>
      </c>
    </row>
    <row r="7974" spans="1:12" x14ac:dyDescent="0.3">
      <c r="A7974" t="s">
        <v>344</v>
      </c>
      <c r="B7974" s="1">
        <v>44427</v>
      </c>
      <c r="C7974" s="1" t="str">
        <f t="shared" si="124"/>
        <v>21231</v>
      </c>
      <c r="D7974" t="s">
        <v>324</v>
      </c>
      <c r="E7974" t="s">
        <v>325</v>
      </c>
      <c r="F7974" t="s">
        <v>326</v>
      </c>
      <c r="I7974" t="s">
        <v>9</v>
      </c>
      <c r="J7974" t="str">
        <f>_xlfn.XLOOKUP(Table1_1[[#This Row],[Analyte]],[1]analyte_order!$B:$B,[1]analyte_order!$C:$C)</f>
        <v>307-24-4</v>
      </c>
      <c r="K7974">
        <f>_xlfn.XLOOKUP(Table1_1[[#This Row],[CAS_rn]],[1]analyte_order!$C:$C,[1]analyte_order!$E:$E)</f>
        <v>3</v>
      </c>
      <c r="L7974" s="3">
        <v>3.7471620554633406E-2</v>
      </c>
    </row>
    <row r="7975" spans="1:12" x14ac:dyDescent="0.3">
      <c r="A7975" t="s">
        <v>344</v>
      </c>
      <c r="B7975" s="1">
        <v>44427</v>
      </c>
      <c r="C7975" s="1" t="str">
        <f t="shared" si="124"/>
        <v>21231</v>
      </c>
      <c r="D7975" t="s">
        <v>324</v>
      </c>
      <c r="E7975" t="s">
        <v>325</v>
      </c>
      <c r="F7975" t="s">
        <v>326</v>
      </c>
      <c r="I7975" t="s">
        <v>10</v>
      </c>
      <c r="J7975" t="str">
        <f>_xlfn.XLOOKUP(Table1_1[[#This Row],[Analyte]],[1]analyte_order!$B:$B,[1]analyte_order!$C:$C)</f>
        <v>375-85-9</v>
      </c>
      <c r="K7975">
        <f>_xlfn.XLOOKUP(Table1_1[[#This Row],[CAS_rn]],[1]analyte_order!$C:$C,[1]analyte_order!$E:$E)</f>
        <v>4</v>
      </c>
      <c r="L7975" s="3">
        <v>2.7772634697278281E-2</v>
      </c>
    </row>
    <row r="7976" spans="1:12" x14ac:dyDescent="0.3">
      <c r="A7976" t="s">
        <v>344</v>
      </c>
      <c r="B7976" s="1">
        <v>44427</v>
      </c>
      <c r="C7976" s="1" t="str">
        <f t="shared" si="124"/>
        <v>21231</v>
      </c>
      <c r="D7976" t="s">
        <v>324</v>
      </c>
      <c r="E7976" t="s">
        <v>325</v>
      </c>
      <c r="F7976" t="s">
        <v>326</v>
      </c>
      <c r="I7976" t="s">
        <v>11</v>
      </c>
      <c r="J7976" t="str">
        <f>_xlfn.XLOOKUP(Table1_1[[#This Row],[Analyte]],[1]analyte_order!$B:$B,[1]analyte_order!$C:$C)</f>
        <v>335-67-1</v>
      </c>
      <c r="K7976">
        <f>_xlfn.XLOOKUP(Table1_1[[#This Row],[CAS_rn]],[1]analyte_order!$C:$C,[1]analyte_order!$E:$E)</f>
        <v>5</v>
      </c>
      <c r="L7976" s="3">
        <v>0.32500000000000001</v>
      </c>
    </row>
    <row r="7977" spans="1:12" x14ac:dyDescent="0.3">
      <c r="A7977" t="s">
        <v>344</v>
      </c>
      <c r="B7977" s="1">
        <v>44427</v>
      </c>
      <c r="C7977" s="1" t="str">
        <f t="shared" si="124"/>
        <v>21231</v>
      </c>
      <c r="D7977" t="s">
        <v>324</v>
      </c>
      <c r="E7977" t="s">
        <v>325</v>
      </c>
      <c r="F7977" t="s">
        <v>326</v>
      </c>
      <c r="I7977" t="s">
        <v>12</v>
      </c>
      <c r="J7977" t="str">
        <f>_xlfn.XLOOKUP(Table1_1[[#This Row],[Analyte]],[1]analyte_order!$B:$B,[1]analyte_order!$C:$C)</f>
        <v>375-95-1</v>
      </c>
      <c r="K7977">
        <f>_xlfn.XLOOKUP(Table1_1[[#This Row],[CAS_rn]],[1]analyte_order!$C:$C,[1]analyte_order!$E:$E)</f>
        <v>6</v>
      </c>
      <c r="L7977" s="3">
        <v>1.32</v>
      </c>
    </row>
    <row r="7978" spans="1:12" x14ac:dyDescent="0.3">
      <c r="A7978" t="s">
        <v>344</v>
      </c>
      <c r="B7978" s="1">
        <v>44427</v>
      </c>
      <c r="C7978" s="1" t="str">
        <f t="shared" si="124"/>
        <v>21231</v>
      </c>
      <c r="D7978" t="s">
        <v>324</v>
      </c>
      <c r="E7978" t="s">
        <v>325</v>
      </c>
      <c r="F7978" t="s">
        <v>326</v>
      </c>
      <c r="I7978" t="s">
        <v>19</v>
      </c>
      <c r="J7978" t="str">
        <f>_xlfn.XLOOKUP(Table1_1[[#This Row],[Analyte]],[1]analyte_order!$B:$B,[1]analyte_order!$C:$C)</f>
        <v>335-76-2</v>
      </c>
      <c r="K7978">
        <f>_xlfn.XLOOKUP(Table1_1[[#This Row],[CAS_rn]],[1]analyte_order!$C:$C,[1]analyte_order!$E:$E)</f>
        <v>7</v>
      </c>
      <c r="L7978" s="3">
        <v>4.67</v>
      </c>
    </row>
    <row r="7979" spans="1:12" x14ac:dyDescent="0.3">
      <c r="A7979" t="s">
        <v>344</v>
      </c>
      <c r="B7979" s="1">
        <v>44427</v>
      </c>
      <c r="C7979" s="1" t="str">
        <f t="shared" si="124"/>
        <v>21231</v>
      </c>
      <c r="D7979" t="s">
        <v>324</v>
      </c>
      <c r="E7979" t="s">
        <v>325</v>
      </c>
      <c r="F7979" t="s">
        <v>326</v>
      </c>
      <c r="I7979" t="s">
        <v>20</v>
      </c>
      <c r="J7979" t="str">
        <f>_xlfn.XLOOKUP(Table1_1[[#This Row],[Analyte]],[1]analyte_order!$B:$B,[1]analyte_order!$C:$C)</f>
        <v>2058-94-8</v>
      </c>
      <c r="K7979">
        <f>_xlfn.XLOOKUP(Table1_1[[#This Row],[CAS_rn]],[1]analyte_order!$C:$C,[1]analyte_order!$E:$E)</f>
        <v>8</v>
      </c>
      <c r="L7979" s="3">
        <v>7.56</v>
      </c>
    </row>
    <row r="7980" spans="1:12" x14ac:dyDescent="0.3">
      <c r="A7980" t="s">
        <v>344</v>
      </c>
      <c r="B7980" s="1">
        <v>44427</v>
      </c>
      <c r="C7980" s="1" t="str">
        <f t="shared" si="124"/>
        <v>21231</v>
      </c>
      <c r="D7980" t="s">
        <v>324</v>
      </c>
      <c r="E7980" t="s">
        <v>325</v>
      </c>
      <c r="F7980" t="s">
        <v>326</v>
      </c>
      <c r="I7980" t="s">
        <v>21</v>
      </c>
      <c r="J7980" t="str">
        <f>_xlfn.XLOOKUP(Table1_1[[#This Row],[Analyte]],[1]analyte_order!$B:$B,[1]analyte_order!$C:$C)</f>
        <v>307-55-1</v>
      </c>
      <c r="K7980">
        <f>_xlfn.XLOOKUP(Table1_1[[#This Row],[CAS_rn]],[1]analyte_order!$C:$C,[1]analyte_order!$E:$E)</f>
        <v>9</v>
      </c>
      <c r="L7980" s="3">
        <v>26.7</v>
      </c>
    </row>
    <row r="7981" spans="1:12" x14ac:dyDescent="0.3">
      <c r="A7981" t="s">
        <v>344</v>
      </c>
      <c r="B7981" s="1">
        <v>44427</v>
      </c>
      <c r="C7981" s="1" t="str">
        <f t="shared" si="124"/>
        <v>21231</v>
      </c>
      <c r="D7981" t="s">
        <v>324</v>
      </c>
      <c r="E7981" t="s">
        <v>325</v>
      </c>
      <c r="F7981" t="s">
        <v>326</v>
      </c>
      <c r="I7981" t="s">
        <v>22</v>
      </c>
      <c r="J7981" t="str">
        <f>_xlfn.XLOOKUP(Table1_1[[#This Row],[Analyte]],[1]analyte_order!$B:$B,[1]analyte_order!$C:$C)</f>
        <v>72629-94-8</v>
      </c>
      <c r="K7981">
        <f>_xlfn.XLOOKUP(Table1_1[[#This Row],[CAS_rn]],[1]analyte_order!$C:$C,[1]analyte_order!$E:$E)</f>
        <v>10</v>
      </c>
      <c r="L7981" s="3">
        <v>3.58</v>
      </c>
    </row>
    <row r="7982" spans="1:12" x14ac:dyDescent="0.3">
      <c r="A7982" t="s">
        <v>344</v>
      </c>
      <c r="B7982" s="1">
        <v>44427</v>
      </c>
      <c r="C7982" s="1" t="str">
        <f t="shared" si="124"/>
        <v>21231</v>
      </c>
      <c r="D7982" t="s">
        <v>324</v>
      </c>
      <c r="E7982" t="s">
        <v>325</v>
      </c>
      <c r="F7982" t="s">
        <v>326</v>
      </c>
      <c r="I7982" t="s">
        <v>23</v>
      </c>
      <c r="J7982" t="str">
        <f>_xlfn.XLOOKUP(Table1_1[[#This Row],[Analyte]],[1]analyte_order!$B:$B,[1]analyte_order!$C:$C)</f>
        <v>376-06-7</v>
      </c>
      <c r="K7982">
        <f>_xlfn.XLOOKUP(Table1_1[[#This Row],[CAS_rn]],[1]analyte_order!$C:$C,[1]analyte_order!$E:$E)</f>
        <v>11</v>
      </c>
      <c r="L7982" s="3">
        <v>5.23</v>
      </c>
    </row>
    <row r="7983" spans="1:12" x14ac:dyDescent="0.3">
      <c r="A7983" t="s">
        <v>344</v>
      </c>
      <c r="B7983" s="1">
        <v>44427</v>
      </c>
      <c r="C7983" s="1" t="str">
        <f t="shared" si="124"/>
        <v>21231</v>
      </c>
      <c r="D7983" t="s">
        <v>324</v>
      </c>
      <c r="E7983" t="s">
        <v>325</v>
      </c>
      <c r="F7983" t="s">
        <v>326</v>
      </c>
      <c r="I7983" t="s">
        <v>24</v>
      </c>
      <c r="J7983" t="str">
        <f>_xlfn.XLOOKUP(Table1_1[[#This Row],[Analyte]],[1]analyte_order!$B:$B,[1]analyte_order!$C:$C)</f>
        <v>67905-19-5</v>
      </c>
      <c r="K7983">
        <f>_xlfn.XLOOKUP(Table1_1[[#This Row],[CAS_rn]],[1]analyte_order!$C:$C,[1]analyte_order!$E:$E)</f>
        <v>12</v>
      </c>
      <c r="L7983" s="3">
        <v>8.2748574907331979E-2</v>
      </c>
    </row>
    <row r="7984" spans="1:12" x14ac:dyDescent="0.3">
      <c r="A7984" t="s">
        <v>344</v>
      </c>
      <c r="B7984" s="1">
        <v>44427</v>
      </c>
      <c r="C7984" s="1" t="str">
        <f t="shared" si="124"/>
        <v>21231</v>
      </c>
      <c r="D7984" t="s">
        <v>324</v>
      </c>
      <c r="E7984" t="s">
        <v>325</v>
      </c>
      <c r="F7984" t="s">
        <v>326</v>
      </c>
      <c r="I7984" t="s">
        <v>13</v>
      </c>
      <c r="J7984" t="str">
        <f>_xlfn.XLOOKUP(Table1_1[[#This Row],[Analyte]],[1]analyte_order!$B:$B,[1]analyte_order!$C:$C)</f>
        <v>375-73-5</v>
      </c>
      <c r="K7984">
        <f>_xlfn.XLOOKUP(Table1_1[[#This Row],[CAS_rn]],[1]analyte_order!$C:$C,[1]analyte_order!$E:$E)</f>
        <v>14</v>
      </c>
      <c r="L7984" s="3">
        <v>2.7</v>
      </c>
    </row>
    <row r="7985" spans="1:12" x14ac:dyDescent="0.3">
      <c r="A7985" t="s">
        <v>344</v>
      </c>
      <c r="B7985" s="1">
        <v>44427</v>
      </c>
      <c r="C7985" s="1" t="str">
        <f t="shared" si="124"/>
        <v>21231</v>
      </c>
      <c r="D7985" t="s">
        <v>324</v>
      </c>
      <c r="E7985" t="s">
        <v>325</v>
      </c>
      <c r="F7985" t="s">
        <v>326</v>
      </c>
      <c r="I7985" t="s">
        <v>14</v>
      </c>
      <c r="J7985" t="str">
        <f>_xlfn.XLOOKUP(Table1_1[[#This Row],[Analyte]],[1]analyte_order!$B:$B,[1]analyte_order!$C:$C)</f>
        <v>2706-91-4</v>
      </c>
      <c r="K7985">
        <f>_xlfn.XLOOKUP(Table1_1[[#This Row],[CAS_rn]],[1]analyte_order!$C:$C,[1]analyte_order!$E:$E)</f>
        <v>15</v>
      </c>
      <c r="L7985" s="3">
        <v>3.6767145236150718E-2</v>
      </c>
    </row>
    <row r="7986" spans="1:12" x14ac:dyDescent="0.3">
      <c r="A7986" t="s">
        <v>344</v>
      </c>
      <c r="B7986" s="1">
        <v>44427</v>
      </c>
      <c r="C7986" s="1" t="str">
        <f t="shared" si="124"/>
        <v>21231</v>
      </c>
      <c r="D7986" t="s">
        <v>324</v>
      </c>
      <c r="E7986" t="s">
        <v>325</v>
      </c>
      <c r="F7986" t="s">
        <v>326</v>
      </c>
      <c r="I7986" t="s">
        <v>15</v>
      </c>
      <c r="J7986" t="str">
        <f>_xlfn.XLOOKUP(Table1_1[[#This Row],[Analyte]],[1]analyte_order!$B:$B,[1]analyte_order!$C:$C)</f>
        <v>355-46-4</v>
      </c>
      <c r="K7986">
        <f>_xlfn.XLOOKUP(Table1_1[[#This Row],[CAS_rn]],[1]analyte_order!$C:$C,[1]analyte_order!$E:$E)</f>
        <v>16</v>
      </c>
      <c r="L7986" s="3">
        <v>14.4</v>
      </c>
    </row>
    <row r="7987" spans="1:12" x14ac:dyDescent="0.3">
      <c r="A7987" t="s">
        <v>344</v>
      </c>
      <c r="B7987" s="1">
        <v>44427</v>
      </c>
      <c r="C7987" s="1" t="str">
        <f t="shared" si="124"/>
        <v>21231</v>
      </c>
      <c r="D7987" t="s">
        <v>324</v>
      </c>
      <c r="E7987" t="s">
        <v>325</v>
      </c>
      <c r="F7987" t="s">
        <v>326</v>
      </c>
      <c r="I7987" t="s">
        <v>16</v>
      </c>
      <c r="J7987" t="str">
        <f>_xlfn.XLOOKUP(Table1_1[[#This Row],[Analyte]],[1]analyte_order!$B:$B,[1]analyte_order!$C:$C)</f>
        <v>375-92-8</v>
      </c>
      <c r="K7987">
        <f>_xlfn.XLOOKUP(Table1_1[[#This Row],[CAS_rn]],[1]analyte_order!$C:$C,[1]analyte_order!$E:$E)</f>
        <v>17</v>
      </c>
      <c r="L7987" s="3">
        <v>1.1499999999999999</v>
      </c>
    </row>
    <row r="7988" spans="1:12" x14ac:dyDescent="0.3">
      <c r="A7988" t="s">
        <v>344</v>
      </c>
      <c r="B7988" s="1">
        <v>44427</v>
      </c>
      <c r="C7988" s="1" t="str">
        <f t="shared" si="124"/>
        <v>21231</v>
      </c>
      <c r="D7988" t="s">
        <v>324</v>
      </c>
      <c r="E7988" t="s">
        <v>325</v>
      </c>
      <c r="F7988" t="s">
        <v>326</v>
      </c>
      <c r="I7988" t="s">
        <v>17</v>
      </c>
      <c r="J7988" t="str">
        <f>_xlfn.XLOOKUP(Table1_1[[#This Row],[Analyte]],[1]analyte_order!$B:$B,[1]analyte_order!$C:$C)</f>
        <v>1763-23-1</v>
      </c>
      <c r="K7988">
        <f>_xlfn.XLOOKUP(Table1_1[[#This Row],[CAS_rn]],[1]analyte_order!$C:$C,[1]analyte_order!$E:$E)</f>
        <v>18</v>
      </c>
      <c r="L7988" s="3">
        <v>1490</v>
      </c>
    </row>
    <row r="7989" spans="1:12" x14ac:dyDescent="0.3">
      <c r="A7989" t="s">
        <v>344</v>
      </c>
      <c r="B7989" s="1">
        <v>44427</v>
      </c>
      <c r="C7989" s="1" t="str">
        <f t="shared" si="124"/>
        <v>21231</v>
      </c>
      <c r="D7989" t="s">
        <v>324</v>
      </c>
      <c r="E7989" t="s">
        <v>325</v>
      </c>
      <c r="F7989" t="s">
        <v>326</v>
      </c>
      <c r="I7989" t="s">
        <v>25</v>
      </c>
      <c r="J7989" t="str">
        <f>_xlfn.XLOOKUP(Table1_1[[#This Row],[Analyte]],[1]analyte_order!$B:$B,[1]analyte_order!$C:$C)</f>
        <v>68259-12-1</v>
      </c>
      <c r="K7989">
        <f>_xlfn.XLOOKUP(Table1_1[[#This Row],[CAS_rn]],[1]analyte_order!$C:$C,[1]analyte_order!$E:$E)</f>
        <v>19</v>
      </c>
      <c r="L7989" s="3">
        <v>3.12</v>
      </c>
    </row>
    <row r="7990" spans="1:12" x14ac:dyDescent="0.3">
      <c r="A7990" t="s">
        <v>344</v>
      </c>
      <c r="B7990" s="1">
        <v>44427</v>
      </c>
      <c r="C7990" s="1" t="str">
        <f t="shared" si="124"/>
        <v>21231</v>
      </c>
      <c r="D7990" t="s">
        <v>324</v>
      </c>
      <c r="E7990" t="s">
        <v>325</v>
      </c>
      <c r="F7990" t="s">
        <v>326</v>
      </c>
      <c r="I7990" t="s">
        <v>26</v>
      </c>
      <c r="J7990" t="str">
        <f>_xlfn.XLOOKUP(Table1_1[[#This Row],[Analyte]],[1]analyte_order!$B:$B,[1]analyte_order!$C:$C)</f>
        <v>335-77-3</v>
      </c>
      <c r="K7990">
        <f>_xlfn.XLOOKUP(Table1_1[[#This Row],[CAS_rn]],[1]analyte_order!$C:$C,[1]analyte_order!$E:$E)</f>
        <v>20</v>
      </c>
      <c r="L7990" s="3">
        <v>2.98</v>
      </c>
    </row>
    <row r="7991" spans="1:12" x14ac:dyDescent="0.3">
      <c r="A7991" t="s">
        <v>344</v>
      </c>
      <c r="B7991" s="1">
        <v>44427</v>
      </c>
      <c r="C7991" s="1" t="str">
        <f t="shared" si="124"/>
        <v>21231</v>
      </c>
      <c r="D7991" t="s">
        <v>324</v>
      </c>
      <c r="E7991" t="s">
        <v>325</v>
      </c>
      <c r="F7991" t="s">
        <v>326</v>
      </c>
      <c r="I7991" t="s">
        <v>27</v>
      </c>
      <c r="J7991" t="str">
        <f>_xlfn.XLOOKUP(Table1_1[[#This Row],[Analyte]],[1]analyte_order!$B:$B,[1]analyte_order!$C:$C)</f>
        <v>79780-39-5</v>
      </c>
      <c r="K7991">
        <f>_xlfn.XLOOKUP(Table1_1[[#This Row],[CAS_rn]],[1]analyte_order!$C:$C,[1]analyte_order!$E:$E)</f>
        <v>21</v>
      </c>
      <c r="L7991" s="3">
        <v>1.05</v>
      </c>
    </row>
    <row r="7992" spans="1:12" x14ac:dyDescent="0.3">
      <c r="A7992" t="s">
        <v>344</v>
      </c>
      <c r="B7992" s="1">
        <v>44427</v>
      </c>
      <c r="C7992" s="1" t="str">
        <f t="shared" si="124"/>
        <v>21231</v>
      </c>
      <c r="D7992" t="s">
        <v>324</v>
      </c>
      <c r="E7992" t="s">
        <v>325</v>
      </c>
      <c r="F7992" t="s">
        <v>326</v>
      </c>
      <c r="I7992" t="s">
        <v>28</v>
      </c>
      <c r="J7992" t="str">
        <f>_xlfn.XLOOKUP(Table1_1[[#This Row],[Analyte]],[1]analyte_order!$B:$B,[1]analyte_order!$C:$C)</f>
        <v>757124-72-4</v>
      </c>
      <c r="K7992">
        <f>_xlfn.XLOOKUP(Table1_1[[#This Row],[CAS_rn]],[1]analyte_order!$C:$C,[1]analyte_order!$E:$E)</f>
        <v>22</v>
      </c>
      <c r="L7992" s="3">
        <v>5.7030307716904267E-2</v>
      </c>
    </row>
    <row r="7993" spans="1:12" x14ac:dyDescent="0.3">
      <c r="A7993" t="s">
        <v>344</v>
      </c>
      <c r="B7993" s="1">
        <v>44427</v>
      </c>
      <c r="C7993" s="1" t="str">
        <f t="shared" si="124"/>
        <v>21231</v>
      </c>
      <c r="D7993" t="s">
        <v>324</v>
      </c>
      <c r="E7993" t="s">
        <v>325</v>
      </c>
      <c r="F7993" t="s">
        <v>326</v>
      </c>
      <c r="I7993" t="s">
        <v>18</v>
      </c>
      <c r="J7993" t="str">
        <f>_xlfn.XLOOKUP(Table1_1[[#This Row],[Analyte]],[1]analyte_order!$B:$B,[1]analyte_order!$C:$C)</f>
        <v>27619-97-2</v>
      </c>
      <c r="K7993">
        <f>_xlfn.XLOOKUP(Table1_1[[#This Row],[CAS_rn]],[1]analyte_order!$C:$C,[1]analyte_order!$E:$E)</f>
        <v>23</v>
      </c>
      <c r="L7993" s="3">
        <v>4.1918394482230149E-2</v>
      </c>
    </row>
    <row r="7994" spans="1:12" x14ac:dyDescent="0.3">
      <c r="A7994" t="s">
        <v>344</v>
      </c>
      <c r="B7994" s="1">
        <v>44427</v>
      </c>
      <c r="C7994" s="1" t="str">
        <f t="shared" si="124"/>
        <v>21231</v>
      </c>
      <c r="D7994" t="s">
        <v>324</v>
      </c>
      <c r="E7994" t="s">
        <v>325</v>
      </c>
      <c r="F7994" t="s">
        <v>326</v>
      </c>
      <c r="I7994" t="s">
        <v>29</v>
      </c>
      <c r="J7994" t="str">
        <f>_xlfn.XLOOKUP(Table1_1[[#This Row],[Analyte]],[1]analyte_order!$B:$B,[1]analyte_order!$C:$C)</f>
        <v>39108-34-4</v>
      </c>
      <c r="K7994">
        <f>_xlfn.XLOOKUP(Table1_1[[#This Row],[CAS_rn]],[1]analyte_order!$C:$C,[1]analyte_order!$E:$E)</f>
        <v>24</v>
      </c>
      <c r="L7994" s="3">
        <v>7.17</v>
      </c>
    </row>
    <row r="7995" spans="1:12" x14ac:dyDescent="0.3">
      <c r="A7995" t="s">
        <v>344</v>
      </c>
      <c r="B7995" s="1">
        <v>44427</v>
      </c>
      <c r="C7995" s="1" t="str">
        <f t="shared" si="124"/>
        <v>21231</v>
      </c>
      <c r="D7995" t="s">
        <v>324</v>
      </c>
      <c r="E7995" t="s">
        <v>325</v>
      </c>
      <c r="F7995" t="s">
        <v>326</v>
      </c>
      <c r="I7995" t="s">
        <v>30</v>
      </c>
      <c r="J7995" t="str">
        <f>_xlfn.XLOOKUP(Table1_1[[#This Row],[Analyte]],[1]analyte_order!$B:$B,[1]analyte_order!$C:$C)</f>
        <v>120226-60-0</v>
      </c>
      <c r="K7995">
        <f>_xlfn.XLOOKUP(Table1_1[[#This Row],[CAS_rn]],[1]analyte_order!$C:$C,[1]analyte_order!$E:$E)</f>
        <v>25</v>
      </c>
      <c r="L7995" s="3">
        <v>0.70199999999999996</v>
      </c>
    </row>
    <row r="7996" spans="1:12" x14ac:dyDescent="0.3">
      <c r="A7996" t="s">
        <v>344</v>
      </c>
      <c r="B7996" s="1">
        <v>44427</v>
      </c>
      <c r="C7996" s="1" t="str">
        <f t="shared" si="124"/>
        <v>21231</v>
      </c>
      <c r="D7996" t="s">
        <v>324</v>
      </c>
      <c r="E7996" t="s">
        <v>325</v>
      </c>
      <c r="F7996" t="s">
        <v>326</v>
      </c>
      <c r="I7996" t="s">
        <v>31</v>
      </c>
      <c r="J7996" t="str">
        <f>_xlfn.XLOOKUP(Table1_1[[#This Row],[Analyte]],[1]analyte_order!$B:$B,[1]analyte_order!$C:$C)</f>
        <v>2355-31-9</v>
      </c>
      <c r="K7996">
        <f>_xlfn.XLOOKUP(Table1_1[[#This Row],[CAS_rn]],[1]analyte_order!$C:$C,[1]analyte_order!$E:$E)</f>
        <v>26</v>
      </c>
      <c r="L7996" s="3">
        <v>5.55</v>
      </c>
    </row>
    <row r="7997" spans="1:12" x14ac:dyDescent="0.3">
      <c r="A7997" t="s">
        <v>344</v>
      </c>
      <c r="B7997" s="1">
        <v>44427</v>
      </c>
      <c r="C7997" s="1" t="str">
        <f t="shared" si="124"/>
        <v>21231</v>
      </c>
      <c r="D7997" t="s">
        <v>324</v>
      </c>
      <c r="E7997" t="s">
        <v>325</v>
      </c>
      <c r="F7997" t="s">
        <v>326</v>
      </c>
      <c r="I7997" t="s">
        <v>32</v>
      </c>
      <c r="J7997" t="str">
        <f>_xlfn.XLOOKUP(Table1_1[[#This Row],[Analyte]],[1]analyte_order!$B:$B,[1]analyte_order!$C:$C)</f>
        <v>2991-50-6</v>
      </c>
      <c r="K7997">
        <f>_xlfn.XLOOKUP(Table1_1[[#This Row],[CAS_rn]],[1]analyte_order!$C:$C,[1]analyte_order!$E:$E)</f>
        <v>27</v>
      </c>
      <c r="L7997" s="3">
        <v>6.0265955286659866E-2</v>
      </c>
    </row>
    <row r="7998" spans="1:12" x14ac:dyDescent="0.3">
      <c r="A7998" t="s">
        <v>344</v>
      </c>
      <c r="B7998" s="1">
        <v>44427</v>
      </c>
      <c r="C7998" s="1" t="str">
        <f t="shared" si="124"/>
        <v>21231</v>
      </c>
      <c r="D7998" t="s">
        <v>324</v>
      </c>
      <c r="E7998" t="s">
        <v>325</v>
      </c>
      <c r="F7998" t="s">
        <v>326</v>
      </c>
      <c r="I7998" t="s">
        <v>33</v>
      </c>
      <c r="J7998" t="str">
        <f>_xlfn.XLOOKUP(Table1_1[[#This Row],[Analyte]],[1]analyte_order!$B:$B,[1]analyte_order!$C:$C)</f>
        <v>754-91-6</v>
      </c>
      <c r="K7998">
        <f>_xlfn.XLOOKUP(Table1_1[[#This Row],[CAS_rn]],[1]analyte_order!$C:$C,[1]analyte_order!$E:$E)</f>
        <v>28</v>
      </c>
      <c r="L7998" s="3">
        <v>9.92</v>
      </c>
    </row>
    <row r="7999" spans="1:12" x14ac:dyDescent="0.3">
      <c r="A7999" t="s">
        <v>344</v>
      </c>
      <c r="B7999" s="1">
        <v>44427</v>
      </c>
      <c r="C7999" s="1" t="str">
        <f t="shared" si="124"/>
        <v>21231</v>
      </c>
      <c r="D7999" t="s">
        <v>324</v>
      </c>
      <c r="E7999" t="s">
        <v>325</v>
      </c>
      <c r="F7999" t="s">
        <v>326</v>
      </c>
      <c r="I7999" t="s">
        <v>34</v>
      </c>
      <c r="J7999" t="str">
        <f>_xlfn.XLOOKUP(Table1_1[[#This Row],[Analyte]],[1]analyte_order!$B:$B,[1]analyte_order!$C:$C)</f>
        <v>2806-24-8</v>
      </c>
      <c r="K7999">
        <f>_xlfn.XLOOKUP(Table1_1[[#This Row],[CAS_rn]],[1]analyte_order!$C:$C,[1]analyte_order!$E:$E)</f>
        <v>29</v>
      </c>
      <c r="L7999" s="3">
        <v>5.4728421479633402E-2</v>
      </c>
    </row>
    <row r="8000" spans="1:12" x14ac:dyDescent="0.3">
      <c r="A8000" t="s">
        <v>344</v>
      </c>
      <c r="B8000" s="1">
        <v>44427</v>
      </c>
      <c r="C8000" s="1" t="str">
        <f t="shared" si="124"/>
        <v>21231</v>
      </c>
      <c r="D8000" t="s">
        <v>324</v>
      </c>
      <c r="E8000" t="s">
        <v>325</v>
      </c>
      <c r="F8000" t="s">
        <v>326</v>
      </c>
      <c r="I8000" t="s">
        <v>35</v>
      </c>
      <c r="J8000" t="str">
        <f>_xlfn.XLOOKUP(Table1_1[[#This Row],[Analyte]],[1]analyte_order!$B:$B,[1]analyte_order!$C:$C)</f>
        <v>31506-32-8</v>
      </c>
      <c r="K8000">
        <f>_xlfn.XLOOKUP(Table1_1[[#This Row],[CAS_rn]],[1]analyte_order!$C:$C,[1]analyte_order!$E:$E)</f>
        <v>30</v>
      </c>
      <c r="L8000" s="3">
        <v>5.3488930032586555E-2</v>
      </c>
    </row>
    <row r="8001" spans="1:12" x14ac:dyDescent="0.3">
      <c r="A8001" t="s">
        <v>344</v>
      </c>
      <c r="B8001" s="1">
        <v>44427</v>
      </c>
      <c r="C8001" s="1" t="str">
        <f t="shared" si="124"/>
        <v>21231</v>
      </c>
      <c r="D8001" t="s">
        <v>324</v>
      </c>
      <c r="E8001" t="s">
        <v>325</v>
      </c>
      <c r="F8001" t="s">
        <v>326</v>
      </c>
      <c r="I8001" t="s">
        <v>36</v>
      </c>
      <c r="J8001" t="str">
        <f>_xlfn.XLOOKUP(Table1_1[[#This Row],[Analyte]],[1]analyte_order!$B:$B,[1]analyte_order!$C:$C)</f>
        <v>4151-50-2</v>
      </c>
      <c r="K8001">
        <f>_xlfn.XLOOKUP(Table1_1[[#This Row],[CAS_rn]],[1]analyte_order!$C:$C,[1]analyte_order!$E:$E)</f>
        <v>31</v>
      </c>
      <c r="L8001" s="3">
        <v>8.1023757154276996E-2</v>
      </c>
    </row>
    <row r="8002" spans="1:12" x14ac:dyDescent="0.3">
      <c r="A8002" t="s">
        <v>344</v>
      </c>
      <c r="B8002" s="1">
        <v>44427</v>
      </c>
      <c r="C8002" s="1" t="str">
        <f t="shared" ref="C8002:C8065" si="125">TEXT(B8002,"yy")&amp;TEXT((B8002-DATEVALUE("1/1/"&amp;TEXT(B8002,"yy"))+1),"000")</f>
        <v>21231</v>
      </c>
      <c r="D8002" t="s">
        <v>324</v>
      </c>
      <c r="E8002" t="s">
        <v>325</v>
      </c>
      <c r="F8002" t="s">
        <v>326</v>
      </c>
      <c r="I8002" t="s">
        <v>37</v>
      </c>
      <c r="J8002" t="str">
        <f>_xlfn.XLOOKUP(Table1_1[[#This Row],[Analyte]],[1]analyte_order!$B:$B,[1]analyte_order!$C:$C)</f>
        <v>13252-13-6</v>
      </c>
      <c r="K8002">
        <f>_xlfn.XLOOKUP(Table1_1[[#This Row],[CAS_rn]],[1]analyte_order!$C:$C,[1]analyte_order!$E:$E)</f>
        <v>34</v>
      </c>
      <c r="L8002" s="3">
        <v>9.9636310287678234E-2</v>
      </c>
    </row>
    <row r="8003" spans="1:12" x14ac:dyDescent="0.3">
      <c r="A8003" t="s">
        <v>344</v>
      </c>
      <c r="B8003" s="1">
        <v>44427</v>
      </c>
      <c r="C8003" s="1" t="str">
        <f t="shared" si="125"/>
        <v>21231</v>
      </c>
      <c r="D8003" t="s">
        <v>324</v>
      </c>
      <c r="E8003" t="s">
        <v>325</v>
      </c>
      <c r="F8003" t="s">
        <v>326</v>
      </c>
      <c r="I8003" t="s">
        <v>38</v>
      </c>
      <c r="J8003" t="str">
        <f>_xlfn.XLOOKUP(Table1_1[[#This Row],[Analyte]],[1]analyte_order!$B:$B,[1]analyte_order!$C:$C)</f>
        <v>919005-14-4</v>
      </c>
      <c r="K8003">
        <f>_xlfn.XLOOKUP(Table1_1[[#This Row],[CAS_rn]],[1]analyte_order!$C:$C,[1]analyte_order!$E:$E)</f>
        <v>35</v>
      </c>
      <c r="L8003" s="3">
        <v>6.9431586743195717E-2</v>
      </c>
    </row>
    <row r="8004" spans="1:12" x14ac:dyDescent="0.3">
      <c r="A8004" t="s">
        <v>344</v>
      </c>
      <c r="B8004" s="1">
        <v>44427</v>
      </c>
      <c r="C8004" s="1" t="str">
        <f t="shared" si="125"/>
        <v>21231</v>
      </c>
      <c r="D8004" t="s">
        <v>324</v>
      </c>
      <c r="E8004" t="s">
        <v>325</v>
      </c>
      <c r="F8004" t="s">
        <v>326</v>
      </c>
      <c r="I8004" t="s">
        <v>39</v>
      </c>
      <c r="J8004" t="str">
        <f>_xlfn.XLOOKUP(Table1_1[[#This Row],[Analyte]],[1]analyte_order!$B:$B,[1]analyte_order!$C:$C)</f>
        <v>756426-58-1</v>
      </c>
      <c r="K8004">
        <f>_xlfn.XLOOKUP(Table1_1[[#This Row],[CAS_rn]],[1]analyte_order!$C:$C,[1]analyte_order!$E:$E)</f>
        <v>36</v>
      </c>
      <c r="L8004" s="3">
        <v>4.8192925330448076E-2</v>
      </c>
    </row>
    <row r="8005" spans="1:12" x14ac:dyDescent="0.3">
      <c r="A8005" t="s">
        <v>344</v>
      </c>
      <c r="B8005" s="1">
        <v>44427</v>
      </c>
      <c r="C8005" s="1" t="str">
        <f t="shared" si="125"/>
        <v>21231</v>
      </c>
      <c r="D8005" t="s">
        <v>324</v>
      </c>
      <c r="E8005" t="s">
        <v>325</v>
      </c>
      <c r="F8005" t="s">
        <v>326</v>
      </c>
      <c r="I8005" t="s">
        <v>40</v>
      </c>
      <c r="J8005" t="str">
        <f>_xlfn.XLOOKUP(Table1_1[[#This Row],[Analyte]],[1]analyte_order!$B:$B,[1]analyte_order!$C:$C)</f>
        <v>763051-92-9</v>
      </c>
      <c r="K8005">
        <f>_xlfn.XLOOKUP(Table1_1[[#This Row],[CAS_rn]],[1]analyte_order!$C:$C,[1]analyte_order!$E:$E)</f>
        <v>37</v>
      </c>
      <c r="L8005" s="3">
        <v>5.4711433901731159E-2</v>
      </c>
    </row>
    <row r="8006" spans="1:12" x14ac:dyDescent="0.3">
      <c r="A8006" t="s">
        <v>344</v>
      </c>
      <c r="B8006" s="1">
        <v>44427</v>
      </c>
      <c r="C8006" s="1" t="str">
        <f t="shared" si="125"/>
        <v>21231</v>
      </c>
      <c r="D8006" t="s">
        <v>324</v>
      </c>
      <c r="E8006" t="s">
        <v>325</v>
      </c>
      <c r="F8006" t="s">
        <v>326</v>
      </c>
      <c r="I8006" t="s">
        <v>41</v>
      </c>
      <c r="J8006" t="str">
        <f>_xlfn.XLOOKUP(Table1_1[[#This Row],[Analyte]],[1]analyte_order!$B:$B,[1]analyte_order!$C:$C)</f>
        <v>356-02-5</v>
      </c>
      <c r="K8006">
        <f>_xlfn.XLOOKUP(Table1_1[[#This Row],[CAS_rn]],[1]analyte_order!$C:$C,[1]analyte_order!$E:$E)</f>
        <v>38</v>
      </c>
      <c r="L8006" s="3">
        <v>8.0088560903767828E-2</v>
      </c>
    </row>
    <row r="8007" spans="1:12" x14ac:dyDescent="0.3">
      <c r="A8007" t="s">
        <v>344</v>
      </c>
      <c r="B8007" s="1">
        <v>44427</v>
      </c>
      <c r="C8007" s="1" t="str">
        <f t="shared" si="125"/>
        <v>21231</v>
      </c>
      <c r="D8007" t="s">
        <v>324</v>
      </c>
      <c r="E8007" t="s">
        <v>325</v>
      </c>
      <c r="F8007" t="s">
        <v>326</v>
      </c>
      <c r="I8007" t="s">
        <v>42</v>
      </c>
      <c r="J8007" t="str">
        <f>_xlfn.XLOOKUP(Table1_1[[#This Row],[Analyte]],[1]analyte_order!$B:$B,[1]analyte_order!$C:$C)</f>
        <v>914637-49-3</v>
      </c>
      <c r="K8007">
        <f>_xlfn.XLOOKUP(Table1_1[[#This Row],[CAS_rn]],[1]analyte_order!$C:$C,[1]analyte_order!$E:$E)</f>
        <v>39</v>
      </c>
      <c r="L8007" s="3">
        <v>5.2396911128309569E-2</v>
      </c>
    </row>
    <row r="8008" spans="1:12" x14ac:dyDescent="0.3">
      <c r="A8008" t="s">
        <v>344</v>
      </c>
      <c r="B8008" s="1">
        <v>44427</v>
      </c>
      <c r="C8008" s="1" t="str">
        <f t="shared" si="125"/>
        <v>21231</v>
      </c>
      <c r="D8008" t="s">
        <v>324</v>
      </c>
      <c r="E8008" t="s">
        <v>325</v>
      </c>
      <c r="F8008" t="s">
        <v>326</v>
      </c>
      <c r="I8008" t="s">
        <v>43</v>
      </c>
      <c r="J8008" t="str">
        <f>_xlfn.XLOOKUP(Table1_1[[#This Row],[Analyte]],[1]analyte_order!$B:$B,[1]analyte_order!$C:$C)</f>
        <v>812-70-4</v>
      </c>
      <c r="K8008">
        <f>_xlfn.XLOOKUP(Table1_1[[#This Row],[CAS_rn]],[1]analyte_order!$C:$C,[1]analyte_order!$E:$E)</f>
        <v>40</v>
      </c>
      <c r="L8008" s="3">
        <v>6.72</v>
      </c>
    </row>
    <row r="8009" spans="1:12" x14ac:dyDescent="0.3">
      <c r="A8009" t="s">
        <v>344</v>
      </c>
      <c r="B8009" s="1">
        <v>44427</v>
      </c>
      <c r="C8009" s="1" t="str">
        <f t="shared" si="125"/>
        <v>21231</v>
      </c>
      <c r="D8009" t="s">
        <v>324</v>
      </c>
      <c r="E8009" t="s">
        <v>325</v>
      </c>
      <c r="F8009" t="s">
        <v>326</v>
      </c>
      <c r="I8009" t="s">
        <v>44</v>
      </c>
      <c r="J8009" t="str">
        <f>_xlfn.XLOOKUP(Table1_1[[#This Row],[Analyte]],[1]analyte_order!$B:$B,[1]analyte_order!$C:$C)</f>
        <v>53826-12-3</v>
      </c>
      <c r="K8009">
        <f>_xlfn.XLOOKUP(Table1_1[[#This Row],[CAS_rn]],[1]analyte_order!$C:$C,[1]analyte_order!$E:$E)</f>
        <v>41</v>
      </c>
      <c r="L8009" s="3">
        <v>2.94</v>
      </c>
    </row>
    <row r="8010" spans="1:12" x14ac:dyDescent="0.3">
      <c r="A8010" t="s">
        <v>344</v>
      </c>
      <c r="B8010" s="1">
        <v>44427</v>
      </c>
      <c r="C8010" s="1" t="str">
        <f t="shared" si="125"/>
        <v>21231</v>
      </c>
      <c r="D8010" t="s">
        <v>324</v>
      </c>
      <c r="E8010" t="s">
        <v>325</v>
      </c>
      <c r="F8010" t="s">
        <v>326</v>
      </c>
      <c r="I8010" t="s">
        <v>45</v>
      </c>
      <c r="J8010" t="str">
        <f>_xlfn.XLOOKUP(Table1_1[[#This Row],[Analyte]],[1]analyte_order!$B:$B,[1]analyte_order!$C:$C)</f>
        <v>27854-31-5</v>
      </c>
      <c r="K8010">
        <f>_xlfn.XLOOKUP(Table1_1[[#This Row],[CAS_rn]],[1]analyte_order!$C:$C,[1]analyte_order!$E:$E)</f>
        <v>42</v>
      </c>
      <c r="L8010" s="3">
        <v>2.7772634697278281E-2</v>
      </c>
    </row>
    <row r="8011" spans="1:12" x14ac:dyDescent="0.3">
      <c r="A8011" t="s">
        <v>344</v>
      </c>
      <c r="B8011" s="1">
        <v>44427</v>
      </c>
      <c r="C8011" s="1" t="str">
        <f t="shared" si="125"/>
        <v>21231</v>
      </c>
      <c r="D8011" t="s">
        <v>324</v>
      </c>
      <c r="E8011" t="s">
        <v>325</v>
      </c>
      <c r="F8011" t="s">
        <v>326</v>
      </c>
      <c r="I8011" t="s">
        <v>46</v>
      </c>
      <c r="J8011" t="str">
        <f>_xlfn.XLOOKUP(Table1_1[[#This Row],[Analyte]],[1]analyte_order!$B:$B,[1]analyte_order!$C:$C)</f>
        <v>53826-13-4</v>
      </c>
      <c r="K8011">
        <f>_xlfn.XLOOKUP(Table1_1[[#This Row],[CAS_rn]],[1]analyte_order!$C:$C,[1]analyte_order!$E:$E)</f>
        <v>43</v>
      </c>
      <c r="L8011" s="3">
        <v>0.10360529354327903</v>
      </c>
    </row>
    <row r="8012" spans="1:12" x14ac:dyDescent="0.3">
      <c r="A8012" t="s">
        <v>344</v>
      </c>
      <c r="B8012" s="1">
        <v>44427</v>
      </c>
      <c r="C8012" s="1" t="str">
        <f t="shared" si="125"/>
        <v>21231</v>
      </c>
      <c r="D8012" t="s">
        <v>324</v>
      </c>
      <c r="E8012" t="s">
        <v>325</v>
      </c>
      <c r="F8012" t="s">
        <v>326</v>
      </c>
      <c r="I8012" t="s">
        <v>47</v>
      </c>
      <c r="J8012" t="str">
        <f>_xlfn.XLOOKUP(Table1_1[[#This Row],[Analyte]],[1]analyte_order!$B:$B,[1]analyte_order!$C:$C)</f>
        <v>161094-75-3</v>
      </c>
      <c r="K8012">
        <f>_xlfn.XLOOKUP(Table1_1[[#This Row],[CAS_rn]],[1]analyte_order!$C:$C,[1]analyte_order!$E:$E)</f>
        <v>44</v>
      </c>
      <c r="L8012" s="3">
        <v>5.4517442242362525E-2</v>
      </c>
    </row>
    <row r="8013" spans="1:12" x14ac:dyDescent="0.3">
      <c r="A8013" t="s">
        <v>344</v>
      </c>
      <c r="B8013" s="1">
        <v>44427</v>
      </c>
      <c r="C8013" s="1" t="str">
        <f t="shared" si="125"/>
        <v>21231</v>
      </c>
      <c r="D8013" t="s">
        <v>324</v>
      </c>
      <c r="E8013" t="s">
        <v>325</v>
      </c>
      <c r="F8013" t="s">
        <v>326</v>
      </c>
      <c r="I8013" t="s">
        <v>48</v>
      </c>
      <c r="J8013" t="str">
        <f>_xlfn.XLOOKUP(Table1_1[[#This Row],[Analyte]],[1]analyte_order!$B:$B,[1]analyte_order!$C:$C)</f>
        <v>70887-84-2</v>
      </c>
      <c r="K8013">
        <f>_xlfn.XLOOKUP(Table1_1[[#This Row],[CAS_rn]],[1]analyte_order!$C:$C,[1]analyte_order!$E:$E)</f>
        <v>45</v>
      </c>
      <c r="L8013" s="3">
        <v>4.1957822326527498E-2</v>
      </c>
    </row>
    <row r="8014" spans="1:12" x14ac:dyDescent="0.3">
      <c r="A8014" t="s">
        <v>344</v>
      </c>
      <c r="B8014" s="1">
        <v>44427</v>
      </c>
      <c r="C8014" s="1" t="str">
        <f t="shared" si="125"/>
        <v>21231</v>
      </c>
      <c r="D8014" t="s">
        <v>324</v>
      </c>
      <c r="E8014" t="s">
        <v>325</v>
      </c>
      <c r="F8014" t="s">
        <v>326</v>
      </c>
      <c r="I8014" t="s">
        <v>49</v>
      </c>
      <c r="J8014" t="str">
        <f>_xlfn.XLOOKUP(Table1_1[[#This Row],[Analyte]],[1]analyte_order!$B:$B,[1]analyte_order!$C:$C)</f>
        <v>57677-95-9</v>
      </c>
      <c r="K8014">
        <f>_xlfn.XLOOKUP(Table1_1[[#This Row],[CAS_rn]],[1]analyte_order!$C:$C,[1]analyte_order!$E:$E)</f>
        <v>46</v>
      </c>
      <c r="L8014" s="3">
        <v>7.3911933123727097E-2</v>
      </c>
    </row>
    <row r="8015" spans="1:12" x14ac:dyDescent="0.3">
      <c r="A8015" t="s">
        <v>344</v>
      </c>
      <c r="B8015" s="1">
        <v>44427</v>
      </c>
      <c r="C8015" s="1" t="str">
        <f t="shared" si="125"/>
        <v>21231</v>
      </c>
      <c r="D8015" t="s">
        <v>324</v>
      </c>
      <c r="E8015" t="s">
        <v>325</v>
      </c>
      <c r="F8015" t="s">
        <v>326</v>
      </c>
      <c r="I8015" t="s">
        <v>50</v>
      </c>
      <c r="J8015" t="str">
        <f>_xlfn.XLOOKUP(Table1_1[[#This Row],[Analyte]],[1]analyte_order!$B:$B,[1]analyte_order!$C:$C)</f>
        <v>30334-69-1</v>
      </c>
      <c r="K8015">
        <f>_xlfn.XLOOKUP(Table1_1[[#This Row],[CAS_rn]],[1]analyte_order!$C:$C,[1]analyte_order!$E:$E)</f>
        <v>51</v>
      </c>
      <c r="L8015" s="3">
        <v>18.600000000000001</v>
      </c>
    </row>
    <row r="8016" spans="1:12" x14ac:dyDescent="0.3">
      <c r="A8016" t="s">
        <v>344</v>
      </c>
      <c r="B8016" s="1">
        <v>44427</v>
      </c>
      <c r="C8016" s="1" t="str">
        <f t="shared" si="125"/>
        <v>21231</v>
      </c>
      <c r="D8016" t="s">
        <v>324</v>
      </c>
      <c r="E8016" t="s">
        <v>325</v>
      </c>
      <c r="F8016" t="s">
        <v>326</v>
      </c>
      <c r="I8016" t="s">
        <v>51</v>
      </c>
      <c r="J8016" t="str">
        <f>_xlfn.XLOOKUP(Table1_1[[#This Row],[Analyte]],[1]analyte_order!$B:$B,[1]analyte_order!$C:$C)</f>
        <v>41997-13-1</v>
      </c>
      <c r="K8016">
        <f>_xlfn.XLOOKUP(Table1_1[[#This Row],[CAS_rn]],[1]analyte_order!$C:$C,[1]analyte_order!$E:$E)</f>
        <v>52</v>
      </c>
      <c r="L8016" s="3">
        <v>46.1</v>
      </c>
    </row>
    <row r="8017" spans="1:12" x14ac:dyDescent="0.3">
      <c r="A8017" t="s">
        <v>344</v>
      </c>
      <c r="B8017" s="1">
        <v>44427</v>
      </c>
      <c r="C8017" s="1" t="str">
        <f t="shared" si="125"/>
        <v>21231</v>
      </c>
      <c r="D8017" t="s">
        <v>324</v>
      </c>
      <c r="E8017" t="s">
        <v>325</v>
      </c>
      <c r="F8017" t="s">
        <v>326</v>
      </c>
      <c r="I8017" t="s">
        <v>52</v>
      </c>
      <c r="J8017" t="str">
        <f>_xlfn.XLOOKUP(Table1_1[[#This Row],[Analyte]],[1]analyte_order!$B:$B,[1]analyte_order!$C:$C)</f>
        <v>423-41-6</v>
      </c>
      <c r="K8017">
        <f>_xlfn.XLOOKUP(Table1_1[[#This Row],[CAS_rn]],[1]analyte_order!$C:$C,[1]analyte_order!$E:$E)</f>
        <v>53</v>
      </c>
      <c r="L8017" s="3">
        <v>5.2973053858961304E-2</v>
      </c>
    </row>
    <row r="8018" spans="1:12" x14ac:dyDescent="0.3">
      <c r="A8018" t="s">
        <v>344</v>
      </c>
      <c r="B8018" s="1">
        <v>44427</v>
      </c>
      <c r="C8018" s="1" t="str">
        <f t="shared" si="125"/>
        <v>21231</v>
      </c>
      <c r="D8018" t="s">
        <v>324</v>
      </c>
      <c r="E8018" t="s">
        <v>325</v>
      </c>
      <c r="F8018" t="s">
        <v>326</v>
      </c>
      <c r="I8018" t="s">
        <v>53</v>
      </c>
      <c r="J8018" t="str">
        <f>_xlfn.XLOOKUP(Table1_1[[#This Row],[Analyte]],[1]analyte_order!$B:$B,[1]analyte_order!$C:$C)</f>
        <v>777011-38-8</v>
      </c>
      <c r="K8018">
        <f>_xlfn.XLOOKUP(Table1_1[[#This Row],[CAS_rn]],[1]analyte_order!$C:$C,[1]analyte_order!$E:$E)</f>
        <v>54</v>
      </c>
      <c r="L8018" s="3">
        <v>0.34</v>
      </c>
    </row>
    <row r="8019" spans="1:12" x14ac:dyDescent="0.3">
      <c r="A8019" t="s">
        <v>344</v>
      </c>
      <c r="B8019" s="1">
        <v>44427</v>
      </c>
      <c r="C8019" s="1" t="str">
        <f t="shared" si="125"/>
        <v>21231</v>
      </c>
      <c r="D8019" t="s">
        <v>324</v>
      </c>
      <c r="E8019" t="s">
        <v>325</v>
      </c>
      <c r="F8019" t="s">
        <v>326</v>
      </c>
      <c r="I8019" t="s">
        <v>54</v>
      </c>
      <c r="J8019" t="str">
        <f>_xlfn.XLOOKUP(Table1_1[[#This Row],[Analyte]],[1]analyte_order!$B:$B,[1]analyte_order!$C:$C)</f>
        <v>646-83-3</v>
      </c>
      <c r="K8019">
        <f>_xlfn.XLOOKUP(Table1_1[[#This Row],[CAS_rn]],[1]analyte_order!$C:$C,[1]analyte_order!$E:$E)</f>
        <v>55</v>
      </c>
      <c r="L8019" s="3">
        <v>2.7772634697278281E-2</v>
      </c>
    </row>
    <row r="8020" spans="1:12" x14ac:dyDescent="0.3">
      <c r="A8020" t="s">
        <v>344</v>
      </c>
      <c r="B8020" s="1">
        <v>44427</v>
      </c>
      <c r="C8020" s="1" t="str">
        <f t="shared" si="125"/>
        <v>21231</v>
      </c>
      <c r="D8020" t="s">
        <v>324</v>
      </c>
      <c r="E8020" t="s">
        <v>325</v>
      </c>
      <c r="F8020" t="s">
        <v>326</v>
      </c>
      <c r="I8020" t="s">
        <v>55</v>
      </c>
      <c r="J8020" t="str">
        <f>_xlfn.XLOOKUP(Table1_1[[#This Row],[Analyte]],[1]analyte_order!$B:$B,[1]analyte_order!$C:$C)</f>
        <v>678-41-1</v>
      </c>
      <c r="K8020">
        <f>_xlfn.XLOOKUP(Table1_1[[#This Row],[CAS_rn]],[1]analyte_order!$C:$C,[1]analyte_order!$E:$E)</f>
        <v>56</v>
      </c>
      <c r="L8020" s="3">
        <v>9.2053370268329923E-2</v>
      </c>
    </row>
    <row r="8021" spans="1:12" x14ac:dyDescent="0.3">
      <c r="A8021" t="s">
        <v>344</v>
      </c>
      <c r="B8021" s="1">
        <v>44427</v>
      </c>
      <c r="C8021" s="1" t="str">
        <f t="shared" si="125"/>
        <v>21231</v>
      </c>
      <c r="D8021" t="s">
        <v>324</v>
      </c>
      <c r="E8021" t="s">
        <v>325</v>
      </c>
      <c r="F8021" t="s">
        <v>326</v>
      </c>
      <c r="I8021" t="s">
        <v>56</v>
      </c>
      <c r="J8021" t="str">
        <f>_xlfn.XLOOKUP(Table1_1[[#This Row],[Analyte]],[1]analyte_order!$B:$B,[1]analyte_order!$C:$C)</f>
        <v>2965-52-8</v>
      </c>
      <c r="K8021">
        <f>_xlfn.XLOOKUP(Table1_1[[#This Row],[CAS_rn]],[1]analyte_order!$C:$C,[1]analyte_order!$E:$E)</f>
        <v>57</v>
      </c>
      <c r="L8021" s="3">
        <v>0.12219959266802442</v>
      </c>
    </row>
    <row r="8022" spans="1:12" x14ac:dyDescent="0.3">
      <c r="A8022" t="s">
        <v>345</v>
      </c>
      <c r="B8022" s="1">
        <v>44427</v>
      </c>
      <c r="C8022" s="1" t="str">
        <f t="shared" si="125"/>
        <v>21231</v>
      </c>
      <c r="D8022" t="s">
        <v>324</v>
      </c>
      <c r="E8022" t="s">
        <v>325</v>
      </c>
      <c r="F8022" t="s">
        <v>326</v>
      </c>
      <c r="I8022" t="s">
        <v>7</v>
      </c>
      <c r="J8022" t="str">
        <f>_xlfn.XLOOKUP(Table1_1[[#This Row],[Analyte]],[1]analyte_order!$B:$B,[1]analyte_order!$C:$C)</f>
        <v>375-22-4</v>
      </c>
      <c r="K8022">
        <f>_xlfn.XLOOKUP(Table1_1[[#This Row],[CAS_rn]],[1]analyte_order!$C:$C,[1]analyte_order!$E:$E)</f>
        <v>1</v>
      </c>
      <c r="L8022" s="3">
        <v>2.8426857695150378E-2</v>
      </c>
    </row>
    <row r="8023" spans="1:12" x14ac:dyDescent="0.3">
      <c r="A8023" t="s">
        <v>345</v>
      </c>
      <c r="B8023" s="1">
        <v>44427</v>
      </c>
      <c r="C8023" s="1" t="str">
        <f t="shared" si="125"/>
        <v>21231</v>
      </c>
      <c r="D8023" t="s">
        <v>324</v>
      </c>
      <c r="E8023" t="s">
        <v>325</v>
      </c>
      <c r="F8023" t="s">
        <v>326</v>
      </c>
      <c r="I8023" t="s">
        <v>8</v>
      </c>
      <c r="J8023" t="str">
        <f>_xlfn.XLOOKUP(Table1_1[[#This Row],[Analyte]],[1]analyte_order!$B:$B,[1]analyte_order!$C:$C)</f>
        <v>2706-90-3</v>
      </c>
      <c r="K8023">
        <f>_xlfn.XLOOKUP(Table1_1[[#This Row],[CAS_rn]],[1]analyte_order!$C:$C,[1]analyte_order!$E:$E)</f>
        <v>2</v>
      </c>
      <c r="L8023" s="3">
        <v>5.0211872012195118E-2</v>
      </c>
    </row>
    <row r="8024" spans="1:12" x14ac:dyDescent="0.3">
      <c r="A8024" t="s">
        <v>345</v>
      </c>
      <c r="B8024" s="1">
        <v>44427</v>
      </c>
      <c r="C8024" s="1" t="str">
        <f t="shared" si="125"/>
        <v>21231</v>
      </c>
      <c r="D8024" t="s">
        <v>324</v>
      </c>
      <c r="E8024" t="s">
        <v>325</v>
      </c>
      <c r="F8024" t="s">
        <v>326</v>
      </c>
      <c r="I8024" t="s">
        <v>9</v>
      </c>
      <c r="J8024" t="str">
        <f>_xlfn.XLOOKUP(Table1_1[[#This Row],[Analyte]],[1]analyte_order!$B:$B,[1]analyte_order!$C:$C)</f>
        <v>307-24-4</v>
      </c>
      <c r="K8024">
        <f>_xlfn.XLOOKUP(Table1_1[[#This Row],[CAS_rn]],[1]analyte_order!$C:$C,[1]analyte_order!$E:$E)</f>
        <v>3</v>
      </c>
      <c r="L8024" s="3">
        <v>3.8354316640243899E-2</v>
      </c>
    </row>
    <row r="8025" spans="1:12" x14ac:dyDescent="0.3">
      <c r="A8025" t="s">
        <v>345</v>
      </c>
      <c r="B8025" s="1">
        <v>44427</v>
      </c>
      <c r="C8025" s="1" t="str">
        <f t="shared" si="125"/>
        <v>21231</v>
      </c>
      <c r="D8025" t="s">
        <v>324</v>
      </c>
      <c r="E8025" t="s">
        <v>325</v>
      </c>
      <c r="F8025" t="s">
        <v>326</v>
      </c>
      <c r="I8025" t="s">
        <v>10</v>
      </c>
      <c r="J8025" t="str">
        <f>_xlfn.XLOOKUP(Table1_1[[#This Row],[Analyte]],[1]analyte_order!$B:$B,[1]analyte_order!$C:$C)</f>
        <v>375-85-9</v>
      </c>
      <c r="K8025">
        <f>_xlfn.XLOOKUP(Table1_1[[#This Row],[CAS_rn]],[1]analyte_order!$C:$C,[1]analyte_order!$E:$E)</f>
        <v>4</v>
      </c>
      <c r="L8025" s="3">
        <v>2.8426857695150378E-2</v>
      </c>
    </row>
    <row r="8026" spans="1:12" x14ac:dyDescent="0.3">
      <c r="A8026" t="s">
        <v>345</v>
      </c>
      <c r="B8026" s="1">
        <v>44427</v>
      </c>
      <c r="C8026" s="1" t="str">
        <f t="shared" si="125"/>
        <v>21231</v>
      </c>
      <c r="D8026" t="s">
        <v>324</v>
      </c>
      <c r="E8026" t="s">
        <v>325</v>
      </c>
      <c r="F8026" t="s">
        <v>326</v>
      </c>
      <c r="I8026" t="s">
        <v>11</v>
      </c>
      <c r="J8026" t="str">
        <f>_xlfn.XLOOKUP(Table1_1[[#This Row],[Analyte]],[1]analyte_order!$B:$B,[1]analyte_order!$C:$C)</f>
        <v>335-67-1</v>
      </c>
      <c r="K8026">
        <f>_xlfn.XLOOKUP(Table1_1[[#This Row],[CAS_rn]],[1]analyte_order!$C:$C,[1]analyte_order!$E:$E)</f>
        <v>5</v>
      </c>
      <c r="L8026" s="3">
        <v>2.8426857695150378E-2</v>
      </c>
    </row>
    <row r="8027" spans="1:12" x14ac:dyDescent="0.3">
      <c r="A8027" t="s">
        <v>345</v>
      </c>
      <c r="B8027" s="1">
        <v>44427</v>
      </c>
      <c r="C8027" s="1" t="str">
        <f t="shared" si="125"/>
        <v>21231</v>
      </c>
      <c r="D8027" t="s">
        <v>324</v>
      </c>
      <c r="E8027" t="s">
        <v>325</v>
      </c>
      <c r="F8027" t="s">
        <v>326</v>
      </c>
      <c r="I8027" t="s">
        <v>12</v>
      </c>
      <c r="J8027" t="str">
        <f>_xlfn.XLOOKUP(Table1_1[[#This Row],[Analyte]],[1]analyte_order!$B:$B,[1]analyte_order!$C:$C)</f>
        <v>375-95-1</v>
      </c>
      <c r="K8027">
        <f>_xlfn.XLOOKUP(Table1_1[[#This Row],[CAS_rn]],[1]analyte_order!$C:$C,[1]analyte_order!$E:$E)</f>
        <v>6</v>
      </c>
      <c r="L8027" s="3">
        <v>0.89200000000000002</v>
      </c>
    </row>
    <row r="8028" spans="1:12" x14ac:dyDescent="0.3">
      <c r="A8028" t="s">
        <v>345</v>
      </c>
      <c r="B8028" s="1">
        <v>44427</v>
      </c>
      <c r="C8028" s="1" t="str">
        <f t="shared" si="125"/>
        <v>21231</v>
      </c>
      <c r="D8028" t="s">
        <v>324</v>
      </c>
      <c r="E8028" t="s">
        <v>325</v>
      </c>
      <c r="F8028" t="s">
        <v>326</v>
      </c>
      <c r="I8028" t="s">
        <v>19</v>
      </c>
      <c r="J8028" t="str">
        <f>_xlfn.XLOOKUP(Table1_1[[#This Row],[Analyte]],[1]analyte_order!$B:$B,[1]analyte_order!$C:$C)</f>
        <v>335-76-2</v>
      </c>
      <c r="K8028">
        <f>_xlfn.XLOOKUP(Table1_1[[#This Row],[CAS_rn]],[1]analyte_order!$C:$C,[1]analyte_order!$E:$E)</f>
        <v>7</v>
      </c>
      <c r="L8028" s="3">
        <v>4.83</v>
      </c>
    </row>
    <row r="8029" spans="1:12" x14ac:dyDescent="0.3">
      <c r="A8029" t="s">
        <v>345</v>
      </c>
      <c r="B8029" s="1">
        <v>44427</v>
      </c>
      <c r="C8029" s="1" t="str">
        <f t="shared" si="125"/>
        <v>21231</v>
      </c>
      <c r="D8029" t="s">
        <v>324</v>
      </c>
      <c r="E8029" t="s">
        <v>325</v>
      </c>
      <c r="F8029" t="s">
        <v>326</v>
      </c>
      <c r="I8029" t="s">
        <v>20</v>
      </c>
      <c r="J8029" t="str">
        <f>_xlfn.XLOOKUP(Table1_1[[#This Row],[Analyte]],[1]analyte_order!$B:$B,[1]analyte_order!$C:$C)</f>
        <v>2058-94-8</v>
      </c>
      <c r="K8029">
        <f>_xlfn.XLOOKUP(Table1_1[[#This Row],[CAS_rn]],[1]analyte_order!$C:$C,[1]analyte_order!$E:$E)</f>
        <v>8</v>
      </c>
      <c r="L8029" s="3">
        <v>11.2</v>
      </c>
    </row>
    <row r="8030" spans="1:12" x14ac:dyDescent="0.3">
      <c r="A8030" t="s">
        <v>345</v>
      </c>
      <c r="B8030" s="1">
        <v>44427</v>
      </c>
      <c r="C8030" s="1" t="str">
        <f t="shared" si="125"/>
        <v>21231</v>
      </c>
      <c r="D8030" t="s">
        <v>324</v>
      </c>
      <c r="E8030" t="s">
        <v>325</v>
      </c>
      <c r="F8030" t="s">
        <v>326</v>
      </c>
      <c r="I8030" t="s">
        <v>21</v>
      </c>
      <c r="J8030" t="str">
        <f>_xlfn.XLOOKUP(Table1_1[[#This Row],[Analyte]],[1]analyte_order!$B:$B,[1]analyte_order!$C:$C)</f>
        <v>307-55-1</v>
      </c>
      <c r="K8030">
        <f>_xlfn.XLOOKUP(Table1_1[[#This Row],[CAS_rn]],[1]analyte_order!$C:$C,[1]analyte_order!$E:$E)</f>
        <v>9</v>
      </c>
      <c r="L8030" s="3">
        <v>51.5</v>
      </c>
    </row>
    <row r="8031" spans="1:12" x14ac:dyDescent="0.3">
      <c r="A8031" t="s">
        <v>345</v>
      </c>
      <c r="B8031" s="1">
        <v>44427</v>
      </c>
      <c r="C8031" s="1" t="str">
        <f t="shared" si="125"/>
        <v>21231</v>
      </c>
      <c r="D8031" t="s">
        <v>324</v>
      </c>
      <c r="E8031" t="s">
        <v>325</v>
      </c>
      <c r="F8031" t="s">
        <v>326</v>
      </c>
      <c r="I8031" t="s">
        <v>22</v>
      </c>
      <c r="J8031" t="str">
        <f>_xlfn.XLOOKUP(Table1_1[[#This Row],[Analyte]],[1]analyte_order!$B:$B,[1]analyte_order!$C:$C)</f>
        <v>72629-94-8</v>
      </c>
      <c r="K8031">
        <f>_xlfn.XLOOKUP(Table1_1[[#This Row],[CAS_rn]],[1]analyte_order!$C:$C,[1]analyte_order!$E:$E)</f>
        <v>10</v>
      </c>
      <c r="L8031" s="3">
        <v>12.1</v>
      </c>
    </row>
    <row r="8032" spans="1:12" x14ac:dyDescent="0.3">
      <c r="A8032" t="s">
        <v>345</v>
      </c>
      <c r="B8032" s="1">
        <v>44427</v>
      </c>
      <c r="C8032" s="1" t="str">
        <f t="shared" si="125"/>
        <v>21231</v>
      </c>
      <c r="D8032" t="s">
        <v>324</v>
      </c>
      <c r="E8032" t="s">
        <v>325</v>
      </c>
      <c r="F8032" t="s">
        <v>326</v>
      </c>
      <c r="I8032" t="s">
        <v>23</v>
      </c>
      <c r="J8032" t="str">
        <f>_xlfn.XLOOKUP(Table1_1[[#This Row],[Analyte]],[1]analyte_order!$B:$B,[1]analyte_order!$C:$C)</f>
        <v>376-06-7</v>
      </c>
      <c r="K8032">
        <f>_xlfn.XLOOKUP(Table1_1[[#This Row],[CAS_rn]],[1]analyte_order!$C:$C,[1]analyte_order!$E:$E)</f>
        <v>11</v>
      </c>
      <c r="L8032" s="3">
        <v>6.23</v>
      </c>
    </row>
    <row r="8033" spans="1:12" x14ac:dyDescent="0.3">
      <c r="A8033" t="s">
        <v>345</v>
      </c>
      <c r="B8033" s="1">
        <v>44427</v>
      </c>
      <c r="C8033" s="1" t="str">
        <f t="shared" si="125"/>
        <v>21231</v>
      </c>
      <c r="D8033" t="s">
        <v>324</v>
      </c>
      <c r="E8033" t="s">
        <v>325</v>
      </c>
      <c r="F8033" t="s">
        <v>326</v>
      </c>
      <c r="I8033" t="s">
        <v>24</v>
      </c>
      <c r="J8033" t="str">
        <f>_xlfn.XLOOKUP(Table1_1[[#This Row],[Analyte]],[1]analyte_order!$B:$B,[1]analyte_order!$C:$C)</f>
        <v>67905-19-5</v>
      </c>
      <c r="K8033">
        <f>_xlfn.XLOOKUP(Table1_1[[#This Row],[CAS_rn]],[1]analyte_order!$C:$C,[1]analyte_order!$E:$E)</f>
        <v>12</v>
      </c>
      <c r="L8033" s="3">
        <v>8.46978325609756E-2</v>
      </c>
    </row>
    <row r="8034" spans="1:12" x14ac:dyDescent="0.3">
      <c r="A8034" t="s">
        <v>345</v>
      </c>
      <c r="B8034" s="1">
        <v>44427</v>
      </c>
      <c r="C8034" s="1" t="str">
        <f t="shared" si="125"/>
        <v>21231</v>
      </c>
      <c r="D8034" t="s">
        <v>324</v>
      </c>
      <c r="E8034" t="s">
        <v>325</v>
      </c>
      <c r="F8034" t="s">
        <v>326</v>
      </c>
      <c r="I8034" t="s">
        <v>13</v>
      </c>
      <c r="J8034" t="str">
        <f>_xlfn.XLOOKUP(Table1_1[[#This Row],[Analyte]],[1]analyte_order!$B:$B,[1]analyte_order!$C:$C)</f>
        <v>375-73-5</v>
      </c>
      <c r="K8034">
        <f>_xlfn.XLOOKUP(Table1_1[[#This Row],[CAS_rn]],[1]analyte_order!$C:$C,[1]analyte_order!$E:$E)</f>
        <v>14</v>
      </c>
      <c r="L8034" s="3">
        <v>0.61299999999999999</v>
      </c>
    </row>
    <row r="8035" spans="1:12" x14ac:dyDescent="0.3">
      <c r="A8035" t="s">
        <v>345</v>
      </c>
      <c r="B8035" s="1">
        <v>44427</v>
      </c>
      <c r="C8035" s="1" t="str">
        <f t="shared" si="125"/>
        <v>21231</v>
      </c>
      <c r="D8035" t="s">
        <v>324</v>
      </c>
      <c r="E8035" t="s">
        <v>325</v>
      </c>
      <c r="F8035" t="s">
        <v>326</v>
      </c>
      <c r="I8035" t="s">
        <v>14</v>
      </c>
      <c r="J8035" t="str">
        <f>_xlfn.XLOOKUP(Table1_1[[#This Row],[Analyte]],[1]analyte_order!$B:$B,[1]analyte_order!$C:$C)</f>
        <v>2706-91-4</v>
      </c>
      <c r="K8035">
        <f>_xlfn.XLOOKUP(Table1_1[[#This Row],[CAS_rn]],[1]analyte_order!$C:$C,[1]analyte_order!$E:$E)</f>
        <v>15</v>
      </c>
      <c r="L8035" s="3">
        <v>0.32700000000000001</v>
      </c>
    </row>
    <row r="8036" spans="1:12" x14ac:dyDescent="0.3">
      <c r="A8036" t="s">
        <v>345</v>
      </c>
      <c r="B8036" s="1">
        <v>44427</v>
      </c>
      <c r="C8036" s="1" t="str">
        <f t="shared" si="125"/>
        <v>21231</v>
      </c>
      <c r="D8036" t="s">
        <v>324</v>
      </c>
      <c r="E8036" t="s">
        <v>325</v>
      </c>
      <c r="F8036" t="s">
        <v>326</v>
      </c>
      <c r="I8036" t="s">
        <v>15</v>
      </c>
      <c r="J8036" t="str">
        <f>_xlfn.XLOOKUP(Table1_1[[#This Row],[Analyte]],[1]analyte_order!$B:$B,[1]analyte_order!$C:$C)</f>
        <v>355-46-4</v>
      </c>
      <c r="K8036">
        <f>_xlfn.XLOOKUP(Table1_1[[#This Row],[CAS_rn]],[1]analyte_order!$C:$C,[1]analyte_order!$E:$E)</f>
        <v>16</v>
      </c>
      <c r="L8036" s="3">
        <v>33.799999999999997</v>
      </c>
    </row>
    <row r="8037" spans="1:12" x14ac:dyDescent="0.3">
      <c r="A8037" t="s">
        <v>345</v>
      </c>
      <c r="B8037" s="1">
        <v>44427</v>
      </c>
      <c r="C8037" s="1" t="str">
        <f t="shared" si="125"/>
        <v>21231</v>
      </c>
      <c r="D8037" t="s">
        <v>324</v>
      </c>
      <c r="E8037" t="s">
        <v>325</v>
      </c>
      <c r="F8037" t="s">
        <v>326</v>
      </c>
      <c r="I8037" t="s">
        <v>16</v>
      </c>
      <c r="J8037" t="str">
        <f>_xlfn.XLOOKUP(Table1_1[[#This Row],[Analyte]],[1]analyte_order!$B:$B,[1]analyte_order!$C:$C)</f>
        <v>375-92-8</v>
      </c>
      <c r="K8037">
        <f>_xlfn.XLOOKUP(Table1_1[[#This Row],[CAS_rn]],[1]analyte_order!$C:$C,[1]analyte_order!$E:$E)</f>
        <v>17</v>
      </c>
      <c r="L8037" s="3">
        <v>1.57</v>
      </c>
    </row>
    <row r="8038" spans="1:12" x14ac:dyDescent="0.3">
      <c r="A8038" t="s">
        <v>345</v>
      </c>
      <c r="B8038" s="1">
        <v>44427</v>
      </c>
      <c r="C8038" s="1" t="str">
        <f t="shared" si="125"/>
        <v>21231</v>
      </c>
      <c r="D8038" t="s">
        <v>324</v>
      </c>
      <c r="E8038" t="s">
        <v>325</v>
      </c>
      <c r="F8038" t="s">
        <v>326</v>
      </c>
      <c r="I8038" t="s">
        <v>17</v>
      </c>
      <c r="J8038" t="str">
        <f>_xlfn.XLOOKUP(Table1_1[[#This Row],[Analyte]],[1]analyte_order!$B:$B,[1]analyte_order!$C:$C)</f>
        <v>1763-23-1</v>
      </c>
      <c r="K8038">
        <f>_xlfn.XLOOKUP(Table1_1[[#This Row],[CAS_rn]],[1]analyte_order!$C:$C,[1]analyte_order!$E:$E)</f>
        <v>18</v>
      </c>
      <c r="L8038" s="3">
        <v>691</v>
      </c>
    </row>
    <row r="8039" spans="1:12" x14ac:dyDescent="0.3">
      <c r="A8039" t="s">
        <v>345</v>
      </c>
      <c r="B8039" s="1">
        <v>44427</v>
      </c>
      <c r="C8039" s="1" t="str">
        <f t="shared" si="125"/>
        <v>21231</v>
      </c>
      <c r="D8039" t="s">
        <v>324</v>
      </c>
      <c r="E8039" t="s">
        <v>325</v>
      </c>
      <c r="F8039" t="s">
        <v>326</v>
      </c>
      <c r="I8039" t="s">
        <v>25</v>
      </c>
      <c r="J8039" t="str">
        <f>_xlfn.XLOOKUP(Table1_1[[#This Row],[Analyte]],[1]analyte_order!$B:$B,[1]analyte_order!$C:$C)</f>
        <v>68259-12-1</v>
      </c>
      <c r="K8039">
        <f>_xlfn.XLOOKUP(Table1_1[[#This Row],[CAS_rn]],[1]analyte_order!$C:$C,[1]analyte_order!$E:$E)</f>
        <v>19</v>
      </c>
      <c r="L8039" s="3">
        <v>5.82</v>
      </c>
    </row>
    <row r="8040" spans="1:12" x14ac:dyDescent="0.3">
      <c r="A8040" t="s">
        <v>345</v>
      </c>
      <c r="B8040" s="1">
        <v>44427</v>
      </c>
      <c r="C8040" s="1" t="str">
        <f t="shared" si="125"/>
        <v>21231</v>
      </c>
      <c r="D8040" t="s">
        <v>324</v>
      </c>
      <c r="E8040" t="s">
        <v>325</v>
      </c>
      <c r="F8040" t="s">
        <v>326</v>
      </c>
      <c r="I8040" t="s">
        <v>26</v>
      </c>
      <c r="J8040" t="str">
        <f>_xlfn.XLOOKUP(Table1_1[[#This Row],[Analyte]],[1]analyte_order!$B:$B,[1]analyte_order!$C:$C)</f>
        <v>335-77-3</v>
      </c>
      <c r="K8040">
        <f>_xlfn.XLOOKUP(Table1_1[[#This Row],[CAS_rn]],[1]analyte_order!$C:$C,[1]analyte_order!$E:$E)</f>
        <v>20</v>
      </c>
      <c r="L8040" s="3">
        <v>5.01</v>
      </c>
    </row>
    <row r="8041" spans="1:12" x14ac:dyDescent="0.3">
      <c r="A8041" t="s">
        <v>345</v>
      </c>
      <c r="B8041" s="1">
        <v>44427</v>
      </c>
      <c r="C8041" s="1" t="str">
        <f t="shared" si="125"/>
        <v>21231</v>
      </c>
      <c r="D8041" t="s">
        <v>324</v>
      </c>
      <c r="E8041" t="s">
        <v>325</v>
      </c>
      <c r="F8041" t="s">
        <v>326</v>
      </c>
      <c r="I8041" t="s">
        <v>27</v>
      </c>
      <c r="J8041" t="str">
        <f>_xlfn.XLOOKUP(Table1_1[[#This Row],[Analyte]],[1]analyte_order!$B:$B,[1]analyte_order!$C:$C)</f>
        <v>79780-39-5</v>
      </c>
      <c r="K8041">
        <f>_xlfn.XLOOKUP(Table1_1[[#This Row],[CAS_rn]],[1]analyte_order!$C:$C,[1]analyte_order!$E:$E)</f>
        <v>21</v>
      </c>
      <c r="L8041" s="3">
        <v>2.9</v>
      </c>
    </row>
    <row r="8042" spans="1:12" x14ac:dyDescent="0.3">
      <c r="A8042" t="s">
        <v>345</v>
      </c>
      <c r="B8042" s="1">
        <v>44427</v>
      </c>
      <c r="C8042" s="1" t="str">
        <f t="shared" si="125"/>
        <v>21231</v>
      </c>
      <c r="D8042" t="s">
        <v>324</v>
      </c>
      <c r="E8042" t="s">
        <v>325</v>
      </c>
      <c r="F8042" t="s">
        <v>326</v>
      </c>
      <c r="I8042" t="s">
        <v>28</v>
      </c>
      <c r="J8042" t="str">
        <f>_xlfn.XLOOKUP(Table1_1[[#This Row],[Analyte]],[1]analyte_order!$B:$B,[1]analyte_order!$C:$C)</f>
        <v>757124-72-4</v>
      </c>
      <c r="K8042">
        <f>_xlfn.XLOOKUP(Table1_1[[#This Row],[CAS_rn]],[1]analyte_order!$C:$C,[1]analyte_order!$E:$E)</f>
        <v>22</v>
      </c>
      <c r="L8042" s="3">
        <v>5.8373735853658529E-2</v>
      </c>
    </row>
    <row r="8043" spans="1:12" x14ac:dyDescent="0.3">
      <c r="A8043" t="s">
        <v>345</v>
      </c>
      <c r="B8043" s="1">
        <v>44427</v>
      </c>
      <c r="C8043" s="1" t="str">
        <f t="shared" si="125"/>
        <v>21231</v>
      </c>
      <c r="D8043" t="s">
        <v>324</v>
      </c>
      <c r="E8043" t="s">
        <v>325</v>
      </c>
      <c r="F8043" t="s">
        <v>326</v>
      </c>
      <c r="I8043" t="s">
        <v>18</v>
      </c>
      <c r="J8043" t="str">
        <f>_xlfn.XLOOKUP(Table1_1[[#This Row],[Analyte]],[1]analyte_order!$B:$B,[1]analyte_order!$C:$C)</f>
        <v>27619-97-2</v>
      </c>
      <c r="K8043">
        <f>_xlfn.XLOOKUP(Table1_1[[#This Row],[CAS_rn]],[1]analyte_order!$C:$C,[1]analyte_order!$E:$E)</f>
        <v>23</v>
      </c>
      <c r="L8043" s="3">
        <v>4.290584050609756E-2</v>
      </c>
    </row>
    <row r="8044" spans="1:12" x14ac:dyDescent="0.3">
      <c r="A8044" t="s">
        <v>345</v>
      </c>
      <c r="B8044" s="1">
        <v>44427</v>
      </c>
      <c r="C8044" s="1" t="str">
        <f t="shared" si="125"/>
        <v>21231</v>
      </c>
      <c r="D8044" t="s">
        <v>324</v>
      </c>
      <c r="E8044" t="s">
        <v>325</v>
      </c>
      <c r="F8044" t="s">
        <v>326</v>
      </c>
      <c r="I8044" t="s">
        <v>29</v>
      </c>
      <c r="J8044" t="str">
        <f>_xlfn.XLOOKUP(Table1_1[[#This Row],[Analyte]],[1]analyte_order!$B:$B,[1]analyte_order!$C:$C)</f>
        <v>39108-34-4</v>
      </c>
      <c r="K8044">
        <f>_xlfn.XLOOKUP(Table1_1[[#This Row],[CAS_rn]],[1]analyte_order!$C:$C,[1]analyte_order!$E:$E)</f>
        <v>24</v>
      </c>
      <c r="L8044" s="3">
        <v>6.73</v>
      </c>
    </row>
    <row r="8045" spans="1:12" x14ac:dyDescent="0.3">
      <c r="A8045" t="s">
        <v>345</v>
      </c>
      <c r="B8045" s="1">
        <v>44427</v>
      </c>
      <c r="C8045" s="1" t="str">
        <f t="shared" si="125"/>
        <v>21231</v>
      </c>
      <c r="D8045" t="s">
        <v>324</v>
      </c>
      <c r="E8045" t="s">
        <v>325</v>
      </c>
      <c r="F8045" t="s">
        <v>326</v>
      </c>
      <c r="I8045" t="s">
        <v>30</v>
      </c>
      <c r="J8045" t="str">
        <f>_xlfn.XLOOKUP(Table1_1[[#This Row],[Analyte]],[1]analyte_order!$B:$B,[1]analyte_order!$C:$C)</f>
        <v>120226-60-0</v>
      </c>
      <c r="K8045">
        <f>_xlfn.XLOOKUP(Table1_1[[#This Row],[CAS_rn]],[1]analyte_order!$C:$C,[1]analyte_order!$E:$E)</f>
        <v>25</v>
      </c>
      <c r="L8045" s="3">
        <v>1.62</v>
      </c>
    </row>
    <row r="8046" spans="1:12" x14ac:dyDescent="0.3">
      <c r="A8046" t="s">
        <v>345</v>
      </c>
      <c r="B8046" s="1">
        <v>44427</v>
      </c>
      <c r="C8046" s="1" t="str">
        <f t="shared" si="125"/>
        <v>21231</v>
      </c>
      <c r="D8046" t="s">
        <v>324</v>
      </c>
      <c r="E8046" t="s">
        <v>325</v>
      </c>
      <c r="F8046" t="s">
        <v>326</v>
      </c>
      <c r="I8046" t="s">
        <v>31</v>
      </c>
      <c r="J8046" t="str">
        <f>_xlfn.XLOOKUP(Table1_1[[#This Row],[Analyte]],[1]analyte_order!$B:$B,[1]analyte_order!$C:$C)</f>
        <v>2355-31-9</v>
      </c>
      <c r="K8046">
        <f>_xlfn.XLOOKUP(Table1_1[[#This Row],[CAS_rn]],[1]analyte_order!$C:$C,[1]analyte_order!$E:$E)</f>
        <v>26</v>
      </c>
      <c r="L8046" s="3">
        <v>7.1497123719512196E-2</v>
      </c>
    </row>
    <row r="8047" spans="1:12" x14ac:dyDescent="0.3">
      <c r="A8047" t="s">
        <v>345</v>
      </c>
      <c r="B8047" s="1">
        <v>44427</v>
      </c>
      <c r="C8047" s="1" t="str">
        <f t="shared" si="125"/>
        <v>21231</v>
      </c>
      <c r="D8047" t="s">
        <v>324</v>
      </c>
      <c r="E8047" t="s">
        <v>325</v>
      </c>
      <c r="F8047" t="s">
        <v>326</v>
      </c>
      <c r="I8047" t="s">
        <v>32</v>
      </c>
      <c r="J8047" t="str">
        <f>_xlfn.XLOOKUP(Table1_1[[#This Row],[Analyte]],[1]analyte_order!$B:$B,[1]analyte_order!$C:$C)</f>
        <v>2991-50-6</v>
      </c>
      <c r="K8047">
        <f>_xlfn.XLOOKUP(Table1_1[[#This Row],[CAS_rn]],[1]analyte_order!$C:$C,[1]analyte_order!$E:$E)</f>
        <v>27</v>
      </c>
      <c r="L8047" s="3">
        <v>6.1685603597560972E-2</v>
      </c>
    </row>
    <row r="8048" spans="1:12" x14ac:dyDescent="0.3">
      <c r="A8048" t="s">
        <v>345</v>
      </c>
      <c r="B8048" s="1">
        <v>44427</v>
      </c>
      <c r="C8048" s="1" t="str">
        <f t="shared" si="125"/>
        <v>21231</v>
      </c>
      <c r="D8048" t="s">
        <v>324</v>
      </c>
      <c r="E8048" t="s">
        <v>325</v>
      </c>
      <c r="F8048" t="s">
        <v>326</v>
      </c>
      <c r="I8048" t="s">
        <v>33</v>
      </c>
      <c r="J8048" t="str">
        <f>_xlfn.XLOOKUP(Table1_1[[#This Row],[Analyte]],[1]analyte_order!$B:$B,[1]analyte_order!$C:$C)</f>
        <v>754-91-6</v>
      </c>
      <c r="K8048">
        <f>_xlfn.XLOOKUP(Table1_1[[#This Row],[CAS_rn]],[1]analyte_order!$C:$C,[1]analyte_order!$E:$E)</f>
        <v>28</v>
      </c>
      <c r="L8048" s="3">
        <v>10.9</v>
      </c>
    </row>
    <row r="8049" spans="1:12" x14ac:dyDescent="0.3">
      <c r="A8049" t="s">
        <v>345</v>
      </c>
      <c r="B8049" s="1">
        <v>44427</v>
      </c>
      <c r="C8049" s="1" t="str">
        <f t="shared" si="125"/>
        <v>21231</v>
      </c>
      <c r="D8049" t="s">
        <v>324</v>
      </c>
      <c r="E8049" t="s">
        <v>325</v>
      </c>
      <c r="F8049" t="s">
        <v>326</v>
      </c>
      <c r="I8049" t="s">
        <v>34</v>
      </c>
      <c r="J8049" t="str">
        <f>_xlfn.XLOOKUP(Table1_1[[#This Row],[Analyte]],[1]analyte_order!$B:$B,[1]analyte_order!$C:$C)</f>
        <v>2806-24-8</v>
      </c>
      <c r="K8049">
        <f>_xlfn.XLOOKUP(Table1_1[[#This Row],[CAS_rn]],[1]analyte_order!$C:$C,[1]analyte_order!$E:$E)</f>
        <v>29</v>
      </c>
      <c r="L8049" s="3">
        <v>5.6017625487804874E-2</v>
      </c>
    </row>
    <row r="8050" spans="1:12" x14ac:dyDescent="0.3">
      <c r="A8050" t="s">
        <v>345</v>
      </c>
      <c r="B8050" s="1">
        <v>44427</v>
      </c>
      <c r="C8050" s="1" t="str">
        <f t="shared" si="125"/>
        <v>21231</v>
      </c>
      <c r="D8050" t="s">
        <v>324</v>
      </c>
      <c r="E8050" t="s">
        <v>325</v>
      </c>
      <c r="F8050" t="s">
        <v>326</v>
      </c>
      <c r="I8050" t="s">
        <v>35</v>
      </c>
      <c r="J8050" t="str">
        <f>_xlfn.XLOOKUP(Table1_1[[#This Row],[Analyte]],[1]analyte_order!$B:$B,[1]analyte_order!$C:$C)</f>
        <v>31506-32-8</v>
      </c>
      <c r="K8050">
        <f>_xlfn.XLOOKUP(Table1_1[[#This Row],[CAS_rn]],[1]analyte_order!$C:$C,[1]analyte_order!$E:$E)</f>
        <v>30</v>
      </c>
      <c r="L8050" s="3">
        <v>5.4748936097560971E-2</v>
      </c>
    </row>
    <row r="8051" spans="1:12" x14ac:dyDescent="0.3">
      <c r="A8051" t="s">
        <v>345</v>
      </c>
      <c r="B8051" s="1">
        <v>44427</v>
      </c>
      <c r="C8051" s="1" t="str">
        <f t="shared" si="125"/>
        <v>21231</v>
      </c>
      <c r="D8051" t="s">
        <v>324</v>
      </c>
      <c r="E8051" t="s">
        <v>325</v>
      </c>
      <c r="F8051" t="s">
        <v>326</v>
      </c>
      <c r="I8051" t="s">
        <v>36</v>
      </c>
      <c r="J8051" t="str">
        <f>_xlfn.XLOOKUP(Table1_1[[#This Row],[Analyte]],[1]analyte_order!$B:$B,[1]analyte_order!$C:$C)</f>
        <v>4151-50-2</v>
      </c>
      <c r="K8051">
        <f>_xlfn.XLOOKUP(Table1_1[[#This Row],[CAS_rn]],[1]analyte_order!$C:$C,[1]analyte_order!$E:$E)</f>
        <v>31</v>
      </c>
      <c r="L8051" s="3">
        <v>8.2932384329268291E-2</v>
      </c>
    </row>
    <row r="8052" spans="1:12" x14ac:dyDescent="0.3">
      <c r="A8052" t="s">
        <v>345</v>
      </c>
      <c r="B8052" s="1">
        <v>44427</v>
      </c>
      <c r="C8052" s="1" t="str">
        <f t="shared" si="125"/>
        <v>21231</v>
      </c>
      <c r="D8052" t="s">
        <v>324</v>
      </c>
      <c r="E8052" t="s">
        <v>325</v>
      </c>
      <c r="F8052" t="s">
        <v>326</v>
      </c>
      <c r="I8052" t="s">
        <v>37</v>
      </c>
      <c r="J8052" t="str">
        <f>_xlfn.XLOOKUP(Table1_1[[#This Row],[Analyte]],[1]analyte_order!$B:$B,[1]analyte_order!$C:$C)</f>
        <v>13252-13-6</v>
      </c>
      <c r="K8052">
        <f>_xlfn.XLOOKUP(Table1_1[[#This Row],[CAS_rn]],[1]analyte_order!$C:$C,[1]analyte_order!$E:$E)</f>
        <v>34</v>
      </c>
      <c r="L8052" s="3">
        <v>0.10198338201219512</v>
      </c>
    </row>
    <row r="8053" spans="1:12" x14ac:dyDescent="0.3">
      <c r="A8053" t="s">
        <v>345</v>
      </c>
      <c r="B8053" s="1">
        <v>44427</v>
      </c>
      <c r="C8053" s="1" t="str">
        <f t="shared" si="125"/>
        <v>21231</v>
      </c>
      <c r="D8053" t="s">
        <v>324</v>
      </c>
      <c r="E8053" t="s">
        <v>325</v>
      </c>
      <c r="F8053" t="s">
        <v>326</v>
      </c>
      <c r="I8053" t="s">
        <v>38</v>
      </c>
      <c r="J8053" t="str">
        <f>_xlfn.XLOOKUP(Table1_1[[#This Row],[Analyte]],[1]analyte_order!$B:$B,[1]analyte_order!$C:$C)</f>
        <v>919005-14-4</v>
      </c>
      <c r="K8053">
        <f>_xlfn.XLOOKUP(Table1_1[[#This Row],[CAS_rn]],[1]analyte_order!$C:$C,[1]analyte_order!$E:$E)</f>
        <v>35</v>
      </c>
      <c r="L8053" s="3">
        <v>7.106714423787594E-2</v>
      </c>
    </row>
    <row r="8054" spans="1:12" x14ac:dyDescent="0.3">
      <c r="A8054" t="s">
        <v>345</v>
      </c>
      <c r="B8054" s="1">
        <v>44427</v>
      </c>
      <c r="C8054" s="1" t="str">
        <f t="shared" si="125"/>
        <v>21231</v>
      </c>
      <c r="D8054" t="s">
        <v>324</v>
      </c>
      <c r="E8054" t="s">
        <v>325</v>
      </c>
      <c r="F8054" t="s">
        <v>326</v>
      </c>
      <c r="I8054" t="s">
        <v>39</v>
      </c>
      <c r="J8054" t="str">
        <f>_xlfn.XLOOKUP(Table1_1[[#This Row],[Analyte]],[1]analyte_order!$B:$B,[1]analyte_order!$C:$C)</f>
        <v>756426-58-1</v>
      </c>
      <c r="K8054">
        <f>_xlfn.XLOOKUP(Table1_1[[#This Row],[CAS_rn]],[1]analyte_order!$C:$C,[1]analyte_order!$E:$E)</f>
        <v>36</v>
      </c>
      <c r="L8054" s="3">
        <v>4.9328176646341461E-2</v>
      </c>
    </row>
    <row r="8055" spans="1:12" x14ac:dyDescent="0.3">
      <c r="A8055" t="s">
        <v>345</v>
      </c>
      <c r="B8055" s="1">
        <v>44427</v>
      </c>
      <c r="C8055" s="1" t="str">
        <f t="shared" si="125"/>
        <v>21231</v>
      </c>
      <c r="D8055" t="s">
        <v>324</v>
      </c>
      <c r="E8055" t="s">
        <v>325</v>
      </c>
      <c r="F8055" t="s">
        <v>326</v>
      </c>
      <c r="I8055" t="s">
        <v>40</v>
      </c>
      <c r="J8055" t="str">
        <f>_xlfn.XLOOKUP(Table1_1[[#This Row],[Analyte]],[1]analyte_order!$B:$B,[1]analyte_order!$C:$C)</f>
        <v>763051-92-9</v>
      </c>
      <c r="K8055">
        <f>_xlfn.XLOOKUP(Table1_1[[#This Row],[CAS_rn]],[1]analyte_order!$C:$C,[1]analyte_order!$E:$E)</f>
        <v>37</v>
      </c>
      <c r="L8055" s="3">
        <v>5.6000237743902434E-2</v>
      </c>
    </row>
    <row r="8056" spans="1:12" x14ac:dyDescent="0.3">
      <c r="A8056" t="s">
        <v>345</v>
      </c>
      <c r="B8056" s="1">
        <v>44427</v>
      </c>
      <c r="C8056" s="1" t="str">
        <f t="shared" si="125"/>
        <v>21231</v>
      </c>
      <c r="D8056" t="s">
        <v>324</v>
      </c>
      <c r="E8056" t="s">
        <v>325</v>
      </c>
      <c r="F8056" t="s">
        <v>326</v>
      </c>
      <c r="I8056" t="s">
        <v>41</v>
      </c>
      <c r="J8056" t="str">
        <f>_xlfn.XLOOKUP(Table1_1[[#This Row],[Analyte]],[1]analyte_order!$B:$B,[1]analyte_order!$C:$C)</f>
        <v>356-02-5</v>
      </c>
      <c r="K8056">
        <f>_xlfn.XLOOKUP(Table1_1[[#This Row],[CAS_rn]],[1]analyte_order!$C:$C,[1]analyte_order!$E:$E)</f>
        <v>38</v>
      </c>
      <c r="L8056" s="3">
        <v>8.1975158231707312E-2</v>
      </c>
    </row>
    <row r="8057" spans="1:12" x14ac:dyDescent="0.3">
      <c r="A8057" t="s">
        <v>345</v>
      </c>
      <c r="B8057" s="1">
        <v>44427</v>
      </c>
      <c r="C8057" s="1" t="str">
        <f t="shared" si="125"/>
        <v>21231</v>
      </c>
      <c r="D8057" t="s">
        <v>324</v>
      </c>
      <c r="E8057" t="s">
        <v>325</v>
      </c>
      <c r="F8057" t="s">
        <v>326</v>
      </c>
      <c r="I8057" t="s">
        <v>42</v>
      </c>
      <c r="J8057" t="str">
        <f>_xlfn.XLOOKUP(Table1_1[[#This Row],[Analyte]],[1]analyte_order!$B:$B,[1]analyte_order!$C:$C)</f>
        <v>914637-49-3</v>
      </c>
      <c r="K8057">
        <f>_xlfn.XLOOKUP(Table1_1[[#This Row],[CAS_rn]],[1]analyte_order!$C:$C,[1]analyte_order!$E:$E)</f>
        <v>39</v>
      </c>
      <c r="L8057" s="3">
        <v>5.3631193170731707E-2</v>
      </c>
    </row>
    <row r="8058" spans="1:12" x14ac:dyDescent="0.3">
      <c r="A8058" t="s">
        <v>345</v>
      </c>
      <c r="B8058" s="1">
        <v>44427</v>
      </c>
      <c r="C8058" s="1" t="str">
        <f t="shared" si="125"/>
        <v>21231</v>
      </c>
      <c r="D8058" t="s">
        <v>324</v>
      </c>
      <c r="E8058" t="s">
        <v>325</v>
      </c>
      <c r="F8058" t="s">
        <v>326</v>
      </c>
      <c r="I8058" t="s">
        <v>43</v>
      </c>
      <c r="J8058" t="str">
        <f>_xlfn.XLOOKUP(Table1_1[[#This Row],[Analyte]],[1]analyte_order!$B:$B,[1]analyte_order!$C:$C)</f>
        <v>812-70-4</v>
      </c>
      <c r="K8058">
        <f>_xlfn.XLOOKUP(Table1_1[[#This Row],[CAS_rn]],[1]analyte_order!$C:$C,[1]analyte_order!$E:$E)</f>
        <v>40</v>
      </c>
      <c r="L8058" s="3">
        <v>2.82</v>
      </c>
    </row>
    <row r="8059" spans="1:12" x14ac:dyDescent="0.3">
      <c r="A8059" t="s">
        <v>345</v>
      </c>
      <c r="B8059" s="1">
        <v>44427</v>
      </c>
      <c r="C8059" s="1" t="str">
        <f t="shared" si="125"/>
        <v>21231</v>
      </c>
      <c r="D8059" t="s">
        <v>324</v>
      </c>
      <c r="E8059" t="s">
        <v>325</v>
      </c>
      <c r="F8059" t="s">
        <v>326</v>
      </c>
      <c r="I8059" t="s">
        <v>44</v>
      </c>
      <c r="J8059" t="str">
        <f>_xlfn.XLOOKUP(Table1_1[[#This Row],[Analyte]],[1]analyte_order!$B:$B,[1]analyte_order!$C:$C)</f>
        <v>53826-12-3</v>
      </c>
      <c r="K8059">
        <f>_xlfn.XLOOKUP(Table1_1[[#This Row],[CAS_rn]],[1]analyte_order!$C:$C,[1]analyte_order!$E:$E)</f>
        <v>41</v>
      </c>
      <c r="L8059" s="3">
        <v>2.96</v>
      </c>
    </row>
    <row r="8060" spans="1:12" x14ac:dyDescent="0.3">
      <c r="A8060" t="s">
        <v>345</v>
      </c>
      <c r="B8060" s="1">
        <v>44427</v>
      </c>
      <c r="C8060" s="1" t="str">
        <f t="shared" si="125"/>
        <v>21231</v>
      </c>
      <c r="D8060" t="s">
        <v>324</v>
      </c>
      <c r="E8060" t="s">
        <v>325</v>
      </c>
      <c r="F8060" t="s">
        <v>326</v>
      </c>
      <c r="I8060" t="s">
        <v>45</v>
      </c>
      <c r="J8060" t="str">
        <f>_xlfn.XLOOKUP(Table1_1[[#This Row],[Analyte]],[1]analyte_order!$B:$B,[1]analyte_order!$C:$C)</f>
        <v>27854-31-5</v>
      </c>
      <c r="K8060">
        <f>_xlfn.XLOOKUP(Table1_1[[#This Row],[CAS_rn]],[1]analyte_order!$C:$C,[1]analyte_order!$E:$E)</f>
        <v>42</v>
      </c>
      <c r="L8060" s="3">
        <v>2.8426857695150378E-2</v>
      </c>
    </row>
    <row r="8061" spans="1:12" x14ac:dyDescent="0.3">
      <c r="A8061" t="s">
        <v>345</v>
      </c>
      <c r="B8061" s="1">
        <v>44427</v>
      </c>
      <c r="C8061" s="1" t="str">
        <f t="shared" si="125"/>
        <v>21231</v>
      </c>
      <c r="D8061" t="s">
        <v>324</v>
      </c>
      <c r="E8061" t="s">
        <v>325</v>
      </c>
      <c r="F8061" t="s">
        <v>326</v>
      </c>
      <c r="I8061" t="s">
        <v>46</v>
      </c>
      <c r="J8061" t="str">
        <f>_xlfn.XLOOKUP(Table1_1[[#This Row],[Analyte]],[1]analyte_order!$B:$B,[1]analyte_order!$C:$C)</f>
        <v>53826-13-4</v>
      </c>
      <c r="K8061">
        <f>_xlfn.XLOOKUP(Table1_1[[#This Row],[CAS_rn]],[1]analyte_order!$C:$C,[1]analyte_order!$E:$E)</f>
        <v>43</v>
      </c>
      <c r="L8061" s="3">
        <v>0.10604586018292683</v>
      </c>
    </row>
    <row r="8062" spans="1:12" x14ac:dyDescent="0.3">
      <c r="A8062" t="s">
        <v>345</v>
      </c>
      <c r="B8062" s="1">
        <v>44427</v>
      </c>
      <c r="C8062" s="1" t="str">
        <f t="shared" si="125"/>
        <v>21231</v>
      </c>
      <c r="D8062" t="s">
        <v>324</v>
      </c>
      <c r="E8062" t="s">
        <v>325</v>
      </c>
      <c r="F8062" t="s">
        <v>326</v>
      </c>
      <c r="I8062" t="s">
        <v>47</v>
      </c>
      <c r="J8062" t="str">
        <f>_xlfn.XLOOKUP(Table1_1[[#This Row],[Analyte]],[1]analyte_order!$B:$B,[1]analyte_order!$C:$C)</f>
        <v>161094-75-3</v>
      </c>
      <c r="K8062">
        <f>_xlfn.XLOOKUP(Table1_1[[#This Row],[CAS_rn]],[1]analyte_order!$C:$C,[1]analyte_order!$E:$E)</f>
        <v>44</v>
      </c>
      <c r="L8062" s="3">
        <v>5.5801676341463415E-2</v>
      </c>
    </row>
    <row r="8063" spans="1:12" x14ac:dyDescent="0.3">
      <c r="A8063" t="s">
        <v>345</v>
      </c>
      <c r="B8063" s="1">
        <v>44427</v>
      </c>
      <c r="C8063" s="1" t="str">
        <f t="shared" si="125"/>
        <v>21231</v>
      </c>
      <c r="D8063" t="s">
        <v>324</v>
      </c>
      <c r="E8063" t="s">
        <v>325</v>
      </c>
      <c r="F8063" t="s">
        <v>326</v>
      </c>
      <c r="I8063" t="s">
        <v>48</v>
      </c>
      <c r="J8063" t="str">
        <f>_xlfn.XLOOKUP(Table1_1[[#This Row],[Analyte]],[1]analyte_order!$B:$B,[1]analyte_order!$C:$C)</f>
        <v>70887-84-2</v>
      </c>
      <c r="K8063">
        <f>_xlfn.XLOOKUP(Table1_1[[#This Row],[CAS_rn]],[1]analyte_order!$C:$C,[1]analyte_order!$E:$E)</f>
        <v>45</v>
      </c>
      <c r="L8063" s="3">
        <v>4.2946197128048778E-2</v>
      </c>
    </row>
    <row r="8064" spans="1:12" x14ac:dyDescent="0.3">
      <c r="A8064" t="s">
        <v>345</v>
      </c>
      <c r="B8064" s="1">
        <v>44427</v>
      </c>
      <c r="C8064" s="1" t="str">
        <f t="shared" si="125"/>
        <v>21231</v>
      </c>
      <c r="D8064" t="s">
        <v>324</v>
      </c>
      <c r="E8064" t="s">
        <v>325</v>
      </c>
      <c r="F8064" t="s">
        <v>326</v>
      </c>
      <c r="I8064" t="s">
        <v>49</v>
      </c>
      <c r="J8064" t="str">
        <f>_xlfn.XLOOKUP(Table1_1[[#This Row],[Analyte]],[1]analyte_order!$B:$B,[1]analyte_order!$C:$C)</f>
        <v>57677-95-9</v>
      </c>
      <c r="K8064">
        <f>_xlfn.XLOOKUP(Table1_1[[#This Row],[CAS_rn]],[1]analyte_order!$C:$C,[1]analyte_order!$E:$E)</f>
        <v>46</v>
      </c>
      <c r="L8064" s="3">
        <v>7.5653031402439022E-2</v>
      </c>
    </row>
    <row r="8065" spans="1:12" x14ac:dyDescent="0.3">
      <c r="A8065" t="s">
        <v>345</v>
      </c>
      <c r="B8065" s="1">
        <v>44427</v>
      </c>
      <c r="C8065" s="1" t="str">
        <f t="shared" si="125"/>
        <v>21231</v>
      </c>
      <c r="D8065" t="s">
        <v>324</v>
      </c>
      <c r="E8065" t="s">
        <v>325</v>
      </c>
      <c r="F8065" t="s">
        <v>326</v>
      </c>
      <c r="I8065" t="s">
        <v>50</v>
      </c>
      <c r="J8065" t="str">
        <f>_xlfn.XLOOKUP(Table1_1[[#This Row],[Analyte]],[1]analyte_order!$B:$B,[1]analyte_order!$C:$C)</f>
        <v>30334-69-1</v>
      </c>
      <c r="K8065">
        <f>_xlfn.XLOOKUP(Table1_1[[#This Row],[CAS_rn]],[1]analyte_order!$C:$C,[1]analyte_order!$E:$E)</f>
        <v>51</v>
      </c>
      <c r="L8065" s="3">
        <v>21.3</v>
      </c>
    </row>
    <row r="8066" spans="1:12" x14ac:dyDescent="0.3">
      <c r="A8066" t="s">
        <v>345</v>
      </c>
      <c r="B8066" s="1">
        <v>44427</v>
      </c>
      <c r="C8066" s="1" t="str">
        <f t="shared" ref="C8066:C8129" si="126">TEXT(B8066,"yy")&amp;TEXT((B8066-DATEVALUE("1/1/"&amp;TEXT(B8066,"yy"))+1),"000")</f>
        <v>21231</v>
      </c>
      <c r="D8066" t="s">
        <v>324</v>
      </c>
      <c r="E8066" t="s">
        <v>325</v>
      </c>
      <c r="F8066" t="s">
        <v>326</v>
      </c>
      <c r="I8066" t="s">
        <v>51</v>
      </c>
      <c r="J8066" t="str">
        <f>_xlfn.XLOOKUP(Table1_1[[#This Row],[Analyte]],[1]analyte_order!$B:$B,[1]analyte_order!$C:$C)</f>
        <v>41997-13-1</v>
      </c>
      <c r="K8066">
        <f>_xlfn.XLOOKUP(Table1_1[[#This Row],[CAS_rn]],[1]analyte_order!$C:$C,[1]analyte_order!$E:$E)</f>
        <v>52</v>
      </c>
      <c r="L8066" s="3">
        <v>29.7</v>
      </c>
    </row>
    <row r="8067" spans="1:12" x14ac:dyDescent="0.3">
      <c r="A8067" t="s">
        <v>345</v>
      </c>
      <c r="B8067" s="1">
        <v>44427</v>
      </c>
      <c r="C8067" s="1" t="str">
        <f t="shared" si="126"/>
        <v>21231</v>
      </c>
      <c r="D8067" t="s">
        <v>324</v>
      </c>
      <c r="E8067" t="s">
        <v>325</v>
      </c>
      <c r="F8067" t="s">
        <v>326</v>
      </c>
      <c r="I8067" t="s">
        <v>52</v>
      </c>
      <c r="J8067" t="str">
        <f>_xlfn.XLOOKUP(Table1_1[[#This Row],[Analyte]],[1]analyte_order!$B:$B,[1]analyte_order!$C:$C)</f>
        <v>423-41-6</v>
      </c>
      <c r="K8067">
        <f>_xlfn.XLOOKUP(Table1_1[[#This Row],[CAS_rn]],[1]analyte_order!$C:$C,[1]analyte_order!$E:$E)</f>
        <v>53</v>
      </c>
      <c r="L8067" s="3">
        <v>5.4220907743902431E-2</v>
      </c>
    </row>
    <row r="8068" spans="1:12" x14ac:dyDescent="0.3">
      <c r="A8068" t="s">
        <v>345</v>
      </c>
      <c r="B8068" s="1">
        <v>44427</v>
      </c>
      <c r="C8068" s="1" t="str">
        <f t="shared" si="126"/>
        <v>21231</v>
      </c>
      <c r="D8068" t="s">
        <v>324</v>
      </c>
      <c r="E8068" t="s">
        <v>325</v>
      </c>
      <c r="F8068" t="s">
        <v>326</v>
      </c>
      <c r="I8068" t="s">
        <v>53</v>
      </c>
      <c r="J8068" t="str">
        <f>_xlfn.XLOOKUP(Table1_1[[#This Row],[Analyte]],[1]analyte_order!$B:$B,[1]analyte_order!$C:$C)</f>
        <v>777011-38-8</v>
      </c>
      <c r="K8068">
        <f>_xlfn.XLOOKUP(Table1_1[[#This Row],[CAS_rn]],[1]analyte_order!$C:$C,[1]analyte_order!$E:$E)</f>
        <v>54</v>
      </c>
      <c r="L8068" s="3">
        <v>4.3186380146341463E-2</v>
      </c>
    </row>
    <row r="8069" spans="1:12" x14ac:dyDescent="0.3">
      <c r="A8069" t="s">
        <v>345</v>
      </c>
      <c r="B8069" s="1">
        <v>44427</v>
      </c>
      <c r="C8069" s="1" t="str">
        <f t="shared" si="126"/>
        <v>21231</v>
      </c>
      <c r="D8069" t="s">
        <v>324</v>
      </c>
      <c r="E8069" t="s">
        <v>325</v>
      </c>
      <c r="F8069" t="s">
        <v>326</v>
      </c>
      <c r="I8069" t="s">
        <v>54</v>
      </c>
      <c r="J8069" t="str">
        <f>_xlfn.XLOOKUP(Table1_1[[#This Row],[Analyte]],[1]analyte_order!$B:$B,[1]analyte_order!$C:$C)</f>
        <v>646-83-3</v>
      </c>
      <c r="K8069">
        <f>_xlfn.XLOOKUP(Table1_1[[#This Row],[CAS_rn]],[1]analyte_order!$C:$C,[1]analyte_order!$E:$E)</f>
        <v>55</v>
      </c>
      <c r="L8069" s="3">
        <v>2.8426857695150378E-2</v>
      </c>
    </row>
    <row r="8070" spans="1:12" x14ac:dyDescent="0.3">
      <c r="A8070" t="s">
        <v>345</v>
      </c>
      <c r="B8070" s="1">
        <v>44427</v>
      </c>
      <c r="C8070" s="1" t="str">
        <f t="shared" si="126"/>
        <v>21231</v>
      </c>
      <c r="D8070" t="s">
        <v>324</v>
      </c>
      <c r="E8070" t="s">
        <v>325</v>
      </c>
      <c r="F8070" t="s">
        <v>326</v>
      </c>
      <c r="I8070" t="s">
        <v>55</v>
      </c>
      <c r="J8070" t="str">
        <f>_xlfn.XLOOKUP(Table1_1[[#This Row],[Analyte]],[1]analyte_order!$B:$B,[1]analyte_order!$C:$C)</f>
        <v>678-41-1</v>
      </c>
      <c r="K8070">
        <f>_xlfn.XLOOKUP(Table1_1[[#This Row],[CAS_rn]],[1]analyte_order!$C:$C,[1]analyte_order!$E:$E)</f>
        <v>56</v>
      </c>
      <c r="L8070" s="3">
        <v>9.4221815304878054E-2</v>
      </c>
    </row>
    <row r="8071" spans="1:12" x14ac:dyDescent="0.3">
      <c r="A8071" t="s">
        <v>345</v>
      </c>
      <c r="B8071" s="1">
        <v>44427</v>
      </c>
      <c r="C8071" s="1" t="str">
        <f t="shared" si="126"/>
        <v>21231</v>
      </c>
      <c r="D8071" t="s">
        <v>324</v>
      </c>
      <c r="E8071" t="s">
        <v>325</v>
      </c>
      <c r="F8071" t="s">
        <v>326</v>
      </c>
      <c r="I8071" t="s">
        <v>56</v>
      </c>
      <c r="J8071" t="str">
        <f>_xlfn.XLOOKUP(Table1_1[[#This Row],[Analyte]],[1]analyte_order!$B:$B,[1]analyte_order!$C:$C)</f>
        <v>2965-52-8</v>
      </c>
      <c r="K8071">
        <f>_xlfn.XLOOKUP(Table1_1[[#This Row],[CAS_rn]],[1]analyte_order!$C:$C,[1]analyte_order!$E:$E)</f>
        <v>57</v>
      </c>
      <c r="L8071" s="3">
        <v>0.12507817385866166</v>
      </c>
    </row>
    <row r="8072" spans="1:12" x14ac:dyDescent="0.3">
      <c r="A8072" t="s">
        <v>346</v>
      </c>
      <c r="B8072" s="1">
        <v>44427</v>
      </c>
      <c r="C8072" s="1" t="str">
        <f t="shared" si="126"/>
        <v>21231</v>
      </c>
      <c r="D8072" t="s">
        <v>324</v>
      </c>
      <c r="E8072" t="s">
        <v>325</v>
      </c>
      <c r="F8072" t="s">
        <v>326</v>
      </c>
      <c r="I8072" t="s">
        <v>7</v>
      </c>
      <c r="J8072" t="str">
        <f>_xlfn.XLOOKUP(Table1_1[[#This Row],[Analyte]],[1]analyte_order!$B:$B,[1]analyte_order!$C:$C)</f>
        <v>375-22-4</v>
      </c>
      <c r="K8072">
        <f>_xlfn.XLOOKUP(Table1_1[[#This Row],[CAS_rn]],[1]analyte_order!$C:$C,[1]analyte_order!$E:$E)</f>
        <v>1</v>
      </c>
      <c r="L8072" s="3">
        <v>4.4200000000000003E-2</v>
      </c>
    </row>
    <row r="8073" spans="1:12" x14ac:dyDescent="0.3">
      <c r="A8073" t="s">
        <v>346</v>
      </c>
      <c r="B8073" s="1">
        <v>44427</v>
      </c>
      <c r="C8073" s="1" t="str">
        <f t="shared" si="126"/>
        <v>21231</v>
      </c>
      <c r="D8073" t="s">
        <v>324</v>
      </c>
      <c r="E8073" t="s">
        <v>325</v>
      </c>
      <c r="F8073" t="s">
        <v>326</v>
      </c>
      <c r="I8073" t="s">
        <v>8</v>
      </c>
      <c r="J8073" t="str">
        <f>_xlfn.XLOOKUP(Table1_1[[#This Row],[Analyte]],[1]analyte_order!$B:$B,[1]analyte_order!$C:$C)</f>
        <v>2706-90-3</v>
      </c>
      <c r="K8073">
        <f>_xlfn.XLOOKUP(Table1_1[[#This Row],[CAS_rn]],[1]analyte_order!$C:$C,[1]analyte_order!$E:$E)</f>
        <v>2</v>
      </c>
      <c r="L8073" s="3">
        <v>4.4200000000000003E-2</v>
      </c>
    </row>
    <row r="8074" spans="1:12" x14ac:dyDescent="0.3">
      <c r="A8074" t="s">
        <v>346</v>
      </c>
      <c r="B8074" s="1">
        <v>44427</v>
      </c>
      <c r="C8074" s="1" t="str">
        <f t="shared" si="126"/>
        <v>21231</v>
      </c>
      <c r="D8074" t="s">
        <v>324</v>
      </c>
      <c r="E8074" t="s">
        <v>325</v>
      </c>
      <c r="F8074" t="s">
        <v>326</v>
      </c>
      <c r="I8074" t="s">
        <v>9</v>
      </c>
      <c r="J8074" t="str">
        <f>_xlfn.XLOOKUP(Table1_1[[#This Row],[Analyte]],[1]analyte_order!$B:$B,[1]analyte_order!$C:$C)</f>
        <v>307-24-4</v>
      </c>
      <c r="K8074">
        <f>_xlfn.XLOOKUP(Table1_1[[#This Row],[CAS_rn]],[1]analyte_order!$C:$C,[1]analyte_order!$E:$E)</f>
        <v>3</v>
      </c>
      <c r="L8074" s="3">
        <v>4.4200000000000003E-2</v>
      </c>
    </row>
    <row r="8075" spans="1:12" x14ac:dyDescent="0.3">
      <c r="A8075" t="s">
        <v>346</v>
      </c>
      <c r="B8075" s="1">
        <v>44427</v>
      </c>
      <c r="C8075" s="1" t="str">
        <f t="shared" si="126"/>
        <v>21231</v>
      </c>
      <c r="D8075" t="s">
        <v>324</v>
      </c>
      <c r="E8075" t="s">
        <v>325</v>
      </c>
      <c r="F8075" t="s">
        <v>326</v>
      </c>
      <c r="I8075" t="s">
        <v>10</v>
      </c>
      <c r="J8075" t="str">
        <f>_xlfn.XLOOKUP(Table1_1[[#This Row],[Analyte]],[1]analyte_order!$B:$B,[1]analyte_order!$C:$C)</f>
        <v>375-85-9</v>
      </c>
      <c r="K8075">
        <f>_xlfn.XLOOKUP(Table1_1[[#This Row],[CAS_rn]],[1]analyte_order!$C:$C,[1]analyte_order!$E:$E)</f>
        <v>4</v>
      </c>
      <c r="L8075" s="3">
        <v>8.8499999999999995E-2</v>
      </c>
    </row>
    <row r="8076" spans="1:12" x14ac:dyDescent="0.3">
      <c r="A8076" t="s">
        <v>346</v>
      </c>
      <c r="B8076" s="1">
        <v>44427</v>
      </c>
      <c r="C8076" s="1" t="str">
        <f t="shared" si="126"/>
        <v>21231</v>
      </c>
      <c r="D8076" t="s">
        <v>324</v>
      </c>
      <c r="E8076" t="s">
        <v>325</v>
      </c>
      <c r="F8076" t="s">
        <v>326</v>
      </c>
      <c r="I8076" t="s">
        <v>11</v>
      </c>
      <c r="J8076" t="str">
        <f>_xlfn.XLOOKUP(Table1_1[[#This Row],[Analyte]],[1]analyte_order!$B:$B,[1]analyte_order!$C:$C)</f>
        <v>335-67-1</v>
      </c>
      <c r="K8076">
        <f>_xlfn.XLOOKUP(Table1_1[[#This Row],[CAS_rn]],[1]analyte_order!$C:$C,[1]analyte_order!$E:$E)</f>
        <v>5</v>
      </c>
      <c r="L8076" s="3">
        <v>8.8499999999999995E-2</v>
      </c>
    </row>
    <row r="8077" spans="1:12" x14ac:dyDescent="0.3">
      <c r="A8077" t="s">
        <v>346</v>
      </c>
      <c r="B8077" s="1">
        <v>44427</v>
      </c>
      <c r="C8077" s="1" t="str">
        <f t="shared" si="126"/>
        <v>21231</v>
      </c>
      <c r="D8077" t="s">
        <v>324</v>
      </c>
      <c r="E8077" t="s">
        <v>325</v>
      </c>
      <c r="F8077" t="s">
        <v>326</v>
      </c>
      <c r="I8077" t="s">
        <v>12</v>
      </c>
      <c r="J8077" t="str">
        <f>_xlfn.XLOOKUP(Table1_1[[#This Row],[Analyte]],[1]analyte_order!$B:$B,[1]analyte_order!$C:$C)</f>
        <v>375-95-1</v>
      </c>
      <c r="K8077">
        <f>_xlfn.XLOOKUP(Table1_1[[#This Row],[CAS_rn]],[1]analyte_order!$C:$C,[1]analyte_order!$E:$E)</f>
        <v>6</v>
      </c>
      <c r="L8077" s="3">
        <v>0.378</v>
      </c>
    </row>
    <row r="8078" spans="1:12" x14ac:dyDescent="0.3">
      <c r="A8078" t="s">
        <v>346</v>
      </c>
      <c r="B8078" s="1">
        <v>44427</v>
      </c>
      <c r="C8078" s="1" t="str">
        <f t="shared" si="126"/>
        <v>21231</v>
      </c>
      <c r="D8078" t="s">
        <v>324</v>
      </c>
      <c r="E8078" t="s">
        <v>325</v>
      </c>
      <c r="F8078" t="s">
        <v>326</v>
      </c>
      <c r="I8078" t="s">
        <v>19</v>
      </c>
      <c r="J8078" t="str">
        <f>_xlfn.XLOOKUP(Table1_1[[#This Row],[Analyte]],[1]analyte_order!$B:$B,[1]analyte_order!$C:$C)</f>
        <v>335-76-2</v>
      </c>
      <c r="K8078">
        <f>_xlfn.XLOOKUP(Table1_1[[#This Row],[CAS_rn]],[1]analyte_order!$C:$C,[1]analyte_order!$E:$E)</f>
        <v>7</v>
      </c>
      <c r="L8078" s="3">
        <v>2.4300000000000002</v>
      </c>
    </row>
    <row r="8079" spans="1:12" x14ac:dyDescent="0.3">
      <c r="A8079" t="s">
        <v>346</v>
      </c>
      <c r="B8079" s="1">
        <v>44427</v>
      </c>
      <c r="C8079" s="1" t="str">
        <f t="shared" si="126"/>
        <v>21231</v>
      </c>
      <c r="D8079" t="s">
        <v>324</v>
      </c>
      <c r="E8079" t="s">
        <v>325</v>
      </c>
      <c r="F8079" t="s">
        <v>326</v>
      </c>
      <c r="I8079" t="s">
        <v>20</v>
      </c>
      <c r="J8079" t="str">
        <f>_xlfn.XLOOKUP(Table1_1[[#This Row],[Analyte]],[1]analyte_order!$B:$B,[1]analyte_order!$C:$C)</f>
        <v>2058-94-8</v>
      </c>
      <c r="K8079">
        <f>_xlfn.XLOOKUP(Table1_1[[#This Row],[CAS_rn]],[1]analyte_order!$C:$C,[1]analyte_order!$E:$E)</f>
        <v>8</v>
      </c>
      <c r="L8079" s="3">
        <v>5.03</v>
      </c>
    </row>
    <row r="8080" spans="1:12" x14ac:dyDescent="0.3">
      <c r="A8080" t="s">
        <v>346</v>
      </c>
      <c r="B8080" s="1">
        <v>44427</v>
      </c>
      <c r="C8080" s="1" t="str">
        <f t="shared" si="126"/>
        <v>21231</v>
      </c>
      <c r="D8080" t="s">
        <v>324</v>
      </c>
      <c r="E8080" t="s">
        <v>325</v>
      </c>
      <c r="F8080" t="s">
        <v>326</v>
      </c>
      <c r="I8080" t="s">
        <v>21</v>
      </c>
      <c r="J8080" t="str">
        <f>_xlfn.XLOOKUP(Table1_1[[#This Row],[Analyte]],[1]analyte_order!$B:$B,[1]analyte_order!$C:$C)</f>
        <v>307-55-1</v>
      </c>
      <c r="K8080">
        <f>_xlfn.XLOOKUP(Table1_1[[#This Row],[CAS_rn]],[1]analyte_order!$C:$C,[1]analyte_order!$E:$E)</f>
        <v>9</v>
      </c>
      <c r="L8080" s="3">
        <v>6.44</v>
      </c>
    </row>
    <row r="8081" spans="1:12" x14ac:dyDescent="0.3">
      <c r="A8081" t="s">
        <v>346</v>
      </c>
      <c r="B8081" s="1">
        <v>44427</v>
      </c>
      <c r="C8081" s="1" t="str">
        <f t="shared" si="126"/>
        <v>21231</v>
      </c>
      <c r="D8081" t="s">
        <v>324</v>
      </c>
      <c r="E8081" t="s">
        <v>325</v>
      </c>
      <c r="F8081" t="s">
        <v>326</v>
      </c>
      <c r="I8081" t="s">
        <v>22</v>
      </c>
      <c r="J8081" t="str">
        <f>_xlfn.XLOOKUP(Table1_1[[#This Row],[Analyte]],[1]analyte_order!$B:$B,[1]analyte_order!$C:$C)</f>
        <v>72629-94-8</v>
      </c>
      <c r="K8081">
        <f>_xlfn.XLOOKUP(Table1_1[[#This Row],[CAS_rn]],[1]analyte_order!$C:$C,[1]analyte_order!$E:$E)</f>
        <v>10</v>
      </c>
      <c r="L8081" s="3">
        <v>2.62</v>
      </c>
    </row>
    <row r="8082" spans="1:12" x14ac:dyDescent="0.3">
      <c r="A8082" t="s">
        <v>346</v>
      </c>
      <c r="B8082" s="1">
        <v>44427</v>
      </c>
      <c r="C8082" s="1" t="str">
        <f t="shared" si="126"/>
        <v>21231</v>
      </c>
      <c r="D8082" t="s">
        <v>324</v>
      </c>
      <c r="E8082" t="s">
        <v>325</v>
      </c>
      <c r="F8082" t="s">
        <v>326</v>
      </c>
      <c r="I8082" t="s">
        <v>23</v>
      </c>
      <c r="J8082" t="str">
        <f>_xlfn.XLOOKUP(Table1_1[[#This Row],[Analyte]],[1]analyte_order!$B:$B,[1]analyte_order!$C:$C)</f>
        <v>376-06-7</v>
      </c>
      <c r="K8082">
        <f>_xlfn.XLOOKUP(Table1_1[[#This Row],[CAS_rn]],[1]analyte_order!$C:$C,[1]analyte_order!$E:$E)</f>
        <v>11</v>
      </c>
      <c r="L8082" s="3">
        <v>4.92</v>
      </c>
    </row>
    <row r="8083" spans="1:12" x14ac:dyDescent="0.3">
      <c r="A8083" t="s">
        <v>346</v>
      </c>
      <c r="B8083" s="1">
        <v>44427</v>
      </c>
      <c r="C8083" s="1" t="str">
        <f t="shared" si="126"/>
        <v>21231</v>
      </c>
      <c r="D8083" t="s">
        <v>324</v>
      </c>
      <c r="E8083" t="s">
        <v>325</v>
      </c>
      <c r="F8083" t="s">
        <v>326</v>
      </c>
      <c r="I8083" t="s">
        <v>24</v>
      </c>
      <c r="J8083" t="str">
        <f>_xlfn.XLOOKUP(Table1_1[[#This Row],[Analyte]],[1]analyte_order!$B:$B,[1]analyte_order!$C:$C)</f>
        <v>67905-19-5</v>
      </c>
      <c r="K8083">
        <f>_xlfn.XLOOKUP(Table1_1[[#This Row],[CAS_rn]],[1]analyte_order!$C:$C,[1]analyte_order!$E:$E)</f>
        <v>12</v>
      </c>
      <c r="L8083" s="3">
        <v>8.8499999999999995E-2</v>
      </c>
    </row>
    <row r="8084" spans="1:12" x14ac:dyDescent="0.3">
      <c r="A8084" t="s">
        <v>346</v>
      </c>
      <c r="B8084" s="1">
        <v>44427</v>
      </c>
      <c r="C8084" s="1" t="str">
        <f t="shared" si="126"/>
        <v>21231</v>
      </c>
      <c r="D8084" t="s">
        <v>324</v>
      </c>
      <c r="E8084" t="s">
        <v>325</v>
      </c>
      <c r="F8084" t="s">
        <v>326</v>
      </c>
      <c r="I8084" t="s">
        <v>13</v>
      </c>
      <c r="J8084" t="str">
        <f>_xlfn.XLOOKUP(Table1_1[[#This Row],[Analyte]],[1]analyte_order!$B:$B,[1]analyte_order!$C:$C)</f>
        <v>375-73-5</v>
      </c>
      <c r="K8084">
        <f>_xlfn.XLOOKUP(Table1_1[[#This Row],[CAS_rn]],[1]analyte_order!$C:$C,[1]analyte_order!$E:$E)</f>
        <v>14</v>
      </c>
      <c r="L8084" s="3">
        <v>4.4200000000000003E-2</v>
      </c>
    </row>
    <row r="8085" spans="1:12" x14ac:dyDescent="0.3">
      <c r="A8085" t="s">
        <v>346</v>
      </c>
      <c r="B8085" s="1">
        <v>44427</v>
      </c>
      <c r="C8085" s="1" t="str">
        <f t="shared" si="126"/>
        <v>21231</v>
      </c>
      <c r="D8085" t="s">
        <v>324</v>
      </c>
      <c r="E8085" t="s">
        <v>325</v>
      </c>
      <c r="F8085" t="s">
        <v>326</v>
      </c>
      <c r="I8085" t="s">
        <v>14</v>
      </c>
      <c r="J8085" t="str">
        <f>_xlfn.XLOOKUP(Table1_1[[#This Row],[Analyte]],[1]analyte_order!$B:$B,[1]analyte_order!$C:$C)</f>
        <v>2706-91-4</v>
      </c>
      <c r="K8085">
        <f>_xlfn.XLOOKUP(Table1_1[[#This Row],[CAS_rn]],[1]analyte_order!$C:$C,[1]analyte_order!$E:$E)</f>
        <v>15</v>
      </c>
      <c r="L8085" s="3">
        <v>0.221</v>
      </c>
    </row>
    <row r="8086" spans="1:12" x14ac:dyDescent="0.3">
      <c r="A8086" t="s">
        <v>346</v>
      </c>
      <c r="B8086" s="1">
        <v>44427</v>
      </c>
      <c r="C8086" s="1" t="str">
        <f t="shared" si="126"/>
        <v>21231</v>
      </c>
      <c r="D8086" t="s">
        <v>324</v>
      </c>
      <c r="E8086" t="s">
        <v>325</v>
      </c>
      <c r="F8086" t="s">
        <v>326</v>
      </c>
      <c r="I8086" t="s">
        <v>15</v>
      </c>
      <c r="J8086" t="str">
        <f>_xlfn.XLOOKUP(Table1_1[[#This Row],[Analyte]],[1]analyte_order!$B:$B,[1]analyte_order!$C:$C)</f>
        <v>355-46-4</v>
      </c>
      <c r="K8086">
        <f>_xlfn.XLOOKUP(Table1_1[[#This Row],[CAS_rn]],[1]analyte_order!$C:$C,[1]analyte_order!$E:$E)</f>
        <v>16</v>
      </c>
      <c r="L8086" s="3">
        <v>16.2</v>
      </c>
    </row>
    <row r="8087" spans="1:12" x14ac:dyDescent="0.3">
      <c r="A8087" t="s">
        <v>346</v>
      </c>
      <c r="B8087" s="1">
        <v>44427</v>
      </c>
      <c r="C8087" s="1" t="str">
        <f t="shared" si="126"/>
        <v>21231</v>
      </c>
      <c r="D8087" t="s">
        <v>324</v>
      </c>
      <c r="E8087" t="s">
        <v>325</v>
      </c>
      <c r="F8087" t="s">
        <v>326</v>
      </c>
      <c r="I8087" t="s">
        <v>16</v>
      </c>
      <c r="J8087" t="str">
        <f>_xlfn.XLOOKUP(Table1_1[[#This Row],[Analyte]],[1]analyte_order!$B:$B,[1]analyte_order!$C:$C)</f>
        <v>375-92-8</v>
      </c>
      <c r="K8087">
        <f>_xlfn.XLOOKUP(Table1_1[[#This Row],[CAS_rn]],[1]analyte_order!$C:$C,[1]analyte_order!$E:$E)</f>
        <v>17</v>
      </c>
      <c r="L8087" s="3">
        <v>2.85</v>
      </c>
    </row>
    <row r="8088" spans="1:12" x14ac:dyDescent="0.3">
      <c r="A8088" t="s">
        <v>346</v>
      </c>
      <c r="B8088" s="1">
        <v>44427</v>
      </c>
      <c r="C8088" s="1" t="str">
        <f t="shared" si="126"/>
        <v>21231</v>
      </c>
      <c r="D8088" t="s">
        <v>324</v>
      </c>
      <c r="E8088" t="s">
        <v>325</v>
      </c>
      <c r="F8088" t="s">
        <v>326</v>
      </c>
      <c r="I8088" t="s">
        <v>17</v>
      </c>
      <c r="J8088" t="str">
        <f>_xlfn.XLOOKUP(Table1_1[[#This Row],[Analyte]],[1]analyte_order!$B:$B,[1]analyte_order!$C:$C)</f>
        <v>1763-23-1</v>
      </c>
      <c r="K8088">
        <f>_xlfn.XLOOKUP(Table1_1[[#This Row],[CAS_rn]],[1]analyte_order!$C:$C,[1]analyte_order!$E:$E)</f>
        <v>18</v>
      </c>
      <c r="L8088" s="3">
        <v>819</v>
      </c>
    </row>
    <row r="8089" spans="1:12" x14ac:dyDescent="0.3">
      <c r="A8089" t="s">
        <v>346</v>
      </c>
      <c r="B8089" s="1">
        <v>44427</v>
      </c>
      <c r="C8089" s="1" t="str">
        <f t="shared" si="126"/>
        <v>21231</v>
      </c>
      <c r="D8089" t="s">
        <v>324</v>
      </c>
      <c r="E8089" t="s">
        <v>325</v>
      </c>
      <c r="F8089" t="s">
        <v>326</v>
      </c>
      <c r="I8089" t="s">
        <v>25</v>
      </c>
      <c r="J8089" t="str">
        <f>_xlfn.XLOOKUP(Table1_1[[#This Row],[Analyte]],[1]analyte_order!$B:$B,[1]analyte_order!$C:$C)</f>
        <v>68259-12-1</v>
      </c>
      <c r="K8089">
        <f>_xlfn.XLOOKUP(Table1_1[[#This Row],[CAS_rn]],[1]analyte_order!$C:$C,[1]analyte_order!$E:$E)</f>
        <v>19</v>
      </c>
      <c r="L8089" s="3">
        <v>8.4499999999999993</v>
      </c>
    </row>
    <row r="8090" spans="1:12" x14ac:dyDescent="0.3">
      <c r="A8090" t="s">
        <v>346</v>
      </c>
      <c r="B8090" s="1">
        <v>44427</v>
      </c>
      <c r="C8090" s="1" t="str">
        <f t="shared" si="126"/>
        <v>21231</v>
      </c>
      <c r="D8090" t="s">
        <v>324</v>
      </c>
      <c r="E8090" t="s">
        <v>325</v>
      </c>
      <c r="F8090" t="s">
        <v>326</v>
      </c>
      <c r="I8090" t="s">
        <v>26</v>
      </c>
      <c r="J8090" t="str">
        <f>_xlfn.XLOOKUP(Table1_1[[#This Row],[Analyte]],[1]analyte_order!$B:$B,[1]analyte_order!$C:$C)</f>
        <v>335-77-3</v>
      </c>
      <c r="K8090">
        <f>_xlfn.XLOOKUP(Table1_1[[#This Row],[CAS_rn]],[1]analyte_order!$C:$C,[1]analyte_order!$E:$E)</f>
        <v>20</v>
      </c>
      <c r="L8090" s="3">
        <v>10.199999999999999</v>
      </c>
    </row>
    <row r="8091" spans="1:12" x14ac:dyDescent="0.3">
      <c r="A8091" t="s">
        <v>346</v>
      </c>
      <c r="B8091" s="1">
        <v>44427</v>
      </c>
      <c r="C8091" s="1" t="str">
        <f t="shared" si="126"/>
        <v>21231</v>
      </c>
      <c r="D8091" t="s">
        <v>324</v>
      </c>
      <c r="E8091" t="s">
        <v>325</v>
      </c>
      <c r="F8091" t="s">
        <v>326</v>
      </c>
      <c r="I8091" t="s">
        <v>27</v>
      </c>
      <c r="J8091" t="str">
        <f>_xlfn.XLOOKUP(Table1_1[[#This Row],[Analyte]],[1]analyte_order!$B:$B,[1]analyte_order!$C:$C)</f>
        <v>79780-39-5</v>
      </c>
      <c r="K8091">
        <f>_xlfn.XLOOKUP(Table1_1[[#This Row],[CAS_rn]],[1]analyte_order!$C:$C,[1]analyte_order!$E:$E)</f>
        <v>21</v>
      </c>
      <c r="L8091" s="3">
        <v>2.2000000000000002</v>
      </c>
    </row>
    <row r="8092" spans="1:12" x14ac:dyDescent="0.3">
      <c r="A8092" t="s">
        <v>346</v>
      </c>
      <c r="B8092" s="1">
        <v>44427</v>
      </c>
      <c r="C8092" s="1" t="str">
        <f t="shared" si="126"/>
        <v>21231</v>
      </c>
      <c r="D8092" t="s">
        <v>324</v>
      </c>
      <c r="E8092" t="s">
        <v>325</v>
      </c>
      <c r="F8092" t="s">
        <v>326</v>
      </c>
      <c r="I8092" t="s">
        <v>28</v>
      </c>
      <c r="J8092" t="str">
        <f>_xlfn.XLOOKUP(Table1_1[[#This Row],[Analyte]],[1]analyte_order!$B:$B,[1]analyte_order!$C:$C)</f>
        <v>757124-72-4</v>
      </c>
      <c r="K8092">
        <f>_xlfn.XLOOKUP(Table1_1[[#This Row],[CAS_rn]],[1]analyte_order!$C:$C,[1]analyte_order!$E:$E)</f>
        <v>22</v>
      </c>
      <c r="L8092" s="3">
        <v>0.1105</v>
      </c>
    </row>
    <row r="8093" spans="1:12" x14ac:dyDescent="0.3">
      <c r="A8093" t="s">
        <v>346</v>
      </c>
      <c r="B8093" s="1">
        <v>44427</v>
      </c>
      <c r="C8093" s="1" t="str">
        <f t="shared" si="126"/>
        <v>21231</v>
      </c>
      <c r="D8093" t="s">
        <v>324</v>
      </c>
      <c r="E8093" t="s">
        <v>325</v>
      </c>
      <c r="F8093" t="s">
        <v>326</v>
      </c>
      <c r="I8093" t="s">
        <v>18</v>
      </c>
      <c r="J8093" t="str">
        <f>_xlfn.XLOOKUP(Table1_1[[#This Row],[Analyte]],[1]analyte_order!$B:$B,[1]analyte_order!$C:$C)</f>
        <v>27619-97-2</v>
      </c>
      <c r="K8093">
        <f>_xlfn.XLOOKUP(Table1_1[[#This Row],[CAS_rn]],[1]analyte_order!$C:$C,[1]analyte_order!$E:$E)</f>
        <v>23</v>
      </c>
      <c r="L8093" s="3">
        <v>0.21299999999999999</v>
      </c>
    </row>
    <row r="8094" spans="1:12" x14ac:dyDescent="0.3">
      <c r="A8094" t="s">
        <v>346</v>
      </c>
      <c r="B8094" s="1">
        <v>44427</v>
      </c>
      <c r="C8094" s="1" t="str">
        <f t="shared" si="126"/>
        <v>21231</v>
      </c>
      <c r="D8094" t="s">
        <v>324</v>
      </c>
      <c r="E8094" t="s">
        <v>325</v>
      </c>
      <c r="F8094" t="s">
        <v>326</v>
      </c>
      <c r="I8094" t="s">
        <v>29</v>
      </c>
      <c r="J8094" t="str">
        <f>_xlfn.XLOOKUP(Table1_1[[#This Row],[Analyte]],[1]analyte_order!$B:$B,[1]analyte_order!$C:$C)</f>
        <v>39108-34-4</v>
      </c>
      <c r="K8094">
        <f>_xlfn.XLOOKUP(Table1_1[[#This Row],[CAS_rn]],[1]analyte_order!$C:$C,[1]analyte_order!$E:$E)</f>
        <v>24</v>
      </c>
      <c r="L8094" s="3">
        <v>3.97</v>
      </c>
    </row>
    <row r="8095" spans="1:12" x14ac:dyDescent="0.3">
      <c r="A8095" t="s">
        <v>346</v>
      </c>
      <c r="B8095" s="1">
        <v>44427</v>
      </c>
      <c r="C8095" s="1" t="str">
        <f t="shared" si="126"/>
        <v>21231</v>
      </c>
      <c r="D8095" t="s">
        <v>324</v>
      </c>
      <c r="E8095" t="s">
        <v>325</v>
      </c>
      <c r="F8095" t="s">
        <v>326</v>
      </c>
      <c r="I8095" t="s">
        <v>30</v>
      </c>
      <c r="J8095" t="str">
        <f>_xlfn.XLOOKUP(Table1_1[[#This Row],[Analyte]],[1]analyte_order!$B:$B,[1]analyte_order!$C:$C)</f>
        <v>120226-60-0</v>
      </c>
      <c r="K8095">
        <f>_xlfn.XLOOKUP(Table1_1[[#This Row],[CAS_rn]],[1]analyte_order!$C:$C,[1]analyte_order!$E:$E)</f>
        <v>25</v>
      </c>
      <c r="L8095" s="3">
        <v>3.71</v>
      </c>
    </row>
    <row r="8096" spans="1:12" x14ac:dyDescent="0.3">
      <c r="A8096" t="s">
        <v>346</v>
      </c>
      <c r="B8096" s="1">
        <v>44427</v>
      </c>
      <c r="C8096" s="1" t="str">
        <f t="shared" si="126"/>
        <v>21231</v>
      </c>
      <c r="D8096" t="s">
        <v>324</v>
      </c>
      <c r="E8096" t="s">
        <v>325</v>
      </c>
      <c r="F8096" t="s">
        <v>326</v>
      </c>
      <c r="I8096" t="s">
        <v>31</v>
      </c>
      <c r="J8096" t="str">
        <f>_xlfn.XLOOKUP(Table1_1[[#This Row],[Analyte]],[1]analyte_order!$B:$B,[1]analyte_order!$C:$C)</f>
        <v>2355-31-9</v>
      </c>
      <c r="K8096">
        <f>_xlfn.XLOOKUP(Table1_1[[#This Row],[CAS_rn]],[1]analyte_order!$C:$C,[1]analyte_order!$E:$E)</f>
        <v>26</v>
      </c>
      <c r="L8096" s="3">
        <v>4.4200000000000003E-2</v>
      </c>
    </row>
    <row r="8097" spans="1:12" x14ac:dyDescent="0.3">
      <c r="A8097" t="s">
        <v>346</v>
      </c>
      <c r="B8097" s="1">
        <v>44427</v>
      </c>
      <c r="C8097" s="1" t="str">
        <f t="shared" si="126"/>
        <v>21231</v>
      </c>
      <c r="D8097" t="s">
        <v>324</v>
      </c>
      <c r="E8097" t="s">
        <v>325</v>
      </c>
      <c r="F8097" t="s">
        <v>326</v>
      </c>
      <c r="I8097" t="s">
        <v>32</v>
      </c>
      <c r="J8097" t="str">
        <f>_xlfn.XLOOKUP(Table1_1[[#This Row],[Analyte]],[1]analyte_order!$B:$B,[1]analyte_order!$C:$C)</f>
        <v>2991-50-6</v>
      </c>
      <c r="K8097">
        <f>_xlfn.XLOOKUP(Table1_1[[#This Row],[CAS_rn]],[1]analyte_order!$C:$C,[1]analyte_order!$E:$E)</f>
        <v>27</v>
      </c>
      <c r="L8097" s="3">
        <v>4.4200000000000003E-2</v>
      </c>
    </row>
    <row r="8098" spans="1:12" x14ac:dyDescent="0.3">
      <c r="A8098" t="s">
        <v>346</v>
      </c>
      <c r="B8098" s="1">
        <v>44427</v>
      </c>
      <c r="C8098" s="1" t="str">
        <f t="shared" si="126"/>
        <v>21231</v>
      </c>
      <c r="D8098" t="s">
        <v>324</v>
      </c>
      <c r="E8098" t="s">
        <v>325</v>
      </c>
      <c r="F8098" t="s">
        <v>326</v>
      </c>
      <c r="I8098" t="s">
        <v>33</v>
      </c>
      <c r="J8098" t="str">
        <f>_xlfn.XLOOKUP(Table1_1[[#This Row],[Analyte]],[1]analyte_order!$B:$B,[1]analyte_order!$C:$C)</f>
        <v>754-91-6</v>
      </c>
      <c r="K8098">
        <f>_xlfn.XLOOKUP(Table1_1[[#This Row],[CAS_rn]],[1]analyte_order!$C:$C,[1]analyte_order!$E:$E)</f>
        <v>28</v>
      </c>
      <c r="L8098" s="3">
        <v>4.84</v>
      </c>
    </row>
    <row r="8099" spans="1:12" x14ac:dyDescent="0.3">
      <c r="A8099" t="s">
        <v>346</v>
      </c>
      <c r="B8099" s="1">
        <v>44427</v>
      </c>
      <c r="C8099" s="1" t="str">
        <f t="shared" si="126"/>
        <v>21231</v>
      </c>
      <c r="D8099" t="s">
        <v>324</v>
      </c>
      <c r="E8099" t="s">
        <v>325</v>
      </c>
      <c r="F8099" t="s">
        <v>326</v>
      </c>
      <c r="I8099" t="s">
        <v>34</v>
      </c>
      <c r="J8099" t="str">
        <f>_xlfn.XLOOKUP(Table1_1[[#This Row],[Analyte]],[1]analyte_order!$B:$B,[1]analyte_order!$C:$C)</f>
        <v>2806-24-8</v>
      </c>
      <c r="K8099">
        <f>_xlfn.XLOOKUP(Table1_1[[#This Row],[CAS_rn]],[1]analyte_order!$C:$C,[1]analyte_order!$E:$E)</f>
        <v>29</v>
      </c>
      <c r="L8099" s="3">
        <v>4.4200000000000003E-2</v>
      </c>
    </row>
    <row r="8100" spans="1:12" x14ac:dyDescent="0.3">
      <c r="A8100" t="s">
        <v>346</v>
      </c>
      <c r="B8100" s="1">
        <v>44427</v>
      </c>
      <c r="C8100" s="1" t="str">
        <f t="shared" si="126"/>
        <v>21231</v>
      </c>
      <c r="D8100" t="s">
        <v>324</v>
      </c>
      <c r="E8100" t="s">
        <v>325</v>
      </c>
      <c r="F8100" t="s">
        <v>326</v>
      </c>
      <c r="I8100" t="s">
        <v>35</v>
      </c>
      <c r="J8100" t="str">
        <f>_xlfn.XLOOKUP(Table1_1[[#This Row],[Analyte]],[1]analyte_order!$B:$B,[1]analyte_order!$C:$C)</f>
        <v>31506-32-8</v>
      </c>
      <c r="K8100">
        <f>_xlfn.XLOOKUP(Table1_1[[#This Row],[CAS_rn]],[1]analyte_order!$C:$C,[1]analyte_order!$E:$E)</f>
        <v>30</v>
      </c>
      <c r="L8100" s="3">
        <v>4.4200000000000003E-2</v>
      </c>
    </row>
    <row r="8101" spans="1:12" x14ac:dyDescent="0.3">
      <c r="A8101" t="s">
        <v>346</v>
      </c>
      <c r="B8101" s="1">
        <v>44427</v>
      </c>
      <c r="C8101" s="1" t="str">
        <f t="shared" si="126"/>
        <v>21231</v>
      </c>
      <c r="D8101" t="s">
        <v>324</v>
      </c>
      <c r="E8101" t="s">
        <v>325</v>
      </c>
      <c r="F8101" t="s">
        <v>326</v>
      </c>
      <c r="I8101" t="s">
        <v>36</v>
      </c>
      <c r="J8101" t="str">
        <f>_xlfn.XLOOKUP(Table1_1[[#This Row],[Analyte]],[1]analyte_order!$B:$B,[1]analyte_order!$C:$C)</f>
        <v>4151-50-2</v>
      </c>
      <c r="K8101">
        <f>_xlfn.XLOOKUP(Table1_1[[#This Row],[CAS_rn]],[1]analyte_order!$C:$C,[1]analyte_order!$E:$E)</f>
        <v>31</v>
      </c>
      <c r="L8101" s="3">
        <v>4.4200000000000003E-2</v>
      </c>
    </row>
    <row r="8102" spans="1:12" x14ac:dyDescent="0.3">
      <c r="A8102" t="s">
        <v>346</v>
      </c>
      <c r="B8102" s="1">
        <v>44427</v>
      </c>
      <c r="C8102" s="1" t="str">
        <f t="shared" si="126"/>
        <v>21231</v>
      </c>
      <c r="D8102" t="s">
        <v>324</v>
      </c>
      <c r="E8102" t="s">
        <v>325</v>
      </c>
      <c r="F8102" t="s">
        <v>326</v>
      </c>
      <c r="I8102" t="s">
        <v>37</v>
      </c>
      <c r="J8102" t="str">
        <f>_xlfn.XLOOKUP(Table1_1[[#This Row],[Analyte]],[1]analyte_order!$B:$B,[1]analyte_order!$C:$C)</f>
        <v>13252-13-6</v>
      </c>
      <c r="K8102">
        <f>_xlfn.XLOOKUP(Table1_1[[#This Row],[CAS_rn]],[1]analyte_order!$C:$C,[1]analyte_order!$E:$E)</f>
        <v>34</v>
      </c>
      <c r="L8102" s="3">
        <v>4.4200000000000003E-2</v>
      </c>
    </row>
    <row r="8103" spans="1:12" x14ac:dyDescent="0.3">
      <c r="A8103" t="s">
        <v>346</v>
      </c>
      <c r="B8103" s="1">
        <v>44427</v>
      </c>
      <c r="C8103" s="1" t="str">
        <f t="shared" si="126"/>
        <v>21231</v>
      </c>
      <c r="D8103" t="s">
        <v>324</v>
      </c>
      <c r="E8103" t="s">
        <v>325</v>
      </c>
      <c r="F8103" t="s">
        <v>326</v>
      </c>
      <c r="I8103" t="s">
        <v>38</v>
      </c>
      <c r="J8103" t="str">
        <f>_xlfn.XLOOKUP(Table1_1[[#This Row],[Analyte]],[1]analyte_order!$B:$B,[1]analyte_order!$C:$C)</f>
        <v>919005-14-4</v>
      </c>
      <c r="K8103">
        <f>_xlfn.XLOOKUP(Table1_1[[#This Row],[CAS_rn]],[1]analyte_order!$C:$C,[1]analyte_order!$E:$E)</f>
        <v>35</v>
      </c>
      <c r="L8103" s="3">
        <v>4.4200000000000003E-2</v>
      </c>
    </row>
    <row r="8104" spans="1:12" x14ac:dyDescent="0.3">
      <c r="A8104" t="s">
        <v>346</v>
      </c>
      <c r="B8104" s="1">
        <v>44427</v>
      </c>
      <c r="C8104" s="1" t="str">
        <f t="shared" si="126"/>
        <v>21231</v>
      </c>
      <c r="D8104" t="s">
        <v>324</v>
      </c>
      <c r="E8104" t="s">
        <v>325</v>
      </c>
      <c r="F8104" t="s">
        <v>326</v>
      </c>
      <c r="I8104" t="s">
        <v>39</v>
      </c>
      <c r="J8104" t="str">
        <f>_xlfn.XLOOKUP(Table1_1[[#This Row],[Analyte]],[1]analyte_order!$B:$B,[1]analyte_order!$C:$C)</f>
        <v>756426-58-1</v>
      </c>
      <c r="K8104">
        <f>_xlfn.XLOOKUP(Table1_1[[#This Row],[CAS_rn]],[1]analyte_order!$C:$C,[1]analyte_order!$E:$E)</f>
        <v>36</v>
      </c>
      <c r="L8104" s="3">
        <v>4.4200000000000003E-2</v>
      </c>
    </row>
    <row r="8105" spans="1:12" x14ac:dyDescent="0.3">
      <c r="A8105" t="s">
        <v>346</v>
      </c>
      <c r="B8105" s="1">
        <v>44427</v>
      </c>
      <c r="C8105" s="1" t="str">
        <f t="shared" si="126"/>
        <v>21231</v>
      </c>
      <c r="D8105" t="s">
        <v>324</v>
      </c>
      <c r="E8105" t="s">
        <v>325</v>
      </c>
      <c r="F8105" t="s">
        <v>326</v>
      </c>
      <c r="I8105" t="s">
        <v>40</v>
      </c>
      <c r="J8105" t="str">
        <f>_xlfn.XLOOKUP(Table1_1[[#This Row],[Analyte]],[1]analyte_order!$B:$B,[1]analyte_order!$C:$C)</f>
        <v>763051-92-9</v>
      </c>
      <c r="K8105">
        <f>_xlfn.XLOOKUP(Table1_1[[#This Row],[CAS_rn]],[1]analyte_order!$C:$C,[1]analyte_order!$E:$E)</f>
        <v>37</v>
      </c>
      <c r="L8105" s="3">
        <v>4.4200000000000003E-2</v>
      </c>
    </row>
    <row r="8106" spans="1:12" x14ac:dyDescent="0.3">
      <c r="A8106" t="s">
        <v>346</v>
      </c>
      <c r="B8106" s="1">
        <v>44427</v>
      </c>
      <c r="C8106" s="1" t="str">
        <f t="shared" si="126"/>
        <v>21231</v>
      </c>
      <c r="D8106" t="s">
        <v>324</v>
      </c>
      <c r="E8106" t="s">
        <v>325</v>
      </c>
      <c r="F8106" t="s">
        <v>326</v>
      </c>
      <c r="I8106" t="s">
        <v>41</v>
      </c>
      <c r="J8106" t="str">
        <f>_xlfn.XLOOKUP(Table1_1[[#This Row],[Analyte]],[1]analyte_order!$B:$B,[1]analyte_order!$C:$C)</f>
        <v>356-02-5</v>
      </c>
      <c r="K8106">
        <f>_xlfn.XLOOKUP(Table1_1[[#This Row],[CAS_rn]],[1]analyte_order!$C:$C,[1]analyte_order!$E:$E)</f>
        <v>38</v>
      </c>
      <c r="L8106" s="3">
        <v>0.442</v>
      </c>
    </row>
    <row r="8107" spans="1:12" x14ac:dyDescent="0.3">
      <c r="A8107" t="s">
        <v>346</v>
      </c>
      <c r="B8107" s="1">
        <v>44427</v>
      </c>
      <c r="C8107" s="1" t="str">
        <f t="shared" si="126"/>
        <v>21231</v>
      </c>
      <c r="D8107" t="s">
        <v>324</v>
      </c>
      <c r="E8107" t="s">
        <v>325</v>
      </c>
      <c r="F8107" t="s">
        <v>326</v>
      </c>
      <c r="I8107" t="s">
        <v>42</v>
      </c>
      <c r="J8107" t="str">
        <f>_xlfn.XLOOKUP(Table1_1[[#This Row],[Analyte]],[1]analyte_order!$B:$B,[1]analyte_order!$C:$C)</f>
        <v>914637-49-3</v>
      </c>
      <c r="K8107">
        <f>_xlfn.XLOOKUP(Table1_1[[#This Row],[CAS_rn]],[1]analyte_order!$C:$C,[1]analyte_order!$E:$E)</f>
        <v>39</v>
      </c>
      <c r="L8107" s="3">
        <v>2.42</v>
      </c>
    </row>
    <row r="8108" spans="1:12" x14ac:dyDescent="0.3">
      <c r="A8108" t="s">
        <v>346</v>
      </c>
      <c r="B8108" s="1">
        <v>44427</v>
      </c>
      <c r="C8108" s="1" t="str">
        <f t="shared" si="126"/>
        <v>21231</v>
      </c>
      <c r="D8108" t="s">
        <v>324</v>
      </c>
      <c r="E8108" t="s">
        <v>325</v>
      </c>
      <c r="F8108" t="s">
        <v>326</v>
      </c>
      <c r="I8108" t="s">
        <v>43</v>
      </c>
      <c r="J8108" t="str">
        <f>_xlfn.XLOOKUP(Table1_1[[#This Row],[Analyte]],[1]analyte_order!$B:$B,[1]analyte_order!$C:$C)</f>
        <v>812-70-4</v>
      </c>
      <c r="K8108">
        <f>_xlfn.XLOOKUP(Table1_1[[#This Row],[CAS_rn]],[1]analyte_order!$C:$C,[1]analyte_order!$E:$E)</f>
        <v>40</v>
      </c>
      <c r="L8108" s="3">
        <v>3.27</v>
      </c>
    </row>
    <row r="8109" spans="1:12" x14ac:dyDescent="0.3">
      <c r="A8109" t="s">
        <v>346</v>
      </c>
      <c r="B8109" s="1">
        <v>44427</v>
      </c>
      <c r="C8109" s="1" t="str">
        <f t="shared" si="126"/>
        <v>21231</v>
      </c>
      <c r="D8109" t="s">
        <v>324</v>
      </c>
      <c r="E8109" t="s">
        <v>325</v>
      </c>
      <c r="F8109" t="s">
        <v>326</v>
      </c>
      <c r="I8109" t="s">
        <v>44</v>
      </c>
      <c r="J8109" t="str">
        <f>_xlfn.XLOOKUP(Table1_1[[#This Row],[Analyte]],[1]analyte_order!$B:$B,[1]analyte_order!$C:$C)</f>
        <v>53826-12-3</v>
      </c>
      <c r="K8109">
        <f>_xlfn.XLOOKUP(Table1_1[[#This Row],[CAS_rn]],[1]analyte_order!$C:$C,[1]analyte_order!$E:$E)</f>
        <v>41</v>
      </c>
      <c r="L8109" s="3">
        <v>0.1105</v>
      </c>
    </row>
    <row r="8110" spans="1:12" x14ac:dyDescent="0.3">
      <c r="A8110" t="s">
        <v>346</v>
      </c>
      <c r="B8110" s="1">
        <v>44427</v>
      </c>
      <c r="C8110" s="1" t="str">
        <f t="shared" si="126"/>
        <v>21231</v>
      </c>
      <c r="D8110" t="s">
        <v>324</v>
      </c>
      <c r="E8110" t="s">
        <v>325</v>
      </c>
      <c r="F8110" t="s">
        <v>326</v>
      </c>
      <c r="I8110" t="s">
        <v>45</v>
      </c>
      <c r="J8110" t="str">
        <f>_xlfn.XLOOKUP(Table1_1[[#This Row],[Analyte]],[1]analyte_order!$B:$B,[1]analyte_order!$C:$C)</f>
        <v>27854-31-5</v>
      </c>
      <c r="K8110">
        <f>_xlfn.XLOOKUP(Table1_1[[#This Row],[CAS_rn]],[1]analyte_order!$C:$C,[1]analyte_order!$E:$E)</f>
        <v>42</v>
      </c>
      <c r="L8110" s="3">
        <v>0.1105</v>
      </c>
    </row>
    <row r="8111" spans="1:12" x14ac:dyDescent="0.3">
      <c r="A8111" t="s">
        <v>346</v>
      </c>
      <c r="B8111" s="1">
        <v>44427</v>
      </c>
      <c r="C8111" s="1" t="str">
        <f t="shared" si="126"/>
        <v>21231</v>
      </c>
      <c r="D8111" t="s">
        <v>324</v>
      </c>
      <c r="E8111" t="s">
        <v>325</v>
      </c>
      <c r="F8111" t="s">
        <v>326</v>
      </c>
      <c r="I8111" t="s">
        <v>46</v>
      </c>
      <c r="J8111" t="str">
        <f>_xlfn.XLOOKUP(Table1_1[[#This Row],[Analyte]],[1]analyte_order!$B:$B,[1]analyte_order!$C:$C)</f>
        <v>53826-13-4</v>
      </c>
      <c r="K8111">
        <f>_xlfn.XLOOKUP(Table1_1[[#This Row],[CAS_rn]],[1]analyte_order!$C:$C,[1]analyte_order!$E:$E)</f>
        <v>43</v>
      </c>
      <c r="L8111" s="3">
        <v>4.4200000000000003E-2</v>
      </c>
    </row>
    <row r="8112" spans="1:12" x14ac:dyDescent="0.3">
      <c r="A8112" t="s">
        <v>346</v>
      </c>
      <c r="B8112" s="1">
        <v>44427</v>
      </c>
      <c r="C8112" s="1" t="str">
        <f t="shared" si="126"/>
        <v>21231</v>
      </c>
      <c r="D8112" t="s">
        <v>324</v>
      </c>
      <c r="E8112" t="s">
        <v>325</v>
      </c>
      <c r="F8112" t="s">
        <v>326</v>
      </c>
      <c r="I8112" t="s">
        <v>47</v>
      </c>
      <c r="J8112" t="str">
        <f>_xlfn.XLOOKUP(Table1_1[[#This Row],[Analyte]],[1]analyte_order!$B:$B,[1]analyte_order!$C:$C)</f>
        <v>161094-75-3</v>
      </c>
      <c r="K8112">
        <f>_xlfn.XLOOKUP(Table1_1[[#This Row],[CAS_rn]],[1]analyte_order!$C:$C,[1]analyte_order!$E:$E)</f>
        <v>44</v>
      </c>
      <c r="L8112" s="3">
        <v>4.4200000000000003E-2</v>
      </c>
    </row>
    <row r="8113" spans="1:12" x14ac:dyDescent="0.3">
      <c r="A8113" t="s">
        <v>346</v>
      </c>
      <c r="B8113" s="1">
        <v>44427</v>
      </c>
      <c r="C8113" s="1" t="str">
        <f t="shared" si="126"/>
        <v>21231</v>
      </c>
      <c r="D8113" t="s">
        <v>324</v>
      </c>
      <c r="E8113" t="s">
        <v>325</v>
      </c>
      <c r="F8113" t="s">
        <v>326</v>
      </c>
      <c r="I8113" t="s">
        <v>48</v>
      </c>
      <c r="J8113" t="str">
        <f>_xlfn.XLOOKUP(Table1_1[[#This Row],[Analyte]],[1]analyte_order!$B:$B,[1]analyte_order!$C:$C)</f>
        <v>70887-84-2</v>
      </c>
      <c r="K8113">
        <f>_xlfn.XLOOKUP(Table1_1[[#This Row],[CAS_rn]],[1]analyte_order!$C:$C,[1]analyte_order!$E:$E)</f>
        <v>45</v>
      </c>
      <c r="L8113" s="3">
        <v>4.4200000000000003E-2</v>
      </c>
    </row>
    <row r="8114" spans="1:12" x14ac:dyDescent="0.3">
      <c r="A8114" t="s">
        <v>346</v>
      </c>
      <c r="B8114" s="1">
        <v>44427</v>
      </c>
      <c r="C8114" s="1" t="str">
        <f t="shared" si="126"/>
        <v>21231</v>
      </c>
      <c r="D8114" t="s">
        <v>324</v>
      </c>
      <c r="E8114" t="s">
        <v>325</v>
      </c>
      <c r="F8114" t="s">
        <v>326</v>
      </c>
      <c r="I8114" t="s">
        <v>49</v>
      </c>
      <c r="J8114" t="str">
        <f>_xlfn.XLOOKUP(Table1_1[[#This Row],[Analyte]],[1]analyte_order!$B:$B,[1]analyte_order!$C:$C)</f>
        <v>57677-95-9</v>
      </c>
      <c r="K8114">
        <f>_xlfn.XLOOKUP(Table1_1[[#This Row],[CAS_rn]],[1]analyte_order!$C:$C,[1]analyte_order!$E:$E)</f>
        <v>46</v>
      </c>
      <c r="L8114" s="3">
        <v>0.1105</v>
      </c>
    </row>
    <row r="8115" spans="1:12" x14ac:dyDescent="0.3">
      <c r="A8115" t="s">
        <v>346</v>
      </c>
      <c r="B8115" s="1">
        <v>44427</v>
      </c>
      <c r="C8115" s="1" t="str">
        <f t="shared" si="126"/>
        <v>21231</v>
      </c>
      <c r="D8115" t="s">
        <v>324</v>
      </c>
      <c r="E8115" t="s">
        <v>325</v>
      </c>
      <c r="F8115" t="s">
        <v>326</v>
      </c>
      <c r="I8115" t="s">
        <v>50</v>
      </c>
      <c r="J8115" t="str">
        <f>_xlfn.XLOOKUP(Table1_1[[#This Row],[Analyte]],[1]analyte_order!$B:$B,[1]analyte_order!$C:$C)</f>
        <v>30334-69-1</v>
      </c>
      <c r="K8115">
        <f>_xlfn.XLOOKUP(Table1_1[[#This Row],[CAS_rn]],[1]analyte_order!$C:$C,[1]analyte_order!$E:$E)</f>
        <v>51</v>
      </c>
      <c r="L8115" s="3">
        <v>3.75</v>
      </c>
    </row>
    <row r="8116" spans="1:12" x14ac:dyDescent="0.3">
      <c r="A8116" t="s">
        <v>346</v>
      </c>
      <c r="B8116" s="1">
        <v>44427</v>
      </c>
      <c r="C8116" s="1" t="str">
        <f t="shared" si="126"/>
        <v>21231</v>
      </c>
      <c r="D8116" t="s">
        <v>324</v>
      </c>
      <c r="E8116" t="s">
        <v>325</v>
      </c>
      <c r="F8116" t="s">
        <v>326</v>
      </c>
      <c r="I8116" t="s">
        <v>51</v>
      </c>
      <c r="J8116" t="str">
        <f>_xlfn.XLOOKUP(Table1_1[[#This Row],[Analyte]],[1]analyte_order!$B:$B,[1]analyte_order!$C:$C)</f>
        <v>41997-13-1</v>
      </c>
      <c r="K8116">
        <f>_xlfn.XLOOKUP(Table1_1[[#This Row],[CAS_rn]],[1]analyte_order!$C:$C,[1]analyte_order!$E:$E)</f>
        <v>52</v>
      </c>
      <c r="L8116" s="3">
        <v>23.4</v>
      </c>
    </row>
    <row r="8117" spans="1:12" x14ac:dyDescent="0.3">
      <c r="A8117" t="s">
        <v>346</v>
      </c>
      <c r="B8117" s="1">
        <v>44427</v>
      </c>
      <c r="C8117" s="1" t="str">
        <f t="shared" si="126"/>
        <v>21231</v>
      </c>
      <c r="D8117" t="s">
        <v>324</v>
      </c>
      <c r="E8117" t="s">
        <v>325</v>
      </c>
      <c r="F8117" t="s">
        <v>326</v>
      </c>
      <c r="I8117" t="s">
        <v>52</v>
      </c>
      <c r="J8117" t="str">
        <f>_xlfn.XLOOKUP(Table1_1[[#This Row],[Analyte]],[1]analyte_order!$B:$B,[1]analyte_order!$C:$C)</f>
        <v>423-41-6</v>
      </c>
      <c r="K8117">
        <f>_xlfn.XLOOKUP(Table1_1[[#This Row],[CAS_rn]],[1]analyte_order!$C:$C,[1]analyte_order!$E:$E)</f>
        <v>53</v>
      </c>
      <c r="L8117" s="3">
        <v>0.1105</v>
      </c>
    </row>
    <row r="8118" spans="1:12" x14ac:dyDescent="0.3">
      <c r="A8118" t="s">
        <v>346</v>
      </c>
      <c r="B8118" s="1">
        <v>44427</v>
      </c>
      <c r="C8118" s="1" t="str">
        <f t="shared" si="126"/>
        <v>21231</v>
      </c>
      <c r="D8118" t="s">
        <v>324</v>
      </c>
      <c r="E8118" t="s">
        <v>325</v>
      </c>
      <c r="F8118" t="s">
        <v>326</v>
      </c>
      <c r="I8118" t="s">
        <v>53</v>
      </c>
      <c r="J8118" t="str">
        <f>_xlfn.XLOOKUP(Table1_1[[#This Row],[Analyte]],[1]analyte_order!$B:$B,[1]analyte_order!$C:$C)</f>
        <v>777011-38-8</v>
      </c>
      <c r="K8118">
        <f>_xlfn.XLOOKUP(Table1_1[[#This Row],[CAS_rn]],[1]analyte_order!$C:$C,[1]analyte_order!$E:$E)</f>
        <v>54</v>
      </c>
      <c r="L8118" s="3">
        <v>2.19</v>
      </c>
    </row>
    <row r="8119" spans="1:12" x14ac:dyDescent="0.3">
      <c r="A8119" t="s">
        <v>346</v>
      </c>
      <c r="B8119" s="1">
        <v>44427</v>
      </c>
      <c r="C8119" s="1" t="str">
        <f t="shared" si="126"/>
        <v>21231</v>
      </c>
      <c r="D8119" t="s">
        <v>324</v>
      </c>
      <c r="E8119" t="s">
        <v>325</v>
      </c>
      <c r="F8119" t="s">
        <v>326</v>
      </c>
      <c r="I8119" t="s">
        <v>54</v>
      </c>
      <c r="J8119" t="str">
        <f>_xlfn.XLOOKUP(Table1_1[[#This Row],[Analyte]],[1]analyte_order!$B:$B,[1]analyte_order!$C:$C)</f>
        <v>646-83-3</v>
      </c>
      <c r="K8119">
        <f>_xlfn.XLOOKUP(Table1_1[[#This Row],[CAS_rn]],[1]analyte_order!$C:$C,[1]analyte_order!$E:$E)</f>
        <v>55</v>
      </c>
      <c r="L8119" s="3">
        <v>0.221</v>
      </c>
    </row>
    <row r="8120" spans="1:12" x14ac:dyDescent="0.3">
      <c r="A8120" t="s">
        <v>346</v>
      </c>
      <c r="B8120" s="1">
        <v>44427</v>
      </c>
      <c r="C8120" s="1" t="str">
        <f t="shared" si="126"/>
        <v>21231</v>
      </c>
      <c r="D8120" t="s">
        <v>324</v>
      </c>
      <c r="E8120" t="s">
        <v>325</v>
      </c>
      <c r="F8120" t="s">
        <v>326</v>
      </c>
      <c r="I8120" t="s">
        <v>55</v>
      </c>
      <c r="J8120" t="str">
        <f>_xlfn.XLOOKUP(Table1_1[[#This Row],[Analyte]],[1]analyte_order!$B:$B,[1]analyte_order!$C:$C)</f>
        <v>678-41-1</v>
      </c>
      <c r="K8120">
        <f>_xlfn.XLOOKUP(Table1_1[[#This Row],[CAS_rn]],[1]analyte_order!$C:$C,[1]analyte_order!$E:$E)</f>
        <v>56</v>
      </c>
      <c r="L8120" s="3">
        <v>8.8499999999999995E-2</v>
      </c>
    </row>
    <row r="8121" spans="1:12" x14ac:dyDescent="0.3">
      <c r="A8121" t="s">
        <v>346</v>
      </c>
      <c r="B8121" s="1">
        <v>44427</v>
      </c>
      <c r="C8121" s="1" t="str">
        <f t="shared" si="126"/>
        <v>21231</v>
      </c>
      <c r="D8121" t="s">
        <v>324</v>
      </c>
      <c r="E8121" t="s">
        <v>325</v>
      </c>
      <c r="F8121" t="s">
        <v>326</v>
      </c>
      <c r="I8121" t="s">
        <v>56</v>
      </c>
      <c r="J8121" t="str">
        <f>_xlfn.XLOOKUP(Table1_1[[#This Row],[Analyte]],[1]analyte_order!$B:$B,[1]analyte_order!$C:$C)</f>
        <v>2965-52-8</v>
      </c>
      <c r="K8121">
        <f>_xlfn.XLOOKUP(Table1_1[[#This Row],[CAS_rn]],[1]analyte_order!$C:$C,[1]analyte_order!$E:$E)</f>
        <v>57</v>
      </c>
      <c r="L8121" s="3">
        <v>8.8499999999999995E-2</v>
      </c>
    </row>
    <row r="8122" spans="1:12" x14ac:dyDescent="0.3">
      <c r="A8122" t="s">
        <v>347</v>
      </c>
      <c r="B8122" s="1">
        <v>44427</v>
      </c>
      <c r="C8122" s="1" t="str">
        <f t="shared" si="126"/>
        <v>21231</v>
      </c>
      <c r="D8122" t="s">
        <v>324</v>
      </c>
      <c r="E8122" t="s">
        <v>325</v>
      </c>
      <c r="F8122" t="s">
        <v>326</v>
      </c>
      <c r="I8122" t="s">
        <v>7</v>
      </c>
      <c r="J8122" t="str">
        <f>_xlfn.XLOOKUP(Table1_1[[#This Row],[Analyte]],[1]analyte_order!$B:$B,[1]analyte_order!$C:$C)</f>
        <v>375-22-4</v>
      </c>
      <c r="K8122">
        <f>_xlfn.XLOOKUP(Table1_1[[#This Row],[CAS_rn]],[1]analyte_order!$C:$C,[1]analyte_order!$E:$E)</f>
        <v>1</v>
      </c>
      <c r="L8122" s="3">
        <v>4.1300000000000003E-2</v>
      </c>
    </row>
    <row r="8123" spans="1:12" x14ac:dyDescent="0.3">
      <c r="A8123" t="s">
        <v>347</v>
      </c>
      <c r="B8123" s="1">
        <v>44427</v>
      </c>
      <c r="C8123" s="1" t="str">
        <f t="shared" si="126"/>
        <v>21231</v>
      </c>
      <c r="D8123" t="s">
        <v>324</v>
      </c>
      <c r="E8123" t="s">
        <v>325</v>
      </c>
      <c r="F8123" t="s">
        <v>326</v>
      </c>
      <c r="I8123" t="s">
        <v>8</v>
      </c>
      <c r="J8123" t="str">
        <f>_xlfn.XLOOKUP(Table1_1[[#This Row],[Analyte]],[1]analyte_order!$B:$B,[1]analyte_order!$C:$C)</f>
        <v>2706-90-3</v>
      </c>
      <c r="K8123">
        <f>_xlfn.XLOOKUP(Table1_1[[#This Row],[CAS_rn]],[1]analyte_order!$C:$C,[1]analyte_order!$E:$E)</f>
        <v>2</v>
      </c>
      <c r="L8123" s="3">
        <v>8.2500000000000004E-2</v>
      </c>
    </row>
    <row r="8124" spans="1:12" x14ac:dyDescent="0.3">
      <c r="A8124" t="s">
        <v>347</v>
      </c>
      <c r="B8124" s="1">
        <v>44427</v>
      </c>
      <c r="C8124" s="1" t="str">
        <f t="shared" si="126"/>
        <v>21231</v>
      </c>
      <c r="D8124" t="s">
        <v>324</v>
      </c>
      <c r="E8124" t="s">
        <v>325</v>
      </c>
      <c r="F8124" t="s">
        <v>326</v>
      </c>
      <c r="I8124" t="s">
        <v>9</v>
      </c>
      <c r="J8124" t="str">
        <f>_xlfn.XLOOKUP(Table1_1[[#This Row],[Analyte]],[1]analyte_order!$B:$B,[1]analyte_order!$C:$C)</f>
        <v>307-24-4</v>
      </c>
      <c r="K8124">
        <f>_xlfn.XLOOKUP(Table1_1[[#This Row],[CAS_rn]],[1]analyte_order!$C:$C,[1]analyte_order!$E:$E)</f>
        <v>3</v>
      </c>
      <c r="L8124" s="3">
        <v>8.2500000000000004E-2</v>
      </c>
    </row>
    <row r="8125" spans="1:12" x14ac:dyDescent="0.3">
      <c r="A8125" t="s">
        <v>347</v>
      </c>
      <c r="B8125" s="1">
        <v>44427</v>
      </c>
      <c r="C8125" s="1" t="str">
        <f t="shared" si="126"/>
        <v>21231</v>
      </c>
      <c r="D8125" t="s">
        <v>324</v>
      </c>
      <c r="E8125" t="s">
        <v>325</v>
      </c>
      <c r="F8125" t="s">
        <v>326</v>
      </c>
      <c r="I8125" t="s">
        <v>10</v>
      </c>
      <c r="J8125" t="str">
        <f>_xlfn.XLOOKUP(Table1_1[[#This Row],[Analyte]],[1]analyte_order!$B:$B,[1]analyte_order!$C:$C)</f>
        <v>375-85-9</v>
      </c>
      <c r="K8125">
        <f>_xlfn.XLOOKUP(Table1_1[[#This Row],[CAS_rn]],[1]analyte_order!$C:$C,[1]analyte_order!$E:$E)</f>
        <v>4</v>
      </c>
      <c r="L8125" s="3">
        <v>4.1300000000000003E-2</v>
      </c>
    </row>
    <row r="8126" spans="1:12" x14ac:dyDescent="0.3">
      <c r="A8126" t="s">
        <v>347</v>
      </c>
      <c r="B8126" s="1">
        <v>44427</v>
      </c>
      <c r="C8126" s="1" t="str">
        <f t="shared" si="126"/>
        <v>21231</v>
      </c>
      <c r="D8126" t="s">
        <v>324</v>
      </c>
      <c r="E8126" t="s">
        <v>325</v>
      </c>
      <c r="F8126" t="s">
        <v>326</v>
      </c>
      <c r="I8126" t="s">
        <v>11</v>
      </c>
      <c r="J8126" t="str">
        <f>_xlfn.XLOOKUP(Table1_1[[#This Row],[Analyte]],[1]analyte_order!$B:$B,[1]analyte_order!$C:$C)</f>
        <v>335-67-1</v>
      </c>
      <c r="K8126">
        <f>_xlfn.XLOOKUP(Table1_1[[#This Row],[CAS_rn]],[1]analyte_order!$C:$C,[1]analyte_order!$E:$E)</f>
        <v>5</v>
      </c>
      <c r="L8126" s="3">
        <v>4.1300000000000003E-2</v>
      </c>
    </row>
    <row r="8127" spans="1:12" x14ac:dyDescent="0.3">
      <c r="A8127" t="s">
        <v>347</v>
      </c>
      <c r="B8127" s="1">
        <v>44427</v>
      </c>
      <c r="C8127" s="1" t="str">
        <f t="shared" si="126"/>
        <v>21231</v>
      </c>
      <c r="D8127" t="s">
        <v>324</v>
      </c>
      <c r="E8127" t="s">
        <v>325</v>
      </c>
      <c r="F8127" t="s">
        <v>326</v>
      </c>
      <c r="I8127" t="s">
        <v>12</v>
      </c>
      <c r="J8127" t="str">
        <f>_xlfn.XLOOKUP(Table1_1[[#This Row],[Analyte]],[1]analyte_order!$B:$B,[1]analyte_order!$C:$C)</f>
        <v>375-95-1</v>
      </c>
      <c r="K8127">
        <f>_xlfn.XLOOKUP(Table1_1[[#This Row],[CAS_rn]],[1]analyte_order!$C:$C,[1]analyte_order!$E:$E)</f>
        <v>6</v>
      </c>
      <c r="L8127" s="3">
        <v>0.216</v>
      </c>
    </row>
    <row r="8128" spans="1:12" x14ac:dyDescent="0.3">
      <c r="A8128" t="s">
        <v>347</v>
      </c>
      <c r="B8128" s="1">
        <v>44427</v>
      </c>
      <c r="C8128" s="1" t="str">
        <f t="shared" si="126"/>
        <v>21231</v>
      </c>
      <c r="D8128" t="s">
        <v>324</v>
      </c>
      <c r="E8128" t="s">
        <v>325</v>
      </c>
      <c r="F8128" t="s">
        <v>326</v>
      </c>
      <c r="I8128" t="s">
        <v>19</v>
      </c>
      <c r="J8128" t="str">
        <f>_xlfn.XLOOKUP(Table1_1[[#This Row],[Analyte]],[1]analyte_order!$B:$B,[1]analyte_order!$C:$C)</f>
        <v>335-76-2</v>
      </c>
      <c r="K8128">
        <f>_xlfn.XLOOKUP(Table1_1[[#This Row],[CAS_rn]],[1]analyte_order!$C:$C,[1]analyte_order!$E:$E)</f>
        <v>7</v>
      </c>
      <c r="L8128" s="3">
        <v>1.96</v>
      </c>
    </row>
    <row r="8129" spans="1:12" x14ac:dyDescent="0.3">
      <c r="A8129" t="s">
        <v>347</v>
      </c>
      <c r="B8129" s="1">
        <v>44427</v>
      </c>
      <c r="C8129" s="1" t="str">
        <f t="shared" si="126"/>
        <v>21231</v>
      </c>
      <c r="D8129" t="s">
        <v>324</v>
      </c>
      <c r="E8129" t="s">
        <v>325</v>
      </c>
      <c r="F8129" t="s">
        <v>326</v>
      </c>
      <c r="I8129" t="s">
        <v>20</v>
      </c>
      <c r="J8129" t="str">
        <f>_xlfn.XLOOKUP(Table1_1[[#This Row],[Analyte]],[1]analyte_order!$B:$B,[1]analyte_order!$C:$C)</f>
        <v>2058-94-8</v>
      </c>
      <c r="K8129">
        <f>_xlfn.XLOOKUP(Table1_1[[#This Row],[CAS_rn]],[1]analyte_order!$C:$C,[1]analyte_order!$E:$E)</f>
        <v>8</v>
      </c>
      <c r="L8129" s="3">
        <v>4.6900000000000004</v>
      </c>
    </row>
    <row r="8130" spans="1:12" x14ac:dyDescent="0.3">
      <c r="A8130" t="s">
        <v>347</v>
      </c>
      <c r="B8130" s="1">
        <v>44427</v>
      </c>
      <c r="C8130" s="1" t="str">
        <f t="shared" ref="C8130:C8193" si="127">TEXT(B8130,"yy")&amp;TEXT((B8130-DATEVALUE("1/1/"&amp;TEXT(B8130,"yy"))+1),"000")</f>
        <v>21231</v>
      </c>
      <c r="D8130" t="s">
        <v>324</v>
      </c>
      <c r="E8130" t="s">
        <v>325</v>
      </c>
      <c r="F8130" t="s">
        <v>326</v>
      </c>
      <c r="I8130" t="s">
        <v>21</v>
      </c>
      <c r="J8130" t="str">
        <f>_xlfn.XLOOKUP(Table1_1[[#This Row],[Analyte]],[1]analyte_order!$B:$B,[1]analyte_order!$C:$C)</f>
        <v>307-55-1</v>
      </c>
      <c r="K8130">
        <f>_xlfn.XLOOKUP(Table1_1[[#This Row],[CAS_rn]],[1]analyte_order!$C:$C,[1]analyte_order!$E:$E)</f>
        <v>9</v>
      </c>
      <c r="L8130" s="3">
        <v>4.7300000000000004</v>
      </c>
    </row>
    <row r="8131" spans="1:12" x14ac:dyDescent="0.3">
      <c r="A8131" t="s">
        <v>347</v>
      </c>
      <c r="B8131" s="1">
        <v>44427</v>
      </c>
      <c r="C8131" s="1" t="str">
        <f t="shared" si="127"/>
        <v>21231</v>
      </c>
      <c r="D8131" t="s">
        <v>324</v>
      </c>
      <c r="E8131" t="s">
        <v>325</v>
      </c>
      <c r="F8131" t="s">
        <v>326</v>
      </c>
      <c r="I8131" t="s">
        <v>22</v>
      </c>
      <c r="J8131" t="str">
        <f>_xlfn.XLOOKUP(Table1_1[[#This Row],[Analyte]],[1]analyte_order!$B:$B,[1]analyte_order!$C:$C)</f>
        <v>72629-94-8</v>
      </c>
      <c r="K8131">
        <f>_xlfn.XLOOKUP(Table1_1[[#This Row],[CAS_rn]],[1]analyte_order!$C:$C,[1]analyte_order!$E:$E)</f>
        <v>10</v>
      </c>
      <c r="L8131" s="3">
        <v>2.5499999999999998</v>
      </c>
    </row>
    <row r="8132" spans="1:12" x14ac:dyDescent="0.3">
      <c r="A8132" t="s">
        <v>347</v>
      </c>
      <c r="B8132" s="1">
        <v>44427</v>
      </c>
      <c r="C8132" s="1" t="str">
        <f t="shared" si="127"/>
        <v>21231</v>
      </c>
      <c r="D8132" t="s">
        <v>324</v>
      </c>
      <c r="E8132" t="s">
        <v>325</v>
      </c>
      <c r="F8132" t="s">
        <v>326</v>
      </c>
      <c r="I8132" t="s">
        <v>23</v>
      </c>
      <c r="J8132" t="str">
        <f>_xlfn.XLOOKUP(Table1_1[[#This Row],[Analyte]],[1]analyte_order!$B:$B,[1]analyte_order!$C:$C)</f>
        <v>376-06-7</v>
      </c>
      <c r="K8132">
        <f>_xlfn.XLOOKUP(Table1_1[[#This Row],[CAS_rn]],[1]analyte_order!$C:$C,[1]analyte_order!$E:$E)</f>
        <v>11</v>
      </c>
      <c r="L8132" s="3">
        <v>2.75</v>
      </c>
    </row>
    <row r="8133" spans="1:12" x14ac:dyDescent="0.3">
      <c r="A8133" t="s">
        <v>347</v>
      </c>
      <c r="B8133" s="1">
        <v>44427</v>
      </c>
      <c r="C8133" s="1" t="str">
        <f t="shared" si="127"/>
        <v>21231</v>
      </c>
      <c r="D8133" t="s">
        <v>324</v>
      </c>
      <c r="E8133" t="s">
        <v>325</v>
      </c>
      <c r="F8133" t="s">
        <v>326</v>
      </c>
      <c r="I8133" t="s">
        <v>24</v>
      </c>
      <c r="J8133" t="str">
        <f>_xlfn.XLOOKUP(Table1_1[[#This Row],[Analyte]],[1]analyte_order!$B:$B,[1]analyte_order!$C:$C)</f>
        <v>67905-19-5</v>
      </c>
      <c r="K8133">
        <f>_xlfn.XLOOKUP(Table1_1[[#This Row],[CAS_rn]],[1]analyte_order!$C:$C,[1]analyte_order!$E:$E)</f>
        <v>12</v>
      </c>
      <c r="L8133" s="3">
        <v>8.2500000000000004E-2</v>
      </c>
    </row>
    <row r="8134" spans="1:12" x14ac:dyDescent="0.3">
      <c r="A8134" t="s">
        <v>347</v>
      </c>
      <c r="B8134" s="1">
        <v>44427</v>
      </c>
      <c r="C8134" s="1" t="str">
        <f t="shared" si="127"/>
        <v>21231</v>
      </c>
      <c r="D8134" t="s">
        <v>324</v>
      </c>
      <c r="E8134" t="s">
        <v>325</v>
      </c>
      <c r="F8134" t="s">
        <v>326</v>
      </c>
      <c r="I8134" t="s">
        <v>13</v>
      </c>
      <c r="J8134" t="str">
        <f>_xlfn.XLOOKUP(Table1_1[[#This Row],[Analyte]],[1]analyte_order!$B:$B,[1]analyte_order!$C:$C)</f>
        <v>375-73-5</v>
      </c>
      <c r="K8134">
        <f>_xlfn.XLOOKUP(Table1_1[[#This Row],[CAS_rn]],[1]analyte_order!$C:$C,[1]analyte_order!$E:$E)</f>
        <v>14</v>
      </c>
      <c r="L8134" s="3">
        <v>4.1300000000000003E-2</v>
      </c>
    </row>
    <row r="8135" spans="1:12" x14ac:dyDescent="0.3">
      <c r="A8135" t="s">
        <v>347</v>
      </c>
      <c r="B8135" s="1">
        <v>44427</v>
      </c>
      <c r="C8135" s="1" t="str">
        <f t="shared" si="127"/>
        <v>21231</v>
      </c>
      <c r="D8135" t="s">
        <v>324</v>
      </c>
      <c r="E8135" t="s">
        <v>325</v>
      </c>
      <c r="F8135" t="s">
        <v>326</v>
      </c>
      <c r="I8135" t="s">
        <v>14</v>
      </c>
      <c r="J8135" t="str">
        <f>_xlfn.XLOOKUP(Table1_1[[#This Row],[Analyte]],[1]analyte_order!$B:$B,[1]analyte_order!$C:$C)</f>
        <v>2706-91-4</v>
      </c>
      <c r="K8135">
        <f>_xlfn.XLOOKUP(Table1_1[[#This Row],[CAS_rn]],[1]analyte_order!$C:$C,[1]analyte_order!$E:$E)</f>
        <v>15</v>
      </c>
      <c r="L8135" s="3">
        <v>0.20649999999999999</v>
      </c>
    </row>
    <row r="8136" spans="1:12" x14ac:dyDescent="0.3">
      <c r="A8136" t="s">
        <v>347</v>
      </c>
      <c r="B8136" s="1">
        <v>44427</v>
      </c>
      <c r="C8136" s="1" t="str">
        <f t="shared" si="127"/>
        <v>21231</v>
      </c>
      <c r="D8136" t="s">
        <v>324</v>
      </c>
      <c r="E8136" t="s">
        <v>325</v>
      </c>
      <c r="F8136" t="s">
        <v>326</v>
      </c>
      <c r="I8136" t="s">
        <v>15</v>
      </c>
      <c r="J8136" t="str">
        <f>_xlfn.XLOOKUP(Table1_1[[#This Row],[Analyte]],[1]analyte_order!$B:$B,[1]analyte_order!$C:$C)</f>
        <v>355-46-4</v>
      </c>
      <c r="K8136">
        <f>_xlfn.XLOOKUP(Table1_1[[#This Row],[CAS_rn]],[1]analyte_order!$C:$C,[1]analyte_order!$E:$E)</f>
        <v>16</v>
      </c>
      <c r="L8136" s="3">
        <v>6.56</v>
      </c>
    </row>
    <row r="8137" spans="1:12" x14ac:dyDescent="0.3">
      <c r="A8137" t="s">
        <v>347</v>
      </c>
      <c r="B8137" s="1">
        <v>44427</v>
      </c>
      <c r="C8137" s="1" t="str">
        <f t="shared" si="127"/>
        <v>21231</v>
      </c>
      <c r="D8137" t="s">
        <v>324</v>
      </c>
      <c r="E8137" t="s">
        <v>325</v>
      </c>
      <c r="F8137" t="s">
        <v>326</v>
      </c>
      <c r="I8137" t="s">
        <v>16</v>
      </c>
      <c r="J8137" t="str">
        <f>_xlfn.XLOOKUP(Table1_1[[#This Row],[Analyte]],[1]analyte_order!$B:$B,[1]analyte_order!$C:$C)</f>
        <v>375-92-8</v>
      </c>
      <c r="K8137">
        <f>_xlfn.XLOOKUP(Table1_1[[#This Row],[CAS_rn]],[1]analyte_order!$C:$C,[1]analyte_order!$E:$E)</f>
        <v>17</v>
      </c>
      <c r="L8137" s="3">
        <v>1.57</v>
      </c>
    </row>
    <row r="8138" spans="1:12" x14ac:dyDescent="0.3">
      <c r="A8138" t="s">
        <v>347</v>
      </c>
      <c r="B8138" s="1">
        <v>44427</v>
      </c>
      <c r="C8138" s="1" t="str">
        <f t="shared" si="127"/>
        <v>21231</v>
      </c>
      <c r="D8138" t="s">
        <v>324</v>
      </c>
      <c r="E8138" t="s">
        <v>325</v>
      </c>
      <c r="F8138" t="s">
        <v>326</v>
      </c>
      <c r="I8138" t="s">
        <v>17</v>
      </c>
      <c r="J8138" t="str">
        <f>_xlfn.XLOOKUP(Table1_1[[#This Row],[Analyte]],[1]analyte_order!$B:$B,[1]analyte_order!$C:$C)</f>
        <v>1763-23-1</v>
      </c>
      <c r="K8138">
        <f>_xlfn.XLOOKUP(Table1_1[[#This Row],[CAS_rn]],[1]analyte_order!$C:$C,[1]analyte_order!$E:$E)</f>
        <v>18</v>
      </c>
      <c r="L8138" s="3">
        <v>638</v>
      </c>
    </row>
    <row r="8139" spans="1:12" x14ac:dyDescent="0.3">
      <c r="A8139" t="s">
        <v>347</v>
      </c>
      <c r="B8139" s="1">
        <v>44427</v>
      </c>
      <c r="C8139" s="1" t="str">
        <f t="shared" si="127"/>
        <v>21231</v>
      </c>
      <c r="D8139" t="s">
        <v>324</v>
      </c>
      <c r="E8139" t="s">
        <v>325</v>
      </c>
      <c r="F8139" t="s">
        <v>326</v>
      </c>
      <c r="I8139" t="s">
        <v>25</v>
      </c>
      <c r="J8139" t="str">
        <f>_xlfn.XLOOKUP(Table1_1[[#This Row],[Analyte]],[1]analyte_order!$B:$B,[1]analyte_order!$C:$C)</f>
        <v>68259-12-1</v>
      </c>
      <c r="K8139">
        <f>_xlfn.XLOOKUP(Table1_1[[#This Row],[CAS_rn]],[1]analyte_order!$C:$C,[1]analyte_order!$E:$E)</f>
        <v>19</v>
      </c>
      <c r="L8139" s="3">
        <v>5.94</v>
      </c>
    </row>
    <row r="8140" spans="1:12" x14ac:dyDescent="0.3">
      <c r="A8140" t="s">
        <v>347</v>
      </c>
      <c r="B8140" s="1">
        <v>44427</v>
      </c>
      <c r="C8140" s="1" t="str">
        <f t="shared" si="127"/>
        <v>21231</v>
      </c>
      <c r="D8140" t="s">
        <v>324</v>
      </c>
      <c r="E8140" t="s">
        <v>325</v>
      </c>
      <c r="F8140" t="s">
        <v>326</v>
      </c>
      <c r="I8140" t="s">
        <v>26</v>
      </c>
      <c r="J8140" t="str">
        <f>_xlfn.XLOOKUP(Table1_1[[#This Row],[Analyte]],[1]analyte_order!$B:$B,[1]analyte_order!$C:$C)</f>
        <v>335-77-3</v>
      </c>
      <c r="K8140">
        <f>_xlfn.XLOOKUP(Table1_1[[#This Row],[CAS_rn]],[1]analyte_order!$C:$C,[1]analyte_order!$E:$E)</f>
        <v>20</v>
      </c>
      <c r="L8140" s="3">
        <v>7.89</v>
      </c>
    </row>
    <row r="8141" spans="1:12" x14ac:dyDescent="0.3">
      <c r="A8141" t="s">
        <v>347</v>
      </c>
      <c r="B8141" s="1">
        <v>44427</v>
      </c>
      <c r="C8141" s="1" t="str">
        <f t="shared" si="127"/>
        <v>21231</v>
      </c>
      <c r="D8141" t="s">
        <v>324</v>
      </c>
      <c r="E8141" t="s">
        <v>325</v>
      </c>
      <c r="F8141" t="s">
        <v>326</v>
      </c>
      <c r="I8141" t="s">
        <v>27</v>
      </c>
      <c r="J8141" t="str">
        <f>_xlfn.XLOOKUP(Table1_1[[#This Row],[Analyte]],[1]analyte_order!$B:$B,[1]analyte_order!$C:$C)</f>
        <v>79780-39-5</v>
      </c>
      <c r="K8141">
        <f>_xlfn.XLOOKUP(Table1_1[[#This Row],[CAS_rn]],[1]analyte_order!$C:$C,[1]analyte_order!$E:$E)</f>
        <v>21</v>
      </c>
      <c r="L8141" s="3">
        <v>1.71</v>
      </c>
    </row>
    <row r="8142" spans="1:12" x14ac:dyDescent="0.3">
      <c r="A8142" t="s">
        <v>347</v>
      </c>
      <c r="B8142" s="1">
        <v>44427</v>
      </c>
      <c r="C8142" s="1" t="str">
        <f t="shared" si="127"/>
        <v>21231</v>
      </c>
      <c r="D8142" t="s">
        <v>324</v>
      </c>
      <c r="E8142" t="s">
        <v>325</v>
      </c>
      <c r="F8142" t="s">
        <v>326</v>
      </c>
      <c r="I8142" t="s">
        <v>28</v>
      </c>
      <c r="J8142" t="str">
        <f>_xlfn.XLOOKUP(Table1_1[[#This Row],[Analyte]],[1]analyte_order!$B:$B,[1]analyte_order!$C:$C)</f>
        <v>757124-72-4</v>
      </c>
      <c r="K8142">
        <f>_xlfn.XLOOKUP(Table1_1[[#This Row],[CAS_rn]],[1]analyte_order!$C:$C,[1]analyte_order!$E:$E)</f>
        <v>22</v>
      </c>
      <c r="L8142" s="3">
        <v>0.10349999999999999</v>
      </c>
    </row>
    <row r="8143" spans="1:12" x14ac:dyDescent="0.3">
      <c r="A8143" t="s">
        <v>347</v>
      </c>
      <c r="B8143" s="1">
        <v>44427</v>
      </c>
      <c r="C8143" s="1" t="str">
        <f t="shared" si="127"/>
        <v>21231</v>
      </c>
      <c r="D8143" t="s">
        <v>324</v>
      </c>
      <c r="E8143" t="s">
        <v>325</v>
      </c>
      <c r="F8143" t="s">
        <v>326</v>
      </c>
      <c r="I8143" t="s">
        <v>18</v>
      </c>
      <c r="J8143" t="str">
        <f>_xlfn.XLOOKUP(Table1_1[[#This Row],[Analyte]],[1]analyte_order!$B:$B,[1]analyte_order!$C:$C)</f>
        <v>27619-97-2</v>
      </c>
      <c r="K8143">
        <f>_xlfn.XLOOKUP(Table1_1[[#This Row],[CAS_rn]],[1]analyte_order!$C:$C,[1]analyte_order!$E:$E)</f>
        <v>23</v>
      </c>
      <c r="L8143" s="3">
        <v>4.1300000000000003E-2</v>
      </c>
    </row>
    <row r="8144" spans="1:12" x14ac:dyDescent="0.3">
      <c r="A8144" t="s">
        <v>347</v>
      </c>
      <c r="B8144" s="1">
        <v>44427</v>
      </c>
      <c r="C8144" s="1" t="str">
        <f t="shared" si="127"/>
        <v>21231</v>
      </c>
      <c r="D8144" t="s">
        <v>324</v>
      </c>
      <c r="E8144" t="s">
        <v>325</v>
      </c>
      <c r="F8144" t="s">
        <v>326</v>
      </c>
      <c r="I8144" t="s">
        <v>29</v>
      </c>
      <c r="J8144" t="str">
        <f>_xlfn.XLOOKUP(Table1_1[[#This Row],[Analyte]],[1]analyte_order!$B:$B,[1]analyte_order!$C:$C)</f>
        <v>39108-34-4</v>
      </c>
      <c r="K8144">
        <f>_xlfn.XLOOKUP(Table1_1[[#This Row],[CAS_rn]],[1]analyte_order!$C:$C,[1]analyte_order!$E:$E)</f>
        <v>24</v>
      </c>
      <c r="L8144" s="3">
        <v>1.94</v>
      </c>
    </row>
    <row r="8145" spans="1:12" x14ac:dyDescent="0.3">
      <c r="A8145" t="s">
        <v>347</v>
      </c>
      <c r="B8145" s="1">
        <v>44427</v>
      </c>
      <c r="C8145" s="1" t="str">
        <f t="shared" si="127"/>
        <v>21231</v>
      </c>
      <c r="D8145" t="s">
        <v>324</v>
      </c>
      <c r="E8145" t="s">
        <v>325</v>
      </c>
      <c r="F8145" t="s">
        <v>326</v>
      </c>
      <c r="I8145" t="s">
        <v>30</v>
      </c>
      <c r="J8145" t="str">
        <f>_xlfn.XLOOKUP(Table1_1[[#This Row],[Analyte]],[1]analyte_order!$B:$B,[1]analyte_order!$C:$C)</f>
        <v>120226-60-0</v>
      </c>
      <c r="K8145">
        <f>_xlfn.XLOOKUP(Table1_1[[#This Row],[CAS_rn]],[1]analyte_order!$C:$C,[1]analyte_order!$E:$E)</f>
        <v>25</v>
      </c>
      <c r="L8145" s="3">
        <v>1.44</v>
      </c>
    </row>
    <row r="8146" spans="1:12" x14ac:dyDescent="0.3">
      <c r="A8146" t="s">
        <v>347</v>
      </c>
      <c r="B8146" s="1">
        <v>44427</v>
      </c>
      <c r="C8146" s="1" t="str">
        <f t="shared" si="127"/>
        <v>21231</v>
      </c>
      <c r="D8146" t="s">
        <v>324</v>
      </c>
      <c r="E8146" t="s">
        <v>325</v>
      </c>
      <c r="F8146" t="s">
        <v>326</v>
      </c>
      <c r="I8146" t="s">
        <v>31</v>
      </c>
      <c r="J8146" t="str">
        <f>_xlfn.XLOOKUP(Table1_1[[#This Row],[Analyte]],[1]analyte_order!$B:$B,[1]analyte_order!$C:$C)</f>
        <v>2355-31-9</v>
      </c>
      <c r="K8146">
        <f>_xlfn.XLOOKUP(Table1_1[[#This Row],[CAS_rn]],[1]analyte_order!$C:$C,[1]analyte_order!$E:$E)</f>
        <v>26</v>
      </c>
      <c r="L8146" s="3">
        <v>4.1300000000000003E-2</v>
      </c>
    </row>
    <row r="8147" spans="1:12" x14ac:dyDescent="0.3">
      <c r="A8147" t="s">
        <v>347</v>
      </c>
      <c r="B8147" s="1">
        <v>44427</v>
      </c>
      <c r="C8147" s="1" t="str">
        <f t="shared" si="127"/>
        <v>21231</v>
      </c>
      <c r="D8147" t="s">
        <v>324</v>
      </c>
      <c r="E8147" t="s">
        <v>325</v>
      </c>
      <c r="F8147" t="s">
        <v>326</v>
      </c>
      <c r="I8147" t="s">
        <v>32</v>
      </c>
      <c r="J8147" t="str">
        <f>_xlfn.XLOOKUP(Table1_1[[#This Row],[Analyte]],[1]analyte_order!$B:$B,[1]analyte_order!$C:$C)</f>
        <v>2991-50-6</v>
      </c>
      <c r="K8147">
        <f>_xlfn.XLOOKUP(Table1_1[[#This Row],[CAS_rn]],[1]analyte_order!$C:$C,[1]analyte_order!$E:$E)</f>
        <v>27</v>
      </c>
      <c r="L8147" s="3">
        <v>4.1300000000000003E-2</v>
      </c>
    </row>
    <row r="8148" spans="1:12" x14ac:dyDescent="0.3">
      <c r="A8148" t="s">
        <v>347</v>
      </c>
      <c r="B8148" s="1">
        <v>44427</v>
      </c>
      <c r="C8148" s="1" t="str">
        <f t="shared" si="127"/>
        <v>21231</v>
      </c>
      <c r="D8148" t="s">
        <v>324</v>
      </c>
      <c r="E8148" t="s">
        <v>325</v>
      </c>
      <c r="F8148" t="s">
        <v>326</v>
      </c>
      <c r="I8148" t="s">
        <v>33</v>
      </c>
      <c r="J8148" t="str">
        <f>_xlfn.XLOOKUP(Table1_1[[#This Row],[Analyte]],[1]analyte_order!$B:$B,[1]analyte_order!$C:$C)</f>
        <v>754-91-6</v>
      </c>
      <c r="K8148">
        <f>_xlfn.XLOOKUP(Table1_1[[#This Row],[CAS_rn]],[1]analyte_order!$C:$C,[1]analyte_order!$E:$E)</f>
        <v>28</v>
      </c>
      <c r="L8148" s="3">
        <v>2.85</v>
      </c>
    </row>
    <row r="8149" spans="1:12" x14ac:dyDescent="0.3">
      <c r="A8149" t="s">
        <v>347</v>
      </c>
      <c r="B8149" s="1">
        <v>44427</v>
      </c>
      <c r="C8149" s="1" t="str">
        <f t="shared" si="127"/>
        <v>21231</v>
      </c>
      <c r="D8149" t="s">
        <v>324</v>
      </c>
      <c r="E8149" t="s">
        <v>325</v>
      </c>
      <c r="F8149" t="s">
        <v>326</v>
      </c>
      <c r="I8149" t="s">
        <v>34</v>
      </c>
      <c r="J8149" t="str">
        <f>_xlfn.XLOOKUP(Table1_1[[#This Row],[Analyte]],[1]analyte_order!$B:$B,[1]analyte_order!$C:$C)</f>
        <v>2806-24-8</v>
      </c>
      <c r="K8149">
        <f>_xlfn.XLOOKUP(Table1_1[[#This Row],[CAS_rn]],[1]analyte_order!$C:$C,[1]analyte_order!$E:$E)</f>
        <v>29</v>
      </c>
      <c r="L8149" s="3">
        <v>4.1300000000000003E-2</v>
      </c>
    </row>
    <row r="8150" spans="1:12" x14ac:dyDescent="0.3">
      <c r="A8150" t="s">
        <v>347</v>
      </c>
      <c r="B8150" s="1">
        <v>44427</v>
      </c>
      <c r="C8150" s="1" t="str">
        <f t="shared" si="127"/>
        <v>21231</v>
      </c>
      <c r="D8150" t="s">
        <v>324</v>
      </c>
      <c r="E8150" t="s">
        <v>325</v>
      </c>
      <c r="F8150" t="s">
        <v>326</v>
      </c>
      <c r="I8150" t="s">
        <v>35</v>
      </c>
      <c r="J8150" t="str">
        <f>_xlfn.XLOOKUP(Table1_1[[#This Row],[Analyte]],[1]analyte_order!$B:$B,[1]analyte_order!$C:$C)</f>
        <v>31506-32-8</v>
      </c>
      <c r="K8150">
        <f>_xlfn.XLOOKUP(Table1_1[[#This Row],[CAS_rn]],[1]analyte_order!$C:$C,[1]analyte_order!$E:$E)</f>
        <v>30</v>
      </c>
      <c r="L8150" s="3">
        <v>4.1300000000000003E-2</v>
      </c>
    </row>
    <row r="8151" spans="1:12" x14ac:dyDescent="0.3">
      <c r="A8151" t="s">
        <v>347</v>
      </c>
      <c r="B8151" s="1">
        <v>44427</v>
      </c>
      <c r="C8151" s="1" t="str">
        <f t="shared" si="127"/>
        <v>21231</v>
      </c>
      <c r="D8151" t="s">
        <v>324</v>
      </c>
      <c r="E8151" t="s">
        <v>325</v>
      </c>
      <c r="F8151" t="s">
        <v>326</v>
      </c>
      <c r="I8151" t="s">
        <v>36</v>
      </c>
      <c r="J8151" t="str">
        <f>_xlfn.XLOOKUP(Table1_1[[#This Row],[Analyte]],[1]analyte_order!$B:$B,[1]analyte_order!$C:$C)</f>
        <v>4151-50-2</v>
      </c>
      <c r="K8151">
        <f>_xlfn.XLOOKUP(Table1_1[[#This Row],[CAS_rn]],[1]analyte_order!$C:$C,[1]analyte_order!$E:$E)</f>
        <v>31</v>
      </c>
      <c r="L8151" s="3">
        <v>4.1300000000000003E-2</v>
      </c>
    </row>
    <row r="8152" spans="1:12" x14ac:dyDescent="0.3">
      <c r="A8152" t="s">
        <v>347</v>
      </c>
      <c r="B8152" s="1">
        <v>44427</v>
      </c>
      <c r="C8152" s="1" t="str">
        <f t="shared" si="127"/>
        <v>21231</v>
      </c>
      <c r="D8152" t="s">
        <v>324</v>
      </c>
      <c r="E8152" t="s">
        <v>325</v>
      </c>
      <c r="F8152" t="s">
        <v>326</v>
      </c>
      <c r="I8152" t="s">
        <v>37</v>
      </c>
      <c r="J8152" t="str">
        <f>_xlfn.XLOOKUP(Table1_1[[#This Row],[Analyte]],[1]analyte_order!$B:$B,[1]analyte_order!$C:$C)</f>
        <v>13252-13-6</v>
      </c>
      <c r="K8152">
        <f>_xlfn.XLOOKUP(Table1_1[[#This Row],[CAS_rn]],[1]analyte_order!$C:$C,[1]analyte_order!$E:$E)</f>
        <v>34</v>
      </c>
      <c r="L8152" s="3">
        <v>4.1300000000000003E-2</v>
      </c>
    </row>
    <row r="8153" spans="1:12" x14ac:dyDescent="0.3">
      <c r="A8153" t="s">
        <v>347</v>
      </c>
      <c r="B8153" s="1">
        <v>44427</v>
      </c>
      <c r="C8153" s="1" t="str">
        <f t="shared" si="127"/>
        <v>21231</v>
      </c>
      <c r="D8153" t="s">
        <v>324</v>
      </c>
      <c r="E8153" t="s">
        <v>325</v>
      </c>
      <c r="F8153" t="s">
        <v>326</v>
      </c>
      <c r="I8153" t="s">
        <v>38</v>
      </c>
      <c r="J8153" t="str">
        <f>_xlfn.XLOOKUP(Table1_1[[#This Row],[Analyte]],[1]analyte_order!$B:$B,[1]analyte_order!$C:$C)</f>
        <v>919005-14-4</v>
      </c>
      <c r="K8153">
        <f>_xlfn.XLOOKUP(Table1_1[[#This Row],[CAS_rn]],[1]analyte_order!$C:$C,[1]analyte_order!$E:$E)</f>
        <v>35</v>
      </c>
      <c r="L8153" s="3">
        <v>4.1300000000000003E-2</v>
      </c>
    </row>
    <row r="8154" spans="1:12" x14ac:dyDescent="0.3">
      <c r="A8154" t="s">
        <v>347</v>
      </c>
      <c r="B8154" s="1">
        <v>44427</v>
      </c>
      <c r="C8154" s="1" t="str">
        <f t="shared" si="127"/>
        <v>21231</v>
      </c>
      <c r="D8154" t="s">
        <v>324</v>
      </c>
      <c r="E8154" t="s">
        <v>325</v>
      </c>
      <c r="F8154" t="s">
        <v>326</v>
      </c>
      <c r="I8154" t="s">
        <v>39</v>
      </c>
      <c r="J8154" t="str">
        <f>_xlfn.XLOOKUP(Table1_1[[#This Row],[Analyte]],[1]analyte_order!$B:$B,[1]analyte_order!$C:$C)</f>
        <v>756426-58-1</v>
      </c>
      <c r="K8154">
        <f>_xlfn.XLOOKUP(Table1_1[[#This Row],[CAS_rn]],[1]analyte_order!$C:$C,[1]analyte_order!$E:$E)</f>
        <v>36</v>
      </c>
      <c r="L8154" s="3">
        <v>4.1300000000000003E-2</v>
      </c>
    </row>
    <row r="8155" spans="1:12" x14ac:dyDescent="0.3">
      <c r="A8155" t="s">
        <v>347</v>
      </c>
      <c r="B8155" s="1">
        <v>44427</v>
      </c>
      <c r="C8155" s="1" t="str">
        <f t="shared" si="127"/>
        <v>21231</v>
      </c>
      <c r="D8155" t="s">
        <v>324</v>
      </c>
      <c r="E8155" t="s">
        <v>325</v>
      </c>
      <c r="F8155" t="s">
        <v>326</v>
      </c>
      <c r="I8155" t="s">
        <v>40</v>
      </c>
      <c r="J8155" t="str">
        <f>_xlfn.XLOOKUP(Table1_1[[#This Row],[Analyte]],[1]analyte_order!$B:$B,[1]analyte_order!$C:$C)</f>
        <v>763051-92-9</v>
      </c>
      <c r="K8155">
        <f>_xlfn.XLOOKUP(Table1_1[[#This Row],[CAS_rn]],[1]analyte_order!$C:$C,[1]analyte_order!$E:$E)</f>
        <v>37</v>
      </c>
      <c r="L8155" s="3">
        <v>4.1300000000000003E-2</v>
      </c>
    </row>
    <row r="8156" spans="1:12" x14ac:dyDescent="0.3">
      <c r="A8156" t="s">
        <v>347</v>
      </c>
      <c r="B8156" s="1">
        <v>44427</v>
      </c>
      <c r="C8156" s="1" t="str">
        <f t="shared" si="127"/>
        <v>21231</v>
      </c>
      <c r="D8156" t="s">
        <v>324</v>
      </c>
      <c r="E8156" t="s">
        <v>325</v>
      </c>
      <c r="F8156" t="s">
        <v>326</v>
      </c>
      <c r="I8156" t="s">
        <v>41</v>
      </c>
      <c r="J8156" t="str">
        <f>_xlfn.XLOOKUP(Table1_1[[#This Row],[Analyte]],[1]analyte_order!$B:$B,[1]analyte_order!$C:$C)</f>
        <v>356-02-5</v>
      </c>
      <c r="K8156">
        <f>_xlfn.XLOOKUP(Table1_1[[#This Row],[CAS_rn]],[1]analyte_order!$C:$C,[1]analyte_order!$E:$E)</f>
        <v>38</v>
      </c>
      <c r="L8156" s="3">
        <v>0.41299999999999998</v>
      </c>
    </row>
    <row r="8157" spans="1:12" x14ac:dyDescent="0.3">
      <c r="A8157" t="s">
        <v>347</v>
      </c>
      <c r="B8157" s="1">
        <v>44427</v>
      </c>
      <c r="C8157" s="1" t="str">
        <f t="shared" si="127"/>
        <v>21231</v>
      </c>
      <c r="D8157" t="s">
        <v>324</v>
      </c>
      <c r="E8157" t="s">
        <v>325</v>
      </c>
      <c r="F8157" t="s">
        <v>326</v>
      </c>
      <c r="I8157" t="s">
        <v>42</v>
      </c>
      <c r="J8157" t="str">
        <f>_xlfn.XLOOKUP(Table1_1[[#This Row],[Analyte]],[1]analyte_order!$B:$B,[1]analyte_order!$C:$C)</f>
        <v>914637-49-3</v>
      </c>
      <c r="K8157">
        <f>_xlfn.XLOOKUP(Table1_1[[#This Row],[CAS_rn]],[1]analyte_order!$C:$C,[1]analyte_order!$E:$E)</f>
        <v>39</v>
      </c>
      <c r="L8157" s="3">
        <v>0.63800000000000001</v>
      </c>
    </row>
    <row r="8158" spans="1:12" x14ac:dyDescent="0.3">
      <c r="A8158" t="s">
        <v>347</v>
      </c>
      <c r="B8158" s="1">
        <v>44427</v>
      </c>
      <c r="C8158" s="1" t="str">
        <f t="shared" si="127"/>
        <v>21231</v>
      </c>
      <c r="D8158" t="s">
        <v>324</v>
      </c>
      <c r="E8158" t="s">
        <v>325</v>
      </c>
      <c r="F8158" t="s">
        <v>326</v>
      </c>
      <c r="I8158" t="s">
        <v>43</v>
      </c>
      <c r="J8158" t="str">
        <f>_xlfn.XLOOKUP(Table1_1[[#This Row],[Analyte]],[1]analyte_order!$B:$B,[1]analyte_order!$C:$C)</f>
        <v>812-70-4</v>
      </c>
      <c r="K8158">
        <f>_xlfn.XLOOKUP(Table1_1[[#This Row],[CAS_rn]],[1]analyte_order!$C:$C,[1]analyte_order!$E:$E)</f>
        <v>40</v>
      </c>
      <c r="L8158" s="3">
        <v>2.36</v>
      </c>
    </row>
    <row r="8159" spans="1:12" x14ac:dyDescent="0.3">
      <c r="A8159" t="s">
        <v>347</v>
      </c>
      <c r="B8159" s="1">
        <v>44427</v>
      </c>
      <c r="C8159" s="1" t="str">
        <f t="shared" si="127"/>
        <v>21231</v>
      </c>
      <c r="D8159" t="s">
        <v>324</v>
      </c>
      <c r="E8159" t="s">
        <v>325</v>
      </c>
      <c r="F8159" t="s">
        <v>326</v>
      </c>
      <c r="I8159" t="s">
        <v>44</v>
      </c>
      <c r="J8159" t="str">
        <f>_xlfn.XLOOKUP(Table1_1[[#This Row],[Analyte]],[1]analyte_order!$B:$B,[1]analyte_order!$C:$C)</f>
        <v>53826-12-3</v>
      </c>
      <c r="K8159">
        <f>_xlfn.XLOOKUP(Table1_1[[#This Row],[CAS_rn]],[1]analyte_order!$C:$C,[1]analyte_order!$E:$E)</f>
        <v>41</v>
      </c>
      <c r="L8159" s="3">
        <v>0.10349999999999999</v>
      </c>
    </row>
    <row r="8160" spans="1:12" x14ac:dyDescent="0.3">
      <c r="A8160" t="s">
        <v>347</v>
      </c>
      <c r="B8160" s="1">
        <v>44427</v>
      </c>
      <c r="C8160" s="1" t="str">
        <f t="shared" si="127"/>
        <v>21231</v>
      </c>
      <c r="D8160" t="s">
        <v>324</v>
      </c>
      <c r="E8160" t="s">
        <v>325</v>
      </c>
      <c r="F8160" t="s">
        <v>326</v>
      </c>
      <c r="I8160" t="s">
        <v>45</v>
      </c>
      <c r="J8160" t="str">
        <f>_xlfn.XLOOKUP(Table1_1[[#This Row],[Analyte]],[1]analyte_order!$B:$B,[1]analyte_order!$C:$C)</f>
        <v>27854-31-5</v>
      </c>
      <c r="K8160">
        <f>_xlfn.XLOOKUP(Table1_1[[#This Row],[CAS_rn]],[1]analyte_order!$C:$C,[1]analyte_order!$E:$E)</f>
        <v>42</v>
      </c>
      <c r="L8160" s="3">
        <v>0.10349999999999999</v>
      </c>
    </row>
    <row r="8161" spans="1:12" x14ac:dyDescent="0.3">
      <c r="A8161" t="s">
        <v>347</v>
      </c>
      <c r="B8161" s="1">
        <v>44427</v>
      </c>
      <c r="C8161" s="1" t="str">
        <f t="shared" si="127"/>
        <v>21231</v>
      </c>
      <c r="D8161" t="s">
        <v>324</v>
      </c>
      <c r="E8161" t="s">
        <v>325</v>
      </c>
      <c r="F8161" t="s">
        <v>326</v>
      </c>
      <c r="I8161" t="s">
        <v>46</v>
      </c>
      <c r="J8161" t="str">
        <f>_xlfn.XLOOKUP(Table1_1[[#This Row],[Analyte]],[1]analyte_order!$B:$B,[1]analyte_order!$C:$C)</f>
        <v>53826-13-4</v>
      </c>
      <c r="K8161">
        <f>_xlfn.XLOOKUP(Table1_1[[#This Row],[CAS_rn]],[1]analyte_order!$C:$C,[1]analyte_order!$E:$E)</f>
        <v>43</v>
      </c>
      <c r="L8161" s="3">
        <v>4.1300000000000003E-2</v>
      </c>
    </row>
    <row r="8162" spans="1:12" x14ac:dyDescent="0.3">
      <c r="A8162" t="s">
        <v>347</v>
      </c>
      <c r="B8162" s="1">
        <v>44427</v>
      </c>
      <c r="C8162" s="1" t="str">
        <f t="shared" si="127"/>
        <v>21231</v>
      </c>
      <c r="D8162" t="s">
        <v>324</v>
      </c>
      <c r="E8162" t="s">
        <v>325</v>
      </c>
      <c r="F8162" t="s">
        <v>326</v>
      </c>
      <c r="I8162" t="s">
        <v>47</v>
      </c>
      <c r="J8162" t="str">
        <f>_xlfn.XLOOKUP(Table1_1[[#This Row],[Analyte]],[1]analyte_order!$B:$B,[1]analyte_order!$C:$C)</f>
        <v>161094-75-3</v>
      </c>
      <c r="K8162">
        <f>_xlfn.XLOOKUP(Table1_1[[#This Row],[CAS_rn]],[1]analyte_order!$C:$C,[1]analyte_order!$E:$E)</f>
        <v>44</v>
      </c>
      <c r="L8162" s="3">
        <v>4.1300000000000003E-2</v>
      </c>
    </row>
    <row r="8163" spans="1:12" x14ac:dyDescent="0.3">
      <c r="A8163" t="s">
        <v>347</v>
      </c>
      <c r="B8163" s="1">
        <v>44427</v>
      </c>
      <c r="C8163" s="1" t="str">
        <f t="shared" si="127"/>
        <v>21231</v>
      </c>
      <c r="D8163" t="s">
        <v>324</v>
      </c>
      <c r="E8163" t="s">
        <v>325</v>
      </c>
      <c r="F8163" t="s">
        <v>326</v>
      </c>
      <c r="I8163" t="s">
        <v>48</v>
      </c>
      <c r="J8163" t="str">
        <f>_xlfn.XLOOKUP(Table1_1[[#This Row],[Analyte]],[1]analyte_order!$B:$B,[1]analyte_order!$C:$C)</f>
        <v>70887-84-2</v>
      </c>
      <c r="K8163">
        <f>_xlfn.XLOOKUP(Table1_1[[#This Row],[CAS_rn]],[1]analyte_order!$C:$C,[1]analyte_order!$E:$E)</f>
        <v>45</v>
      </c>
      <c r="L8163" s="3">
        <v>4.1300000000000003E-2</v>
      </c>
    </row>
    <row r="8164" spans="1:12" x14ac:dyDescent="0.3">
      <c r="A8164" t="s">
        <v>347</v>
      </c>
      <c r="B8164" s="1">
        <v>44427</v>
      </c>
      <c r="C8164" s="1" t="str">
        <f t="shared" si="127"/>
        <v>21231</v>
      </c>
      <c r="D8164" t="s">
        <v>324</v>
      </c>
      <c r="E8164" t="s">
        <v>325</v>
      </c>
      <c r="F8164" t="s">
        <v>326</v>
      </c>
      <c r="I8164" t="s">
        <v>49</v>
      </c>
      <c r="J8164" t="str">
        <f>_xlfn.XLOOKUP(Table1_1[[#This Row],[Analyte]],[1]analyte_order!$B:$B,[1]analyte_order!$C:$C)</f>
        <v>57677-95-9</v>
      </c>
      <c r="K8164">
        <f>_xlfn.XLOOKUP(Table1_1[[#This Row],[CAS_rn]],[1]analyte_order!$C:$C,[1]analyte_order!$E:$E)</f>
        <v>46</v>
      </c>
      <c r="L8164" s="3">
        <v>0.10349999999999999</v>
      </c>
    </row>
    <row r="8165" spans="1:12" x14ac:dyDescent="0.3">
      <c r="A8165" t="s">
        <v>347</v>
      </c>
      <c r="B8165" s="1">
        <v>44427</v>
      </c>
      <c r="C8165" s="1" t="str">
        <f t="shared" si="127"/>
        <v>21231</v>
      </c>
      <c r="D8165" t="s">
        <v>324</v>
      </c>
      <c r="E8165" t="s">
        <v>325</v>
      </c>
      <c r="F8165" t="s">
        <v>326</v>
      </c>
      <c r="I8165" t="s">
        <v>50</v>
      </c>
      <c r="J8165" t="str">
        <f>_xlfn.XLOOKUP(Table1_1[[#This Row],[Analyte]],[1]analyte_order!$B:$B,[1]analyte_order!$C:$C)</f>
        <v>30334-69-1</v>
      </c>
      <c r="K8165">
        <f>_xlfn.XLOOKUP(Table1_1[[#This Row],[CAS_rn]],[1]analyte_order!$C:$C,[1]analyte_order!$E:$E)</f>
        <v>51</v>
      </c>
      <c r="L8165" s="3">
        <v>4.7699999999999996</v>
      </c>
    </row>
    <row r="8166" spans="1:12" x14ac:dyDescent="0.3">
      <c r="A8166" t="s">
        <v>347</v>
      </c>
      <c r="B8166" s="1">
        <v>44427</v>
      </c>
      <c r="C8166" s="1" t="str">
        <f t="shared" si="127"/>
        <v>21231</v>
      </c>
      <c r="D8166" t="s">
        <v>324</v>
      </c>
      <c r="E8166" t="s">
        <v>325</v>
      </c>
      <c r="F8166" t="s">
        <v>326</v>
      </c>
      <c r="I8166" t="s">
        <v>51</v>
      </c>
      <c r="J8166" t="str">
        <f>_xlfn.XLOOKUP(Table1_1[[#This Row],[Analyte]],[1]analyte_order!$B:$B,[1]analyte_order!$C:$C)</f>
        <v>41997-13-1</v>
      </c>
      <c r="K8166">
        <f>_xlfn.XLOOKUP(Table1_1[[#This Row],[CAS_rn]],[1]analyte_order!$C:$C,[1]analyte_order!$E:$E)</f>
        <v>52</v>
      </c>
      <c r="L8166" s="3">
        <v>21.8</v>
      </c>
    </row>
    <row r="8167" spans="1:12" x14ac:dyDescent="0.3">
      <c r="A8167" t="s">
        <v>347</v>
      </c>
      <c r="B8167" s="1">
        <v>44427</v>
      </c>
      <c r="C8167" s="1" t="str">
        <f t="shared" si="127"/>
        <v>21231</v>
      </c>
      <c r="D8167" t="s">
        <v>324</v>
      </c>
      <c r="E8167" t="s">
        <v>325</v>
      </c>
      <c r="F8167" t="s">
        <v>326</v>
      </c>
      <c r="I8167" t="s">
        <v>52</v>
      </c>
      <c r="J8167" t="str">
        <f>_xlfn.XLOOKUP(Table1_1[[#This Row],[Analyte]],[1]analyte_order!$B:$B,[1]analyte_order!$C:$C)</f>
        <v>423-41-6</v>
      </c>
      <c r="K8167">
        <f>_xlfn.XLOOKUP(Table1_1[[#This Row],[CAS_rn]],[1]analyte_order!$C:$C,[1]analyte_order!$E:$E)</f>
        <v>53</v>
      </c>
      <c r="L8167" s="3">
        <v>0.10349999999999999</v>
      </c>
    </row>
    <row r="8168" spans="1:12" x14ac:dyDescent="0.3">
      <c r="A8168" t="s">
        <v>347</v>
      </c>
      <c r="B8168" s="1">
        <v>44427</v>
      </c>
      <c r="C8168" s="1" t="str">
        <f t="shared" si="127"/>
        <v>21231</v>
      </c>
      <c r="D8168" t="s">
        <v>324</v>
      </c>
      <c r="E8168" t="s">
        <v>325</v>
      </c>
      <c r="F8168" t="s">
        <v>326</v>
      </c>
      <c r="I8168" t="s">
        <v>53</v>
      </c>
      <c r="J8168" t="str">
        <f>_xlfn.XLOOKUP(Table1_1[[#This Row],[Analyte]],[1]analyte_order!$B:$B,[1]analyte_order!$C:$C)</f>
        <v>777011-38-8</v>
      </c>
      <c r="K8168">
        <f>_xlfn.XLOOKUP(Table1_1[[#This Row],[CAS_rn]],[1]analyte_order!$C:$C,[1]analyte_order!$E:$E)</f>
        <v>54</v>
      </c>
      <c r="L8168" s="3">
        <v>1.65</v>
      </c>
    </row>
    <row r="8169" spans="1:12" x14ac:dyDescent="0.3">
      <c r="A8169" t="s">
        <v>347</v>
      </c>
      <c r="B8169" s="1">
        <v>44427</v>
      </c>
      <c r="C8169" s="1" t="str">
        <f t="shared" si="127"/>
        <v>21231</v>
      </c>
      <c r="D8169" t="s">
        <v>324</v>
      </c>
      <c r="E8169" t="s">
        <v>325</v>
      </c>
      <c r="F8169" t="s">
        <v>326</v>
      </c>
      <c r="I8169" t="s">
        <v>54</v>
      </c>
      <c r="J8169" t="str">
        <f>_xlfn.XLOOKUP(Table1_1[[#This Row],[Analyte]],[1]analyte_order!$B:$B,[1]analyte_order!$C:$C)</f>
        <v>646-83-3</v>
      </c>
      <c r="K8169">
        <f>_xlfn.XLOOKUP(Table1_1[[#This Row],[CAS_rn]],[1]analyte_order!$C:$C,[1]analyte_order!$E:$E)</f>
        <v>55</v>
      </c>
      <c r="L8169" s="3">
        <v>0.20649999999999999</v>
      </c>
    </row>
    <row r="8170" spans="1:12" x14ac:dyDescent="0.3">
      <c r="A8170" t="s">
        <v>347</v>
      </c>
      <c r="B8170" s="1">
        <v>44427</v>
      </c>
      <c r="C8170" s="1" t="str">
        <f t="shared" si="127"/>
        <v>21231</v>
      </c>
      <c r="D8170" t="s">
        <v>324</v>
      </c>
      <c r="E8170" t="s">
        <v>325</v>
      </c>
      <c r="F8170" t="s">
        <v>326</v>
      </c>
      <c r="I8170" t="s">
        <v>55</v>
      </c>
      <c r="J8170" t="str">
        <f>_xlfn.XLOOKUP(Table1_1[[#This Row],[Analyte]],[1]analyte_order!$B:$B,[1]analyte_order!$C:$C)</f>
        <v>678-41-1</v>
      </c>
      <c r="K8170">
        <f>_xlfn.XLOOKUP(Table1_1[[#This Row],[CAS_rn]],[1]analyte_order!$C:$C,[1]analyte_order!$E:$E)</f>
        <v>56</v>
      </c>
      <c r="L8170" s="3">
        <v>8.2500000000000004E-2</v>
      </c>
    </row>
    <row r="8171" spans="1:12" x14ac:dyDescent="0.3">
      <c r="A8171" t="s">
        <v>347</v>
      </c>
      <c r="B8171" s="1">
        <v>44427</v>
      </c>
      <c r="C8171" s="1" t="str">
        <f t="shared" si="127"/>
        <v>21231</v>
      </c>
      <c r="D8171" t="s">
        <v>324</v>
      </c>
      <c r="E8171" t="s">
        <v>325</v>
      </c>
      <c r="F8171" t="s">
        <v>326</v>
      </c>
      <c r="I8171" t="s">
        <v>56</v>
      </c>
      <c r="J8171" t="str">
        <f>_xlfn.XLOOKUP(Table1_1[[#This Row],[Analyte]],[1]analyte_order!$B:$B,[1]analyte_order!$C:$C)</f>
        <v>2965-52-8</v>
      </c>
      <c r="K8171">
        <f>_xlfn.XLOOKUP(Table1_1[[#This Row],[CAS_rn]],[1]analyte_order!$C:$C,[1]analyte_order!$E:$E)</f>
        <v>57</v>
      </c>
      <c r="L8171" s="3">
        <v>8.2500000000000004E-2</v>
      </c>
    </row>
    <row r="8172" spans="1:12" x14ac:dyDescent="0.3">
      <c r="A8172" t="s">
        <v>348</v>
      </c>
      <c r="B8172" s="1">
        <v>44427</v>
      </c>
      <c r="C8172" s="1" t="str">
        <f t="shared" si="127"/>
        <v>21231</v>
      </c>
      <c r="D8172" t="s">
        <v>324</v>
      </c>
      <c r="E8172" t="s">
        <v>325</v>
      </c>
      <c r="F8172" t="s">
        <v>326</v>
      </c>
      <c r="I8172" t="s">
        <v>7</v>
      </c>
      <c r="J8172" t="str">
        <f>_xlfn.XLOOKUP(Table1_1[[#This Row],[Analyte]],[1]analyte_order!$B:$B,[1]analyte_order!$C:$C)</f>
        <v>375-22-4</v>
      </c>
      <c r="K8172">
        <f>_xlfn.XLOOKUP(Table1_1[[#This Row],[CAS_rn]],[1]analyte_order!$C:$C,[1]analyte_order!$E:$E)</f>
        <v>1</v>
      </c>
      <c r="L8172" s="3">
        <v>4.1099999999999998E-2</v>
      </c>
    </row>
    <row r="8173" spans="1:12" x14ac:dyDescent="0.3">
      <c r="A8173" t="s">
        <v>348</v>
      </c>
      <c r="B8173" s="1">
        <v>44427</v>
      </c>
      <c r="C8173" s="1" t="str">
        <f t="shared" si="127"/>
        <v>21231</v>
      </c>
      <c r="D8173" t="s">
        <v>324</v>
      </c>
      <c r="E8173" t="s">
        <v>325</v>
      </c>
      <c r="F8173" t="s">
        <v>326</v>
      </c>
      <c r="I8173" t="s">
        <v>8</v>
      </c>
      <c r="J8173" t="str">
        <f>_xlfn.XLOOKUP(Table1_1[[#This Row],[Analyte]],[1]analyte_order!$B:$B,[1]analyte_order!$C:$C)</f>
        <v>2706-90-3</v>
      </c>
      <c r="K8173">
        <f>_xlfn.XLOOKUP(Table1_1[[#This Row],[CAS_rn]],[1]analyte_order!$C:$C,[1]analyte_order!$E:$E)</f>
        <v>2</v>
      </c>
      <c r="L8173" s="3">
        <v>4.1099999999999998E-2</v>
      </c>
    </row>
    <row r="8174" spans="1:12" x14ac:dyDescent="0.3">
      <c r="A8174" t="s">
        <v>348</v>
      </c>
      <c r="B8174" s="1">
        <v>44427</v>
      </c>
      <c r="C8174" s="1" t="str">
        <f t="shared" si="127"/>
        <v>21231</v>
      </c>
      <c r="D8174" t="s">
        <v>324</v>
      </c>
      <c r="E8174" t="s">
        <v>325</v>
      </c>
      <c r="F8174" t="s">
        <v>326</v>
      </c>
      <c r="I8174" t="s">
        <v>9</v>
      </c>
      <c r="J8174" t="str">
        <f>_xlfn.XLOOKUP(Table1_1[[#This Row],[Analyte]],[1]analyte_order!$B:$B,[1]analyte_order!$C:$C)</f>
        <v>307-24-4</v>
      </c>
      <c r="K8174">
        <f>_xlfn.XLOOKUP(Table1_1[[#This Row],[CAS_rn]],[1]analyte_order!$C:$C,[1]analyte_order!$E:$E)</f>
        <v>3</v>
      </c>
      <c r="L8174" s="3">
        <v>8.2000000000000003E-2</v>
      </c>
    </row>
    <row r="8175" spans="1:12" x14ac:dyDescent="0.3">
      <c r="A8175" t="s">
        <v>348</v>
      </c>
      <c r="B8175" s="1">
        <v>44427</v>
      </c>
      <c r="C8175" s="1" t="str">
        <f t="shared" si="127"/>
        <v>21231</v>
      </c>
      <c r="D8175" t="s">
        <v>324</v>
      </c>
      <c r="E8175" t="s">
        <v>325</v>
      </c>
      <c r="F8175" t="s">
        <v>326</v>
      </c>
      <c r="I8175" t="s">
        <v>10</v>
      </c>
      <c r="J8175" t="str">
        <f>_xlfn.XLOOKUP(Table1_1[[#This Row],[Analyte]],[1]analyte_order!$B:$B,[1]analyte_order!$C:$C)</f>
        <v>375-85-9</v>
      </c>
      <c r="K8175">
        <f>_xlfn.XLOOKUP(Table1_1[[#This Row],[CAS_rn]],[1]analyte_order!$C:$C,[1]analyte_order!$E:$E)</f>
        <v>4</v>
      </c>
      <c r="L8175" s="3">
        <v>4.1099999999999998E-2</v>
      </c>
    </row>
    <row r="8176" spans="1:12" x14ac:dyDescent="0.3">
      <c r="A8176" t="s">
        <v>348</v>
      </c>
      <c r="B8176" s="1">
        <v>44427</v>
      </c>
      <c r="C8176" s="1" t="str">
        <f t="shared" si="127"/>
        <v>21231</v>
      </c>
      <c r="D8176" t="s">
        <v>324</v>
      </c>
      <c r="E8176" t="s">
        <v>325</v>
      </c>
      <c r="F8176" t="s">
        <v>326</v>
      </c>
      <c r="I8176" t="s">
        <v>11</v>
      </c>
      <c r="J8176" t="str">
        <f>_xlfn.XLOOKUP(Table1_1[[#This Row],[Analyte]],[1]analyte_order!$B:$B,[1]analyte_order!$C:$C)</f>
        <v>335-67-1</v>
      </c>
      <c r="K8176">
        <f>_xlfn.XLOOKUP(Table1_1[[#This Row],[CAS_rn]],[1]analyte_order!$C:$C,[1]analyte_order!$E:$E)</f>
        <v>5</v>
      </c>
      <c r="L8176" s="3">
        <v>4.1099999999999998E-2</v>
      </c>
    </row>
    <row r="8177" spans="1:12" x14ac:dyDescent="0.3">
      <c r="A8177" t="s">
        <v>348</v>
      </c>
      <c r="B8177" s="1">
        <v>44427</v>
      </c>
      <c r="C8177" s="1" t="str">
        <f t="shared" si="127"/>
        <v>21231</v>
      </c>
      <c r="D8177" t="s">
        <v>324</v>
      </c>
      <c r="E8177" t="s">
        <v>325</v>
      </c>
      <c r="F8177" t="s">
        <v>326</v>
      </c>
      <c r="I8177" t="s">
        <v>12</v>
      </c>
      <c r="J8177" t="str">
        <f>_xlfn.XLOOKUP(Table1_1[[#This Row],[Analyte]],[1]analyte_order!$B:$B,[1]analyte_order!$C:$C)</f>
        <v>375-95-1</v>
      </c>
      <c r="K8177">
        <f>_xlfn.XLOOKUP(Table1_1[[#This Row],[CAS_rn]],[1]analyte_order!$C:$C,[1]analyte_order!$E:$E)</f>
        <v>6</v>
      </c>
      <c r="L8177" s="3">
        <v>0.309</v>
      </c>
    </row>
    <row r="8178" spans="1:12" x14ac:dyDescent="0.3">
      <c r="A8178" t="s">
        <v>348</v>
      </c>
      <c r="B8178" s="1">
        <v>44427</v>
      </c>
      <c r="C8178" s="1" t="str">
        <f t="shared" si="127"/>
        <v>21231</v>
      </c>
      <c r="D8178" t="s">
        <v>324</v>
      </c>
      <c r="E8178" t="s">
        <v>325</v>
      </c>
      <c r="F8178" t="s">
        <v>326</v>
      </c>
      <c r="I8178" t="s">
        <v>19</v>
      </c>
      <c r="J8178" t="str">
        <f>_xlfn.XLOOKUP(Table1_1[[#This Row],[Analyte]],[1]analyte_order!$B:$B,[1]analyte_order!$C:$C)</f>
        <v>335-76-2</v>
      </c>
      <c r="K8178">
        <f>_xlfn.XLOOKUP(Table1_1[[#This Row],[CAS_rn]],[1]analyte_order!$C:$C,[1]analyte_order!$E:$E)</f>
        <v>7</v>
      </c>
      <c r="L8178" s="3">
        <v>2.52</v>
      </c>
    </row>
    <row r="8179" spans="1:12" x14ac:dyDescent="0.3">
      <c r="A8179" t="s">
        <v>348</v>
      </c>
      <c r="B8179" s="1">
        <v>44427</v>
      </c>
      <c r="C8179" s="1" t="str">
        <f t="shared" si="127"/>
        <v>21231</v>
      </c>
      <c r="D8179" t="s">
        <v>324</v>
      </c>
      <c r="E8179" t="s">
        <v>325</v>
      </c>
      <c r="F8179" t="s">
        <v>326</v>
      </c>
      <c r="I8179" t="s">
        <v>20</v>
      </c>
      <c r="J8179" t="str">
        <f>_xlfn.XLOOKUP(Table1_1[[#This Row],[Analyte]],[1]analyte_order!$B:$B,[1]analyte_order!$C:$C)</f>
        <v>2058-94-8</v>
      </c>
      <c r="K8179">
        <f>_xlfn.XLOOKUP(Table1_1[[#This Row],[CAS_rn]],[1]analyte_order!$C:$C,[1]analyte_order!$E:$E)</f>
        <v>8</v>
      </c>
      <c r="L8179" s="3">
        <v>5.17</v>
      </c>
    </row>
    <row r="8180" spans="1:12" x14ac:dyDescent="0.3">
      <c r="A8180" t="s">
        <v>348</v>
      </c>
      <c r="B8180" s="1">
        <v>44427</v>
      </c>
      <c r="C8180" s="1" t="str">
        <f t="shared" si="127"/>
        <v>21231</v>
      </c>
      <c r="D8180" t="s">
        <v>324</v>
      </c>
      <c r="E8180" t="s">
        <v>325</v>
      </c>
      <c r="F8180" t="s">
        <v>326</v>
      </c>
      <c r="I8180" t="s">
        <v>21</v>
      </c>
      <c r="J8180" t="str">
        <f>_xlfn.XLOOKUP(Table1_1[[#This Row],[Analyte]],[1]analyte_order!$B:$B,[1]analyte_order!$C:$C)</f>
        <v>307-55-1</v>
      </c>
      <c r="K8180">
        <f>_xlfn.XLOOKUP(Table1_1[[#This Row],[CAS_rn]],[1]analyte_order!$C:$C,[1]analyte_order!$E:$E)</f>
        <v>9</v>
      </c>
      <c r="L8180" s="3">
        <v>5.24</v>
      </c>
    </row>
    <row r="8181" spans="1:12" x14ac:dyDescent="0.3">
      <c r="A8181" t="s">
        <v>348</v>
      </c>
      <c r="B8181" s="1">
        <v>44427</v>
      </c>
      <c r="C8181" s="1" t="str">
        <f t="shared" si="127"/>
        <v>21231</v>
      </c>
      <c r="D8181" t="s">
        <v>324</v>
      </c>
      <c r="E8181" t="s">
        <v>325</v>
      </c>
      <c r="F8181" t="s">
        <v>326</v>
      </c>
      <c r="I8181" t="s">
        <v>22</v>
      </c>
      <c r="J8181" t="str">
        <f>_xlfn.XLOOKUP(Table1_1[[#This Row],[Analyte]],[1]analyte_order!$B:$B,[1]analyte_order!$C:$C)</f>
        <v>72629-94-8</v>
      </c>
      <c r="K8181">
        <f>_xlfn.XLOOKUP(Table1_1[[#This Row],[CAS_rn]],[1]analyte_order!$C:$C,[1]analyte_order!$E:$E)</f>
        <v>10</v>
      </c>
      <c r="L8181" s="3">
        <v>2.79</v>
      </c>
    </row>
    <row r="8182" spans="1:12" x14ac:dyDescent="0.3">
      <c r="A8182" t="s">
        <v>348</v>
      </c>
      <c r="B8182" s="1">
        <v>44427</v>
      </c>
      <c r="C8182" s="1" t="str">
        <f t="shared" si="127"/>
        <v>21231</v>
      </c>
      <c r="D8182" t="s">
        <v>324</v>
      </c>
      <c r="E8182" t="s">
        <v>325</v>
      </c>
      <c r="F8182" t="s">
        <v>326</v>
      </c>
      <c r="I8182" t="s">
        <v>23</v>
      </c>
      <c r="J8182" t="str">
        <f>_xlfn.XLOOKUP(Table1_1[[#This Row],[Analyte]],[1]analyte_order!$B:$B,[1]analyte_order!$C:$C)</f>
        <v>376-06-7</v>
      </c>
      <c r="K8182">
        <f>_xlfn.XLOOKUP(Table1_1[[#This Row],[CAS_rn]],[1]analyte_order!$C:$C,[1]analyte_order!$E:$E)</f>
        <v>11</v>
      </c>
      <c r="L8182" s="3">
        <v>4.3600000000000003</v>
      </c>
    </row>
    <row r="8183" spans="1:12" x14ac:dyDescent="0.3">
      <c r="A8183" t="s">
        <v>348</v>
      </c>
      <c r="B8183" s="1">
        <v>44427</v>
      </c>
      <c r="C8183" s="1" t="str">
        <f t="shared" si="127"/>
        <v>21231</v>
      </c>
      <c r="D8183" t="s">
        <v>324</v>
      </c>
      <c r="E8183" t="s">
        <v>325</v>
      </c>
      <c r="F8183" t="s">
        <v>326</v>
      </c>
      <c r="I8183" t="s">
        <v>24</v>
      </c>
      <c r="J8183" t="str">
        <f>_xlfn.XLOOKUP(Table1_1[[#This Row],[Analyte]],[1]analyte_order!$B:$B,[1]analyte_order!$C:$C)</f>
        <v>67905-19-5</v>
      </c>
      <c r="K8183">
        <f>_xlfn.XLOOKUP(Table1_1[[#This Row],[CAS_rn]],[1]analyte_order!$C:$C,[1]analyte_order!$E:$E)</f>
        <v>12</v>
      </c>
      <c r="L8183" s="3">
        <v>8.2000000000000003E-2</v>
      </c>
    </row>
    <row r="8184" spans="1:12" x14ac:dyDescent="0.3">
      <c r="A8184" t="s">
        <v>348</v>
      </c>
      <c r="B8184" s="1">
        <v>44427</v>
      </c>
      <c r="C8184" s="1" t="str">
        <f t="shared" si="127"/>
        <v>21231</v>
      </c>
      <c r="D8184" t="s">
        <v>324</v>
      </c>
      <c r="E8184" t="s">
        <v>325</v>
      </c>
      <c r="F8184" t="s">
        <v>326</v>
      </c>
      <c r="I8184" t="s">
        <v>13</v>
      </c>
      <c r="J8184" t="str">
        <f>_xlfn.XLOOKUP(Table1_1[[#This Row],[Analyte]],[1]analyte_order!$B:$B,[1]analyte_order!$C:$C)</f>
        <v>375-73-5</v>
      </c>
      <c r="K8184">
        <f>_xlfn.XLOOKUP(Table1_1[[#This Row],[CAS_rn]],[1]analyte_order!$C:$C,[1]analyte_order!$E:$E)</f>
        <v>14</v>
      </c>
      <c r="L8184" s="3">
        <v>4.1099999999999998E-2</v>
      </c>
    </row>
    <row r="8185" spans="1:12" x14ac:dyDescent="0.3">
      <c r="A8185" t="s">
        <v>348</v>
      </c>
      <c r="B8185" s="1">
        <v>44427</v>
      </c>
      <c r="C8185" s="1" t="str">
        <f t="shared" si="127"/>
        <v>21231</v>
      </c>
      <c r="D8185" t="s">
        <v>324</v>
      </c>
      <c r="E8185" t="s">
        <v>325</v>
      </c>
      <c r="F8185" t="s">
        <v>326</v>
      </c>
      <c r="I8185" t="s">
        <v>14</v>
      </c>
      <c r="J8185" t="str">
        <f>_xlfn.XLOOKUP(Table1_1[[#This Row],[Analyte]],[1]analyte_order!$B:$B,[1]analyte_order!$C:$C)</f>
        <v>2706-91-4</v>
      </c>
      <c r="K8185">
        <f>_xlfn.XLOOKUP(Table1_1[[#This Row],[CAS_rn]],[1]analyte_order!$C:$C,[1]analyte_order!$E:$E)</f>
        <v>15</v>
      </c>
      <c r="L8185" s="3">
        <v>0.20549999999999999</v>
      </c>
    </row>
    <row r="8186" spans="1:12" x14ac:dyDescent="0.3">
      <c r="A8186" t="s">
        <v>348</v>
      </c>
      <c r="B8186" s="1">
        <v>44427</v>
      </c>
      <c r="C8186" s="1" t="str">
        <f t="shared" si="127"/>
        <v>21231</v>
      </c>
      <c r="D8186" t="s">
        <v>324</v>
      </c>
      <c r="E8186" t="s">
        <v>325</v>
      </c>
      <c r="F8186" t="s">
        <v>326</v>
      </c>
      <c r="I8186" t="s">
        <v>15</v>
      </c>
      <c r="J8186" t="str">
        <f>_xlfn.XLOOKUP(Table1_1[[#This Row],[Analyte]],[1]analyte_order!$B:$B,[1]analyte_order!$C:$C)</f>
        <v>355-46-4</v>
      </c>
      <c r="K8186">
        <f>_xlfn.XLOOKUP(Table1_1[[#This Row],[CAS_rn]],[1]analyte_order!$C:$C,[1]analyte_order!$E:$E)</f>
        <v>16</v>
      </c>
      <c r="L8186" s="3">
        <v>11.7</v>
      </c>
    </row>
    <row r="8187" spans="1:12" x14ac:dyDescent="0.3">
      <c r="A8187" t="s">
        <v>348</v>
      </c>
      <c r="B8187" s="1">
        <v>44427</v>
      </c>
      <c r="C8187" s="1" t="str">
        <f t="shared" si="127"/>
        <v>21231</v>
      </c>
      <c r="D8187" t="s">
        <v>324</v>
      </c>
      <c r="E8187" t="s">
        <v>325</v>
      </c>
      <c r="F8187" t="s">
        <v>326</v>
      </c>
      <c r="I8187" t="s">
        <v>16</v>
      </c>
      <c r="J8187" t="str">
        <f>_xlfn.XLOOKUP(Table1_1[[#This Row],[Analyte]],[1]analyte_order!$B:$B,[1]analyte_order!$C:$C)</f>
        <v>375-92-8</v>
      </c>
      <c r="K8187">
        <f>_xlfn.XLOOKUP(Table1_1[[#This Row],[CAS_rn]],[1]analyte_order!$C:$C,[1]analyte_order!$E:$E)</f>
        <v>17</v>
      </c>
      <c r="L8187" s="3">
        <v>2.83</v>
      </c>
    </row>
    <row r="8188" spans="1:12" x14ac:dyDescent="0.3">
      <c r="A8188" t="s">
        <v>348</v>
      </c>
      <c r="B8188" s="1">
        <v>44427</v>
      </c>
      <c r="C8188" s="1" t="str">
        <f t="shared" si="127"/>
        <v>21231</v>
      </c>
      <c r="D8188" t="s">
        <v>324</v>
      </c>
      <c r="E8188" t="s">
        <v>325</v>
      </c>
      <c r="F8188" t="s">
        <v>326</v>
      </c>
      <c r="I8188" t="s">
        <v>17</v>
      </c>
      <c r="J8188" t="str">
        <f>_xlfn.XLOOKUP(Table1_1[[#This Row],[Analyte]],[1]analyte_order!$B:$B,[1]analyte_order!$C:$C)</f>
        <v>1763-23-1</v>
      </c>
      <c r="K8188">
        <f>_xlfn.XLOOKUP(Table1_1[[#This Row],[CAS_rn]],[1]analyte_order!$C:$C,[1]analyte_order!$E:$E)</f>
        <v>18</v>
      </c>
      <c r="L8188" s="3">
        <v>1200</v>
      </c>
    </row>
    <row r="8189" spans="1:12" x14ac:dyDescent="0.3">
      <c r="A8189" t="s">
        <v>348</v>
      </c>
      <c r="B8189" s="1">
        <v>44427</v>
      </c>
      <c r="C8189" s="1" t="str">
        <f t="shared" si="127"/>
        <v>21231</v>
      </c>
      <c r="D8189" t="s">
        <v>324</v>
      </c>
      <c r="E8189" t="s">
        <v>325</v>
      </c>
      <c r="F8189" t="s">
        <v>326</v>
      </c>
      <c r="I8189" t="s">
        <v>25</v>
      </c>
      <c r="J8189" t="str">
        <f>_xlfn.XLOOKUP(Table1_1[[#This Row],[Analyte]],[1]analyte_order!$B:$B,[1]analyte_order!$C:$C)</f>
        <v>68259-12-1</v>
      </c>
      <c r="K8189">
        <f>_xlfn.XLOOKUP(Table1_1[[#This Row],[CAS_rn]],[1]analyte_order!$C:$C,[1]analyte_order!$E:$E)</f>
        <v>19</v>
      </c>
      <c r="L8189" s="3">
        <v>9.0299999999999994</v>
      </c>
    </row>
    <row r="8190" spans="1:12" x14ac:dyDescent="0.3">
      <c r="A8190" t="s">
        <v>348</v>
      </c>
      <c r="B8190" s="1">
        <v>44427</v>
      </c>
      <c r="C8190" s="1" t="str">
        <f t="shared" si="127"/>
        <v>21231</v>
      </c>
      <c r="D8190" t="s">
        <v>324</v>
      </c>
      <c r="E8190" t="s">
        <v>325</v>
      </c>
      <c r="F8190" t="s">
        <v>326</v>
      </c>
      <c r="I8190" t="s">
        <v>26</v>
      </c>
      <c r="J8190" t="str">
        <f>_xlfn.XLOOKUP(Table1_1[[#This Row],[Analyte]],[1]analyte_order!$B:$B,[1]analyte_order!$C:$C)</f>
        <v>335-77-3</v>
      </c>
      <c r="K8190">
        <f>_xlfn.XLOOKUP(Table1_1[[#This Row],[CAS_rn]],[1]analyte_order!$C:$C,[1]analyte_order!$E:$E)</f>
        <v>20</v>
      </c>
      <c r="L8190" s="3">
        <v>9.57</v>
      </c>
    </row>
    <row r="8191" spans="1:12" x14ac:dyDescent="0.3">
      <c r="A8191" t="s">
        <v>348</v>
      </c>
      <c r="B8191" s="1">
        <v>44427</v>
      </c>
      <c r="C8191" s="1" t="str">
        <f t="shared" si="127"/>
        <v>21231</v>
      </c>
      <c r="D8191" t="s">
        <v>324</v>
      </c>
      <c r="E8191" t="s">
        <v>325</v>
      </c>
      <c r="F8191" t="s">
        <v>326</v>
      </c>
      <c r="I8191" t="s">
        <v>27</v>
      </c>
      <c r="J8191" t="str">
        <f>_xlfn.XLOOKUP(Table1_1[[#This Row],[Analyte]],[1]analyte_order!$B:$B,[1]analyte_order!$C:$C)</f>
        <v>79780-39-5</v>
      </c>
      <c r="K8191">
        <f>_xlfn.XLOOKUP(Table1_1[[#This Row],[CAS_rn]],[1]analyte_order!$C:$C,[1]analyte_order!$E:$E)</f>
        <v>21</v>
      </c>
      <c r="L8191" s="3">
        <v>2.14</v>
      </c>
    </row>
    <row r="8192" spans="1:12" x14ac:dyDescent="0.3">
      <c r="A8192" t="s">
        <v>348</v>
      </c>
      <c r="B8192" s="1">
        <v>44427</v>
      </c>
      <c r="C8192" s="1" t="str">
        <f t="shared" si="127"/>
        <v>21231</v>
      </c>
      <c r="D8192" t="s">
        <v>324</v>
      </c>
      <c r="E8192" t="s">
        <v>325</v>
      </c>
      <c r="F8192" t="s">
        <v>326</v>
      </c>
      <c r="I8192" t="s">
        <v>28</v>
      </c>
      <c r="J8192" t="str">
        <f>_xlfn.XLOOKUP(Table1_1[[#This Row],[Analyte]],[1]analyte_order!$B:$B,[1]analyte_order!$C:$C)</f>
        <v>757124-72-4</v>
      </c>
      <c r="K8192">
        <f>_xlfn.XLOOKUP(Table1_1[[#This Row],[CAS_rn]],[1]analyte_order!$C:$C,[1]analyte_order!$E:$E)</f>
        <v>22</v>
      </c>
      <c r="L8192" s="3">
        <v>0.10299999999999999</v>
      </c>
    </row>
    <row r="8193" spans="1:12" x14ac:dyDescent="0.3">
      <c r="A8193" t="s">
        <v>348</v>
      </c>
      <c r="B8193" s="1">
        <v>44427</v>
      </c>
      <c r="C8193" s="1" t="str">
        <f t="shared" si="127"/>
        <v>21231</v>
      </c>
      <c r="D8193" t="s">
        <v>324</v>
      </c>
      <c r="E8193" t="s">
        <v>325</v>
      </c>
      <c r="F8193" t="s">
        <v>326</v>
      </c>
      <c r="I8193" t="s">
        <v>18</v>
      </c>
      <c r="J8193" t="str">
        <f>_xlfn.XLOOKUP(Table1_1[[#This Row],[Analyte]],[1]analyte_order!$B:$B,[1]analyte_order!$C:$C)</f>
        <v>27619-97-2</v>
      </c>
      <c r="K8193">
        <f>_xlfn.XLOOKUP(Table1_1[[#This Row],[CAS_rn]],[1]analyte_order!$C:$C,[1]analyte_order!$E:$E)</f>
        <v>23</v>
      </c>
      <c r="L8193" s="3">
        <v>4.1099999999999998E-2</v>
      </c>
    </row>
    <row r="8194" spans="1:12" x14ac:dyDescent="0.3">
      <c r="A8194" t="s">
        <v>348</v>
      </c>
      <c r="B8194" s="1">
        <v>44427</v>
      </c>
      <c r="C8194" s="1" t="str">
        <f t="shared" ref="C8194:C8257" si="128">TEXT(B8194,"yy")&amp;TEXT((B8194-DATEVALUE("1/1/"&amp;TEXT(B8194,"yy"))+1),"000")</f>
        <v>21231</v>
      </c>
      <c r="D8194" t="s">
        <v>324</v>
      </c>
      <c r="E8194" t="s">
        <v>325</v>
      </c>
      <c r="F8194" t="s">
        <v>326</v>
      </c>
      <c r="I8194" t="s">
        <v>29</v>
      </c>
      <c r="J8194" t="str">
        <f>_xlfn.XLOOKUP(Table1_1[[#This Row],[Analyte]],[1]analyte_order!$B:$B,[1]analyte_order!$C:$C)</f>
        <v>39108-34-4</v>
      </c>
      <c r="K8194">
        <f>_xlfn.XLOOKUP(Table1_1[[#This Row],[CAS_rn]],[1]analyte_order!$C:$C,[1]analyte_order!$E:$E)</f>
        <v>24</v>
      </c>
      <c r="L8194" s="3">
        <v>3.33</v>
      </c>
    </row>
    <row r="8195" spans="1:12" x14ac:dyDescent="0.3">
      <c r="A8195" t="s">
        <v>348</v>
      </c>
      <c r="B8195" s="1">
        <v>44427</v>
      </c>
      <c r="C8195" s="1" t="str">
        <f t="shared" si="128"/>
        <v>21231</v>
      </c>
      <c r="D8195" t="s">
        <v>324</v>
      </c>
      <c r="E8195" t="s">
        <v>325</v>
      </c>
      <c r="F8195" t="s">
        <v>326</v>
      </c>
      <c r="I8195" t="s">
        <v>30</v>
      </c>
      <c r="J8195" t="str">
        <f>_xlfn.XLOOKUP(Table1_1[[#This Row],[Analyte]],[1]analyte_order!$B:$B,[1]analyte_order!$C:$C)</f>
        <v>120226-60-0</v>
      </c>
      <c r="K8195">
        <f>_xlfn.XLOOKUP(Table1_1[[#This Row],[CAS_rn]],[1]analyte_order!$C:$C,[1]analyte_order!$E:$E)</f>
        <v>25</v>
      </c>
      <c r="L8195" s="3">
        <v>2.09</v>
      </c>
    </row>
    <row r="8196" spans="1:12" x14ac:dyDescent="0.3">
      <c r="A8196" t="s">
        <v>348</v>
      </c>
      <c r="B8196" s="1">
        <v>44427</v>
      </c>
      <c r="C8196" s="1" t="str">
        <f t="shared" si="128"/>
        <v>21231</v>
      </c>
      <c r="D8196" t="s">
        <v>324</v>
      </c>
      <c r="E8196" t="s">
        <v>325</v>
      </c>
      <c r="F8196" t="s">
        <v>326</v>
      </c>
      <c r="I8196" t="s">
        <v>31</v>
      </c>
      <c r="J8196" t="str">
        <f>_xlfn.XLOOKUP(Table1_1[[#This Row],[Analyte]],[1]analyte_order!$B:$B,[1]analyte_order!$C:$C)</f>
        <v>2355-31-9</v>
      </c>
      <c r="K8196">
        <f>_xlfn.XLOOKUP(Table1_1[[#This Row],[CAS_rn]],[1]analyte_order!$C:$C,[1]analyte_order!$E:$E)</f>
        <v>26</v>
      </c>
      <c r="L8196" s="3">
        <v>4.1099999999999998E-2</v>
      </c>
    </row>
    <row r="8197" spans="1:12" x14ac:dyDescent="0.3">
      <c r="A8197" t="s">
        <v>348</v>
      </c>
      <c r="B8197" s="1">
        <v>44427</v>
      </c>
      <c r="C8197" s="1" t="str">
        <f t="shared" si="128"/>
        <v>21231</v>
      </c>
      <c r="D8197" t="s">
        <v>324</v>
      </c>
      <c r="E8197" t="s">
        <v>325</v>
      </c>
      <c r="F8197" t="s">
        <v>326</v>
      </c>
      <c r="I8197" t="s">
        <v>32</v>
      </c>
      <c r="J8197" t="str">
        <f>_xlfn.XLOOKUP(Table1_1[[#This Row],[Analyte]],[1]analyte_order!$B:$B,[1]analyte_order!$C:$C)</f>
        <v>2991-50-6</v>
      </c>
      <c r="K8197">
        <f>_xlfn.XLOOKUP(Table1_1[[#This Row],[CAS_rn]],[1]analyte_order!$C:$C,[1]analyte_order!$E:$E)</f>
        <v>27</v>
      </c>
      <c r="L8197" s="3">
        <v>4.1099999999999998E-2</v>
      </c>
    </row>
    <row r="8198" spans="1:12" x14ac:dyDescent="0.3">
      <c r="A8198" t="s">
        <v>348</v>
      </c>
      <c r="B8198" s="1">
        <v>44427</v>
      </c>
      <c r="C8198" s="1" t="str">
        <f t="shared" si="128"/>
        <v>21231</v>
      </c>
      <c r="D8198" t="s">
        <v>324</v>
      </c>
      <c r="E8198" t="s">
        <v>325</v>
      </c>
      <c r="F8198" t="s">
        <v>326</v>
      </c>
      <c r="I8198" t="s">
        <v>33</v>
      </c>
      <c r="J8198" t="str">
        <f>_xlfn.XLOOKUP(Table1_1[[#This Row],[Analyte]],[1]analyte_order!$B:$B,[1]analyte_order!$C:$C)</f>
        <v>754-91-6</v>
      </c>
      <c r="K8198">
        <f>_xlfn.XLOOKUP(Table1_1[[#This Row],[CAS_rn]],[1]analyte_order!$C:$C,[1]analyte_order!$E:$E)</f>
        <v>28</v>
      </c>
      <c r="L8198" s="3">
        <v>5.08</v>
      </c>
    </row>
    <row r="8199" spans="1:12" x14ac:dyDescent="0.3">
      <c r="A8199" t="s">
        <v>348</v>
      </c>
      <c r="B8199" s="1">
        <v>44427</v>
      </c>
      <c r="C8199" s="1" t="str">
        <f t="shared" si="128"/>
        <v>21231</v>
      </c>
      <c r="D8199" t="s">
        <v>324</v>
      </c>
      <c r="E8199" t="s">
        <v>325</v>
      </c>
      <c r="F8199" t="s">
        <v>326</v>
      </c>
      <c r="I8199" t="s">
        <v>34</v>
      </c>
      <c r="J8199" t="str">
        <f>_xlfn.XLOOKUP(Table1_1[[#This Row],[Analyte]],[1]analyte_order!$B:$B,[1]analyte_order!$C:$C)</f>
        <v>2806-24-8</v>
      </c>
      <c r="K8199">
        <f>_xlfn.XLOOKUP(Table1_1[[#This Row],[CAS_rn]],[1]analyte_order!$C:$C,[1]analyte_order!$E:$E)</f>
        <v>29</v>
      </c>
      <c r="L8199" s="3">
        <v>4.1099999999999998E-2</v>
      </c>
    </row>
    <row r="8200" spans="1:12" x14ac:dyDescent="0.3">
      <c r="A8200" t="s">
        <v>348</v>
      </c>
      <c r="B8200" s="1">
        <v>44427</v>
      </c>
      <c r="C8200" s="1" t="str">
        <f t="shared" si="128"/>
        <v>21231</v>
      </c>
      <c r="D8200" t="s">
        <v>324</v>
      </c>
      <c r="E8200" t="s">
        <v>325</v>
      </c>
      <c r="F8200" t="s">
        <v>326</v>
      </c>
      <c r="I8200" t="s">
        <v>35</v>
      </c>
      <c r="J8200" t="str">
        <f>_xlfn.XLOOKUP(Table1_1[[#This Row],[Analyte]],[1]analyte_order!$B:$B,[1]analyte_order!$C:$C)</f>
        <v>31506-32-8</v>
      </c>
      <c r="K8200">
        <f>_xlfn.XLOOKUP(Table1_1[[#This Row],[CAS_rn]],[1]analyte_order!$C:$C,[1]analyte_order!$E:$E)</f>
        <v>30</v>
      </c>
      <c r="L8200" s="3">
        <v>4.1099999999999998E-2</v>
      </c>
    </row>
    <row r="8201" spans="1:12" x14ac:dyDescent="0.3">
      <c r="A8201" t="s">
        <v>348</v>
      </c>
      <c r="B8201" s="1">
        <v>44427</v>
      </c>
      <c r="C8201" s="1" t="str">
        <f t="shared" si="128"/>
        <v>21231</v>
      </c>
      <c r="D8201" t="s">
        <v>324</v>
      </c>
      <c r="E8201" t="s">
        <v>325</v>
      </c>
      <c r="F8201" t="s">
        <v>326</v>
      </c>
      <c r="I8201" t="s">
        <v>36</v>
      </c>
      <c r="J8201" t="str">
        <f>_xlfn.XLOOKUP(Table1_1[[#This Row],[Analyte]],[1]analyte_order!$B:$B,[1]analyte_order!$C:$C)</f>
        <v>4151-50-2</v>
      </c>
      <c r="K8201">
        <f>_xlfn.XLOOKUP(Table1_1[[#This Row],[CAS_rn]],[1]analyte_order!$C:$C,[1]analyte_order!$E:$E)</f>
        <v>31</v>
      </c>
      <c r="L8201" s="3">
        <v>4.1099999999999998E-2</v>
      </c>
    </row>
    <row r="8202" spans="1:12" x14ac:dyDescent="0.3">
      <c r="A8202" t="s">
        <v>348</v>
      </c>
      <c r="B8202" s="1">
        <v>44427</v>
      </c>
      <c r="C8202" s="1" t="str">
        <f t="shared" si="128"/>
        <v>21231</v>
      </c>
      <c r="D8202" t="s">
        <v>324</v>
      </c>
      <c r="E8202" t="s">
        <v>325</v>
      </c>
      <c r="F8202" t="s">
        <v>326</v>
      </c>
      <c r="I8202" t="s">
        <v>37</v>
      </c>
      <c r="J8202" t="str">
        <f>_xlfn.XLOOKUP(Table1_1[[#This Row],[Analyte]],[1]analyte_order!$B:$B,[1]analyte_order!$C:$C)</f>
        <v>13252-13-6</v>
      </c>
      <c r="K8202">
        <f>_xlfn.XLOOKUP(Table1_1[[#This Row],[CAS_rn]],[1]analyte_order!$C:$C,[1]analyte_order!$E:$E)</f>
        <v>34</v>
      </c>
      <c r="L8202" s="3">
        <v>4.1099999999999998E-2</v>
      </c>
    </row>
    <row r="8203" spans="1:12" x14ac:dyDescent="0.3">
      <c r="A8203" t="s">
        <v>348</v>
      </c>
      <c r="B8203" s="1">
        <v>44427</v>
      </c>
      <c r="C8203" s="1" t="str">
        <f t="shared" si="128"/>
        <v>21231</v>
      </c>
      <c r="D8203" t="s">
        <v>324</v>
      </c>
      <c r="E8203" t="s">
        <v>325</v>
      </c>
      <c r="F8203" t="s">
        <v>326</v>
      </c>
      <c r="I8203" t="s">
        <v>38</v>
      </c>
      <c r="J8203" t="str">
        <f>_xlfn.XLOOKUP(Table1_1[[#This Row],[Analyte]],[1]analyte_order!$B:$B,[1]analyte_order!$C:$C)</f>
        <v>919005-14-4</v>
      </c>
      <c r="K8203">
        <f>_xlfn.XLOOKUP(Table1_1[[#This Row],[CAS_rn]],[1]analyte_order!$C:$C,[1]analyte_order!$E:$E)</f>
        <v>35</v>
      </c>
      <c r="L8203" s="3">
        <v>4.1099999999999998E-2</v>
      </c>
    </row>
    <row r="8204" spans="1:12" x14ac:dyDescent="0.3">
      <c r="A8204" t="s">
        <v>348</v>
      </c>
      <c r="B8204" s="1">
        <v>44427</v>
      </c>
      <c r="C8204" s="1" t="str">
        <f t="shared" si="128"/>
        <v>21231</v>
      </c>
      <c r="D8204" t="s">
        <v>324</v>
      </c>
      <c r="E8204" t="s">
        <v>325</v>
      </c>
      <c r="F8204" t="s">
        <v>326</v>
      </c>
      <c r="I8204" t="s">
        <v>39</v>
      </c>
      <c r="J8204" t="str">
        <f>_xlfn.XLOOKUP(Table1_1[[#This Row],[Analyte]],[1]analyte_order!$B:$B,[1]analyte_order!$C:$C)</f>
        <v>756426-58-1</v>
      </c>
      <c r="K8204">
        <f>_xlfn.XLOOKUP(Table1_1[[#This Row],[CAS_rn]],[1]analyte_order!$C:$C,[1]analyte_order!$E:$E)</f>
        <v>36</v>
      </c>
      <c r="L8204" s="3">
        <v>4.1099999999999998E-2</v>
      </c>
    </row>
    <row r="8205" spans="1:12" x14ac:dyDescent="0.3">
      <c r="A8205" t="s">
        <v>348</v>
      </c>
      <c r="B8205" s="1">
        <v>44427</v>
      </c>
      <c r="C8205" s="1" t="str">
        <f t="shared" si="128"/>
        <v>21231</v>
      </c>
      <c r="D8205" t="s">
        <v>324</v>
      </c>
      <c r="E8205" t="s">
        <v>325</v>
      </c>
      <c r="F8205" t="s">
        <v>326</v>
      </c>
      <c r="I8205" t="s">
        <v>40</v>
      </c>
      <c r="J8205" t="str">
        <f>_xlfn.XLOOKUP(Table1_1[[#This Row],[Analyte]],[1]analyte_order!$B:$B,[1]analyte_order!$C:$C)</f>
        <v>763051-92-9</v>
      </c>
      <c r="K8205">
        <f>_xlfn.XLOOKUP(Table1_1[[#This Row],[CAS_rn]],[1]analyte_order!$C:$C,[1]analyte_order!$E:$E)</f>
        <v>37</v>
      </c>
      <c r="L8205" s="3">
        <v>4.1099999999999998E-2</v>
      </c>
    </row>
    <row r="8206" spans="1:12" x14ac:dyDescent="0.3">
      <c r="A8206" t="s">
        <v>348</v>
      </c>
      <c r="B8206" s="1">
        <v>44427</v>
      </c>
      <c r="C8206" s="1" t="str">
        <f t="shared" si="128"/>
        <v>21231</v>
      </c>
      <c r="D8206" t="s">
        <v>324</v>
      </c>
      <c r="E8206" t="s">
        <v>325</v>
      </c>
      <c r="F8206" t="s">
        <v>326</v>
      </c>
      <c r="I8206" t="s">
        <v>41</v>
      </c>
      <c r="J8206" t="str">
        <f>_xlfn.XLOOKUP(Table1_1[[#This Row],[Analyte]],[1]analyte_order!$B:$B,[1]analyte_order!$C:$C)</f>
        <v>356-02-5</v>
      </c>
      <c r="K8206">
        <f>_xlfn.XLOOKUP(Table1_1[[#This Row],[CAS_rn]],[1]analyte_order!$C:$C,[1]analyte_order!$E:$E)</f>
        <v>38</v>
      </c>
      <c r="L8206" s="3">
        <v>0.41099999999999998</v>
      </c>
    </row>
    <row r="8207" spans="1:12" x14ac:dyDescent="0.3">
      <c r="A8207" t="s">
        <v>348</v>
      </c>
      <c r="B8207" s="1">
        <v>44427</v>
      </c>
      <c r="C8207" s="1" t="str">
        <f t="shared" si="128"/>
        <v>21231</v>
      </c>
      <c r="D8207" t="s">
        <v>324</v>
      </c>
      <c r="E8207" t="s">
        <v>325</v>
      </c>
      <c r="F8207" t="s">
        <v>326</v>
      </c>
      <c r="I8207" t="s">
        <v>42</v>
      </c>
      <c r="J8207" t="str">
        <f>_xlfn.XLOOKUP(Table1_1[[#This Row],[Analyte]],[1]analyte_order!$B:$B,[1]analyte_order!$C:$C)</f>
        <v>914637-49-3</v>
      </c>
      <c r="K8207">
        <f>_xlfn.XLOOKUP(Table1_1[[#This Row],[CAS_rn]],[1]analyte_order!$C:$C,[1]analyte_order!$E:$E)</f>
        <v>39</v>
      </c>
      <c r="L8207" s="3">
        <v>0.86899999999999999</v>
      </c>
    </row>
    <row r="8208" spans="1:12" x14ac:dyDescent="0.3">
      <c r="A8208" t="s">
        <v>348</v>
      </c>
      <c r="B8208" s="1">
        <v>44427</v>
      </c>
      <c r="C8208" s="1" t="str">
        <f t="shared" si="128"/>
        <v>21231</v>
      </c>
      <c r="D8208" t="s">
        <v>324</v>
      </c>
      <c r="E8208" t="s">
        <v>325</v>
      </c>
      <c r="F8208" t="s">
        <v>326</v>
      </c>
      <c r="I8208" t="s">
        <v>43</v>
      </c>
      <c r="J8208" t="str">
        <f>_xlfn.XLOOKUP(Table1_1[[#This Row],[Analyte]],[1]analyte_order!$B:$B,[1]analyte_order!$C:$C)</f>
        <v>812-70-4</v>
      </c>
      <c r="K8208">
        <f>_xlfn.XLOOKUP(Table1_1[[#This Row],[CAS_rn]],[1]analyte_order!$C:$C,[1]analyte_order!$E:$E)</f>
        <v>40</v>
      </c>
      <c r="L8208" s="3">
        <v>1.48</v>
      </c>
    </row>
    <row r="8209" spans="1:12" x14ac:dyDescent="0.3">
      <c r="A8209" t="s">
        <v>348</v>
      </c>
      <c r="B8209" s="1">
        <v>44427</v>
      </c>
      <c r="C8209" s="1" t="str">
        <f t="shared" si="128"/>
        <v>21231</v>
      </c>
      <c r="D8209" t="s">
        <v>324</v>
      </c>
      <c r="E8209" t="s">
        <v>325</v>
      </c>
      <c r="F8209" t="s">
        <v>326</v>
      </c>
      <c r="I8209" t="s">
        <v>44</v>
      </c>
      <c r="J8209" t="str">
        <f>_xlfn.XLOOKUP(Table1_1[[#This Row],[Analyte]],[1]analyte_order!$B:$B,[1]analyte_order!$C:$C)</f>
        <v>53826-12-3</v>
      </c>
      <c r="K8209">
        <f>_xlfn.XLOOKUP(Table1_1[[#This Row],[CAS_rn]],[1]analyte_order!$C:$C,[1]analyte_order!$E:$E)</f>
        <v>41</v>
      </c>
      <c r="L8209" s="3">
        <v>0.10299999999999999</v>
      </c>
    </row>
    <row r="8210" spans="1:12" x14ac:dyDescent="0.3">
      <c r="A8210" t="s">
        <v>348</v>
      </c>
      <c r="B8210" s="1">
        <v>44427</v>
      </c>
      <c r="C8210" s="1" t="str">
        <f t="shared" si="128"/>
        <v>21231</v>
      </c>
      <c r="D8210" t="s">
        <v>324</v>
      </c>
      <c r="E8210" t="s">
        <v>325</v>
      </c>
      <c r="F8210" t="s">
        <v>326</v>
      </c>
      <c r="I8210" t="s">
        <v>45</v>
      </c>
      <c r="J8210" t="str">
        <f>_xlfn.XLOOKUP(Table1_1[[#This Row],[Analyte]],[1]analyte_order!$B:$B,[1]analyte_order!$C:$C)</f>
        <v>27854-31-5</v>
      </c>
      <c r="K8210">
        <f>_xlfn.XLOOKUP(Table1_1[[#This Row],[CAS_rn]],[1]analyte_order!$C:$C,[1]analyte_order!$E:$E)</f>
        <v>42</v>
      </c>
      <c r="L8210" s="3">
        <v>0.10299999999999999</v>
      </c>
    </row>
    <row r="8211" spans="1:12" x14ac:dyDescent="0.3">
      <c r="A8211" t="s">
        <v>348</v>
      </c>
      <c r="B8211" s="1">
        <v>44427</v>
      </c>
      <c r="C8211" s="1" t="str">
        <f t="shared" si="128"/>
        <v>21231</v>
      </c>
      <c r="D8211" t="s">
        <v>324</v>
      </c>
      <c r="E8211" t="s">
        <v>325</v>
      </c>
      <c r="F8211" t="s">
        <v>326</v>
      </c>
      <c r="I8211" t="s">
        <v>46</v>
      </c>
      <c r="J8211" t="str">
        <f>_xlfn.XLOOKUP(Table1_1[[#This Row],[Analyte]],[1]analyte_order!$B:$B,[1]analyte_order!$C:$C)</f>
        <v>53826-13-4</v>
      </c>
      <c r="K8211">
        <f>_xlfn.XLOOKUP(Table1_1[[#This Row],[CAS_rn]],[1]analyte_order!$C:$C,[1]analyte_order!$E:$E)</f>
        <v>43</v>
      </c>
      <c r="L8211" s="3">
        <v>4.1099999999999998E-2</v>
      </c>
    </row>
    <row r="8212" spans="1:12" x14ac:dyDescent="0.3">
      <c r="A8212" t="s">
        <v>348</v>
      </c>
      <c r="B8212" s="1">
        <v>44427</v>
      </c>
      <c r="C8212" s="1" t="str">
        <f t="shared" si="128"/>
        <v>21231</v>
      </c>
      <c r="D8212" t="s">
        <v>324</v>
      </c>
      <c r="E8212" t="s">
        <v>325</v>
      </c>
      <c r="F8212" t="s">
        <v>326</v>
      </c>
      <c r="I8212" t="s">
        <v>47</v>
      </c>
      <c r="J8212" t="str">
        <f>_xlfn.XLOOKUP(Table1_1[[#This Row],[Analyte]],[1]analyte_order!$B:$B,[1]analyte_order!$C:$C)</f>
        <v>161094-75-3</v>
      </c>
      <c r="K8212">
        <f>_xlfn.XLOOKUP(Table1_1[[#This Row],[CAS_rn]],[1]analyte_order!$C:$C,[1]analyte_order!$E:$E)</f>
        <v>44</v>
      </c>
      <c r="L8212" s="3">
        <v>4.1099999999999998E-2</v>
      </c>
    </row>
    <row r="8213" spans="1:12" x14ac:dyDescent="0.3">
      <c r="A8213" t="s">
        <v>348</v>
      </c>
      <c r="B8213" s="1">
        <v>44427</v>
      </c>
      <c r="C8213" s="1" t="str">
        <f t="shared" si="128"/>
        <v>21231</v>
      </c>
      <c r="D8213" t="s">
        <v>324</v>
      </c>
      <c r="E8213" t="s">
        <v>325</v>
      </c>
      <c r="F8213" t="s">
        <v>326</v>
      </c>
      <c r="I8213" t="s">
        <v>48</v>
      </c>
      <c r="J8213" t="str">
        <f>_xlfn.XLOOKUP(Table1_1[[#This Row],[Analyte]],[1]analyte_order!$B:$B,[1]analyte_order!$C:$C)</f>
        <v>70887-84-2</v>
      </c>
      <c r="K8213">
        <f>_xlfn.XLOOKUP(Table1_1[[#This Row],[CAS_rn]],[1]analyte_order!$C:$C,[1]analyte_order!$E:$E)</f>
        <v>45</v>
      </c>
      <c r="L8213" s="3">
        <v>4.1099999999999998E-2</v>
      </c>
    </row>
    <row r="8214" spans="1:12" x14ac:dyDescent="0.3">
      <c r="A8214" t="s">
        <v>348</v>
      </c>
      <c r="B8214" s="1">
        <v>44427</v>
      </c>
      <c r="C8214" s="1" t="str">
        <f t="shared" si="128"/>
        <v>21231</v>
      </c>
      <c r="D8214" t="s">
        <v>324</v>
      </c>
      <c r="E8214" t="s">
        <v>325</v>
      </c>
      <c r="F8214" t="s">
        <v>326</v>
      </c>
      <c r="I8214" t="s">
        <v>49</v>
      </c>
      <c r="J8214" t="str">
        <f>_xlfn.XLOOKUP(Table1_1[[#This Row],[Analyte]],[1]analyte_order!$B:$B,[1]analyte_order!$C:$C)</f>
        <v>57677-95-9</v>
      </c>
      <c r="K8214">
        <f>_xlfn.XLOOKUP(Table1_1[[#This Row],[CAS_rn]],[1]analyte_order!$C:$C,[1]analyte_order!$E:$E)</f>
        <v>46</v>
      </c>
      <c r="L8214" s="3">
        <v>0.10299999999999999</v>
      </c>
    </row>
    <row r="8215" spans="1:12" x14ac:dyDescent="0.3">
      <c r="A8215" t="s">
        <v>348</v>
      </c>
      <c r="B8215" s="1">
        <v>44427</v>
      </c>
      <c r="C8215" s="1" t="str">
        <f t="shared" si="128"/>
        <v>21231</v>
      </c>
      <c r="D8215" t="s">
        <v>324</v>
      </c>
      <c r="E8215" t="s">
        <v>325</v>
      </c>
      <c r="F8215" t="s">
        <v>326</v>
      </c>
      <c r="I8215" t="s">
        <v>50</v>
      </c>
      <c r="J8215" t="str">
        <f>_xlfn.XLOOKUP(Table1_1[[#This Row],[Analyte]],[1]analyte_order!$B:$B,[1]analyte_order!$C:$C)</f>
        <v>30334-69-1</v>
      </c>
      <c r="K8215">
        <f>_xlfn.XLOOKUP(Table1_1[[#This Row],[CAS_rn]],[1]analyte_order!$C:$C,[1]analyte_order!$E:$E)</f>
        <v>51</v>
      </c>
      <c r="L8215" s="3">
        <v>4.8899999999999997</v>
      </c>
    </row>
    <row r="8216" spans="1:12" x14ac:dyDescent="0.3">
      <c r="A8216" t="s">
        <v>348</v>
      </c>
      <c r="B8216" s="1">
        <v>44427</v>
      </c>
      <c r="C8216" s="1" t="str">
        <f t="shared" si="128"/>
        <v>21231</v>
      </c>
      <c r="D8216" t="s">
        <v>324</v>
      </c>
      <c r="E8216" t="s">
        <v>325</v>
      </c>
      <c r="F8216" t="s">
        <v>326</v>
      </c>
      <c r="I8216" t="s">
        <v>51</v>
      </c>
      <c r="J8216" t="str">
        <f>_xlfn.XLOOKUP(Table1_1[[#This Row],[Analyte]],[1]analyte_order!$B:$B,[1]analyte_order!$C:$C)</f>
        <v>41997-13-1</v>
      </c>
      <c r="K8216">
        <f>_xlfn.XLOOKUP(Table1_1[[#This Row],[CAS_rn]],[1]analyte_order!$C:$C,[1]analyte_order!$E:$E)</f>
        <v>52</v>
      </c>
      <c r="L8216" s="3">
        <v>38.9</v>
      </c>
    </row>
    <row r="8217" spans="1:12" x14ac:dyDescent="0.3">
      <c r="A8217" t="s">
        <v>348</v>
      </c>
      <c r="B8217" s="1">
        <v>44427</v>
      </c>
      <c r="C8217" s="1" t="str">
        <f t="shared" si="128"/>
        <v>21231</v>
      </c>
      <c r="D8217" t="s">
        <v>324</v>
      </c>
      <c r="E8217" t="s">
        <v>325</v>
      </c>
      <c r="F8217" t="s">
        <v>326</v>
      </c>
      <c r="I8217" t="s">
        <v>52</v>
      </c>
      <c r="J8217" t="str">
        <f>_xlfn.XLOOKUP(Table1_1[[#This Row],[Analyte]],[1]analyte_order!$B:$B,[1]analyte_order!$C:$C)</f>
        <v>423-41-6</v>
      </c>
      <c r="K8217">
        <f>_xlfn.XLOOKUP(Table1_1[[#This Row],[CAS_rn]],[1]analyte_order!$C:$C,[1]analyte_order!$E:$E)</f>
        <v>53</v>
      </c>
      <c r="L8217" s="3">
        <v>0.10299999999999999</v>
      </c>
    </row>
    <row r="8218" spans="1:12" x14ac:dyDescent="0.3">
      <c r="A8218" t="s">
        <v>348</v>
      </c>
      <c r="B8218" s="1">
        <v>44427</v>
      </c>
      <c r="C8218" s="1" t="str">
        <f t="shared" si="128"/>
        <v>21231</v>
      </c>
      <c r="D8218" t="s">
        <v>324</v>
      </c>
      <c r="E8218" t="s">
        <v>325</v>
      </c>
      <c r="F8218" t="s">
        <v>326</v>
      </c>
      <c r="I8218" t="s">
        <v>53</v>
      </c>
      <c r="J8218" t="str">
        <f>_xlfn.XLOOKUP(Table1_1[[#This Row],[Analyte]],[1]analyte_order!$B:$B,[1]analyte_order!$C:$C)</f>
        <v>777011-38-8</v>
      </c>
      <c r="K8218">
        <f>_xlfn.XLOOKUP(Table1_1[[#This Row],[CAS_rn]],[1]analyte_order!$C:$C,[1]analyte_order!$E:$E)</f>
        <v>54</v>
      </c>
      <c r="L8218" s="3">
        <v>2.44</v>
      </c>
    </row>
    <row r="8219" spans="1:12" x14ac:dyDescent="0.3">
      <c r="A8219" t="s">
        <v>348</v>
      </c>
      <c r="B8219" s="1">
        <v>44427</v>
      </c>
      <c r="C8219" s="1" t="str">
        <f t="shared" si="128"/>
        <v>21231</v>
      </c>
      <c r="D8219" t="s">
        <v>324</v>
      </c>
      <c r="E8219" t="s">
        <v>325</v>
      </c>
      <c r="F8219" t="s">
        <v>326</v>
      </c>
      <c r="I8219" t="s">
        <v>54</v>
      </c>
      <c r="J8219" t="str">
        <f>_xlfn.XLOOKUP(Table1_1[[#This Row],[Analyte]],[1]analyte_order!$B:$B,[1]analyte_order!$C:$C)</f>
        <v>646-83-3</v>
      </c>
      <c r="K8219">
        <f>_xlfn.XLOOKUP(Table1_1[[#This Row],[CAS_rn]],[1]analyte_order!$C:$C,[1]analyte_order!$E:$E)</f>
        <v>55</v>
      </c>
      <c r="L8219" s="3">
        <v>0.20549999999999999</v>
      </c>
    </row>
    <row r="8220" spans="1:12" x14ac:dyDescent="0.3">
      <c r="A8220" t="s">
        <v>348</v>
      </c>
      <c r="B8220" s="1">
        <v>44427</v>
      </c>
      <c r="C8220" s="1" t="str">
        <f t="shared" si="128"/>
        <v>21231</v>
      </c>
      <c r="D8220" t="s">
        <v>324</v>
      </c>
      <c r="E8220" t="s">
        <v>325</v>
      </c>
      <c r="F8220" t="s">
        <v>326</v>
      </c>
      <c r="I8220" t="s">
        <v>55</v>
      </c>
      <c r="J8220" t="str">
        <f>_xlfn.XLOOKUP(Table1_1[[#This Row],[Analyte]],[1]analyte_order!$B:$B,[1]analyte_order!$C:$C)</f>
        <v>678-41-1</v>
      </c>
      <c r="K8220">
        <f>_xlfn.XLOOKUP(Table1_1[[#This Row],[CAS_rn]],[1]analyte_order!$C:$C,[1]analyte_order!$E:$E)</f>
        <v>56</v>
      </c>
      <c r="L8220" s="3">
        <v>8.2000000000000003E-2</v>
      </c>
    </row>
    <row r="8221" spans="1:12" x14ac:dyDescent="0.3">
      <c r="A8221" t="s">
        <v>348</v>
      </c>
      <c r="B8221" s="1">
        <v>44427</v>
      </c>
      <c r="C8221" s="1" t="str">
        <f t="shared" si="128"/>
        <v>21231</v>
      </c>
      <c r="D8221" t="s">
        <v>324</v>
      </c>
      <c r="E8221" t="s">
        <v>325</v>
      </c>
      <c r="F8221" t="s">
        <v>326</v>
      </c>
      <c r="I8221" t="s">
        <v>56</v>
      </c>
      <c r="J8221" t="str">
        <f>_xlfn.XLOOKUP(Table1_1[[#This Row],[Analyte]],[1]analyte_order!$B:$B,[1]analyte_order!$C:$C)</f>
        <v>2965-52-8</v>
      </c>
      <c r="K8221">
        <f>_xlfn.XLOOKUP(Table1_1[[#This Row],[CAS_rn]],[1]analyte_order!$C:$C,[1]analyte_order!$E:$E)</f>
        <v>57</v>
      </c>
      <c r="L8221" s="3">
        <v>8.2000000000000003E-2</v>
      </c>
    </row>
    <row r="8222" spans="1:12" x14ac:dyDescent="0.3">
      <c r="A8222" t="s">
        <v>349</v>
      </c>
      <c r="B8222" s="1">
        <v>44427</v>
      </c>
      <c r="C8222" s="1" t="str">
        <f t="shared" si="128"/>
        <v>21231</v>
      </c>
      <c r="D8222" t="s">
        <v>324</v>
      </c>
      <c r="E8222" t="s">
        <v>325</v>
      </c>
      <c r="F8222" t="s">
        <v>326</v>
      </c>
      <c r="I8222" t="s">
        <v>7</v>
      </c>
      <c r="J8222" t="str">
        <f>_xlfn.XLOOKUP(Table1_1[[#This Row],[Analyte]],[1]analyte_order!$B:$B,[1]analyte_order!$C:$C)</f>
        <v>375-22-4</v>
      </c>
      <c r="K8222">
        <f>_xlfn.XLOOKUP(Table1_1[[#This Row],[CAS_rn]],[1]analyte_order!$C:$C,[1]analyte_order!$E:$E)</f>
        <v>1</v>
      </c>
      <c r="L8222" s="3">
        <v>4.58E-2</v>
      </c>
    </row>
    <row r="8223" spans="1:12" x14ac:dyDescent="0.3">
      <c r="A8223" t="s">
        <v>349</v>
      </c>
      <c r="B8223" s="1">
        <v>44427</v>
      </c>
      <c r="C8223" s="1" t="str">
        <f t="shared" si="128"/>
        <v>21231</v>
      </c>
      <c r="D8223" t="s">
        <v>324</v>
      </c>
      <c r="E8223" t="s">
        <v>325</v>
      </c>
      <c r="F8223" t="s">
        <v>326</v>
      </c>
      <c r="I8223" t="s">
        <v>8</v>
      </c>
      <c r="J8223" t="str">
        <f>_xlfn.XLOOKUP(Table1_1[[#This Row],[Analyte]],[1]analyte_order!$B:$B,[1]analyte_order!$C:$C)</f>
        <v>2706-90-3</v>
      </c>
      <c r="K8223">
        <f>_xlfn.XLOOKUP(Table1_1[[#This Row],[CAS_rn]],[1]analyte_order!$C:$C,[1]analyte_order!$E:$E)</f>
        <v>2</v>
      </c>
      <c r="L8223" s="3">
        <v>4.58E-2</v>
      </c>
    </row>
    <row r="8224" spans="1:12" x14ac:dyDescent="0.3">
      <c r="A8224" t="s">
        <v>349</v>
      </c>
      <c r="B8224" s="1">
        <v>44427</v>
      </c>
      <c r="C8224" s="1" t="str">
        <f t="shared" si="128"/>
        <v>21231</v>
      </c>
      <c r="D8224" t="s">
        <v>324</v>
      </c>
      <c r="E8224" t="s">
        <v>325</v>
      </c>
      <c r="F8224" t="s">
        <v>326</v>
      </c>
      <c r="I8224" t="s">
        <v>9</v>
      </c>
      <c r="J8224" t="str">
        <f>_xlfn.XLOOKUP(Table1_1[[#This Row],[Analyte]],[1]analyte_order!$B:$B,[1]analyte_order!$C:$C)</f>
        <v>307-24-4</v>
      </c>
      <c r="K8224">
        <f>_xlfn.XLOOKUP(Table1_1[[#This Row],[CAS_rn]],[1]analyte_order!$C:$C,[1]analyte_order!$E:$E)</f>
        <v>3</v>
      </c>
      <c r="L8224" s="3">
        <v>4.58E-2</v>
      </c>
    </row>
    <row r="8225" spans="1:12" x14ac:dyDescent="0.3">
      <c r="A8225" t="s">
        <v>349</v>
      </c>
      <c r="B8225" s="1">
        <v>44427</v>
      </c>
      <c r="C8225" s="1" t="str">
        <f t="shared" si="128"/>
        <v>21231</v>
      </c>
      <c r="D8225" t="s">
        <v>324</v>
      </c>
      <c r="E8225" t="s">
        <v>325</v>
      </c>
      <c r="F8225" t="s">
        <v>326</v>
      </c>
      <c r="I8225" t="s">
        <v>10</v>
      </c>
      <c r="J8225" t="str">
        <f>_xlfn.XLOOKUP(Table1_1[[#This Row],[Analyte]],[1]analyte_order!$B:$B,[1]analyte_order!$C:$C)</f>
        <v>375-85-9</v>
      </c>
      <c r="K8225">
        <f>_xlfn.XLOOKUP(Table1_1[[#This Row],[CAS_rn]],[1]analyte_order!$C:$C,[1]analyte_order!$E:$E)</f>
        <v>4</v>
      </c>
      <c r="L8225" s="3">
        <v>1.1299999999999999</v>
      </c>
    </row>
    <row r="8226" spans="1:12" x14ac:dyDescent="0.3">
      <c r="A8226" t="s">
        <v>349</v>
      </c>
      <c r="B8226" s="1">
        <v>44427</v>
      </c>
      <c r="C8226" s="1" t="str">
        <f t="shared" si="128"/>
        <v>21231</v>
      </c>
      <c r="D8226" t="s">
        <v>324</v>
      </c>
      <c r="E8226" t="s">
        <v>325</v>
      </c>
      <c r="F8226" t="s">
        <v>326</v>
      </c>
      <c r="I8226" t="s">
        <v>11</v>
      </c>
      <c r="J8226" t="str">
        <f>_xlfn.XLOOKUP(Table1_1[[#This Row],[Analyte]],[1]analyte_order!$B:$B,[1]analyte_order!$C:$C)</f>
        <v>335-67-1</v>
      </c>
      <c r="K8226">
        <f>_xlfn.XLOOKUP(Table1_1[[#This Row],[CAS_rn]],[1]analyte_order!$C:$C,[1]analyte_order!$E:$E)</f>
        <v>5</v>
      </c>
      <c r="L8226" s="3">
        <v>0.23799999999999999</v>
      </c>
    </row>
    <row r="8227" spans="1:12" x14ac:dyDescent="0.3">
      <c r="A8227" t="s">
        <v>349</v>
      </c>
      <c r="B8227" s="1">
        <v>44427</v>
      </c>
      <c r="C8227" s="1" t="str">
        <f t="shared" si="128"/>
        <v>21231</v>
      </c>
      <c r="D8227" t="s">
        <v>324</v>
      </c>
      <c r="E8227" t="s">
        <v>325</v>
      </c>
      <c r="F8227" t="s">
        <v>326</v>
      </c>
      <c r="I8227" t="s">
        <v>12</v>
      </c>
      <c r="J8227" t="str">
        <f>_xlfn.XLOOKUP(Table1_1[[#This Row],[Analyte]],[1]analyte_order!$B:$B,[1]analyte_order!$C:$C)</f>
        <v>375-95-1</v>
      </c>
      <c r="K8227">
        <f>_xlfn.XLOOKUP(Table1_1[[#This Row],[CAS_rn]],[1]analyte_order!$C:$C,[1]analyte_order!$E:$E)</f>
        <v>6</v>
      </c>
      <c r="L8227" s="3">
        <v>0.54800000000000004</v>
      </c>
    </row>
    <row r="8228" spans="1:12" x14ac:dyDescent="0.3">
      <c r="A8228" t="s">
        <v>349</v>
      </c>
      <c r="B8228" s="1">
        <v>44427</v>
      </c>
      <c r="C8228" s="1" t="str">
        <f t="shared" si="128"/>
        <v>21231</v>
      </c>
      <c r="D8228" t="s">
        <v>324</v>
      </c>
      <c r="E8228" t="s">
        <v>325</v>
      </c>
      <c r="F8228" t="s">
        <v>326</v>
      </c>
      <c r="I8228" t="s">
        <v>19</v>
      </c>
      <c r="J8228" t="str">
        <f>_xlfn.XLOOKUP(Table1_1[[#This Row],[Analyte]],[1]analyte_order!$B:$B,[1]analyte_order!$C:$C)</f>
        <v>335-76-2</v>
      </c>
      <c r="K8228">
        <f>_xlfn.XLOOKUP(Table1_1[[#This Row],[CAS_rn]],[1]analyte_order!$C:$C,[1]analyte_order!$E:$E)</f>
        <v>7</v>
      </c>
      <c r="L8228" s="3">
        <v>2.88</v>
      </c>
    </row>
    <row r="8229" spans="1:12" x14ac:dyDescent="0.3">
      <c r="A8229" t="s">
        <v>349</v>
      </c>
      <c r="B8229" s="1">
        <v>44427</v>
      </c>
      <c r="C8229" s="1" t="str">
        <f t="shared" si="128"/>
        <v>21231</v>
      </c>
      <c r="D8229" t="s">
        <v>324</v>
      </c>
      <c r="E8229" t="s">
        <v>325</v>
      </c>
      <c r="F8229" t="s">
        <v>326</v>
      </c>
      <c r="I8229" t="s">
        <v>20</v>
      </c>
      <c r="J8229" t="str">
        <f>_xlfn.XLOOKUP(Table1_1[[#This Row],[Analyte]],[1]analyte_order!$B:$B,[1]analyte_order!$C:$C)</f>
        <v>2058-94-8</v>
      </c>
      <c r="K8229">
        <f>_xlfn.XLOOKUP(Table1_1[[#This Row],[CAS_rn]],[1]analyte_order!$C:$C,[1]analyte_order!$E:$E)</f>
        <v>8</v>
      </c>
      <c r="L8229" s="3">
        <v>5.93</v>
      </c>
    </row>
    <row r="8230" spans="1:12" x14ac:dyDescent="0.3">
      <c r="A8230" t="s">
        <v>349</v>
      </c>
      <c r="B8230" s="1">
        <v>44427</v>
      </c>
      <c r="C8230" s="1" t="str">
        <f t="shared" si="128"/>
        <v>21231</v>
      </c>
      <c r="D8230" t="s">
        <v>324</v>
      </c>
      <c r="E8230" t="s">
        <v>325</v>
      </c>
      <c r="F8230" t="s">
        <v>326</v>
      </c>
      <c r="I8230" t="s">
        <v>21</v>
      </c>
      <c r="J8230" t="str">
        <f>_xlfn.XLOOKUP(Table1_1[[#This Row],[Analyte]],[1]analyte_order!$B:$B,[1]analyte_order!$C:$C)</f>
        <v>307-55-1</v>
      </c>
      <c r="K8230">
        <f>_xlfn.XLOOKUP(Table1_1[[#This Row],[CAS_rn]],[1]analyte_order!$C:$C,[1]analyte_order!$E:$E)</f>
        <v>9</v>
      </c>
      <c r="L8230" s="3">
        <v>9.0399999999999991</v>
      </c>
    </row>
    <row r="8231" spans="1:12" x14ac:dyDescent="0.3">
      <c r="A8231" t="s">
        <v>349</v>
      </c>
      <c r="B8231" s="1">
        <v>44427</v>
      </c>
      <c r="C8231" s="1" t="str">
        <f t="shared" si="128"/>
        <v>21231</v>
      </c>
      <c r="D8231" t="s">
        <v>324</v>
      </c>
      <c r="E8231" t="s">
        <v>325</v>
      </c>
      <c r="F8231" t="s">
        <v>326</v>
      </c>
      <c r="I8231" t="s">
        <v>22</v>
      </c>
      <c r="J8231" t="str">
        <f>_xlfn.XLOOKUP(Table1_1[[#This Row],[Analyte]],[1]analyte_order!$B:$B,[1]analyte_order!$C:$C)</f>
        <v>72629-94-8</v>
      </c>
      <c r="K8231">
        <f>_xlfn.XLOOKUP(Table1_1[[#This Row],[CAS_rn]],[1]analyte_order!$C:$C,[1]analyte_order!$E:$E)</f>
        <v>10</v>
      </c>
      <c r="L8231" s="3">
        <v>6.29</v>
      </c>
    </row>
    <row r="8232" spans="1:12" x14ac:dyDescent="0.3">
      <c r="A8232" t="s">
        <v>349</v>
      </c>
      <c r="B8232" s="1">
        <v>44427</v>
      </c>
      <c r="C8232" s="1" t="str">
        <f t="shared" si="128"/>
        <v>21231</v>
      </c>
      <c r="D8232" t="s">
        <v>324</v>
      </c>
      <c r="E8232" t="s">
        <v>325</v>
      </c>
      <c r="F8232" t="s">
        <v>326</v>
      </c>
      <c r="I8232" t="s">
        <v>23</v>
      </c>
      <c r="J8232" t="str">
        <f>_xlfn.XLOOKUP(Table1_1[[#This Row],[Analyte]],[1]analyte_order!$B:$B,[1]analyte_order!$C:$C)</f>
        <v>376-06-7</v>
      </c>
      <c r="K8232">
        <f>_xlfn.XLOOKUP(Table1_1[[#This Row],[CAS_rn]],[1]analyte_order!$C:$C,[1]analyte_order!$E:$E)</f>
        <v>11</v>
      </c>
      <c r="L8232" s="3">
        <v>4.49</v>
      </c>
    </row>
    <row r="8233" spans="1:12" x14ac:dyDescent="0.3">
      <c r="A8233" t="s">
        <v>349</v>
      </c>
      <c r="B8233" s="1">
        <v>44427</v>
      </c>
      <c r="C8233" s="1" t="str">
        <f t="shared" si="128"/>
        <v>21231</v>
      </c>
      <c r="D8233" t="s">
        <v>324</v>
      </c>
      <c r="E8233" t="s">
        <v>325</v>
      </c>
      <c r="F8233" t="s">
        <v>326</v>
      </c>
      <c r="I8233" t="s">
        <v>24</v>
      </c>
      <c r="J8233" t="str">
        <f>_xlfn.XLOOKUP(Table1_1[[#This Row],[Analyte]],[1]analyte_order!$B:$B,[1]analyte_order!$C:$C)</f>
        <v>67905-19-5</v>
      </c>
      <c r="K8233">
        <f>_xlfn.XLOOKUP(Table1_1[[#This Row],[CAS_rn]],[1]analyte_order!$C:$C,[1]analyte_order!$E:$E)</f>
        <v>12</v>
      </c>
      <c r="L8233" s="3">
        <v>9.1499999999999998E-2</v>
      </c>
    </row>
    <row r="8234" spans="1:12" x14ac:dyDescent="0.3">
      <c r="A8234" t="s">
        <v>349</v>
      </c>
      <c r="B8234" s="1">
        <v>44427</v>
      </c>
      <c r="C8234" s="1" t="str">
        <f t="shared" si="128"/>
        <v>21231</v>
      </c>
      <c r="D8234" t="s">
        <v>324</v>
      </c>
      <c r="E8234" t="s">
        <v>325</v>
      </c>
      <c r="F8234" t="s">
        <v>326</v>
      </c>
      <c r="I8234" t="s">
        <v>13</v>
      </c>
      <c r="J8234" t="str">
        <f>_xlfn.XLOOKUP(Table1_1[[#This Row],[Analyte]],[1]analyte_order!$B:$B,[1]analyte_order!$C:$C)</f>
        <v>375-73-5</v>
      </c>
      <c r="K8234">
        <f>_xlfn.XLOOKUP(Table1_1[[#This Row],[CAS_rn]],[1]analyte_order!$C:$C,[1]analyte_order!$E:$E)</f>
        <v>14</v>
      </c>
      <c r="L8234" s="3">
        <v>6.47</v>
      </c>
    </row>
    <row r="8235" spans="1:12" x14ac:dyDescent="0.3">
      <c r="A8235" t="s">
        <v>349</v>
      </c>
      <c r="B8235" s="1">
        <v>44427</v>
      </c>
      <c r="C8235" s="1" t="str">
        <f t="shared" si="128"/>
        <v>21231</v>
      </c>
      <c r="D8235" t="s">
        <v>324</v>
      </c>
      <c r="E8235" t="s">
        <v>325</v>
      </c>
      <c r="F8235" t="s">
        <v>326</v>
      </c>
      <c r="I8235" t="s">
        <v>14</v>
      </c>
      <c r="J8235" t="str">
        <f>_xlfn.XLOOKUP(Table1_1[[#This Row],[Analyte]],[1]analyte_order!$B:$B,[1]analyte_order!$C:$C)</f>
        <v>2706-91-4</v>
      </c>
      <c r="K8235">
        <f>_xlfn.XLOOKUP(Table1_1[[#This Row],[CAS_rn]],[1]analyte_order!$C:$C,[1]analyte_order!$E:$E)</f>
        <v>15</v>
      </c>
      <c r="L8235" s="3">
        <v>0.22900000000000001</v>
      </c>
    </row>
    <row r="8236" spans="1:12" x14ac:dyDescent="0.3">
      <c r="A8236" t="s">
        <v>349</v>
      </c>
      <c r="B8236" s="1">
        <v>44427</v>
      </c>
      <c r="C8236" s="1" t="str">
        <f t="shared" si="128"/>
        <v>21231</v>
      </c>
      <c r="D8236" t="s">
        <v>324</v>
      </c>
      <c r="E8236" t="s">
        <v>325</v>
      </c>
      <c r="F8236" t="s">
        <v>326</v>
      </c>
      <c r="I8236" t="s">
        <v>15</v>
      </c>
      <c r="J8236" t="str">
        <f>_xlfn.XLOOKUP(Table1_1[[#This Row],[Analyte]],[1]analyte_order!$B:$B,[1]analyte_order!$C:$C)</f>
        <v>355-46-4</v>
      </c>
      <c r="K8236">
        <f>_xlfn.XLOOKUP(Table1_1[[#This Row],[CAS_rn]],[1]analyte_order!$C:$C,[1]analyte_order!$E:$E)</f>
        <v>16</v>
      </c>
      <c r="L8236" s="3">
        <v>17.100000000000001</v>
      </c>
    </row>
    <row r="8237" spans="1:12" x14ac:dyDescent="0.3">
      <c r="A8237" t="s">
        <v>349</v>
      </c>
      <c r="B8237" s="1">
        <v>44427</v>
      </c>
      <c r="C8237" s="1" t="str">
        <f t="shared" si="128"/>
        <v>21231</v>
      </c>
      <c r="D8237" t="s">
        <v>324</v>
      </c>
      <c r="E8237" t="s">
        <v>325</v>
      </c>
      <c r="F8237" t="s">
        <v>326</v>
      </c>
      <c r="I8237" t="s">
        <v>16</v>
      </c>
      <c r="J8237" t="str">
        <f>_xlfn.XLOOKUP(Table1_1[[#This Row],[Analyte]],[1]analyte_order!$B:$B,[1]analyte_order!$C:$C)</f>
        <v>375-92-8</v>
      </c>
      <c r="K8237">
        <f>_xlfn.XLOOKUP(Table1_1[[#This Row],[CAS_rn]],[1]analyte_order!$C:$C,[1]analyte_order!$E:$E)</f>
        <v>17</v>
      </c>
      <c r="L8237" s="3">
        <v>2.0699999999999998</v>
      </c>
    </row>
    <row r="8238" spans="1:12" x14ac:dyDescent="0.3">
      <c r="A8238" t="s">
        <v>349</v>
      </c>
      <c r="B8238" s="1">
        <v>44427</v>
      </c>
      <c r="C8238" s="1" t="str">
        <f t="shared" si="128"/>
        <v>21231</v>
      </c>
      <c r="D8238" t="s">
        <v>324</v>
      </c>
      <c r="E8238" t="s">
        <v>325</v>
      </c>
      <c r="F8238" t="s">
        <v>326</v>
      </c>
      <c r="I8238" t="s">
        <v>17</v>
      </c>
      <c r="J8238" t="str">
        <f>_xlfn.XLOOKUP(Table1_1[[#This Row],[Analyte]],[1]analyte_order!$B:$B,[1]analyte_order!$C:$C)</f>
        <v>1763-23-1</v>
      </c>
      <c r="K8238">
        <f>_xlfn.XLOOKUP(Table1_1[[#This Row],[CAS_rn]],[1]analyte_order!$C:$C,[1]analyte_order!$E:$E)</f>
        <v>18</v>
      </c>
      <c r="L8238" s="3">
        <v>1010</v>
      </c>
    </row>
    <row r="8239" spans="1:12" x14ac:dyDescent="0.3">
      <c r="A8239" t="s">
        <v>349</v>
      </c>
      <c r="B8239" s="1">
        <v>44427</v>
      </c>
      <c r="C8239" s="1" t="str">
        <f t="shared" si="128"/>
        <v>21231</v>
      </c>
      <c r="D8239" t="s">
        <v>324</v>
      </c>
      <c r="E8239" t="s">
        <v>325</v>
      </c>
      <c r="F8239" t="s">
        <v>326</v>
      </c>
      <c r="I8239" t="s">
        <v>25</v>
      </c>
      <c r="J8239" t="str">
        <f>_xlfn.XLOOKUP(Table1_1[[#This Row],[Analyte]],[1]analyte_order!$B:$B,[1]analyte_order!$C:$C)</f>
        <v>68259-12-1</v>
      </c>
      <c r="K8239">
        <f>_xlfn.XLOOKUP(Table1_1[[#This Row],[CAS_rn]],[1]analyte_order!$C:$C,[1]analyte_order!$E:$E)</f>
        <v>19</v>
      </c>
      <c r="L8239" s="3">
        <v>6.58</v>
      </c>
    </row>
    <row r="8240" spans="1:12" x14ac:dyDescent="0.3">
      <c r="A8240" t="s">
        <v>349</v>
      </c>
      <c r="B8240" s="1">
        <v>44427</v>
      </c>
      <c r="C8240" s="1" t="str">
        <f t="shared" si="128"/>
        <v>21231</v>
      </c>
      <c r="D8240" t="s">
        <v>324</v>
      </c>
      <c r="E8240" t="s">
        <v>325</v>
      </c>
      <c r="F8240" t="s">
        <v>326</v>
      </c>
      <c r="I8240" t="s">
        <v>26</v>
      </c>
      <c r="J8240" t="str">
        <f>_xlfn.XLOOKUP(Table1_1[[#This Row],[Analyte]],[1]analyte_order!$B:$B,[1]analyte_order!$C:$C)</f>
        <v>335-77-3</v>
      </c>
      <c r="K8240">
        <f>_xlfn.XLOOKUP(Table1_1[[#This Row],[CAS_rn]],[1]analyte_order!$C:$C,[1]analyte_order!$E:$E)</f>
        <v>20</v>
      </c>
      <c r="L8240" s="3">
        <v>7.48</v>
      </c>
    </row>
    <row r="8241" spans="1:12" x14ac:dyDescent="0.3">
      <c r="A8241" t="s">
        <v>349</v>
      </c>
      <c r="B8241" s="1">
        <v>44427</v>
      </c>
      <c r="C8241" s="1" t="str">
        <f t="shared" si="128"/>
        <v>21231</v>
      </c>
      <c r="D8241" t="s">
        <v>324</v>
      </c>
      <c r="E8241" t="s">
        <v>325</v>
      </c>
      <c r="F8241" t="s">
        <v>326</v>
      </c>
      <c r="I8241" t="s">
        <v>27</v>
      </c>
      <c r="J8241" t="str">
        <f>_xlfn.XLOOKUP(Table1_1[[#This Row],[Analyte]],[1]analyte_order!$B:$B,[1]analyte_order!$C:$C)</f>
        <v>79780-39-5</v>
      </c>
      <c r="K8241">
        <f>_xlfn.XLOOKUP(Table1_1[[#This Row],[CAS_rn]],[1]analyte_order!$C:$C,[1]analyte_order!$E:$E)</f>
        <v>21</v>
      </c>
      <c r="L8241" s="3">
        <v>1.86</v>
      </c>
    </row>
    <row r="8242" spans="1:12" x14ac:dyDescent="0.3">
      <c r="A8242" t="s">
        <v>349</v>
      </c>
      <c r="B8242" s="1">
        <v>44427</v>
      </c>
      <c r="C8242" s="1" t="str">
        <f t="shared" si="128"/>
        <v>21231</v>
      </c>
      <c r="D8242" t="s">
        <v>324</v>
      </c>
      <c r="E8242" t="s">
        <v>325</v>
      </c>
      <c r="F8242" t="s">
        <v>326</v>
      </c>
      <c r="I8242" t="s">
        <v>28</v>
      </c>
      <c r="J8242" t="str">
        <f>_xlfn.XLOOKUP(Table1_1[[#This Row],[Analyte]],[1]analyte_order!$B:$B,[1]analyte_order!$C:$C)</f>
        <v>757124-72-4</v>
      </c>
      <c r="K8242">
        <f>_xlfn.XLOOKUP(Table1_1[[#This Row],[CAS_rn]],[1]analyte_order!$C:$C,[1]analyte_order!$E:$E)</f>
        <v>22</v>
      </c>
      <c r="L8242" s="3">
        <v>0.1145</v>
      </c>
    </row>
    <row r="8243" spans="1:12" x14ac:dyDescent="0.3">
      <c r="A8243" t="s">
        <v>349</v>
      </c>
      <c r="B8243" s="1">
        <v>44427</v>
      </c>
      <c r="C8243" s="1" t="str">
        <f t="shared" si="128"/>
        <v>21231</v>
      </c>
      <c r="D8243" t="s">
        <v>324</v>
      </c>
      <c r="E8243" t="s">
        <v>325</v>
      </c>
      <c r="F8243" t="s">
        <v>326</v>
      </c>
      <c r="I8243" t="s">
        <v>18</v>
      </c>
      <c r="J8243" t="str">
        <f>_xlfn.XLOOKUP(Table1_1[[#This Row],[Analyte]],[1]analyte_order!$B:$B,[1]analyte_order!$C:$C)</f>
        <v>27619-97-2</v>
      </c>
      <c r="K8243">
        <f>_xlfn.XLOOKUP(Table1_1[[#This Row],[CAS_rn]],[1]analyte_order!$C:$C,[1]analyte_order!$E:$E)</f>
        <v>23</v>
      </c>
      <c r="L8243" s="3">
        <v>4.58E-2</v>
      </c>
    </row>
    <row r="8244" spans="1:12" x14ac:dyDescent="0.3">
      <c r="A8244" t="s">
        <v>349</v>
      </c>
      <c r="B8244" s="1">
        <v>44427</v>
      </c>
      <c r="C8244" s="1" t="str">
        <f t="shared" si="128"/>
        <v>21231</v>
      </c>
      <c r="D8244" t="s">
        <v>324</v>
      </c>
      <c r="E8244" t="s">
        <v>325</v>
      </c>
      <c r="F8244" t="s">
        <v>326</v>
      </c>
      <c r="I8244" t="s">
        <v>29</v>
      </c>
      <c r="J8244" t="str">
        <f>_xlfn.XLOOKUP(Table1_1[[#This Row],[Analyte]],[1]analyte_order!$B:$B,[1]analyte_order!$C:$C)</f>
        <v>39108-34-4</v>
      </c>
      <c r="K8244">
        <f>_xlfn.XLOOKUP(Table1_1[[#This Row],[CAS_rn]],[1]analyte_order!$C:$C,[1]analyte_order!$E:$E)</f>
        <v>24</v>
      </c>
      <c r="L8244" s="3">
        <v>4.29</v>
      </c>
    </row>
    <row r="8245" spans="1:12" x14ac:dyDescent="0.3">
      <c r="A8245" t="s">
        <v>349</v>
      </c>
      <c r="B8245" s="1">
        <v>44427</v>
      </c>
      <c r="C8245" s="1" t="str">
        <f t="shared" si="128"/>
        <v>21231</v>
      </c>
      <c r="D8245" t="s">
        <v>324</v>
      </c>
      <c r="E8245" t="s">
        <v>325</v>
      </c>
      <c r="F8245" t="s">
        <v>326</v>
      </c>
      <c r="I8245" t="s">
        <v>30</v>
      </c>
      <c r="J8245" t="str">
        <f>_xlfn.XLOOKUP(Table1_1[[#This Row],[Analyte]],[1]analyte_order!$B:$B,[1]analyte_order!$C:$C)</f>
        <v>120226-60-0</v>
      </c>
      <c r="K8245">
        <f>_xlfn.XLOOKUP(Table1_1[[#This Row],[CAS_rn]],[1]analyte_order!$C:$C,[1]analyte_order!$E:$E)</f>
        <v>25</v>
      </c>
      <c r="L8245" s="3">
        <v>2.77</v>
      </c>
    </row>
    <row r="8246" spans="1:12" x14ac:dyDescent="0.3">
      <c r="A8246" t="s">
        <v>349</v>
      </c>
      <c r="B8246" s="1">
        <v>44427</v>
      </c>
      <c r="C8246" s="1" t="str">
        <f t="shared" si="128"/>
        <v>21231</v>
      </c>
      <c r="D8246" t="s">
        <v>324</v>
      </c>
      <c r="E8246" t="s">
        <v>325</v>
      </c>
      <c r="F8246" t="s">
        <v>326</v>
      </c>
      <c r="I8246" t="s">
        <v>31</v>
      </c>
      <c r="J8246" t="str">
        <f>_xlfn.XLOOKUP(Table1_1[[#This Row],[Analyte]],[1]analyte_order!$B:$B,[1]analyte_order!$C:$C)</f>
        <v>2355-31-9</v>
      </c>
      <c r="K8246">
        <f>_xlfn.XLOOKUP(Table1_1[[#This Row],[CAS_rn]],[1]analyte_order!$C:$C,[1]analyte_order!$E:$E)</f>
        <v>26</v>
      </c>
      <c r="L8246" s="3">
        <v>4.58E-2</v>
      </c>
    </row>
    <row r="8247" spans="1:12" x14ac:dyDescent="0.3">
      <c r="A8247" t="s">
        <v>349</v>
      </c>
      <c r="B8247" s="1">
        <v>44427</v>
      </c>
      <c r="C8247" s="1" t="str">
        <f t="shared" si="128"/>
        <v>21231</v>
      </c>
      <c r="D8247" t="s">
        <v>324</v>
      </c>
      <c r="E8247" t="s">
        <v>325</v>
      </c>
      <c r="F8247" t="s">
        <v>326</v>
      </c>
      <c r="I8247" t="s">
        <v>32</v>
      </c>
      <c r="J8247" t="str">
        <f>_xlfn.XLOOKUP(Table1_1[[#This Row],[Analyte]],[1]analyte_order!$B:$B,[1]analyte_order!$C:$C)</f>
        <v>2991-50-6</v>
      </c>
      <c r="K8247">
        <f>_xlfn.XLOOKUP(Table1_1[[#This Row],[CAS_rn]],[1]analyte_order!$C:$C,[1]analyte_order!$E:$E)</f>
        <v>27</v>
      </c>
      <c r="L8247" s="3">
        <v>4.58E-2</v>
      </c>
    </row>
    <row r="8248" spans="1:12" x14ac:dyDescent="0.3">
      <c r="A8248" t="s">
        <v>349</v>
      </c>
      <c r="B8248" s="1">
        <v>44427</v>
      </c>
      <c r="C8248" s="1" t="str">
        <f t="shared" si="128"/>
        <v>21231</v>
      </c>
      <c r="D8248" t="s">
        <v>324</v>
      </c>
      <c r="E8248" t="s">
        <v>325</v>
      </c>
      <c r="F8248" t="s">
        <v>326</v>
      </c>
      <c r="I8248" t="s">
        <v>33</v>
      </c>
      <c r="J8248" t="str">
        <f>_xlfn.XLOOKUP(Table1_1[[#This Row],[Analyte]],[1]analyte_order!$B:$B,[1]analyte_order!$C:$C)</f>
        <v>754-91-6</v>
      </c>
      <c r="K8248">
        <f>_xlfn.XLOOKUP(Table1_1[[#This Row],[CAS_rn]],[1]analyte_order!$C:$C,[1]analyte_order!$E:$E)</f>
        <v>28</v>
      </c>
      <c r="L8248" s="3">
        <v>6.32</v>
      </c>
    </row>
    <row r="8249" spans="1:12" x14ac:dyDescent="0.3">
      <c r="A8249" t="s">
        <v>349</v>
      </c>
      <c r="B8249" s="1">
        <v>44427</v>
      </c>
      <c r="C8249" s="1" t="str">
        <f t="shared" si="128"/>
        <v>21231</v>
      </c>
      <c r="D8249" t="s">
        <v>324</v>
      </c>
      <c r="E8249" t="s">
        <v>325</v>
      </c>
      <c r="F8249" t="s">
        <v>326</v>
      </c>
      <c r="I8249" t="s">
        <v>34</v>
      </c>
      <c r="J8249" t="str">
        <f>_xlfn.XLOOKUP(Table1_1[[#This Row],[Analyte]],[1]analyte_order!$B:$B,[1]analyte_order!$C:$C)</f>
        <v>2806-24-8</v>
      </c>
      <c r="K8249">
        <f>_xlfn.XLOOKUP(Table1_1[[#This Row],[CAS_rn]],[1]analyte_order!$C:$C,[1]analyte_order!$E:$E)</f>
        <v>29</v>
      </c>
      <c r="L8249" s="3">
        <v>4.58E-2</v>
      </c>
    </row>
    <row r="8250" spans="1:12" x14ac:dyDescent="0.3">
      <c r="A8250" t="s">
        <v>349</v>
      </c>
      <c r="B8250" s="1">
        <v>44427</v>
      </c>
      <c r="C8250" s="1" t="str">
        <f t="shared" si="128"/>
        <v>21231</v>
      </c>
      <c r="D8250" t="s">
        <v>324</v>
      </c>
      <c r="E8250" t="s">
        <v>325</v>
      </c>
      <c r="F8250" t="s">
        <v>326</v>
      </c>
      <c r="I8250" t="s">
        <v>35</v>
      </c>
      <c r="J8250" t="str">
        <f>_xlfn.XLOOKUP(Table1_1[[#This Row],[Analyte]],[1]analyte_order!$B:$B,[1]analyte_order!$C:$C)</f>
        <v>31506-32-8</v>
      </c>
      <c r="K8250">
        <f>_xlfn.XLOOKUP(Table1_1[[#This Row],[CAS_rn]],[1]analyte_order!$C:$C,[1]analyte_order!$E:$E)</f>
        <v>30</v>
      </c>
      <c r="L8250" s="3">
        <v>4.58E-2</v>
      </c>
    </row>
    <row r="8251" spans="1:12" x14ac:dyDescent="0.3">
      <c r="A8251" t="s">
        <v>349</v>
      </c>
      <c r="B8251" s="1">
        <v>44427</v>
      </c>
      <c r="C8251" s="1" t="str">
        <f t="shared" si="128"/>
        <v>21231</v>
      </c>
      <c r="D8251" t="s">
        <v>324</v>
      </c>
      <c r="E8251" t="s">
        <v>325</v>
      </c>
      <c r="F8251" t="s">
        <v>326</v>
      </c>
      <c r="I8251" t="s">
        <v>36</v>
      </c>
      <c r="J8251" t="str">
        <f>_xlfn.XLOOKUP(Table1_1[[#This Row],[Analyte]],[1]analyte_order!$B:$B,[1]analyte_order!$C:$C)</f>
        <v>4151-50-2</v>
      </c>
      <c r="K8251">
        <f>_xlfn.XLOOKUP(Table1_1[[#This Row],[CAS_rn]],[1]analyte_order!$C:$C,[1]analyte_order!$E:$E)</f>
        <v>31</v>
      </c>
      <c r="L8251" s="3">
        <v>4.58E-2</v>
      </c>
    </row>
    <row r="8252" spans="1:12" x14ac:dyDescent="0.3">
      <c r="A8252" t="s">
        <v>349</v>
      </c>
      <c r="B8252" s="1">
        <v>44427</v>
      </c>
      <c r="C8252" s="1" t="str">
        <f t="shared" si="128"/>
        <v>21231</v>
      </c>
      <c r="D8252" t="s">
        <v>324</v>
      </c>
      <c r="E8252" t="s">
        <v>325</v>
      </c>
      <c r="F8252" t="s">
        <v>326</v>
      </c>
      <c r="I8252" t="s">
        <v>37</v>
      </c>
      <c r="J8252" t="str">
        <f>_xlfn.XLOOKUP(Table1_1[[#This Row],[Analyte]],[1]analyte_order!$B:$B,[1]analyte_order!$C:$C)</f>
        <v>13252-13-6</v>
      </c>
      <c r="K8252">
        <f>_xlfn.XLOOKUP(Table1_1[[#This Row],[CAS_rn]],[1]analyte_order!$C:$C,[1]analyte_order!$E:$E)</f>
        <v>34</v>
      </c>
      <c r="L8252" s="3">
        <v>4.58E-2</v>
      </c>
    </row>
    <row r="8253" spans="1:12" x14ac:dyDescent="0.3">
      <c r="A8253" t="s">
        <v>349</v>
      </c>
      <c r="B8253" s="1">
        <v>44427</v>
      </c>
      <c r="C8253" s="1" t="str">
        <f t="shared" si="128"/>
        <v>21231</v>
      </c>
      <c r="D8253" t="s">
        <v>324</v>
      </c>
      <c r="E8253" t="s">
        <v>325</v>
      </c>
      <c r="F8253" t="s">
        <v>326</v>
      </c>
      <c r="I8253" t="s">
        <v>38</v>
      </c>
      <c r="J8253" t="str">
        <f>_xlfn.XLOOKUP(Table1_1[[#This Row],[Analyte]],[1]analyte_order!$B:$B,[1]analyte_order!$C:$C)</f>
        <v>919005-14-4</v>
      </c>
      <c r="K8253">
        <f>_xlfn.XLOOKUP(Table1_1[[#This Row],[CAS_rn]],[1]analyte_order!$C:$C,[1]analyte_order!$E:$E)</f>
        <v>35</v>
      </c>
      <c r="L8253" s="3">
        <v>4.58E-2</v>
      </c>
    </row>
    <row r="8254" spans="1:12" x14ac:dyDescent="0.3">
      <c r="A8254" t="s">
        <v>349</v>
      </c>
      <c r="B8254" s="1">
        <v>44427</v>
      </c>
      <c r="C8254" s="1" t="str">
        <f t="shared" si="128"/>
        <v>21231</v>
      </c>
      <c r="D8254" t="s">
        <v>324</v>
      </c>
      <c r="E8254" t="s">
        <v>325</v>
      </c>
      <c r="F8254" t="s">
        <v>326</v>
      </c>
      <c r="I8254" t="s">
        <v>39</v>
      </c>
      <c r="J8254" t="str">
        <f>_xlfn.XLOOKUP(Table1_1[[#This Row],[Analyte]],[1]analyte_order!$B:$B,[1]analyte_order!$C:$C)</f>
        <v>756426-58-1</v>
      </c>
      <c r="K8254">
        <f>_xlfn.XLOOKUP(Table1_1[[#This Row],[CAS_rn]],[1]analyte_order!$C:$C,[1]analyte_order!$E:$E)</f>
        <v>36</v>
      </c>
      <c r="L8254" s="3">
        <v>4.58E-2</v>
      </c>
    </row>
    <row r="8255" spans="1:12" x14ac:dyDescent="0.3">
      <c r="A8255" t="s">
        <v>349</v>
      </c>
      <c r="B8255" s="1">
        <v>44427</v>
      </c>
      <c r="C8255" s="1" t="str">
        <f t="shared" si="128"/>
        <v>21231</v>
      </c>
      <c r="D8255" t="s">
        <v>324</v>
      </c>
      <c r="E8255" t="s">
        <v>325</v>
      </c>
      <c r="F8255" t="s">
        <v>326</v>
      </c>
      <c r="I8255" t="s">
        <v>40</v>
      </c>
      <c r="J8255" t="str">
        <f>_xlfn.XLOOKUP(Table1_1[[#This Row],[Analyte]],[1]analyte_order!$B:$B,[1]analyte_order!$C:$C)</f>
        <v>763051-92-9</v>
      </c>
      <c r="K8255">
        <f>_xlfn.XLOOKUP(Table1_1[[#This Row],[CAS_rn]],[1]analyte_order!$C:$C,[1]analyte_order!$E:$E)</f>
        <v>37</v>
      </c>
      <c r="L8255" s="3">
        <v>4.58E-2</v>
      </c>
    </row>
    <row r="8256" spans="1:12" x14ac:dyDescent="0.3">
      <c r="A8256" t="s">
        <v>349</v>
      </c>
      <c r="B8256" s="1">
        <v>44427</v>
      </c>
      <c r="C8256" s="1" t="str">
        <f t="shared" si="128"/>
        <v>21231</v>
      </c>
      <c r="D8256" t="s">
        <v>324</v>
      </c>
      <c r="E8256" t="s">
        <v>325</v>
      </c>
      <c r="F8256" t="s">
        <v>326</v>
      </c>
      <c r="I8256" t="s">
        <v>41</v>
      </c>
      <c r="J8256" t="str">
        <f>_xlfn.XLOOKUP(Table1_1[[#This Row],[Analyte]],[1]analyte_order!$B:$B,[1]analyte_order!$C:$C)</f>
        <v>356-02-5</v>
      </c>
      <c r="K8256">
        <f>_xlfn.XLOOKUP(Table1_1[[#This Row],[CAS_rn]],[1]analyte_order!$C:$C,[1]analyte_order!$E:$E)</f>
        <v>38</v>
      </c>
      <c r="L8256" s="3">
        <v>0.45800000000000002</v>
      </c>
    </row>
    <row r="8257" spans="1:12" x14ac:dyDescent="0.3">
      <c r="A8257" t="s">
        <v>349</v>
      </c>
      <c r="B8257" s="1">
        <v>44427</v>
      </c>
      <c r="C8257" s="1" t="str">
        <f t="shared" si="128"/>
        <v>21231</v>
      </c>
      <c r="D8257" t="s">
        <v>324</v>
      </c>
      <c r="E8257" t="s">
        <v>325</v>
      </c>
      <c r="F8257" t="s">
        <v>326</v>
      </c>
      <c r="I8257" t="s">
        <v>42</v>
      </c>
      <c r="J8257" t="str">
        <f>_xlfn.XLOOKUP(Table1_1[[#This Row],[Analyte]],[1]analyte_order!$B:$B,[1]analyte_order!$C:$C)</f>
        <v>914637-49-3</v>
      </c>
      <c r="K8257">
        <f>_xlfn.XLOOKUP(Table1_1[[#This Row],[CAS_rn]],[1]analyte_order!$C:$C,[1]analyte_order!$E:$E)</f>
        <v>39</v>
      </c>
      <c r="L8257" s="3">
        <v>0.27100000000000002</v>
      </c>
    </row>
    <row r="8258" spans="1:12" x14ac:dyDescent="0.3">
      <c r="A8258" t="s">
        <v>349</v>
      </c>
      <c r="B8258" s="1">
        <v>44427</v>
      </c>
      <c r="C8258" s="1" t="str">
        <f t="shared" ref="C8258:C8321" si="129">TEXT(B8258,"yy")&amp;TEXT((B8258-DATEVALUE("1/1/"&amp;TEXT(B8258,"yy"))+1),"000")</f>
        <v>21231</v>
      </c>
      <c r="D8258" t="s">
        <v>324</v>
      </c>
      <c r="E8258" t="s">
        <v>325</v>
      </c>
      <c r="F8258" t="s">
        <v>326</v>
      </c>
      <c r="I8258" t="s">
        <v>43</v>
      </c>
      <c r="J8258" t="str">
        <f>_xlfn.XLOOKUP(Table1_1[[#This Row],[Analyte]],[1]analyte_order!$B:$B,[1]analyte_order!$C:$C)</f>
        <v>812-70-4</v>
      </c>
      <c r="K8258">
        <f>_xlfn.XLOOKUP(Table1_1[[#This Row],[CAS_rn]],[1]analyte_order!$C:$C,[1]analyte_order!$E:$E)</f>
        <v>40</v>
      </c>
      <c r="L8258" s="3">
        <v>1.1200000000000001</v>
      </c>
    </row>
    <row r="8259" spans="1:12" x14ac:dyDescent="0.3">
      <c r="A8259" t="s">
        <v>349</v>
      </c>
      <c r="B8259" s="1">
        <v>44427</v>
      </c>
      <c r="C8259" s="1" t="str">
        <f t="shared" si="129"/>
        <v>21231</v>
      </c>
      <c r="D8259" t="s">
        <v>324</v>
      </c>
      <c r="E8259" t="s">
        <v>325</v>
      </c>
      <c r="F8259" t="s">
        <v>326</v>
      </c>
      <c r="I8259" t="s">
        <v>44</v>
      </c>
      <c r="J8259" t="str">
        <f>_xlfn.XLOOKUP(Table1_1[[#This Row],[Analyte]],[1]analyte_order!$B:$B,[1]analyte_order!$C:$C)</f>
        <v>53826-12-3</v>
      </c>
      <c r="K8259">
        <f>_xlfn.XLOOKUP(Table1_1[[#This Row],[CAS_rn]],[1]analyte_order!$C:$C,[1]analyte_order!$E:$E)</f>
        <v>41</v>
      </c>
      <c r="L8259" s="3">
        <v>0.1145</v>
      </c>
    </row>
    <row r="8260" spans="1:12" x14ac:dyDescent="0.3">
      <c r="A8260" t="s">
        <v>349</v>
      </c>
      <c r="B8260" s="1">
        <v>44427</v>
      </c>
      <c r="C8260" s="1" t="str">
        <f t="shared" si="129"/>
        <v>21231</v>
      </c>
      <c r="D8260" t="s">
        <v>324</v>
      </c>
      <c r="E8260" t="s">
        <v>325</v>
      </c>
      <c r="F8260" t="s">
        <v>326</v>
      </c>
      <c r="I8260" t="s">
        <v>45</v>
      </c>
      <c r="J8260" t="str">
        <f>_xlfn.XLOOKUP(Table1_1[[#This Row],[Analyte]],[1]analyte_order!$B:$B,[1]analyte_order!$C:$C)</f>
        <v>27854-31-5</v>
      </c>
      <c r="K8260">
        <f>_xlfn.XLOOKUP(Table1_1[[#This Row],[CAS_rn]],[1]analyte_order!$C:$C,[1]analyte_order!$E:$E)</f>
        <v>42</v>
      </c>
      <c r="L8260" s="3">
        <v>0.1145</v>
      </c>
    </row>
    <row r="8261" spans="1:12" x14ac:dyDescent="0.3">
      <c r="A8261" t="s">
        <v>349</v>
      </c>
      <c r="B8261" s="1">
        <v>44427</v>
      </c>
      <c r="C8261" s="1" t="str">
        <f t="shared" si="129"/>
        <v>21231</v>
      </c>
      <c r="D8261" t="s">
        <v>324</v>
      </c>
      <c r="E8261" t="s">
        <v>325</v>
      </c>
      <c r="F8261" t="s">
        <v>326</v>
      </c>
      <c r="I8261" t="s">
        <v>46</v>
      </c>
      <c r="J8261" t="str">
        <f>_xlfn.XLOOKUP(Table1_1[[#This Row],[Analyte]],[1]analyte_order!$B:$B,[1]analyte_order!$C:$C)</f>
        <v>53826-13-4</v>
      </c>
      <c r="K8261">
        <f>_xlfn.XLOOKUP(Table1_1[[#This Row],[CAS_rn]],[1]analyte_order!$C:$C,[1]analyte_order!$E:$E)</f>
        <v>43</v>
      </c>
      <c r="L8261" s="3">
        <v>4.58E-2</v>
      </c>
    </row>
    <row r="8262" spans="1:12" x14ac:dyDescent="0.3">
      <c r="A8262" t="s">
        <v>349</v>
      </c>
      <c r="B8262" s="1">
        <v>44427</v>
      </c>
      <c r="C8262" s="1" t="str">
        <f t="shared" si="129"/>
        <v>21231</v>
      </c>
      <c r="D8262" t="s">
        <v>324</v>
      </c>
      <c r="E8262" t="s">
        <v>325</v>
      </c>
      <c r="F8262" t="s">
        <v>326</v>
      </c>
      <c r="I8262" t="s">
        <v>47</v>
      </c>
      <c r="J8262" t="str">
        <f>_xlfn.XLOOKUP(Table1_1[[#This Row],[Analyte]],[1]analyte_order!$B:$B,[1]analyte_order!$C:$C)</f>
        <v>161094-75-3</v>
      </c>
      <c r="K8262">
        <f>_xlfn.XLOOKUP(Table1_1[[#This Row],[CAS_rn]],[1]analyte_order!$C:$C,[1]analyte_order!$E:$E)</f>
        <v>44</v>
      </c>
      <c r="L8262" s="3">
        <v>4.58E-2</v>
      </c>
    </row>
    <row r="8263" spans="1:12" x14ac:dyDescent="0.3">
      <c r="A8263" t="s">
        <v>349</v>
      </c>
      <c r="B8263" s="1">
        <v>44427</v>
      </c>
      <c r="C8263" s="1" t="str">
        <f t="shared" si="129"/>
        <v>21231</v>
      </c>
      <c r="D8263" t="s">
        <v>324</v>
      </c>
      <c r="E8263" t="s">
        <v>325</v>
      </c>
      <c r="F8263" t="s">
        <v>326</v>
      </c>
      <c r="I8263" t="s">
        <v>48</v>
      </c>
      <c r="J8263" t="str">
        <f>_xlfn.XLOOKUP(Table1_1[[#This Row],[Analyte]],[1]analyte_order!$B:$B,[1]analyte_order!$C:$C)</f>
        <v>70887-84-2</v>
      </c>
      <c r="K8263">
        <f>_xlfn.XLOOKUP(Table1_1[[#This Row],[CAS_rn]],[1]analyte_order!$C:$C,[1]analyte_order!$E:$E)</f>
        <v>45</v>
      </c>
      <c r="L8263" s="3">
        <v>4.58E-2</v>
      </c>
    </row>
    <row r="8264" spans="1:12" x14ac:dyDescent="0.3">
      <c r="A8264" t="s">
        <v>349</v>
      </c>
      <c r="B8264" s="1">
        <v>44427</v>
      </c>
      <c r="C8264" s="1" t="str">
        <f t="shared" si="129"/>
        <v>21231</v>
      </c>
      <c r="D8264" t="s">
        <v>324</v>
      </c>
      <c r="E8264" t="s">
        <v>325</v>
      </c>
      <c r="F8264" t="s">
        <v>326</v>
      </c>
      <c r="I8264" t="s">
        <v>49</v>
      </c>
      <c r="J8264" t="str">
        <f>_xlfn.XLOOKUP(Table1_1[[#This Row],[Analyte]],[1]analyte_order!$B:$B,[1]analyte_order!$C:$C)</f>
        <v>57677-95-9</v>
      </c>
      <c r="K8264">
        <f>_xlfn.XLOOKUP(Table1_1[[#This Row],[CAS_rn]],[1]analyte_order!$C:$C,[1]analyte_order!$E:$E)</f>
        <v>46</v>
      </c>
      <c r="L8264" s="3">
        <v>0.1145</v>
      </c>
    </row>
    <row r="8265" spans="1:12" x14ac:dyDescent="0.3">
      <c r="A8265" t="s">
        <v>349</v>
      </c>
      <c r="B8265" s="1">
        <v>44427</v>
      </c>
      <c r="C8265" s="1" t="str">
        <f t="shared" si="129"/>
        <v>21231</v>
      </c>
      <c r="D8265" t="s">
        <v>324</v>
      </c>
      <c r="E8265" t="s">
        <v>325</v>
      </c>
      <c r="F8265" t="s">
        <v>326</v>
      </c>
      <c r="I8265" t="s">
        <v>50</v>
      </c>
      <c r="J8265" t="str">
        <f>_xlfn.XLOOKUP(Table1_1[[#This Row],[Analyte]],[1]analyte_order!$B:$B,[1]analyte_order!$C:$C)</f>
        <v>30334-69-1</v>
      </c>
      <c r="K8265">
        <f>_xlfn.XLOOKUP(Table1_1[[#This Row],[CAS_rn]],[1]analyte_order!$C:$C,[1]analyte_order!$E:$E)</f>
        <v>51</v>
      </c>
      <c r="L8265" s="3">
        <v>5.27</v>
      </c>
    </row>
    <row r="8266" spans="1:12" x14ac:dyDescent="0.3">
      <c r="A8266" t="s">
        <v>349</v>
      </c>
      <c r="B8266" s="1">
        <v>44427</v>
      </c>
      <c r="C8266" s="1" t="str">
        <f t="shared" si="129"/>
        <v>21231</v>
      </c>
      <c r="D8266" t="s">
        <v>324</v>
      </c>
      <c r="E8266" t="s">
        <v>325</v>
      </c>
      <c r="F8266" t="s">
        <v>326</v>
      </c>
      <c r="I8266" t="s">
        <v>51</v>
      </c>
      <c r="J8266" t="str">
        <f>_xlfn.XLOOKUP(Table1_1[[#This Row],[Analyte]],[1]analyte_order!$B:$B,[1]analyte_order!$C:$C)</f>
        <v>41997-13-1</v>
      </c>
      <c r="K8266">
        <f>_xlfn.XLOOKUP(Table1_1[[#This Row],[CAS_rn]],[1]analyte_order!$C:$C,[1]analyte_order!$E:$E)</f>
        <v>52</v>
      </c>
      <c r="L8266" s="3">
        <v>39.299999999999997</v>
      </c>
    </row>
    <row r="8267" spans="1:12" x14ac:dyDescent="0.3">
      <c r="A8267" t="s">
        <v>349</v>
      </c>
      <c r="B8267" s="1">
        <v>44427</v>
      </c>
      <c r="C8267" s="1" t="str">
        <f t="shared" si="129"/>
        <v>21231</v>
      </c>
      <c r="D8267" t="s">
        <v>324</v>
      </c>
      <c r="E8267" t="s">
        <v>325</v>
      </c>
      <c r="F8267" t="s">
        <v>326</v>
      </c>
      <c r="I8267" t="s">
        <v>52</v>
      </c>
      <c r="J8267" t="str">
        <f>_xlfn.XLOOKUP(Table1_1[[#This Row],[Analyte]],[1]analyte_order!$B:$B,[1]analyte_order!$C:$C)</f>
        <v>423-41-6</v>
      </c>
      <c r="K8267">
        <f>_xlfn.XLOOKUP(Table1_1[[#This Row],[CAS_rn]],[1]analyte_order!$C:$C,[1]analyte_order!$E:$E)</f>
        <v>53</v>
      </c>
      <c r="L8267" s="3">
        <v>0.1145</v>
      </c>
    </row>
    <row r="8268" spans="1:12" x14ac:dyDescent="0.3">
      <c r="A8268" t="s">
        <v>349</v>
      </c>
      <c r="B8268" s="1">
        <v>44427</v>
      </c>
      <c r="C8268" s="1" t="str">
        <f t="shared" si="129"/>
        <v>21231</v>
      </c>
      <c r="D8268" t="s">
        <v>324</v>
      </c>
      <c r="E8268" t="s">
        <v>325</v>
      </c>
      <c r="F8268" t="s">
        <v>326</v>
      </c>
      <c r="I8268" t="s">
        <v>53</v>
      </c>
      <c r="J8268" t="str">
        <f>_xlfn.XLOOKUP(Table1_1[[#This Row],[Analyte]],[1]analyte_order!$B:$B,[1]analyte_order!$C:$C)</f>
        <v>777011-38-8</v>
      </c>
      <c r="K8268">
        <f>_xlfn.XLOOKUP(Table1_1[[#This Row],[CAS_rn]],[1]analyte_order!$C:$C,[1]analyte_order!$E:$E)</f>
        <v>54</v>
      </c>
      <c r="L8268" s="3">
        <v>1.51</v>
      </c>
    </row>
    <row r="8269" spans="1:12" x14ac:dyDescent="0.3">
      <c r="A8269" t="s">
        <v>349</v>
      </c>
      <c r="B8269" s="1">
        <v>44427</v>
      </c>
      <c r="C8269" s="1" t="str">
        <f t="shared" si="129"/>
        <v>21231</v>
      </c>
      <c r="D8269" t="s">
        <v>324</v>
      </c>
      <c r="E8269" t="s">
        <v>325</v>
      </c>
      <c r="F8269" t="s">
        <v>326</v>
      </c>
      <c r="I8269" t="s">
        <v>54</v>
      </c>
      <c r="J8269" t="str">
        <f>_xlfn.XLOOKUP(Table1_1[[#This Row],[Analyte]],[1]analyte_order!$B:$B,[1]analyte_order!$C:$C)</f>
        <v>646-83-3</v>
      </c>
      <c r="K8269">
        <f>_xlfn.XLOOKUP(Table1_1[[#This Row],[CAS_rn]],[1]analyte_order!$C:$C,[1]analyte_order!$E:$E)</f>
        <v>55</v>
      </c>
      <c r="L8269" s="3">
        <v>0.22900000000000001</v>
      </c>
    </row>
    <row r="8270" spans="1:12" x14ac:dyDescent="0.3">
      <c r="A8270" t="s">
        <v>349</v>
      </c>
      <c r="B8270" s="1">
        <v>44427</v>
      </c>
      <c r="C8270" s="1" t="str">
        <f t="shared" si="129"/>
        <v>21231</v>
      </c>
      <c r="D8270" t="s">
        <v>324</v>
      </c>
      <c r="E8270" t="s">
        <v>325</v>
      </c>
      <c r="F8270" t="s">
        <v>326</v>
      </c>
      <c r="I8270" t="s">
        <v>55</v>
      </c>
      <c r="J8270" t="str">
        <f>_xlfn.XLOOKUP(Table1_1[[#This Row],[Analyte]],[1]analyte_order!$B:$B,[1]analyte_order!$C:$C)</f>
        <v>678-41-1</v>
      </c>
      <c r="K8270">
        <f>_xlfn.XLOOKUP(Table1_1[[#This Row],[CAS_rn]],[1]analyte_order!$C:$C,[1]analyte_order!$E:$E)</f>
        <v>56</v>
      </c>
      <c r="L8270" s="3">
        <v>9.1499999999999998E-2</v>
      </c>
    </row>
    <row r="8271" spans="1:12" x14ac:dyDescent="0.3">
      <c r="A8271" t="s">
        <v>349</v>
      </c>
      <c r="B8271" s="1">
        <v>44427</v>
      </c>
      <c r="C8271" s="1" t="str">
        <f t="shared" si="129"/>
        <v>21231</v>
      </c>
      <c r="D8271" t="s">
        <v>324</v>
      </c>
      <c r="E8271" t="s">
        <v>325</v>
      </c>
      <c r="F8271" t="s">
        <v>326</v>
      </c>
      <c r="I8271" t="s">
        <v>56</v>
      </c>
      <c r="J8271" t="str">
        <f>_xlfn.XLOOKUP(Table1_1[[#This Row],[Analyte]],[1]analyte_order!$B:$B,[1]analyte_order!$C:$C)</f>
        <v>2965-52-8</v>
      </c>
      <c r="K8271">
        <f>_xlfn.XLOOKUP(Table1_1[[#This Row],[CAS_rn]],[1]analyte_order!$C:$C,[1]analyte_order!$E:$E)</f>
        <v>57</v>
      </c>
      <c r="L8271" s="3">
        <v>9.1499999999999998E-2</v>
      </c>
    </row>
    <row r="8272" spans="1:12" x14ac:dyDescent="0.3">
      <c r="A8272" t="s">
        <v>350</v>
      </c>
      <c r="B8272" s="1">
        <v>44427</v>
      </c>
      <c r="C8272" s="1" t="str">
        <f t="shared" si="129"/>
        <v>21231</v>
      </c>
      <c r="D8272" t="s">
        <v>324</v>
      </c>
      <c r="E8272" t="s">
        <v>325</v>
      </c>
      <c r="F8272" t="s">
        <v>326</v>
      </c>
      <c r="I8272" t="s">
        <v>7</v>
      </c>
      <c r="J8272" t="str">
        <f>_xlfn.XLOOKUP(Table1_1[[#This Row],[Analyte]],[1]analyte_order!$B:$B,[1]analyte_order!$C:$C)</f>
        <v>375-22-4</v>
      </c>
      <c r="K8272">
        <f>_xlfn.XLOOKUP(Table1_1[[#This Row],[CAS_rn]],[1]analyte_order!$C:$C,[1]analyte_order!$E:$E)</f>
        <v>1</v>
      </c>
      <c r="L8272" s="3">
        <v>4.3249999999999997E-2</v>
      </c>
    </row>
    <row r="8273" spans="1:12" x14ac:dyDescent="0.3">
      <c r="A8273" t="s">
        <v>350</v>
      </c>
      <c r="B8273" s="1">
        <v>44427</v>
      </c>
      <c r="C8273" s="1" t="str">
        <f t="shared" si="129"/>
        <v>21231</v>
      </c>
      <c r="D8273" t="s">
        <v>324</v>
      </c>
      <c r="E8273" t="s">
        <v>325</v>
      </c>
      <c r="F8273" t="s">
        <v>326</v>
      </c>
      <c r="I8273" t="s">
        <v>8</v>
      </c>
      <c r="J8273" t="str">
        <f>_xlfn.XLOOKUP(Table1_1[[#This Row],[Analyte]],[1]analyte_order!$B:$B,[1]analyte_order!$C:$C)</f>
        <v>2706-90-3</v>
      </c>
      <c r="K8273">
        <f>_xlfn.XLOOKUP(Table1_1[[#This Row],[CAS_rn]],[1]analyte_order!$C:$C,[1]analyte_order!$E:$E)</f>
        <v>2</v>
      </c>
      <c r="L8273" s="3">
        <v>4.3249999999999997E-2</v>
      </c>
    </row>
    <row r="8274" spans="1:12" x14ac:dyDescent="0.3">
      <c r="A8274" t="s">
        <v>350</v>
      </c>
      <c r="B8274" s="1">
        <v>44427</v>
      </c>
      <c r="C8274" s="1" t="str">
        <f t="shared" si="129"/>
        <v>21231</v>
      </c>
      <c r="D8274" t="s">
        <v>324</v>
      </c>
      <c r="E8274" t="s">
        <v>325</v>
      </c>
      <c r="F8274" t="s">
        <v>326</v>
      </c>
      <c r="I8274" t="s">
        <v>9</v>
      </c>
      <c r="J8274" t="str">
        <f>_xlfn.XLOOKUP(Table1_1[[#This Row],[Analyte]],[1]analyte_order!$B:$B,[1]analyte_order!$C:$C)</f>
        <v>307-24-4</v>
      </c>
      <c r="K8274">
        <f>_xlfn.XLOOKUP(Table1_1[[#This Row],[CAS_rn]],[1]analyte_order!$C:$C,[1]analyte_order!$E:$E)</f>
        <v>3</v>
      </c>
      <c r="L8274" s="3">
        <v>8.6499999999999994E-2</v>
      </c>
    </row>
    <row r="8275" spans="1:12" x14ac:dyDescent="0.3">
      <c r="A8275" t="s">
        <v>350</v>
      </c>
      <c r="B8275" s="1">
        <v>44427</v>
      </c>
      <c r="C8275" s="1" t="str">
        <f t="shared" si="129"/>
        <v>21231</v>
      </c>
      <c r="D8275" t="s">
        <v>324</v>
      </c>
      <c r="E8275" t="s">
        <v>325</v>
      </c>
      <c r="F8275" t="s">
        <v>326</v>
      </c>
      <c r="I8275" t="s">
        <v>10</v>
      </c>
      <c r="J8275" t="str">
        <f>_xlfn.XLOOKUP(Table1_1[[#This Row],[Analyte]],[1]analyte_order!$B:$B,[1]analyte_order!$C:$C)</f>
        <v>375-85-9</v>
      </c>
      <c r="K8275">
        <f>_xlfn.XLOOKUP(Table1_1[[#This Row],[CAS_rn]],[1]analyte_order!$C:$C,[1]analyte_order!$E:$E)</f>
        <v>4</v>
      </c>
      <c r="L8275" s="3">
        <v>8.6499999999999994E-2</v>
      </c>
    </row>
    <row r="8276" spans="1:12" x14ac:dyDescent="0.3">
      <c r="A8276" t="s">
        <v>350</v>
      </c>
      <c r="B8276" s="1">
        <v>44427</v>
      </c>
      <c r="C8276" s="1" t="str">
        <f t="shared" si="129"/>
        <v>21231</v>
      </c>
      <c r="D8276" t="s">
        <v>324</v>
      </c>
      <c r="E8276" t="s">
        <v>325</v>
      </c>
      <c r="F8276" t="s">
        <v>326</v>
      </c>
      <c r="I8276" t="s">
        <v>11</v>
      </c>
      <c r="J8276" t="str">
        <f>_xlfn.XLOOKUP(Table1_1[[#This Row],[Analyte]],[1]analyte_order!$B:$B,[1]analyte_order!$C:$C)</f>
        <v>335-67-1</v>
      </c>
      <c r="K8276">
        <f>_xlfn.XLOOKUP(Table1_1[[#This Row],[CAS_rn]],[1]analyte_order!$C:$C,[1]analyte_order!$E:$E)</f>
        <v>5</v>
      </c>
      <c r="L8276" s="3">
        <v>8.6499999999999994E-2</v>
      </c>
    </row>
    <row r="8277" spans="1:12" x14ac:dyDescent="0.3">
      <c r="A8277" t="s">
        <v>350</v>
      </c>
      <c r="B8277" s="1">
        <v>44427</v>
      </c>
      <c r="C8277" s="1" t="str">
        <f t="shared" si="129"/>
        <v>21231</v>
      </c>
      <c r="D8277" t="s">
        <v>324</v>
      </c>
      <c r="E8277" t="s">
        <v>325</v>
      </c>
      <c r="F8277" t="s">
        <v>326</v>
      </c>
      <c r="I8277" t="s">
        <v>12</v>
      </c>
      <c r="J8277" t="str">
        <f>_xlfn.XLOOKUP(Table1_1[[#This Row],[Analyte]],[1]analyte_order!$B:$B,[1]analyte_order!$C:$C)</f>
        <v>375-95-1</v>
      </c>
      <c r="K8277">
        <f>_xlfn.XLOOKUP(Table1_1[[#This Row],[CAS_rn]],[1]analyte_order!$C:$C,[1]analyte_order!$E:$E)</f>
        <v>6</v>
      </c>
      <c r="L8277" s="3">
        <v>0.26300000000000001</v>
      </c>
    </row>
    <row r="8278" spans="1:12" x14ac:dyDescent="0.3">
      <c r="A8278" t="s">
        <v>350</v>
      </c>
      <c r="B8278" s="1">
        <v>44427</v>
      </c>
      <c r="C8278" s="1" t="str">
        <f t="shared" si="129"/>
        <v>21231</v>
      </c>
      <c r="D8278" t="s">
        <v>324</v>
      </c>
      <c r="E8278" t="s">
        <v>325</v>
      </c>
      <c r="F8278" t="s">
        <v>326</v>
      </c>
      <c r="I8278" t="s">
        <v>19</v>
      </c>
      <c r="J8278" t="str">
        <f>_xlfn.XLOOKUP(Table1_1[[#This Row],[Analyte]],[1]analyte_order!$B:$B,[1]analyte_order!$C:$C)</f>
        <v>335-76-2</v>
      </c>
      <c r="K8278">
        <f>_xlfn.XLOOKUP(Table1_1[[#This Row],[CAS_rn]],[1]analyte_order!$C:$C,[1]analyte_order!$E:$E)</f>
        <v>7</v>
      </c>
      <c r="L8278" s="3">
        <v>2.48</v>
      </c>
    </row>
    <row r="8279" spans="1:12" x14ac:dyDescent="0.3">
      <c r="A8279" t="s">
        <v>350</v>
      </c>
      <c r="B8279" s="1">
        <v>44427</v>
      </c>
      <c r="C8279" s="1" t="str">
        <f t="shared" si="129"/>
        <v>21231</v>
      </c>
      <c r="D8279" t="s">
        <v>324</v>
      </c>
      <c r="E8279" t="s">
        <v>325</v>
      </c>
      <c r="F8279" t="s">
        <v>326</v>
      </c>
      <c r="I8279" t="s">
        <v>20</v>
      </c>
      <c r="J8279" t="str">
        <f>_xlfn.XLOOKUP(Table1_1[[#This Row],[Analyte]],[1]analyte_order!$B:$B,[1]analyte_order!$C:$C)</f>
        <v>2058-94-8</v>
      </c>
      <c r="K8279">
        <f>_xlfn.XLOOKUP(Table1_1[[#This Row],[CAS_rn]],[1]analyte_order!$C:$C,[1]analyte_order!$E:$E)</f>
        <v>8</v>
      </c>
      <c r="L8279" s="3">
        <v>6.08</v>
      </c>
    </row>
    <row r="8280" spans="1:12" x14ac:dyDescent="0.3">
      <c r="A8280" t="s">
        <v>350</v>
      </c>
      <c r="B8280" s="1">
        <v>44427</v>
      </c>
      <c r="C8280" s="1" t="str">
        <f t="shared" si="129"/>
        <v>21231</v>
      </c>
      <c r="D8280" t="s">
        <v>324</v>
      </c>
      <c r="E8280" t="s">
        <v>325</v>
      </c>
      <c r="F8280" t="s">
        <v>326</v>
      </c>
      <c r="I8280" t="s">
        <v>21</v>
      </c>
      <c r="J8280" t="str">
        <f>_xlfn.XLOOKUP(Table1_1[[#This Row],[Analyte]],[1]analyte_order!$B:$B,[1]analyte_order!$C:$C)</f>
        <v>307-55-1</v>
      </c>
      <c r="K8280">
        <f>_xlfn.XLOOKUP(Table1_1[[#This Row],[CAS_rn]],[1]analyte_order!$C:$C,[1]analyte_order!$E:$E)</f>
        <v>9</v>
      </c>
      <c r="L8280" s="3">
        <v>7.67</v>
      </c>
    </row>
    <row r="8281" spans="1:12" x14ac:dyDescent="0.3">
      <c r="A8281" t="s">
        <v>350</v>
      </c>
      <c r="B8281" s="1">
        <v>44427</v>
      </c>
      <c r="C8281" s="1" t="str">
        <f t="shared" si="129"/>
        <v>21231</v>
      </c>
      <c r="D8281" t="s">
        <v>324</v>
      </c>
      <c r="E8281" t="s">
        <v>325</v>
      </c>
      <c r="F8281" t="s">
        <v>326</v>
      </c>
      <c r="I8281" t="s">
        <v>22</v>
      </c>
      <c r="J8281" t="str">
        <f>_xlfn.XLOOKUP(Table1_1[[#This Row],[Analyte]],[1]analyte_order!$B:$B,[1]analyte_order!$C:$C)</f>
        <v>72629-94-8</v>
      </c>
      <c r="K8281">
        <f>_xlfn.XLOOKUP(Table1_1[[#This Row],[CAS_rn]],[1]analyte_order!$C:$C,[1]analyte_order!$E:$E)</f>
        <v>10</v>
      </c>
      <c r="L8281" s="3">
        <v>5.13</v>
      </c>
    </row>
    <row r="8282" spans="1:12" x14ac:dyDescent="0.3">
      <c r="A8282" t="s">
        <v>350</v>
      </c>
      <c r="B8282" s="1">
        <v>44427</v>
      </c>
      <c r="C8282" s="1" t="str">
        <f t="shared" si="129"/>
        <v>21231</v>
      </c>
      <c r="D8282" t="s">
        <v>324</v>
      </c>
      <c r="E8282" t="s">
        <v>325</v>
      </c>
      <c r="F8282" t="s">
        <v>326</v>
      </c>
      <c r="I8282" t="s">
        <v>23</v>
      </c>
      <c r="J8282" t="str">
        <f>_xlfn.XLOOKUP(Table1_1[[#This Row],[Analyte]],[1]analyte_order!$B:$B,[1]analyte_order!$C:$C)</f>
        <v>376-06-7</v>
      </c>
      <c r="K8282">
        <f>_xlfn.XLOOKUP(Table1_1[[#This Row],[CAS_rn]],[1]analyte_order!$C:$C,[1]analyte_order!$E:$E)</f>
        <v>11</v>
      </c>
      <c r="L8282" s="3">
        <v>4.49</v>
      </c>
    </row>
    <row r="8283" spans="1:12" x14ac:dyDescent="0.3">
      <c r="A8283" t="s">
        <v>350</v>
      </c>
      <c r="B8283" s="1">
        <v>44427</v>
      </c>
      <c r="C8283" s="1" t="str">
        <f t="shared" si="129"/>
        <v>21231</v>
      </c>
      <c r="D8283" t="s">
        <v>324</v>
      </c>
      <c r="E8283" t="s">
        <v>325</v>
      </c>
      <c r="F8283" t="s">
        <v>326</v>
      </c>
      <c r="I8283" t="s">
        <v>24</v>
      </c>
      <c r="J8283" t="str">
        <f>_xlfn.XLOOKUP(Table1_1[[#This Row],[Analyte]],[1]analyte_order!$B:$B,[1]analyte_order!$C:$C)</f>
        <v>67905-19-5</v>
      </c>
      <c r="K8283">
        <f>_xlfn.XLOOKUP(Table1_1[[#This Row],[CAS_rn]],[1]analyte_order!$C:$C,[1]analyte_order!$E:$E)</f>
        <v>12</v>
      </c>
      <c r="L8283" s="3">
        <v>8.6499999999999994E-2</v>
      </c>
    </row>
    <row r="8284" spans="1:12" x14ac:dyDescent="0.3">
      <c r="A8284" t="s">
        <v>350</v>
      </c>
      <c r="B8284" s="1">
        <v>44427</v>
      </c>
      <c r="C8284" s="1" t="str">
        <f t="shared" si="129"/>
        <v>21231</v>
      </c>
      <c r="D8284" t="s">
        <v>324</v>
      </c>
      <c r="E8284" t="s">
        <v>325</v>
      </c>
      <c r="F8284" t="s">
        <v>326</v>
      </c>
      <c r="I8284" t="s">
        <v>13</v>
      </c>
      <c r="J8284" t="str">
        <f>_xlfn.XLOOKUP(Table1_1[[#This Row],[Analyte]],[1]analyte_order!$B:$B,[1]analyte_order!$C:$C)</f>
        <v>375-73-5</v>
      </c>
      <c r="K8284">
        <f>_xlfn.XLOOKUP(Table1_1[[#This Row],[CAS_rn]],[1]analyte_order!$C:$C,[1]analyte_order!$E:$E)</f>
        <v>14</v>
      </c>
      <c r="L8284" s="3">
        <v>0.309</v>
      </c>
    </row>
    <row r="8285" spans="1:12" x14ac:dyDescent="0.3">
      <c r="A8285" t="s">
        <v>350</v>
      </c>
      <c r="B8285" s="1">
        <v>44427</v>
      </c>
      <c r="C8285" s="1" t="str">
        <f t="shared" si="129"/>
        <v>21231</v>
      </c>
      <c r="D8285" t="s">
        <v>324</v>
      </c>
      <c r="E8285" t="s">
        <v>325</v>
      </c>
      <c r="F8285" t="s">
        <v>326</v>
      </c>
      <c r="I8285" t="s">
        <v>14</v>
      </c>
      <c r="J8285" t="str">
        <f>_xlfn.XLOOKUP(Table1_1[[#This Row],[Analyte]],[1]analyte_order!$B:$B,[1]analyte_order!$C:$C)</f>
        <v>2706-91-4</v>
      </c>
      <c r="K8285">
        <f>_xlfn.XLOOKUP(Table1_1[[#This Row],[CAS_rn]],[1]analyte_order!$C:$C,[1]analyte_order!$E:$E)</f>
        <v>15</v>
      </c>
      <c r="L8285" s="3">
        <v>0.2165</v>
      </c>
    </row>
    <row r="8286" spans="1:12" x14ac:dyDescent="0.3">
      <c r="A8286" t="s">
        <v>350</v>
      </c>
      <c r="B8286" s="1">
        <v>44427</v>
      </c>
      <c r="C8286" s="1" t="str">
        <f t="shared" si="129"/>
        <v>21231</v>
      </c>
      <c r="D8286" t="s">
        <v>324</v>
      </c>
      <c r="E8286" t="s">
        <v>325</v>
      </c>
      <c r="F8286" t="s">
        <v>326</v>
      </c>
      <c r="I8286" t="s">
        <v>15</v>
      </c>
      <c r="J8286" t="str">
        <f>_xlfn.XLOOKUP(Table1_1[[#This Row],[Analyte]],[1]analyte_order!$B:$B,[1]analyte_order!$C:$C)</f>
        <v>355-46-4</v>
      </c>
      <c r="K8286">
        <f>_xlfn.XLOOKUP(Table1_1[[#This Row],[CAS_rn]],[1]analyte_order!$C:$C,[1]analyte_order!$E:$E)</f>
        <v>16</v>
      </c>
      <c r="L8286" s="3">
        <v>10.8</v>
      </c>
    </row>
    <row r="8287" spans="1:12" x14ac:dyDescent="0.3">
      <c r="A8287" t="s">
        <v>350</v>
      </c>
      <c r="B8287" s="1">
        <v>44427</v>
      </c>
      <c r="C8287" s="1" t="str">
        <f t="shared" si="129"/>
        <v>21231</v>
      </c>
      <c r="D8287" t="s">
        <v>324</v>
      </c>
      <c r="E8287" t="s">
        <v>325</v>
      </c>
      <c r="F8287" t="s">
        <v>326</v>
      </c>
      <c r="I8287" t="s">
        <v>16</v>
      </c>
      <c r="J8287" t="str">
        <f>_xlfn.XLOOKUP(Table1_1[[#This Row],[Analyte]],[1]analyte_order!$B:$B,[1]analyte_order!$C:$C)</f>
        <v>375-92-8</v>
      </c>
      <c r="K8287">
        <f>_xlfn.XLOOKUP(Table1_1[[#This Row],[CAS_rn]],[1]analyte_order!$C:$C,[1]analyte_order!$E:$E)</f>
        <v>17</v>
      </c>
      <c r="L8287" s="3">
        <v>2.2999999999999998</v>
      </c>
    </row>
    <row r="8288" spans="1:12" x14ac:dyDescent="0.3">
      <c r="A8288" t="s">
        <v>350</v>
      </c>
      <c r="B8288" s="1">
        <v>44427</v>
      </c>
      <c r="C8288" s="1" t="str">
        <f t="shared" si="129"/>
        <v>21231</v>
      </c>
      <c r="D8288" t="s">
        <v>324</v>
      </c>
      <c r="E8288" t="s">
        <v>325</v>
      </c>
      <c r="F8288" t="s">
        <v>326</v>
      </c>
      <c r="I8288" t="s">
        <v>17</v>
      </c>
      <c r="J8288" t="str">
        <f>_xlfn.XLOOKUP(Table1_1[[#This Row],[Analyte]],[1]analyte_order!$B:$B,[1]analyte_order!$C:$C)</f>
        <v>1763-23-1</v>
      </c>
      <c r="K8288">
        <f>_xlfn.XLOOKUP(Table1_1[[#This Row],[CAS_rn]],[1]analyte_order!$C:$C,[1]analyte_order!$E:$E)</f>
        <v>18</v>
      </c>
      <c r="L8288" s="3">
        <v>1140</v>
      </c>
    </row>
    <row r="8289" spans="1:12" x14ac:dyDescent="0.3">
      <c r="A8289" t="s">
        <v>350</v>
      </c>
      <c r="B8289" s="1">
        <v>44427</v>
      </c>
      <c r="C8289" s="1" t="str">
        <f t="shared" si="129"/>
        <v>21231</v>
      </c>
      <c r="D8289" t="s">
        <v>324</v>
      </c>
      <c r="E8289" t="s">
        <v>325</v>
      </c>
      <c r="F8289" t="s">
        <v>326</v>
      </c>
      <c r="I8289" t="s">
        <v>25</v>
      </c>
      <c r="J8289" t="str">
        <f>_xlfn.XLOOKUP(Table1_1[[#This Row],[Analyte]],[1]analyte_order!$B:$B,[1]analyte_order!$C:$C)</f>
        <v>68259-12-1</v>
      </c>
      <c r="K8289">
        <f>_xlfn.XLOOKUP(Table1_1[[#This Row],[CAS_rn]],[1]analyte_order!$C:$C,[1]analyte_order!$E:$E)</f>
        <v>19</v>
      </c>
      <c r="L8289" s="3">
        <v>9.2799999999999994</v>
      </c>
    </row>
    <row r="8290" spans="1:12" x14ac:dyDescent="0.3">
      <c r="A8290" t="s">
        <v>350</v>
      </c>
      <c r="B8290" s="1">
        <v>44427</v>
      </c>
      <c r="C8290" s="1" t="str">
        <f t="shared" si="129"/>
        <v>21231</v>
      </c>
      <c r="D8290" t="s">
        <v>324</v>
      </c>
      <c r="E8290" t="s">
        <v>325</v>
      </c>
      <c r="F8290" t="s">
        <v>326</v>
      </c>
      <c r="I8290" t="s">
        <v>26</v>
      </c>
      <c r="J8290" t="str">
        <f>_xlfn.XLOOKUP(Table1_1[[#This Row],[Analyte]],[1]analyte_order!$B:$B,[1]analyte_order!$C:$C)</f>
        <v>335-77-3</v>
      </c>
      <c r="K8290">
        <f>_xlfn.XLOOKUP(Table1_1[[#This Row],[CAS_rn]],[1]analyte_order!$C:$C,[1]analyte_order!$E:$E)</f>
        <v>20</v>
      </c>
      <c r="L8290" s="3">
        <v>11.4</v>
      </c>
    </row>
    <row r="8291" spans="1:12" x14ac:dyDescent="0.3">
      <c r="A8291" t="s">
        <v>350</v>
      </c>
      <c r="B8291" s="1">
        <v>44427</v>
      </c>
      <c r="C8291" s="1" t="str">
        <f t="shared" si="129"/>
        <v>21231</v>
      </c>
      <c r="D8291" t="s">
        <v>324</v>
      </c>
      <c r="E8291" t="s">
        <v>325</v>
      </c>
      <c r="F8291" t="s">
        <v>326</v>
      </c>
      <c r="I8291" t="s">
        <v>27</v>
      </c>
      <c r="J8291" t="str">
        <f>_xlfn.XLOOKUP(Table1_1[[#This Row],[Analyte]],[1]analyte_order!$B:$B,[1]analyte_order!$C:$C)</f>
        <v>79780-39-5</v>
      </c>
      <c r="K8291">
        <f>_xlfn.XLOOKUP(Table1_1[[#This Row],[CAS_rn]],[1]analyte_order!$C:$C,[1]analyte_order!$E:$E)</f>
        <v>21</v>
      </c>
      <c r="L8291" s="3">
        <v>3.15</v>
      </c>
    </row>
    <row r="8292" spans="1:12" x14ac:dyDescent="0.3">
      <c r="A8292" t="s">
        <v>350</v>
      </c>
      <c r="B8292" s="1">
        <v>44427</v>
      </c>
      <c r="C8292" s="1" t="str">
        <f t="shared" si="129"/>
        <v>21231</v>
      </c>
      <c r="D8292" t="s">
        <v>324</v>
      </c>
      <c r="E8292" t="s">
        <v>325</v>
      </c>
      <c r="F8292" t="s">
        <v>326</v>
      </c>
      <c r="I8292" t="s">
        <v>28</v>
      </c>
      <c r="J8292" t="str">
        <f>_xlfn.XLOOKUP(Table1_1[[#This Row],[Analyte]],[1]analyte_order!$B:$B,[1]analyte_order!$C:$C)</f>
        <v>757124-72-4</v>
      </c>
      <c r="K8292">
        <f>_xlfn.XLOOKUP(Table1_1[[#This Row],[CAS_rn]],[1]analyte_order!$C:$C,[1]analyte_order!$E:$E)</f>
        <v>22</v>
      </c>
      <c r="L8292" s="3">
        <v>0.108</v>
      </c>
    </row>
    <row r="8293" spans="1:12" x14ac:dyDescent="0.3">
      <c r="A8293" t="s">
        <v>350</v>
      </c>
      <c r="B8293" s="1">
        <v>44427</v>
      </c>
      <c r="C8293" s="1" t="str">
        <f t="shared" si="129"/>
        <v>21231</v>
      </c>
      <c r="D8293" t="s">
        <v>324</v>
      </c>
      <c r="E8293" t="s">
        <v>325</v>
      </c>
      <c r="F8293" t="s">
        <v>326</v>
      </c>
      <c r="I8293" t="s">
        <v>18</v>
      </c>
      <c r="J8293" t="str">
        <f>_xlfn.XLOOKUP(Table1_1[[#This Row],[Analyte]],[1]analyte_order!$B:$B,[1]analyte_order!$C:$C)</f>
        <v>27619-97-2</v>
      </c>
      <c r="K8293">
        <f>_xlfn.XLOOKUP(Table1_1[[#This Row],[CAS_rn]],[1]analyte_order!$C:$C,[1]analyte_order!$E:$E)</f>
        <v>23</v>
      </c>
      <c r="L8293" s="3">
        <v>4.3249999999999997E-2</v>
      </c>
    </row>
    <row r="8294" spans="1:12" x14ac:dyDescent="0.3">
      <c r="A8294" t="s">
        <v>350</v>
      </c>
      <c r="B8294" s="1">
        <v>44427</v>
      </c>
      <c r="C8294" s="1" t="str">
        <f t="shared" si="129"/>
        <v>21231</v>
      </c>
      <c r="D8294" t="s">
        <v>324</v>
      </c>
      <c r="E8294" t="s">
        <v>325</v>
      </c>
      <c r="F8294" t="s">
        <v>326</v>
      </c>
      <c r="I8294" t="s">
        <v>29</v>
      </c>
      <c r="J8294" t="str">
        <f>_xlfn.XLOOKUP(Table1_1[[#This Row],[Analyte]],[1]analyte_order!$B:$B,[1]analyte_order!$C:$C)</f>
        <v>39108-34-4</v>
      </c>
      <c r="K8294">
        <f>_xlfn.XLOOKUP(Table1_1[[#This Row],[CAS_rn]],[1]analyte_order!$C:$C,[1]analyte_order!$E:$E)</f>
        <v>24</v>
      </c>
      <c r="L8294" s="3">
        <v>2.77</v>
      </c>
    </row>
    <row r="8295" spans="1:12" x14ac:dyDescent="0.3">
      <c r="A8295" t="s">
        <v>350</v>
      </c>
      <c r="B8295" s="1">
        <v>44427</v>
      </c>
      <c r="C8295" s="1" t="str">
        <f t="shared" si="129"/>
        <v>21231</v>
      </c>
      <c r="D8295" t="s">
        <v>324</v>
      </c>
      <c r="E8295" t="s">
        <v>325</v>
      </c>
      <c r="F8295" t="s">
        <v>326</v>
      </c>
      <c r="I8295" t="s">
        <v>30</v>
      </c>
      <c r="J8295" t="str">
        <f>_xlfn.XLOOKUP(Table1_1[[#This Row],[Analyte]],[1]analyte_order!$B:$B,[1]analyte_order!$C:$C)</f>
        <v>120226-60-0</v>
      </c>
      <c r="K8295">
        <f>_xlfn.XLOOKUP(Table1_1[[#This Row],[CAS_rn]],[1]analyte_order!$C:$C,[1]analyte_order!$E:$E)</f>
        <v>25</v>
      </c>
      <c r="L8295" s="3">
        <v>3.44</v>
      </c>
    </row>
    <row r="8296" spans="1:12" x14ac:dyDescent="0.3">
      <c r="A8296" t="s">
        <v>350</v>
      </c>
      <c r="B8296" s="1">
        <v>44427</v>
      </c>
      <c r="C8296" s="1" t="str">
        <f t="shared" si="129"/>
        <v>21231</v>
      </c>
      <c r="D8296" t="s">
        <v>324</v>
      </c>
      <c r="E8296" t="s">
        <v>325</v>
      </c>
      <c r="F8296" t="s">
        <v>326</v>
      </c>
      <c r="I8296" t="s">
        <v>31</v>
      </c>
      <c r="J8296" t="str">
        <f>_xlfn.XLOOKUP(Table1_1[[#This Row],[Analyte]],[1]analyte_order!$B:$B,[1]analyte_order!$C:$C)</f>
        <v>2355-31-9</v>
      </c>
      <c r="K8296">
        <f>_xlfn.XLOOKUP(Table1_1[[#This Row],[CAS_rn]],[1]analyte_order!$C:$C,[1]analyte_order!$E:$E)</f>
        <v>26</v>
      </c>
      <c r="L8296" s="3">
        <v>4.3249999999999997E-2</v>
      </c>
    </row>
    <row r="8297" spans="1:12" x14ac:dyDescent="0.3">
      <c r="A8297" t="s">
        <v>350</v>
      </c>
      <c r="B8297" s="1">
        <v>44427</v>
      </c>
      <c r="C8297" s="1" t="str">
        <f t="shared" si="129"/>
        <v>21231</v>
      </c>
      <c r="D8297" t="s">
        <v>324</v>
      </c>
      <c r="E8297" t="s">
        <v>325</v>
      </c>
      <c r="F8297" t="s">
        <v>326</v>
      </c>
      <c r="I8297" t="s">
        <v>32</v>
      </c>
      <c r="J8297" t="str">
        <f>_xlfn.XLOOKUP(Table1_1[[#This Row],[Analyte]],[1]analyte_order!$B:$B,[1]analyte_order!$C:$C)</f>
        <v>2991-50-6</v>
      </c>
      <c r="K8297">
        <f>_xlfn.XLOOKUP(Table1_1[[#This Row],[CAS_rn]],[1]analyte_order!$C:$C,[1]analyte_order!$E:$E)</f>
        <v>27</v>
      </c>
      <c r="L8297" s="3">
        <v>4.3249999999999997E-2</v>
      </c>
    </row>
    <row r="8298" spans="1:12" x14ac:dyDescent="0.3">
      <c r="A8298" t="s">
        <v>350</v>
      </c>
      <c r="B8298" s="1">
        <v>44427</v>
      </c>
      <c r="C8298" s="1" t="str">
        <f t="shared" si="129"/>
        <v>21231</v>
      </c>
      <c r="D8298" t="s">
        <v>324</v>
      </c>
      <c r="E8298" t="s">
        <v>325</v>
      </c>
      <c r="F8298" t="s">
        <v>326</v>
      </c>
      <c r="I8298" t="s">
        <v>33</v>
      </c>
      <c r="J8298" t="str">
        <f>_xlfn.XLOOKUP(Table1_1[[#This Row],[Analyte]],[1]analyte_order!$B:$B,[1]analyte_order!$C:$C)</f>
        <v>754-91-6</v>
      </c>
      <c r="K8298">
        <f>_xlfn.XLOOKUP(Table1_1[[#This Row],[CAS_rn]],[1]analyte_order!$C:$C,[1]analyte_order!$E:$E)</f>
        <v>28</v>
      </c>
      <c r="L8298" s="3">
        <v>5.5</v>
      </c>
    </row>
    <row r="8299" spans="1:12" x14ac:dyDescent="0.3">
      <c r="A8299" t="s">
        <v>350</v>
      </c>
      <c r="B8299" s="1">
        <v>44427</v>
      </c>
      <c r="C8299" s="1" t="str">
        <f t="shared" si="129"/>
        <v>21231</v>
      </c>
      <c r="D8299" t="s">
        <v>324</v>
      </c>
      <c r="E8299" t="s">
        <v>325</v>
      </c>
      <c r="F8299" t="s">
        <v>326</v>
      </c>
      <c r="I8299" t="s">
        <v>34</v>
      </c>
      <c r="J8299" t="str">
        <f>_xlfn.XLOOKUP(Table1_1[[#This Row],[Analyte]],[1]analyte_order!$B:$B,[1]analyte_order!$C:$C)</f>
        <v>2806-24-8</v>
      </c>
      <c r="K8299">
        <f>_xlfn.XLOOKUP(Table1_1[[#This Row],[CAS_rn]],[1]analyte_order!$C:$C,[1]analyte_order!$E:$E)</f>
        <v>29</v>
      </c>
      <c r="L8299" s="3">
        <v>4.3249999999999997E-2</v>
      </c>
    </row>
    <row r="8300" spans="1:12" x14ac:dyDescent="0.3">
      <c r="A8300" t="s">
        <v>350</v>
      </c>
      <c r="B8300" s="1">
        <v>44427</v>
      </c>
      <c r="C8300" s="1" t="str">
        <f t="shared" si="129"/>
        <v>21231</v>
      </c>
      <c r="D8300" t="s">
        <v>324</v>
      </c>
      <c r="E8300" t="s">
        <v>325</v>
      </c>
      <c r="F8300" t="s">
        <v>326</v>
      </c>
      <c r="I8300" t="s">
        <v>35</v>
      </c>
      <c r="J8300" t="str">
        <f>_xlfn.XLOOKUP(Table1_1[[#This Row],[Analyte]],[1]analyte_order!$B:$B,[1]analyte_order!$C:$C)</f>
        <v>31506-32-8</v>
      </c>
      <c r="K8300">
        <f>_xlfn.XLOOKUP(Table1_1[[#This Row],[CAS_rn]],[1]analyte_order!$C:$C,[1]analyte_order!$E:$E)</f>
        <v>30</v>
      </c>
      <c r="L8300" s="3">
        <v>4.3249999999999997E-2</v>
      </c>
    </row>
    <row r="8301" spans="1:12" x14ac:dyDescent="0.3">
      <c r="A8301" t="s">
        <v>350</v>
      </c>
      <c r="B8301" s="1">
        <v>44427</v>
      </c>
      <c r="C8301" s="1" t="str">
        <f t="shared" si="129"/>
        <v>21231</v>
      </c>
      <c r="D8301" t="s">
        <v>324</v>
      </c>
      <c r="E8301" t="s">
        <v>325</v>
      </c>
      <c r="F8301" t="s">
        <v>326</v>
      </c>
      <c r="I8301" t="s">
        <v>36</v>
      </c>
      <c r="J8301" t="str">
        <f>_xlfn.XLOOKUP(Table1_1[[#This Row],[Analyte]],[1]analyte_order!$B:$B,[1]analyte_order!$C:$C)</f>
        <v>4151-50-2</v>
      </c>
      <c r="K8301">
        <f>_xlfn.XLOOKUP(Table1_1[[#This Row],[CAS_rn]],[1]analyte_order!$C:$C,[1]analyte_order!$E:$E)</f>
        <v>31</v>
      </c>
      <c r="L8301" s="3">
        <v>4.3249999999999997E-2</v>
      </c>
    </row>
    <row r="8302" spans="1:12" x14ac:dyDescent="0.3">
      <c r="A8302" t="s">
        <v>350</v>
      </c>
      <c r="B8302" s="1">
        <v>44427</v>
      </c>
      <c r="C8302" s="1" t="str">
        <f t="shared" si="129"/>
        <v>21231</v>
      </c>
      <c r="D8302" t="s">
        <v>324</v>
      </c>
      <c r="E8302" t="s">
        <v>325</v>
      </c>
      <c r="F8302" t="s">
        <v>326</v>
      </c>
      <c r="I8302" t="s">
        <v>37</v>
      </c>
      <c r="J8302" t="str">
        <f>_xlfn.XLOOKUP(Table1_1[[#This Row],[Analyte]],[1]analyte_order!$B:$B,[1]analyte_order!$C:$C)</f>
        <v>13252-13-6</v>
      </c>
      <c r="K8302">
        <f>_xlfn.XLOOKUP(Table1_1[[#This Row],[CAS_rn]],[1]analyte_order!$C:$C,[1]analyte_order!$E:$E)</f>
        <v>34</v>
      </c>
      <c r="L8302" s="3">
        <v>4.3249999999999997E-2</v>
      </c>
    </row>
    <row r="8303" spans="1:12" x14ac:dyDescent="0.3">
      <c r="A8303" t="s">
        <v>350</v>
      </c>
      <c r="B8303" s="1">
        <v>44427</v>
      </c>
      <c r="C8303" s="1" t="str">
        <f t="shared" si="129"/>
        <v>21231</v>
      </c>
      <c r="D8303" t="s">
        <v>324</v>
      </c>
      <c r="E8303" t="s">
        <v>325</v>
      </c>
      <c r="F8303" t="s">
        <v>326</v>
      </c>
      <c r="I8303" t="s">
        <v>38</v>
      </c>
      <c r="J8303" t="str">
        <f>_xlfn.XLOOKUP(Table1_1[[#This Row],[Analyte]],[1]analyte_order!$B:$B,[1]analyte_order!$C:$C)</f>
        <v>919005-14-4</v>
      </c>
      <c r="K8303">
        <f>_xlfn.XLOOKUP(Table1_1[[#This Row],[CAS_rn]],[1]analyte_order!$C:$C,[1]analyte_order!$E:$E)</f>
        <v>35</v>
      </c>
      <c r="L8303" s="3">
        <v>4.3249999999999997E-2</v>
      </c>
    </row>
    <row r="8304" spans="1:12" x14ac:dyDescent="0.3">
      <c r="A8304" t="s">
        <v>350</v>
      </c>
      <c r="B8304" s="1">
        <v>44427</v>
      </c>
      <c r="C8304" s="1" t="str">
        <f t="shared" si="129"/>
        <v>21231</v>
      </c>
      <c r="D8304" t="s">
        <v>324</v>
      </c>
      <c r="E8304" t="s">
        <v>325</v>
      </c>
      <c r="F8304" t="s">
        <v>326</v>
      </c>
      <c r="I8304" t="s">
        <v>39</v>
      </c>
      <c r="J8304" t="str">
        <f>_xlfn.XLOOKUP(Table1_1[[#This Row],[Analyte]],[1]analyte_order!$B:$B,[1]analyte_order!$C:$C)</f>
        <v>756426-58-1</v>
      </c>
      <c r="K8304">
        <f>_xlfn.XLOOKUP(Table1_1[[#This Row],[CAS_rn]],[1]analyte_order!$C:$C,[1]analyte_order!$E:$E)</f>
        <v>36</v>
      </c>
      <c r="L8304" s="3">
        <v>4.3249999999999997E-2</v>
      </c>
    </row>
    <row r="8305" spans="1:12" x14ac:dyDescent="0.3">
      <c r="A8305" t="s">
        <v>350</v>
      </c>
      <c r="B8305" s="1">
        <v>44427</v>
      </c>
      <c r="C8305" s="1" t="str">
        <f t="shared" si="129"/>
        <v>21231</v>
      </c>
      <c r="D8305" t="s">
        <v>324</v>
      </c>
      <c r="E8305" t="s">
        <v>325</v>
      </c>
      <c r="F8305" t="s">
        <v>326</v>
      </c>
      <c r="I8305" t="s">
        <v>40</v>
      </c>
      <c r="J8305" t="str">
        <f>_xlfn.XLOOKUP(Table1_1[[#This Row],[Analyte]],[1]analyte_order!$B:$B,[1]analyte_order!$C:$C)</f>
        <v>763051-92-9</v>
      </c>
      <c r="K8305">
        <f>_xlfn.XLOOKUP(Table1_1[[#This Row],[CAS_rn]],[1]analyte_order!$C:$C,[1]analyte_order!$E:$E)</f>
        <v>37</v>
      </c>
      <c r="L8305" s="3">
        <v>4.3249999999999997E-2</v>
      </c>
    </row>
    <row r="8306" spans="1:12" x14ac:dyDescent="0.3">
      <c r="A8306" t="s">
        <v>350</v>
      </c>
      <c r="B8306" s="1">
        <v>44427</v>
      </c>
      <c r="C8306" s="1" t="str">
        <f t="shared" si="129"/>
        <v>21231</v>
      </c>
      <c r="D8306" t="s">
        <v>324</v>
      </c>
      <c r="E8306" t="s">
        <v>325</v>
      </c>
      <c r="F8306" t="s">
        <v>326</v>
      </c>
      <c r="I8306" t="s">
        <v>41</v>
      </c>
      <c r="J8306" t="str">
        <f>_xlfn.XLOOKUP(Table1_1[[#This Row],[Analyte]],[1]analyte_order!$B:$B,[1]analyte_order!$C:$C)</f>
        <v>356-02-5</v>
      </c>
      <c r="K8306">
        <f>_xlfn.XLOOKUP(Table1_1[[#This Row],[CAS_rn]],[1]analyte_order!$C:$C,[1]analyte_order!$E:$E)</f>
        <v>38</v>
      </c>
      <c r="L8306" s="3">
        <v>0.4325</v>
      </c>
    </row>
    <row r="8307" spans="1:12" x14ac:dyDescent="0.3">
      <c r="A8307" t="s">
        <v>350</v>
      </c>
      <c r="B8307" s="1">
        <v>44427</v>
      </c>
      <c r="C8307" s="1" t="str">
        <f t="shared" si="129"/>
        <v>21231</v>
      </c>
      <c r="D8307" t="s">
        <v>324</v>
      </c>
      <c r="E8307" t="s">
        <v>325</v>
      </c>
      <c r="F8307" t="s">
        <v>326</v>
      </c>
      <c r="I8307" t="s">
        <v>42</v>
      </c>
      <c r="J8307" t="str">
        <f>_xlfn.XLOOKUP(Table1_1[[#This Row],[Analyte]],[1]analyte_order!$B:$B,[1]analyte_order!$C:$C)</f>
        <v>914637-49-3</v>
      </c>
      <c r="K8307">
        <f>_xlfn.XLOOKUP(Table1_1[[#This Row],[CAS_rn]],[1]analyte_order!$C:$C,[1]analyte_order!$E:$E)</f>
        <v>39</v>
      </c>
      <c r="L8307" s="3">
        <v>0.42599999999999999</v>
      </c>
    </row>
    <row r="8308" spans="1:12" x14ac:dyDescent="0.3">
      <c r="A8308" t="s">
        <v>350</v>
      </c>
      <c r="B8308" s="1">
        <v>44427</v>
      </c>
      <c r="C8308" s="1" t="str">
        <f t="shared" si="129"/>
        <v>21231</v>
      </c>
      <c r="D8308" t="s">
        <v>324</v>
      </c>
      <c r="E8308" t="s">
        <v>325</v>
      </c>
      <c r="F8308" t="s">
        <v>326</v>
      </c>
      <c r="I8308" t="s">
        <v>43</v>
      </c>
      <c r="J8308" t="str">
        <f>_xlfn.XLOOKUP(Table1_1[[#This Row],[Analyte]],[1]analyte_order!$B:$B,[1]analyte_order!$C:$C)</f>
        <v>812-70-4</v>
      </c>
      <c r="K8308">
        <f>_xlfn.XLOOKUP(Table1_1[[#This Row],[CAS_rn]],[1]analyte_order!$C:$C,[1]analyte_order!$E:$E)</f>
        <v>40</v>
      </c>
      <c r="L8308" s="3">
        <v>1.1299999999999999</v>
      </c>
    </row>
    <row r="8309" spans="1:12" x14ac:dyDescent="0.3">
      <c r="A8309" t="s">
        <v>350</v>
      </c>
      <c r="B8309" s="1">
        <v>44427</v>
      </c>
      <c r="C8309" s="1" t="str">
        <f t="shared" si="129"/>
        <v>21231</v>
      </c>
      <c r="D8309" t="s">
        <v>324</v>
      </c>
      <c r="E8309" t="s">
        <v>325</v>
      </c>
      <c r="F8309" t="s">
        <v>326</v>
      </c>
      <c r="I8309" t="s">
        <v>44</v>
      </c>
      <c r="J8309" t="str">
        <f>_xlfn.XLOOKUP(Table1_1[[#This Row],[Analyte]],[1]analyte_order!$B:$B,[1]analyte_order!$C:$C)</f>
        <v>53826-12-3</v>
      </c>
      <c r="K8309">
        <f>_xlfn.XLOOKUP(Table1_1[[#This Row],[CAS_rn]],[1]analyte_order!$C:$C,[1]analyte_order!$E:$E)</f>
        <v>41</v>
      </c>
      <c r="L8309" s="3">
        <v>0.108</v>
      </c>
    </row>
    <row r="8310" spans="1:12" x14ac:dyDescent="0.3">
      <c r="A8310" t="s">
        <v>350</v>
      </c>
      <c r="B8310" s="1">
        <v>44427</v>
      </c>
      <c r="C8310" s="1" t="str">
        <f t="shared" si="129"/>
        <v>21231</v>
      </c>
      <c r="D8310" t="s">
        <v>324</v>
      </c>
      <c r="E8310" t="s">
        <v>325</v>
      </c>
      <c r="F8310" t="s">
        <v>326</v>
      </c>
      <c r="I8310" t="s">
        <v>45</v>
      </c>
      <c r="J8310" t="str">
        <f>_xlfn.XLOOKUP(Table1_1[[#This Row],[Analyte]],[1]analyte_order!$B:$B,[1]analyte_order!$C:$C)</f>
        <v>27854-31-5</v>
      </c>
      <c r="K8310">
        <f>_xlfn.XLOOKUP(Table1_1[[#This Row],[CAS_rn]],[1]analyte_order!$C:$C,[1]analyte_order!$E:$E)</f>
        <v>42</v>
      </c>
      <c r="L8310" s="3">
        <v>0.108</v>
      </c>
    </row>
    <row r="8311" spans="1:12" x14ac:dyDescent="0.3">
      <c r="A8311" t="s">
        <v>350</v>
      </c>
      <c r="B8311" s="1">
        <v>44427</v>
      </c>
      <c r="C8311" s="1" t="str">
        <f t="shared" si="129"/>
        <v>21231</v>
      </c>
      <c r="D8311" t="s">
        <v>324</v>
      </c>
      <c r="E8311" t="s">
        <v>325</v>
      </c>
      <c r="F8311" t="s">
        <v>326</v>
      </c>
      <c r="I8311" t="s">
        <v>46</v>
      </c>
      <c r="J8311" t="str">
        <f>_xlfn.XLOOKUP(Table1_1[[#This Row],[Analyte]],[1]analyte_order!$B:$B,[1]analyte_order!$C:$C)</f>
        <v>53826-13-4</v>
      </c>
      <c r="K8311">
        <f>_xlfn.XLOOKUP(Table1_1[[#This Row],[CAS_rn]],[1]analyte_order!$C:$C,[1]analyte_order!$E:$E)</f>
        <v>43</v>
      </c>
      <c r="L8311" s="3">
        <v>4.3249999999999997E-2</v>
      </c>
    </row>
    <row r="8312" spans="1:12" x14ac:dyDescent="0.3">
      <c r="A8312" t="s">
        <v>350</v>
      </c>
      <c r="B8312" s="1">
        <v>44427</v>
      </c>
      <c r="C8312" s="1" t="str">
        <f t="shared" si="129"/>
        <v>21231</v>
      </c>
      <c r="D8312" t="s">
        <v>324</v>
      </c>
      <c r="E8312" t="s">
        <v>325</v>
      </c>
      <c r="F8312" t="s">
        <v>326</v>
      </c>
      <c r="I8312" t="s">
        <v>47</v>
      </c>
      <c r="J8312" t="str">
        <f>_xlfn.XLOOKUP(Table1_1[[#This Row],[Analyte]],[1]analyte_order!$B:$B,[1]analyte_order!$C:$C)</f>
        <v>161094-75-3</v>
      </c>
      <c r="K8312">
        <f>_xlfn.XLOOKUP(Table1_1[[#This Row],[CAS_rn]],[1]analyte_order!$C:$C,[1]analyte_order!$E:$E)</f>
        <v>44</v>
      </c>
      <c r="L8312" s="3">
        <v>4.3249999999999997E-2</v>
      </c>
    </row>
    <row r="8313" spans="1:12" x14ac:dyDescent="0.3">
      <c r="A8313" t="s">
        <v>350</v>
      </c>
      <c r="B8313" s="1">
        <v>44427</v>
      </c>
      <c r="C8313" s="1" t="str">
        <f t="shared" si="129"/>
        <v>21231</v>
      </c>
      <c r="D8313" t="s">
        <v>324</v>
      </c>
      <c r="E8313" t="s">
        <v>325</v>
      </c>
      <c r="F8313" t="s">
        <v>326</v>
      </c>
      <c r="I8313" t="s">
        <v>48</v>
      </c>
      <c r="J8313" t="str">
        <f>_xlfn.XLOOKUP(Table1_1[[#This Row],[Analyte]],[1]analyte_order!$B:$B,[1]analyte_order!$C:$C)</f>
        <v>70887-84-2</v>
      </c>
      <c r="K8313">
        <f>_xlfn.XLOOKUP(Table1_1[[#This Row],[CAS_rn]],[1]analyte_order!$C:$C,[1]analyte_order!$E:$E)</f>
        <v>45</v>
      </c>
      <c r="L8313" s="3">
        <v>4.3249999999999997E-2</v>
      </c>
    </row>
    <row r="8314" spans="1:12" x14ac:dyDescent="0.3">
      <c r="A8314" t="s">
        <v>350</v>
      </c>
      <c r="B8314" s="1">
        <v>44427</v>
      </c>
      <c r="C8314" s="1" t="str">
        <f t="shared" si="129"/>
        <v>21231</v>
      </c>
      <c r="D8314" t="s">
        <v>324</v>
      </c>
      <c r="E8314" t="s">
        <v>325</v>
      </c>
      <c r="F8314" t="s">
        <v>326</v>
      </c>
      <c r="I8314" t="s">
        <v>49</v>
      </c>
      <c r="J8314" t="str">
        <f>_xlfn.XLOOKUP(Table1_1[[#This Row],[Analyte]],[1]analyte_order!$B:$B,[1]analyte_order!$C:$C)</f>
        <v>57677-95-9</v>
      </c>
      <c r="K8314">
        <f>_xlfn.XLOOKUP(Table1_1[[#This Row],[CAS_rn]],[1]analyte_order!$C:$C,[1]analyte_order!$E:$E)</f>
        <v>46</v>
      </c>
      <c r="L8314" s="3">
        <v>0.108</v>
      </c>
    </row>
    <row r="8315" spans="1:12" x14ac:dyDescent="0.3">
      <c r="A8315" t="s">
        <v>350</v>
      </c>
      <c r="B8315" s="1">
        <v>44427</v>
      </c>
      <c r="C8315" s="1" t="str">
        <f t="shared" si="129"/>
        <v>21231</v>
      </c>
      <c r="D8315" t="s">
        <v>324</v>
      </c>
      <c r="E8315" t="s">
        <v>325</v>
      </c>
      <c r="F8315" t="s">
        <v>326</v>
      </c>
      <c r="I8315" t="s">
        <v>50</v>
      </c>
      <c r="J8315" t="str">
        <f>_xlfn.XLOOKUP(Table1_1[[#This Row],[Analyte]],[1]analyte_order!$B:$B,[1]analyte_order!$C:$C)</f>
        <v>30334-69-1</v>
      </c>
      <c r="K8315">
        <f>_xlfn.XLOOKUP(Table1_1[[#This Row],[CAS_rn]],[1]analyte_order!$C:$C,[1]analyte_order!$E:$E)</f>
        <v>51</v>
      </c>
      <c r="L8315" s="3">
        <v>4.67</v>
      </c>
    </row>
    <row r="8316" spans="1:12" x14ac:dyDescent="0.3">
      <c r="A8316" t="s">
        <v>350</v>
      </c>
      <c r="B8316" s="1">
        <v>44427</v>
      </c>
      <c r="C8316" s="1" t="str">
        <f t="shared" si="129"/>
        <v>21231</v>
      </c>
      <c r="D8316" t="s">
        <v>324</v>
      </c>
      <c r="E8316" t="s">
        <v>325</v>
      </c>
      <c r="F8316" t="s">
        <v>326</v>
      </c>
      <c r="I8316" t="s">
        <v>51</v>
      </c>
      <c r="J8316" t="str">
        <f>_xlfn.XLOOKUP(Table1_1[[#This Row],[Analyte]],[1]analyte_order!$B:$B,[1]analyte_order!$C:$C)</f>
        <v>41997-13-1</v>
      </c>
      <c r="K8316">
        <f>_xlfn.XLOOKUP(Table1_1[[#This Row],[CAS_rn]],[1]analyte_order!$C:$C,[1]analyte_order!$E:$E)</f>
        <v>52</v>
      </c>
      <c r="L8316" s="3">
        <v>45.5</v>
      </c>
    </row>
    <row r="8317" spans="1:12" x14ac:dyDescent="0.3">
      <c r="A8317" t="s">
        <v>350</v>
      </c>
      <c r="B8317" s="1">
        <v>44427</v>
      </c>
      <c r="C8317" s="1" t="str">
        <f t="shared" si="129"/>
        <v>21231</v>
      </c>
      <c r="D8317" t="s">
        <v>324</v>
      </c>
      <c r="E8317" t="s">
        <v>325</v>
      </c>
      <c r="F8317" t="s">
        <v>326</v>
      </c>
      <c r="I8317" t="s">
        <v>52</v>
      </c>
      <c r="J8317" t="str">
        <f>_xlfn.XLOOKUP(Table1_1[[#This Row],[Analyte]],[1]analyte_order!$B:$B,[1]analyte_order!$C:$C)</f>
        <v>423-41-6</v>
      </c>
      <c r="K8317">
        <f>_xlfn.XLOOKUP(Table1_1[[#This Row],[CAS_rn]],[1]analyte_order!$C:$C,[1]analyte_order!$E:$E)</f>
        <v>53</v>
      </c>
      <c r="L8317" s="3">
        <v>0.108</v>
      </c>
    </row>
    <row r="8318" spans="1:12" x14ac:dyDescent="0.3">
      <c r="A8318" t="s">
        <v>350</v>
      </c>
      <c r="B8318" s="1">
        <v>44427</v>
      </c>
      <c r="C8318" s="1" t="str">
        <f t="shared" si="129"/>
        <v>21231</v>
      </c>
      <c r="D8318" t="s">
        <v>324</v>
      </c>
      <c r="E8318" t="s">
        <v>325</v>
      </c>
      <c r="F8318" t="s">
        <v>326</v>
      </c>
      <c r="I8318" t="s">
        <v>53</v>
      </c>
      <c r="J8318" t="str">
        <f>_xlfn.XLOOKUP(Table1_1[[#This Row],[Analyte]],[1]analyte_order!$B:$B,[1]analyte_order!$C:$C)</f>
        <v>777011-38-8</v>
      </c>
      <c r="K8318">
        <f>_xlfn.XLOOKUP(Table1_1[[#This Row],[CAS_rn]],[1]analyte_order!$C:$C,[1]analyte_order!$E:$E)</f>
        <v>54</v>
      </c>
      <c r="L8318" s="3">
        <v>2.2200000000000002</v>
      </c>
    </row>
    <row r="8319" spans="1:12" x14ac:dyDescent="0.3">
      <c r="A8319" t="s">
        <v>350</v>
      </c>
      <c r="B8319" s="1">
        <v>44427</v>
      </c>
      <c r="C8319" s="1" t="str">
        <f t="shared" si="129"/>
        <v>21231</v>
      </c>
      <c r="D8319" t="s">
        <v>324</v>
      </c>
      <c r="E8319" t="s">
        <v>325</v>
      </c>
      <c r="F8319" t="s">
        <v>326</v>
      </c>
      <c r="I8319" t="s">
        <v>54</v>
      </c>
      <c r="J8319" t="str">
        <f>_xlfn.XLOOKUP(Table1_1[[#This Row],[Analyte]],[1]analyte_order!$B:$B,[1]analyte_order!$C:$C)</f>
        <v>646-83-3</v>
      </c>
      <c r="K8319">
        <f>_xlfn.XLOOKUP(Table1_1[[#This Row],[CAS_rn]],[1]analyte_order!$C:$C,[1]analyte_order!$E:$E)</f>
        <v>55</v>
      </c>
      <c r="L8319" s="3">
        <v>0.2165</v>
      </c>
    </row>
    <row r="8320" spans="1:12" x14ac:dyDescent="0.3">
      <c r="A8320" t="s">
        <v>350</v>
      </c>
      <c r="B8320" s="1">
        <v>44427</v>
      </c>
      <c r="C8320" s="1" t="str">
        <f t="shared" si="129"/>
        <v>21231</v>
      </c>
      <c r="D8320" t="s">
        <v>324</v>
      </c>
      <c r="E8320" t="s">
        <v>325</v>
      </c>
      <c r="F8320" t="s">
        <v>326</v>
      </c>
      <c r="I8320" t="s">
        <v>55</v>
      </c>
      <c r="J8320" t="str">
        <f>_xlfn.XLOOKUP(Table1_1[[#This Row],[Analyte]],[1]analyte_order!$B:$B,[1]analyte_order!$C:$C)</f>
        <v>678-41-1</v>
      </c>
      <c r="K8320">
        <f>_xlfn.XLOOKUP(Table1_1[[#This Row],[CAS_rn]],[1]analyte_order!$C:$C,[1]analyte_order!$E:$E)</f>
        <v>56</v>
      </c>
      <c r="L8320" s="3">
        <v>8.6499999999999994E-2</v>
      </c>
    </row>
    <row r="8321" spans="1:12" x14ac:dyDescent="0.3">
      <c r="A8321" t="s">
        <v>350</v>
      </c>
      <c r="B8321" s="1">
        <v>44427</v>
      </c>
      <c r="C8321" s="1" t="str">
        <f t="shared" si="129"/>
        <v>21231</v>
      </c>
      <c r="D8321" t="s">
        <v>324</v>
      </c>
      <c r="E8321" t="s">
        <v>325</v>
      </c>
      <c r="F8321" t="s">
        <v>326</v>
      </c>
      <c r="I8321" t="s">
        <v>56</v>
      </c>
      <c r="J8321" t="str">
        <f>_xlfn.XLOOKUP(Table1_1[[#This Row],[Analyte]],[1]analyte_order!$B:$B,[1]analyte_order!$C:$C)</f>
        <v>2965-52-8</v>
      </c>
      <c r="K8321">
        <f>_xlfn.XLOOKUP(Table1_1[[#This Row],[CAS_rn]],[1]analyte_order!$C:$C,[1]analyte_order!$E:$E)</f>
        <v>57</v>
      </c>
      <c r="L8321" s="3">
        <v>8.6499999999999994E-2</v>
      </c>
    </row>
    <row r="8322" spans="1:12" x14ac:dyDescent="0.3">
      <c r="A8322" t="s">
        <v>351</v>
      </c>
      <c r="B8322" s="1">
        <v>44427</v>
      </c>
      <c r="C8322" s="1" t="str">
        <f t="shared" ref="C8322:C8385" si="130">TEXT(B8322,"yy")&amp;TEXT((B8322-DATEVALUE("1/1/"&amp;TEXT(B8322,"yy"))+1),"000")</f>
        <v>21231</v>
      </c>
      <c r="D8322" t="s">
        <v>324</v>
      </c>
      <c r="E8322" t="s">
        <v>325</v>
      </c>
      <c r="F8322" t="s">
        <v>326</v>
      </c>
      <c r="I8322" t="s">
        <v>7</v>
      </c>
      <c r="J8322" t="str">
        <f>_xlfn.XLOOKUP(Table1_1[[#This Row],[Analyte]],[1]analyte_order!$B:$B,[1]analyte_order!$C:$C)</f>
        <v>375-22-4</v>
      </c>
      <c r="K8322">
        <f>_xlfn.XLOOKUP(Table1_1[[#This Row],[CAS_rn]],[1]analyte_order!$C:$C,[1]analyte_order!$E:$E)</f>
        <v>1</v>
      </c>
      <c r="L8322" s="3">
        <v>4.2549999999999998E-2</v>
      </c>
    </row>
    <row r="8323" spans="1:12" x14ac:dyDescent="0.3">
      <c r="A8323" t="s">
        <v>351</v>
      </c>
      <c r="B8323" s="1">
        <v>44427</v>
      </c>
      <c r="C8323" s="1" t="str">
        <f t="shared" si="130"/>
        <v>21231</v>
      </c>
      <c r="D8323" t="s">
        <v>324</v>
      </c>
      <c r="E8323" t="s">
        <v>325</v>
      </c>
      <c r="F8323" t="s">
        <v>326</v>
      </c>
      <c r="I8323" t="s">
        <v>8</v>
      </c>
      <c r="J8323" t="str">
        <f>_xlfn.XLOOKUP(Table1_1[[#This Row],[Analyte]],[1]analyte_order!$B:$B,[1]analyte_order!$C:$C)</f>
        <v>2706-90-3</v>
      </c>
      <c r="K8323">
        <f>_xlfn.XLOOKUP(Table1_1[[#This Row],[CAS_rn]],[1]analyte_order!$C:$C,[1]analyte_order!$E:$E)</f>
        <v>2</v>
      </c>
      <c r="L8323" s="3">
        <v>8.5000000000000006E-2</v>
      </c>
    </row>
    <row r="8324" spans="1:12" x14ac:dyDescent="0.3">
      <c r="A8324" t="s">
        <v>351</v>
      </c>
      <c r="B8324" s="1">
        <v>44427</v>
      </c>
      <c r="C8324" s="1" t="str">
        <f t="shared" si="130"/>
        <v>21231</v>
      </c>
      <c r="D8324" t="s">
        <v>324</v>
      </c>
      <c r="E8324" t="s">
        <v>325</v>
      </c>
      <c r="F8324" t="s">
        <v>326</v>
      </c>
      <c r="I8324" t="s">
        <v>9</v>
      </c>
      <c r="J8324" t="str">
        <f>_xlfn.XLOOKUP(Table1_1[[#This Row],[Analyte]],[1]analyte_order!$B:$B,[1]analyte_order!$C:$C)</f>
        <v>307-24-4</v>
      </c>
      <c r="K8324">
        <f>_xlfn.XLOOKUP(Table1_1[[#This Row],[CAS_rn]],[1]analyte_order!$C:$C,[1]analyte_order!$E:$E)</f>
        <v>3</v>
      </c>
      <c r="L8324" s="3">
        <v>8.5000000000000006E-2</v>
      </c>
    </row>
    <row r="8325" spans="1:12" x14ac:dyDescent="0.3">
      <c r="A8325" t="s">
        <v>351</v>
      </c>
      <c r="B8325" s="1">
        <v>44427</v>
      </c>
      <c r="C8325" s="1" t="str">
        <f t="shared" si="130"/>
        <v>21231</v>
      </c>
      <c r="D8325" t="s">
        <v>324</v>
      </c>
      <c r="E8325" t="s">
        <v>325</v>
      </c>
      <c r="F8325" t="s">
        <v>326</v>
      </c>
      <c r="I8325" t="s">
        <v>10</v>
      </c>
      <c r="J8325" t="str">
        <f>_xlfn.XLOOKUP(Table1_1[[#This Row],[Analyte]],[1]analyte_order!$B:$B,[1]analyte_order!$C:$C)</f>
        <v>375-85-9</v>
      </c>
      <c r="K8325">
        <f>_xlfn.XLOOKUP(Table1_1[[#This Row],[CAS_rn]],[1]analyte_order!$C:$C,[1]analyte_order!$E:$E)</f>
        <v>4</v>
      </c>
      <c r="L8325" s="3">
        <v>8.5000000000000006E-2</v>
      </c>
    </row>
    <row r="8326" spans="1:12" x14ac:dyDescent="0.3">
      <c r="A8326" t="s">
        <v>351</v>
      </c>
      <c r="B8326" s="1">
        <v>44427</v>
      </c>
      <c r="C8326" s="1" t="str">
        <f t="shared" si="130"/>
        <v>21231</v>
      </c>
      <c r="D8326" t="s">
        <v>324</v>
      </c>
      <c r="E8326" t="s">
        <v>325</v>
      </c>
      <c r="F8326" t="s">
        <v>326</v>
      </c>
      <c r="I8326" t="s">
        <v>11</v>
      </c>
      <c r="J8326" t="str">
        <f>_xlfn.XLOOKUP(Table1_1[[#This Row],[Analyte]],[1]analyte_order!$B:$B,[1]analyte_order!$C:$C)</f>
        <v>335-67-1</v>
      </c>
      <c r="K8326">
        <f>_xlfn.XLOOKUP(Table1_1[[#This Row],[CAS_rn]],[1]analyte_order!$C:$C,[1]analyte_order!$E:$E)</f>
        <v>5</v>
      </c>
      <c r="L8326" s="3">
        <v>4.2549999999999998E-2</v>
      </c>
    </row>
    <row r="8327" spans="1:12" x14ac:dyDescent="0.3">
      <c r="A8327" t="s">
        <v>351</v>
      </c>
      <c r="B8327" s="1">
        <v>44427</v>
      </c>
      <c r="C8327" s="1" t="str">
        <f t="shared" si="130"/>
        <v>21231</v>
      </c>
      <c r="D8327" t="s">
        <v>324</v>
      </c>
      <c r="E8327" t="s">
        <v>325</v>
      </c>
      <c r="F8327" t="s">
        <v>326</v>
      </c>
      <c r="I8327" t="s">
        <v>12</v>
      </c>
      <c r="J8327" t="str">
        <f>_xlfn.XLOOKUP(Table1_1[[#This Row],[Analyte]],[1]analyte_order!$B:$B,[1]analyte_order!$C:$C)</f>
        <v>375-95-1</v>
      </c>
      <c r="K8327">
        <f>_xlfn.XLOOKUP(Table1_1[[#This Row],[CAS_rn]],[1]analyte_order!$C:$C,[1]analyte_order!$E:$E)</f>
        <v>6</v>
      </c>
      <c r="L8327" s="3">
        <v>0.39300000000000002</v>
      </c>
    </row>
    <row r="8328" spans="1:12" x14ac:dyDescent="0.3">
      <c r="A8328" t="s">
        <v>351</v>
      </c>
      <c r="B8328" s="1">
        <v>44427</v>
      </c>
      <c r="C8328" s="1" t="str">
        <f t="shared" si="130"/>
        <v>21231</v>
      </c>
      <c r="D8328" t="s">
        <v>324</v>
      </c>
      <c r="E8328" t="s">
        <v>325</v>
      </c>
      <c r="F8328" t="s">
        <v>326</v>
      </c>
      <c r="I8328" t="s">
        <v>19</v>
      </c>
      <c r="J8328" t="str">
        <f>_xlfn.XLOOKUP(Table1_1[[#This Row],[Analyte]],[1]analyte_order!$B:$B,[1]analyte_order!$C:$C)</f>
        <v>335-76-2</v>
      </c>
      <c r="K8328">
        <f>_xlfn.XLOOKUP(Table1_1[[#This Row],[CAS_rn]],[1]analyte_order!$C:$C,[1]analyte_order!$E:$E)</f>
        <v>7</v>
      </c>
      <c r="L8328" s="3">
        <v>2.68</v>
      </c>
    </row>
    <row r="8329" spans="1:12" x14ac:dyDescent="0.3">
      <c r="A8329" t="s">
        <v>351</v>
      </c>
      <c r="B8329" s="1">
        <v>44427</v>
      </c>
      <c r="C8329" s="1" t="str">
        <f t="shared" si="130"/>
        <v>21231</v>
      </c>
      <c r="D8329" t="s">
        <v>324</v>
      </c>
      <c r="E8329" t="s">
        <v>325</v>
      </c>
      <c r="F8329" t="s">
        <v>326</v>
      </c>
      <c r="I8329" t="s">
        <v>20</v>
      </c>
      <c r="J8329" t="str">
        <f>_xlfn.XLOOKUP(Table1_1[[#This Row],[Analyte]],[1]analyte_order!$B:$B,[1]analyte_order!$C:$C)</f>
        <v>2058-94-8</v>
      </c>
      <c r="K8329">
        <f>_xlfn.XLOOKUP(Table1_1[[#This Row],[CAS_rn]],[1]analyte_order!$C:$C,[1]analyte_order!$E:$E)</f>
        <v>8</v>
      </c>
      <c r="L8329" s="3">
        <v>5.0199999999999996</v>
      </c>
    </row>
    <row r="8330" spans="1:12" x14ac:dyDescent="0.3">
      <c r="A8330" t="s">
        <v>351</v>
      </c>
      <c r="B8330" s="1">
        <v>44427</v>
      </c>
      <c r="C8330" s="1" t="str">
        <f t="shared" si="130"/>
        <v>21231</v>
      </c>
      <c r="D8330" t="s">
        <v>324</v>
      </c>
      <c r="E8330" t="s">
        <v>325</v>
      </c>
      <c r="F8330" t="s">
        <v>326</v>
      </c>
      <c r="I8330" t="s">
        <v>21</v>
      </c>
      <c r="J8330" t="str">
        <f>_xlfn.XLOOKUP(Table1_1[[#This Row],[Analyte]],[1]analyte_order!$B:$B,[1]analyte_order!$C:$C)</f>
        <v>307-55-1</v>
      </c>
      <c r="K8330">
        <f>_xlfn.XLOOKUP(Table1_1[[#This Row],[CAS_rn]],[1]analyte_order!$C:$C,[1]analyte_order!$E:$E)</f>
        <v>9</v>
      </c>
      <c r="L8330" s="3">
        <v>7.54</v>
      </c>
    </row>
    <row r="8331" spans="1:12" x14ac:dyDescent="0.3">
      <c r="A8331" t="s">
        <v>351</v>
      </c>
      <c r="B8331" s="1">
        <v>44427</v>
      </c>
      <c r="C8331" s="1" t="str">
        <f t="shared" si="130"/>
        <v>21231</v>
      </c>
      <c r="D8331" t="s">
        <v>324</v>
      </c>
      <c r="E8331" t="s">
        <v>325</v>
      </c>
      <c r="F8331" t="s">
        <v>326</v>
      </c>
      <c r="I8331" t="s">
        <v>22</v>
      </c>
      <c r="J8331" t="str">
        <f>_xlfn.XLOOKUP(Table1_1[[#This Row],[Analyte]],[1]analyte_order!$B:$B,[1]analyte_order!$C:$C)</f>
        <v>72629-94-8</v>
      </c>
      <c r="K8331">
        <f>_xlfn.XLOOKUP(Table1_1[[#This Row],[CAS_rn]],[1]analyte_order!$C:$C,[1]analyte_order!$E:$E)</f>
        <v>10</v>
      </c>
      <c r="L8331" s="3">
        <v>3.61</v>
      </c>
    </row>
    <row r="8332" spans="1:12" x14ac:dyDescent="0.3">
      <c r="A8332" t="s">
        <v>351</v>
      </c>
      <c r="B8332" s="1">
        <v>44427</v>
      </c>
      <c r="C8332" s="1" t="str">
        <f t="shared" si="130"/>
        <v>21231</v>
      </c>
      <c r="D8332" t="s">
        <v>324</v>
      </c>
      <c r="E8332" t="s">
        <v>325</v>
      </c>
      <c r="F8332" t="s">
        <v>326</v>
      </c>
      <c r="I8332" t="s">
        <v>23</v>
      </c>
      <c r="J8332" t="str">
        <f>_xlfn.XLOOKUP(Table1_1[[#This Row],[Analyte]],[1]analyte_order!$B:$B,[1]analyte_order!$C:$C)</f>
        <v>376-06-7</v>
      </c>
      <c r="K8332">
        <f>_xlfn.XLOOKUP(Table1_1[[#This Row],[CAS_rn]],[1]analyte_order!$C:$C,[1]analyte_order!$E:$E)</f>
        <v>11</v>
      </c>
      <c r="L8332" s="3">
        <v>3.63</v>
      </c>
    </row>
    <row r="8333" spans="1:12" x14ac:dyDescent="0.3">
      <c r="A8333" t="s">
        <v>351</v>
      </c>
      <c r="B8333" s="1">
        <v>44427</v>
      </c>
      <c r="C8333" s="1" t="str">
        <f t="shared" si="130"/>
        <v>21231</v>
      </c>
      <c r="D8333" t="s">
        <v>324</v>
      </c>
      <c r="E8333" t="s">
        <v>325</v>
      </c>
      <c r="F8333" t="s">
        <v>326</v>
      </c>
      <c r="I8333" t="s">
        <v>24</v>
      </c>
      <c r="J8333" t="str">
        <f>_xlfn.XLOOKUP(Table1_1[[#This Row],[Analyte]],[1]analyte_order!$B:$B,[1]analyte_order!$C:$C)</f>
        <v>67905-19-5</v>
      </c>
      <c r="K8333">
        <f>_xlfn.XLOOKUP(Table1_1[[#This Row],[CAS_rn]],[1]analyte_order!$C:$C,[1]analyte_order!$E:$E)</f>
        <v>12</v>
      </c>
      <c r="L8333" s="3">
        <v>8.5000000000000006E-2</v>
      </c>
    </row>
    <row r="8334" spans="1:12" x14ac:dyDescent="0.3">
      <c r="A8334" t="s">
        <v>351</v>
      </c>
      <c r="B8334" s="1">
        <v>44427</v>
      </c>
      <c r="C8334" s="1" t="str">
        <f t="shared" si="130"/>
        <v>21231</v>
      </c>
      <c r="D8334" t="s">
        <v>324</v>
      </c>
      <c r="E8334" t="s">
        <v>325</v>
      </c>
      <c r="F8334" t="s">
        <v>326</v>
      </c>
      <c r="I8334" t="s">
        <v>13</v>
      </c>
      <c r="J8334" t="str">
        <f>_xlfn.XLOOKUP(Table1_1[[#This Row],[Analyte]],[1]analyte_order!$B:$B,[1]analyte_order!$C:$C)</f>
        <v>375-73-5</v>
      </c>
      <c r="K8334">
        <f>_xlfn.XLOOKUP(Table1_1[[#This Row],[CAS_rn]],[1]analyte_order!$C:$C,[1]analyte_order!$E:$E)</f>
        <v>14</v>
      </c>
      <c r="L8334" s="3">
        <v>8.5000000000000006E-2</v>
      </c>
    </row>
    <row r="8335" spans="1:12" x14ac:dyDescent="0.3">
      <c r="A8335" t="s">
        <v>351</v>
      </c>
      <c r="B8335" s="1">
        <v>44427</v>
      </c>
      <c r="C8335" s="1" t="str">
        <f t="shared" si="130"/>
        <v>21231</v>
      </c>
      <c r="D8335" t="s">
        <v>324</v>
      </c>
      <c r="E8335" t="s">
        <v>325</v>
      </c>
      <c r="F8335" t="s">
        <v>326</v>
      </c>
      <c r="I8335" t="s">
        <v>14</v>
      </c>
      <c r="J8335" t="str">
        <f>_xlfn.XLOOKUP(Table1_1[[#This Row],[Analyte]],[1]analyte_order!$B:$B,[1]analyte_order!$C:$C)</f>
        <v>2706-91-4</v>
      </c>
      <c r="K8335">
        <f>_xlfn.XLOOKUP(Table1_1[[#This Row],[CAS_rn]],[1]analyte_order!$C:$C,[1]analyte_order!$E:$E)</f>
        <v>15</v>
      </c>
      <c r="L8335" s="3">
        <v>0.21249999999999999</v>
      </c>
    </row>
    <row r="8336" spans="1:12" x14ac:dyDescent="0.3">
      <c r="A8336" t="s">
        <v>351</v>
      </c>
      <c r="B8336" s="1">
        <v>44427</v>
      </c>
      <c r="C8336" s="1" t="str">
        <f t="shared" si="130"/>
        <v>21231</v>
      </c>
      <c r="D8336" t="s">
        <v>324</v>
      </c>
      <c r="E8336" t="s">
        <v>325</v>
      </c>
      <c r="F8336" t="s">
        <v>326</v>
      </c>
      <c r="I8336" t="s">
        <v>15</v>
      </c>
      <c r="J8336" t="str">
        <f>_xlfn.XLOOKUP(Table1_1[[#This Row],[Analyte]],[1]analyte_order!$B:$B,[1]analyte_order!$C:$C)</f>
        <v>355-46-4</v>
      </c>
      <c r="K8336">
        <f>_xlfn.XLOOKUP(Table1_1[[#This Row],[CAS_rn]],[1]analyte_order!$C:$C,[1]analyte_order!$E:$E)</f>
        <v>16</v>
      </c>
      <c r="L8336" s="3">
        <v>12.3</v>
      </c>
    </row>
    <row r="8337" spans="1:12" x14ac:dyDescent="0.3">
      <c r="A8337" t="s">
        <v>351</v>
      </c>
      <c r="B8337" s="1">
        <v>44427</v>
      </c>
      <c r="C8337" s="1" t="str">
        <f t="shared" si="130"/>
        <v>21231</v>
      </c>
      <c r="D8337" t="s">
        <v>324</v>
      </c>
      <c r="E8337" t="s">
        <v>325</v>
      </c>
      <c r="F8337" t="s">
        <v>326</v>
      </c>
      <c r="I8337" t="s">
        <v>16</v>
      </c>
      <c r="J8337" t="str">
        <f>_xlfn.XLOOKUP(Table1_1[[#This Row],[Analyte]],[1]analyte_order!$B:$B,[1]analyte_order!$C:$C)</f>
        <v>375-92-8</v>
      </c>
      <c r="K8337">
        <f>_xlfn.XLOOKUP(Table1_1[[#This Row],[CAS_rn]],[1]analyte_order!$C:$C,[1]analyte_order!$E:$E)</f>
        <v>17</v>
      </c>
      <c r="L8337" s="3">
        <v>2.25</v>
      </c>
    </row>
    <row r="8338" spans="1:12" x14ac:dyDescent="0.3">
      <c r="A8338" t="s">
        <v>351</v>
      </c>
      <c r="B8338" s="1">
        <v>44427</v>
      </c>
      <c r="C8338" s="1" t="str">
        <f t="shared" si="130"/>
        <v>21231</v>
      </c>
      <c r="D8338" t="s">
        <v>324</v>
      </c>
      <c r="E8338" t="s">
        <v>325</v>
      </c>
      <c r="F8338" t="s">
        <v>326</v>
      </c>
      <c r="I8338" t="s">
        <v>17</v>
      </c>
      <c r="J8338" t="str">
        <f>_xlfn.XLOOKUP(Table1_1[[#This Row],[Analyte]],[1]analyte_order!$B:$B,[1]analyte_order!$C:$C)</f>
        <v>1763-23-1</v>
      </c>
      <c r="K8338">
        <f>_xlfn.XLOOKUP(Table1_1[[#This Row],[CAS_rn]],[1]analyte_order!$C:$C,[1]analyte_order!$E:$E)</f>
        <v>18</v>
      </c>
      <c r="L8338" s="3">
        <v>1180</v>
      </c>
    </row>
    <row r="8339" spans="1:12" x14ac:dyDescent="0.3">
      <c r="A8339" t="s">
        <v>351</v>
      </c>
      <c r="B8339" s="1">
        <v>44427</v>
      </c>
      <c r="C8339" s="1" t="str">
        <f t="shared" si="130"/>
        <v>21231</v>
      </c>
      <c r="D8339" t="s">
        <v>324</v>
      </c>
      <c r="E8339" t="s">
        <v>325</v>
      </c>
      <c r="F8339" t="s">
        <v>326</v>
      </c>
      <c r="I8339" t="s">
        <v>25</v>
      </c>
      <c r="J8339" t="str">
        <f>_xlfn.XLOOKUP(Table1_1[[#This Row],[Analyte]],[1]analyte_order!$B:$B,[1]analyte_order!$C:$C)</f>
        <v>68259-12-1</v>
      </c>
      <c r="K8339">
        <f>_xlfn.XLOOKUP(Table1_1[[#This Row],[CAS_rn]],[1]analyte_order!$C:$C,[1]analyte_order!$E:$E)</f>
        <v>19</v>
      </c>
      <c r="L8339" s="3">
        <v>6.8</v>
      </c>
    </row>
    <row r="8340" spans="1:12" x14ac:dyDescent="0.3">
      <c r="A8340" t="s">
        <v>351</v>
      </c>
      <c r="B8340" s="1">
        <v>44427</v>
      </c>
      <c r="C8340" s="1" t="str">
        <f t="shared" si="130"/>
        <v>21231</v>
      </c>
      <c r="D8340" t="s">
        <v>324</v>
      </c>
      <c r="E8340" t="s">
        <v>325</v>
      </c>
      <c r="F8340" t="s">
        <v>326</v>
      </c>
      <c r="I8340" t="s">
        <v>26</v>
      </c>
      <c r="J8340" t="str">
        <f>_xlfn.XLOOKUP(Table1_1[[#This Row],[Analyte]],[1]analyte_order!$B:$B,[1]analyte_order!$C:$C)</f>
        <v>335-77-3</v>
      </c>
      <c r="K8340">
        <f>_xlfn.XLOOKUP(Table1_1[[#This Row],[CAS_rn]],[1]analyte_order!$C:$C,[1]analyte_order!$E:$E)</f>
        <v>20</v>
      </c>
      <c r="L8340" s="3">
        <v>6.9</v>
      </c>
    </row>
    <row r="8341" spans="1:12" x14ac:dyDescent="0.3">
      <c r="A8341" t="s">
        <v>351</v>
      </c>
      <c r="B8341" s="1">
        <v>44427</v>
      </c>
      <c r="C8341" s="1" t="str">
        <f t="shared" si="130"/>
        <v>21231</v>
      </c>
      <c r="D8341" t="s">
        <v>324</v>
      </c>
      <c r="E8341" t="s">
        <v>325</v>
      </c>
      <c r="F8341" t="s">
        <v>326</v>
      </c>
      <c r="I8341" t="s">
        <v>27</v>
      </c>
      <c r="J8341" t="str">
        <f>_xlfn.XLOOKUP(Table1_1[[#This Row],[Analyte]],[1]analyte_order!$B:$B,[1]analyte_order!$C:$C)</f>
        <v>79780-39-5</v>
      </c>
      <c r="K8341">
        <f>_xlfn.XLOOKUP(Table1_1[[#This Row],[CAS_rn]],[1]analyte_order!$C:$C,[1]analyte_order!$E:$E)</f>
        <v>21</v>
      </c>
      <c r="L8341" s="3">
        <v>1.38</v>
      </c>
    </row>
    <row r="8342" spans="1:12" x14ac:dyDescent="0.3">
      <c r="A8342" t="s">
        <v>351</v>
      </c>
      <c r="B8342" s="1">
        <v>44427</v>
      </c>
      <c r="C8342" s="1" t="str">
        <f t="shared" si="130"/>
        <v>21231</v>
      </c>
      <c r="D8342" t="s">
        <v>324</v>
      </c>
      <c r="E8342" t="s">
        <v>325</v>
      </c>
      <c r="F8342" t="s">
        <v>326</v>
      </c>
      <c r="I8342" t="s">
        <v>28</v>
      </c>
      <c r="J8342" t="str">
        <f>_xlfn.XLOOKUP(Table1_1[[#This Row],[Analyte]],[1]analyte_order!$B:$B,[1]analyte_order!$C:$C)</f>
        <v>757124-72-4</v>
      </c>
      <c r="K8342">
        <f>_xlfn.XLOOKUP(Table1_1[[#This Row],[CAS_rn]],[1]analyte_order!$C:$C,[1]analyte_order!$E:$E)</f>
        <v>22</v>
      </c>
      <c r="L8342" s="3">
        <v>0.1065</v>
      </c>
    </row>
    <row r="8343" spans="1:12" x14ac:dyDescent="0.3">
      <c r="A8343" t="s">
        <v>351</v>
      </c>
      <c r="B8343" s="1">
        <v>44427</v>
      </c>
      <c r="C8343" s="1" t="str">
        <f t="shared" si="130"/>
        <v>21231</v>
      </c>
      <c r="D8343" t="s">
        <v>324</v>
      </c>
      <c r="E8343" t="s">
        <v>325</v>
      </c>
      <c r="F8343" t="s">
        <v>326</v>
      </c>
      <c r="I8343" t="s">
        <v>18</v>
      </c>
      <c r="J8343" t="str">
        <f>_xlfn.XLOOKUP(Table1_1[[#This Row],[Analyte]],[1]analyte_order!$B:$B,[1]analyte_order!$C:$C)</f>
        <v>27619-97-2</v>
      </c>
      <c r="K8343">
        <f>_xlfn.XLOOKUP(Table1_1[[#This Row],[CAS_rn]],[1]analyte_order!$C:$C,[1]analyte_order!$E:$E)</f>
        <v>23</v>
      </c>
      <c r="L8343" s="3">
        <v>4.2549999999999998E-2</v>
      </c>
    </row>
    <row r="8344" spans="1:12" x14ac:dyDescent="0.3">
      <c r="A8344" t="s">
        <v>351</v>
      </c>
      <c r="B8344" s="1">
        <v>44427</v>
      </c>
      <c r="C8344" s="1" t="str">
        <f t="shared" si="130"/>
        <v>21231</v>
      </c>
      <c r="D8344" t="s">
        <v>324</v>
      </c>
      <c r="E8344" t="s">
        <v>325</v>
      </c>
      <c r="F8344" t="s">
        <v>326</v>
      </c>
      <c r="I8344" t="s">
        <v>29</v>
      </c>
      <c r="J8344" t="str">
        <f>_xlfn.XLOOKUP(Table1_1[[#This Row],[Analyte]],[1]analyte_order!$B:$B,[1]analyte_order!$C:$C)</f>
        <v>39108-34-4</v>
      </c>
      <c r="K8344">
        <f>_xlfn.XLOOKUP(Table1_1[[#This Row],[CAS_rn]],[1]analyte_order!$C:$C,[1]analyte_order!$E:$E)</f>
        <v>24</v>
      </c>
      <c r="L8344" s="3">
        <v>3.89</v>
      </c>
    </row>
    <row r="8345" spans="1:12" x14ac:dyDescent="0.3">
      <c r="A8345" t="s">
        <v>351</v>
      </c>
      <c r="B8345" s="1">
        <v>44427</v>
      </c>
      <c r="C8345" s="1" t="str">
        <f t="shared" si="130"/>
        <v>21231</v>
      </c>
      <c r="D8345" t="s">
        <v>324</v>
      </c>
      <c r="E8345" t="s">
        <v>325</v>
      </c>
      <c r="F8345" t="s">
        <v>326</v>
      </c>
      <c r="I8345" t="s">
        <v>30</v>
      </c>
      <c r="J8345" t="str">
        <f>_xlfn.XLOOKUP(Table1_1[[#This Row],[Analyte]],[1]analyte_order!$B:$B,[1]analyte_order!$C:$C)</f>
        <v>120226-60-0</v>
      </c>
      <c r="K8345">
        <f>_xlfn.XLOOKUP(Table1_1[[#This Row],[CAS_rn]],[1]analyte_order!$C:$C,[1]analyte_order!$E:$E)</f>
        <v>25</v>
      </c>
      <c r="L8345" s="3">
        <v>2.61</v>
      </c>
    </row>
    <row r="8346" spans="1:12" x14ac:dyDescent="0.3">
      <c r="A8346" t="s">
        <v>351</v>
      </c>
      <c r="B8346" s="1">
        <v>44427</v>
      </c>
      <c r="C8346" s="1" t="str">
        <f t="shared" si="130"/>
        <v>21231</v>
      </c>
      <c r="D8346" t="s">
        <v>324</v>
      </c>
      <c r="E8346" t="s">
        <v>325</v>
      </c>
      <c r="F8346" t="s">
        <v>326</v>
      </c>
      <c r="I8346" t="s">
        <v>31</v>
      </c>
      <c r="J8346" t="str">
        <f>_xlfn.XLOOKUP(Table1_1[[#This Row],[Analyte]],[1]analyte_order!$B:$B,[1]analyte_order!$C:$C)</f>
        <v>2355-31-9</v>
      </c>
      <c r="K8346">
        <f>_xlfn.XLOOKUP(Table1_1[[#This Row],[CAS_rn]],[1]analyte_order!$C:$C,[1]analyte_order!$E:$E)</f>
        <v>26</v>
      </c>
      <c r="L8346" s="3">
        <v>4.2549999999999998E-2</v>
      </c>
    </row>
    <row r="8347" spans="1:12" x14ac:dyDescent="0.3">
      <c r="A8347" t="s">
        <v>351</v>
      </c>
      <c r="B8347" s="1">
        <v>44427</v>
      </c>
      <c r="C8347" s="1" t="str">
        <f t="shared" si="130"/>
        <v>21231</v>
      </c>
      <c r="D8347" t="s">
        <v>324</v>
      </c>
      <c r="E8347" t="s">
        <v>325</v>
      </c>
      <c r="F8347" t="s">
        <v>326</v>
      </c>
      <c r="I8347" t="s">
        <v>32</v>
      </c>
      <c r="J8347" t="str">
        <f>_xlfn.XLOOKUP(Table1_1[[#This Row],[Analyte]],[1]analyte_order!$B:$B,[1]analyte_order!$C:$C)</f>
        <v>2991-50-6</v>
      </c>
      <c r="K8347">
        <f>_xlfn.XLOOKUP(Table1_1[[#This Row],[CAS_rn]],[1]analyte_order!$C:$C,[1]analyte_order!$E:$E)</f>
        <v>27</v>
      </c>
      <c r="L8347" s="3">
        <v>4.2549999999999998E-2</v>
      </c>
    </row>
    <row r="8348" spans="1:12" x14ac:dyDescent="0.3">
      <c r="A8348" t="s">
        <v>351</v>
      </c>
      <c r="B8348" s="1">
        <v>44427</v>
      </c>
      <c r="C8348" s="1" t="str">
        <f t="shared" si="130"/>
        <v>21231</v>
      </c>
      <c r="D8348" t="s">
        <v>324</v>
      </c>
      <c r="E8348" t="s">
        <v>325</v>
      </c>
      <c r="F8348" t="s">
        <v>326</v>
      </c>
      <c r="I8348" t="s">
        <v>33</v>
      </c>
      <c r="J8348" t="str">
        <f>_xlfn.XLOOKUP(Table1_1[[#This Row],[Analyte]],[1]analyte_order!$B:$B,[1]analyte_order!$C:$C)</f>
        <v>754-91-6</v>
      </c>
      <c r="K8348">
        <f>_xlfn.XLOOKUP(Table1_1[[#This Row],[CAS_rn]],[1]analyte_order!$C:$C,[1]analyte_order!$E:$E)</f>
        <v>28</v>
      </c>
      <c r="L8348" s="3">
        <v>6.01</v>
      </c>
    </row>
    <row r="8349" spans="1:12" x14ac:dyDescent="0.3">
      <c r="A8349" t="s">
        <v>351</v>
      </c>
      <c r="B8349" s="1">
        <v>44427</v>
      </c>
      <c r="C8349" s="1" t="str">
        <f t="shared" si="130"/>
        <v>21231</v>
      </c>
      <c r="D8349" t="s">
        <v>324</v>
      </c>
      <c r="E8349" t="s">
        <v>325</v>
      </c>
      <c r="F8349" t="s">
        <v>326</v>
      </c>
      <c r="I8349" t="s">
        <v>34</v>
      </c>
      <c r="J8349" t="str">
        <f>_xlfn.XLOOKUP(Table1_1[[#This Row],[Analyte]],[1]analyte_order!$B:$B,[1]analyte_order!$C:$C)</f>
        <v>2806-24-8</v>
      </c>
      <c r="K8349">
        <f>_xlfn.XLOOKUP(Table1_1[[#This Row],[CAS_rn]],[1]analyte_order!$C:$C,[1]analyte_order!$E:$E)</f>
        <v>29</v>
      </c>
      <c r="L8349" s="3">
        <v>4.2549999999999998E-2</v>
      </c>
    </row>
    <row r="8350" spans="1:12" x14ac:dyDescent="0.3">
      <c r="A8350" t="s">
        <v>351</v>
      </c>
      <c r="B8350" s="1">
        <v>44427</v>
      </c>
      <c r="C8350" s="1" t="str">
        <f t="shared" si="130"/>
        <v>21231</v>
      </c>
      <c r="D8350" t="s">
        <v>324</v>
      </c>
      <c r="E8350" t="s">
        <v>325</v>
      </c>
      <c r="F8350" t="s">
        <v>326</v>
      </c>
      <c r="I8350" t="s">
        <v>35</v>
      </c>
      <c r="J8350" t="str">
        <f>_xlfn.XLOOKUP(Table1_1[[#This Row],[Analyte]],[1]analyte_order!$B:$B,[1]analyte_order!$C:$C)</f>
        <v>31506-32-8</v>
      </c>
      <c r="K8350">
        <f>_xlfn.XLOOKUP(Table1_1[[#This Row],[CAS_rn]],[1]analyte_order!$C:$C,[1]analyte_order!$E:$E)</f>
        <v>30</v>
      </c>
      <c r="L8350" s="3">
        <v>4.2549999999999998E-2</v>
      </c>
    </row>
    <row r="8351" spans="1:12" x14ac:dyDescent="0.3">
      <c r="A8351" t="s">
        <v>351</v>
      </c>
      <c r="B8351" s="1">
        <v>44427</v>
      </c>
      <c r="C8351" s="1" t="str">
        <f t="shared" si="130"/>
        <v>21231</v>
      </c>
      <c r="D8351" t="s">
        <v>324</v>
      </c>
      <c r="E8351" t="s">
        <v>325</v>
      </c>
      <c r="F8351" t="s">
        <v>326</v>
      </c>
      <c r="I8351" t="s">
        <v>36</v>
      </c>
      <c r="J8351" t="str">
        <f>_xlfn.XLOOKUP(Table1_1[[#This Row],[Analyte]],[1]analyte_order!$B:$B,[1]analyte_order!$C:$C)</f>
        <v>4151-50-2</v>
      </c>
      <c r="K8351">
        <f>_xlfn.XLOOKUP(Table1_1[[#This Row],[CAS_rn]],[1]analyte_order!$C:$C,[1]analyte_order!$E:$E)</f>
        <v>31</v>
      </c>
      <c r="L8351" s="3">
        <v>4.2549999999999998E-2</v>
      </c>
    </row>
    <row r="8352" spans="1:12" x14ac:dyDescent="0.3">
      <c r="A8352" t="s">
        <v>351</v>
      </c>
      <c r="B8352" s="1">
        <v>44427</v>
      </c>
      <c r="C8352" s="1" t="str">
        <f t="shared" si="130"/>
        <v>21231</v>
      </c>
      <c r="D8352" t="s">
        <v>324</v>
      </c>
      <c r="E8352" t="s">
        <v>325</v>
      </c>
      <c r="F8352" t="s">
        <v>326</v>
      </c>
      <c r="I8352" t="s">
        <v>37</v>
      </c>
      <c r="J8352" t="str">
        <f>_xlfn.XLOOKUP(Table1_1[[#This Row],[Analyte]],[1]analyte_order!$B:$B,[1]analyte_order!$C:$C)</f>
        <v>13252-13-6</v>
      </c>
      <c r="K8352">
        <f>_xlfn.XLOOKUP(Table1_1[[#This Row],[CAS_rn]],[1]analyte_order!$C:$C,[1]analyte_order!$E:$E)</f>
        <v>34</v>
      </c>
      <c r="L8352" s="3">
        <v>4.2549999999999998E-2</v>
      </c>
    </row>
    <row r="8353" spans="1:12" x14ac:dyDescent="0.3">
      <c r="A8353" t="s">
        <v>351</v>
      </c>
      <c r="B8353" s="1">
        <v>44427</v>
      </c>
      <c r="C8353" s="1" t="str">
        <f t="shared" si="130"/>
        <v>21231</v>
      </c>
      <c r="D8353" t="s">
        <v>324</v>
      </c>
      <c r="E8353" t="s">
        <v>325</v>
      </c>
      <c r="F8353" t="s">
        <v>326</v>
      </c>
      <c r="I8353" t="s">
        <v>38</v>
      </c>
      <c r="J8353" t="str">
        <f>_xlfn.XLOOKUP(Table1_1[[#This Row],[Analyte]],[1]analyte_order!$B:$B,[1]analyte_order!$C:$C)</f>
        <v>919005-14-4</v>
      </c>
      <c r="K8353">
        <f>_xlfn.XLOOKUP(Table1_1[[#This Row],[CAS_rn]],[1]analyte_order!$C:$C,[1]analyte_order!$E:$E)</f>
        <v>35</v>
      </c>
      <c r="L8353" s="3">
        <v>4.2549999999999998E-2</v>
      </c>
    </row>
    <row r="8354" spans="1:12" x14ac:dyDescent="0.3">
      <c r="A8354" t="s">
        <v>351</v>
      </c>
      <c r="B8354" s="1">
        <v>44427</v>
      </c>
      <c r="C8354" s="1" t="str">
        <f t="shared" si="130"/>
        <v>21231</v>
      </c>
      <c r="D8354" t="s">
        <v>324</v>
      </c>
      <c r="E8354" t="s">
        <v>325</v>
      </c>
      <c r="F8354" t="s">
        <v>326</v>
      </c>
      <c r="I8354" t="s">
        <v>39</v>
      </c>
      <c r="J8354" t="str">
        <f>_xlfn.XLOOKUP(Table1_1[[#This Row],[Analyte]],[1]analyte_order!$B:$B,[1]analyte_order!$C:$C)</f>
        <v>756426-58-1</v>
      </c>
      <c r="K8354">
        <f>_xlfn.XLOOKUP(Table1_1[[#This Row],[CAS_rn]],[1]analyte_order!$C:$C,[1]analyte_order!$E:$E)</f>
        <v>36</v>
      </c>
      <c r="L8354" s="3">
        <v>4.2549999999999998E-2</v>
      </c>
    </row>
    <row r="8355" spans="1:12" x14ac:dyDescent="0.3">
      <c r="A8355" t="s">
        <v>351</v>
      </c>
      <c r="B8355" s="1">
        <v>44427</v>
      </c>
      <c r="C8355" s="1" t="str">
        <f t="shared" si="130"/>
        <v>21231</v>
      </c>
      <c r="D8355" t="s">
        <v>324</v>
      </c>
      <c r="E8355" t="s">
        <v>325</v>
      </c>
      <c r="F8355" t="s">
        <v>326</v>
      </c>
      <c r="I8355" t="s">
        <v>40</v>
      </c>
      <c r="J8355" t="str">
        <f>_xlfn.XLOOKUP(Table1_1[[#This Row],[Analyte]],[1]analyte_order!$B:$B,[1]analyte_order!$C:$C)</f>
        <v>763051-92-9</v>
      </c>
      <c r="K8355">
        <f>_xlfn.XLOOKUP(Table1_1[[#This Row],[CAS_rn]],[1]analyte_order!$C:$C,[1]analyte_order!$E:$E)</f>
        <v>37</v>
      </c>
      <c r="L8355" s="3">
        <v>4.2549999999999998E-2</v>
      </c>
    </row>
    <row r="8356" spans="1:12" x14ac:dyDescent="0.3">
      <c r="A8356" t="s">
        <v>351</v>
      </c>
      <c r="B8356" s="1">
        <v>44427</v>
      </c>
      <c r="C8356" s="1" t="str">
        <f t="shared" si="130"/>
        <v>21231</v>
      </c>
      <c r="D8356" t="s">
        <v>324</v>
      </c>
      <c r="E8356" t="s">
        <v>325</v>
      </c>
      <c r="F8356" t="s">
        <v>326</v>
      </c>
      <c r="I8356" t="s">
        <v>41</v>
      </c>
      <c r="J8356" t="str">
        <f>_xlfn.XLOOKUP(Table1_1[[#This Row],[Analyte]],[1]analyte_order!$B:$B,[1]analyte_order!$C:$C)</f>
        <v>356-02-5</v>
      </c>
      <c r="K8356">
        <f>_xlfn.XLOOKUP(Table1_1[[#This Row],[CAS_rn]],[1]analyte_order!$C:$C,[1]analyte_order!$E:$E)</f>
        <v>38</v>
      </c>
      <c r="L8356" s="3">
        <v>0.42549999999999999</v>
      </c>
    </row>
    <row r="8357" spans="1:12" x14ac:dyDescent="0.3">
      <c r="A8357" t="s">
        <v>351</v>
      </c>
      <c r="B8357" s="1">
        <v>44427</v>
      </c>
      <c r="C8357" s="1" t="str">
        <f t="shared" si="130"/>
        <v>21231</v>
      </c>
      <c r="D8357" t="s">
        <v>324</v>
      </c>
      <c r="E8357" t="s">
        <v>325</v>
      </c>
      <c r="F8357" t="s">
        <v>326</v>
      </c>
      <c r="I8357" t="s">
        <v>42</v>
      </c>
      <c r="J8357" t="str">
        <f>_xlfn.XLOOKUP(Table1_1[[#This Row],[Analyte]],[1]analyte_order!$B:$B,[1]analyte_order!$C:$C)</f>
        <v>914637-49-3</v>
      </c>
      <c r="K8357">
        <f>_xlfn.XLOOKUP(Table1_1[[#This Row],[CAS_rn]],[1]analyte_order!$C:$C,[1]analyte_order!$E:$E)</f>
        <v>39</v>
      </c>
      <c r="L8357" s="3">
        <v>0.43099999999999999</v>
      </c>
    </row>
    <row r="8358" spans="1:12" x14ac:dyDescent="0.3">
      <c r="A8358" t="s">
        <v>351</v>
      </c>
      <c r="B8358" s="1">
        <v>44427</v>
      </c>
      <c r="C8358" s="1" t="str">
        <f t="shared" si="130"/>
        <v>21231</v>
      </c>
      <c r="D8358" t="s">
        <v>324</v>
      </c>
      <c r="E8358" t="s">
        <v>325</v>
      </c>
      <c r="F8358" t="s">
        <v>326</v>
      </c>
      <c r="I8358" t="s">
        <v>43</v>
      </c>
      <c r="J8358" t="str">
        <f>_xlfn.XLOOKUP(Table1_1[[#This Row],[Analyte]],[1]analyte_order!$B:$B,[1]analyte_order!$C:$C)</f>
        <v>812-70-4</v>
      </c>
      <c r="K8358">
        <f>_xlfn.XLOOKUP(Table1_1[[#This Row],[CAS_rn]],[1]analyte_order!$C:$C,[1]analyte_order!$E:$E)</f>
        <v>40</v>
      </c>
      <c r="L8358" s="3">
        <v>1.31</v>
      </c>
    </row>
    <row r="8359" spans="1:12" x14ac:dyDescent="0.3">
      <c r="A8359" t="s">
        <v>351</v>
      </c>
      <c r="B8359" s="1">
        <v>44427</v>
      </c>
      <c r="C8359" s="1" t="str">
        <f t="shared" si="130"/>
        <v>21231</v>
      </c>
      <c r="D8359" t="s">
        <v>324</v>
      </c>
      <c r="E8359" t="s">
        <v>325</v>
      </c>
      <c r="F8359" t="s">
        <v>326</v>
      </c>
      <c r="I8359" t="s">
        <v>44</v>
      </c>
      <c r="J8359" t="str">
        <f>_xlfn.XLOOKUP(Table1_1[[#This Row],[Analyte]],[1]analyte_order!$B:$B,[1]analyte_order!$C:$C)</f>
        <v>53826-12-3</v>
      </c>
      <c r="K8359">
        <f>_xlfn.XLOOKUP(Table1_1[[#This Row],[CAS_rn]],[1]analyte_order!$C:$C,[1]analyte_order!$E:$E)</f>
        <v>41</v>
      </c>
      <c r="L8359" s="3">
        <v>0.1065</v>
      </c>
    </row>
    <row r="8360" spans="1:12" x14ac:dyDescent="0.3">
      <c r="A8360" t="s">
        <v>351</v>
      </c>
      <c r="B8360" s="1">
        <v>44427</v>
      </c>
      <c r="C8360" s="1" t="str">
        <f t="shared" si="130"/>
        <v>21231</v>
      </c>
      <c r="D8360" t="s">
        <v>324</v>
      </c>
      <c r="E8360" t="s">
        <v>325</v>
      </c>
      <c r="F8360" t="s">
        <v>326</v>
      </c>
      <c r="I8360" t="s">
        <v>45</v>
      </c>
      <c r="J8360" t="str">
        <f>_xlfn.XLOOKUP(Table1_1[[#This Row],[Analyte]],[1]analyte_order!$B:$B,[1]analyte_order!$C:$C)</f>
        <v>27854-31-5</v>
      </c>
      <c r="K8360">
        <f>_xlfn.XLOOKUP(Table1_1[[#This Row],[CAS_rn]],[1]analyte_order!$C:$C,[1]analyte_order!$E:$E)</f>
        <v>42</v>
      </c>
      <c r="L8360" s="3">
        <v>0.1065</v>
      </c>
    </row>
    <row r="8361" spans="1:12" x14ac:dyDescent="0.3">
      <c r="A8361" t="s">
        <v>351</v>
      </c>
      <c r="B8361" s="1">
        <v>44427</v>
      </c>
      <c r="C8361" s="1" t="str">
        <f t="shared" si="130"/>
        <v>21231</v>
      </c>
      <c r="D8361" t="s">
        <v>324</v>
      </c>
      <c r="E8361" t="s">
        <v>325</v>
      </c>
      <c r="F8361" t="s">
        <v>326</v>
      </c>
      <c r="I8361" t="s">
        <v>46</v>
      </c>
      <c r="J8361" t="str">
        <f>_xlfn.XLOOKUP(Table1_1[[#This Row],[Analyte]],[1]analyte_order!$B:$B,[1]analyte_order!$C:$C)</f>
        <v>53826-13-4</v>
      </c>
      <c r="K8361">
        <f>_xlfn.XLOOKUP(Table1_1[[#This Row],[CAS_rn]],[1]analyte_order!$C:$C,[1]analyte_order!$E:$E)</f>
        <v>43</v>
      </c>
      <c r="L8361" s="3">
        <v>4.2549999999999998E-2</v>
      </c>
    </row>
    <row r="8362" spans="1:12" x14ac:dyDescent="0.3">
      <c r="A8362" t="s">
        <v>351</v>
      </c>
      <c r="B8362" s="1">
        <v>44427</v>
      </c>
      <c r="C8362" s="1" t="str">
        <f t="shared" si="130"/>
        <v>21231</v>
      </c>
      <c r="D8362" t="s">
        <v>324</v>
      </c>
      <c r="E8362" t="s">
        <v>325</v>
      </c>
      <c r="F8362" t="s">
        <v>326</v>
      </c>
      <c r="I8362" t="s">
        <v>47</v>
      </c>
      <c r="J8362" t="str">
        <f>_xlfn.XLOOKUP(Table1_1[[#This Row],[Analyte]],[1]analyte_order!$B:$B,[1]analyte_order!$C:$C)</f>
        <v>161094-75-3</v>
      </c>
      <c r="K8362">
        <f>_xlfn.XLOOKUP(Table1_1[[#This Row],[CAS_rn]],[1]analyte_order!$C:$C,[1]analyte_order!$E:$E)</f>
        <v>44</v>
      </c>
      <c r="L8362" s="3">
        <v>4.2549999999999998E-2</v>
      </c>
    </row>
    <row r="8363" spans="1:12" x14ac:dyDescent="0.3">
      <c r="A8363" t="s">
        <v>351</v>
      </c>
      <c r="B8363" s="1">
        <v>44427</v>
      </c>
      <c r="C8363" s="1" t="str">
        <f t="shared" si="130"/>
        <v>21231</v>
      </c>
      <c r="D8363" t="s">
        <v>324</v>
      </c>
      <c r="E8363" t="s">
        <v>325</v>
      </c>
      <c r="F8363" t="s">
        <v>326</v>
      </c>
      <c r="I8363" t="s">
        <v>48</v>
      </c>
      <c r="J8363" t="str">
        <f>_xlfn.XLOOKUP(Table1_1[[#This Row],[Analyte]],[1]analyte_order!$B:$B,[1]analyte_order!$C:$C)</f>
        <v>70887-84-2</v>
      </c>
      <c r="K8363">
        <f>_xlfn.XLOOKUP(Table1_1[[#This Row],[CAS_rn]],[1]analyte_order!$C:$C,[1]analyte_order!$E:$E)</f>
        <v>45</v>
      </c>
      <c r="L8363" s="3">
        <v>4.2549999999999998E-2</v>
      </c>
    </row>
    <row r="8364" spans="1:12" x14ac:dyDescent="0.3">
      <c r="A8364" t="s">
        <v>351</v>
      </c>
      <c r="B8364" s="1">
        <v>44427</v>
      </c>
      <c r="C8364" s="1" t="str">
        <f t="shared" si="130"/>
        <v>21231</v>
      </c>
      <c r="D8364" t="s">
        <v>324</v>
      </c>
      <c r="E8364" t="s">
        <v>325</v>
      </c>
      <c r="F8364" t="s">
        <v>326</v>
      </c>
      <c r="I8364" t="s">
        <v>49</v>
      </c>
      <c r="J8364" t="str">
        <f>_xlfn.XLOOKUP(Table1_1[[#This Row],[Analyte]],[1]analyte_order!$B:$B,[1]analyte_order!$C:$C)</f>
        <v>57677-95-9</v>
      </c>
      <c r="K8364">
        <f>_xlfn.XLOOKUP(Table1_1[[#This Row],[CAS_rn]],[1]analyte_order!$C:$C,[1]analyte_order!$E:$E)</f>
        <v>46</v>
      </c>
      <c r="L8364" s="3">
        <v>0.1065</v>
      </c>
    </row>
    <row r="8365" spans="1:12" x14ac:dyDescent="0.3">
      <c r="A8365" t="s">
        <v>351</v>
      </c>
      <c r="B8365" s="1">
        <v>44427</v>
      </c>
      <c r="C8365" s="1" t="str">
        <f t="shared" si="130"/>
        <v>21231</v>
      </c>
      <c r="D8365" t="s">
        <v>324</v>
      </c>
      <c r="E8365" t="s">
        <v>325</v>
      </c>
      <c r="F8365" t="s">
        <v>326</v>
      </c>
      <c r="I8365" t="s">
        <v>50</v>
      </c>
      <c r="J8365" t="str">
        <f>_xlfn.XLOOKUP(Table1_1[[#This Row],[Analyte]],[1]analyte_order!$B:$B,[1]analyte_order!$C:$C)</f>
        <v>30334-69-1</v>
      </c>
      <c r="K8365">
        <f>_xlfn.XLOOKUP(Table1_1[[#This Row],[CAS_rn]],[1]analyte_order!$C:$C,[1]analyte_order!$E:$E)</f>
        <v>51</v>
      </c>
      <c r="L8365" s="3">
        <v>4.33</v>
      </c>
    </row>
    <row r="8366" spans="1:12" x14ac:dyDescent="0.3">
      <c r="A8366" t="s">
        <v>351</v>
      </c>
      <c r="B8366" s="1">
        <v>44427</v>
      </c>
      <c r="C8366" s="1" t="str">
        <f t="shared" si="130"/>
        <v>21231</v>
      </c>
      <c r="D8366" t="s">
        <v>324</v>
      </c>
      <c r="E8366" t="s">
        <v>325</v>
      </c>
      <c r="F8366" t="s">
        <v>326</v>
      </c>
      <c r="I8366" t="s">
        <v>51</v>
      </c>
      <c r="J8366" t="str">
        <f>_xlfn.XLOOKUP(Table1_1[[#This Row],[Analyte]],[1]analyte_order!$B:$B,[1]analyte_order!$C:$C)</f>
        <v>41997-13-1</v>
      </c>
      <c r="K8366">
        <f>_xlfn.XLOOKUP(Table1_1[[#This Row],[CAS_rn]],[1]analyte_order!$C:$C,[1]analyte_order!$E:$E)</f>
        <v>52</v>
      </c>
      <c r="L8366" s="3">
        <v>47.7</v>
      </c>
    </row>
    <row r="8367" spans="1:12" x14ac:dyDescent="0.3">
      <c r="A8367" t="s">
        <v>351</v>
      </c>
      <c r="B8367" s="1">
        <v>44427</v>
      </c>
      <c r="C8367" s="1" t="str">
        <f t="shared" si="130"/>
        <v>21231</v>
      </c>
      <c r="D8367" t="s">
        <v>324</v>
      </c>
      <c r="E8367" t="s">
        <v>325</v>
      </c>
      <c r="F8367" t="s">
        <v>326</v>
      </c>
      <c r="I8367" t="s">
        <v>52</v>
      </c>
      <c r="J8367" t="str">
        <f>_xlfn.XLOOKUP(Table1_1[[#This Row],[Analyte]],[1]analyte_order!$B:$B,[1]analyte_order!$C:$C)</f>
        <v>423-41-6</v>
      </c>
      <c r="K8367">
        <f>_xlfn.XLOOKUP(Table1_1[[#This Row],[CAS_rn]],[1]analyte_order!$C:$C,[1]analyte_order!$E:$E)</f>
        <v>53</v>
      </c>
      <c r="L8367" s="3">
        <v>0.1065</v>
      </c>
    </row>
    <row r="8368" spans="1:12" x14ac:dyDescent="0.3">
      <c r="A8368" t="s">
        <v>351</v>
      </c>
      <c r="B8368" s="1">
        <v>44427</v>
      </c>
      <c r="C8368" s="1" t="str">
        <f t="shared" si="130"/>
        <v>21231</v>
      </c>
      <c r="D8368" t="s">
        <v>324</v>
      </c>
      <c r="E8368" t="s">
        <v>325</v>
      </c>
      <c r="F8368" t="s">
        <v>326</v>
      </c>
      <c r="I8368" t="s">
        <v>53</v>
      </c>
      <c r="J8368" t="str">
        <f>_xlfn.XLOOKUP(Table1_1[[#This Row],[Analyte]],[1]analyte_order!$B:$B,[1]analyte_order!$C:$C)</f>
        <v>777011-38-8</v>
      </c>
      <c r="K8368">
        <f>_xlfn.XLOOKUP(Table1_1[[#This Row],[CAS_rn]],[1]analyte_order!$C:$C,[1]analyte_order!$E:$E)</f>
        <v>54</v>
      </c>
      <c r="L8368" s="3">
        <v>1.77</v>
      </c>
    </row>
    <row r="8369" spans="1:12" x14ac:dyDescent="0.3">
      <c r="A8369" t="s">
        <v>351</v>
      </c>
      <c r="B8369" s="1">
        <v>44427</v>
      </c>
      <c r="C8369" s="1" t="str">
        <f t="shared" si="130"/>
        <v>21231</v>
      </c>
      <c r="D8369" t="s">
        <v>324</v>
      </c>
      <c r="E8369" t="s">
        <v>325</v>
      </c>
      <c r="F8369" t="s">
        <v>326</v>
      </c>
      <c r="I8369" t="s">
        <v>54</v>
      </c>
      <c r="J8369" t="str">
        <f>_xlfn.XLOOKUP(Table1_1[[#This Row],[Analyte]],[1]analyte_order!$B:$B,[1]analyte_order!$C:$C)</f>
        <v>646-83-3</v>
      </c>
      <c r="K8369">
        <f>_xlfn.XLOOKUP(Table1_1[[#This Row],[CAS_rn]],[1]analyte_order!$C:$C,[1]analyte_order!$E:$E)</f>
        <v>55</v>
      </c>
      <c r="L8369" s="3">
        <v>0.21249999999999999</v>
      </c>
    </row>
    <row r="8370" spans="1:12" x14ac:dyDescent="0.3">
      <c r="A8370" t="s">
        <v>351</v>
      </c>
      <c r="B8370" s="1">
        <v>44427</v>
      </c>
      <c r="C8370" s="1" t="str">
        <f t="shared" si="130"/>
        <v>21231</v>
      </c>
      <c r="D8370" t="s">
        <v>324</v>
      </c>
      <c r="E8370" t="s">
        <v>325</v>
      </c>
      <c r="F8370" t="s">
        <v>326</v>
      </c>
      <c r="I8370" t="s">
        <v>55</v>
      </c>
      <c r="J8370" t="str">
        <f>_xlfn.XLOOKUP(Table1_1[[#This Row],[Analyte]],[1]analyte_order!$B:$B,[1]analyte_order!$C:$C)</f>
        <v>678-41-1</v>
      </c>
      <c r="K8370">
        <f>_xlfn.XLOOKUP(Table1_1[[#This Row],[CAS_rn]],[1]analyte_order!$C:$C,[1]analyte_order!$E:$E)</f>
        <v>56</v>
      </c>
      <c r="L8370" s="3">
        <v>8.5000000000000006E-2</v>
      </c>
    </row>
    <row r="8371" spans="1:12" x14ac:dyDescent="0.3">
      <c r="A8371" t="s">
        <v>351</v>
      </c>
      <c r="B8371" s="1">
        <v>44427</v>
      </c>
      <c r="C8371" s="1" t="str">
        <f t="shared" si="130"/>
        <v>21231</v>
      </c>
      <c r="D8371" t="s">
        <v>324</v>
      </c>
      <c r="E8371" t="s">
        <v>325</v>
      </c>
      <c r="F8371" t="s">
        <v>326</v>
      </c>
      <c r="I8371" t="s">
        <v>56</v>
      </c>
      <c r="J8371" t="str">
        <f>_xlfn.XLOOKUP(Table1_1[[#This Row],[Analyte]],[1]analyte_order!$B:$B,[1]analyte_order!$C:$C)</f>
        <v>2965-52-8</v>
      </c>
      <c r="K8371">
        <f>_xlfn.XLOOKUP(Table1_1[[#This Row],[CAS_rn]],[1]analyte_order!$C:$C,[1]analyte_order!$E:$E)</f>
        <v>57</v>
      </c>
      <c r="L8371" s="3">
        <v>8.5000000000000006E-2</v>
      </c>
    </row>
    <row r="8372" spans="1:12" x14ac:dyDescent="0.3">
      <c r="A8372" t="s">
        <v>352</v>
      </c>
      <c r="B8372" s="1">
        <v>44427</v>
      </c>
      <c r="C8372" s="1" t="str">
        <f t="shared" si="130"/>
        <v>21231</v>
      </c>
      <c r="D8372" t="s">
        <v>324</v>
      </c>
      <c r="E8372" t="s">
        <v>325</v>
      </c>
      <c r="F8372" t="s">
        <v>326</v>
      </c>
      <c r="I8372" t="s">
        <v>7</v>
      </c>
      <c r="J8372" t="str">
        <f>_xlfn.XLOOKUP(Table1_1[[#This Row],[Analyte]],[1]analyte_order!$B:$B,[1]analyte_order!$C:$C)</f>
        <v>375-22-4</v>
      </c>
      <c r="K8372">
        <f>_xlfn.XLOOKUP(Table1_1[[#This Row],[CAS_rn]],[1]analyte_order!$C:$C,[1]analyte_order!$E:$E)</f>
        <v>1</v>
      </c>
      <c r="L8372" s="3">
        <v>4.2450000000000002E-2</v>
      </c>
    </row>
    <row r="8373" spans="1:12" x14ac:dyDescent="0.3">
      <c r="A8373" t="s">
        <v>352</v>
      </c>
      <c r="B8373" s="1">
        <v>44427</v>
      </c>
      <c r="C8373" s="1" t="str">
        <f t="shared" si="130"/>
        <v>21231</v>
      </c>
      <c r="D8373" t="s">
        <v>324</v>
      </c>
      <c r="E8373" t="s">
        <v>325</v>
      </c>
      <c r="F8373" t="s">
        <v>326</v>
      </c>
      <c r="I8373" t="s">
        <v>8</v>
      </c>
      <c r="J8373" t="str">
        <f>_xlfn.XLOOKUP(Table1_1[[#This Row],[Analyte]],[1]analyte_order!$B:$B,[1]analyte_order!$C:$C)</f>
        <v>2706-90-3</v>
      </c>
      <c r="K8373">
        <f>_xlfn.XLOOKUP(Table1_1[[#This Row],[CAS_rn]],[1]analyte_order!$C:$C,[1]analyte_order!$E:$E)</f>
        <v>2</v>
      </c>
      <c r="L8373" s="3">
        <v>4.2450000000000002E-2</v>
      </c>
    </row>
    <row r="8374" spans="1:12" x14ac:dyDescent="0.3">
      <c r="A8374" t="s">
        <v>352</v>
      </c>
      <c r="B8374" s="1">
        <v>44427</v>
      </c>
      <c r="C8374" s="1" t="str">
        <f t="shared" si="130"/>
        <v>21231</v>
      </c>
      <c r="D8374" t="s">
        <v>324</v>
      </c>
      <c r="E8374" t="s">
        <v>325</v>
      </c>
      <c r="F8374" t="s">
        <v>326</v>
      </c>
      <c r="I8374" t="s">
        <v>9</v>
      </c>
      <c r="J8374" t="str">
        <f>_xlfn.XLOOKUP(Table1_1[[#This Row],[Analyte]],[1]analyte_order!$B:$B,[1]analyte_order!$C:$C)</f>
        <v>307-24-4</v>
      </c>
      <c r="K8374">
        <f>_xlfn.XLOOKUP(Table1_1[[#This Row],[CAS_rn]],[1]analyte_order!$C:$C,[1]analyte_order!$E:$E)</f>
        <v>3</v>
      </c>
      <c r="L8374" s="3">
        <v>8.5000000000000006E-2</v>
      </c>
    </row>
    <row r="8375" spans="1:12" x14ac:dyDescent="0.3">
      <c r="A8375" t="s">
        <v>352</v>
      </c>
      <c r="B8375" s="1">
        <v>44427</v>
      </c>
      <c r="C8375" s="1" t="str">
        <f t="shared" si="130"/>
        <v>21231</v>
      </c>
      <c r="D8375" t="s">
        <v>324</v>
      </c>
      <c r="E8375" t="s">
        <v>325</v>
      </c>
      <c r="F8375" t="s">
        <v>326</v>
      </c>
      <c r="I8375" t="s">
        <v>10</v>
      </c>
      <c r="J8375" t="str">
        <f>_xlfn.XLOOKUP(Table1_1[[#This Row],[Analyte]],[1]analyte_order!$B:$B,[1]analyte_order!$C:$C)</f>
        <v>375-85-9</v>
      </c>
      <c r="K8375">
        <f>_xlfn.XLOOKUP(Table1_1[[#This Row],[CAS_rn]],[1]analyte_order!$C:$C,[1]analyte_order!$E:$E)</f>
        <v>4</v>
      </c>
      <c r="L8375" s="3">
        <v>8.5000000000000006E-2</v>
      </c>
    </row>
    <row r="8376" spans="1:12" x14ac:dyDescent="0.3">
      <c r="A8376" t="s">
        <v>352</v>
      </c>
      <c r="B8376" s="1">
        <v>44427</v>
      </c>
      <c r="C8376" s="1" t="str">
        <f t="shared" si="130"/>
        <v>21231</v>
      </c>
      <c r="D8376" t="s">
        <v>324</v>
      </c>
      <c r="E8376" t="s">
        <v>325</v>
      </c>
      <c r="F8376" t="s">
        <v>326</v>
      </c>
      <c r="I8376" t="s">
        <v>11</v>
      </c>
      <c r="J8376" t="str">
        <f>_xlfn.XLOOKUP(Table1_1[[#This Row],[Analyte]],[1]analyte_order!$B:$B,[1]analyte_order!$C:$C)</f>
        <v>335-67-1</v>
      </c>
      <c r="K8376">
        <f>_xlfn.XLOOKUP(Table1_1[[#This Row],[CAS_rn]],[1]analyte_order!$C:$C,[1]analyte_order!$E:$E)</f>
        <v>5</v>
      </c>
      <c r="L8376" s="3">
        <v>8.5000000000000006E-2</v>
      </c>
    </row>
    <row r="8377" spans="1:12" x14ac:dyDescent="0.3">
      <c r="A8377" t="s">
        <v>352</v>
      </c>
      <c r="B8377" s="1">
        <v>44427</v>
      </c>
      <c r="C8377" s="1" t="str">
        <f t="shared" si="130"/>
        <v>21231</v>
      </c>
      <c r="D8377" t="s">
        <v>324</v>
      </c>
      <c r="E8377" t="s">
        <v>325</v>
      </c>
      <c r="F8377" t="s">
        <v>326</v>
      </c>
      <c r="I8377" t="s">
        <v>12</v>
      </c>
      <c r="J8377" t="str">
        <f>_xlfn.XLOOKUP(Table1_1[[#This Row],[Analyte]],[1]analyte_order!$B:$B,[1]analyte_order!$C:$C)</f>
        <v>375-95-1</v>
      </c>
      <c r="K8377">
        <f>_xlfn.XLOOKUP(Table1_1[[#This Row],[CAS_rn]],[1]analyte_order!$C:$C,[1]analyte_order!$E:$E)</f>
        <v>6</v>
      </c>
      <c r="L8377" s="3">
        <v>0.57199999999999995</v>
      </c>
    </row>
    <row r="8378" spans="1:12" x14ac:dyDescent="0.3">
      <c r="A8378" t="s">
        <v>352</v>
      </c>
      <c r="B8378" s="1">
        <v>44427</v>
      </c>
      <c r="C8378" s="1" t="str">
        <f t="shared" si="130"/>
        <v>21231</v>
      </c>
      <c r="D8378" t="s">
        <v>324</v>
      </c>
      <c r="E8378" t="s">
        <v>325</v>
      </c>
      <c r="F8378" t="s">
        <v>326</v>
      </c>
      <c r="I8378" t="s">
        <v>19</v>
      </c>
      <c r="J8378" t="str">
        <f>_xlfn.XLOOKUP(Table1_1[[#This Row],[Analyte]],[1]analyte_order!$B:$B,[1]analyte_order!$C:$C)</f>
        <v>335-76-2</v>
      </c>
      <c r="K8378">
        <f>_xlfn.XLOOKUP(Table1_1[[#This Row],[CAS_rn]],[1]analyte_order!$C:$C,[1]analyte_order!$E:$E)</f>
        <v>7</v>
      </c>
      <c r="L8378" s="3">
        <v>3.16</v>
      </c>
    </row>
    <row r="8379" spans="1:12" x14ac:dyDescent="0.3">
      <c r="A8379" t="s">
        <v>352</v>
      </c>
      <c r="B8379" s="1">
        <v>44427</v>
      </c>
      <c r="C8379" s="1" t="str">
        <f t="shared" si="130"/>
        <v>21231</v>
      </c>
      <c r="D8379" t="s">
        <v>324</v>
      </c>
      <c r="E8379" t="s">
        <v>325</v>
      </c>
      <c r="F8379" t="s">
        <v>326</v>
      </c>
      <c r="I8379" t="s">
        <v>20</v>
      </c>
      <c r="J8379" t="str">
        <f>_xlfn.XLOOKUP(Table1_1[[#This Row],[Analyte]],[1]analyte_order!$B:$B,[1]analyte_order!$C:$C)</f>
        <v>2058-94-8</v>
      </c>
      <c r="K8379">
        <f>_xlfn.XLOOKUP(Table1_1[[#This Row],[CAS_rn]],[1]analyte_order!$C:$C,[1]analyte_order!$E:$E)</f>
        <v>8</v>
      </c>
      <c r="L8379" s="3">
        <v>5.75</v>
      </c>
    </row>
    <row r="8380" spans="1:12" x14ac:dyDescent="0.3">
      <c r="A8380" t="s">
        <v>352</v>
      </c>
      <c r="B8380" s="1">
        <v>44427</v>
      </c>
      <c r="C8380" s="1" t="str">
        <f t="shared" si="130"/>
        <v>21231</v>
      </c>
      <c r="D8380" t="s">
        <v>324</v>
      </c>
      <c r="E8380" t="s">
        <v>325</v>
      </c>
      <c r="F8380" t="s">
        <v>326</v>
      </c>
      <c r="I8380" t="s">
        <v>21</v>
      </c>
      <c r="J8380" t="str">
        <f>_xlfn.XLOOKUP(Table1_1[[#This Row],[Analyte]],[1]analyte_order!$B:$B,[1]analyte_order!$C:$C)</f>
        <v>307-55-1</v>
      </c>
      <c r="K8380">
        <f>_xlfn.XLOOKUP(Table1_1[[#This Row],[CAS_rn]],[1]analyte_order!$C:$C,[1]analyte_order!$E:$E)</f>
        <v>9</v>
      </c>
      <c r="L8380" s="3">
        <v>7.39</v>
      </c>
    </row>
    <row r="8381" spans="1:12" x14ac:dyDescent="0.3">
      <c r="A8381" t="s">
        <v>352</v>
      </c>
      <c r="B8381" s="1">
        <v>44427</v>
      </c>
      <c r="C8381" s="1" t="str">
        <f t="shared" si="130"/>
        <v>21231</v>
      </c>
      <c r="D8381" t="s">
        <v>324</v>
      </c>
      <c r="E8381" t="s">
        <v>325</v>
      </c>
      <c r="F8381" t="s">
        <v>326</v>
      </c>
      <c r="I8381" t="s">
        <v>22</v>
      </c>
      <c r="J8381" t="str">
        <f>_xlfn.XLOOKUP(Table1_1[[#This Row],[Analyte]],[1]analyte_order!$B:$B,[1]analyte_order!$C:$C)</f>
        <v>72629-94-8</v>
      </c>
      <c r="K8381">
        <f>_xlfn.XLOOKUP(Table1_1[[#This Row],[CAS_rn]],[1]analyte_order!$C:$C,[1]analyte_order!$E:$E)</f>
        <v>10</v>
      </c>
      <c r="L8381" s="3">
        <v>4.41</v>
      </c>
    </row>
    <row r="8382" spans="1:12" x14ac:dyDescent="0.3">
      <c r="A8382" t="s">
        <v>352</v>
      </c>
      <c r="B8382" s="1">
        <v>44427</v>
      </c>
      <c r="C8382" s="1" t="str">
        <f t="shared" si="130"/>
        <v>21231</v>
      </c>
      <c r="D8382" t="s">
        <v>324</v>
      </c>
      <c r="E8382" t="s">
        <v>325</v>
      </c>
      <c r="F8382" t="s">
        <v>326</v>
      </c>
      <c r="I8382" t="s">
        <v>23</v>
      </c>
      <c r="J8382" t="str">
        <f>_xlfn.XLOOKUP(Table1_1[[#This Row],[Analyte]],[1]analyte_order!$B:$B,[1]analyte_order!$C:$C)</f>
        <v>376-06-7</v>
      </c>
      <c r="K8382">
        <f>_xlfn.XLOOKUP(Table1_1[[#This Row],[CAS_rn]],[1]analyte_order!$C:$C,[1]analyte_order!$E:$E)</f>
        <v>11</v>
      </c>
      <c r="L8382" s="3">
        <v>3.33</v>
      </c>
    </row>
    <row r="8383" spans="1:12" x14ac:dyDescent="0.3">
      <c r="A8383" t="s">
        <v>352</v>
      </c>
      <c r="B8383" s="1">
        <v>44427</v>
      </c>
      <c r="C8383" s="1" t="str">
        <f t="shared" si="130"/>
        <v>21231</v>
      </c>
      <c r="D8383" t="s">
        <v>324</v>
      </c>
      <c r="E8383" t="s">
        <v>325</v>
      </c>
      <c r="F8383" t="s">
        <v>326</v>
      </c>
      <c r="I8383" t="s">
        <v>24</v>
      </c>
      <c r="J8383" t="str">
        <f>_xlfn.XLOOKUP(Table1_1[[#This Row],[Analyte]],[1]analyte_order!$B:$B,[1]analyte_order!$C:$C)</f>
        <v>67905-19-5</v>
      </c>
      <c r="K8383">
        <f>_xlfn.XLOOKUP(Table1_1[[#This Row],[CAS_rn]],[1]analyte_order!$C:$C,[1]analyte_order!$E:$E)</f>
        <v>12</v>
      </c>
      <c r="L8383" s="3">
        <v>8.5000000000000006E-2</v>
      </c>
    </row>
    <row r="8384" spans="1:12" x14ac:dyDescent="0.3">
      <c r="A8384" t="s">
        <v>352</v>
      </c>
      <c r="B8384" s="1">
        <v>44427</v>
      </c>
      <c r="C8384" s="1" t="str">
        <f t="shared" si="130"/>
        <v>21231</v>
      </c>
      <c r="D8384" t="s">
        <v>324</v>
      </c>
      <c r="E8384" t="s">
        <v>325</v>
      </c>
      <c r="F8384" t="s">
        <v>326</v>
      </c>
      <c r="I8384" t="s">
        <v>13</v>
      </c>
      <c r="J8384" t="str">
        <f>_xlfn.XLOOKUP(Table1_1[[#This Row],[Analyte]],[1]analyte_order!$B:$B,[1]analyte_order!$C:$C)</f>
        <v>375-73-5</v>
      </c>
      <c r="K8384">
        <f>_xlfn.XLOOKUP(Table1_1[[#This Row],[CAS_rn]],[1]analyte_order!$C:$C,[1]analyte_order!$E:$E)</f>
        <v>14</v>
      </c>
      <c r="L8384" s="3">
        <v>8.5000000000000006E-2</v>
      </c>
    </row>
    <row r="8385" spans="1:12" x14ac:dyDescent="0.3">
      <c r="A8385" t="s">
        <v>352</v>
      </c>
      <c r="B8385" s="1">
        <v>44427</v>
      </c>
      <c r="C8385" s="1" t="str">
        <f t="shared" si="130"/>
        <v>21231</v>
      </c>
      <c r="D8385" t="s">
        <v>324</v>
      </c>
      <c r="E8385" t="s">
        <v>325</v>
      </c>
      <c r="F8385" t="s">
        <v>326</v>
      </c>
      <c r="I8385" t="s">
        <v>14</v>
      </c>
      <c r="J8385" t="str">
        <f>_xlfn.XLOOKUP(Table1_1[[#This Row],[Analyte]],[1]analyte_order!$B:$B,[1]analyte_order!$C:$C)</f>
        <v>2706-91-4</v>
      </c>
      <c r="K8385">
        <f>_xlfn.XLOOKUP(Table1_1[[#This Row],[CAS_rn]],[1]analyte_order!$C:$C,[1]analyte_order!$E:$E)</f>
        <v>15</v>
      </c>
      <c r="L8385" s="3">
        <v>0.21249999999999999</v>
      </c>
    </row>
    <row r="8386" spans="1:12" x14ac:dyDescent="0.3">
      <c r="A8386" t="s">
        <v>352</v>
      </c>
      <c r="B8386" s="1">
        <v>44427</v>
      </c>
      <c r="C8386" s="1" t="str">
        <f t="shared" ref="C8386:C8449" si="131">TEXT(B8386,"yy")&amp;TEXT((B8386-DATEVALUE("1/1/"&amp;TEXT(B8386,"yy"))+1),"000")</f>
        <v>21231</v>
      </c>
      <c r="D8386" t="s">
        <v>324</v>
      </c>
      <c r="E8386" t="s">
        <v>325</v>
      </c>
      <c r="F8386" t="s">
        <v>326</v>
      </c>
      <c r="I8386" t="s">
        <v>15</v>
      </c>
      <c r="J8386" t="str">
        <f>_xlfn.XLOOKUP(Table1_1[[#This Row],[Analyte]],[1]analyte_order!$B:$B,[1]analyte_order!$C:$C)</f>
        <v>355-46-4</v>
      </c>
      <c r="K8386">
        <f>_xlfn.XLOOKUP(Table1_1[[#This Row],[CAS_rn]],[1]analyte_order!$C:$C,[1]analyte_order!$E:$E)</f>
        <v>16</v>
      </c>
      <c r="L8386" s="3">
        <v>21.8</v>
      </c>
    </row>
    <row r="8387" spans="1:12" x14ac:dyDescent="0.3">
      <c r="A8387" t="s">
        <v>352</v>
      </c>
      <c r="B8387" s="1">
        <v>44427</v>
      </c>
      <c r="C8387" s="1" t="str">
        <f t="shared" si="131"/>
        <v>21231</v>
      </c>
      <c r="D8387" t="s">
        <v>324</v>
      </c>
      <c r="E8387" t="s">
        <v>325</v>
      </c>
      <c r="F8387" t="s">
        <v>326</v>
      </c>
      <c r="I8387" t="s">
        <v>16</v>
      </c>
      <c r="J8387" t="str">
        <f>_xlfn.XLOOKUP(Table1_1[[#This Row],[Analyte]],[1]analyte_order!$B:$B,[1]analyte_order!$C:$C)</f>
        <v>375-92-8</v>
      </c>
      <c r="K8387">
        <f>_xlfn.XLOOKUP(Table1_1[[#This Row],[CAS_rn]],[1]analyte_order!$C:$C,[1]analyte_order!$E:$E)</f>
        <v>17</v>
      </c>
      <c r="L8387" s="3">
        <v>3.07</v>
      </c>
    </row>
    <row r="8388" spans="1:12" x14ac:dyDescent="0.3">
      <c r="A8388" t="s">
        <v>352</v>
      </c>
      <c r="B8388" s="1">
        <v>44427</v>
      </c>
      <c r="C8388" s="1" t="str">
        <f t="shared" si="131"/>
        <v>21231</v>
      </c>
      <c r="D8388" t="s">
        <v>324</v>
      </c>
      <c r="E8388" t="s">
        <v>325</v>
      </c>
      <c r="F8388" t="s">
        <v>326</v>
      </c>
      <c r="I8388" t="s">
        <v>17</v>
      </c>
      <c r="J8388" t="str">
        <f>_xlfn.XLOOKUP(Table1_1[[#This Row],[Analyte]],[1]analyte_order!$B:$B,[1]analyte_order!$C:$C)</f>
        <v>1763-23-1</v>
      </c>
      <c r="K8388">
        <f>_xlfn.XLOOKUP(Table1_1[[#This Row],[CAS_rn]],[1]analyte_order!$C:$C,[1]analyte_order!$E:$E)</f>
        <v>18</v>
      </c>
      <c r="L8388" s="3">
        <v>1260</v>
      </c>
    </row>
    <row r="8389" spans="1:12" x14ac:dyDescent="0.3">
      <c r="A8389" t="s">
        <v>352</v>
      </c>
      <c r="B8389" s="1">
        <v>44427</v>
      </c>
      <c r="C8389" s="1" t="str">
        <f t="shared" si="131"/>
        <v>21231</v>
      </c>
      <c r="D8389" t="s">
        <v>324</v>
      </c>
      <c r="E8389" t="s">
        <v>325</v>
      </c>
      <c r="F8389" t="s">
        <v>326</v>
      </c>
      <c r="I8389" t="s">
        <v>25</v>
      </c>
      <c r="J8389" t="str">
        <f>_xlfn.XLOOKUP(Table1_1[[#This Row],[Analyte]],[1]analyte_order!$B:$B,[1]analyte_order!$C:$C)</f>
        <v>68259-12-1</v>
      </c>
      <c r="K8389">
        <f>_xlfn.XLOOKUP(Table1_1[[#This Row],[CAS_rn]],[1]analyte_order!$C:$C,[1]analyte_order!$E:$E)</f>
        <v>19</v>
      </c>
      <c r="L8389" s="3">
        <v>6.75</v>
      </c>
    </row>
    <row r="8390" spans="1:12" x14ac:dyDescent="0.3">
      <c r="A8390" t="s">
        <v>352</v>
      </c>
      <c r="B8390" s="1">
        <v>44427</v>
      </c>
      <c r="C8390" s="1" t="str">
        <f t="shared" si="131"/>
        <v>21231</v>
      </c>
      <c r="D8390" t="s">
        <v>324</v>
      </c>
      <c r="E8390" t="s">
        <v>325</v>
      </c>
      <c r="F8390" t="s">
        <v>326</v>
      </c>
      <c r="I8390" t="s">
        <v>26</v>
      </c>
      <c r="J8390" t="str">
        <f>_xlfn.XLOOKUP(Table1_1[[#This Row],[Analyte]],[1]analyte_order!$B:$B,[1]analyte_order!$C:$C)</f>
        <v>335-77-3</v>
      </c>
      <c r="K8390">
        <f>_xlfn.XLOOKUP(Table1_1[[#This Row],[CAS_rn]],[1]analyte_order!$C:$C,[1]analyte_order!$E:$E)</f>
        <v>20</v>
      </c>
      <c r="L8390" s="3">
        <v>7.36</v>
      </c>
    </row>
    <row r="8391" spans="1:12" x14ac:dyDescent="0.3">
      <c r="A8391" t="s">
        <v>352</v>
      </c>
      <c r="B8391" s="1">
        <v>44427</v>
      </c>
      <c r="C8391" s="1" t="str">
        <f t="shared" si="131"/>
        <v>21231</v>
      </c>
      <c r="D8391" t="s">
        <v>324</v>
      </c>
      <c r="E8391" t="s">
        <v>325</v>
      </c>
      <c r="F8391" t="s">
        <v>326</v>
      </c>
      <c r="I8391" t="s">
        <v>27</v>
      </c>
      <c r="J8391" t="str">
        <f>_xlfn.XLOOKUP(Table1_1[[#This Row],[Analyte]],[1]analyte_order!$B:$B,[1]analyte_order!$C:$C)</f>
        <v>79780-39-5</v>
      </c>
      <c r="K8391">
        <f>_xlfn.XLOOKUP(Table1_1[[#This Row],[CAS_rn]],[1]analyte_order!$C:$C,[1]analyte_order!$E:$E)</f>
        <v>21</v>
      </c>
      <c r="L8391" s="3">
        <v>1.94</v>
      </c>
    </row>
    <row r="8392" spans="1:12" x14ac:dyDescent="0.3">
      <c r="A8392" t="s">
        <v>352</v>
      </c>
      <c r="B8392" s="1">
        <v>44427</v>
      </c>
      <c r="C8392" s="1" t="str">
        <f t="shared" si="131"/>
        <v>21231</v>
      </c>
      <c r="D8392" t="s">
        <v>324</v>
      </c>
      <c r="E8392" t="s">
        <v>325</v>
      </c>
      <c r="F8392" t="s">
        <v>326</v>
      </c>
      <c r="I8392" t="s">
        <v>28</v>
      </c>
      <c r="J8392" t="str">
        <f>_xlfn.XLOOKUP(Table1_1[[#This Row],[Analyte]],[1]analyte_order!$B:$B,[1]analyte_order!$C:$C)</f>
        <v>757124-72-4</v>
      </c>
      <c r="K8392">
        <f>_xlfn.XLOOKUP(Table1_1[[#This Row],[CAS_rn]],[1]analyte_order!$C:$C,[1]analyte_order!$E:$E)</f>
        <v>22</v>
      </c>
      <c r="L8392" s="3">
        <v>0.106</v>
      </c>
    </row>
    <row r="8393" spans="1:12" x14ac:dyDescent="0.3">
      <c r="A8393" t="s">
        <v>352</v>
      </c>
      <c r="B8393" s="1">
        <v>44427</v>
      </c>
      <c r="C8393" s="1" t="str">
        <f t="shared" si="131"/>
        <v>21231</v>
      </c>
      <c r="D8393" t="s">
        <v>324</v>
      </c>
      <c r="E8393" t="s">
        <v>325</v>
      </c>
      <c r="F8393" t="s">
        <v>326</v>
      </c>
      <c r="I8393" t="s">
        <v>18</v>
      </c>
      <c r="J8393" t="str">
        <f>_xlfn.XLOOKUP(Table1_1[[#This Row],[Analyte]],[1]analyte_order!$B:$B,[1]analyte_order!$C:$C)</f>
        <v>27619-97-2</v>
      </c>
      <c r="K8393">
        <f>_xlfn.XLOOKUP(Table1_1[[#This Row],[CAS_rn]],[1]analyte_order!$C:$C,[1]analyte_order!$E:$E)</f>
        <v>23</v>
      </c>
      <c r="L8393" s="3">
        <v>8.5000000000000006E-2</v>
      </c>
    </row>
    <row r="8394" spans="1:12" x14ac:dyDescent="0.3">
      <c r="A8394" t="s">
        <v>352</v>
      </c>
      <c r="B8394" s="1">
        <v>44427</v>
      </c>
      <c r="C8394" s="1" t="str">
        <f t="shared" si="131"/>
        <v>21231</v>
      </c>
      <c r="D8394" t="s">
        <v>324</v>
      </c>
      <c r="E8394" t="s">
        <v>325</v>
      </c>
      <c r="F8394" t="s">
        <v>326</v>
      </c>
      <c r="I8394" t="s">
        <v>29</v>
      </c>
      <c r="J8394" t="str">
        <f>_xlfn.XLOOKUP(Table1_1[[#This Row],[Analyte]],[1]analyte_order!$B:$B,[1]analyte_order!$C:$C)</f>
        <v>39108-34-4</v>
      </c>
      <c r="K8394">
        <f>_xlfn.XLOOKUP(Table1_1[[#This Row],[CAS_rn]],[1]analyte_order!$C:$C,[1]analyte_order!$E:$E)</f>
        <v>24</v>
      </c>
      <c r="L8394" s="3">
        <v>2.93</v>
      </c>
    </row>
    <row r="8395" spans="1:12" x14ac:dyDescent="0.3">
      <c r="A8395" t="s">
        <v>352</v>
      </c>
      <c r="B8395" s="1">
        <v>44427</v>
      </c>
      <c r="C8395" s="1" t="str">
        <f t="shared" si="131"/>
        <v>21231</v>
      </c>
      <c r="D8395" t="s">
        <v>324</v>
      </c>
      <c r="E8395" t="s">
        <v>325</v>
      </c>
      <c r="F8395" t="s">
        <v>326</v>
      </c>
      <c r="I8395" t="s">
        <v>30</v>
      </c>
      <c r="J8395" t="str">
        <f>_xlfn.XLOOKUP(Table1_1[[#This Row],[Analyte]],[1]analyte_order!$B:$B,[1]analyte_order!$C:$C)</f>
        <v>120226-60-0</v>
      </c>
      <c r="K8395">
        <f>_xlfn.XLOOKUP(Table1_1[[#This Row],[CAS_rn]],[1]analyte_order!$C:$C,[1]analyte_order!$E:$E)</f>
        <v>25</v>
      </c>
      <c r="L8395" s="3">
        <v>2.4500000000000002</v>
      </c>
    </row>
    <row r="8396" spans="1:12" x14ac:dyDescent="0.3">
      <c r="A8396" t="s">
        <v>352</v>
      </c>
      <c r="B8396" s="1">
        <v>44427</v>
      </c>
      <c r="C8396" s="1" t="str">
        <f t="shared" si="131"/>
        <v>21231</v>
      </c>
      <c r="D8396" t="s">
        <v>324</v>
      </c>
      <c r="E8396" t="s">
        <v>325</v>
      </c>
      <c r="F8396" t="s">
        <v>326</v>
      </c>
      <c r="I8396" t="s">
        <v>31</v>
      </c>
      <c r="J8396" t="str">
        <f>_xlfn.XLOOKUP(Table1_1[[#This Row],[Analyte]],[1]analyte_order!$B:$B,[1]analyte_order!$C:$C)</f>
        <v>2355-31-9</v>
      </c>
      <c r="K8396">
        <f>_xlfn.XLOOKUP(Table1_1[[#This Row],[CAS_rn]],[1]analyte_order!$C:$C,[1]analyte_order!$E:$E)</f>
        <v>26</v>
      </c>
      <c r="L8396" s="3">
        <v>4.2450000000000002E-2</v>
      </c>
    </row>
    <row r="8397" spans="1:12" x14ac:dyDescent="0.3">
      <c r="A8397" t="s">
        <v>352</v>
      </c>
      <c r="B8397" s="1">
        <v>44427</v>
      </c>
      <c r="C8397" s="1" t="str">
        <f t="shared" si="131"/>
        <v>21231</v>
      </c>
      <c r="D8397" t="s">
        <v>324</v>
      </c>
      <c r="E8397" t="s">
        <v>325</v>
      </c>
      <c r="F8397" t="s">
        <v>326</v>
      </c>
      <c r="I8397" t="s">
        <v>32</v>
      </c>
      <c r="J8397" t="str">
        <f>_xlfn.XLOOKUP(Table1_1[[#This Row],[Analyte]],[1]analyte_order!$B:$B,[1]analyte_order!$C:$C)</f>
        <v>2991-50-6</v>
      </c>
      <c r="K8397">
        <f>_xlfn.XLOOKUP(Table1_1[[#This Row],[CAS_rn]],[1]analyte_order!$C:$C,[1]analyte_order!$E:$E)</f>
        <v>27</v>
      </c>
      <c r="L8397" s="3">
        <v>4.2450000000000002E-2</v>
      </c>
    </row>
    <row r="8398" spans="1:12" x14ac:dyDescent="0.3">
      <c r="A8398" t="s">
        <v>352</v>
      </c>
      <c r="B8398" s="1">
        <v>44427</v>
      </c>
      <c r="C8398" s="1" t="str">
        <f t="shared" si="131"/>
        <v>21231</v>
      </c>
      <c r="D8398" t="s">
        <v>324</v>
      </c>
      <c r="E8398" t="s">
        <v>325</v>
      </c>
      <c r="F8398" t="s">
        <v>326</v>
      </c>
      <c r="I8398" t="s">
        <v>33</v>
      </c>
      <c r="J8398" t="str">
        <f>_xlfn.XLOOKUP(Table1_1[[#This Row],[Analyte]],[1]analyte_order!$B:$B,[1]analyte_order!$C:$C)</f>
        <v>754-91-6</v>
      </c>
      <c r="K8398">
        <f>_xlfn.XLOOKUP(Table1_1[[#This Row],[CAS_rn]],[1]analyte_order!$C:$C,[1]analyte_order!$E:$E)</f>
        <v>28</v>
      </c>
      <c r="L8398" s="3">
        <v>3.89</v>
      </c>
    </row>
    <row r="8399" spans="1:12" x14ac:dyDescent="0.3">
      <c r="A8399" t="s">
        <v>352</v>
      </c>
      <c r="B8399" s="1">
        <v>44427</v>
      </c>
      <c r="C8399" s="1" t="str">
        <f t="shared" si="131"/>
        <v>21231</v>
      </c>
      <c r="D8399" t="s">
        <v>324</v>
      </c>
      <c r="E8399" t="s">
        <v>325</v>
      </c>
      <c r="F8399" t="s">
        <v>326</v>
      </c>
      <c r="I8399" t="s">
        <v>34</v>
      </c>
      <c r="J8399" t="str">
        <f>_xlfn.XLOOKUP(Table1_1[[#This Row],[Analyte]],[1]analyte_order!$B:$B,[1]analyte_order!$C:$C)</f>
        <v>2806-24-8</v>
      </c>
      <c r="K8399">
        <f>_xlfn.XLOOKUP(Table1_1[[#This Row],[CAS_rn]],[1]analyte_order!$C:$C,[1]analyte_order!$E:$E)</f>
        <v>29</v>
      </c>
      <c r="L8399" s="3">
        <v>4.2450000000000002E-2</v>
      </c>
    </row>
    <row r="8400" spans="1:12" x14ac:dyDescent="0.3">
      <c r="A8400" t="s">
        <v>352</v>
      </c>
      <c r="B8400" s="1">
        <v>44427</v>
      </c>
      <c r="C8400" s="1" t="str">
        <f t="shared" si="131"/>
        <v>21231</v>
      </c>
      <c r="D8400" t="s">
        <v>324</v>
      </c>
      <c r="E8400" t="s">
        <v>325</v>
      </c>
      <c r="F8400" t="s">
        <v>326</v>
      </c>
      <c r="I8400" t="s">
        <v>35</v>
      </c>
      <c r="J8400" t="str">
        <f>_xlfn.XLOOKUP(Table1_1[[#This Row],[Analyte]],[1]analyte_order!$B:$B,[1]analyte_order!$C:$C)</f>
        <v>31506-32-8</v>
      </c>
      <c r="K8400">
        <f>_xlfn.XLOOKUP(Table1_1[[#This Row],[CAS_rn]],[1]analyte_order!$C:$C,[1]analyte_order!$E:$E)</f>
        <v>30</v>
      </c>
      <c r="L8400" s="3">
        <v>4.2450000000000002E-2</v>
      </c>
    </row>
    <row r="8401" spans="1:12" x14ac:dyDescent="0.3">
      <c r="A8401" t="s">
        <v>352</v>
      </c>
      <c r="B8401" s="1">
        <v>44427</v>
      </c>
      <c r="C8401" s="1" t="str">
        <f t="shared" si="131"/>
        <v>21231</v>
      </c>
      <c r="D8401" t="s">
        <v>324</v>
      </c>
      <c r="E8401" t="s">
        <v>325</v>
      </c>
      <c r="F8401" t="s">
        <v>326</v>
      </c>
      <c r="I8401" t="s">
        <v>36</v>
      </c>
      <c r="J8401" t="str">
        <f>_xlfn.XLOOKUP(Table1_1[[#This Row],[Analyte]],[1]analyte_order!$B:$B,[1]analyte_order!$C:$C)</f>
        <v>4151-50-2</v>
      </c>
      <c r="K8401">
        <f>_xlfn.XLOOKUP(Table1_1[[#This Row],[CAS_rn]],[1]analyte_order!$C:$C,[1]analyte_order!$E:$E)</f>
        <v>31</v>
      </c>
      <c r="L8401" s="3">
        <v>4.2450000000000002E-2</v>
      </c>
    </row>
    <row r="8402" spans="1:12" x14ac:dyDescent="0.3">
      <c r="A8402" t="s">
        <v>352</v>
      </c>
      <c r="B8402" s="1">
        <v>44427</v>
      </c>
      <c r="C8402" s="1" t="str">
        <f t="shared" si="131"/>
        <v>21231</v>
      </c>
      <c r="D8402" t="s">
        <v>324</v>
      </c>
      <c r="E8402" t="s">
        <v>325</v>
      </c>
      <c r="F8402" t="s">
        <v>326</v>
      </c>
      <c r="I8402" t="s">
        <v>37</v>
      </c>
      <c r="J8402" t="str">
        <f>_xlfn.XLOOKUP(Table1_1[[#This Row],[Analyte]],[1]analyte_order!$B:$B,[1]analyte_order!$C:$C)</f>
        <v>13252-13-6</v>
      </c>
      <c r="K8402">
        <f>_xlfn.XLOOKUP(Table1_1[[#This Row],[CAS_rn]],[1]analyte_order!$C:$C,[1]analyte_order!$E:$E)</f>
        <v>34</v>
      </c>
      <c r="L8402" s="3">
        <v>4.2450000000000002E-2</v>
      </c>
    </row>
    <row r="8403" spans="1:12" x14ac:dyDescent="0.3">
      <c r="A8403" t="s">
        <v>352</v>
      </c>
      <c r="B8403" s="1">
        <v>44427</v>
      </c>
      <c r="C8403" s="1" t="str">
        <f t="shared" si="131"/>
        <v>21231</v>
      </c>
      <c r="D8403" t="s">
        <v>324</v>
      </c>
      <c r="E8403" t="s">
        <v>325</v>
      </c>
      <c r="F8403" t="s">
        <v>326</v>
      </c>
      <c r="I8403" t="s">
        <v>38</v>
      </c>
      <c r="J8403" t="str">
        <f>_xlfn.XLOOKUP(Table1_1[[#This Row],[Analyte]],[1]analyte_order!$B:$B,[1]analyte_order!$C:$C)</f>
        <v>919005-14-4</v>
      </c>
      <c r="K8403">
        <f>_xlfn.XLOOKUP(Table1_1[[#This Row],[CAS_rn]],[1]analyte_order!$C:$C,[1]analyte_order!$E:$E)</f>
        <v>35</v>
      </c>
      <c r="L8403" s="3">
        <v>4.2450000000000002E-2</v>
      </c>
    </row>
    <row r="8404" spans="1:12" x14ac:dyDescent="0.3">
      <c r="A8404" t="s">
        <v>352</v>
      </c>
      <c r="B8404" s="1">
        <v>44427</v>
      </c>
      <c r="C8404" s="1" t="str">
        <f t="shared" si="131"/>
        <v>21231</v>
      </c>
      <c r="D8404" t="s">
        <v>324</v>
      </c>
      <c r="E8404" t="s">
        <v>325</v>
      </c>
      <c r="F8404" t="s">
        <v>326</v>
      </c>
      <c r="I8404" t="s">
        <v>39</v>
      </c>
      <c r="J8404" t="str">
        <f>_xlfn.XLOOKUP(Table1_1[[#This Row],[Analyte]],[1]analyte_order!$B:$B,[1]analyte_order!$C:$C)</f>
        <v>756426-58-1</v>
      </c>
      <c r="K8404">
        <f>_xlfn.XLOOKUP(Table1_1[[#This Row],[CAS_rn]],[1]analyte_order!$C:$C,[1]analyte_order!$E:$E)</f>
        <v>36</v>
      </c>
      <c r="L8404" s="3">
        <v>4.2450000000000002E-2</v>
      </c>
    </row>
    <row r="8405" spans="1:12" x14ac:dyDescent="0.3">
      <c r="A8405" t="s">
        <v>352</v>
      </c>
      <c r="B8405" s="1">
        <v>44427</v>
      </c>
      <c r="C8405" s="1" t="str">
        <f t="shared" si="131"/>
        <v>21231</v>
      </c>
      <c r="D8405" t="s">
        <v>324</v>
      </c>
      <c r="E8405" t="s">
        <v>325</v>
      </c>
      <c r="F8405" t="s">
        <v>326</v>
      </c>
      <c r="I8405" t="s">
        <v>40</v>
      </c>
      <c r="J8405" t="str">
        <f>_xlfn.XLOOKUP(Table1_1[[#This Row],[Analyte]],[1]analyte_order!$B:$B,[1]analyte_order!$C:$C)</f>
        <v>763051-92-9</v>
      </c>
      <c r="K8405">
        <f>_xlfn.XLOOKUP(Table1_1[[#This Row],[CAS_rn]],[1]analyte_order!$C:$C,[1]analyte_order!$E:$E)</f>
        <v>37</v>
      </c>
      <c r="L8405" s="3">
        <v>4.2450000000000002E-2</v>
      </c>
    </row>
    <row r="8406" spans="1:12" x14ac:dyDescent="0.3">
      <c r="A8406" t="s">
        <v>352</v>
      </c>
      <c r="B8406" s="1">
        <v>44427</v>
      </c>
      <c r="C8406" s="1" t="str">
        <f t="shared" si="131"/>
        <v>21231</v>
      </c>
      <c r="D8406" t="s">
        <v>324</v>
      </c>
      <c r="E8406" t="s">
        <v>325</v>
      </c>
      <c r="F8406" t="s">
        <v>326</v>
      </c>
      <c r="I8406" t="s">
        <v>41</v>
      </c>
      <c r="J8406" t="str">
        <f>_xlfn.XLOOKUP(Table1_1[[#This Row],[Analyte]],[1]analyte_order!$B:$B,[1]analyte_order!$C:$C)</f>
        <v>356-02-5</v>
      </c>
      <c r="K8406">
        <f>_xlfn.XLOOKUP(Table1_1[[#This Row],[CAS_rn]],[1]analyte_order!$C:$C,[1]analyte_order!$E:$E)</f>
        <v>38</v>
      </c>
      <c r="L8406" s="3">
        <v>0.42449999999999999</v>
      </c>
    </row>
    <row r="8407" spans="1:12" x14ac:dyDescent="0.3">
      <c r="A8407" t="s">
        <v>352</v>
      </c>
      <c r="B8407" s="1">
        <v>44427</v>
      </c>
      <c r="C8407" s="1" t="str">
        <f t="shared" si="131"/>
        <v>21231</v>
      </c>
      <c r="D8407" t="s">
        <v>324</v>
      </c>
      <c r="E8407" t="s">
        <v>325</v>
      </c>
      <c r="F8407" t="s">
        <v>326</v>
      </c>
      <c r="I8407" t="s">
        <v>42</v>
      </c>
      <c r="J8407" t="str">
        <f>_xlfn.XLOOKUP(Table1_1[[#This Row],[Analyte]],[1]analyte_order!$B:$B,[1]analyte_order!$C:$C)</f>
        <v>914637-49-3</v>
      </c>
      <c r="K8407">
        <f>_xlfn.XLOOKUP(Table1_1[[#This Row],[CAS_rn]],[1]analyte_order!$C:$C,[1]analyte_order!$E:$E)</f>
        <v>39</v>
      </c>
      <c r="L8407" s="3">
        <v>0.495</v>
      </c>
    </row>
    <row r="8408" spans="1:12" x14ac:dyDescent="0.3">
      <c r="A8408" t="s">
        <v>352</v>
      </c>
      <c r="B8408" s="1">
        <v>44427</v>
      </c>
      <c r="C8408" s="1" t="str">
        <f t="shared" si="131"/>
        <v>21231</v>
      </c>
      <c r="D8408" t="s">
        <v>324</v>
      </c>
      <c r="E8408" t="s">
        <v>325</v>
      </c>
      <c r="F8408" t="s">
        <v>326</v>
      </c>
      <c r="I8408" t="s">
        <v>43</v>
      </c>
      <c r="J8408" t="str">
        <f>_xlfn.XLOOKUP(Table1_1[[#This Row],[Analyte]],[1]analyte_order!$B:$B,[1]analyte_order!$C:$C)</f>
        <v>812-70-4</v>
      </c>
      <c r="K8408">
        <f>_xlfn.XLOOKUP(Table1_1[[#This Row],[CAS_rn]],[1]analyte_order!$C:$C,[1]analyte_order!$E:$E)</f>
        <v>40</v>
      </c>
      <c r="L8408" s="3">
        <v>2.04</v>
      </c>
    </row>
    <row r="8409" spans="1:12" x14ac:dyDescent="0.3">
      <c r="A8409" t="s">
        <v>352</v>
      </c>
      <c r="B8409" s="1">
        <v>44427</v>
      </c>
      <c r="C8409" s="1" t="str">
        <f t="shared" si="131"/>
        <v>21231</v>
      </c>
      <c r="D8409" t="s">
        <v>324</v>
      </c>
      <c r="E8409" t="s">
        <v>325</v>
      </c>
      <c r="F8409" t="s">
        <v>326</v>
      </c>
      <c r="I8409" t="s">
        <v>44</v>
      </c>
      <c r="J8409" t="str">
        <f>_xlfn.XLOOKUP(Table1_1[[#This Row],[Analyte]],[1]analyte_order!$B:$B,[1]analyte_order!$C:$C)</f>
        <v>53826-12-3</v>
      </c>
      <c r="K8409">
        <f>_xlfn.XLOOKUP(Table1_1[[#This Row],[CAS_rn]],[1]analyte_order!$C:$C,[1]analyte_order!$E:$E)</f>
        <v>41</v>
      </c>
      <c r="L8409" s="3">
        <v>0.106</v>
      </c>
    </row>
    <row r="8410" spans="1:12" x14ac:dyDescent="0.3">
      <c r="A8410" t="s">
        <v>352</v>
      </c>
      <c r="B8410" s="1">
        <v>44427</v>
      </c>
      <c r="C8410" s="1" t="str">
        <f t="shared" si="131"/>
        <v>21231</v>
      </c>
      <c r="D8410" t="s">
        <v>324</v>
      </c>
      <c r="E8410" t="s">
        <v>325</v>
      </c>
      <c r="F8410" t="s">
        <v>326</v>
      </c>
      <c r="I8410" t="s">
        <v>45</v>
      </c>
      <c r="J8410" t="str">
        <f>_xlfn.XLOOKUP(Table1_1[[#This Row],[Analyte]],[1]analyte_order!$B:$B,[1]analyte_order!$C:$C)</f>
        <v>27854-31-5</v>
      </c>
      <c r="K8410">
        <f>_xlfn.XLOOKUP(Table1_1[[#This Row],[CAS_rn]],[1]analyte_order!$C:$C,[1]analyte_order!$E:$E)</f>
        <v>42</v>
      </c>
      <c r="L8410" s="3">
        <v>0.106</v>
      </c>
    </row>
    <row r="8411" spans="1:12" x14ac:dyDescent="0.3">
      <c r="A8411" t="s">
        <v>352</v>
      </c>
      <c r="B8411" s="1">
        <v>44427</v>
      </c>
      <c r="C8411" s="1" t="str">
        <f t="shared" si="131"/>
        <v>21231</v>
      </c>
      <c r="D8411" t="s">
        <v>324</v>
      </c>
      <c r="E8411" t="s">
        <v>325</v>
      </c>
      <c r="F8411" t="s">
        <v>326</v>
      </c>
      <c r="I8411" t="s">
        <v>46</v>
      </c>
      <c r="J8411" t="str">
        <f>_xlfn.XLOOKUP(Table1_1[[#This Row],[Analyte]],[1]analyte_order!$B:$B,[1]analyte_order!$C:$C)</f>
        <v>53826-13-4</v>
      </c>
      <c r="K8411">
        <f>_xlfn.XLOOKUP(Table1_1[[#This Row],[CAS_rn]],[1]analyte_order!$C:$C,[1]analyte_order!$E:$E)</f>
        <v>43</v>
      </c>
      <c r="L8411" s="3">
        <v>4.2450000000000002E-2</v>
      </c>
    </row>
    <row r="8412" spans="1:12" x14ac:dyDescent="0.3">
      <c r="A8412" t="s">
        <v>352</v>
      </c>
      <c r="B8412" s="1">
        <v>44427</v>
      </c>
      <c r="C8412" s="1" t="str">
        <f t="shared" si="131"/>
        <v>21231</v>
      </c>
      <c r="D8412" t="s">
        <v>324</v>
      </c>
      <c r="E8412" t="s">
        <v>325</v>
      </c>
      <c r="F8412" t="s">
        <v>326</v>
      </c>
      <c r="I8412" t="s">
        <v>47</v>
      </c>
      <c r="J8412" t="str">
        <f>_xlfn.XLOOKUP(Table1_1[[#This Row],[Analyte]],[1]analyte_order!$B:$B,[1]analyte_order!$C:$C)</f>
        <v>161094-75-3</v>
      </c>
      <c r="K8412">
        <f>_xlfn.XLOOKUP(Table1_1[[#This Row],[CAS_rn]],[1]analyte_order!$C:$C,[1]analyte_order!$E:$E)</f>
        <v>44</v>
      </c>
      <c r="L8412" s="3">
        <v>4.2450000000000002E-2</v>
      </c>
    </row>
    <row r="8413" spans="1:12" x14ac:dyDescent="0.3">
      <c r="A8413" t="s">
        <v>352</v>
      </c>
      <c r="B8413" s="1">
        <v>44427</v>
      </c>
      <c r="C8413" s="1" t="str">
        <f t="shared" si="131"/>
        <v>21231</v>
      </c>
      <c r="D8413" t="s">
        <v>324</v>
      </c>
      <c r="E8413" t="s">
        <v>325</v>
      </c>
      <c r="F8413" t="s">
        <v>326</v>
      </c>
      <c r="I8413" t="s">
        <v>48</v>
      </c>
      <c r="J8413" t="str">
        <f>_xlfn.XLOOKUP(Table1_1[[#This Row],[Analyte]],[1]analyte_order!$B:$B,[1]analyte_order!$C:$C)</f>
        <v>70887-84-2</v>
      </c>
      <c r="K8413">
        <f>_xlfn.XLOOKUP(Table1_1[[#This Row],[CAS_rn]],[1]analyte_order!$C:$C,[1]analyte_order!$E:$E)</f>
        <v>45</v>
      </c>
      <c r="L8413" s="3">
        <v>4.2450000000000002E-2</v>
      </c>
    </row>
    <row r="8414" spans="1:12" x14ac:dyDescent="0.3">
      <c r="A8414" t="s">
        <v>352</v>
      </c>
      <c r="B8414" s="1">
        <v>44427</v>
      </c>
      <c r="C8414" s="1" t="str">
        <f t="shared" si="131"/>
        <v>21231</v>
      </c>
      <c r="D8414" t="s">
        <v>324</v>
      </c>
      <c r="E8414" t="s">
        <v>325</v>
      </c>
      <c r="F8414" t="s">
        <v>326</v>
      </c>
      <c r="I8414" t="s">
        <v>49</v>
      </c>
      <c r="J8414" t="str">
        <f>_xlfn.XLOOKUP(Table1_1[[#This Row],[Analyte]],[1]analyte_order!$B:$B,[1]analyte_order!$C:$C)</f>
        <v>57677-95-9</v>
      </c>
      <c r="K8414">
        <f>_xlfn.XLOOKUP(Table1_1[[#This Row],[CAS_rn]],[1]analyte_order!$C:$C,[1]analyte_order!$E:$E)</f>
        <v>46</v>
      </c>
      <c r="L8414" s="3">
        <v>0.21249999999999999</v>
      </c>
    </row>
    <row r="8415" spans="1:12" x14ac:dyDescent="0.3">
      <c r="A8415" t="s">
        <v>352</v>
      </c>
      <c r="B8415" s="1">
        <v>44427</v>
      </c>
      <c r="C8415" s="1" t="str">
        <f t="shared" si="131"/>
        <v>21231</v>
      </c>
      <c r="D8415" t="s">
        <v>324</v>
      </c>
      <c r="E8415" t="s">
        <v>325</v>
      </c>
      <c r="F8415" t="s">
        <v>326</v>
      </c>
      <c r="I8415" t="s">
        <v>50</v>
      </c>
      <c r="J8415" t="str">
        <f>_xlfn.XLOOKUP(Table1_1[[#This Row],[Analyte]],[1]analyte_order!$B:$B,[1]analyte_order!$C:$C)</f>
        <v>30334-69-1</v>
      </c>
      <c r="K8415">
        <f>_xlfn.XLOOKUP(Table1_1[[#This Row],[CAS_rn]],[1]analyte_order!$C:$C,[1]analyte_order!$E:$E)</f>
        <v>51</v>
      </c>
      <c r="L8415" s="3">
        <v>3.87</v>
      </c>
    </row>
    <row r="8416" spans="1:12" x14ac:dyDescent="0.3">
      <c r="A8416" t="s">
        <v>352</v>
      </c>
      <c r="B8416" s="1">
        <v>44427</v>
      </c>
      <c r="C8416" s="1" t="str">
        <f t="shared" si="131"/>
        <v>21231</v>
      </c>
      <c r="D8416" t="s">
        <v>324</v>
      </c>
      <c r="E8416" t="s">
        <v>325</v>
      </c>
      <c r="F8416" t="s">
        <v>326</v>
      </c>
      <c r="I8416" t="s">
        <v>51</v>
      </c>
      <c r="J8416" t="str">
        <f>_xlfn.XLOOKUP(Table1_1[[#This Row],[Analyte]],[1]analyte_order!$B:$B,[1]analyte_order!$C:$C)</f>
        <v>41997-13-1</v>
      </c>
      <c r="K8416">
        <f>_xlfn.XLOOKUP(Table1_1[[#This Row],[CAS_rn]],[1]analyte_order!$C:$C,[1]analyte_order!$E:$E)</f>
        <v>52</v>
      </c>
      <c r="L8416" s="3">
        <v>33.5</v>
      </c>
    </row>
    <row r="8417" spans="1:12" x14ac:dyDescent="0.3">
      <c r="A8417" t="s">
        <v>352</v>
      </c>
      <c r="B8417" s="1">
        <v>44427</v>
      </c>
      <c r="C8417" s="1" t="str">
        <f t="shared" si="131"/>
        <v>21231</v>
      </c>
      <c r="D8417" t="s">
        <v>324</v>
      </c>
      <c r="E8417" t="s">
        <v>325</v>
      </c>
      <c r="F8417" t="s">
        <v>326</v>
      </c>
      <c r="I8417" t="s">
        <v>52</v>
      </c>
      <c r="J8417" t="str">
        <f>_xlfn.XLOOKUP(Table1_1[[#This Row],[Analyte]],[1]analyte_order!$B:$B,[1]analyte_order!$C:$C)</f>
        <v>423-41-6</v>
      </c>
      <c r="K8417">
        <f>_xlfn.XLOOKUP(Table1_1[[#This Row],[CAS_rn]],[1]analyte_order!$C:$C,[1]analyte_order!$E:$E)</f>
        <v>53</v>
      </c>
      <c r="L8417" s="3">
        <v>0.106</v>
      </c>
    </row>
    <row r="8418" spans="1:12" x14ac:dyDescent="0.3">
      <c r="A8418" t="s">
        <v>352</v>
      </c>
      <c r="B8418" s="1">
        <v>44427</v>
      </c>
      <c r="C8418" s="1" t="str">
        <f t="shared" si="131"/>
        <v>21231</v>
      </c>
      <c r="D8418" t="s">
        <v>324</v>
      </c>
      <c r="E8418" t="s">
        <v>325</v>
      </c>
      <c r="F8418" t="s">
        <v>326</v>
      </c>
      <c r="I8418" t="s">
        <v>53</v>
      </c>
      <c r="J8418" t="str">
        <f>_xlfn.XLOOKUP(Table1_1[[#This Row],[Analyte]],[1]analyte_order!$B:$B,[1]analyte_order!$C:$C)</f>
        <v>777011-38-8</v>
      </c>
      <c r="K8418">
        <f>_xlfn.XLOOKUP(Table1_1[[#This Row],[CAS_rn]],[1]analyte_order!$C:$C,[1]analyte_order!$E:$E)</f>
        <v>54</v>
      </c>
      <c r="L8418" s="3">
        <v>2.04</v>
      </c>
    </row>
    <row r="8419" spans="1:12" x14ac:dyDescent="0.3">
      <c r="A8419" t="s">
        <v>352</v>
      </c>
      <c r="B8419" s="1">
        <v>44427</v>
      </c>
      <c r="C8419" s="1" t="str">
        <f t="shared" si="131"/>
        <v>21231</v>
      </c>
      <c r="D8419" t="s">
        <v>324</v>
      </c>
      <c r="E8419" t="s">
        <v>325</v>
      </c>
      <c r="F8419" t="s">
        <v>326</v>
      </c>
      <c r="I8419" t="s">
        <v>54</v>
      </c>
      <c r="J8419" t="str">
        <f>_xlfn.XLOOKUP(Table1_1[[#This Row],[Analyte]],[1]analyte_order!$B:$B,[1]analyte_order!$C:$C)</f>
        <v>646-83-3</v>
      </c>
      <c r="K8419">
        <f>_xlfn.XLOOKUP(Table1_1[[#This Row],[CAS_rn]],[1]analyte_order!$C:$C,[1]analyte_order!$E:$E)</f>
        <v>55</v>
      </c>
      <c r="L8419" s="3">
        <v>0.21249999999999999</v>
      </c>
    </row>
    <row r="8420" spans="1:12" x14ac:dyDescent="0.3">
      <c r="A8420" t="s">
        <v>352</v>
      </c>
      <c r="B8420" s="1">
        <v>44427</v>
      </c>
      <c r="C8420" s="1" t="str">
        <f t="shared" si="131"/>
        <v>21231</v>
      </c>
      <c r="D8420" t="s">
        <v>324</v>
      </c>
      <c r="E8420" t="s">
        <v>325</v>
      </c>
      <c r="F8420" t="s">
        <v>326</v>
      </c>
      <c r="I8420" t="s">
        <v>55</v>
      </c>
      <c r="J8420" t="str">
        <f>_xlfn.XLOOKUP(Table1_1[[#This Row],[Analyte]],[1]analyte_order!$B:$B,[1]analyte_order!$C:$C)</f>
        <v>678-41-1</v>
      </c>
      <c r="K8420">
        <f>_xlfn.XLOOKUP(Table1_1[[#This Row],[CAS_rn]],[1]analyte_order!$C:$C,[1]analyte_order!$E:$E)</f>
        <v>56</v>
      </c>
      <c r="L8420" s="3">
        <v>8.5000000000000006E-2</v>
      </c>
    </row>
    <row r="8421" spans="1:12" x14ac:dyDescent="0.3">
      <c r="A8421" t="s">
        <v>352</v>
      </c>
      <c r="B8421" s="1">
        <v>44427</v>
      </c>
      <c r="C8421" s="1" t="str">
        <f t="shared" si="131"/>
        <v>21231</v>
      </c>
      <c r="D8421" t="s">
        <v>324</v>
      </c>
      <c r="E8421" t="s">
        <v>325</v>
      </c>
      <c r="F8421" t="s">
        <v>326</v>
      </c>
      <c r="I8421" t="s">
        <v>56</v>
      </c>
      <c r="J8421" t="str">
        <f>_xlfn.XLOOKUP(Table1_1[[#This Row],[Analyte]],[1]analyte_order!$B:$B,[1]analyte_order!$C:$C)</f>
        <v>2965-52-8</v>
      </c>
      <c r="K8421">
        <f>_xlfn.XLOOKUP(Table1_1[[#This Row],[CAS_rn]],[1]analyte_order!$C:$C,[1]analyte_order!$E:$E)</f>
        <v>57</v>
      </c>
      <c r="L8421" s="3">
        <v>8.5000000000000006E-2</v>
      </c>
    </row>
    <row r="8422" spans="1:12" x14ac:dyDescent="0.3">
      <c r="A8422" t="s">
        <v>353</v>
      </c>
      <c r="B8422" s="1">
        <v>44427</v>
      </c>
      <c r="C8422" s="1" t="str">
        <f t="shared" si="131"/>
        <v>21231</v>
      </c>
      <c r="D8422" t="s">
        <v>324</v>
      </c>
      <c r="E8422" t="s">
        <v>325</v>
      </c>
      <c r="F8422" t="s">
        <v>326</v>
      </c>
      <c r="I8422" t="s">
        <v>7</v>
      </c>
      <c r="J8422" t="str">
        <f>_xlfn.XLOOKUP(Table1_1[[#This Row],[Analyte]],[1]analyte_order!$B:$B,[1]analyte_order!$C:$C)</f>
        <v>375-22-4</v>
      </c>
      <c r="K8422">
        <f>_xlfn.XLOOKUP(Table1_1[[#This Row],[CAS_rn]],[1]analyte_order!$C:$C,[1]analyte_order!$E:$E)</f>
        <v>1</v>
      </c>
      <c r="L8422" s="3">
        <v>4.1500000000000002E-2</v>
      </c>
    </row>
    <row r="8423" spans="1:12" x14ac:dyDescent="0.3">
      <c r="A8423" t="s">
        <v>353</v>
      </c>
      <c r="B8423" s="1">
        <v>44427</v>
      </c>
      <c r="C8423" s="1" t="str">
        <f t="shared" si="131"/>
        <v>21231</v>
      </c>
      <c r="D8423" t="s">
        <v>324</v>
      </c>
      <c r="E8423" t="s">
        <v>325</v>
      </c>
      <c r="F8423" t="s">
        <v>326</v>
      </c>
      <c r="I8423" t="s">
        <v>8</v>
      </c>
      <c r="J8423" t="str">
        <f>_xlfn.XLOOKUP(Table1_1[[#This Row],[Analyte]],[1]analyte_order!$B:$B,[1]analyte_order!$C:$C)</f>
        <v>2706-90-3</v>
      </c>
      <c r="K8423">
        <f>_xlfn.XLOOKUP(Table1_1[[#This Row],[CAS_rn]],[1]analyte_order!$C:$C,[1]analyte_order!$E:$E)</f>
        <v>2</v>
      </c>
      <c r="L8423" s="3">
        <v>8.3000000000000004E-2</v>
      </c>
    </row>
    <row r="8424" spans="1:12" x14ac:dyDescent="0.3">
      <c r="A8424" t="s">
        <v>353</v>
      </c>
      <c r="B8424" s="1">
        <v>44427</v>
      </c>
      <c r="C8424" s="1" t="str">
        <f t="shared" si="131"/>
        <v>21231</v>
      </c>
      <c r="D8424" t="s">
        <v>324</v>
      </c>
      <c r="E8424" t="s">
        <v>325</v>
      </c>
      <c r="F8424" t="s">
        <v>326</v>
      </c>
      <c r="I8424" t="s">
        <v>9</v>
      </c>
      <c r="J8424" t="str">
        <f>_xlfn.XLOOKUP(Table1_1[[#This Row],[Analyte]],[1]analyte_order!$B:$B,[1]analyte_order!$C:$C)</f>
        <v>307-24-4</v>
      </c>
      <c r="K8424">
        <f>_xlfn.XLOOKUP(Table1_1[[#This Row],[CAS_rn]],[1]analyte_order!$C:$C,[1]analyte_order!$E:$E)</f>
        <v>3</v>
      </c>
      <c r="L8424" s="3">
        <v>4.1500000000000002E-2</v>
      </c>
    </row>
    <row r="8425" spans="1:12" x14ac:dyDescent="0.3">
      <c r="A8425" t="s">
        <v>353</v>
      </c>
      <c r="B8425" s="1">
        <v>44427</v>
      </c>
      <c r="C8425" s="1" t="str">
        <f t="shared" si="131"/>
        <v>21231</v>
      </c>
      <c r="D8425" t="s">
        <v>324</v>
      </c>
      <c r="E8425" t="s">
        <v>325</v>
      </c>
      <c r="F8425" t="s">
        <v>326</v>
      </c>
      <c r="I8425" t="s">
        <v>10</v>
      </c>
      <c r="J8425" t="str">
        <f>_xlfn.XLOOKUP(Table1_1[[#This Row],[Analyte]],[1]analyte_order!$B:$B,[1]analyte_order!$C:$C)</f>
        <v>375-85-9</v>
      </c>
      <c r="K8425">
        <f>_xlfn.XLOOKUP(Table1_1[[#This Row],[CAS_rn]],[1]analyte_order!$C:$C,[1]analyte_order!$E:$E)</f>
        <v>4</v>
      </c>
      <c r="L8425" s="3">
        <v>8.3000000000000004E-2</v>
      </c>
    </row>
    <row r="8426" spans="1:12" x14ac:dyDescent="0.3">
      <c r="A8426" t="s">
        <v>353</v>
      </c>
      <c r="B8426" s="1">
        <v>44427</v>
      </c>
      <c r="C8426" s="1" t="str">
        <f t="shared" si="131"/>
        <v>21231</v>
      </c>
      <c r="D8426" t="s">
        <v>324</v>
      </c>
      <c r="E8426" t="s">
        <v>325</v>
      </c>
      <c r="F8426" t="s">
        <v>326</v>
      </c>
      <c r="I8426" t="s">
        <v>11</v>
      </c>
      <c r="J8426" t="str">
        <f>_xlfn.XLOOKUP(Table1_1[[#This Row],[Analyte]],[1]analyte_order!$B:$B,[1]analyte_order!$C:$C)</f>
        <v>335-67-1</v>
      </c>
      <c r="K8426">
        <f>_xlfn.XLOOKUP(Table1_1[[#This Row],[CAS_rn]],[1]analyte_order!$C:$C,[1]analyte_order!$E:$E)</f>
        <v>5</v>
      </c>
      <c r="L8426" s="3">
        <v>8.3000000000000004E-2</v>
      </c>
    </row>
    <row r="8427" spans="1:12" x14ac:dyDescent="0.3">
      <c r="A8427" t="s">
        <v>353</v>
      </c>
      <c r="B8427" s="1">
        <v>44427</v>
      </c>
      <c r="C8427" s="1" t="str">
        <f t="shared" si="131"/>
        <v>21231</v>
      </c>
      <c r="D8427" t="s">
        <v>324</v>
      </c>
      <c r="E8427" t="s">
        <v>325</v>
      </c>
      <c r="F8427" t="s">
        <v>326</v>
      </c>
      <c r="I8427" t="s">
        <v>12</v>
      </c>
      <c r="J8427" t="str">
        <f>_xlfn.XLOOKUP(Table1_1[[#This Row],[Analyte]],[1]analyte_order!$B:$B,[1]analyte_order!$C:$C)</f>
        <v>375-95-1</v>
      </c>
      <c r="K8427">
        <f>_xlfn.XLOOKUP(Table1_1[[#This Row],[CAS_rn]],[1]analyte_order!$C:$C,[1]analyte_order!$E:$E)</f>
        <v>6</v>
      </c>
      <c r="L8427" s="3">
        <v>0.38700000000000001</v>
      </c>
    </row>
    <row r="8428" spans="1:12" x14ac:dyDescent="0.3">
      <c r="A8428" t="s">
        <v>353</v>
      </c>
      <c r="B8428" s="1">
        <v>44427</v>
      </c>
      <c r="C8428" s="1" t="str">
        <f t="shared" si="131"/>
        <v>21231</v>
      </c>
      <c r="D8428" t="s">
        <v>324</v>
      </c>
      <c r="E8428" t="s">
        <v>325</v>
      </c>
      <c r="F8428" t="s">
        <v>326</v>
      </c>
      <c r="I8428" t="s">
        <v>19</v>
      </c>
      <c r="J8428" t="str">
        <f>_xlfn.XLOOKUP(Table1_1[[#This Row],[Analyte]],[1]analyte_order!$B:$B,[1]analyte_order!$C:$C)</f>
        <v>335-76-2</v>
      </c>
      <c r="K8428">
        <f>_xlfn.XLOOKUP(Table1_1[[#This Row],[CAS_rn]],[1]analyte_order!$C:$C,[1]analyte_order!$E:$E)</f>
        <v>7</v>
      </c>
      <c r="L8428" s="3">
        <v>2.5099999999999998</v>
      </c>
    </row>
    <row r="8429" spans="1:12" x14ac:dyDescent="0.3">
      <c r="A8429" t="s">
        <v>353</v>
      </c>
      <c r="B8429" s="1">
        <v>44427</v>
      </c>
      <c r="C8429" s="1" t="str">
        <f t="shared" si="131"/>
        <v>21231</v>
      </c>
      <c r="D8429" t="s">
        <v>324</v>
      </c>
      <c r="E8429" t="s">
        <v>325</v>
      </c>
      <c r="F8429" t="s">
        <v>326</v>
      </c>
      <c r="I8429" t="s">
        <v>20</v>
      </c>
      <c r="J8429" t="str">
        <f>_xlfn.XLOOKUP(Table1_1[[#This Row],[Analyte]],[1]analyte_order!$B:$B,[1]analyte_order!$C:$C)</f>
        <v>2058-94-8</v>
      </c>
      <c r="K8429">
        <f>_xlfn.XLOOKUP(Table1_1[[#This Row],[CAS_rn]],[1]analyte_order!$C:$C,[1]analyte_order!$E:$E)</f>
        <v>8</v>
      </c>
      <c r="L8429" s="3">
        <v>4.91</v>
      </c>
    </row>
    <row r="8430" spans="1:12" x14ac:dyDescent="0.3">
      <c r="A8430" t="s">
        <v>353</v>
      </c>
      <c r="B8430" s="1">
        <v>44427</v>
      </c>
      <c r="C8430" s="1" t="str">
        <f t="shared" si="131"/>
        <v>21231</v>
      </c>
      <c r="D8430" t="s">
        <v>324</v>
      </c>
      <c r="E8430" t="s">
        <v>325</v>
      </c>
      <c r="F8430" t="s">
        <v>326</v>
      </c>
      <c r="I8430" t="s">
        <v>21</v>
      </c>
      <c r="J8430" t="str">
        <f>_xlfn.XLOOKUP(Table1_1[[#This Row],[Analyte]],[1]analyte_order!$B:$B,[1]analyte_order!$C:$C)</f>
        <v>307-55-1</v>
      </c>
      <c r="K8430">
        <f>_xlfn.XLOOKUP(Table1_1[[#This Row],[CAS_rn]],[1]analyte_order!$C:$C,[1]analyte_order!$E:$E)</f>
        <v>9</v>
      </c>
      <c r="L8430" s="3">
        <v>5.96</v>
      </c>
    </row>
    <row r="8431" spans="1:12" x14ac:dyDescent="0.3">
      <c r="A8431" t="s">
        <v>353</v>
      </c>
      <c r="B8431" s="1">
        <v>44427</v>
      </c>
      <c r="C8431" s="1" t="str">
        <f t="shared" si="131"/>
        <v>21231</v>
      </c>
      <c r="D8431" t="s">
        <v>324</v>
      </c>
      <c r="E8431" t="s">
        <v>325</v>
      </c>
      <c r="F8431" t="s">
        <v>326</v>
      </c>
      <c r="I8431" t="s">
        <v>22</v>
      </c>
      <c r="J8431" t="str">
        <f>_xlfn.XLOOKUP(Table1_1[[#This Row],[Analyte]],[1]analyte_order!$B:$B,[1]analyte_order!$C:$C)</f>
        <v>72629-94-8</v>
      </c>
      <c r="K8431">
        <f>_xlfn.XLOOKUP(Table1_1[[#This Row],[CAS_rn]],[1]analyte_order!$C:$C,[1]analyte_order!$E:$E)</f>
        <v>10</v>
      </c>
      <c r="L8431" s="3">
        <v>3.56</v>
      </c>
    </row>
    <row r="8432" spans="1:12" x14ac:dyDescent="0.3">
      <c r="A8432" t="s">
        <v>353</v>
      </c>
      <c r="B8432" s="1">
        <v>44427</v>
      </c>
      <c r="C8432" s="1" t="str">
        <f t="shared" si="131"/>
        <v>21231</v>
      </c>
      <c r="D8432" t="s">
        <v>324</v>
      </c>
      <c r="E8432" t="s">
        <v>325</v>
      </c>
      <c r="F8432" t="s">
        <v>326</v>
      </c>
      <c r="I8432" t="s">
        <v>23</v>
      </c>
      <c r="J8432" t="str">
        <f>_xlfn.XLOOKUP(Table1_1[[#This Row],[Analyte]],[1]analyte_order!$B:$B,[1]analyte_order!$C:$C)</f>
        <v>376-06-7</v>
      </c>
      <c r="K8432">
        <f>_xlfn.XLOOKUP(Table1_1[[#This Row],[CAS_rn]],[1]analyte_order!$C:$C,[1]analyte_order!$E:$E)</f>
        <v>11</v>
      </c>
      <c r="L8432" s="3">
        <v>5.05</v>
      </c>
    </row>
    <row r="8433" spans="1:12" x14ac:dyDescent="0.3">
      <c r="A8433" t="s">
        <v>353</v>
      </c>
      <c r="B8433" s="1">
        <v>44427</v>
      </c>
      <c r="C8433" s="1" t="str">
        <f t="shared" si="131"/>
        <v>21231</v>
      </c>
      <c r="D8433" t="s">
        <v>324</v>
      </c>
      <c r="E8433" t="s">
        <v>325</v>
      </c>
      <c r="F8433" t="s">
        <v>326</v>
      </c>
      <c r="I8433" t="s">
        <v>24</v>
      </c>
      <c r="J8433" t="str">
        <f>_xlfn.XLOOKUP(Table1_1[[#This Row],[Analyte]],[1]analyte_order!$B:$B,[1]analyte_order!$C:$C)</f>
        <v>67905-19-5</v>
      </c>
      <c r="K8433">
        <f>_xlfn.XLOOKUP(Table1_1[[#This Row],[CAS_rn]],[1]analyte_order!$C:$C,[1]analyte_order!$E:$E)</f>
        <v>12</v>
      </c>
      <c r="L8433" s="3">
        <v>8.3000000000000004E-2</v>
      </c>
    </row>
    <row r="8434" spans="1:12" x14ac:dyDescent="0.3">
      <c r="A8434" t="s">
        <v>353</v>
      </c>
      <c r="B8434" s="1">
        <v>44427</v>
      </c>
      <c r="C8434" s="1" t="str">
        <f t="shared" si="131"/>
        <v>21231</v>
      </c>
      <c r="D8434" t="s">
        <v>324</v>
      </c>
      <c r="E8434" t="s">
        <v>325</v>
      </c>
      <c r="F8434" t="s">
        <v>326</v>
      </c>
      <c r="I8434" t="s">
        <v>13</v>
      </c>
      <c r="J8434" t="str">
        <f>_xlfn.XLOOKUP(Table1_1[[#This Row],[Analyte]],[1]analyte_order!$B:$B,[1]analyte_order!$C:$C)</f>
        <v>375-73-5</v>
      </c>
      <c r="K8434">
        <f>_xlfn.XLOOKUP(Table1_1[[#This Row],[CAS_rn]],[1]analyte_order!$C:$C,[1]analyte_order!$E:$E)</f>
        <v>14</v>
      </c>
      <c r="L8434" s="3">
        <v>4.1500000000000002E-2</v>
      </c>
    </row>
    <row r="8435" spans="1:12" x14ac:dyDescent="0.3">
      <c r="A8435" t="s">
        <v>353</v>
      </c>
      <c r="B8435" s="1">
        <v>44427</v>
      </c>
      <c r="C8435" s="1" t="str">
        <f t="shared" si="131"/>
        <v>21231</v>
      </c>
      <c r="D8435" t="s">
        <v>324</v>
      </c>
      <c r="E8435" t="s">
        <v>325</v>
      </c>
      <c r="F8435" t="s">
        <v>326</v>
      </c>
      <c r="I8435" t="s">
        <v>14</v>
      </c>
      <c r="J8435" t="str">
        <f>_xlfn.XLOOKUP(Table1_1[[#This Row],[Analyte]],[1]analyte_order!$B:$B,[1]analyte_order!$C:$C)</f>
        <v>2706-91-4</v>
      </c>
      <c r="K8435">
        <f>_xlfn.XLOOKUP(Table1_1[[#This Row],[CAS_rn]],[1]analyte_order!$C:$C,[1]analyte_order!$E:$E)</f>
        <v>15</v>
      </c>
      <c r="L8435" s="3">
        <v>0.20749999999999999</v>
      </c>
    </row>
    <row r="8436" spans="1:12" x14ac:dyDescent="0.3">
      <c r="A8436" t="s">
        <v>353</v>
      </c>
      <c r="B8436" s="1">
        <v>44427</v>
      </c>
      <c r="C8436" s="1" t="str">
        <f t="shared" si="131"/>
        <v>21231</v>
      </c>
      <c r="D8436" t="s">
        <v>324</v>
      </c>
      <c r="E8436" t="s">
        <v>325</v>
      </c>
      <c r="F8436" t="s">
        <v>326</v>
      </c>
      <c r="I8436" t="s">
        <v>15</v>
      </c>
      <c r="J8436" t="str">
        <f>_xlfn.XLOOKUP(Table1_1[[#This Row],[Analyte]],[1]analyte_order!$B:$B,[1]analyte_order!$C:$C)</f>
        <v>355-46-4</v>
      </c>
      <c r="K8436">
        <f>_xlfn.XLOOKUP(Table1_1[[#This Row],[CAS_rn]],[1]analyte_order!$C:$C,[1]analyte_order!$E:$E)</f>
        <v>16</v>
      </c>
      <c r="L8436" s="3">
        <v>18.8</v>
      </c>
    </row>
    <row r="8437" spans="1:12" x14ac:dyDescent="0.3">
      <c r="A8437" t="s">
        <v>353</v>
      </c>
      <c r="B8437" s="1">
        <v>44427</v>
      </c>
      <c r="C8437" s="1" t="str">
        <f t="shared" si="131"/>
        <v>21231</v>
      </c>
      <c r="D8437" t="s">
        <v>324</v>
      </c>
      <c r="E8437" t="s">
        <v>325</v>
      </c>
      <c r="F8437" t="s">
        <v>326</v>
      </c>
      <c r="I8437" t="s">
        <v>16</v>
      </c>
      <c r="J8437" t="str">
        <f>_xlfn.XLOOKUP(Table1_1[[#This Row],[Analyte]],[1]analyte_order!$B:$B,[1]analyte_order!$C:$C)</f>
        <v>375-92-8</v>
      </c>
      <c r="K8437">
        <f>_xlfn.XLOOKUP(Table1_1[[#This Row],[CAS_rn]],[1]analyte_order!$C:$C,[1]analyte_order!$E:$E)</f>
        <v>17</v>
      </c>
      <c r="L8437" s="3">
        <v>4.76</v>
      </c>
    </row>
    <row r="8438" spans="1:12" x14ac:dyDescent="0.3">
      <c r="A8438" t="s">
        <v>353</v>
      </c>
      <c r="B8438" s="1">
        <v>44427</v>
      </c>
      <c r="C8438" s="1" t="str">
        <f t="shared" si="131"/>
        <v>21231</v>
      </c>
      <c r="D8438" t="s">
        <v>324</v>
      </c>
      <c r="E8438" t="s">
        <v>325</v>
      </c>
      <c r="F8438" t="s">
        <v>326</v>
      </c>
      <c r="I8438" t="s">
        <v>17</v>
      </c>
      <c r="J8438" t="str">
        <f>_xlfn.XLOOKUP(Table1_1[[#This Row],[Analyte]],[1]analyte_order!$B:$B,[1]analyte_order!$C:$C)</f>
        <v>1763-23-1</v>
      </c>
      <c r="K8438">
        <f>_xlfn.XLOOKUP(Table1_1[[#This Row],[CAS_rn]],[1]analyte_order!$C:$C,[1]analyte_order!$E:$E)</f>
        <v>18</v>
      </c>
      <c r="L8438" s="3">
        <v>1140</v>
      </c>
    </row>
    <row r="8439" spans="1:12" x14ac:dyDescent="0.3">
      <c r="A8439" t="s">
        <v>353</v>
      </c>
      <c r="B8439" s="1">
        <v>44427</v>
      </c>
      <c r="C8439" s="1" t="str">
        <f t="shared" si="131"/>
        <v>21231</v>
      </c>
      <c r="D8439" t="s">
        <v>324</v>
      </c>
      <c r="E8439" t="s">
        <v>325</v>
      </c>
      <c r="F8439" t="s">
        <v>326</v>
      </c>
      <c r="I8439" t="s">
        <v>25</v>
      </c>
      <c r="J8439" t="str">
        <f>_xlfn.XLOOKUP(Table1_1[[#This Row],[Analyte]],[1]analyte_order!$B:$B,[1]analyte_order!$C:$C)</f>
        <v>68259-12-1</v>
      </c>
      <c r="K8439">
        <f>_xlfn.XLOOKUP(Table1_1[[#This Row],[CAS_rn]],[1]analyte_order!$C:$C,[1]analyte_order!$E:$E)</f>
        <v>19</v>
      </c>
      <c r="L8439" s="3">
        <v>9.73</v>
      </c>
    </row>
    <row r="8440" spans="1:12" x14ac:dyDescent="0.3">
      <c r="A8440" t="s">
        <v>353</v>
      </c>
      <c r="B8440" s="1">
        <v>44427</v>
      </c>
      <c r="C8440" s="1" t="str">
        <f t="shared" si="131"/>
        <v>21231</v>
      </c>
      <c r="D8440" t="s">
        <v>324</v>
      </c>
      <c r="E8440" t="s">
        <v>325</v>
      </c>
      <c r="F8440" t="s">
        <v>326</v>
      </c>
      <c r="I8440" t="s">
        <v>26</v>
      </c>
      <c r="J8440" t="str">
        <f>_xlfn.XLOOKUP(Table1_1[[#This Row],[Analyte]],[1]analyte_order!$B:$B,[1]analyte_order!$C:$C)</f>
        <v>335-77-3</v>
      </c>
      <c r="K8440">
        <f>_xlfn.XLOOKUP(Table1_1[[#This Row],[CAS_rn]],[1]analyte_order!$C:$C,[1]analyte_order!$E:$E)</f>
        <v>20</v>
      </c>
      <c r="L8440" s="3">
        <v>11.1</v>
      </c>
    </row>
    <row r="8441" spans="1:12" x14ac:dyDescent="0.3">
      <c r="A8441" t="s">
        <v>353</v>
      </c>
      <c r="B8441" s="1">
        <v>44427</v>
      </c>
      <c r="C8441" s="1" t="str">
        <f t="shared" si="131"/>
        <v>21231</v>
      </c>
      <c r="D8441" t="s">
        <v>324</v>
      </c>
      <c r="E8441" t="s">
        <v>325</v>
      </c>
      <c r="F8441" t="s">
        <v>326</v>
      </c>
      <c r="I8441" t="s">
        <v>27</v>
      </c>
      <c r="J8441" t="str">
        <f>_xlfn.XLOOKUP(Table1_1[[#This Row],[Analyte]],[1]analyte_order!$B:$B,[1]analyte_order!$C:$C)</f>
        <v>79780-39-5</v>
      </c>
      <c r="K8441">
        <f>_xlfn.XLOOKUP(Table1_1[[#This Row],[CAS_rn]],[1]analyte_order!$C:$C,[1]analyte_order!$E:$E)</f>
        <v>21</v>
      </c>
      <c r="L8441" s="3">
        <v>3.1</v>
      </c>
    </row>
    <row r="8442" spans="1:12" x14ac:dyDescent="0.3">
      <c r="A8442" t="s">
        <v>353</v>
      </c>
      <c r="B8442" s="1">
        <v>44427</v>
      </c>
      <c r="C8442" s="1" t="str">
        <f t="shared" si="131"/>
        <v>21231</v>
      </c>
      <c r="D8442" t="s">
        <v>324</v>
      </c>
      <c r="E8442" t="s">
        <v>325</v>
      </c>
      <c r="F8442" t="s">
        <v>326</v>
      </c>
      <c r="I8442" t="s">
        <v>28</v>
      </c>
      <c r="J8442" t="str">
        <f>_xlfn.XLOOKUP(Table1_1[[#This Row],[Analyte]],[1]analyte_order!$B:$B,[1]analyte_order!$C:$C)</f>
        <v>757124-72-4</v>
      </c>
      <c r="K8442">
        <f>_xlfn.XLOOKUP(Table1_1[[#This Row],[CAS_rn]],[1]analyte_order!$C:$C,[1]analyte_order!$E:$E)</f>
        <v>22</v>
      </c>
      <c r="L8442" s="3">
        <v>0.104</v>
      </c>
    </row>
    <row r="8443" spans="1:12" x14ac:dyDescent="0.3">
      <c r="A8443" t="s">
        <v>353</v>
      </c>
      <c r="B8443" s="1">
        <v>44427</v>
      </c>
      <c r="C8443" s="1" t="str">
        <f t="shared" si="131"/>
        <v>21231</v>
      </c>
      <c r="D8443" t="s">
        <v>324</v>
      </c>
      <c r="E8443" t="s">
        <v>325</v>
      </c>
      <c r="F8443" t="s">
        <v>326</v>
      </c>
      <c r="I8443" t="s">
        <v>18</v>
      </c>
      <c r="J8443" t="str">
        <f>_xlfn.XLOOKUP(Table1_1[[#This Row],[Analyte]],[1]analyte_order!$B:$B,[1]analyte_order!$C:$C)</f>
        <v>27619-97-2</v>
      </c>
      <c r="K8443">
        <f>_xlfn.XLOOKUP(Table1_1[[#This Row],[CAS_rn]],[1]analyte_order!$C:$C,[1]analyte_order!$E:$E)</f>
        <v>23</v>
      </c>
      <c r="L8443" s="3">
        <v>4.1500000000000002E-2</v>
      </c>
    </row>
    <row r="8444" spans="1:12" x14ac:dyDescent="0.3">
      <c r="A8444" t="s">
        <v>353</v>
      </c>
      <c r="B8444" s="1">
        <v>44427</v>
      </c>
      <c r="C8444" s="1" t="str">
        <f t="shared" si="131"/>
        <v>21231</v>
      </c>
      <c r="D8444" t="s">
        <v>324</v>
      </c>
      <c r="E8444" t="s">
        <v>325</v>
      </c>
      <c r="F8444" t="s">
        <v>326</v>
      </c>
      <c r="I8444" t="s">
        <v>29</v>
      </c>
      <c r="J8444" t="str">
        <f>_xlfn.XLOOKUP(Table1_1[[#This Row],[Analyte]],[1]analyte_order!$B:$B,[1]analyte_order!$C:$C)</f>
        <v>39108-34-4</v>
      </c>
      <c r="K8444">
        <f>_xlfn.XLOOKUP(Table1_1[[#This Row],[CAS_rn]],[1]analyte_order!$C:$C,[1]analyte_order!$E:$E)</f>
        <v>24</v>
      </c>
      <c r="L8444" s="3">
        <v>2</v>
      </c>
    </row>
    <row r="8445" spans="1:12" x14ac:dyDescent="0.3">
      <c r="A8445" t="s">
        <v>353</v>
      </c>
      <c r="B8445" s="1">
        <v>44427</v>
      </c>
      <c r="C8445" s="1" t="str">
        <f t="shared" si="131"/>
        <v>21231</v>
      </c>
      <c r="D8445" t="s">
        <v>324</v>
      </c>
      <c r="E8445" t="s">
        <v>325</v>
      </c>
      <c r="F8445" t="s">
        <v>326</v>
      </c>
      <c r="I8445" t="s">
        <v>30</v>
      </c>
      <c r="J8445" t="str">
        <f>_xlfn.XLOOKUP(Table1_1[[#This Row],[Analyte]],[1]analyte_order!$B:$B,[1]analyte_order!$C:$C)</f>
        <v>120226-60-0</v>
      </c>
      <c r="K8445">
        <f>_xlfn.XLOOKUP(Table1_1[[#This Row],[CAS_rn]],[1]analyte_order!$C:$C,[1]analyte_order!$E:$E)</f>
        <v>25</v>
      </c>
      <c r="L8445" s="3">
        <v>1.75</v>
      </c>
    </row>
    <row r="8446" spans="1:12" x14ac:dyDescent="0.3">
      <c r="A8446" t="s">
        <v>353</v>
      </c>
      <c r="B8446" s="1">
        <v>44427</v>
      </c>
      <c r="C8446" s="1" t="str">
        <f t="shared" si="131"/>
        <v>21231</v>
      </c>
      <c r="D8446" t="s">
        <v>324</v>
      </c>
      <c r="E8446" t="s">
        <v>325</v>
      </c>
      <c r="F8446" t="s">
        <v>326</v>
      </c>
      <c r="I8446" t="s">
        <v>31</v>
      </c>
      <c r="J8446" t="str">
        <f>_xlfn.XLOOKUP(Table1_1[[#This Row],[Analyte]],[1]analyte_order!$B:$B,[1]analyte_order!$C:$C)</f>
        <v>2355-31-9</v>
      </c>
      <c r="K8446">
        <f>_xlfn.XLOOKUP(Table1_1[[#This Row],[CAS_rn]],[1]analyte_order!$C:$C,[1]analyte_order!$E:$E)</f>
        <v>26</v>
      </c>
      <c r="L8446" s="3">
        <v>4.1500000000000002E-2</v>
      </c>
    </row>
    <row r="8447" spans="1:12" x14ac:dyDescent="0.3">
      <c r="A8447" t="s">
        <v>353</v>
      </c>
      <c r="B8447" s="1">
        <v>44427</v>
      </c>
      <c r="C8447" s="1" t="str">
        <f t="shared" si="131"/>
        <v>21231</v>
      </c>
      <c r="D8447" t="s">
        <v>324</v>
      </c>
      <c r="E8447" t="s">
        <v>325</v>
      </c>
      <c r="F8447" t="s">
        <v>326</v>
      </c>
      <c r="I8447" t="s">
        <v>32</v>
      </c>
      <c r="J8447" t="str">
        <f>_xlfn.XLOOKUP(Table1_1[[#This Row],[Analyte]],[1]analyte_order!$B:$B,[1]analyte_order!$C:$C)</f>
        <v>2991-50-6</v>
      </c>
      <c r="K8447">
        <f>_xlfn.XLOOKUP(Table1_1[[#This Row],[CAS_rn]],[1]analyte_order!$C:$C,[1]analyte_order!$E:$E)</f>
        <v>27</v>
      </c>
      <c r="L8447" s="3">
        <v>4.1500000000000002E-2</v>
      </c>
    </row>
    <row r="8448" spans="1:12" x14ac:dyDescent="0.3">
      <c r="A8448" t="s">
        <v>353</v>
      </c>
      <c r="B8448" s="1">
        <v>44427</v>
      </c>
      <c r="C8448" s="1" t="str">
        <f t="shared" si="131"/>
        <v>21231</v>
      </c>
      <c r="D8448" t="s">
        <v>324</v>
      </c>
      <c r="E8448" t="s">
        <v>325</v>
      </c>
      <c r="F8448" t="s">
        <v>326</v>
      </c>
      <c r="I8448" t="s">
        <v>33</v>
      </c>
      <c r="J8448" t="str">
        <f>_xlfn.XLOOKUP(Table1_1[[#This Row],[Analyte]],[1]analyte_order!$B:$B,[1]analyte_order!$C:$C)</f>
        <v>754-91-6</v>
      </c>
      <c r="K8448">
        <f>_xlfn.XLOOKUP(Table1_1[[#This Row],[CAS_rn]],[1]analyte_order!$C:$C,[1]analyte_order!$E:$E)</f>
        <v>28</v>
      </c>
      <c r="L8448" s="3">
        <v>5.24</v>
      </c>
    </row>
    <row r="8449" spans="1:12" x14ac:dyDescent="0.3">
      <c r="A8449" t="s">
        <v>353</v>
      </c>
      <c r="B8449" s="1">
        <v>44427</v>
      </c>
      <c r="C8449" s="1" t="str">
        <f t="shared" si="131"/>
        <v>21231</v>
      </c>
      <c r="D8449" t="s">
        <v>324</v>
      </c>
      <c r="E8449" t="s">
        <v>325</v>
      </c>
      <c r="F8449" t="s">
        <v>326</v>
      </c>
      <c r="I8449" t="s">
        <v>34</v>
      </c>
      <c r="J8449" t="str">
        <f>_xlfn.XLOOKUP(Table1_1[[#This Row],[Analyte]],[1]analyte_order!$B:$B,[1]analyte_order!$C:$C)</f>
        <v>2806-24-8</v>
      </c>
      <c r="K8449">
        <f>_xlfn.XLOOKUP(Table1_1[[#This Row],[CAS_rn]],[1]analyte_order!$C:$C,[1]analyte_order!$E:$E)</f>
        <v>29</v>
      </c>
      <c r="L8449" s="3">
        <v>4.1500000000000002E-2</v>
      </c>
    </row>
    <row r="8450" spans="1:12" x14ac:dyDescent="0.3">
      <c r="A8450" t="s">
        <v>353</v>
      </c>
      <c r="B8450" s="1">
        <v>44427</v>
      </c>
      <c r="C8450" s="1" t="str">
        <f t="shared" ref="C8450:C8513" si="132">TEXT(B8450,"yy")&amp;TEXT((B8450-DATEVALUE("1/1/"&amp;TEXT(B8450,"yy"))+1),"000")</f>
        <v>21231</v>
      </c>
      <c r="D8450" t="s">
        <v>324</v>
      </c>
      <c r="E8450" t="s">
        <v>325</v>
      </c>
      <c r="F8450" t="s">
        <v>326</v>
      </c>
      <c r="I8450" t="s">
        <v>35</v>
      </c>
      <c r="J8450" t="str">
        <f>_xlfn.XLOOKUP(Table1_1[[#This Row],[Analyte]],[1]analyte_order!$B:$B,[1]analyte_order!$C:$C)</f>
        <v>31506-32-8</v>
      </c>
      <c r="K8450">
        <f>_xlfn.XLOOKUP(Table1_1[[#This Row],[CAS_rn]],[1]analyte_order!$C:$C,[1]analyte_order!$E:$E)</f>
        <v>30</v>
      </c>
      <c r="L8450" s="3">
        <v>4.1500000000000002E-2</v>
      </c>
    </row>
    <row r="8451" spans="1:12" x14ac:dyDescent="0.3">
      <c r="A8451" t="s">
        <v>353</v>
      </c>
      <c r="B8451" s="1">
        <v>44427</v>
      </c>
      <c r="C8451" s="1" t="str">
        <f t="shared" si="132"/>
        <v>21231</v>
      </c>
      <c r="D8451" t="s">
        <v>324</v>
      </c>
      <c r="E8451" t="s">
        <v>325</v>
      </c>
      <c r="F8451" t="s">
        <v>326</v>
      </c>
      <c r="I8451" t="s">
        <v>36</v>
      </c>
      <c r="J8451" t="str">
        <f>_xlfn.XLOOKUP(Table1_1[[#This Row],[Analyte]],[1]analyte_order!$B:$B,[1]analyte_order!$C:$C)</f>
        <v>4151-50-2</v>
      </c>
      <c r="K8451">
        <f>_xlfn.XLOOKUP(Table1_1[[#This Row],[CAS_rn]],[1]analyte_order!$C:$C,[1]analyte_order!$E:$E)</f>
        <v>31</v>
      </c>
      <c r="L8451" s="3">
        <v>4.1500000000000002E-2</v>
      </c>
    </row>
    <row r="8452" spans="1:12" x14ac:dyDescent="0.3">
      <c r="A8452" t="s">
        <v>353</v>
      </c>
      <c r="B8452" s="1">
        <v>44427</v>
      </c>
      <c r="C8452" s="1" t="str">
        <f t="shared" si="132"/>
        <v>21231</v>
      </c>
      <c r="D8452" t="s">
        <v>324</v>
      </c>
      <c r="E8452" t="s">
        <v>325</v>
      </c>
      <c r="F8452" t="s">
        <v>326</v>
      </c>
      <c r="I8452" t="s">
        <v>37</v>
      </c>
      <c r="J8452" t="str">
        <f>_xlfn.XLOOKUP(Table1_1[[#This Row],[Analyte]],[1]analyte_order!$B:$B,[1]analyte_order!$C:$C)</f>
        <v>13252-13-6</v>
      </c>
      <c r="K8452">
        <f>_xlfn.XLOOKUP(Table1_1[[#This Row],[CAS_rn]],[1]analyte_order!$C:$C,[1]analyte_order!$E:$E)</f>
        <v>34</v>
      </c>
      <c r="L8452" s="3">
        <v>4.1500000000000002E-2</v>
      </c>
    </row>
    <row r="8453" spans="1:12" x14ac:dyDescent="0.3">
      <c r="A8453" t="s">
        <v>353</v>
      </c>
      <c r="B8453" s="1">
        <v>44427</v>
      </c>
      <c r="C8453" s="1" t="str">
        <f t="shared" si="132"/>
        <v>21231</v>
      </c>
      <c r="D8453" t="s">
        <v>324</v>
      </c>
      <c r="E8453" t="s">
        <v>325</v>
      </c>
      <c r="F8453" t="s">
        <v>326</v>
      </c>
      <c r="I8453" t="s">
        <v>38</v>
      </c>
      <c r="J8453" t="str">
        <f>_xlfn.XLOOKUP(Table1_1[[#This Row],[Analyte]],[1]analyte_order!$B:$B,[1]analyte_order!$C:$C)</f>
        <v>919005-14-4</v>
      </c>
      <c r="K8453">
        <f>_xlfn.XLOOKUP(Table1_1[[#This Row],[CAS_rn]],[1]analyte_order!$C:$C,[1]analyte_order!$E:$E)</f>
        <v>35</v>
      </c>
      <c r="L8453" s="3">
        <v>4.1500000000000002E-2</v>
      </c>
    </row>
    <row r="8454" spans="1:12" x14ac:dyDescent="0.3">
      <c r="A8454" t="s">
        <v>353</v>
      </c>
      <c r="B8454" s="1">
        <v>44427</v>
      </c>
      <c r="C8454" s="1" t="str">
        <f t="shared" si="132"/>
        <v>21231</v>
      </c>
      <c r="D8454" t="s">
        <v>324</v>
      </c>
      <c r="E8454" t="s">
        <v>325</v>
      </c>
      <c r="F8454" t="s">
        <v>326</v>
      </c>
      <c r="I8454" t="s">
        <v>39</v>
      </c>
      <c r="J8454" t="str">
        <f>_xlfn.XLOOKUP(Table1_1[[#This Row],[Analyte]],[1]analyte_order!$B:$B,[1]analyte_order!$C:$C)</f>
        <v>756426-58-1</v>
      </c>
      <c r="K8454">
        <f>_xlfn.XLOOKUP(Table1_1[[#This Row],[CAS_rn]],[1]analyte_order!$C:$C,[1]analyte_order!$E:$E)</f>
        <v>36</v>
      </c>
      <c r="L8454" s="3">
        <v>4.1500000000000002E-2</v>
      </c>
    </row>
    <row r="8455" spans="1:12" x14ac:dyDescent="0.3">
      <c r="A8455" t="s">
        <v>353</v>
      </c>
      <c r="B8455" s="1">
        <v>44427</v>
      </c>
      <c r="C8455" s="1" t="str">
        <f t="shared" si="132"/>
        <v>21231</v>
      </c>
      <c r="D8455" t="s">
        <v>324</v>
      </c>
      <c r="E8455" t="s">
        <v>325</v>
      </c>
      <c r="F8455" t="s">
        <v>326</v>
      </c>
      <c r="I8455" t="s">
        <v>40</v>
      </c>
      <c r="J8455" t="str">
        <f>_xlfn.XLOOKUP(Table1_1[[#This Row],[Analyte]],[1]analyte_order!$B:$B,[1]analyte_order!$C:$C)</f>
        <v>763051-92-9</v>
      </c>
      <c r="K8455">
        <f>_xlfn.XLOOKUP(Table1_1[[#This Row],[CAS_rn]],[1]analyte_order!$C:$C,[1]analyte_order!$E:$E)</f>
        <v>37</v>
      </c>
      <c r="L8455" s="3">
        <v>4.1500000000000002E-2</v>
      </c>
    </row>
    <row r="8456" spans="1:12" x14ac:dyDescent="0.3">
      <c r="A8456" t="s">
        <v>353</v>
      </c>
      <c r="B8456" s="1">
        <v>44427</v>
      </c>
      <c r="C8456" s="1" t="str">
        <f t="shared" si="132"/>
        <v>21231</v>
      </c>
      <c r="D8456" t="s">
        <v>324</v>
      </c>
      <c r="E8456" t="s">
        <v>325</v>
      </c>
      <c r="F8456" t="s">
        <v>326</v>
      </c>
      <c r="I8456" t="s">
        <v>41</v>
      </c>
      <c r="J8456" t="str">
        <f>_xlfn.XLOOKUP(Table1_1[[#This Row],[Analyte]],[1]analyte_order!$B:$B,[1]analyte_order!$C:$C)</f>
        <v>356-02-5</v>
      </c>
      <c r="K8456">
        <f>_xlfn.XLOOKUP(Table1_1[[#This Row],[CAS_rn]],[1]analyte_order!$C:$C,[1]analyte_order!$E:$E)</f>
        <v>38</v>
      </c>
      <c r="L8456" s="3">
        <v>0.41499999999999998</v>
      </c>
    </row>
    <row r="8457" spans="1:12" x14ac:dyDescent="0.3">
      <c r="A8457" t="s">
        <v>353</v>
      </c>
      <c r="B8457" s="1">
        <v>44427</v>
      </c>
      <c r="C8457" s="1" t="str">
        <f t="shared" si="132"/>
        <v>21231</v>
      </c>
      <c r="D8457" t="s">
        <v>324</v>
      </c>
      <c r="E8457" t="s">
        <v>325</v>
      </c>
      <c r="F8457" t="s">
        <v>326</v>
      </c>
      <c r="I8457" t="s">
        <v>42</v>
      </c>
      <c r="J8457" t="str">
        <f>_xlfn.XLOOKUP(Table1_1[[#This Row],[Analyte]],[1]analyte_order!$B:$B,[1]analyte_order!$C:$C)</f>
        <v>914637-49-3</v>
      </c>
      <c r="K8457">
        <f>_xlfn.XLOOKUP(Table1_1[[#This Row],[CAS_rn]],[1]analyte_order!$C:$C,[1]analyte_order!$E:$E)</f>
        <v>39</v>
      </c>
      <c r="L8457" s="3">
        <v>0.52900000000000003</v>
      </c>
    </row>
    <row r="8458" spans="1:12" x14ac:dyDescent="0.3">
      <c r="A8458" t="s">
        <v>353</v>
      </c>
      <c r="B8458" s="1">
        <v>44427</v>
      </c>
      <c r="C8458" s="1" t="str">
        <f t="shared" si="132"/>
        <v>21231</v>
      </c>
      <c r="D8458" t="s">
        <v>324</v>
      </c>
      <c r="E8458" t="s">
        <v>325</v>
      </c>
      <c r="F8458" t="s">
        <v>326</v>
      </c>
      <c r="I8458" t="s">
        <v>43</v>
      </c>
      <c r="J8458" t="str">
        <f>_xlfn.XLOOKUP(Table1_1[[#This Row],[Analyte]],[1]analyte_order!$B:$B,[1]analyte_order!$C:$C)</f>
        <v>812-70-4</v>
      </c>
      <c r="K8458">
        <f>_xlfn.XLOOKUP(Table1_1[[#This Row],[CAS_rn]],[1]analyte_order!$C:$C,[1]analyte_order!$E:$E)</f>
        <v>40</v>
      </c>
      <c r="L8458" s="3">
        <v>1.41</v>
      </c>
    </row>
    <row r="8459" spans="1:12" x14ac:dyDescent="0.3">
      <c r="A8459" t="s">
        <v>353</v>
      </c>
      <c r="B8459" s="1">
        <v>44427</v>
      </c>
      <c r="C8459" s="1" t="str">
        <f t="shared" si="132"/>
        <v>21231</v>
      </c>
      <c r="D8459" t="s">
        <v>324</v>
      </c>
      <c r="E8459" t="s">
        <v>325</v>
      </c>
      <c r="F8459" t="s">
        <v>326</v>
      </c>
      <c r="I8459" t="s">
        <v>44</v>
      </c>
      <c r="J8459" t="str">
        <f>_xlfn.XLOOKUP(Table1_1[[#This Row],[Analyte]],[1]analyte_order!$B:$B,[1]analyte_order!$C:$C)</f>
        <v>53826-12-3</v>
      </c>
      <c r="K8459">
        <f>_xlfn.XLOOKUP(Table1_1[[#This Row],[CAS_rn]],[1]analyte_order!$C:$C,[1]analyte_order!$E:$E)</f>
        <v>41</v>
      </c>
      <c r="L8459" s="3">
        <v>0.104</v>
      </c>
    </row>
    <row r="8460" spans="1:12" x14ac:dyDescent="0.3">
      <c r="A8460" t="s">
        <v>353</v>
      </c>
      <c r="B8460" s="1">
        <v>44427</v>
      </c>
      <c r="C8460" s="1" t="str">
        <f t="shared" si="132"/>
        <v>21231</v>
      </c>
      <c r="D8460" t="s">
        <v>324</v>
      </c>
      <c r="E8460" t="s">
        <v>325</v>
      </c>
      <c r="F8460" t="s">
        <v>326</v>
      </c>
      <c r="I8460" t="s">
        <v>45</v>
      </c>
      <c r="J8460" t="str">
        <f>_xlfn.XLOOKUP(Table1_1[[#This Row],[Analyte]],[1]analyte_order!$B:$B,[1]analyte_order!$C:$C)</f>
        <v>27854-31-5</v>
      </c>
      <c r="K8460">
        <f>_xlfn.XLOOKUP(Table1_1[[#This Row],[CAS_rn]],[1]analyte_order!$C:$C,[1]analyte_order!$E:$E)</f>
        <v>42</v>
      </c>
      <c r="L8460" s="3">
        <v>0.104</v>
      </c>
    </row>
    <row r="8461" spans="1:12" x14ac:dyDescent="0.3">
      <c r="A8461" t="s">
        <v>353</v>
      </c>
      <c r="B8461" s="1">
        <v>44427</v>
      </c>
      <c r="C8461" s="1" t="str">
        <f t="shared" si="132"/>
        <v>21231</v>
      </c>
      <c r="D8461" t="s">
        <v>324</v>
      </c>
      <c r="E8461" t="s">
        <v>325</v>
      </c>
      <c r="F8461" t="s">
        <v>326</v>
      </c>
      <c r="I8461" t="s">
        <v>46</v>
      </c>
      <c r="J8461" t="str">
        <f>_xlfn.XLOOKUP(Table1_1[[#This Row],[Analyte]],[1]analyte_order!$B:$B,[1]analyte_order!$C:$C)</f>
        <v>53826-13-4</v>
      </c>
      <c r="K8461">
        <f>_xlfn.XLOOKUP(Table1_1[[#This Row],[CAS_rn]],[1]analyte_order!$C:$C,[1]analyte_order!$E:$E)</f>
        <v>43</v>
      </c>
      <c r="L8461" s="3">
        <v>4.1500000000000002E-2</v>
      </c>
    </row>
    <row r="8462" spans="1:12" x14ac:dyDescent="0.3">
      <c r="A8462" t="s">
        <v>353</v>
      </c>
      <c r="B8462" s="1">
        <v>44427</v>
      </c>
      <c r="C8462" s="1" t="str">
        <f t="shared" si="132"/>
        <v>21231</v>
      </c>
      <c r="D8462" t="s">
        <v>324</v>
      </c>
      <c r="E8462" t="s">
        <v>325</v>
      </c>
      <c r="F8462" t="s">
        <v>326</v>
      </c>
      <c r="I8462" t="s">
        <v>47</v>
      </c>
      <c r="J8462" t="str">
        <f>_xlfn.XLOOKUP(Table1_1[[#This Row],[Analyte]],[1]analyte_order!$B:$B,[1]analyte_order!$C:$C)</f>
        <v>161094-75-3</v>
      </c>
      <c r="K8462">
        <f>_xlfn.XLOOKUP(Table1_1[[#This Row],[CAS_rn]],[1]analyte_order!$C:$C,[1]analyte_order!$E:$E)</f>
        <v>44</v>
      </c>
      <c r="L8462" s="3">
        <v>4.1500000000000002E-2</v>
      </c>
    </row>
    <row r="8463" spans="1:12" x14ac:dyDescent="0.3">
      <c r="A8463" t="s">
        <v>353</v>
      </c>
      <c r="B8463" s="1">
        <v>44427</v>
      </c>
      <c r="C8463" s="1" t="str">
        <f t="shared" si="132"/>
        <v>21231</v>
      </c>
      <c r="D8463" t="s">
        <v>324</v>
      </c>
      <c r="E8463" t="s">
        <v>325</v>
      </c>
      <c r="F8463" t="s">
        <v>326</v>
      </c>
      <c r="I8463" t="s">
        <v>48</v>
      </c>
      <c r="J8463" t="str">
        <f>_xlfn.XLOOKUP(Table1_1[[#This Row],[Analyte]],[1]analyte_order!$B:$B,[1]analyte_order!$C:$C)</f>
        <v>70887-84-2</v>
      </c>
      <c r="K8463">
        <f>_xlfn.XLOOKUP(Table1_1[[#This Row],[CAS_rn]],[1]analyte_order!$C:$C,[1]analyte_order!$E:$E)</f>
        <v>45</v>
      </c>
      <c r="L8463" s="3">
        <v>4.1500000000000002E-2</v>
      </c>
    </row>
    <row r="8464" spans="1:12" x14ac:dyDescent="0.3">
      <c r="A8464" t="s">
        <v>353</v>
      </c>
      <c r="B8464" s="1">
        <v>44427</v>
      </c>
      <c r="C8464" s="1" t="str">
        <f t="shared" si="132"/>
        <v>21231</v>
      </c>
      <c r="D8464" t="s">
        <v>324</v>
      </c>
      <c r="E8464" t="s">
        <v>325</v>
      </c>
      <c r="F8464" t="s">
        <v>326</v>
      </c>
      <c r="I8464" t="s">
        <v>49</v>
      </c>
      <c r="J8464" t="str">
        <f>_xlfn.XLOOKUP(Table1_1[[#This Row],[Analyte]],[1]analyte_order!$B:$B,[1]analyte_order!$C:$C)</f>
        <v>57677-95-9</v>
      </c>
      <c r="K8464">
        <f>_xlfn.XLOOKUP(Table1_1[[#This Row],[CAS_rn]],[1]analyte_order!$C:$C,[1]analyte_order!$E:$E)</f>
        <v>46</v>
      </c>
      <c r="L8464" s="3">
        <v>0.104</v>
      </c>
    </row>
    <row r="8465" spans="1:12" x14ac:dyDescent="0.3">
      <c r="A8465" t="s">
        <v>353</v>
      </c>
      <c r="B8465" s="1">
        <v>44427</v>
      </c>
      <c r="C8465" s="1" t="str">
        <f t="shared" si="132"/>
        <v>21231</v>
      </c>
      <c r="D8465" t="s">
        <v>324</v>
      </c>
      <c r="E8465" t="s">
        <v>325</v>
      </c>
      <c r="F8465" t="s">
        <v>326</v>
      </c>
      <c r="I8465" t="s">
        <v>50</v>
      </c>
      <c r="J8465" t="str">
        <f>_xlfn.XLOOKUP(Table1_1[[#This Row],[Analyte]],[1]analyte_order!$B:$B,[1]analyte_order!$C:$C)</f>
        <v>30334-69-1</v>
      </c>
      <c r="K8465">
        <f>_xlfn.XLOOKUP(Table1_1[[#This Row],[CAS_rn]],[1]analyte_order!$C:$C,[1]analyte_order!$E:$E)</f>
        <v>51</v>
      </c>
      <c r="L8465" s="3">
        <v>3.87</v>
      </c>
    </row>
    <row r="8466" spans="1:12" x14ac:dyDescent="0.3">
      <c r="A8466" t="s">
        <v>353</v>
      </c>
      <c r="B8466" s="1">
        <v>44427</v>
      </c>
      <c r="C8466" s="1" t="str">
        <f t="shared" si="132"/>
        <v>21231</v>
      </c>
      <c r="D8466" t="s">
        <v>324</v>
      </c>
      <c r="E8466" t="s">
        <v>325</v>
      </c>
      <c r="F8466" t="s">
        <v>326</v>
      </c>
      <c r="I8466" t="s">
        <v>51</v>
      </c>
      <c r="J8466" t="str">
        <f>_xlfn.XLOOKUP(Table1_1[[#This Row],[Analyte]],[1]analyte_order!$B:$B,[1]analyte_order!$C:$C)</f>
        <v>41997-13-1</v>
      </c>
      <c r="K8466">
        <f>_xlfn.XLOOKUP(Table1_1[[#This Row],[CAS_rn]],[1]analyte_order!$C:$C,[1]analyte_order!$E:$E)</f>
        <v>52</v>
      </c>
      <c r="L8466" s="3">
        <v>41.5</v>
      </c>
    </row>
    <row r="8467" spans="1:12" x14ac:dyDescent="0.3">
      <c r="A8467" t="s">
        <v>353</v>
      </c>
      <c r="B8467" s="1">
        <v>44427</v>
      </c>
      <c r="C8467" s="1" t="str">
        <f t="shared" si="132"/>
        <v>21231</v>
      </c>
      <c r="D8467" t="s">
        <v>324</v>
      </c>
      <c r="E8467" t="s">
        <v>325</v>
      </c>
      <c r="F8467" t="s">
        <v>326</v>
      </c>
      <c r="I8467" t="s">
        <v>52</v>
      </c>
      <c r="J8467" t="str">
        <f>_xlfn.XLOOKUP(Table1_1[[#This Row],[Analyte]],[1]analyte_order!$B:$B,[1]analyte_order!$C:$C)</f>
        <v>423-41-6</v>
      </c>
      <c r="K8467">
        <f>_xlfn.XLOOKUP(Table1_1[[#This Row],[CAS_rn]],[1]analyte_order!$C:$C,[1]analyte_order!$E:$E)</f>
        <v>53</v>
      </c>
      <c r="L8467" s="3">
        <v>0.20749999999999999</v>
      </c>
    </row>
    <row r="8468" spans="1:12" x14ac:dyDescent="0.3">
      <c r="A8468" t="s">
        <v>353</v>
      </c>
      <c r="B8468" s="1">
        <v>44427</v>
      </c>
      <c r="C8468" s="1" t="str">
        <f t="shared" si="132"/>
        <v>21231</v>
      </c>
      <c r="D8468" t="s">
        <v>324</v>
      </c>
      <c r="E8468" t="s">
        <v>325</v>
      </c>
      <c r="F8468" t="s">
        <v>326</v>
      </c>
      <c r="I8468" t="s">
        <v>53</v>
      </c>
      <c r="J8468" t="str">
        <f>_xlfn.XLOOKUP(Table1_1[[#This Row],[Analyte]],[1]analyte_order!$B:$B,[1]analyte_order!$C:$C)</f>
        <v>777011-38-8</v>
      </c>
      <c r="K8468">
        <f>_xlfn.XLOOKUP(Table1_1[[#This Row],[CAS_rn]],[1]analyte_order!$C:$C,[1]analyte_order!$E:$E)</f>
        <v>54</v>
      </c>
      <c r="L8468" s="3">
        <v>2.8</v>
      </c>
    </row>
    <row r="8469" spans="1:12" x14ac:dyDescent="0.3">
      <c r="A8469" t="s">
        <v>353</v>
      </c>
      <c r="B8469" s="1">
        <v>44427</v>
      </c>
      <c r="C8469" s="1" t="str">
        <f t="shared" si="132"/>
        <v>21231</v>
      </c>
      <c r="D8469" t="s">
        <v>324</v>
      </c>
      <c r="E8469" t="s">
        <v>325</v>
      </c>
      <c r="F8469" t="s">
        <v>326</v>
      </c>
      <c r="I8469" t="s">
        <v>54</v>
      </c>
      <c r="J8469" t="str">
        <f>_xlfn.XLOOKUP(Table1_1[[#This Row],[Analyte]],[1]analyte_order!$B:$B,[1]analyte_order!$C:$C)</f>
        <v>646-83-3</v>
      </c>
      <c r="K8469">
        <f>_xlfn.XLOOKUP(Table1_1[[#This Row],[CAS_rn]],[1]analyte_order!$C:$C,[1]analyte_order!$E:$E)</f>
        <v>55</v>
      </c>
      <c r="L8469" s="3">
        <v>0.20749999999999999</v>
      </c>
    </row>
    <row r="8470" spans="1:12" x14ac:dyDescent="0.3">
      <c r="A8470" t="s">
        <v>353</v>
      </c>
      <c r="B8470" s="1">
        <v>44427</v>
      </c>
      <c r="C8470" s="1" t="str">
        <f t="shared" si="132"/>
        <v>21231</v>
      </c>
      <c r="D8470" t="s">
        <v>324</v>
      </c>
      <c r="E8470" t="s">
        <v>325</v>
      </c>
      <c r="F8470" t="s">
        <v>326</v>
      </c>
      <c r="I8470" t="s">
        <v>55</v>
      </c>
      <c r="J8470" t="str">
        <f>_xlfn.XLOOKUP(Table1_1[[#This Row],[Analyte]],[1]analyte_order!$B:$B,[1]analyte_order!$C:$C)</f>
        <v>678-41-1</v>
      </c>
      <c r="K8470">
        <f>_xlfn.XLOOKUP(Table1_1[[#This Row],[CAS_rn]],[1]analyte_order!$C:$C,[1]analyte_order!$E:$E)</f>
        <v>56</v>
      </c>
      <c r="L8470" s="3">
        <v>8.3000000000000004E-2</v>
      </c>
    </row>
    <row r="8471" spans="1:12" x14ac:dyDescent="0.3">
      <c r="A8471" t="s">
        <v>353</v>
      </c>
      <c r="B8471" s="1">
        <v>44427</v>
      </c>
      <c r="C8471" s="1" t="str">
        <f t="shared" si="132"/>
        <v>21231</v>
      </c>
      <c r="D8471" t="s">
        <v>324</v>
      </c>
      <c r="E8471" t="s">
        <v>325</v>
      </c>
      <c r="F8471" t="s">
        <v>326</v>
      </c>
      <c r="I8471" t="s">
        <v>56</v>
      </c>
      <c r="J8471" t="str">
        <f>_xlfn.XLOOKUP(Table1_1[[#This Row],[Analyte]],[1]analyte_order!$B:$B,[1]analyte_order!$C:$C)</f>
        <v>2965-52-8</v>
      </c>
      <c r="K8471">
        <f>_xlfn.XLOOKUP(Table1_1[[#This Row],[CAS_rn]],[1]analyte_order!$C:$C,[1]analyte_order!$E:$E)</f>
        <v>57</v>
      </c>
      <c r="L8471" s="3">
        <v>8.3000000000000004E-2</v>
      </c>
    </row>
    <row r="8472" spans="1:12" x14ac:dyDescent="0.3">
      <c r="A8472" t="s">
        <v>354</v>
      </c>
      <c r="B8472" s="1">
        <v>44427</v>
      </c>
      <c r="C8472" s="1" t="str">
        <f t="shared" si="132"/>
        <v>21231</v>
      </c>
      <c r="D8472" t="s">
        <v>324</v>
      </c>
      <c r="E8472" t="s">
        <v>325</v>
      </c>
      <c r="F8472" t="s">
        <v>326</v>
      </c>
      <c r="I8472" t="s">
        <v>7</v>
      </c>
      <c r="J8472" t="str">
        <f>_xlfn.XLOOKUP(Table1_1[[#This Row],[Analyte]],[1]analyte_order!$B:$B,[1]analyte_order!$C:$C)</f>
        <v>375-22-4</v>
      </c>
      <c r="K8472">
        <f>_xlfn.XLOOKUP(Table1_1[[#This Row],[CAS_rn]],[1]analyte_order!$C:$C,[1]analyte_order!$E:$E)</f>
        <v>1</v>
      </c>
      <c r="L8472" s="3">
        <v>4.1300000000000003E-2</v>
      </c>
    </row>
    <row r="8473" spans="1:12" x14ac:dyDescent="0.3">
      <c r="A8473" t="s">
        <v>354</v>
      </c>
      <c r="B8473" s="1">
        <v>44427</v>
      </c>
      <c r="C8473" s="1" t="str">
        <f t="shared" si="132"/>
        <v>21231</v>
      </c>
      <c r="D8473" t="s">
        <v>324</v>
      </c>
      <c r="E8473" t="s">
        <v>325</v>
      </c>
      <c r="F8473" t="s">
        <v>326</v>
      </c>
      <c r="I8473" t="s">
        <v>8</v>
      </c>
      <c r="J8473" t="str">
        <f>_xlfn.XLOOKUP(Table1_1[[#This Row],[Analyte]],[1]analyte_order!$B:$B,[1]analyte_order!$C:$C)</f>
        <v>2706-90-3</v>
      </c>
      <c r="K8473">
        <f>_xlfn.XLOOKUP(Table1_1[[#This Row],[CAS_rn]],[1]analyte_order!$C:$C,[1]analyte_order!$E:$E)</f>
        <v>2</v>
      </c>
      <c r="L8473" s="3">
        <v>4.1300000000000003E-2</v>
      </c>
    </row>
    <row r="8474" spans="1:12" x14ac:dyDescent="0.3">
      <c r="A8474" t="s">
        <v>354</v>
      </c>
      <c r="B8474" s="1">
        <v>44427</v>
      </c>
      <c r="C8474" s="1" t="str">
        <f t="shared" si="132"/>
        <v>21231</v>
      </c>
      <c r="D8474" t="s">
        <v>324</v>
      </c>
      <c r="E8474" t="s">
        <v>325</v>
      </c>
      <c r="F8474" t="s">
        <v>326</v>
      </c>
      <c r="I8474" t="s">
        <v>9</v>
      </c>
      <c r="J8474" t="str">
        <f>_xlfn.XLOOKUP(Table1_1[[#This Row],[Analyte]],[1]analyte_order!$B:$B,[1]analyte_order!$C:$C)</f>
        <v>307-24-4</v>
      </c>
      <c r="K8474">
        <f>_xlfn.XLOOKUP(Table1_1[[#This Row],[CAS_rn]],[1]analyte_order!$C:$C,[1]analyte_order!$E:$E)</f>
        <v>3</v>
      </c>
      <c r="L8474" s="3">
        <v>4.1300000000000003E-2</v>
      </c>
    </row>
    <row r="8475" spans="1:12" x14ac:dyDescent="0.3">
      <c r="A8475" t="s">
        <v>354</v>
      </c>
      <c r="B8475" s="1">
        <v>44427</v>
      </c>
      <c r="C8475" s="1" t="str">
        <f t="shared" si="132"/>
        <v>21231</v>
      </c>
      <c r="D8475" t="s">
        <v>324</v>
      </c>
      <c r="E8475" t="s">
        <v>325</v>
      </c>
      <c r="F8475" t="s">
        <v>326</v>
      </c>
      <c r="I8475" t="s">
        <v>10</v>
      </c>
      <c r="J8475" t="str">
        <f>_xlfn.XLOOKUP(Table1_1[[#This Row],[Analyte]],[1]analyte_order!$B:$B,[1]analyte_order!$C:$C)</f>
        <v>375-85-9</v>
      </c>
      <c r="K8475">
        <f>_xlfn.XLOOKUP(Table1_1[[#This Row],[CAS_rn]],[1]analyte_order!$C:$C,[1]analyte_order!$E:$E)</f>
        <v>4</v>
      </c>
      <c r="L8475" s="3">
        <v>8.2500000000000004E-2</v>
      </c>
    </row>
    <row r="8476" spans="1:12" x14ac:dyDescent="0.3">
      <c r="A8476" t="s">
        <v>354</v>
      </c>
      <c r="B8476" s="1">
        <v>44427</v>
      </c>
      <c r="C8476" s="1" t="str">
        <f t="shared" si="132"/>
        <v>21231</v>
      </c>
      <c r="D8476" t="s">
        <v>324</v>
      </c>
      <c r="E8476" t="s">
        <v>325</v>
      </c>
      <c r="F8476" t="s">
        <v>326</v>
      </c>
      <c r="I8476" t="s">
        <v>11</v>
      </c>
      <c r="J8476" t="str">
        <f>_xlfn.XLOOKUP(Table1_1[[#This Row],[Analyte]],[1]analyte_order!$B:$B,[1]analyte_order!$C:$C)</f>
        <v>335-67-1</v>
      </c>
      <c r="K8476">
        <f>_xlfn.XLOOKUP(Table1_1[[#This Row],[CAS_rn]],[1]analyte_order!$C:$C,[1]analyte_order!$E:$E)</f>
        <v>5</v>
      </c>
      <c r="L8476" s="3">
        <v>4.1300000000000003E-2</v>
      </c>
    </row>
    <row r="8477" spans="1:12" x14ac:dyDescent="0.3">
      <c r="A8477" t="s">
        <v>354</v>
      </c>
      <c r="B8477" s="1">
        <v>44427</v>
      </c>
      <c r="C8477" s="1" t="str">
        <f t="shared" si="132"/>
        <v>21231</v>
      </c>
      <c r="D8477" t="s">
        <v>324</v>
      </c>
      <c r="E8477" t="s">
        <v>325</v>
      </c>
      <c r="F8477" t="s">
        <v>326</v>
      </c>
      <c r="I8477" t="s">
        <v>12</v>
      </c>
      <c r="J8477" t="str">
        <f>_xlfn.XLOOKUP(Table1_1[[#This Row],[Analyte]],[1]analyte_order!$B:$B,[1]analyte_order!$C:$C)</f>
        <v>375-95-1</v>
      </c>
      <c r="K8477">
        <f>_xlfn.XLOOKUP(Table1_1[[#This Row],[CAS_rn]],[1]analyte_order!$C:$C,[1]analyte_order!$E:$E)</f>
        <v>6</v>
      </c>
      <c r="L8477" s="3">
        <v>0.376</v>
      </c>
    </row>
    <row r="8478" spans="1:12" x14ac:dyDescent="0.3">
      <c r="A8478" t="s">
        <v>354</v>
      </c>
      <c r="B8478" s="1">
        <v>44427</v>
      </c>
      <c r="C8478" s="1" t="str">
        <f t="shared" si="132"/>
        <v>21231</v>
      </c>
      <c r="D8478" t="s">
        <v>324</v>
      </c>
      <c r="E8478" t="s">
        <v>325</v>
      </c>
      <c r="F8478" t="s">
        <v>326</v>
      </c>
      <c r="I8478" t="s">
        <v>19</v>
      </c>
      <c r="J8478" t="str">
        <f>_xlfn.XLOOKUP(Table1_1[[#This Row],[Analyte]],[1]analyte_order!$B:$B,[1]analyte_order!$C:$C)</f>
        <v>335-76-2</v>
      </c>
      <c r="K8478">
        <f>_xlfn.XLOOKUP(Table1_1[[#This Row],[CAS_rn]],[1]analyte_order!$C:$C,[1]analyte_order!$E:$E)</f>
        <v>7</v>
      </c>
      <c r="L8478" s="3">
        <v>2.31</v>
      </c>
    </row>
    <row r="8479" spans="1:12" x14ac:dyDescent="0.3">
      <c r="A8479" t="s">
        <v>354</v>
      </c>
      <c r="B8479" s="1">
        <v>44427</v>
      </c>
      <c r="C8479" s="1" t="str">
        <f t="shared" si="132"/>
        <v>21231</v>
      </c>
      <c r="D8479" t="s">
        <v>324</v>
      </c>
      <c r="E8479" t="s">
        <v>325</v>
      </c>
      <c r="F8479" t="s">
        <v>326</v>
      </c>
      <c r="I8479" t="s">
        <v>20</v>
      </c>
      <c r="J8479" t="str">
        <f>_xlfn.XLOOKUP(Table1_1[[#This Row],[Analyte]],[1]analyte_order!$B:$B,[1]analyte_order!$C:$C)</f>
        <v>2058-94-8</v>
      </c>
      <c r="K8479">
        <f>_xlfn.XLOOKUP(Table1_1[[#This Row],[CAS_rn]],[1]analyte_order!$C:$C,[1]analyte_order!$E:$E)</f>
        <v>8</v>
      </c>
      <c r="L8479" s="3">
        <v>4.68</v>
      </c>
    </row>
    <row r="8480" spans="1:12" x14ac:dyDescent="0.3">
      <c r="A8480" t="s">
        <v>354</v>
      </c>
      <c r="B8480" s="1">
        <v>44427</v>
      </c>
      <c r="C8480" s="1" t="str">
        <f t="shared" si="132"/>
        <v>21231</v>
      </c>
      <c r="D8480" t="s">
        <v>324</v>
      </c>
      <c r="E8480" t="s">
        <v>325</v>
      </c>
      <c r="F8480" t="s">
        <v>326</v>
      </c>
      <c r="I8480" t="s">
        <v>21</v>
      </c>
      <c r="J8480" t="str">
        <f>_xlfn.XLOOKUP(Table1_1[[#This Row],[Analyte]],[1]analyte_order!$B:$B,[1]analyte_order!$C:$C)</f>
        <v>307-55-1</v>
      </c>
      <c r="K8480">
        <f>_xlfn.XLOOKUP(Table1_1[[#This Row],[CAS_rn]],[1]analyte_order!$C:$C,[1]analyte_order!$E:$E)</f>
        <v>9</v>
      </c>
      <c r="L8480" s="3">
        <v>5.81</v>
      </c>
    </row>
    <row r="8481" spans="1:12" x14ac:dyDescent="0.3">
      <c r="A8481" t="s">
        <v>354</v>
      </c>
      <c r="B8481" s="1">
        <v>44427</v>
      </c>
      <c r="C8481" s="1" t="str">
        <f t="shared" si="132"/>
        <v>21231</v>
      </c>
      <c r="D8481" t="s">
        <v>324</v>
      </c>
      <c r="E8481" t="s">
        <v>325</v>
      </c>
      <c r="F8481" t="s">
        <v>326</v>
      </c>
      <c r="I8481" t="s">
        <v>22</v>
      </c>
      <c r="J8481" t="str">
        <f>_xlfn.XLOOKUP(Table1_1[[#This Row],[Analyte]],[1]analyte_order!$B:$B,[1]analyte_order!$C:$C)</f>
        <v>72629-94-8</v>
      </c>
      <c r="K8481">
        <f>_xlfn.XLOOKUP(Table1_1[[#This Row],[CAS_rn]],[1]analyte_order!$C:$C,[1]analyte_order!$E:$E)</f>
        <v>10</v>
      </c>
      <c r="L8481" s="3">
        <v>4.93</v>
      </c>
    </row>
    <row r="8482" spans="1:12" x14ac:dyDescent="0.3">
      <c r="A8482" t="s">
        <v>354</v>
      </c>
      <c r="B8482" s="1">
        <v>44427</v>
      </c>
      <c r="C8482" s="1" t="str">
        <f t="shared" si="132"/>
        <v>21231</v>
      </c>
      <c r="D8482" t="s">
        <v>324</v>
      </c>
      <c r="E8482" t="s">
        <v>325</v>
      </c>
      <c r="F8482" t="s">
        <v>326</v>
      </c>
      <c r="I8482" t="s">
        <v>23</v>
      </c>
      <c r="J8482" t="str">
        <f>_xlfn.XLOOKUP(Table1_1[[#This Row],[Analyte]],[1]analyte_order!$B:$B,[1]analyte_order!$C:$C)</f>
        <v>376-06-7</v>
      </c>
      <c r="K8482">
        <f>_xlfn.XLOOKUP(Table1_1[[#This Row],[CAS_rn]],[1]analyte_order!$C:$C,[1]analyte_order!$E:$E)</f>
        <v>11</v>
      </c>
      <c r="L8482" s="3">
        <v>4.21</v>
      </c>
    </row>
    <row r="8483" spans="1:12" x14ac:dyDescent="0.3">
      <c r="A8483" t="s">
        <v>354</v>
      </c>
      <c r="B8483" s="1">
        <v>44427</v>
      </c>
      <c r="C8483" s="1" t="str">
        <f t="shared" si="132"/>
        <v>21231</v>
      </c>
      <c r="D8483" t="s">
        <v>324</v>
      </c>
      <c r="E8483" t="s">
        <v>325</v>
      </c>
      <c r="F8483" t="s">
        <v>326</v>
      </c>
      <c r="I8483" t="s">
        <v>24</v>
      </c>
      <c r="J8483" t="str">
        <f>_xlfn.XLOOKUP(Table1_1[[#This Row],[Analyte]],[1]analyte_order!$B:$B,[1]analyte_order!$C:$C)</f>
        <v>67905-19-5</v>
      </c>
      <c r="K8483">
        <f>_xlfn.XLOOKUP(Table1_1[[#This Row],[CAS_rn]],[1]analyte_order!$C:$C,[1]analyte_order!$E:$E)</f>
        <v>12</v>
      </c>
      <c r="L8483" s="3">
        <v>8.2500000000000004E-2</v>
      </c>
    </row>
    <row r="8484" spans="1:12" x14ac:dyDescent="0.3">
      <c r="A8484" t="s">
        <v>354</v>
      </c>
      <c r="B8484" s="1">
        <v>44427</v>
      </c>
      <c r="C8484" s="1" t="str">
        <f t="shared" si="132"/>
        <v>21231</v>
      </c>
      <c r="D8484" t="s">
        <v>324</v>
      </c>
      <c r="E8484" t="s">
        <v>325</v>
      </c>
      <c r="F8484" t="s">
        <v>326</v>
      </c>
      <c r="I8484" t="s">
        <v>13</v>
      </c>
      <c r="J8484" t="str">
        <f>_xlfn.XLOOKUP(Table1_1[[#This Row],[Analyte]],[1]analyte_order!$B:$B,[1]analyte_order!$C:$C)</f>
        <v>375-73-5</v>
      </c>
      <c r="K8484">
        <f>_xlfn.XLOOKUP(Table1_1[[#This Row],[CAS_rn]],[1]analyte_order!$C:$C,[1]analyte_order!$E:$E)</f>
        <v>14</v>
      </c>
      <c r="L8484" s="3">
        <v>4.1300000000000003E-2</v>
      </c>
    </row>
    <row r="8485" spans="1:12" x14ac:dyDescent="0.3">
      <c r="A8485" t="s">
        <v>354</v>
      </c>
      <c r="B8485" s="1">
        <v>44427</v>
      </c>
      <c r="C8485" s="1" t="str">
        <f t="shared" si="132"/>
        <v>21231</v>
      </c>
      <c r="D8485" t="s">
        <v>324</v>
      </c>
      <c r="E8485" t="s">
        <v>325</v>
      </c>
      <c r="F8485" t="s">
        <v>326</v>
      </c>
      <c r="I8485" t="s">
        <v>14</v>
      </c>
      <c r="J8485" t="str">
        <f>_xlfn.XLOOKUP(Table1_1[[#This Row],[Analyte]],[1]analyte_order!$B:$B,[1]analyte_order!$C:$C)</f>
        <v>2706-91-4</v>
      </c>
      <c r="K8485">
        <f>_xlfn.XLOOKUP(Table1_1[[#This Row],[CAS_rn]],[1]analyte_order!$C:$C,[1]analyte_order!$E:$E)</f>
        <v>15</v>
      </c>
      <c r="L8485" s="3">
        <v>0.20649999999999999</v>
      </c>
    </row>
    <row r="8486" spans="1:12" x14ac:dyDescent="0.3">
      <c r="A8486" t="s">
        <v>354</v>
      </c>
      <c r="B8486" s="1">
        <v>44427</v>
      </c>
      <c r="C8486" s="1" t="str">
        <f t="shared" si="132"/>
        <v>21231</v>
      </c>
      <c r="D8486" t="s">
        <v>324</v>
      </c>
      <c r="E8486" t="s">
        <v>325</v>
      </c>
      <c r="F8486" t="s">
        <v>326</v>
      </c>
      <c r="I8486" t="s">
        <v>15</v>
      </c>
      <c r="J8486" t="str">
        <f>_xlfn.XLOOKUP(Table1_1[[#This Row],[Analyte]],[1]analyte_order!$B:$B,[1]analyte_order!$C:$C)</f>
        <v>355-46-4</v>
      </c>
      <c r="K8486">
        <f>_xlfn.XLOOKUP(Table1_1[[#This Row],[CAS_rn]],[1]analyte_order!$C:$C,[1]analyte_order!$E:$E)</f>
        <v>16</v>
      </c>
      <c r="L8486" s="3">
        <v>14.5</v>
      </c>
    </row>
    <row r="8487" spans="1:12" x14ac:dyDescent="0.3">
      <c r="A8487" t="s">
        <v>354</v>
      </c>
      <c r="B8487" s="1">
        <v>44427</v>
      </c>
      <c r="C8487" s="1" t="str">
        <f t="shared" si="132"/>
        <v>21231</v>
      </c>
      <c r="D8487" t="s">
        <v>324</v>
      </c>
      <c r="E8487" t="s">
        <v>325</v>
      </c>
      <c r="F8487" t="s">
        <v>326</v>
      </c>
      <c r="I8487" t="s">
        <v>16</v>
      </c>
      <c r="J8487" t="str">
        <f>_xlfn.XLOOKUP(Table1_1[[#This Row],[Analyte]],[1]analyte_order!$B:$B,[1]analyte_order!$C:$C)</f>
        <v>375-92-8</v>
      </c>
      <c r="K8487">
        <f>_xlfn.XLOOKUP(Table1_1[[#This Row],[CAS_rn]],[1]analyte_order!$C:$C,[1]analyte_order!$E:$E)</f>
        <v>17</v>
      </c>
      <c r="L8487" s="3">
        <v>2.37</v>
      </c>
    </row>
    <row r="8488" spans="1:12" x14ac:dyDescent="0.3">
      <c r="A8488" t="s">
        <v>354</v>
      </c>
      <c r="B8488" s="1">
        <v>44427</v>
      </c>
      <c r="C8488" s="1" t="str">
        <f t="shared" si="132"/>
        <v>21231</v>
      </c>
      <c r="D8488" t="s">
        <v>324</v>
      </c>
      <c r="E8488" t="s">
        <v>325</v>
      </c>
      <c r="F8488" t="s">
        <v>326</v>
      </c>
      <c r="I8488" t="s">
        <v>17</v>
      </c>
      <c r="J8488" t="str">
        <f>_xlfn.XLOOKUP(Table1_1[[#This Row],[Analyte]],[1]analyte_order!$B:$B,[1]analyte_order!$C:$C)</f>
        <v>1763-23-1</v>
      </c>
      <c r="K8488">
        <f>_xlfn.XLOOKUP(Table1_1[[#This Row],[CAS_rn]],[1]analyte_order!$C:$C,[1]analyte_order!$E:$E)</f>
        <v>18</v>
      </c>
      <c r="L8488" s="3">
        <v>731</v>
      </c>
    </row>
    <row r="8489" spans="1:12" x14ac:dyDescent="0.3">
      <c r="A8489" t="s">
        <v>354</v>
      </c>
      <c r="B8489" s="1">
        <v>44427</v>
      </c>
      <c r="C8489" s="1" t="str">
        <f t="shared" si="132"/>
        <v>21231</v>
      </c>
      <c r="D8489" t="s">
        <v>324</v>
      </c>
      <c r="E8489" t="s">
        <v>325</v>
      </c>
      <c r="F8489" t="s">
        <v>326</v>
      </c>
      <c r="I8489" t="s">
        <v>25</v>
      </c>
      <c r="J8489" t="str">
        <f>_xlfn.XLOOKUP(Table1_1[[#This Row],[Analyte]],[1]analyte_order!$B:$B,[1]analyte_order!$C:$C)</f>
        <v>68259-12-1</v>
      </c>
      <c r="K8489">
        <f>_xlfn.XLOOKUP(Table1_1[[#This Row],[CAS_rn]],[1]analyte_order!$C:$C,[1]analyte_order!$E:$E)</f>
        <v>19</v>
      </c>
      <c r="L8489" s="3">
        <v>6.3</v>
      </c>
    </row>
    <row r="8490" spans="1:12" x14ac:dyDescent="0.3">
      <c r="A8490" t="s">
        <v>354</v>
      </c>
      <c r="B8490" s="1">
        <v>44427</v>
      </c>
      <c r="C8490" s="1" t="str">
        <f t="shared" si="132"/>
        <v>21231</v>
      </c>
      <c r="D8490" t="s">
        <v>324</v>
      </c>
      <c r="E8490" t="s">
        <v>325</v>
      </c>
      <c r="F8490" t="s">
        <v>326</v>
      </c>
      <c r="I8490" t="s">
        <v>26</v>
      </c>
      <c r="J8490" t="str">
        <f>_xlfn.XLOOKUP(Table1_1[[#This Row],[Analyte]],[1]analyte_order!$B:$B,[1]analyte_order!$C:$C)</f>
        <v>335-77-3</v>
      </c>
      <c r="K8490">
        <f>_xlfn.XLOOKUP(Table1_1[[#This Row],[CAS_rn]],[1]analyte_order!$C:$C,[1]analyte_order!$E:$E)</f>
        <v>20</v>
      </c>
      <c r="L8490" s="3">
        <v>7.58</v>
      </c>
    </row>
    <row r="8491" spans="1:12" x14ac:dyDescent="0.3">
      <c r="A8491" t="s">
        <v>354</v>
      </c>
      <c r="B8491" s="1">
        <v>44427</v>
      </c>
      <c r="C8491" s="1" t="str">
        <f t="shared" si="132"/>
        <v>21231</v>
      </c>
      <c r="D8491" t="s">
        <v>324</v>
      </c>
      <c r="E8491" t="s">
        <v>325</v>
      </c>
      <c r="F8491" t="s">
        <v>326</v>
      </c>
      <c r="I8491" t="s">
        <v>27</v>
      </c>
      <c r="J8491" t="str">
        <f>_xlfn.XLOOKUP(Table1_1[[#This Row],[Analyte]],[1]analyte_order!$B:$B,[1]analyte_order!$C:$C)</f>
        <v>79780-39-5</v>
      </c>
      <c r="K8491">
        <f>_xlfn.XLOOKUP(Table1_1[[#This Row],[CAS_rn]],[1]analyte_order!$C:$C,[1]analyte_order!$E:$E)</f>
        <v>21</v>
      </c>
      <c r="L8491" s="3">
        <v>2.0099999999999998</v>
      </c>
    </row>
    <row r="8492" spans="1:12" x14ac:dyDescent="0.3">
      <c r="A8492" t="s">
        <v>354</v>
      </c>
      <c r="B8492" s="1">
        <v>44427</v>
      </c>
      <c r="C8492" s="1" t="str">
        <f t="shared" si="132"/>
        <v>21231</v>
      </c>
      <c r="D8492" t="s">
        <v>324</v>
      </c>
      <c r="E8492" t="s">
        <v>325</v>
      </c>
      <c r="F8492" t="s">
        <v>326</v>
      </c>
      <c r="I8492" t="s">
        <v>28</v>
      </c>
      <c r="J8492" t="str">
        <f>_xlfn.XLOOKUP(Table1_1[[#This Row],[Analyte]],[1]analyte_order!$B:$B,[1]analyte_order!$C:$C)</f>
        <v>757124-72-4</v>
      </c>
      <c r="K8492">
        <f>_xlfn.XLOOKUP(Table1_1[[#This Row],[CAS_rn]],[1]analyte_order!$C:$C,[1]analyte_order!$E:$E)</f>
        <v>22</v>
      </c>
      <c r="L8492" s="3">
        <v>0.10299999999999999</v>
      </c>
    </row>
    <row r="8493" spans="1:12" x14ac:dyDescent="0.3">
      <c r="A8493" t="s">
        <v>354</v>
      </c>
      <c r="B8493" s="1">
        <v>44427</v>
      </c>
      <c r="C8493" s="1" t="str">
        <f t="shared" si="132"/>
        <v>21231</v>
      </c>
      <c r="D8493" t="s">
        <v>324</v>
      </c>
      <c r="E8493" t="s">
        <v>325</v>
      </c>
      <c r="F8493" t="s">
        <v>326</v>
      </c>
      <c r="I8493" t="s">
        <v>18</v>
      </c>
      <c r="J8493" t="str">
        <f>_xlfn.XLOOKUP(Table1_1[[#This Row],[Analyte]],[1]analyte_order!$B:$B,[1]analyte_order!$C:$C)</f>
        <v>27619-97-2</v>
      </c>
      <c r="K8493">
        <f>_xlfn.XLOOKUP(Table1_1[[#This Row],[CAS_rn]],[1]analyte_order!$C:$C,[1]analyte_order!$E:$E)</f>
        <v>23</v>
      </c>
      <c r="L8493" s="3">
        <v>4.1300000000000003E-2</v>
      </c>
    </row>
    <row r="8494" spans="1:12" x14ac:dyDescent="0.3">
      <c r="A8494" t="s">
        <v>354</v>
      </c>
      <c r="B8494" s="1">
        <v>44427</v>
      </c>
      <c r="C8494" s="1" t="str">
        <f t="shared" si="132"/>
        <v>21231</v>
      </c>
      <c r="D8494" t="s">
        <v>324</v>
      </c>
      <c r="E8494" t="s">
        <v>325</v>
      </c>
      <c r="F8494" t="s">
        <v>326</v>
      </c>
      <c r="I8494" t="s">
        <v>29</v>
      </c>
      <c r="J8494" t="str">
        <f>_xlfn.XLOOKUP(Table1_1[[#This Row],[Analyte]],[1]analyte_order!$B:$B,[1]analyte_order!$C:$C)</f>
        <v>39108-34-4</v>
      </c>
      <c r="K8494">
        <f>_xlfn.XLOOKUP(Table1_1[[#This Row],[CAS_rn]],[1]analyte_order!$C:$C,[1]analyte_order!$E:$E)</f>
        <v>24</v>
      </c>
      <c r="L8494" s="3">
        <v>1.89</v>
      </c>
    </row>
    <row r="8495" spans="1:12" x14ac:dyDescent="0.3">
      <c r="A8495" t="s">
        <v>354</v>
      </c>
      <c r="B8495" s="1">
        <v>44427</v>
      </c>
      <c r="C8495" s="1" t="str">
        <f t="shared" si="132"/>
        <v>21231</v>
      </c>
      <c r="D8495" t="s">
        <v>324</v>
      </c>
      <c r="E8495" t="s">
        <v>325</v>
      </c>
      <c r="F8495" t="s">
        <v>326</v>
      </c>
      <c r="I8495" t="s">
        <v>30</v>
      </c>
      <c r="J8495" t="str">
        <f>_xlfn.XLOOKUP(Table1_1[[#This Row],[Analyte]],[1]analyte_order!$B:$B,[1]analyte_order!$C:$C)</f>
        <v>120226-60-0</v>
      </c>
      <c r="K8495">
        <f>_xlfn.XLOOKUP(Table1_1[[#This Row],[CAS_rn]],[1]analyte_order!$C:$C,[1]analyte_order!$E:$E)</f>
        <v>25</v>
      </c>
      <c r="L8495" s="3">
        <v>1.24</v>
      </c>
    </row>
    <row r="8496" spans="1:12" x14ac:dyDescent="0.3">
      <c r="A8496" t="s">
        <v>354</v>
      </c>
      <c r="B8496" s="1">
        <v>44427</v>
      </c>
      <c r="C8496" s="1" t="str">
        <f t="shared" si="132"/>
        <v>21231</v>
      </c>
      <c r="D8496" t="s">
        <v>324</v>
      </c>
      <c r="E8496" t="s">
        <v>325</v>
      </c>
      <c r="F8496" t="s">
        <v>326</v>
      </c>
      <c r="I8496" t="s">
        <v>31</v>
      </c>
      <c r="J8496" t="str">
        <f>_xlfn.XLOOKUP(Table1_1[[#This Row],[Analyte]],[1]analyte_order!$B:$B,[1]analyte_order!$C:$C)</f>
        <v>2355-31-9</v>
      </c>
      <c r="K8496">
        <f>_xlfn.XLOOKUP(Table1_1[[#This Row],[CAS_rn]],[1]analyte_order!$C:$C,[1]analyte_order!$E:$E)</f>
        <v>26</v>
      </c>
      <c r="L8496" s="3">
        <v>4.1300000000000003E-2</v>
      </c>
    </row>
    <row r="8497" spans="1:12" x14ac:dyDescent="0.3">
      <c r="A8497" t="s">
        <v>354</v>
      </c>
      <c r="B8497" s="1">
        <v>44427</v>
      </c>
      <c r="C8497" s="1" t="str">
        <f t="shared" si="132"/>
        <v>21231</v>
      </c>
      <c r="D8497" t="s">
        <v>324</v>
      </c>
      <c r="E8497" t="s">
        <v>325</v>
      </c>
      <c r="F8497" t="s">
        <v>326</v>
      </c>
      <c r="I8497" t="s">
        <v>32</v>
      </c>
      <c r="J8497" t="str">
        <f>_xlfn.XLOOKUP(Table1_1[[#This Row],[Analyte]],[1]analyte_order!$B:$B,[1]analyte_order!$C:$C)</f>
        <v>2991-50-6</v>
      </c>
      <c r="K8497">
        <f>_xlfn.XLOOKUP(Table1_1[[#This Row],[CAS_rn]],[1]analyte_order!$C:$C,[1]analyte_order!$E:$E)</f>
        <v>27</v>
      </c>
      <c r="L8497" s="3">
        <v>4.1300000000000003E-2</v>
      </c>
    </row>
    <row r="8498" spans="1:12" x14ac:dyDescent="0.3">
      <c r="A8498" t="s">
        <v>354</v>
      </c>
      <c r="B8498" s="1">
        <v>44427</v>
      </c>
      <c r="C8498" s="1" t="str">
        <f t="shared" si="132"/>
        <v>21231</v>
      </c>
      <c r="D8498" t="s">
        <v>324</v>
      </c>
      <c r="E8498" t="s">
        <v>325</v>
      </c>
      <c r="F8498" t="s">
        <v>326</v>
      </c>
      <c r="I8498" t="s">
        <v>33</v>
      </c>
      <c r="J8498" t="str">
        <f>_xlfn.XLOOKUP(Table1_1[[#This Row],[Analyte]],[1]analyte_order!$B:$B,[1]analyte_order!$C:$C)</f>
        <v>754-91-6</v>
      </c>
      <c r="K8498">
        <f>_xlfn.XLOOKUP(Table1_1[[#This Row],[CAS_rn]],[1]analyte_order!$C:$C,[1]analyte_order!$E:$E)</f>
        <v>28</v>
      </c>
      <c r="L8498" s="3">
        <v>4.63</v>
      </c>
    </row>
    <row r="8499" spans="1:12" x14ac:dyDescent="0.3">
      <c r="A8499" t="s">
        <v>354</v>
      </c>
      <c r="B8499" s="1">
        <v>44427</v>
      </c>
      <c r="C8499" s="1" t="str">
        <f t="shared" si="132"/>
        <v>21231</v>
      </c>
      <c r="D8499" t="s">
        <v>324</v>
      </c>
      <c r="E8499" t="s">
        <v>325</v>
      </c>
      <c r="F8499" t="s">
        <v>326</v>
      </c>
      <c r="I8499" t="s">
        <v>34</v>
      </c>
      <c r="J8499" t="str">
        <f>_xlfn.XLOOKUP(Table1_1[[#This Row],[Analyte]],[1]analyte_order!$B:$B,[1]analyte_order!$C:$C)</f>
        <v>2806-24-8</v>
      </c>
      <c r="K8499">
        <f>_xlfn.XLOOKUP(Table1_1[[#This Row],[CAS_rn]],[1]analyte_order!$C:$C,[1]analyte_order!$E:$E)</f>
        <v>29</v>
      </c>
      <c r="L8499" s="3">
        <v>4.1300000000000003E-2</v>
      </c>
    </row>
    <row r="8500" spans="1:12" x14ac:dyDescent="0.3">
      <c r="A8500" t="s">
        <v>354</v>
      </c>
      <c r="B8500" s="1">
        <v>44427</v>
      </c>
      <c r="C8500" s="1" t="str">
        <f t="shared" si="132"/>
        <v>21231</v>
      </c>
      <c r="D8500" t="s">
        <v>324</v>
      </c>
      <c r="E8500" t="s">
        <v>325</v>
      </c>
      <c r="F8500" t="s">
        <v>326</v>
      </c>
      <c r="I8500" t="s">
        <v>35</v>
      </c>
      <c r="J8500" t="str">
        <f>_xlfn.XLOOKUP(Table1_1[[#This Row],[Analyte]],[1]analyte_order!$B:$B,[1]analyte_order!$C:$C)</f>
        <v>31506-32-8</v>
      </c>
      <c r="K8500">
        <f>_xlfn.XLOOKUP(Table1_1[[#This Row],[CAS_rn]],[1]analyte_order!$C:$C,[1]analyte_order!$E:$E)</f>
        <v>30</v>
      </c>
      <c r="L8500" s="3">
        <v>4.1300000000000003E-2</v>
      </c>
    </row>
    <row r="8501" spans="1:12" x14ac:dyDescent="0.3">
      <c r="A8501" t="s">
        <v>354</v>
      </c>
      <c r="B8501" s="1">
        <v>44427</v>
      </c>
      <c r="C8501" s="1" t="str">
        <f t="shared" si="132"/>
        <v>21231</v>
      </c>
      <c r="D8501" t="s">
        <v>324</v>
      </c>
      <c r="E8501" t="s">
        <v>325</v>
      </c>
      <c r="F8501" t="s">
        <v>326</v>
      </c>
      <c r="I8501" t="s">
        <v>36</v>
      </c>
      <c r="J8501" t="str">
        <f>_xlfn.XLOOKUP(Table1_1[[#This Row],[Analyte]],[1]analyte_order!$B:$B,[1]analyte_order!$C:$C)</f>
        <v>4151-50-2</v>
      </c>
      <c r="K8501">
        <f>_xlfn.XLOOKUP(Table1_1[[#This Row],[CAS_rn]],[1]analyte_order!$C:$C,[1]analyte_order!$E:$E)</f>
        <v>31</v>
      </c>
      <c r="L8501" s="3">
        <v>4.1300000000000003E-2</v>
      </c>
    </row>
    <row r="8502" spans="1:12" x14ac:dyDescent="0.3">
      <c r="A8502" t="s">
        <v>354</v>
      </c>
      <c r="B8502" s="1">
        <v>44427</v>
      </c>
      <c r="C8502" s="1" t="str">
        <f t="shared" si="132"/>
        <v>21231</v>
      </c>
      <c r="D8502" t="s">
        <v>324</v>
      </c>
      <c r="E8502" t="s">
        <v>325</v>
      </c>
      <c r="F8502" t="s">
        <v>326</v>
      </c>
      <c r="I8502" t="s">
        <v>37</v>
      </c>
      <c r="J8502" t="str">
        <f>_xlfn.XLOOKUP(Table1_1[[#This Row],[Analyte]],[1]analyte_order!$B:$B,[1]analyte_order!$C:$C)</f>
        <v>13252-13-6</v>
      </c>
      <c r="K8502">
        <f>_xlfn.XLOOKUP(Table1_1[[#This Row],[CAS_rn]],[1]analyte_order!$C:$C,[1]analyte_order!$E:$E)</f>
        <v>34</v>
      </c>
      <c r="L8502" s="3">
        <v>4.1300000000000003E-2</v>
      </c>
    </row>
    <row r="8503" spans="1:12" x14ac:dyDescent="0.3">
      <c r="A8503" t="s">
        <v>354</v>
      </c>
      <c r="B8503" s="1">
        <v>44427</v>
      </c>
      <c r="C8503" s="1" t="str">
        <f t="shared" si="132"/>
        <v>21231</v>
      </c>
      <c r="D8503" t="s">
        <v>324</v>
      </c>
      <c r="E8503" t="s">
        <v>325</v>
      </c>
      <c r="F8503" t="s">
        <v>326</v>
      </c>
      <c r="I8503" t="s">
        <v>38</v>
      </c>
      <c r="J8503" t="str">
        <f>_xlfn.XLOOKUP(Table1_1[[#This Row],[Analyte]],[1]analyte_order!$B:$B,[1]analyte_order!$C:$C)</f>
        <v>919005-14-4</v>
      </c>
      <c r="K8503">
        <f>_xlfn.XLOOKUP(Table1_1[[#This Row],[CAS_rn]],[1]analyte_order!$C:$C,[1]analyte_order!$E:$E)</f>
        <v>35</v>
      </c>
      <c r="L8503" s="3">
        <v>4.1300000000000003E-2</v>
      </c>
    </row>
    <row r="8504" spans="1:12" x14ac:dyDescent="0.3">
      <c r="A8504" t="s">
        <v>354</v>
      </c>
      <c r="B8504" s="1">
        <v>44427</v>
      </c>
      <c r="C8504" s="1" t="str">
        <f t="shared" si="132"/>
        <v>21231</v>
      </c>
      <c r="D8504" t="s">
        <v>324</v>
      </c>
      <c r="E8504" t="s">
        <v>325</v>
      </c>
      <c r="F8504" t="s">
        <v>326</v>
      </c>
      <c r="I8504" t="s">
        <v>39</v>
      </c>
      <c r="J8504" t="str">
        <f>_xlfn.XLOOKUP(Table1_1[[#This Row],[Analyte]],[1]analyte_order!$B:$B,[1]analyte_order!$C:$C)</f>
        <v>756426-58-1</v>
      </c>
      <c r="K8504">
        <f>_xlfn.XLOOKUP(Table1_1[[#This Row],[CAS_rn]],[1]analyte_order!$C:$C,[1]analyte_order!$E:$E)</f>
        <v>36</v>
      </c>
      <c r="L8504" s="3">
        <v>4.1300000000000003E-2</v>
      </c>
    </row>
    <row r="8505" spans="1:12" x14ac:dyDescent="0.3">
      <c r="A8505" t="s">
        <v>354</v>
      </c>
      <c r="B8505" s="1">
        <v>44427</v>
      </c>
      <c r="C8505" s="1" t="str">
        <f t="shared" si="132"/>
        <v>21231</v>
      </c>
      <c r="D8505" t="s">
        <v>324</v>
      </c>
      <c r="E8505" t="s">
        <v>325</v>
      </c>
      <c r="F8505" t="s">
        <v>326</v>
      </c>
      <c r="I8505" t="s">
        <v>40</v>
      </c>
      <c r="J8505" t="str">
        <f>_xlfn.XLOOKUP(Table1_1[[#This Row],[Analyte]],[1]analyte_order!$B:$B,[1]analyte_order!$C:$C)</f>
        <v>763051-92-9</v>
      </c>
      <c r="K8505">
        <f>_xlfn.XLOOKUP(Table1_1[[#This Row],[CAS_rn]],[1]analyte_order!$C:$C,[1]analyte_order!$E:$E)</f>
        <v>37</v>
      </c>
      <c r="L8505" s="3">
        <v>4.1300000000000003E-2</v>
      </c>
    </row>
    <row r="8506" spans="1:12" x14ac:dyDescent="0.3">
      <c r="A8506" t="s">
        <v>354</v>
      </c>
      <c r="B8506" s="1">
        <v>44427</v>
      </c>
      <c r="C8506" s="1" t="str">
        <f t="shared" si="132"/>
        <v>21231</v>
      </c>
      <c r="D8506" t="s">
        <v>324</v>
      </c>
      <c r="E8506" t="s">
        <v>325</v>
      </c>
      <c r="F8506" t="s">
        <v>326</v>
      </c>
      <c r="I8506" t="s">
        <v>41</v>
      </c>
      <c r="J8506" t="str">
        <f>_xlfn.XLOOKUP(Table1_1[[#This Row],[Analyte]],[1]analyte_order!$B:$B,[1]analyte_order!$C:$C)</f>
        <v>356-02-5</v>
      </c>
      <c r="K8506">
        <f>_xlfn.XLOOKUP(Table1_1[[#This Row],[CAS_rn]],[1]analyte_order!$C:$C,[1]analyte_order!$E:$E)</f>
        <v>38</v>
      </c>
      <c r="L8506" s="3">
        <v>0.41299999999999998</v>
      </c>
    </row>
    <row r="8507" spans="1:12" x14ac:dyDescent="0.3">
      <c r="A8507" t="s">
        <v>354</v>
      </c>
      <c r="B8507" s="1">
        <v>44427</v>
      </c>
      <c r="C8507" s="1" t="str">
        <f t="shared" si="132"/>
        <v>21231</v>
      </c>
      <c r="D8507" t="s">
        <v>324</v>
      </c>
      <c r="E8507" t="s">
        <v>325</v>
      </c>
      <c r="F8507" t="s">
        <v>326</v>
      </c>
      <c r="I8507" t="s">
        <v>42</v>
      </c>
      <c r="J8507" t="str">
        <f>_xlfn.XLOOKUP(Table1_1[[#This Row],[Analyte]],[1]analyte_order!$B:$B,[1]analyte_order!$C:$C)</f>
        <v>914637-49-3</v>
      </c>
      <c r="K8507">
        <f>_xlfn.XLOOKUP(Table1_1[[#This Row],[CAS_rn]],[1]analyte_order!$C:$C,[1]analyte_order!$E:$E)</f>
        <v>39</v>
      </c>
      <c r="L8507" s="3">
        <v>0.37</v>
      </c>
    </row>
    <row r="8508" spans="1:12" x14ac:dyDescent="0.3">
      <c r="A8508" t="s">
        <v>354</v>
      </c>
      <c r="B8508" s="1">
        <v>44427</v>
      </c>
      <c r="C8508" s="1" t="str">
        <f t="shared" si="132"/>
        <v>21231</v>
      </c>
      <c r="D8508" t="s">
        <v>324</v>
      </c>
      <c r="E8508" t="s">
        <v>325</v>
      </c>
      <c r="F8508" t="s">
        <v>326</v>
      </c>
      <c r="I8508" t="s">
        <v>43</v>
      </c>
      <c r="J8508" t="str">
        <f>_xlfn.XLOOKUP(Table1_1[[#This Row],[Analyte]],[1]analyte_order!$B:$B,[1]analyte_order!$C:$C)</f>
        <v>812-70-4</v>
      </c>
      <c r="K8508">
        <f>_xlfn.XLOOKUP(Table1_1[[#This Row],[CAS_rn]],[1]analyte_order!$C:$C,[1]analyte_order!$E:$E)</f>
        <v>40</v>
      </c>
      <c r="L8508" s="3">
        <v>5.13</v>
      </c>
    </row>
    <row r="8509" spans="1:12" x14ac:dyDescent="0.3">
      <c r="A8509" t="s">
        <v>354</v>
      </c>
      <c r="B8509" s="1">
        <v>44427</v>
      </c>
      <c r="C8509" s="1" t="str">
        <f t="shared" si="132"/>
        <v>21231</v>
      </c>
      <c r="D8509" t="s">
        <v>324</v>
      </c>
      <c r="E8509" t="s">
        <v>325</v>
      </c>
      <c r="F8509" t="s">
        <v>326</v>
      </c>
      <c r="I8509" t="s">
        <v>44</v>
      </c>
      <c r="J8509" t="str">
        <f>_xlfn.XLOOKUP(Table1_1[[#This Row],[Analyte]],[1]analyte_order!$B:$B,[1]analyte_order!$C:$C)</f>
        <v>53826-12-3</v>
      </c>
      <c r="K8509">
        <f>_xlfn.XLOOKUP(Table1_1[[#This Row],[CAS_rn]],[1]analyte_order!$C:$C,[1]analyte_order!$E:$E)</f>
        <v>41</v>
      </c>
      <c r="L8509" s="3">
        <v>0.10299999999999999</v>
      </c>
    </row>
    <row r="8510" spans="1:12" x14ac:dyDescent="0.3">
      <c r="A8510" t="s">
        <v>354</v>
      </c>
      <c r="B8510" s="1">
        <v>44427</v>
      </c>
      <c r="C8510" s="1" t="str">
        <f t="shared" si="132"/>
        <v>21231</v>
      </c>
      <c r="D8510" t="s">
        <v>324</v>
      </c>
      <c r="E8510" t="s">
        <v>325</v>
      </c>
      <c r="F8510" t="s">
        <v>326</v>
      </c>
      <c r="I8510" t="s">
        <v>45</v>
      </c>
      <c r="J8510" t="str">
        <f>_xlfn.XLOOKUP(Table1_1[[#This Row],[Analyte]],[1]analyte_order!$B:$B,[1]analyte_order!$C:$C)</f>
        <v>27854-31-5</v>
      </c>
      <c r="K8510">
        <f>_xlfn.XLOOKUP(Table1_1[[#This Row],[CAS_rn]],[1]analyte_order!$C:$C,[1]analyte_order!$E:$E)</f>
        <v>42</v>
      </c>
      <c r="L8510" s="3">
        <v>0.10299999999999999</v>
      </c>
    </row>
    <row r="8511" spans="1:12" x14ac:dyDescent="0.3">
      <c r="A8511" t="s">
        <v>354</v>
      </c>
      <c r="B8511" s="1">
        <v>44427</v>
      </c>
      <c r="C8511" s="1" t="str">
        <f t="shared" si="132"/>
        <v>21231</v>
      </c>
      <c r="D8511" t="s">
        <v>324</v>
      </c>
      <c r="E8511" t="s">
        <v>325</v>
      </c>
      <c r="F8511" t="s">
        <v>326</v>
      </c>
      <c r="I8511" t="s">
        <v>46</v>
      </c>
      <c r="J8511" t="str">
        <f>_xlfn.XLOOKUP(Table1_1[[#This Row],[Analyte]],[1]analyte_order!$B:$B,[1]analyte_order!$C:$C)</f>
        <v>53826-13-4</v>
      </c>
      <c r="K8511">
        <f>_xlfn.XLOOKUP(Table1_1[[#This Row],[CAS_rn]],[1]analyte_order!$C:$C,[1]analyte_order!$E:$E)</f>
        <v>43</v>
      </c>
      <c r="L8511" s="3">
        <v>4.1300000000000003E-2</v>
      </c>
    </row>
    <row r="8512" spans="1:12" x14ac:dyDescent="0.3">
      <c r="A8512" t="s">
        <v>354</v>
      </c>
      <c r="B8512" s="1">
        <v>44427</v>
      </c>
      <c r="C8512" s="1" t="str">
        <f t="shared" si="132"/>
        <v>21231</v>
      </c>
      <c r="D8512" t="s">
        <v>324</v>
      </c>
      <c r="E8512" t="s">
        <v>325</v>
      </c>
      <c r="F8512" t="s">
        <v>326</v>
      </c>
      <c r="I8512" t="s">
        <v>47</v>
      </c>
      <c r="J8512" t="str">
        <f>_xlfn.XLOOKUP(Table1_1[[#This Row],[Analyte]],[1]analyte_order!$B:$B,[1]analyte_order!$C:$C)</f>
        <v>161094-75-3</v>
      </c>
      <c r="K8512">
        <f>_xlfn.XLOOKUP(Table1_1[[#This Row],[CAS_rn]],[1]analyte_order!$C:$C,[1]analyte_order!$E:$E)</f>
        <v>44</v>
      </c>
      <c r="L8512" s="3">
        <v>4.1300000000000003E-2</v>
      </c>
    </row>
    <row r="8513" spans="1:12" x14ac:dyDescent="0.3">
      <c r="A8513" t="s">
        <v>354</v>
      </c>
      <c r="B8513" s="1">
        <v>44427</v>
      </c>
      <c r="C8513" s="1" t="str">
        <f t="shared" si="132"/>
        <v>21231</v>
      </c>
      <c r="D8513" t="s">
        <v>324</v>
      </c>
      <c r="E8513" t="s">
        <v>325</v>
      </c>
      <c r="F8513" t="s">
        <v>326</v>
      </c>
      <c r="I8513" t="s">
        <v>48</v>
      </c>
      <c r="J8513" t="str">
        <f>_xlfn.XLOOKUP(Table1_1[[#This Row],[Analyte]],[1]analyte_order!$B:$B,[1]analyte_order!$C:$C)</f>
        <v>70887-84-2</v>
      </c>
      <c r="K8513">
        <f>_xlfn.XLOOKUP(Table1_1[[#This Row],[CAS_rn]],[1]analyte_order!$C:$C,[1]analyte_order!$E:$E)</f>
        <v>45</v>
      </c>
      <c r="L8513" s="3">
        <v>4.1300000000000003E-2</v>
      </c>
    </row>
    <row r="8514" spans="1:12" x14ac:dyDescent="0.3">
      <c r="A8514" t="s">
        <v>354</v>
      </c>
      <c r="B8514" s="1">
        <v>44427</v>
      </c>
      <c r="C8514" s="1" t="str">
        <f t="shared" ref="C8514:C8577" si="133">TEXT(B8514,"yy")&amp;TEXT((B8514-DATEVALUE("1/1/"&amp;TEXT(B8514,"yy"))+1),"000")</f>
        <v>21231</v>
      </c>
      <c r="D8514" t="s">
        <v>324</v>
      </c>
      <c r="E8514" t="s">
        <v>325</v>
      </c>
      <c r="F8514" t="s">
        <v>326</v>
      </c>
      <c r="I8514" t="s">
        <v>49</v>
      </c>
      <c r="J8514" t="str">
        <f>_xlfn.XLOOKUP(Table1_1[[#This Row],[Analyte]],[1]analyte_order!$B:$B,[1]analyte_order!$C:$C)</f>
        <v>57677-95-9</v>
      </c>
      <c r="K8514">
        <f>_xlfn.XLOOKUP(Table1_1[[#This Row],[CAS_rn]],[1]analyte_order!$C:$C,[1]analyte_order!$E:$E)</f>
        <v>46</v>
      </c>
      <c r="L8514" s="3">
        <v>0.10299999999999999</v>
      </c>
    </row>
    <row r="8515" spans="1:12" x14ac:dyDescent="0.3">
      <c r="A8515" t="s">
        <v>354</v>
      </c>
      <c r="B8515" s="1">
        <v>44427</v>
      </c>
      <c r="C8515" s="1" t="str">
        <f t="shared" si="133"/>
        <v>21231</v>
      </c>
      <c r="D8515" t="s">
        <v>324</v>
      </c>
      <c r="E8515" t="s">
        <v>325</v>
      </c>
      <c r="F8515" t="s">
        <v>326</v>
      </c>
      <c r="I8515" t="s">
        <v>50</v>
      </c>
      <c r="J8515" t="str">
        <f>_xlfn.XLOOKUP(Table1_1[[#This Row],[Analyte]],[1]analyte_order!$B:$B,[1]analyte_order!$C:$C)</f>
        <v>30334-69-1</v>
      </c>
      <c r="K8515">
        <f>_xlfn.XLOOKUP(Table1_1[[#This Row],[CAS_rn]],[1]analyte_order!$C:$C,[1]analyte_order!$E:$E)</f>
        <v>51</v>
      </c>
      <c r="L8515" s="3">
        <v>2.96</v>
      </c>
    </row>
    <row r="8516" spans="1:12" x14ac:dyDescent="0.3">
      <c r="A8516" t="s">
        <v>354</v>
      </c>
      <c r="B8516" s="1">
        <v>44427</v>
      </c>
      <c r="C8516" s="1" t="str">
        <f t="shared" si="133"/>
        <v>21231</v>
      </c>
      <c r="D8516" t="s">
        <v>324</v>
      </c>
      <c r="E8516" t="s">
        <v>325</v>
      </c>
      <c r="F8516" t="s">
        <v>326</v>
      </c>
      <c r="I8516" t="s">
        <v>51</v>
      </c>
      <c r="J8516" t="str">
        <f>_xlfn.XLOOKUP(Table1_1[[#This Row],[Analyte]],[1]analyte_order!$B:$B,[1]analyte_order!$C:$C)</f>
        <v>41997-13-1</v>
      </c>
      <c r="K8516">
        <f>_xlfn.XLOOKUP(Table1_1[[#This Row],[CAS_rn]],[1]analyte_order!$C:$C,[1]analyte_order!$E:$E)</f>
        <v>52</v>
      </c>
      <c r="L8516" s="3">
        <v>37.700000000000003</v>
      </c>
    </row>
    <row r="8517" spans="1:12" x14ac:dyDescent="0.3">
      <c r="A8517" t="s">
        <v>354</v>
      </c>
      <c r="B8517" s="1">
        <v>44427</v>
      </c>
      <c r="C8517" s="1" t="str">
        <f t="shared" si="133"/>
        <v>21231</v>
      </c>
      <c r="D8517" t="s">
        <v>324</v>
      </c>
      <c r="E8517" t="s">
        <v>325</v>
      </c>
      <c r="F8517" t="s">
        <v>326</v>
      </c>
      <c r="I8517" t="s">
        <v>52</v>
      </c>
      <c r="J8517" t="str">
        <f>_xlfn.XLOOKUP(Table1_1[[#This Row],[Analyte]],[1]analyte_order!$B:$B,[1]analyte_order!$C:$C)</f>
        <v>423-41-6</v>
      </c>
      <c r="K8517">
        <f>_xlfn.XLOOKUP(Table1_1[[#This Row],[CAS_rn]],[1]analyte_order!$C:$C,[1]analyte_order!$E:$E)</f>
        <v>53</v>
      </c>
      <c r="L8517" s="3">
        <v>0.10299999999999999</v>
      </c>
    </row>
    <row r="8518" spans="1:12" x14ac:dyDescent="0.3">
      <c r="A8518" t="s">
        <v>354</v>
      </c>
      <c r="B8518" s="1">
        <v>44427</v>
      </c>
      <c r="C8518" s="1" t="str">
        <f t="shared" si="133"/>
        <v>21231</v>
      </c>
      <c r="D8518" t="s">
        <v>324</v>
      </c>
      <c r="E8518" t="s">
        <v>325</v>
      </c>
      <c r="F8518" t="s">
        <v>326</v>
      </c>
      <c r="I8518" t="s">
        <v>53</v>
      </c>
      <c r="J8518" t="str">
        <f>_xlfn.XLOOKUP(Table1_1[[#This Row],[Analyte]],[1]analyte_order!$B:$B,[1]analyte_order!$C:$C)</f>
        <v>777011-38-8</v>
      </c>
      <c r="K8518">
        <f>_xlfn.XLOOKUP(Table1_1[[#This Row],[CAS_rn]],[1]analyte_order!$C:$C,[1]analyte_order!$E:$E)</f>
        <v>54</v>
      </c>
      <c r="L8518" s="3">
        <v>1.65</v>
      </c>
    </row>
    <row r="8519" spans="1:12" x14ac:dyDescent="0.3">
      <c r="A8519" t="s">
        <v>354</v>
      </c>
      <c r="B8519" s="1">
        <v>44427</v>
      </c>
      <c r="C8519" s="1" t="str">
        <f t="shared" si="133"/>
        <v>21231</v>
      </c>
      <c r="D8519" t="s">
        <v>324</v>
      </c>
      <c r="E8519" t="s">
        <v>325</v>
      </c>
      <c r="F8519" t="s">
        <v>326</v>
      </c>
      <c r="I8519" t="s">
        <v>54</v>
      </c>
      <c r="J8519" t="str">
        <f>_xlfn.XLOOKUP(Table1_1[[#This Row],[Analyte]],[1]analyte_order!$B:$B,[1]analyte_order!$C:$C)</f>
        <v>646-83-3</v>
      </c>
      <c r="K8519">
        <f>_xlfn.XLOOKUP(Table1_1[[#This Row],[CAS_rn]],[1]analyte_order!$C:$C,[1]analyte_order!$E:$E)</f>
        <v>55</v>
      </c>
      <c r="L8519" s="3">
        <v>0.20649999999999999</v>
      </c>
    </row>
    <row r="8520" spans="1:12" x14ac:dyDescent="0.3">
      <c r="A8520" t="s">
        <v>354</v>
      </c>
      <c r="B8520" s="1">
        <v>44427</v>
      </c>
      <c r="C8520" s="1" t="str">
        <f t="shared" si="133"/>
        <v>21231</v>
      </c>
      <c r="D8520" t="s">
        <v>324</v>
      </c>
      <c r="E8520" t="s">
        <v>325</v>
      </c>
      <c r="F8520" t="s">
        <v>326</v>
      </c>
      <c r="I8520" t="s">
        <v>55</v>
      </c>
      <c r="J8520" t="str">
        <f>_xlfn.XLOOKUP(Table1_1[[#This Row],[Analyte]],[1]analyte_order!$B:$B,[1]analyte_order!$C:$C)</f>
        <v>678-41-1</v>
      </c>
      <c r="K8520">
        <f>_xlfn.XLOOKUP(Table1_1[[#This Row],[CAS_rn]],[1]analyte_order!$C:$C,[1]analyte_order!$E:$E)</f>
        <v>56</v>
      </c>
      <c r="L8520" s="3">
        <v>8.2500000000000004E-2</v>
      </c>
    </row>
    <row r="8521" spans="1:12" x14ac:dyDescent="0.3">
      <c r="A8521" t="s">
        <v>354</v>
      </c>
      <c r="B8521" s="1">
        <v>44427</v>
      </c>
      <c r="C8521" s="1" t="str">
        <f t="shared" si="133"/>
        <v>21231</v>
      </c>
      <c r="D8521" t="s">
        <v>324</v>
      </c>
      <c r="E8521" t="s">
        <v>325</v>
      </c>
      <c r="F8521" t="s">
        <v>326</v>
      </c>
      <c r="I8521" t="s">
        <v>56</v>
      </c>
      <c r="J8521" t="str">
        <f>_xlfn.XLOOKUP(Table1_1[[#This Row],[Analyte]],[1]analyte_order!$B:$B,[1]analyte_order!$C:$C)</f>
        <v>2965-52-8</v>
      </c>
      <c r="K8521">
        <f>_xlfn.XLOOKUP(Table1_1[[#This Row],[CAS_rn]],[1]analyte_order!$C:$C,[1]analyte_order!$E:$E)</f>
        <v>57</v>
      </c>
      <c r="L8521" s="3">
        <v>8.2500000000000004E-2</v>
      </c>
    </row>
    <row r="8522" spans="1:12" x14ac:dyDescent="0.3">
      <c r="A8522" t="s">
        <v>355</v>
      </c>
      <c r="B8522" s="1">
        <v>44427</v>
      </c>
      <c r="C8522" s="1" t="str">
        <f t="shared" si="133"/>
        <v>21231</v>
      </c>
      <c r="D8522" t="s">
        <v>324</v>
      </c>
      <c r="E8522" t="s">
        <v>325</v>
      </c>
      <c r="F8522" t="s">
        <v>326</v>
      </c>
      <c r="I8522" t="s">
        <v>7</v>
      </c>
      <c r="J8522" t="str">
        <f>_xlfn.XLOOKUP(Table1_1[[#This Row],[Analyte]],[1]analyte_order!$B:$B,[1]analyte_order!$C:$C)</f>
        <v>375-22-4</v>
      </c>
      <c r="K8522">
        <f>_xlfn.XLOOKUP(Table1_1[[#This Row],[CAS_rn]],[1]analyte_order!$C:$C,[1]analyte_order!$E:$E)</f>
        <v>1</v>
      </c>
      <c r="L8522" s="3">
        <v>4.5499999999999999E-2</v>
      </c>
    </row>
    <row r="8523" spans="1:12" x14ac:dyDescent="0.3">
      <c r="A8523" t="s">
        <v>355</v>
      </c>
      <c r="B8523" s="1">
        <v>44427</v>
      </c>
      <c r="C8523" s="1" t="str">
        <f t="shared" si="133"/>
        <v>21231</v>
      </c>
      <c r="D8523" t="s">
        <v>324</v>
      </c>
      <c r="E8523" t="s">
        <v>325</v>
      </c>
      <c r="F8523" t="s">
        <v>326</v>
      </c>
      <c r="I8523" t="s">
        <v>8</v>
      </c>
      <c r="J8523" t="str">
        <f>_xlfn.XLOOKUP(Table1_1[[#This Row],[Analyte]],[1]analyte_order!$B:$B,[1]analyte_order!$C:$C)</f>
        <v>2706-90-3</v>
      </c>
      <c r="K8523">
        <f>_xlfn.XLOOKUP(Table1_1[[#This Row],[CAS_rn]],[1]analyte_order!$C:$C,[1]analyte_order!$E:$E)</f>
        <v>2</v>
      </c>
      <c r="L8523" s="3">
        <v>4.5499999999999999E-2</v>
      </c>
    </row>
    <row r="8524" spans="1:12" x14ac:dyDescent="0.3">
      <c r="A8524" t="s">
        <v>355</v>
      </c>
      <c r="B8524" s="1">
        <v>44427</v>
      </c>
      <c r="C8524" s="1" t="str">
        <f t="shared" si="133"/>
        <v>21231</v>
      </c>
      <c r="D8524" t="s">
        <v>324</v>
      </c>
      <c r="E8524" t="s">
        <v>325</v>
      </c>
      <c r="F8524" t="s">
        <v>326</v>
      </c>
      <c r="I8524" t="s">
        <v>9</v>
      </c>
      <c r="J8524" t="str">
        <f>_xlfn.XLOOKUP(Table1_1[[#This Row],[Analyte]],[1]analyte_order!$B:$B,[1]analyte_order!$C:$C)</f>
        <v>307-24-4</v>
      </c>
      <c r="K8524">
        <f>_xlfn.XLOOKUP(Table1_1[[#This Row],[CAS_rn]],[1]analyte_order!$C:$C,[1]analyte_order!$E:$E)</f>
        <v>3</v>
      </c>
      <c r="L8524" s="3">
        <v>9.0999999999999998E-2</v>
      </c>
    </row>
    <row r="8525" spans="1:12" x14ac:dyDescent="0.3">
      <c r="A8525" t="s">
        <v>355</v>
      </c>
      <c r="B8525" s="1">
        <v>44427</v>
      </c>
      <c r="C8525" s="1" t="str">
        <f t="shared" si="133"/>
        <v>21231</v>
      </c>
      <c r="D8525" t="s">
        <v>324</v>
      </c>
      <c r="E8525" t="s">
        <v>325</v>
      </c>
      <c r="F8525" t="s">
        <v>326</v>
      </c>
      <c r="I8525" t="s">
        <v>10</v>
      </c>
      <c r="J8525" t="str">
        <f>_xlfn.XLOOKUP(Table1_1[[#This Row],[Analyte]],[1]analyte_order!$B:$B,[1]analyte_order!$C:$C)</f>
        <v>375-85-9</v>
      </c>
      <c r="K8525">
        <f>_xlfn.XLOOKUP(Table1_1[[#This Row],[CAS_rn]],[1]analyte_order!$C:$C,[1]analyte_order!$E:$E)</f>
        <v>4</v>
      </c>
      <c r="L8525" s="3">
        <v>9.0999999999999998E-2</v>
      </c>
    </row>
    <row r="8526" spans="1:12" x14ac:dyDescent="0.3">
      <c r="A8526" t="s">
        <v>355</v>
      </c>
      <c r="B8526" s="1">
        <v>44427</v>
      </c>
      <c r="C8526" s="1" t="str">
        <f t="shared" si="133"/>
        <v>21231</v>
      </c>
      <c r="D8526" t="s">
        <v>324</v>
      </c>
      <c r="E8526" t="s">
        <v>325</v>
      </c>
      <c r="F8526" t="s">
        <v>326</v>
      </c>
      <c r="I8526" t="s">
        <v>11</v>
      </c>
      <c r="J8526" t="str">
        <f>_xlfn.XLOOKUP(Table1_1[[#This Row],[Analyte]],[1]analyte_order!$B:$B,[1]analyte_order!$C:$C)</f>
        <v>335-67-1</v>
      </c>
      <c r="K8526">
        <f>_xlfn.XLOOKUP(Table1_1[[#This Row],[CAS_rn]],[1]analyte_order!$C:$C,[1]analyte_order!$E:$E)</f>
        <v>5</v>
      </c>
      <c r="L8526" s="3">
        <v>9.0999999999999998E-2</v>
      </c>
    </row>
    <row r="8527" spans="1:12" x14ac:dyDescent="0.3">
      <c r="A8527" t="s">
        <v>355</v>
      </c>
      <c r="B8527" s="1">
        <v>44427</v>
      </c>
      <c r="C8527" s="1" t="str">
        <f t="shared" si="133"/>
        <v>21231</v>
      </c>
      <c r="D8527" t="s">
        <v>324</v>
      </c>
      <c r="E8527" t="s">
        <v>325</v>
      </c>
      <c r="F8527" t="s">
        <v>326</v>
      </c>
      <c r="I8527" t="s">
        <v>12</v>
      </c>
      <c r="J8527" t="str">
        <f>_xlfn.XLOOKUP(Table1_1[[#This Row],[Analyte]],[1]analyte_order!$B:$B,[1]analyte_order!$C:$C)</f>
        <v>375-95-1</v>
      </c>
      <c r="K8527">
        <f>_xlfn.XLOOKUP(Table1_1[[#This Row],[CAS_rn]],[1]analyte_order!$C:$C,[1]analyte_order!$E:$E)</f>
        <v>6</v>
      </c>
      <c r="L8527" s="3">
        <v>0.27800000000000002</v>
      </c>
    </row>
    <row r="8528" spans="1:12" x14ac:dyDescent="0.3">
      <c r="A8528" t="s">
        <v>355</v>
      </c>
      <c r="B8528" s="1">
        <v>44427</v>
      </c>
      <c r="C8528" s="1" t="str">
        <f t="shared" si="133"/>
        <v>21231</v>
      </c>
      <c r="D8528" t="s">
        <v>324</v>
      </c>
      <c r="E8528" t="s">
        <v>325</v>
      </c>
      <c r="F8528" t="s">
        <v>326</v>
      </c>
      <c r="I8528" t="s">
        <v>19</v>
      </c>
      <c r="J8528" t="str">
        <f>_xlfn.XLOOKUP(Table1_1[[#This Row],[Analyte]],[1]analyte_order!$B:$B,[1]analyte_order!$C:$C)</f>
        <v>335-76-2</v>
      </c>
      <c r="K8528">
        <f>_xlfn.XLOOKUP(Table1_1[[#This Row],[CAS_rn]],[1]analyte_order!$C:$C,[1]analyte_order!$E:$E)</f>
        <v>7</v>
      </c>
      <c r="L8528" s="3">
        <v>2.77</v>
      </c>
    </row>
    <row r="8529" spans="1:12" x14ac:dyDescent="0.3">
      <c r="A8529" t="s">
        <v>355</v>
      </c>
      <c r="B8529" s="1">
        <v>44427</v>
      </c>
      <c r="C8529" s="1" t="str">
        <f t="shared" si="133"/>
        <v>21231</v>
      </c>
      <c r="D8529" t="s">
        <v>324</v>
      </c>
      <c r="E8529" t="s">
        <v>325</v>
      </c>
      <c r="F8529" t="s">
        <v>326</v>
      </c>
      <c r="I8529" t="s">
        <v>20</v>
      </c>
      <c r="J8529" t="str">
        <f>_xlfn.XLOOKUP(Table1_1[[#This Row],[Analyte]],[1]analyte_order!$B:$B,[1]analyte_order!$C:$C)</f>
        <v>2058-94-8</v>
      </c>
      <c r="K8529">
        <f>_xlfn.XLOOKUP(Table1_1[[#This Row],[CAS_rn]],[1]analyte_order!$C:$C,[1]analyte_order!$E:$E)</f>
        <v>8</v>
      </c>
      <c r="L8529" s="3">
        <v>5.88</v>
      </c>
    </row>
    <row r="8530" spans="1:12" x14ac:dyDescent="0.3">
      <c r="A8530" t="s">
        <v>355</v>
      </c>
      <c r="B8530" s="1">
        <v>44427</v>
      </c>
      <c r="C8530" s="1" t="str">
        <f t="shared" si="133"/>
        <v>21231</v>
      </c>
      <c r="D8530" t="s">
        <v>324</v>
      </c>
      <c r="E8530" t="s">
        <v>325</v>
      </c>
      <c r="F8530" t="s">
        <v>326</v>
      </c>
      <c r="I8530" t="s">
        <v>21</v>
      </c>
      <c r="J8530" t="str">
        <f>_xlfn.XLOOKUP(Table1_1[[#This Row],[Analyte]],[1]analyte_order!$B:$B,[1]analyte_order!$C:$C)</f>
        <v>307-55-1</v>
      </c>
      <c r="K8530">
        <f>_xlfn.XLOOKUP(Table1_1[[#This Row],[CAS_rn]],[1]analyte_order!$C:$C,[1]analyte_order!$E:$E)</f>
        <v>9</v>
      </c>
      <c r="L8530" s="3">
        <v>9.33</v>
      </c>
    </row>
    <row r="8531" spans="1:12" x14ac:dyDescent="0.3">
      <c r="A8531" t="s">
        <v>355</v>
      </c>
      <c r="B8531" s="1">
        <v>44427</v>
      </c>
      <c r="C8531" s="1" t="str">
        <f t="shared" si="133"/>
        <v>21231</v>
      </c>
      <c r="D8531" t="s">
        <v>324</v>
      </c>
      <c r="E8531" t="s">
        <v>325</v>
      </c>
      <c r="F8531" t="s">
        <v>326</v>
      </c>
      <c r="I8531" t="s">
        <v>22</v>
      </c>
      <c r="J8531" t="str">
        <f>_xlfn.XLOOKUP(Table1_1[[#This Row],[Analyte]],[1]analyte_order!$B:$B,[1]analyte_order!$C:$C)</f>
        <v>72629-94-8</v>
      </c>
      <c r="K8531">
        <f>_xlfn.XLOOKUP(Table1_1[[#This Row],[CAS_rn]],[1]analyte_order!$C:$C,[1]analyte_order!$E:$E)</f>
        <v>10</v>
      </c>
      <c r="L8531" s="3">
        <v>5.09</v>
      </c>
    </row>
    <row r="8532" spans="1:12" x14ac:dyDescent="0.3">
      <c r="A8532" t="s">
        <v>355</v>
      </c>
      <c r="B8532" s="1">
        <v>44427</v>
      </c>
      <c r="C8532" s="1" t="str">
        <f t="shared" si="133"/>
        <v>21231</v>
      </c>
      <c r="D8532" t="s">
        <v>324</v>
      </c>
      <c r="E8532" t="s">
        <v>325</v>
      </c>
      <c r="F8532" t="s">
        <v>326</v>
      </c>
      <c r="I8532" t="s">
        <v>23</v>
      </c>
      <c r="J8532" t="str">
        <f>_xlfn.XLOOKUP(Table1_1[[#This Row],[Analyte]],[1]analyte_order!$B:$B,[1]analyte_order!$C:$C)</f>
        <v>376-06-7</v>
      </c>
      <c r="K8532">
        <f>_xlfn.XLOOKUP(Table1_1[[#This Row],[CAS_rn]],[1]analyte_order!$C:$C,[1]analyte_order!$E:$E)</f>
        <v>11</v>
      </c>
      <c r="L8532" s="3">
        <v>4.17</v>
      </c>
    </row>
    <row r="8533" spans="1:12" x14ac:dyDescent="0.3">
      <c r="A8533" t="s">
        <v>355</v>
      </c>
      <c r="B8533" s="1">
        <v>44427</v>
      </c>
      <c r="C8533" s="1" t="str">
        <f t="shared" si="133"/>
        <v>21231</v>
      </c>
      <c r="D8533" t="s">
        <v>324</v>
      </c>
      <c r="E8533" t="s">
        <v>325</v>
      </c>
      <c r="F8533" t="s">
        <v>326</v>
      </c>
      <c r="I8533" t="s">
        <v>24</v>
      </c>
      <c r="J8533" t="str">
        <f>_xlfn.XLOOKUP(Table1_1[[#This Row],[Analyte]],[1]analyte_order!$B:$B,[1]analyte_order!$C:$C)</f>
        <v>67905-19-5</v>
      </c>
      <c r="K8533">
        <f>_xlfn.XLOOKUP(Table1_1[[#This Row],[CAS_rn]],[1]analyte_order!$C:$C,[1]analyte_order!$E:$E)</f>
        <v>12</v>
      </c>
      <c r="L8533" s="3">
        <v>9.0999999999999998E-2</v>
      </c>
    </row>
    <row r="8534" spans="1:12" x14ac:dyDescent="0.3">
      <c r="A8534" t="s">
        <v>355</v>
      </c>
      <c r="B8534" s="1">
        <v>44427</v>
      </c>
      <c r="C8534" s="1" t="str">
        <f t="shared" si="133"/>
        <v>21231</v>
      </c>
      <c r="D8534" t="s">
        <v>324</v>
      </c>
      <c r="E8534" t="s">
        <v>325</v>
      </c>
      <c r="F8534" t="s">
        <v>326</v>
      </c>
      <c r="I8534" t="s">
        <v>13</v>
      </c>
      <c r="J8534" t="str">
        <f>_xlfn.XLOOKUP(Table1_1[[#This Row],[Analyte]],[1]analyte_order!$B:$B,[1]analyte_order!$C:$C)</f>
        <v>375-73-5</v>
      </c>
      <c r="K8534">
        <f>_xlfn.XLOOKUP(Table1_1[[#This Row],[CAS_rn]],[1]analyte_order!$C:$C,[1]analyte_order!$E:$E)</f>
        <v>14</v>
      </c>
      <c r="L8534" s="3">
        <v>4.5499999999999999E-2</v>
      </c>
    </row>
    <row r="8535" spans="1:12" x14ac:dyDescent="0.3">
      <c r="A8535" t="s">
        <v>355</v>
      </c>
      <c r="B8535" s="1">
        <v>44427</v>
      </c>
      <c r="C8535" s="1" t="str">
        <f t="shared" si="133"/>
        <v>21231</v>
      </c>
      <c r="D8535" t="s">
        <v>324</v>
      </c>
      <c r="E8535" t="s">
        <v>325</v>
      </c>
      <c r="F8535" t="s">
        <v>326</v>
      </c>
      <c r="I8535" t="s">
        <v>14</v>
      </c>
      <c r="J8535" t="str">
        <f>_xlfn.XLOOKUP(Table1_1[[#This Row],[Analyte]],[1]analyte_order!$B:$B,[1]analyte_order!$C:$C)</f>
        <v>2706-91-4</v>
      </c>
      <c r="K8535">
        <f>_xlfn.XLOOKUP(Table1_1[[#This Row],[CAS_rn]],[1]analyte_order!$C:$C,[1]analyte_order!$E:$E)</f>
        <v>15</v>
      </c>
      <c r="L8535" s="3">
        <v>0.22750000000000001</v>
      </c>
    </row>
    <row r="8536" spans="1:12" x14ac:dyDescent="0.3">
      <c r="A8536" t="s">
        <v>355</v>
      </c>
      <c r="B8536" s="1">
        <v>44427</v>
      </c>
      <c r="C8536" s="1" t="str">
        <f t="shared" si="133"/>
        <v>21231</v>
      </c>
      <c r="D8536" t="s">
        <v>324</v>
      </c>
      <c r="E8536" t="s">
        <v>325</v>
      </c>
      <c r="F8536" t="s">
        <v>326</v>
      </c>
      <c r="I8536" t="s">
        <v>15</v>
      </c>
      <c r="J8536" t="str">
        <f>_xlfn.XLOOKUP(Table1_1[[#This Row],[Analyte]],[1]analyte_order!$B:$B,[1]analyte_order!$C:$C)</f>
        <v>355-46-4</v>
      </c>
      <c r="K8536">
        <f>_xlfn.XLOOKUP(Table1_1[[#This Row],[CAS_rn]],[1]analyte_order!$C:$C,[1]analyte_order!$E:$E)</f>
        <v>16</v>
      </c>
      <c r="L8536" s="3">
        <v>7.77</v>
      </c>
    </row>
    <row r="8537" spans="1:12" x14ac:dyDescent="0.3">
      <c r="A8537" t="s">
        <v>355</v>
      </c>
      <c r="B8537" s="1">
        <v>44427</v>
      </c>
      <c r="C8537" s="1" t="str">
        <f t="shared" si="133"/>
        <v>21231</v>
      </c>
      <c r="D8537" t="s">
        <v>324</v>
      </c>
      <c r="E8537" t="s">
        <v>325</v>
      </c>
      <c r="F8537" t="s">
        <v>326</v>
      </c>
      <c r="I8537" t="s">
        <v>16</v>
      </c>
      <c r="J8537" t="str">
        <f>_xlfn.XLOOKUP(Table1_1[[#This Row],[Analyte]],[1]analyte_order!$B:$B,[1]analyte_order!$C:$C)</f>
        <v>375-92-8</v>
      </c>
      <c r="K8537">
        <f>_xlfn.XLOOKUP(Table1_1[[#This Row],[CAS_rn]],[1]analyte_order!$C:$C,[1]analyte_order!$E:$E)</f>
        <v>17</v>
      </c>
      <c r="L8537" s="3">
        <v>1.74</v>
      </c>
    </row>
    <row r="8538" spans="1:12" x14ac:dyDescent="0.3">
      <c r="A8538" t="s">
        <v>355</v>
      </c>
      <c r="B8538" s="1">
        <v>44427</v>
      </c>
      <c r="C8538" s="1" t="str">
        <f t="shared" si="133"/>
        <v>21231</v>
      </c>
      <c r="D8538" t="s">
        <v>324</v>
      </c>
      <c r="E8538" t="s">
        <v>325</v>
      </c>
      <c r="F8538" t="s">
        <v>326</v>
      </c>
      <c r="I8538" t="s">
        <v>17</v>
      </c>
      <c r="J8538" t="str">
        <f>_xlfn.XLOOKUP(Table1_1[[#This Row],[Analyte]],[1]analyte_order!$B:$B,[1]analyte_order!$C:$C)</f>
        <v>1763-23-1</v>
      </c>
      <c r="K8538">
        <f>_xlfn.XLOOKUP(Table1_1[[#This Row],[CAS_rn]],[1]analyte_order!$C:$C,[1]analyte_order!$E:$E)</f>
        <v>18</v>
      </c>
      <c r="L8538" s="3">
        <v>1090</v>
      </c>
    </row>
    <row r="8539" spans="1:12" x14ac:dyDescent="0.3">
      <c r="A8539" t="s">
        <v>355</v>
      </c>
      <c r="B8539" s="1">
        <v>44427</v>
      </c>
      <c r="C8539" s="1" t="str">
        <f t="shared" si="133"/>
        <v>21231</v>
      </c>
      <c r="D8539" t="s">
        <v>324</v>
      </c>
      <c r="E8539" t="s">
        <v>325</v>
      </c>
      <c r="F8539" t="s">
        <v>326</v>
      </c>
      <c r="I8539" t="s">
        <v>25</v>
      </c>
      <c r="J8539" t="str">
        <f>_xlfn.XLOOKUP(Table1_1[[#This Row],[Analyte]],[1]analyte_order!$B:$B,[1]analyte_order!$C:$C)</f>
        <v>68259-12-1</v>
      </c>
      <c r="K8539">
        <f>_xlfn.XLOOKUP(Table1_1[[#This Row],[CAS_rn]],[1]analyte_order!$C:$C,[1]analyte_order!$E:$E)</f>
        <v>19</v>
      </c>
      <c r="L8539" s="3">
        <v>7.85</v>
      </c>
    </row>
    <row r="8540" spans="1:12" x14ac:dyDescent="0.3">
      <c r="A8540" t="s">
        <v>355</v>
      </c>
      <c r="B8540" s="1">
        <v>44427</v>
      </c>
      <c r="C8540" s="1" t="str">
        <f t="shared" si="133"/>
        <v>21231</v>
      </c>
      <c r="D8540" t="s">
        <v>324</v>
      </c>
      <c r="E8540" t="s">
        <v>325</v>
      </c>
      <c r="F8540" t="s">
        <v>326</v>
      </c>
      <c r="I8540" t="s">
        <v>26</v>
      </c>
      <c r="J8540" t="str">
        <f>_xlfn.XLOOKUP(Table1_1[[#This Row],[Analyte]],[1]analyte_order!$B:$B,[1]analyte_order!$C:$C)</f>
        <v>335-77-3</v>
      </c>
      <c r="K8540">
        <f>_xlfn.XLOOKUP(Table1_1[[#This Row],[CAS_rn]],[1]analyte_order!$C:$C,[1]analyte_order!$E:$E)</f>
        <v>20</v>
      </c>
      <c r="L8540" s="3">
        <v>9.15</v>
      </c>
    </row>
    <row r="8541" spans="1:12" x14ac:dyDescent="0.3">
      <c r="A8541" t="s">
        <v>355</v>
      </c>
      <c r="B8541" s="1">
        <v>44427</v>
      </c>
      <c r="C8541" s="1" t="str">
        <f t="shared" si="133"/>
        <v>21231</v>
      </c>
      <c r="D8541" t="s">
        <v>324</v>
      </c>
      <c r="E8541" t="s">
        <v>325</v>
      </c>
      <c r="F8541" t="s">
        <v>326</v>
      </c>
      <c r="I8541" t="s">
        <v>27</v>
      </c>
      <c r="J8541" t="str">
        <f>_xlfn.XLOOKUP(Table1_1[[#This Row],[Analyte]],[1]analyte_order!$B:$B,[1]analyte_order!$C:$C)</f>
        <v>79780-39-5</v>
      </c>
      <c r="K8541">
        <f>_xlfn.XLOOKUP(Table1_1[[#This Row],[CAS_rn]],[1]analyte_order!$C:$C,[1]analyte_order!$E:$E)</f>
        <v>21</v>
      </c>
      <c r="L8541" s="3">
        <v>2.0299999999999998</v>
      </c>
    </row>
    <row r="8542" spans="1:12" x14ac:dyDescent="0.3">
      <c r="A8542" t="s">
        <v>355</v>
      </c>
      <c r="B8542" s="1">
        <v>44427</v>
      </c>
      <c r="C8542" s="1" t="str">
        <f t="shared" si="133"/>
        <v>21231</v>
      </c>
      <c r="D8542" t="s">
        <v>324</v>
      </c>
      <c r="E8542" t="s">
        <v>325</v>
      </c>
      <c r="F8542" t="s">
        <v>326</v>
      </c>
      <c r="I8542" t="s">
        <v>28</v>
      </c>
      <c r="J8542" t="str">
        <f>_xlfn.XLOOKUP(Table1_1[[#This Row],[Analyte]],[1]analyte_order!$B:$B,[1]analyte_order!$C:$C)</f>
        <v>757124-72-4</v>
      </c>
      <c r="K8542">
        <f>_xlfn.XLOOKUP(Table1_1[[#This Row],[CAS_rn]],[1]analyte_order!$C:$C,[1]analyte_order!$E:$E)</f>
        <v>22</v>
      </c>
      <c r="L8542" s="3">
        <v>0.114</v>
      </c>
    </row>
    <row r="8543" spans="1:12" x14ac:dyDescent="0.3">
      <c r="A8543" t="s">
        <v>355</v>
      </c>
      <c r="B8543" s="1">
        <v>44427</v>
      </c>
      <c r="C8543" s="1" t="str">
        <f t="shared" si="133"/>
        <v>21231</v>
      </c>
      <c r="D8543" t="s">
        <v>324</v>
      </c>
      <c r="E8543" t="s">
        <v>325</v>
      </c>
      <c r="F8543" t="s">
        <v>326</v>
      </c>
      <c r="I8543" t="s">
        <v>18</v>
      </c>
      <c r="J8543" t="str">
        <f>_xlfn.XLOOKUP(Table1_1[[#This Row],[Analyte]],[1]analyte_order!$B:$B,[1]analyte_order!$C:$C)</f>
        <v>27619-97-2</v>
      </c>
      <c r="K8543">
        <f>_xlfn.XLOOKUP(Table1_1[[#This Row],[CAS_rn]],[1]analyte_order!$C:$C,[1]analyte_order!$E:$E)</f>
        <v>23</v>
      </c>
      <c r="L8543" s="3">
        <v>4.5499999999999999E-2</v>
      </c>
    </row>
    <row r="8544" spans="1:12" x14ac:dyDescent="0.3">
      <c r="A8544" t="s">
        <v>355</v>
      </c>
      <c r="B8544" s="1">
        <v>44427</v>
      </c>
      <c r="C8544" s="1" t="str">
        <f t="shared" si="133"/>
        <v>21231</v>
      </c>
      <c r="D8544" t="s">
        <v>324</v>
      </c>
      <c r="E8544" t="s">
        <v>325</v>
      </c>
      <c r="F8544" t="s">
        <v>326</v>
      </c>
      <c r="I8544" t="s">
        <v>29</v>
      </c>
      <c r="J8544" t="str">
        <f>_xlfn.XLOOKUP(Table1_1[[#This Row],[Analyte]],[1]analyte_order!$B:$B,[1]analyte_order!$C:$C)</f>
        <v>39108-34-4</v>
      </c>
      <c r="K8544">
        <f>_xlfn.XLOOKUP(Table1_1[[#This Row],[CAS_rn]],[1]analyte_order!$C:$C,[1]analyte_order!$E:$E)</f>
        <v>24</v>
      </c>
      <c r="L8544" s="3">
        <v>1.96</v>
      </c>
    </row>
    <row r="8545" spans="1:12" x14ac:dyDescent="0.3">
      <c r="A8545" t="s">
        <v>355</v>
      </c>
      <c r="B8545" s="1">
        <v>44427</v>
      </c>
      <c r="C8545" s="1" t="str">
        <f t="shared" si="133"/>
        <v>21231</v>
      </c>
      <c r="D8545" t="s">
        <v>324</v>
      </c>
      <c r="E8545" t="s">
        <v>325</v>
      </c>
      <c r="F8545" t="s">
        <v>326</v>
      </c>
      <c r="I8545" t="s">
        <v>30</v>
      </c>
      <c r="J8545" t="str">
        <f>_xlfn.XLOOKUP(Table1_1[[#This Row],[Analyte]],[1]analyte_order!$B:$B,[1]analyte_order!$C:$C)</f>
        <v>120226-60-0</v>
      </c>
      <c r="K8545">
        <f>_xlfn.XLOOKUP(Table1_1[[#This Row],[CAS_rn]],[1]analyte_order!$C:$C,[1]analyte_order!$E:$E)</f>
        <v>25</v>
      </c>
      <c r="L8545" s="3">
        <v>1.94</v>
      </c>
    </row>
    <row r="8546" spans="1:12" x14ac:dyDescent="0.3">
      <c r="A8546" t="s">
        <v>355</v>
      </c>
      <c r="B8546" s="1">
        <v>44427</v>
      </c>
      <c r="C8546" s="1" t="str">
        <f t="shared" si="133"/>
        <v>21231</v>
      </c>
      <c r="D8546" t="s">
        <v>324</v>
      </c>
      <c r="E8546" t="s">
        <v>325</v>
      </c>
      <c r="F8546" t="s">
        <v>326</v>
      </c>
      <c r="I8546" t="s">
        <v>31</v>
      </c>
      <c r="J8546" t="str">
        <f>_xlfn.XLOOKUP(Table1_1[[#This Row],[Analyte]],[1]analyte_order!$B:$B,[1]analyte_order!$C:$C)</f>
        <v>2355-31-9</v>
      </c>
      <c r="K8546">
        <f>_xlfn.XLOOKUP(Table1_1[[#This Row],[CAS_rn]],[1]analyte_order!$C:$C,[1]analyte_order!$E:$E)</f>
        <v>26</v>
      </c>
      <c r="L8546" s="3">
        <v>4.5499999999999999E-2</v>
      </c>
    </row>
    <row r="8547" spans="1:12" x14ac:dyDescent="0.3">
      <c r="A8547" t="s">
        <v>355</v>
      </c>
      <c r="B8547" s="1">
        <v>44427</v>
      </c>
      <c r="C8547" s="1" t="str">
        <f t="shared" si="133"/>
        <v>21231</v>
      </c>
      <c r="D8547" t="s">
        <v>324</v>
      </c>
      <c r="E8547" t="s">
        <v>325</v>
      </c>
      <c r="F8547" t="s">
        <v>326</v>
      </c>
      <c r="I8547" t="s">
        <v>32</v>
      </c>
      <c r="J8547" t="str">
        <f>_xlfn.XLOOKUP(Table1_1[[#This Row],[Analyte]],[1]analyte_order!$B:$B,[1]analyte_order!$C:$C)</f>
        <v>2991-50-6</v>
      </c>
      <c r="K8547">
        <f>_xlfn.XLOOKUP(Table1_1[[#This Row],[CAS_rn]],[1]analyte_order!$C:$C,[1]analyte_order!$E:$E)</f>
        <v>27</v>
      </c>
      <c r="L8547" s="3">
        <v>4.5499999999999999E-2</v>
      </c>
    </row>
    <row r="8548" spans="1:12" x14ac:dyDescent="0.3">
      <c r="A8548" t="s">
        <v>355</v>
      </c>
      <c r="B8548" s="1">
        <v>44427</v>
      </c>
      <c r="C8548" s="1" t="str">
        <f t="shared" si="133"/>
        <v>21231</v>
      </c>
      <c r="D8548" t="s">
        <v>324</v>
      </c>
      <c r="E8548" t="s">
        <v>325</v>
      </c>
      <c r="F8548" t="s">
        <v>326</v>
      </c>
      <c r="I8548" t="s">
        <v>33</v>
      </c>
      <c r="J8548" t="str">
        <f>_xlfn.XLOOKUP(Table1_1[[#This Row],[Analyte]],[1]analyte_order!$B:$B,[1]analyte_order!$C:$C)</f>
        <v>754-91-6</v>
      </c>
      <c r="K8548">
        <f>_xlfn.XLOOKUP(Table1_1[[#This Row],[CAS_rn]],[1]analyte_order!$C:$C,[1]analyte_order!$E:$E)</f>
        <v>28</v>
      </c>
      <c r="L8548" s="3">
        <v>5.05</v>
      </c>
    </row>
    <row r="8549" spans="1:12" x14ac:dyDescent="0.3">
      <c r="A8549" t="s">
        <v>355</v>
      </c>
      <c r="B8549" s="1">
        <v>44427</v>
      </c>
      <c r="C8549" s="1" t="str">
        <f t="shared" si="133"/>
        <v>21231</v>
      </c>
      <c r="D8549" t="s">
        <v>324</v>
      </c>
      <c r="E8549" t="s">
        <v>325</v>
      </c>
      <c r="F8549" t="s">
        <v>326</v>
      </c>
      <c r="I8549" t="s">
        <v>34</v>
      </c>
      <c r="J8549" t="str">
        <f>_xlfn.XLOOKUP(Table1_1[[#This Row],[Analyte]],[1]analyte_order!$B:$B,[1]analyte_order!$C:$C)</f>
        <v>2806-24-8</v>
      </c>
      <c r="K8549">
        <f>_xlfn.XLOOKUP(Table1_1[[#This Row],[CAS_rn]],[1]analyte_order!$C:$C,[1]analyte_order!$E:$E)</f>
        <v>29</v>
      </c>
      <c r="L8549" s="3">
        <v>4.5499999999999999E-2</v>
      </c>
    </row>
    <row r="8550" spans="1:12" x14ac:dyDescent="0.3">
      <c r="A8550" t="s">
        <v>355</v>
      </c>
      <c r="B8550" s="1">
        <v>44427</v>
      </c>
      <c r="C8550" s="1" t="str">
        <f t="shared" si="133"/>
        <v>21231</v>
      </c>
      <c r="D8550" t="s">
        <v>324</v>
      </c>
      <c r="E8550" t="s">
        <v>325</v>
      </c>
      <c r="F8550" t="s">
        <v>326</v>
      </c>
      <c r="I8550" t="s">
        <v>35</v>
      </c>
      <c r="J8550" t="str">
        <f>_xlfn.XLOOKUP(Table1_1[[#This Row],[Analyte]],[1]analyte_order!$B:$B,[1]analyte_order!$C:$C)</f>
        <v>31506-32-8</v>
      </c>
      <c r="K8550">
        <f>_xlfn.XLOOKUP(Table1_1[[#This Row],[CAS_rn]],[1]analyte_order!$C:$C,[1]analyte_order!$E:$E)</f>
        <v>30</v>
      </c>
      <c r="L8550" s="3">
        <v>4.5499999999999999E-2</v>
      </c>
    </row>
    <row r="8551" spans="1:12" x14ac:dyDescent="0.3">
      <c r="A8551" t="s">
        <v>355</v>
      </c>
      <c r="B8551" s="1">
        <v>44427</v>
      </c>
      <c r="C8551" s="1" t="str">
        <f t="shared" si="133"/>
        <v>21231</v>
      </c>
      <c r="D8551" t="s">
        <v>324</v>
      </c>
      <c r="E8551" t="s">
        <v>325</v>
      </c>
      <c r="F8551" t="s">
        <v>326</v>
      </c>
      <c r="I8551" t="s">
        <v>36</v>
      </c>
      <c r="J8551" t="str">
        <f>_xlfn.XLOOKUP(Table1_1[[#This Row],[Analyte]],[1]analyte_order!$B:$B,[1]analyte_order!$C:$C)</f>
        <v>4151-50-2</v>
      </c>
      <c r="K8551">
        <f>_xlfn.XLOOKUP(Table1_1[[#This Row],[CAS_rn]],[1]analyte_order!$C:$C,[1]analyte_order!$E:$E)</f>
        <v>31</v>
      </c>
      <c r="L8551" s="3">
        <v>4.5499999999999999E-2</v>
      </c>
    </row>
    <row r="8552" spans="1:12" x14ac:dyDescent="0.3">
      <c r="A8552" t="s">
        <v>355</v>
      </c>
      <c r="B8552" s="1">
        <v>44427</v>
      </c>
      <c r="C8552" s="1" t="str">
        <f t="shared" si="133"/>
        <v>21231</v>
      </c>
      <c r="D8552" t="s">
        <v>324</v>
      </c>
      <c r="E8552" t="s">
        <v>325</v>
      </c>
      <c r="F8552" t="s">
        <v>326</v>
      </c>
      <c r="I8552" t="s">
        <v>37</v>
      </c>
      <c r="J8552" t="str">
        <f>_xlfn.XLOOKUP(Table1_1[[#This Row],[Analyte]],[1]analyte_order!$B:$B,[1]analyte_order!$C:$C)</f>
        <v>13252-13-6</v>
      </c>
      <c r="K8552">
        <f>_xlfn.XLOOKUP(Table1_1[[#This Row],[CAS_rn]],[1]analyte_order!$C:$C,[1]analyte_order!$E:$E)</f>
        <v>34</v>
      </c>
      <c r="L8552" s="3">
        <v>4.5499999999999999E-2</v>
      </c>
    </row>
    <row r="8553" spans="1:12" x14ac:dyDescent="0.3">
      <c r="A8553" t="s">
        <v>355</v>
      </c>
      <c r="B8553" s="1">
        <v>44427</v>
      </c>
      <c r="C8553" s="1" t="str">
        <f t="shared" si="133"/>
        <v>21231</v>
      </c>
      <c r="D8553" t="s">
        <v>324</v>
      </c>
      <c r="E8553" t="s">
        <v>325</v>
      </c>
      <c r="F8553" t="s">
        <v>326</v>
      </c>
      <c r="I8553" t="s">
        <v>38</v>
      </c>
      <c r="J8553" t="str">
        <f>_xlfn.XLOOKUP(Table1_1[[#This Row],[Analyte]],[1]analyte_order!$B:$B,[1]analyte_order!$C:$C)</f>
        <v>919005-14-4</v>
      </c>
      <c r="K8553">
        <f>_xlfn.XLOOKUP(Table1_1[[#This Row],[CAS_rn]],[1]analyte_order!$C:$C,[1]analyte_order!$E:$E)</f>
        <v>35</v>
      </c>
      <c r="L8553" s="3">
        <v>4.5499999999999999E-2</v>
      </c>
    </row>
    <row r="8554" spans="1:12" x14ac:dyDescent="0.3">
      <c r="A8554" t="s">
        <v>355</v>
      </c>
      <c r="B8554" s="1">
        <v>44427</v>
      </c>
      <c r="C8554" s="1" t="str">
        <f t="shared" si="133"/>
        <v>21231</v>
      </c>
      <c r="D8554" t="s">
        <v>324</v>
      </c>
      <c r="E8554" t="s">
        <v>325</v>
      </c>
      <c r="F8554" t="s">
        <v>326</v>
      </c>
      <c r="I8554" t="s">
        <v>39</v>
      </c>
      <c r="J8554" t="str">
        <f>_xlfn.XLOOKUP(Table1_1[[#This Row],[Analyte]],[1]analyte_order!$B:$B,[1]analyte_order!$C:$C)</f>
        <v>756426-58-1</v>
      </c>
      <c r="K8554">
        <f>_xlfn.XLOOKUP(Table1_1[[#This Row],[CAS_rn]],[1]analyte_order!$C:$C,[1]analyte_order!$E:$E)</f>
        <v>36</v>
      </c>
      <c r="L8554" s="3">
        <v>4.5499999999999999E-2</v>
      </c>
    </row>
    <row r="8555" spans="1:12" x14ac:dyDescent="0.3">
      <c r="A8555" t="s">
        <v>355</v>
      </c>
      <c r="B8555" s="1">
        <v>44427</v>
      </c>
      <c r="C8555" s="1" t="str">
        <f t="shared" si="133"/>
        <v>21231</v>
      </c>
      <c r="D8555" t="s">
        <v>324</v>
      </c>
      <c r="E8555" t="s">
        <v>325</v>
      </c>
      <c r="F8555" t="s">
        <v>326</v>
      </c>
      <c r="I8555" t="s">
        <v>40</v>
      </c>
      <c r="J8555" t="str">
        <f>_xlfn.XLOOKUP(Table1_1[[#This Row],[Analyte]],[1]analyte_order!$B:$B,[1]analyte_order!$C:$C)</f>
        <v>763051-92-9</v>
      </c>
      <c r="K8555">
        <f>_xlfn.XLOOKUP(Table1_1[[#This Row],[CAS_rn]],[1]analyte_order!$C:$C,[1]analyte_order!$E:$E)</f>
        <v>37</v>
      </c>
      <c r="L8555" s="3">
        <v>4.5499999999999999E-2</v>
      </c>
    </row>
    <row r="8556" spans="1:12" x14ac:dyDescent="0.3">
      <c r="A8556" t="s">
        <v>355</v>
      </c>
      <c r="B8556" s="1">
        <v>44427</v>
      </c>
      <c r="C8556" s="1" t="str">
        <f t="shared" si="133"/>
        <v>21231</v>
      </c>
      <c r="D8556" t="s">
        <v>324</v>
      </c>
      <c r="E8556" t="s">
        <v>325</v>
      </c>
      <c r="F8556" t="s">
        <v>326</v>
      </c>
      <c r="I8556" t="s">
        <v>41</v>
      </c>
      <c r="J8556" t="str">
        <f>_xlfn.XLOOKUP(Table1_1[[#This Row],[Analyte]],[1]analyte_order!$B:$B,[1]analyte_order!$C:$C)</f>
        <v>356-02-5</v>
      </c>
      <c r="K8556">
        <f>_xlfn.XLOOKUP(Table1_1[[#This Row],[CAS_rn]],[1]analyte_order!$C:$C,[1]analyte_order!$E:$E)</f>
        <v>38</v>
      </c>
      <c r="L8556" s="3">
        <v>0.45500000000000002</v>
      </c>
    </row>
    <row r="8557" spans="1:12" x14ac:dyDescent="0.3">
      <c r="A8557" t="s">
        <v>355</v>
      </c>
      <c r="B8557" s="1">
        <v>44427</v>
      </c>
      <c r="C8557" s="1" t="str">
        <f t="shared" si="133"/>
        <v>21231</v>
      </c>
      <c r="D8557" t="s">
        <v>324</v>
      </c>
      <c r="E8557" t="s">
        <v>325</v>
      </c>
      <c r="F8557" t="s">
        <v>326</v>
      </c>
      <c r="I8557" t="s">
        <v>42</v>
      </c>
      <c r="J8557" t="str">
        <f>_xlfn.XLOOKUP(Table1_1[[#This Row],[Analyte]],[1]analyte_order!$B:$B,[1]analyte_order!$C:$C)</f>
        <v>914637-49-3</v>
      </c>
      <c r="K8557">
        <f>_xlfn.XLOOKUP(Table1_1[[#This Row],[CAS_rn]],[1]analyte_order!$C:$C,[1]analyte_order!$E:$E)</f>
        <v>39</v>
      </c>
      <c r="L8557" s="3">
        <v>1.2</v>
      </c>
    </row>
    <row r="8558" spans="1:12" x14ac:dyDescent="0.3">
      <c r="A8558" t="s">
        <v>355</v>
      </c>
      <c r="B8558" s="1">
        <v>44427</v>
      </c>
      <c r="C8558" s="1" t="str">
        <f t="shared" si="133"/>
        <v>21231</v>
      </c>
      <c r="D8558" t="s">
        <v>324</v>
      </c>
      <c r="E8558" t="s">
        <v>325</v>
      </c>
      <c r="F8558" t="s">
        <v>326</v>
      </c>
      <c r="I8558" t="s">
        <v>43</v>
      </c>
      <c r="J8558" t="str">
        <f>_xlfn.XLOOKUP(Table1_1[[#This Row],[Analyte]],[1]analyte_order!$B:$B,[1]analyte_order!$C:$C)</f>
        <v>812-70-4</v>
      </c>
      <c r="K8558">
        <f>_xlfn.XLOOKUP(Table1_1[[#This Row],[CAS_rn]],[1]analyte_order!$C:$C,[1]analyte_order!$E:$E)</f>
        <v>40</v>
      </c>
      <c r="L8558" s="3">
        <v>1.94</v>
      </c>
    </row>
    <row r="8559" spans="1:12" x14ac:dyDescent="0.3">
      <c r="A8559" t="s">
        <v>355</v>
      </c>
      <c r="B8559" s="1">
        <v>44427</v>
      </c>
      <c r="C8559" s="1" t="str">
        <f t="shared" si="133"/>
        <v>21231</v>
      </c>
      <c r="D8559" t="s">
        <v>324</v>
      </c>
      <c r="E8559" t="s">
        <v>325</v>
      </c>
      <c r="F8559" t="s">
        <v>326</v>
      </c>
      <c r="I8559" t="s">
        <v>44</v>
      </c>
      <c r="J8559" t="str">
        <f>_xlfn.XLOOKUP(Table1_1[[#This Row],[Analyte]],[1]analyte_order!$B:$B,[1]analyte_order!$C:$C)</f>
        <v>53826-12-3</v>
      </c>
      <c r="K8559">
        <f>_xlfn.XLOOKUP(Table1_1[[#This Row],[CAS_rn]],[1]analyte_order!$C:$C,[1]analyte_order!$E:$E)</f>
        <v>41</v>
      </c>
      <c r="L8559" s="3">
        <v>0.114</v>
      </c>
    </row>
    <row r="8560" spans="1:12" x14ac:dyDescent="0.3">
      <c r="A8560" t="s">
        <v>355</v>
      </c>
      <c r="B8560" s="1">
        <v>44427</v>
      </c>
      <c r="C8560" s="1" t="str">
        <f t="shared" si="133"/>
        <v>21231</v>
      </c>
      <c r="D8560" t="s">
        <v>324</v>
      </c>
      <c r="E8560" t="s">
        <v>325</v>
      </c>
      <c r="F8560" t="s">
        <v>326</v>
      </c>
      <c r="I8560" t="s">
        <v>45</v>
      </c>
      <c r="J8560" t="str">
        <f>_xlfn.XLOOKUP(Table1_1[[#This Row],[Analyte]],[1]analyte_order!$B:$B,[1]analyte_order!$C:$C)</f>
        <v>27854-31-5</v>
      </c>
      <c r="K8560">
        <f>_xlfn.XLOOKUP(Table1_1[[#This Row],[CAS_rn]],[1]analyte_order!$C:$C,[1]analyte_order!$E:$E)</f>
        <v>42</v>
      </c>
      <c r="L8560" s="3">
        <v>0.114</v>
      </c>
    </row>
    <row r="8561" spans="1:12" x14ac:dyDescent="0.3">
      <c r="A8561" t="s">
        <v>355</v>
      </c>
      <c r="B8561" s="1">
        <v>44427</v>
      </c>
      <c r="C8561" s="1" t="str">
        <f t="shared" si="133"/>
        <v>21231</v>
      </c>
      <c r="D8561" t="s">
        <v>324</v>
      </c>
      <c r="E8561" t="s">
        <v>325</v>
      </c>
      <c r="F8561" t="s">
        <v>326</v>
      </c>
      <c r="I8561" t="s">
        <v>46</v>
      </c>
      <c r="J8561" t="str">
        <f>_xlfn.XLOOKUP(Table1_1[[#This Row],[Analyte]],[1]analyte_order!$B:$B,[1]analyte_order!$C:$C)</f>
        <v>53826-13-4</v>
      </c>
      <c r="K8561">
        <f>_xlfn.XLOOKUP(Table1_1[[#This Row],[CAS_rn]],[1]analyte_order!$C:$C,[1]analyte_order!$E:$E)</f>
        <v>43</v>
      </c>
      <c r="L8561" s="3">
        <v>4.5499999999999999E-2</v>
      </c>
    </row>
    <row r="8562" spans="1:12" x14ac:dyDescent="0.3">
      <c r="A8562" t="s">
        <v>355</v>
      </c>
      <c r="B8562" s="1">
        <v>44427</v>
      </c>
      <c r="C8562" s="1" t="str">
        <f t="shared" si="133"/>
        <v>21231</v>
      </c>
      <c r="D8562" t="s">
        <v>324</v>
      </c>
      <c r="E8562" t="s">
        <v>325</v>
      </c>
      <c r="F8562" t="s">
        <v>326</v>
      </c>
      <c r="I8562" t="s">
        <v>47</v>
      </c>
      <c r="J8562" t="str">
        <f>_xlfn.XLOOKUP(Table1_1[[#This Row],[Analyte]],[1]analyte_order!$B:$B,[1]analyte_order!$C:$C)</f>
        <v>161094-75-3</v>
      </c>
      <c r="K8562">
        <f>_xlfn.XLOOKUP(Table1_1[[#This Row],[CAS_rn]],[1]analyte_order!$C:$C,[1]analyte_order!$E:$E)</f>
        <v>44</v>
      </c>
      <c r="L8562" s="3">
        <v>4.5499999999999999E-2</v>
      </c>
    </row>
    <row r="8563" spans="1:12" x14ac:dyDescent="0.3">
      <c r="A8563" t="s">
        <v>355</v>
      </c>
      <c r="B8563" s="1">
        <v>44427</v>
      </c>
      <c r="C8563" s="1" t="str">
        <f t="shared" si="133"/>
        <v>21231</v>
      </c>
      <c r="D8563" t="s">
        <v>324</v>
      </c>
      <c r="E8563" t="s">
        <v>325</v>
      </c>
      <c r="F8563" t="s">
        <v>326</v>
      </c>
      <c r="I8563" t="s">
        <v>48</v>
      </c>
      <c r="J8563" t="str">
        <f>_xlfn.XLOOKUP(Table1_1[[#This Row],[Analyte]],[1]analyte_order!$B:$B,[1]analyte_order!$C:$C)</f>
        <v>70887-84-2</v>
      </c>
      <c r="K8563">
        <f>_xlfn.XLOOKUP(Table1_1[[#This Row],[CAS_rn]],[1]analyte_order!$C:$C,[1]analyte_order!$E:$E)</f>
        <v>45</v>
      </c>
      <c r="L8563" s="3">
        <v>4.5499999999999999E-2</v>
      </c>
    </row>
    <row r="8564" spans="1:12" x14ac:dyDescent="0.3">
      <c r="A8564" t="s">
        <v>355</v>
      </c>
      <c r="B8564" s="1">
        <v>44427</v>
      </c>
      <c r="C8564" s="1" t="str">
        <f t="shared" si="133"/>
        <v>21231</v>
      </c>
      <c r="D8564" t="s">
        <v>324</v>
      </c>
      <c r="E8564" t="s">
        <v>325</v>
      </c>
      <c r="F8564" t="s">
        <v>326</v>
      </c>
      <c r="I8564" t="s">
        <v>49</v>
      </c>
      <c r="J8564" t="str">
        <f>_xlfn.XLOOKUP(Table1_1[[#This Row],[Analyte]],[1]analyte_order!$B:$B,[1]analyte_order!$C:$C)</f>
        <v>57677-95-9</v>
      </c>
      <c r="K8564">
        <f>_xlfn.XLOOKUP(Table1_1[[#This Row],[CAS_rn]],[1]analyte_order!$C:$C,[1]analyte_order!$E:$E)</f>
        <v>46</v>
      </c>
      <c r="L8564" s="3">
        <v>0.114</v>
      </c>
    </row>
    <row r="8565" spans="1:12" x14ac:dyDescent="0.3">
      <c r="A8565" t="s">
        <v>355</v>
      </c>
      <c r="B8565" s="1">
        <v>44427</v>
      </c>
      <c r="C8565" s="1" t="str">
        <f t="shared" si="133"/>
        <v>21231</v>
      </c>
      <c r="D8565" t="s">
        <v>324</v>
      </c>
      <c r="E8565" t="s">
        <v>325</v>
      </c>
      <c r="F8565" t="s">
        <v>326</v>
      </c>
      <c r="I8565" t="s">
        <v>50</v>
      </c>
      <c r="J8565" t="str">
        <f>_xlfn.XLOOKUP(Table1_1[[#This Row],[Analyte]],[1]analyte_order!$B:$B,[1]analyte_order!$C:$C)</f>
        <v>30334-69-1</v>
      </c>
      <c r="K8565">
        <f>_xlfn.XLOOKUP(Table1_1[[#This Row],[CAS_rn]],[1]analyte_order!$C:$C,[1]analyte_order!$E:$E)</f>
        <v>51</v>
      </c>
      <c r="L8565" s="3">
        <v>4.37</v>
      </c>
    </row>
    <row r="8566" spans="1:12" x14ac:dyDescent="0.3">
      <c r="A8566" t="s">
        <v>355</v>
      </c>
      <c r="B8566" s="1">
        <v>44427</v>
      </c>
      <c r="C8566" s="1" t="str">
        <f t="shared" si="133"/>
        <v>21231</v>
      </c>
      <c r="D8566" t="s">
        <v>324</v>
      </c>
      <c r="E8566" t="s">
        <v>325</v>
      </c>
      <c r="F8566" t="s">
        <v>326</v>
      </c>
      <c r="I8566" t="s">
        <v>51</v>
      </c>
      <c r="J8566" t="str">
        <f>_xlfn.XLOOKUP(Table1_1[[#This Row],[Analyte]],[1]analyte_order!$B:$B,[1]analyte_order!$C:$C)</f>
        <v>41997-13-1</v>
      </c>
      <c r="K8566">
        <f>_xlfn.XLOOKUP(Table1_1[[#This Row],[CAS_rn]],[1]analyte_order!$C:$C,[1]analyte_order!$E:$E)</f>
        <v>52</v>
      </c>
      <c r="L8566" s="3">
        <v>39</v>
      </c>
    </row>
    <row r="8567" spans="1:12" x14ac:dyDescent="0.3">
      <c r="A8567" t="s">
        <v>355</v>
      </c>
      <c r="B8567" s="1">
        <v>44427</v>
      </c>
      <c r="C8567" s="1" t="str">
        <f t="shared" si="133"/>
        <v>21231</v>
      </c>
      <c r="D8567" t="s">
        <v>324</v>
      </c>
      <c r="E8567" t="s">
        <v>325</v>
      </c>
      <c r="F8567" t="s">
        <v>326</v>
      </c>
      <c r="I8567" t="s">
        <v>52</v>
      </c>
      <c r="J8567" t="str">
        <f>_xlfn.XLOOKUP(Table1_1[[#This Row],[Analyte]],[1]analyte_order!$B:$B,[1]analyte_order!$C:$C)</f>
        <v>423-41-6</v>
      </c>
      <c r="K8567">
        <f>_xlfn.XLOOKUP(Table1_1[[#This Row],[CAS_rn]],[1]analyte_order!$C:$C,[1]analyte_order!$E:$E)</f>
        <v>53</v>
      </c>
      <c r="L8567" s="3">
        <v>0.114</v>
      </c>
    </row>
    <row r="8568" spans="1:12" x14ac:dyDescent="0.3">
      <c r="A8568" t="s">
        <v>355</v>
      </c>
      <c r="B8568" s="1">
        <v>44427</v>
      </c>
      <c r="C8568" s="1" t="str">
        <f t="shared" si="133"/>
        <v>21231</v>
      </c>
      <c r="D8568" t="s">
        <v>324</v>
      </c>
      <c r="E8568" t="s">
        <v>325</v>
      </c>
      <c r="F8568" t="s">
        <v>326</v>
      </c>
      <c r="I8568" t="s">
        <v>53</v>
      </c>
      <c r="J8568" t="str">
        <f>_xlfn.XLOOKUP(Table1_1[[#This Row],[Analyte]],[1]analyte_order!$B:$B,[1]analyte_order!$C:$C)</f>
        <v>777011-38-8</v>
      </c>
      <c r="K8568">
        <f>_xlfn.XLOOKUP(Table1_1[[#This Row],[CAS_rn]],[1]analyte_order!$C:$C,[1]analyte_order!$E:$E)</f>
        <v>54</v>
      </c>
      <c r="L8568" s="3">
        <v>1.85</v>
      </c>
    </row>
    <row r="8569" spans="1:12" x14ac:dyDescent="0.3">
      <c r="A8569" t="s">
        <v>355</v>
      </c>
      <c r="B8569" s="1">
        <v>44427</v>
      </c>
      <c r="C8569" s="1" t="str">
        <f t="shared" si="133"/>
        <v>21231</v>
      </c>
      <c r="D8569" t="s">
        <v>324</v>
      </c>
      <c r="E8569" t="s">
        <v>325</v>
      </c>
      <c r="F8569" t="s">
        <v>326</v>
      </c>
      <c r="I8569" t="s">
        <v>54</v>
      </c>
      <c r="J8569" t="str">
        <f>_xlfn.XLOOKUP(Table1_1[[#This Row],[Analyte]],[1]analyte_order!$B:$B,[1]analyte_order!$C:$C)</f>
        <v>646-83-3</v>
      </c>
      <c r="K8569">
        <f>_xlfn.XLOOKUP(Table1_1[[#This Row],[CAS_rn]],[1]analyte_order!$C:$C,[1]analyte_order!$E:$E)</f>
        <v>55</v>
      </c>
      <c r="L8569" s="3">
        <v>0.22750000000000001</v>
      </c>
    </row>
    <row r="8570" spans="1:12" x14ac:dyDescent="0.3">
      <c r="A8570" t="s">
        <v>355</v>
      </c>
      <c r="B8570" s="1">
        <v>44427</v>
      </c>
      <c r="C8570" s="1" t="str">
        <f t="shared" si="133"/>
        <v>21231</v>
      </c>
      <c r="D8570" t="s">
        <v>324</v>
      </c>
      <c r="E8570" t="s">
        <v>325</v>
      </c>
      <c r="F8570" t="s">
        <v>326</v>
      </c>
      <c r="I8570" t="s">
        <v>55</v>
      </c>
      <c r="J8570" t="str">
        <f>_xlfn.XLOOKUP(Table1_1[[#This Row],[Analyte]],[1]analyte_order!$B:$B,[1]analyte_order!$C:$C)</f>
        <v>678-41-1</v>
      </c>
      <c r="K8570">
        <f>_xlfn.XLOOKUP(Table1_1[[#This Row],[CAS_rn]],[1]analyte_order!$C:$C,[1]analyte_order!$E:$E)</f>
        <v>56</v>
      </c>
      <c r="L8570" s="3">
        <v>9.0999999999999998E-2</v>
      </c>
    </row>
    <row r="8571" spans="1:12" x14ac:dyDescent="0.3">
      <c r="A8571" t="s">
        <v>355</v>
      </c>
      <c r="B8571" s="1">
        <v>44427</v>
      </c>
      <c r="C8571" s="1" t="str">
        <f t="shared" si="133"/>
        <v>21231</v>
      </c>
      <c r="D8571" t="s">
        <v>324</v>
      </c>
      <c r="E8571" t="s">
        <v>325</v>
      </c>
      <c r="F8571" t="s">
        <v>326</v>
      </c>
      <c r="I8571" t="s">
        <v>56</v>
      </c>
      <c r="J8571" t="str">
        <f>_xlfn.XLOOKUP(Table1_1[[#This Row],[Analyte]],[1]analyte_order!$B:$B,[1]analyte_order!$C:$C)</f>
        <v>2965-52-8</v>
      </c>
      <c r="K8571">
        <f>_xlfn.XLOOKUP(Table1_1[[#This Row],[CAS_rn]],[1]analyte_order!$C:$C,[1]analyte_order!$E:$E)</f>
        <v>57</v>
      </c>
      <c r="L8571" s="3">
        <v>9.0999999999999998E-2</v>
      </c>
    </row>
    <row r="8572" spans="1:12" x14ac:dyDescent="0.3">
      <c r="A8572" t="s">
        <v>356</v>
      </c>
      <c r="B8572" s="1">
        <v>44427</v>
      </c>
      <c r="C8572" s="1" t="str">
        <f t="shared" si="133"/>
        <v>21231</v>
      </c>
      <c r="D8572" t="s">
        <v>324</v>
      </c>
      <c r="E8572" t="s">
        <v>325</v>
      </c>
      <c r="F8572" t="s">
        <v>326</v>
      </c>
      <c r="I8572" t="s">
        <v>7</v>
      </c>
      <c r="J8572" t="str">
        <f>_xlfn.XLOOKUP(Table1_1[[#This Row],[Analyte]],[1]analyte_order!$B:$B,[1]analyte_order!$C:$C)</f>
        <v>375-22-4</v>
      </c>
      <c r="K8572">
        <f>_xlfn.XLOOKUP(Table1_1[[#This Row],[CAS_rn]],[1]analyte_order!$C:$C,[1]analyte_order!$E:$E)</f>
        <v>1</v>
      </c>
      <c r="L8572" s="3">
        <v>4.36E-2</v>
      </c>
    </row>
    <row r="8573" spans="1:12" x14ac:dyDescent="0.3">
      <c r="A8573" t="s">
        <v>356</v>
      </c>
      <c r="B8573" s="1">
        <v>44427</v>
      </c>
      <c r="C8573" s="1" t="str">
        <f t="shared" si="133"/>
        <v>21231</v>
      </c>
      <c r="D8573" t="s">
        <v>324</v>
      </c>
      <c r="E8573" t="s">
        <v>325</v>
      </c>
      <c r="F8573" t="s">
        <v>326</v>
      </c>
      <c r="I8573" t="s">
        <v>8</v>
      </c>
      <c r="J8573" t="str">
        <f>_xlfn.XLOOKUP(Table1_1[[#This Row],[Analyte]],[1]analyte_order!$B:$B,[1]analyte_order!$C:$C)</f>
        <v>2706-90-3</v>
      </c>
      <c r="K8573">
        <f>_xlfn.XLOOKUP(Table1_1[[#This Row],[CAS_rn]],[1]analyte_order!$C:$C,[1]analyte_order!$E:$E)</f>
        <v>2</v>
      </c>
      <c r="L8573" s="3">
        <v>4.36E-2</v>
      </c>
    </row>
    <row r="8574" spans="1:12" x14ac:dyDescent="0.3">
      <c r="A8574" t="s">
        <v>356</v>
      </c>
      <c r="B8574" s="1">
        <v>44427</v>
      </c>
      <c r="C8574" s="1" t="str">
        <f t="shared" si="133"/>
        <v>21231</v>
      </c>
      <c r="D8574" t="s">
        <v>324</v>
      </c>
      <c r="E8574" t="s">
        <v>325</v>
      </c>
      <c r="F8574" t="s">
        <v>326</v>
      </c>
      <c r="I8574" t="s">
        <v>9</v>
      </c>
      <c r="J8574" t="str">
        <f>_xlfn.XLOOKUP(Table1_1[[#This Row],[Analyte]],[1]analyte_order!$B:$B,[1]analyte_order!$C:$C)</f>
        <v>307-24-4</v>
      </c>
      <c r="K8574">
        <f>_xlfn.XLOOKUP(Table1_1[[#This Row],[CAS_rn]],[1]analyte_order!$C:$C,[1]analyte_order!$E:$E)</f>
        <v>3</v>
      </c>
      <c r="L8574" s="3">
        <v>8.6999999999999994E-2</v>
      </c>
    </row>
    <row r="8575" spans="1:12" x14ac:dyDescent="0.3">
      <c r="A8575" t="s">
        <v>356</v>
      </c>
      <c r="B8575" s="1">
        <v>44427</v>
      </c>
      <c r="C8575" s="1" t="str">
        <f t="shared" si="133"/>
        <v>21231</v>
      </c>
      <c r="D8575" t="s">
        <v>324</v>
      </c>
      <c r="E8575" t="s">
        <v>325</v>
      </c>
      <c r="F8575" t="s">
        <v>326</v>
      </c>
      <c r="I8575" t="s">
        <v>10</v>
      </c>
      <c r="J8575" t="str">
        <f>_xlfn.XLOOKUP(Table1_1[[#This Row],[Analyte]],[1]analyte_order!$B:$B,[1]analyte_order!$C:$C)</f>
        <v>375-85-9</v>
      </c>
      <c r="K8575">
        <f>_xlfn.XLOOKUP(Table1_1[[#This Row],[CAS_rn]],[1]analyte_order!$C:$C,[1]analyte_order!$E:$E)</f>
        <v>4</v>
      </c>
      <c r="L8575" s="3">
        <v>8.6999999999999994E-2</v>
      </c>
    </row>
    <row r="8576" spans="1:12" x14ac:dyDescent="0.3">
      <c r="A8576" t="s">
        <v>356</v>
      </c>
      <c r="B8576" s="1">
        <v>44427</v>
      </c>
      <c r="C8576" s="1" t="str">
        <f t="shared" si="133"/>
        <v>21231</v>
      </c>
      <c r="D8576" t="s">
        <v>324</v>
      </c>
      <c r="E8576" t="s">
        <v>325</v>
      </c>
      <c r="F8576" t="s">
        <v>326</v>
      </c>
      <c r="I8576" t="s">
        <v>11</v>
      </c>
      <c r="J8576" t="str">
        <f>_xlfn.XLOOKUP(Table1_1[[#This Row],[Analyte]],[1]analyte_order!$B:$B,[1]analyte_order!$C:$C)</f>
        <v>335-67-1</v>
      </c>
      <c r="K8576">
        <f>_xlfn.XLOOKUP(Table1_1[[#This Row],[CAS_rn]],[1]analyte_order!$C:$C,[1]analyte_order!$E:$E)</f>
        <v>5</v>
      </c>
      <c r="L8576" s="3">
        <v>4.36E-2</v>
      </c>
    </row>
    <row r="8577" spans="1:12" x14ac:dyDescent="0.3">
      <c r="A8577" t="s">
        <v>356</v>
      </c>
      <c r="B8577" s="1">
        <v>44427</v>
      </c>
      <c r="C8577" s="1" t="str">
        <f t="shared" si="133"/>
        <v>21231</v>
      </c>
      <c r="D8577" t="s">
        <v>324</v>
      </c>
      <c r="E8577" t="s">
        <v>325</v>
      </c>
      <c r="F8577" t="s">
        <v>326</v>
      </c>
      <c r="I8577" t="s">
        <v>12</v>
      </c>
      <c r="J8577" t="str">
        <f>_xlfn.XLOOKUP(Table1_1[[#This Row],[Analyte]],[1]analyte_order!$B:$B,[1]analyte_order!$C:$C)</f>
        <v>375-95-1</v>
      </c>
      <c r="K8577">
        <f>_xlfn.XLOOKUP(Table1_1[[#This Row],[CAS_rn]],[1]analyte_order!$C:$C,[1]analyte_order!$E:$E)</f>
        <v>6</v>
      </c>
      <c r="L8577" s="3">
        <v>0.45200000000000001</v>
      </c>
    </row>
    <row r="8578" spans="1:12" x14ac:dyDescent="0.3">
      <c r="A8578" t="s">
        <v>356</v>
      </c>
      <c r="B8578" s="1">
        <v>44427</v>
      </c>
      <c r="C8578" s="1" t="str">
        <f t="shared" ref="C8578:C8641" si="134">TEXT(B8578,"yy")&amp;TEXT((B8578-DATEVALUE("1/1/"&amp;TEXT(B8578,"yy"))+1),"000")</f>
        <v>21231</v>
      </c>
      <c r="D8578" t="s">
        <v>324</v>
      </c>
      <c r="E8578" t="s">
        <v>325</v>
      </c>
      <c r="F8578" t="s">
        <v>326</v>
      </c>
      <c r="I8578" t="s">
        <v>19</v>
      </c>
      <c r="J8578" t="str">
        <f>_xlfn.XLOOKUP(Table1_1[[#This Row],[Analyte]],[1]analyte_order!$B:$B,[1]analyte_order!$C:$C)</f>
        <v>335-76-2</v>
      </c>
      <c r="K8578">
        <f>_xlfn.XLOOKUP(Table1_1[[#This Row],[CAS_rn]],[1]analyte_order!$C:$C,[1]analyte_order!$E:$E)</f>
        <v>7</v>
      </c>
      <c r="L8578" s="3">
        <v>2.57</v>
      </c>
    </row>
    <row r="8579" spans="1:12" x14ac:dyDescent="0.3">
      <c r="A8579" t="s">
        <v>356</v>
      </c>
      <c r="B8579" s="1">
        <v>44427</v>
      </c>
      <c r="C8579" s="1" t="str">
        <f t="shared" si="134"/>
        <v>21231</v>
      </c>
      <c r="D8579" t="s">
        <v>324</v>
      </c>
      <c r="E8579" t="s">
        <v>325</v>
      </c>
      <c r="F8579" t="s">
        <v>326</v>
      </c>
      <c r="I8579" t="s">
        <v>20</v>
      </c>
      <c r="J8579" t="str">
        <f>_xlfn.XLOOKUP(Table1_1[[#This Row],[Analyte]],[1]analyte_order!$B:$B,[1]analyte_order!$C:$C)</f>
        <v>2058-94-8</v>
      </c>
      <c r="K8579">
        <f>_xlfn.XLOOKUP(Table1_1[[#This Row],[CAS_rn]],[1]analyte_order!$C:$C,[1]analyte_order!$E:$E)</f>
        <v>8</v>
      </c>
      <c r="L8579" s="3">
        <v>5</v>
      </c>
    </row>
    <row r="8580" spans="1:12" x14ac:dyDescent="0.3">
      <c r="A8580" t="s">
        <v>356</v>
      </c>
      <c r="B8580" s="1">
        <v>44427</v>
      </c>
      <c r="C8580" s="1" t="str">
        <f t="shared" si="134"/>
        <v>21231</v>
      </c>
      <c r="D8580" t="s">
        <v>324</v>
      </c>
      <c r="E8580" t="s">
        <v>325</v>
      </c>
      <c r="F8580" t="s">
        <v>326</v>
      </c>
      <c r="I8580" t="s">
        <v>21</v>
      </c>
      <c r="J8580" t="str">
        <f>_xlfn.XLOOKUP(Table1_1[[#This Row],[Analyte]],[1]analyte_order!$B:$B,[1]analyte_order!$C:$C)</f>
        <v>307-55-1</v>
      </c>
      <c r="K8580">
        <f>_xlfn.XLOOKUP(Table1_1[[#This Row],[CAS_rn]],[1]analyte_order!$C:$C,[1]analyte_order!$E:$E)</f>
        <v>9</v>
      </c>
      <c r="L8580" s="3">
        <v>5.25</v>
      </c>
    </row>
    <row r="8581" spans="1:12" x14ac:dyDescent="0.3">
      <c r="A8581" t="s">
        <v>356</v>
      </c>
      <c r="B8581" s="1">
        <v>44427</v>
      </c>
      <c r="C8581" s="1" t="str">
        <f t="shared" si="134"/>
        <v>21231</v>
      </c>
      <c r="D8581" t="s">
        <v>324</v>
      </c>
      <c r="E8581" t="s">
        <v>325</v>
      </c>
      <c r="F8581" t="s">
        <v>326</v>
      </c>
      <c r="I8581" t="s">
        <v>22</v>
      </c>
      <c r="J8581" t="str">
        <f>_xlfn.XLOOKUP(Table1_1[[#This Row],[Analyte]],[1]analyte_order!$B:$B,[1]analyte_order!$C:$C)</f>
        <v>72629-94-8</v>
      </c>
      <c r="K8581">
        <f>_xlfn.XLOOKUP(Table1_1[[#This Row],[CAS_rn]],[1]analyte_order!$C:$C,[1]analyte_order!$E:$E)</f>
        <v>10</v>
      </c>
      <c r="L8581" s="3">
        <v>3.32</v>
      </c>
    </row>
    <row r="8582" spans="1:12" x14ac:dyDescent="0.3">
      <c r="A8582" t="s">
        <v>356</v>
      </c>
      <c r="B8582" s="1">
        <v>44427</v>
      </c>
      <c r="C8582" s="1" t="str">
        <f t="shared" si="134"/>
        <v>21231</v>
      </c>
      <c r="D8582" t="s">
        <v>324</v>
      </c>
      <c r="E8582" t="s">
        <v>325</v>
      </c>
      <c r="F8582" t="s">
        <v>326</v>
      </c>
      <c r="I8582" t="s">
        <v>23</v>
      </c>
      <c r="J8582" t="str">
        <f>_xlfn.XLOOKUP(Table1_1[[#This Row],[Analyte]],[1]analyte_order!$B:$B,[1]analyte_order!$C:$C)</f>
        <v>376-06-7</v>
      </c>
      <c r="K8582">
        <f>_xlfn.XLOOKUP(Table1_1[[#This Row],[CAS_rn]],[1]analyte_order!$C:$C,[1]analyte_order!$E:$E)</f>
        <v>11</v>
      </c>
      <c r="L8582" s="3">
        <v>4.2699999999999996</v>
      </c>
    </row>
    <row r="8583" spans="1:12" x14ac:dyDescent="0.3">
      <c r="A8583" t="s">
        <v>356</v>
      </c>
      <c r="B8583" s="1">
        <v>44427</v>
      </c>
      <c r="C8583" s="1" t="str">
        <f t="shared" si="134"/>
        <v>21231</v>
      </c>
      <c r="D8583" t="s">
        <v>324</v>
      </c>
      <c r="E8583" t="s">
        <v>325</v>
      </c>
      <c r="F8583" t="s">
        <v>326</v>
      </c>
      <c r="I8583" t="s">
        <v>24</v>
      </c>
      <c r="J8583" t="str">
        <f>_xlfn.XLOOKUP(Table1_1[[#This Row],[Analyte]],[1]analyte_order!$B:$B,[1]analyte_order!$C:$C)</f>
        <v>67905-19-5</v>
      </c>
      <c r="K8583">
        <f>_xlfn.XLOOKUP(Table1_1[[#This Row],[CAS_rn]],[1]analyte_order!$C:$C,[1]analyte_order!$E:$E)</f>
        <v>12</v>
      </c>
      <c r="L8583" s="3">
        <v>8.6999999999999994E-2</v>
      </c>
    </row>
    <row r="8584" spans="1:12" x14ac:dyDescent="0.3">
      <c r="A8584" t="s">
        <v>356</v>
      </c>
      <c r="B8584" s="1">
        <v>44427</v>
      </c>
      <c r="C8584" s="1" t="str">
        <f t="shared" si="134"/>
        <v>21231</v>
      </c>
      <c r="D8584" t="s">
        <v>324</v>
      </c>
      <c r="E8584" t="s">
        <v>325</v>
      </c>
      <c r="F8584" t="s">
        <v>326</v>
      </c>
      <c r="I8584" t="s">
        <v>13</v>
      </c>
      <c r="J8584" t="str">
        <f>_xlfn.XLOOKUP(Table1_1[[#This Row],[Analyte]],[1]analyte_order!$B:$B,[1]analyte_order!$C:$C)</f>
        <v>375-73-5</v>
      </c>
      <c r="K8584">
        <f>_xlfn.XLOOKUP(Table1_1[[#This Row],[CAS_rn]],[1]analyte_order!$C:$C,[1]analyte_order!$E:$E)</f>
        <v>14</v>
      </c>
      <c r="L8584" s="3">
        <v>4.36E-2</v>
      </c>
    </row>
    <row r="8585" spans="1:12" x14ac:dyDescent="0.3">
      <c r="A8585" t="s">
        <v>356</v>
      </c>
      <c r="B8585" s="1">
        <v>44427</v>
      </c>
      <c r="C8585" s="1" t="str">
        <f t="shared" si="134"/>
        <v>21231</v>
      </c>
      <c r="D8585" t="s">
        <v>324</v>
      </c>
      <c r="E8585" t="s">
        <v>325</v>
      </c>
      <c r="F8585" t="s">
        <v>326</v>
      </c>
      <c r="I8585" t="s">
        <v>14</v>
      </c>
      <c r="J8585" t="str">
        <f>_xlfn.XLOOKUP(Table1_1[[#This Row],[Analyte]],[1]analyte_order!$B:$B,[1]analyte_order!$C:$C)</f>
        <v>2706-91-4</v>
      </c>
      <c r="K8585">
        <f>_xlfn.XLOOKUP(Table1_1[[#This Row],[CAS_rn]],[1]analyte_order!$C:$C,[1]analyte_order!$E:$E)</f>
        <v>15</v>
      </c>
      <c r="L8585" s="3">
        <v>0.218</v>
      </c>
    </row>
    <row r="8586" spans="1:12" x14ac:dyDescent="0.3">
      <c r="A8586" t="s">
        <v>356</v>
      </c>
      <c r="B8586" s="1">
        <v>44427</v>
      </c>
      <c r="C8586" s="1" t="str">
        <f t="shared" si="134"/>
        <v>21231</v>
      </c>
      <c r="D8586" t="s">
        <v>324</v>
      </c>
      <c r="E8586" t="s">
        <v>325</v>
      </c>
      <c r="F8586" t="s">
        <v>326</v>
      </c>
      <c r="I8586" t="s">
        <v>15</v>
      </c>
      <c r="J8586" t="str">
        <f>_xlfn.XLOOKUP(Table1_1[[#This Row],[Analyte]],[1]analyte_order!$B:$B,[1]analyte_order!$C:$C)</f>
        <v>355-46-4</v>
      </c>
      <c r="K8586">
        <f>_xlfn.XLOOKUP(Table1_1[[#This Row],[CAS_rn]],[1]analyte_order!$C:$C,[1]analyte_order!$E:$E)</f>
        <v>16</v>
      </c>
      <c r="L8586" s="3">
        <v>21.3</v>
      </c>
    </row>
    <row r="8587" spans="1:12" x14ac:dyDescent="0.3">
      <c r="A8587" t="s">
        <v>356</v>
      </c>
      <c r="B8587" s="1">
        <v>44427</v>
      </c>
      <c r="C8587" s="1" t="str">
        <f t="shared" si="134"/>
        <v>21231</v>
      </c>
      <c r="D8587" t="s">
        <v>324</v>
      </c>
      <c r="E8587" t="s">
        <v>325</v>
      </c>
      <c r="F8587" t="s">
        <v>326</v>
      </c>
      <c r="I8587" t="s">
        <v>16</v>
      </c>
      <c r="J8587" t="str">
        <f>_xlfn.XLOOKUP(Table1_1[[#This Row],[Analyte]],[1]analyte_order!$B:$B,[1]analyte_order!$C:$C)</f>
        <v>375-92-8</v>
      </c>
      <c r="K8587">
        <f>_xlfn.XLOOKUP(Table1_1[[#This Row],[CAS_rn]],[1]analyte_order!$C:$C,[1]analyte_order!$E:$E)</f>
        <v>17</v>
      </c>
      <c r="L8587" s="3">
        <v>4</v>
      </c>
    </row>
    <row r="8588" spans="1:12" x14ac:dyDescent="0.3">
      <c r="A8588" t="s">
        <v>356</v>
      </c>
      <c r="B8588" s="1">
        <v>44427</v>
      </c>
      <c r="C8588" s="1" t="str">
        <f t="shared" si="134"/>
        <v>21231</v>
      </c>
      <c r="D8588" t="s">
        <v>324</v>
      </c>
      <c r="E8588" t="s">
        <v>325</v>
      </c>
      <c r="F8588" t="s">
        <v>326</v>
      </c>
      <c r="I8588" t="s">
        <v>17</v>
      </c>
      <c r="J8588" t="str">
        <f>_xlfn.XLOOKUP(Table1_1[[#This Row],[Analyte]],[1]analyte_order!$B:$B,[1]analyte_order!$C:$C)</f>
        <v>1763-23-1</v>
      </c>
      <c r="K8588">
        <f>_xlfn.XLOOKUP(Table1_1[[#This Row],[CAS_rn]],[1]analyte_order!$C:$C,[1]analyte_order!$E:$E)</f>
        <v>18</v>
      </c>
      <c r="L8588" s="3">
        <v>985</v>
      </c>
    </row>
    <row r="8589" spans="1:12" x14ac:dyDescent="0.3">
      <c r="A8589" t="s">
        <v>356</v>
      </c>
      <c r="B8589" s="1">
        <v>44427</v>
      </c>
      <c r="C8589" s="1" t="str">
        <f t="shared" si="134"/>
        <v>21231</v>
      </c>
      <c r="D8589" t="s">
        <v>324</v>
      </c>
      <c r="E8589" t="s">
        <v>325</v>
      </c>
      <c r="F8589" t="s">
        <v>326</v>
      </c>
      <c r="I8589" t="s">
        <v>25</v>
      </c>
      <c r="J8589" t="str">
        <f>_xlfn.XLOOKUP(Table1_1[[#This Row],[Analyte]],[1]analyte_order!$B:$B,[1]analyte_order!$C:$C)</f>
        <v>68259-12-1</v>
      </c>
      <c r="K8589">
        <f>_xlfn.XLOOKUP(Table1_1[[#This Row],[CAS_rn]],[1]analyte_order!$C:$C,[1]analyte_order!$E:$E)</f>
        <v>19</v>
      </c>
      <c r="L8589" s="3">
        <v>8.77</v>
      </c>
    </row>
    <row r="8590" spans="1:12" x14ac:dyDescent="0.3">
      <c r="A8590" t="s">
        <v>356</v>
      </c>
      <c r="B8590" s="1">
        <v>44427</v>
      </c>
      <c r="C8590" s="1" t="str">
        <f t="shared" si="134"/>
        <v>21231</v>
      </c>
      <c r="D8590" t="s">
        <v>324</v>
      </c>
      <c r="E8590" t="s">
        <v>325</v>
      </c>
      <c r="F8590" t="s">
        <v>326</v>
      </c>
      <c r="I8590" t="s">
        <v>26</v>
      </c>
      <c r="J8590" t="str">
        <f>_xlfn.XLOOKUP(Table1_1[[#This Row],[Analyte]],[1]analyte_order!$B:$B,[1]analyte_order!$C:$C)</f>
        <v>335-77-3</v>
      </c>
      <c r="K8590">
        <f>_xlfn.XLOOKUP(Table1_1[[#This Row],[CAS_rn]],[1]analyte_order!$C:$C,[1]analyte_order!$E:$E)</f>
        <v>20</v>
      </c>
      <c r="L8590" s="3">
        <v>10</v>
      </c>
    </row>
    <row r="8591" spans="1:12" x14ac:dyDescent="0.3">
      <c r="A8591" t="s">
        <v>356</v>
      </c>
      <c r="B8591" s="1">
        <v>44427</v>
      </c>
      <c r="C8591" s="1" t="str">
        <f t="shared" si="134"/>
        <v>21231</v>
      </c>
      <c r="D8591" t="s">
        <v>324</v>
      </c>
      <c r="E8591" t="s">
        <v>325</v>
      </c>
      <c r="F8591" t="s">
        <v>326</v>
      </c>
      <c r="I8591" t="s">
        <v>27</v>
      </c>
      <c r="J8591" t="str">
        <f>_xlfn.XLOOKUP(Table1_1[[#This Row],[Analyte]],[1]analyte_order!$B:$B,[1]analyte_order!$C:$C)</f>
        <v>79780-39-5</v>
      </c>
      <c r="K8591">
        <f>_xlfn.XLOOKUP(Table1_1[[#This Row],[CAS_rn]],[1]analyte_order!$C:$C,[1]analyte_order!$E:$E)</f>
        <v>21</v>
      </c>
      <c r="L8591" s="3">
        <v>2.5099999999999998</v>
      </c>
    </row>
    <row r="8592" spans="1:12" x14ac:dyDescent="0.3">
      <c r="A8592" t="s">
        <v>356</v>
      </c>
      <c r="B8592" s="1">
        <v>44427</v>
      </c>
      <c r="C8592" s="1" t="str">
        <f t="shared" si="134"/>
        <v>21231</v>
      </c>
      <c r="D8592" t="s">
        <v>324</v>
      </c>
      <c r="E8592" t="s">
        <v>325</v>
      </c>
      <c r="F8592" t="s">
        <v>326</v>
      </c>
      <c r="I8592" t="s">
        <v>28</v>
      </c>
      <c r="J8592" t="str">
        <f>_xlfn.XLOOKUP(Table1_1[[#This Row],[Analyte]],[1]analyte_order!$B:$B,[1]analyte_order!$C:$C)</f>
        <v>757124-72-4</v>
      </c>
      <c r="K8592">
        <f>_xlfn.XLOOKUP(Table1_1[[#This Row],[CAS_rn]],[1]analyte_order!$C:$C,[1]analyte_order!$E:$E)</f>
        <v>22</v>
      </c>
      <c r="L8592" s="3">
        <v>0.109</v>
      </c>
    </row>
    <row r="8593" spans="1:12" x14ac:dyDescent="0.3">
      <c r="A8593" t="s">
        <v>356</v>
      </c>
      <c r="B8593" s="1">
        <v>44427</v>
      </c>
      <c r="C8593" s="1" t="str">
        <f t="shared" si="134"/>
        <v>21231</v>
      </c>
      <c r="D8593" t="s">
        <v>324</v>
      </c>
      <c r="E8593" t="s">
        <v>325</v>
      </c>
      <c r="F8593" t="s">
        <v>326</v>
      </c>
      <c r="I8593" t="s">
        <v>18</v>
      </c>
      <c r="J8593" t="str">
        <f>_xlfn.XLOOKUP(Table1_1[[#This Row],[Analyte]],[1]analyte_order!$B:$B,[1]analyte_order!$C:$C)</f>
        <v>27619-97-2</v>
      </c>
      <c r="K8593">
        <f>_xlfn.XLOOKUP(Table1_1[[#This Row],[CAS_rn]],[1]analyte_order!$C:$C,[1]analyte_order!$E:$E)</f>
        <v>23</v>
      </c>
      <c r="L8593" s="3">
        <v>4.36E-2</v>
      </c>
    </row>
    <row r="8594" spans="1:12" x14ac:dyDescent="0.3">
      <c r="A8594" t="s">
        <v>356</v>
      </c>
      <c r="B8594" s="1">
        <v>44427</v>
      </c>
      <c r="C8594" s="1" t="str">
        <f t="shared" si="134"/>
        <v>21231</v>
      </c>
      <c r="D8594" t="s">
        <v>324</v>
      </c>
      <c r="E8594" t="s">
        <v>325</v>
      </c>
      <c r="F8594" t="s">
        <v>326</v>
      </c>
      <c r="I8594" t="s">
        <v>29</v>
      </c>
      <c r="J8594" t="str">
        <f>_xlfn.XLOOKUP(Table1_1[[#This Row],[Analyte]],[1]analyte_order!$B:$B,[1]analyte_order!$C:$C)</f>
        <v>39108-34-4</v>
      </c>
      <c r="K8594">
        <f>_xlfn.XLOOKUP(Table1_1[[#This Row],[CAS_rn]],[1]analyte_order!$C:$C,[1]analyte_order!$E:$E)</f>
        <v>24</v>
      </c>
      <c r="L8594" s="3">
        <v>2.11</v>
      </c>
    </row>
    <row r="8595" spans="1:12" x14ac:dyDescent="0.3">
      <c r="A8595" t="s">
        <v>356</v>
      </c>
      <c r="B8595" s="1">
        <v>44427</v>
      </c>
      <c r="C8595" s="1" t="str">
        <f t="shared" si="134"/>
        <v>21231</v>
      </c>
      <c r="D8595" t="s">
        <v>324</v>
      </c>
      <c r="E8595" t="s">
        <v>325</v>
      </c>
      <c r="F8595" t="s">
        <v>326</v>
      </c>
      <c r="I8595" t="s">
        <v>30</v>
      </c>
      <c r="J8595" t="str">
        <f>_xlfn.XLOOKUP(Table1_1[[#This Row],[Analyte]],[1]analyte_order!$B:$B,[1]analyte_order!$C:$C)</f>
        <v>120226-60-0</v>
      </c>
      <c r="K8595">
        <f>_xlfn.XLOOKUP(Table1_1[[#This Row],[CAS_rn]],[1]analyte_order!$C:$C,[1]analyte_order!$E:$E)</f>
        <v>25</v>
      </c>
      <c r="L8595" s="3">
        <v>2.09</v>
      </c>
    </row>
    <row r="8596" spans="1:12" x14ac:dyDescent="0.3">
      <c r="A8596" t="s">
        <v>356</v>
      </c>
      <c r="B8596" s="1">
        <v>44427</v>
      </c>
      <c r="C8596" s="1" t="str">
        <f t="shared" si="134"/>
        <v>21231</v>
      </c>
      <c r="D8596" t="s">
        <v>324</v>
      </c>
      <c r="E8596" t="s">
        <v>325</v>
      </c>
      <c r="F8596" t="s">
        <v>326</v>
      </c>
      <c r="I8596" t="s">
        <v>31</v>
      </c>
      <c r="J8596" t="str">
        <f>_xlfn.XLOOKUP(Table1_1[[#This Row],[Analyte]],[1]analyte_order!$B:$B,[1]analyte_order!$C:$C)</f>
        <v>2355-31-9</v>
      </c>
      <c r="K8596">
        <f>_xlfn.XLOOKUP(Table1_1[[#This Row],[CAS_rn]],[1]analyte_order!$C:$C,[1]analyte_order!$E:$E)</f>
        <v>26</v>
      </c>
      <c r="L8596" s="3">
        <v>4.36E-2</v>
      </c>
    </row>
    <row r="8597" spans="1:12" x14ac:dyDescent="0.3">
      <c r="A8597" t="s">
        <v>356</v>
      </c>
      <c r="B8597" s="1">
        <v>44427</v>
      </c>
      <c r="C8597" s="1" t="str">
        <f t="shared" si="134"/>
        <v>21231</v>
      </c>
      <c r="D8597" t="s">
        <v>324</v>
      </c>
      <c r="E8597" t="s">
        <v>325</v>
      </c>
      <c r="F8597" t="s">
        <v>326</v>
      </c>
      <c r="I8597" t="s">
        <v>32</v>
      </c>
      <c r="J8597" t="str">
        <f>_xlfn.XLOOKUP(Table1_1[[#This Row],[Analyte]],[1]analyte_order!$B:$B,[1]analyte_order!$C:$C)</f>
        <v>2991-50-6</v>
      </c>
      <c r="K8597">
        <f>_xlfn.XLOOKUP(Table1_1[[#This Row],[CAS_rn]],[1]analyte_order!$C:$C,[1]analyte_order!$E:$E)</f>
        <v>27</v>
      </c>
      <c r="L8597" s="3">
        <v>4.36E-2</v>
      </c>
    </row>
    <row r="8598" spans="1:12" x14ac:dyDescent="0.3">
      <c r="A8598" t="s">
        <v>356</v>
      </c>
      <c r="B8598" s="1">
        <v>44427</v>
      </c>
      <c r="C8598" s="1" t="str">
        <f t="shared" si="134"/>
        <v>21231</v>
      </c>
      <c r="D8598" t="s">
        <v>324</v>
      </c>
      <c r="E8598" t="s">
        <v>325</v>
      </c>
      <c r="F8598" t="s">
        <v>326</v>
      </c>
      <c r="I8598" t="s">
        <v>33</v>
      </c>
      <c r="J8598" t="str">
        <f>_xlfn.XLOOKUP(Table1_1[[#This Row],[Analyte]],[1]analyte_order!$B:$B,[1]analyte_order!$C:$C)</f>
        <v>754-91-6</v>
      </c>
      <c r="K8598">
        <f>_xlfn.XLOOKUP(Table1_1[[#This Row],[CAS_rn]],[1]analyte_order!$C:$C,[1]analyte_order!$E:$E)</f>
        <v>28</v>
      </c>
      <c r="L8598" s="3">
        <v>5.25</v>
      </c>
    </row>
    <row r="8599" spans="1:12" x14ac:dyDescent="0.3">
      <c r="A8599" t="s">
        <v>356</v>
      </c>
      <c r="B8599" s="1">
        <v>44427</v>
      </c>
      <c r="C8599" s="1" t="str">
        <f t="shared" si="134"/>
        <v>21231</v>
      </c>
      <c r="D8599" t="s">
        <v>324</v>
      </c>
      <c r="E8599" t="s">
        <v>325</v>
      </c>
      <c r="F8599" t="s">
        <v>326</v>
      </c>
      <c r="I8599" t="s">
        <v>34</v>
      </c>
      <c r="J8599" t="str">
        <f>_xlfn.XLOOKUP(Table1_1[[#This Row],[Analyte]],[1]analyte_order!$B:$B,[1]analyte_order!$C:$C)</f>
        <v>2806-24-8</v>
      </c>
      <c r="K8599">
        <f>_xlfn.XLOOKUP(Table1_1[[#This Row],[CAS_rn]],[1]analyte_order!$C:$C,[1]analyte_order!$E:$E)</f>
        <v>29</v>
      </c>
      <c r="L8599" s="3">
        <v>4.36E-2</v>
      </c>
    </row>
    <row r="8600" spans="1:12" x14ac:dyDescent="0.3">
      <c r="A8600" t="s">
        <v>356</v>
      </c>
      <c r="B8600" s="1">
        <v>44427</v>
      </c>
      <c r="C8600" s="1" t="str">
        <f t="shared" si="134"/>
        <v>21231</v>
      </c>
      <c r="D8600" t="s">
        <v>324</v>
      </c>
      <c r="E8600" t="s">
        <v>325</v>
      </c>
      <c r="F8600" t="s">
        <v>326</v>
      </c>
      <c r="I8600" t="s">
        <v>35</v>
      </c>
      <c r="J8600" t="str">
        <f>_xlfn.XLOOKUP(Table1_1[[#This Row],[Analyte]],[1]analyte_order!$B:$B,[1]analyte_order!$C:$C)</f>
        <v>31506-32-8</v>
      </c>
      <c r="K8600">
        <f>_xlfn.XLOOKUP(Table1_1[[#This Row],[CAS_rn]],[1]analyte_order!$C:$C,[1]analyte_order!$E:$E)</f>
        <v>30</v>
      </c>
      <c r="L8600" s="3">
        <v>4.36E-2</v>
      </c>
    </row>
    <row r="8601" spans="1:12" x14ac:dyDescent="0.3">
      <c r="A8601" t="s">
        <v>356</v>
      </c>
      <c r="B8601" s="1">
        <v>44427</v>
      </c>
      <c r="C8601" s="1" t="str">
        <f t="shared" si="134"/>
        <v>21231</v>
      </c>
      <c r="D8601" t="s">
        <v>324</v>
      </c>
      <c r="E8601" t="s">
        <v>325</v>
      </c>
      <c r="F8601" t="s">
        <v>326</v>
      </c>
      <c r="I8601" t="s">
        <v>36</v>
      </c>
      <c r="J8601" t="str">
        <f>_xlfn.XLOOKUP(Table1_1[[#This Row],[Analyte]],[1]analyte_order!$B:$B,[1]analyte_order!$C:$C)</f>
        <v>4151-50-2</v>
      </c>
      <c r="K8601">
        <f>_xlfn.XLOOKUP(Table1_1[[#This Row],[CAS_rn]],[1]analyte_order!$C:$C,[1]analyte_order!$E:$E)</f>
        <v>31</v>
      </c>
      <c r="L8601" s="3">
        <v>4.36E-2</v>
      </c>
    </row>
    <row r="8602" spans="1:12" x14ac:dyDescent="0.3">
      <c r="A8602" t="s">
        <v>356</v>
      </c>
      <c r="B8602" s="1">
        <v>44427</v>
      </c>
      <c r="C8602" s="1" t="str">
        <f t="shared" si="134"/>
        <v>21231</v>
      </c>
      <c r="D8602" t="s">
        <v>324</v>
      </c>
      <c r="E8602" t="s">
        <v>325</v>
      </c>
      <c r="F8602" t="s">
        <v>326</v>
      </c>
      <c r="I8602" t="s">
        <v>37</v>
      </c>
      <c r="J8602" t="str">
        <f>_xlfn.XLOOKUP(Table1_1[[#This Row],[Analyte]],[1]analyte_order!$B:$B,[1]analyte_order!$C:$C)</f>
        <v>13252-13-6</v>
      </c>
      <c r="K8602">
        <f>_xlfn.XLOOKUP(Table1_1[[#This Row],[CAS_rn]],[1]analyte_order!$C:$C,[1]analyte_order!$E:$E)</f>
        <v>34</v>
      </c>
      <c r="L8602" s="3">
        <v>4.36E-2</v>
      </c>
    </row>
    <row r="8603" spans="1:12" x14ac:dyDescent="0.3">
      <c r="A8603" t="s">
        <v>356</v>
      </c>
      <c r="B8603" s="1">
        <v>44427</v>
      </c>
      <c r="C8603" s="1" t="str">
        <f t="shared" si="134"/>
        <v>21231</v>
      </c>
      <c r="D8603" t="s">
        <v>324</v>
      </c>
      <c r="E8603" t="s">
        <v>325</v>
      </c>
      <c r="F8603" t="s">
        <v>326</v>
      </c>
      <c r="I8603" t="s">
        <v>38</v>
      </c>
      <c r="J8603" t="str">
        <f>_xlfn.XLOOKUP(Table1_1[[#This Row],[Analyte]],[1]analyte_order!$B:$B,[1]analyte_order!$C:$C)</f>
        <v>919005-14-4</v>
      </c>
      <c r="K8603">
        <f>_xlfn.XLOOKUP(Table1_1[[#This Row],[CAS_rn]],[1]analyte_order!$C:$C,[1]analyte_order!$E:$E)</f>
        <v>35</v>
      </c>
      <c r="L8603" s="3">
        <v>4.36E-2</v>
      </c>
    </row>
    <row r="8604" spans="1:12" x14ac:dyDescent="0.3">
      <c r="A8604" t="s">
        <v>356</v>
      </c>
      <c r="B8604" s="1">
        <v>44427</v>
      </c>
      <c r="C8604" s="1" t="str">
        <f t="shared" si="134"/>
        <v>21231</v>
      </c>
      <c r="D8604" t="s">
        <v>324</v>
      </c>
      <c r="E8604" t="s">
        <v>325</v>
      </c>
      <c r="F8604" t="s">
        <v>326</v>
      </c>
      <c r="I8604" t="s">
        <v>39</v>
      </c>
      <c r="J8604" t="str">
        <f>_xlfn.XLOOKUP(Table1_1[[#This Row],[Analyte]],[1]analyte_order!$B:$B,[1]analyte_order!$C:$C)</f>
        <v>756426-58-1</v>
      </c>
      <c r="K8604">
        <f>_xlfn.XLOOKUP(Table1_1[[#This Row],[CAS_rn]],[1]analyte_order!$C:$C,[1]analyte_order!$E:$E)</f>
        <v>36</v>
      </c>
      <c r="L8604" s="3">
        <v>4.36E-2</v>
      </c>
    </row>
    <row r="8605" spans="1:12" x14ac:dyDescent="0.3">
      <c r="A8605" t="s">
        <v>356</v>
      </c>
      <c r="B8605" s="1">
        <v>44427</v>
      </c>
      <c r="C8605" s="1" t="str">
        <f t="shared" si="134"/>
        <v>21231</v>
      </c>
      <c r="D8605" t="s">
        <v>324</v>
      </c>
      <c r="E8605" t="s">
        <v>325</v>
      </c>
      <c r="F8605" t="s">
        <v>326</v>
      </c>
      <c r="I8605" t="s">
        <v>40</v>
      </c>
      <c r="J8605" t="str">
        <f>_xlfn.XLOOKUP(Table1_1[[#This Row],[Analyte]],[1]analyte_order!$B:$B,[1]analyte_order!$C:$C)</f>
        <v>763051-92-9</v>
      </c>
      <c r="K8605">
        <f>_xlfn.XLOOKUP(Table1_1[[#This Row],[CAS_rn]],[1]analyte_order!$C:$C,[1]analyte_order!$E:$E)</f>
        <v>37</v>
      </c>
      <c r="L8605" s="3">
        <v>4.36E-2</v>
      </c>
    </row>
    <row r="8606" spans="1:12" x14ac:dyDescent="0.3">
      <c r="A8606" t="s">
        <v>356</v>
      </c>
      <c r="B8606" s="1">
        <v>44427</v>
      </c>
      <c r="C8606" s="1" t="str">
        <f t="shared" si="134"/>
        <v>21231</v>
      </c>
      <c r="D8606" t="s">
        <v>324</v>
      </c>
      <c r="E8606" t="s">
        <v>325</v>
      </c>
      <c r="F8606" t="s">
        <v>326</v>
      </c>
      <c r="I8606" t="s">
        <v>41</v>
      </c>
      <c r="J8606" t="str">
        <f>_xlfn.XLOOKUP(Table1_1[[#This Row],[Analyte]],[1]analyte_order!$B:$B,[1]analyte_order!$C:$C)</f>
        <v>356-02-5</v>
      </c>
      <c r="K8606">
        <f>_xlfn.XLOOKUP(Table1_1[[#This Row],[CAS_rn]],[1]analyte_order!$C:$C,[1]analyte_order!$E:$E)</f>
        <v>38</v>
      </c>
      <c r="L8606" s="3">
        <v>0.436</v>
      </c>
    </row>
    <row r="8607" spans="1:12" x14ac:dyDescent="0.3">
      <c r="A8607" t="s">
        <v>356</v>
      </c>
      <c r="B8607" s="1">
        <v>44427</v>
      </c>
      <c r="C8607" s="1" t="str">
        <f t="shared" si="134"/>
        <v>21231</v>
      </c>
      <c r="D8607" t="s">
        <v>324</v>
      </c>
      <c r="E8607" t="s">
        <v>325</v>
      </c>
      <c r="F8607" t="s">
        <v>326</v>
      </c>
      <c r="I8607" t="s">
        <v>42</v>
      </c>
      <c r="J8607" t="str">
        <f>_xlfn.XLOOKUP(Table1_1[[#This Row],[Analyte]],[1]analyte_order!$B:$B,[1]analyte_order!$C:$C)</f>
        <v>914637-49-3</v>
      </c>
      <c r="K8607">
        <f>_xlfn.XLOOKUP(Table1_1[[#This Row],[CAS_rn]],[1]analyte_order!$C:$C,[1]analyte_order!$E:$E)</f>
        <v>39</v>
      </c>
      <c r="L8607" s="3">
        <v>0.308</v>
      </c>
    </row>
    <row r="8608" spans="1:12" x14ac:dyDescent="0.3">
      <c r="A8608" t="s">
        <v>356</v>
      </c>
      <c r="B8608" s="1">
        <v>44427</v>
      </c>
      <c r="C8608" s="1" t="str">
        <f t="shared" si="134"/>
        <v>21231</v>
      </c>
      <c r="D8608" t="s">
        <v>324</v>
      </c>
      <c r="E8608" t="s">
        <v>325</v>
      </c>
      <c r="F8608" t="s">
        <v>326</v>
      </c>
      <c r="I8608" t="s">
        <v>43</v>
      </c>
      <c r="J8608" t="str">
        <f>_xlfn.XLOOKUP(Table1_1[[#This Row],[Analyte]],[1]analyte_order!$B:$B,[1]analyte_order!$C:$C)</f>
        <v>812-70-4</v>
      </c>
      <c r="K8608">
        <f>_xlfn.XLOOKUP(Table1_1[[#This Row],[CAS_rn]],[1]analyte_order!$C:$C,[1]analyte_order!$E:$E)</f>
        <v>40</v>
      </c>
      <c r="L8608" s="3">
        <v>1.38</v>
      </c>
    </row>
    <row r="8609" spans="1:12" x14ac:dyDescent="0.3">
      <c r="A8609" t="s">
        <v>356</v>
      </c>
      <c r="B8609" s="1">
        <v>44427</v>
      </c>
      <c r="C8609" s="1" t="str">
        <f t="shared" si="134"/>
        <v>21231</v>
      </c>
      <c r="D8609" t="s">
        <v>324</v>
      </c>
      <c r="E8609" t="s">
        <v>325</v>
      </c>
      <c r="F8609" t="s">
        <v>326</v>
      </c>
      <c r="I8609" t="s">
        <v>44</v>
      </c>
      <c r="J8609" t="str">
        <f>_xlfn.XLOOKUP(Table1_1[[#This Row],[Analyte]],[1]analyte_order!$B:$B,[1]analyte_order!$C:$C)</f>
        <v>53826-12-3</v>
      </c>
      <c r="K8609">
        <f>_xlfn.XLOOKUP(Table1_1[[#This Row],[CAS_rn]],[1]analyte_order!$C:$C,[1]analyte_order!$E:$E)</f>
        <v>41</v>
      </c>
      <c r="L8609" s="3">
        <v>0.109</v>
      </c>
    </row>
    <row r="8610" spans="1:12" x14ac:dyDescent="0.3">
      <c r="A8610" t="s">
        <v>356</v>
      </c>
      <c r="B8610" s="1">
        <v>44427</v>
      </c>
      <c r="C8610" s="1" t="str">
        <f t="shared" si="134"/>
        <v>21231</v>
      </c>
      <c r="D8610" t="s">
        <v>324</v>
      </c>
      <c r="E8610" t="s">
        <v>325</v>
      </c>
      <c r="F8610" t="s">
        <v>326</v>
      </c>
      <c r="I8610" t="s">
        <v>45</v>
      </c>
      <c r="J8610" t="str">
        <f>_xlfn.XLOOKUP(Table1_1[[#This Row],[Analyte]],[1]analyte_order!$B:$B,[1]analyte_order!$C:$C)</f>
        <v>27854-31-5</v>
      </c>
      <c r="K8610">
        <f>_xlfn.XLOOKUP(Table1_1[[#This Row],[CAS_rn]],[1]analyte_order!$C:$C,[1]analyte_order!$E:$E)</f>
        <v>42</v>
      </c>
      <c r="L8610" s="3">
        <v>0.109</v>
      </c>
    </row>
    <row r="8611" spans="1:12" x14ac:dyDescent="0.3">
      <c r="A8611" t="s">
        <v>356</v>
      </c>
      <c r="B8611" s="1">
        <v>44427</v>
      </c>
      <c r="C8611" s="1" t="str">
        <f t="shared" si="134"/>
        <v>21231</v>
      </c>
      <c r="D8611" t="s">
        <v>324</v>
      </c>
      <c r="E8611" t="s">
        <v>325</v>
      </c>
      <c r="F8611" t="s">
        <v>326</v>
      </c>
      <c r="I8611" t="s">
        <v>46</v>
      </c>
      <c r="J8611" t="str">
        <f>_xlfn.XLOOKUP(Table1_1[[#This Row],[Analyte]],[1]analyte_order!$B:$B,[1]analyte_order!$C:$C)</f>
        <v>53826-13-4</v>
      </c>
      <c r="K8611">
        <f>_xlfn.XLOOKUP(Table1_1[[#This Row],[CAS_rn]],[1]analyte_order!$C:$C,[1]analyte_order!$E:$E)</f>
        <v>43</v>
      </c>
      <c r="L8611" s="3">
        <v>4.36E-2</v>
      </c>
    </row>
    <row r="8612" spans="1:12" x14ac:dyDescent="0.3">
      <c r="A8612" t="s">
        <v>356</v>
      </c>
      <c r="B8612" s="1">
        <v>44427</v>
      </c>
      <c r="C8612" s="1" t="str">
        <f t="shared" si="134"/>
        <v>21231</v>
      </c>
      <c r="D8612" t="s">
        <v>324</v>
      </c>
      <c r="E8612" t="s">
        <v>325</v>
      </c>
      <c r="F8612" t="s">
        <v>326</v>
      </c>
      <c r="I8612" t="s">
        <v>47</v>
      </c>
      <c r="J8612" t="str">
        <f>_xlfn.XLOOKUP(Table1_1[[#This Row],[Analyte]],[1]analyte_order!$B:$B,[1]analyte_order!$C:$C)</f>
        <v>161094-75-3</v>
      </c>
      <c r="K8612">
        <f>_xlfn.XLOOKUP(Table1_1[[#This Row],[CAS_rn]],[1]analyte_order!$C:$C,[1]analyte_order!$E:$E)</f>
        <v>44</v>
      </c>
      <c r="L8612" s="3">
        <v>4.36E-2</v>
      </c>
    </row>
    <row r="8613" spans="1:12" x14ac:dyDescent="0.3">
      <c r="A8613" t="s">
        <v>356</v>
      </c>
      <c r="B8613" s="1">
        <v>44427</v>
      </c>
      <c r="C8613" s="1" t="str">
        <f t="shared" si="134"/>
        <v>21231</v>
      </c>
      <c r="D8613" t="s">
        <v>324</v>
      </c>
      <c r="E8613" t="s">
        <v>325</v>
      </c>
      <c r="F8613" t="s">
        <v>326</v>
      </c>
      <c r="I8613" t="s">
        <v>48</v>
      </c>
      <c r="J8613" t="str">
        <f>_xlfn.XLOOKUP(Table1_1[[#This Row],[Analyte]],[1]analyte_order!$B:$B,[1]analyte_order!$C:$C)</f>
        <v>70887-84-2</v>
      </c>
      <c r="K8613">
        <f>_xlfn.XLOOKUP(Table1_1[[#This Row],[CAS_rn]],[1]analyte_order!$C:$C,[1]analyte_order!$E:$E)</f>
        <v>45</v>
      </c>
      <c r="L8613" s="3">
        <v>4.36E-2</v>
      </c>
    </row>
    <row r="8614" spans="1:12" x14ac:dyDescent="0.3">
      <c r="A8614" t="s">
        <v>356</v>
      </c>
      <c r="B8614" s="1">
        <v>44427</v>
      </c>
      <c r="C8614" s="1" t="str">
        <f t="shared" si="134"/>
        <v>21231</v>
      </c>
      <c r="D8614" t="s">
        <v>324</v>
      </c>
      <c r="E8614" t="s">
        <v>325</v>
      </c>
      <c r="F8614" t="s">
        <v>326</v>
      </c>
      <c r="I8614" t="s">
        <v>49</v>
      </c>
      <c r="J8614" t="str">
        <f>_xlfn.XLOOKUP(Table1_1[[#This Row],[Analyte]],[1]analyte_order!$B:$B,[1]analyte_order!$C:$C)</f>
        <v>57677-95-9</v>
      </c>
      <c r="K8614">
        <f>_xlfn.XLOOKUP(Table1_1[[#This Row],[CAS_rn]],[1]analyte_order!$C:$C,[1]analyte_order!$E:$E)</f>
        <v>46</v>
      </c>
      <c r="L8614" s="3">
        <v>0.109</v>
      </c>
    </row>
    <row r="8615" spans="1:12" x14ac:dyDescent="0.3">
      <c r="A8615" t="s">
        <v>356</v>
      </c>
      <c r="B8615" s="1">
        <v>44427</v>
      </c>
      <c r="C8615" s="1" t="str">
        <f t="shared" si="134"/>
        <v>21231</v>
      </c>
      <c r="D8615" t="s">
        <v>324</v>
      </c>
      <c r="E8615" t="s">
        <v>325</v>
      </c>
      <c r="F8615" t="s">
        <v>326</v>
      </c>
      <c r="I8615" t="s">
        <v>50</v>
      </c>
      <c r="J8615" t="str">
        <f>_xlfn.XLOOKUP(Table1_1[[#This Row],[Analyte]],[1]analyte_order!$B:$B,[1]analyte_order!$C:$C)</f>
        <v>30334-69-1</v>
      </c>
      <c r="K8615">
        <f>_xlfn.XLOOKUP(Table1_1[[#This Row],[CAS_rn]],[1]analyte_order!$C:$C,[1]analyte_order!$E:$E)</f>
        <v>51</v>
      </c>
      <c r="L8615" s="3">
        <v>4.1500000000000004</v>
      </c>
    </row>
    <row r="8616" spans="1:12" x14ac:dyDescent="0.3">
      <c r="A8616" t="s">
        <v>356</v>
      </c>
      <c r="B8616" s="1">
        <v>44427</v>
      </c>
      <c r="C8616" s="1" t="str">
        <f t="shared" si="134"/>
        <v>21231</v>
      </c>
      <c r="D8616" t="s">
        <v>324</v>
      </c>
      <c r="E8616" t="s">
        <v>325</v>
      </c>
      <c r="F8616" t="s">
        <v>326</v>
      </c>
      <c r="I8616" t="s">
        <v>51</v>
      </c>
      <c r="J8616" t="str">
        <f>_xlfn.XLOOKUP(Table1_1[[#This Row],[Analyte]],[1]analyte_order!$B:$B,[1]analyte_order!$C:$C)</f>
        <v>41997-13-1</v>
      </c>
      <c r="K8616">
        <f>_xlfn.XLOOKUP(Table1_1[[#This Row],[CAS_rn]],[1]analyte_order!$C:$C,[1]analyte_order!$E:$E)</f>
        <v>52</v>
      </c>
      <c r="L8616" s="3">
        <v>42.2</v>
      </c>
    </row>
    <row r="8617" spans="1:12" x14ac:dyDescent="0.3">
      <c r="A8617" t="s">
        <v>356</v>
      </c>
      <c r="B8617" s="1">
        <v>44427</v>
      </c>
      <c r="C8617" s="1" t="str">
        <f t="shared" si="134"/>
        <v>21231</v>
      </c>
      <c r="D8617" t="s">
        <v>324</v>
      </c>
      <c r="E8617" t="s">
        <v>325</v>
      </c>
      <c r="F8617" t="s">
        <v>326</v>
      </c>
      <c r="I8617" t="s">
        <v>52</v>
      </c>
      <c r="J8617" t="str">
        <f>_xlfn.XLOOKUP(Table1_1[[#This Row],[Analyte]],[1]analyte_order!$B:$B,[1]analyte_order!$C:$C)</f>
        <v>423-41-6</v>
      </c>
      <c r="K8617">
        <f>_xlfn.XLOOKUP(Table1_1[[#This Row],[CAS_rn]],[1]analyte_order!$C:$C,[1]analyte_order!$E:$E)</f>
        <v>53</v>
      </c>
      <c r="L8617" s="3">
        <v>0.109</v>
      </c>
    </row>
    <row r="8618" spans="1:12" x14ac:dyDescent="0.3">
      <c r="A8618" t="s">
        <v>356</v>
      </c>
      <c r="B8618" s="1">
        <v>44427</v>
      </c>
      <c r="C8618" s="1" t="str">
        <f t="shared" si="134"/>
        <v>21231</v>
      </c>
      <c r="D8618" t="s">
        <v>324</v>
      </c>
      <c r="E8618" t="s">
        <v>325</v>
      </c>
      <c r="F8618" t="s">
        <v>326</v>
      </c>
      <c r="I8618" t="s">
        <v>53</v>
      </c>
      <c r="J8618" t="str">
        <f>_xlfn.XLOOKUP(Table1_1[[#This Row],[Analyte]],[1]analyte_order!$B:$B,[1]analyte_order!$C:$C)</f>
        <v>777011-38-8</v>
      </c>
      <c r="K8618">
        <f>_xlfn.XLOOKUP(Table1_1[[#This Row],[CAS_rn]],[1]analyte_order!$C:$C,[1]analyte_order!$E:$E)</f>
        <v>54</v>
      </c>
      <c r="L8618" s="3">
        <v>2.2799999999999998</v>
      </c>
    </row>
    <row r="8619" spans="1:12" x14ac:dyDescent="0.3">
      <c r="A8619" t="s">
        <v>356</v>
      </c>
      <c r="B8619" s="1">
        <v>44427</v>
      </c>
      <c r="C8619" s="1" t="str">
        <f t="shared" si="134"/>
        <v>21231</v>
      </c>
      <c r="D8619" t="s">
        <v>324</v>
      </c>
      <c r="E8619" t="s">
        <v>325</v>
      </c>
      <c r="F8619" t="s">
        <v>326</v>
      </c>
      <c r="I8619" t="s">
        <v>54</v>
      </c>
      <c r="J8619" t="str">
        <f>_xlfn.XLOOKUP(Table1_1[[#This Row],[Analyte]],[1]analyte_order!$B:$B,[1]analyte_order!$C:$C)</f>
        <v>646-83-3</v>
      </c>
      <c r="K8619">
        <f>_xlfn.XLOOKUP(Table1_1[[#This Row],[CAS_rn]],[1]analyte_order!$C:$C,[1]analyte_order!$E:$E)</f>
        <v>55</v>
      </c>
      <c r="L8619" s="3">
        <v>0.218</v>
      </c>
    </row>
    <row r="8620" spans="1:12" x14ac:dyDescent="0.3">
      <c r="A8620" t="s">
        <v>356</v>
      </c>
      <c r="B8620" s="1">
        <v>44427</v>
      </c>
      <c r="C8620" s="1" t="str">
        <f t="shared" si="134"/>
        <v>21231</v>
      </c>
      <c r="D8620" t="s">
        <v>324</v>
      </c>
      <c r="E8620" t="s">
        <v>325</v>
      </c>
      <c r="F8620" t="s">
        <v>326</v>
      </c>
      <c r="I8620" t="s">
        <v>55</v>
      </c>
      <c r="J8620" t="str">
        <f>_xlfn.XLOOKUP(Table1_1[[#This Row],[Analyte]],[1]analyte_order!$B:$B,[1]analyte_order!$C:$C)</f>
        <v>678-41-1</v>
      </c>
      <c r="K8620">
        <f>_xlfn.XLOOKUP(Table1_1[[#This Row],[CAS_rn]],[1]analyte_order!$C:$C,[1]analyte_order!$E:$E)</f>
        <v>56</v>
      </c>
      <c r="L8620" s="3">
        <v>8.6999999999999994E-2</v>
      </c>
    </row>
    <row r="8621" spans="1:12" x14ac:dyDescent="0.3">
      <c r="A8621" t="s">
        <v>356</v>
      </c>
      <c r="B8621" s="1">
        <v>44427</v>
      </c>
      <c r="C8621" s="1" t="str">
        <f t="shared" si="134"/>
        <v>21231</v>
      </c>
      <c r="D8621" t="s">
        <v>324</v>
      </c>
      <c r="E8621" t="s">
        <v>325</v>
      </c>
      <c r="F8621" t="s">
        <v>326</v>
      </c>
      <c r="I8621" t="s">
        <v>56</v>
      </c>
      <c r="J8621" t="str">
        <f>_xlfn.XLOOKUP(Table1_1[[#This Row],[Analyte]],[1]analyte_order!$B:$B,[1]analyte_order!$C:$C)</f>
        <v>2965-52-8</v>
      </c>
      <c r="K8621">
        <f>_xlfn.XLOOKUP(Table1_1[[#This Row],[CAS_rn]],[1]analyte_order!$C:$C,[1]analyte_order!$E:$E)</f>
        <v>57</v>
      </c>
      <c r="L8621" s="3">
        <v>8.6999999999999994E-2</v>
      </c>
    </row>
    <row r="8622" spans="1:12" x14ac:dyDescent="0.3">
      <c r="A8622" t="s">
        <v>357</v>
      </c>
      <c r="B8622" s="1">
        <v>44427</v>
      </c>
      <c r="C8622" s="1" t="str">
        <f t="shared" si="134"/>
        <v>21231</v>
      </c>
      <c r="D8622" t="s">
        <v>324</v>
      </c>
      <c r="E8622" t="s">
        <v>325</v>
      </c>
      <c r="F8622" t="s">
        <v>326</v>
      </c>
      <c r="I8622" t="s">
        <v>7</v>
      </c>
      <c r="J8622" t="str">
        <f>_xlfn.XLOOKUP(Table1_1[[#This Row],[Analyte]],[1]analyte_order!$B:$B,[1]analyte_order!$C:$C)</f>
        <v>375-22-4</v>
      </c>
      <c r="K8622">
        <f>_xlfn.XLOOKUP(Table1_1[[#This Row],[CAS_rn]],[1]analyte_order!$C:$C,[1]analyte_order!$E:$E)</f>
        <v>1</v>
      </c>
      <c r="L8622" s="3">
        <v>4.2900000000000001E-2</v>
      </c>
    </row>
    <row r="8623" spans="1:12" x14ac:dyDescent="0.3">
      <c r="A8623" t="s">
        <v>357</v>
      </c>
      <c r="B8623" s="1">
        <v>44427</v>
      </c>
      <c r="C8623" s="1" t="str">
        <f t="shared" si="134"/>
        <v>21231</v>
      </c>
      <c r="D8623" t="s">
        <v>324</v>
      </c>
      <c r="E8623" t="s">
        <v>325</v>
      </c>
      <c r="F8623" t="s">
        <v>326</v>
      </c>
      <c r="I8623" t="s">
        <v>8</v>
      </c>
      <c r="J8623" t="str">
        <f>_xlfn.XLOOKUP(Table1_1[[#This Row],[Analyte]],[1]analyte_order!$B:$B,[1]analyte_order!$C:$C)</f>
        <v>2706-90-3</v>
      </c>
      <c r="K8623">
        <f>_xlfn.XLOOKUP(Table1_1[[#This Row],[CAS_rn]],[1]analyte_order!$C:$C,[1]analyte_order!$E:$E)</f>
        <v>2</v>
      </c>
      <c r="L8623" s="3">
        <v>4.2900000000000001E-2</v>
      </c>
    </row>
    <row r="8624" spans="1:12" x14ac:dyDescent="0.3">
      <c r="A8624" t="s">
        <v>357</v>
      </c>
      <c r="B8624" s="1">
        <v>44427</v>
      </c>
      <c r="C8624" s="1" t="str">
        <f t="shared" si="134"/>
        <v>21231</v>
      </c>
      <c r="D8624" t="s">
        <v>324</v>
      </c>
      <c r="E8624" t="s">
        <v>325</v>
      </c>
      <c r="F8624" t="s">
        <v>326</v>
      </c>
      <c r="I8624" t="s">
        <v>9</v>
      </c>
      <c r="J8624" t="str">
        <f>_xlfn.XLOOKUP(Table1_1[[#This Row],[Analyte]],[1]analyte_order!$B:$B,[1]analyte_order!$C:$C)</f>
        <v>307-24-4</v>
      </c>
      <c r="K8624">
        <f>_xlfn.XLOOKUP(Table1_1[[#This Row],[CAS_rn]],[1]analyte_order!$C:$C,[1]analyte_order!$E:$E)</f>
        <v>3</v>
      </c>
      <c r="L8624" s="3">
        <v>4.2900000000000001E-2</v>
      </c>
    </row>
    <row r="8625" spans="1:12" x14ac:dyDescent="0.3">
      <c r="A8625" t="s">
        <v>357</v>
      </c>
      <c r="B8625" s="1">
        <v>44427</v>
      </c>
      <c r="C8625" s="1" t="str">
        <f t="shared" si="134"/>
        <v>21231</v>
      </c>
      <c r="D8625" t="s">
        <v>324</v>
      </c>
      <c r="E8625" t="s">
        <v>325</v>
      </c>
      <c r="F8625" t="s">
        <v>326</v>
      </c>
      <c r="I8625" t="s">
        <v>10</v>
      </c>
      <c r="J8625" t="str">
        <f>_xlfn.XLOOKUP(Table1_1[[#This Row],[Analyte]],[1]analyte_order!$B:$B,[1]analyte_order!$C:$C)</f>
        <v>375-85-9</v>
      </c>
      <c r="K8625">
        <f>_xlfn.XLOOKUP(Table1_1[[#This Row],[CAS_rn]],[1]analyte_order!$C:$C,[1]analyte_order!$E:$E)</f>
        <v>4</v>
      </c>
      <c r="L8625" s="3">
        <v>8.5999999999999993E-2</v>
      </c>
    </row>
    <row r="8626" spans="1:12" x14ac:dyDescent="0.3">
      <c r="A8626" t="s">
        <v>357</v>
      </c>
      <c r="B8626" s="1">
        <v>44427</v>
      </c>
      <c r="C8626" s="1" t="str">
        <f t="shared" si="134"/>
        <v>21231</v>
      </c>
      <c r="D8626" t="s">
        <v>324</v>
      </c>
      <c r="E8626" t="s">
        <v>325</v>
      </c>
      <c r="F8626" t="s">
        <v>326</v>
      </c>
      <c r="I8626" t="s">
        <v>11</v>
      </c>
      <c r="J8626" t="str">
        <f>_xlfn.XLOOKUP(Table1_1[[#This Row],[Analyte]],[1]analyte_order!$B:$B,[1]analyte_order!$C:$C)</f>
        <v>335-67-1</v>
      </c>
      <c r="K8626">
        <f>_xlfn.XLOOKUP(Table1_1[[#This Row],[CAS_rn]],[1]analyte_order!$C:$C,[1]analyte_order!$E:$E)</f>
        <v>5</v>
      </c>
      <c r="L8626" s="3">
        <v>4.2900000000000001E-2</v>
      </c>
    </row>
    <row r="8627" spans="1:12" x14ac:dyDescent="0.3">
      <c r="A8627" t="s">
        <v>357</v>
      </c>
      <c r="B8627" s="1">
        <v>44427</v>
      </c>
      <c r="C8627" s="1" t="str">
        <f t="shared" si="134"/>
        <v>21231</v>
      </c>
      <c r="D8627" t="s">
        <v>324</v>
      </c>
      <c r="E8627" t="s">
        <v>325</v>
      </c>
      <c r="F8627" t="s">
        <v>326</v>
      </c>
      <c r="I8627" t="s">
        <v>12</v>
      </c>
      <c r="J8627" t="str">
        <f>_xlfn.XLOOKUP(Table1_1[[#This Row],[Analyte]],[1]analyte_order!$B:$B,[1]analyte_order!$C:$C)</f>
        <v>375-95-1</v>
      </c>
      <c r="K8627">
        <f>_xlfn.XLOOKUP(Table1_1[[#This Row],[CAS_rn]],[1]analyte_order!$C:$C,[1]analyte_order!$E:$E)</f>
        <v>6</v>
      </c>
      <c r="L8627" s="3">
        <v>0.316</v>
      </c>
    </row>
    <row r="8628" spans="1:12" x14ac:dyDescent="0.3">
      <c r="A8628" t="s">
        <v>357</v>
      </c>
      <c r="B8628" s="1">
        <v>44427</v>
      </c>
      <c r="C8628" s="1" t="str">
        <f t="shared" si="134"/>
        <v>21231</v>
      </c>
      <c r="D8628" t="s">
        <v>324</v>
      </c>
      <c r="E8628" t="s">
        <v>325</v>
      </c>
      <c r="F8628" t="s">
        <v>326</v>
      </c>
      <c r="I8628" t="s">
        <v>19</v>
      </c>
      <c r="J8628" t="str">
        <f>_xlfn.XLOOKUP(Table1_1[[#This Row],[Analyte]],[1]analyte_order!$B:$B,[1]analyte_order!$C:$C)</f>
        <v>335-76-2</v>
      </c>
      <c r="K8628">
        <f>_xlfn.XLOOKUP(Table1_1[[#This Row],[CAS_rn]],[1]analyte_order!$C:$C,[1]analyte_order!$E:$E)</f>
        <v>7</v>
      </c>
      <c r="L8628" s="3">
        <v>2.3199999999999998</v>
      </c>
    </row>
    <row r="8629" spans="1:12" x14ac:dyDescent="0.3">
      <c r="A8629" t="s">
        <v>357</v>
      </c>
      <c r="B8629" s="1">
        <v>44427</v>
      </c>
      <c r="C8629" s="1" t="str">
        <f t="shared" si="134"/>
        <v>21231</v>
      </c>
      <c r="D8629" t="s">
        <v>324</v>
      </c>
      <c r="E8629" t="s">
        <v>325</v>
      </c>
      <c r="F8629" t="s">
        <v>326</v>
      </c>
      <c r="I8629" t="s">
        <v>20</v>
      </c>
      <c r="J8629" t="str">
        <f>_xlfn.XLOOKUP(Table1_1[[#This Row],[Analyte]],[1]analyte_order!$B:$B,[1]analyte_order!$C:$C)</f>
        <v>2058-94-8</v>
      </c>
      <c r="K8629">
        <f>_xlfn.XLOOKUP(Table1_1[[#This Row],[CAS_rn]],[1]analyte_order!$C:$C,[1]analyte_order!$E:$E)</f>
        <v>8</v>
      </c>
      <c r="L8629" s="3">
        <v>4.8</v>
      </c>
    </row>
    <row r="8630" spans="1:12" x14ac:dyDescent="0.3">
      <c r="A8630" t="s">
        <v>357</v>
      </c>
      <c r="B8630" s="1">
        <v>44427</v>
      </c>
      <c r="C8630" s="1" t="str">
        <f t="shared" si="134"/>
        <v>21231</v>
      </c>
      <c r="D8630" t="s">
        <v>324</v>
      </c>
      <c r="E8630" t="s">
        <v>325</v>
      </c>
      <c r="F8630" t="s">
        <v>326</v>
      </c>
      <c r="I8630" t="s">
        <v>21</v>
      </c>
      <c r="J8630" t="str">
        <f>_xlfn.XLOOKUP(Table1_1[[#This Row],[Analyte]],[1]analyte_order!$B:$B,[1]analyte_order!$C:$C)</f>
        <v>307-55-1</v>
      </c>
      <c r="K8630">
        <f>_xlfn.XLOOKUP(Table1_1[[#This Row],[CAS_rn]],[1]analyte_order!$C:$C,[1]analyte_order!$E:$E)</f>
        <v>9</v>
      </c>
      <c r="L8630" s="3">
        <v>4.5999999999999996</v>
      </c>
    </row>
    <row r="8631" spans="1:12" x14ac:dyDescent="0.3">
      <c r="A8631" t="s">
        <v>357</v>
      </c>
      <c r="B8631" s="1">
        <v>44427</v>
      </c>
      <c r="C8631" s="1" t="str">
        <f t="shared" si="134"/>
        <v>21231</v>
      </c>
      <c r="D8631" t="s">
        <v>324</v>
      </c>
      <c r="E8631" t="s">
        <v>325</v>
      </c>
      <c r="F8631" t="s">
        <v>326</v>
      </c>
      <c r="I8631" t="s">
        <v>22</v>
      </c>
      <c r="J8631" t="str">
        <f>_xlfn.XLOOKUP(Table1_1[[#This Row],[Analyte]],[1]analyte_order!$B:$B,[1]analyte_order!$C:$C)</f>
        <v>72629-94-8</v>
      </c>
      <c r="K8631">
        <f>_xlfn.XLOOKUP(Table1_1[[#This Row],[CAS_rn]],[1]analyte_order!$C:$C,[1]analyte_order!$E:$E)</f>
        <v>10</v>
      </c>
      <c r="L8631" s="3">
        <v>2.71</v>
      </c>
    </row>
    <row r="8632" spans="1:12" x14ac:dyDescent="0.3">
      <c r="A8632" t="s">
        <v>357</v>
      </c>
      <c r="B8632" s="1">
        <v>44427</v>
      </c>
      <c r="C8632" s="1" t="str">
        <f t="shared" si="134"/>
        <v>21231</v>
      </c>
      <c r="D8632" t="s">
        <v>324</v>
      </c>
      <c r="E8632" t="s">
        <v>325</v>
      </c>
      <c r="F8632" t="s">
        <v>326</v>
      </c>
      <c r="I8632" t="s">
        <v>23</v>
      </c>
      <c r="J8632" t="str">
        <f>_xlfn.XLOOKUP(Table1_1[[#This Row],[Analyte]],[1]analyte_order!$B:$B,[1]analyte_order!$C:$C)</f>
        <v>376-06-7</v>
      </c>
      <c r="K8632">
        <f>_xlfn.XLOOKUP(Table1_1[[#This Row],[CAS_rn]],[1]analyte_order!$C:$C,[1]analyte_order!$E:$E)</f>
        <v>11</v>
      </c>
      <c r="L8632" s="3">
        <v>4.66</v>
      </c>
    </row>
    <row r="8633" spans="1:12" x14ac:dyDescent="0.3">
      <c r="A8633" t="s">
        <v>357</v>
      </c>
      <c r="B8633" s="1">
        <v>44427</v>
      </c>
      <c r="C8633" s="1" t="str">
        <f t="shared" si="134"/>
        <v>21231</v>
      </c>
      <c r="D8633" t="s">
        <v>324</v>
      </c>
      <c r="E8633" t="s">
        <v>325</v>
      </c>
      <c r="F8633" t="s">
        <v>326</v>
      </c>
      <c r="I8633" t="s">
        <v>24</v>
      </c>
      <c r="J8633" t="str">
        <f>_xlfn.XLOOKUP(Table1_1[[#This Row],[Analyte]],[1]analyte_order!$B:$B,[1]analyte_order!$C:$C)</f>
        <v>67905-19-5</v>
      </c>
      <c r="K8633">
        <f>_xlfn.XLOOKUP(Table1_1[[#This Row],[CAS_rn]],[1]analyte_order!$C:$C,[1]analyte_order!$E:$E)</f>
        <v>12</v>
      </c>
      <c r="L8633" s="3">
        <v>8.5999999999999993E-2</v>
      </c>
    </row>
    <row r="8634" spans="1:12" x14ac:dyDescent="0.3">
      <c r="A8634" t="s">
        <v>357</v>
      </c>
      <c r="B8634" s="1">
        <v>44427</v>
      </c>
      <c r="C8634" s="1" t="str">
        <f t="shared" si="134"/>
        <v>21231</v>
      </c>
      <c r="D8634" t="s">
        <v>324</v>
      </c>
      <c r="E8634" t="s">
        <v>325</v>
      </c>
      <c r="F8634" t="s">
        <v>326</v>
      </c>
      <c r="I8634" t="s">
        <v>13</v>
      </c>
      <c r="J8634" t="str">
        <f>_xlfn.XLOOKUP(Table1_1[[#This Row],[Analyte]],[1]analyte_order!$B:$B,[1]analyte_order!$C:$C)</f>
        <v>375-73-5</v>
      </c>
      <c r="K8634">
        <f>_xlfn.XLOOKUP(Table1_1[[#This Row],[CAS_rn]],[1]analyte_order!$C:$C,[1]analyte_order!$E:$E)</f>
        <v>14</v>
      </c>
      <c r="L8634" s="3">
        <v>4.2900000000000001E-2</v>
      </c>
    </row>
    <row r="8635" spans="1:12" x14ac:dyDescent="0.3">
      <c r="A8635" t="s">
        <v>357</v>
      </c>
      <c r="B8635" s="1">
        <v>44427</v>
      </c>
      <c r="C8635" s="1" t="str">
        <f t="shared" si="134"/>
        <v>21231</v>
      </c>
      <c r="D8635" t="s">
        <v>324</v>
      </c>
      <c r="E8635" t="s">
        <v>325</v>
      </c>
      <c r="F8635" t="s">
        <v>326</v>
      </c>
      <c r="I8635" t="s">
        <v>14</v>
      </c>
      <c r="J8635" t="str">
        <f>_xlfn.XLOOKUP(Table1_1[[#This Row],[Analyte]],[1]analyte_order!$B:$B,[1]analyte_order!$C:$C)</f>
        <v>2706-91-4</v>
      </c>
      <c r="K8635">
        <f>_xlfn.XLOOKUP(Table1_1[[#This Row],[CAS_rn]],[1]analyte_order!$C:$C,[1]analyte_order!$E:$E)</f>
        <v>15</v>
      </c>
      <c r="L8635" s="3">
        <v>0.2145</v>
      </c>
    </row>
    <row r="8636" spans="1:12" x14ac:dyDescent="0.3">
      <c r="A8636" t="s">
        <v>357</v>
      </c>
      <c r="B8636" s="1">
        <v>44427</v>
      </c>
      <c r="C8636" s="1" t="str">
        <f t="shared" si="134"/>
        <v>21231</v>
      </c>
      <c r="D8636" t="s">
        <v>324</v>
      </c>
      <c r="E8636" t="s">
        <v>325</v>
      </c>
      <c r="F8636" t="s">
        <v>326</v>
      </c>
      <c r="I8636" t="s">
        <v>15</v>
      </c>
      <c r="J8636" t="str">
        <f>_xlfn.XLOOKUP(Table1_1[[#This Row],[Analyte]],[1]analyte_order!$B:$B,[1]analyte_order!$C:$C)</f>
        <v>355-46-4</v>
      </c>
      <c r="K8636">
        <f>_xlfn.XLOOKUP(Table1_1[[#This Row],[CAS_rn]],[1]analyte_order!$C:$C,[1]analyte_order!$E:$E)</f>
        <v>16</v>
      </c>
      <c r="L8636" s="3">
        <v>12.4</v>
      </c>
    </row>
    <row r="8637" spans="1:12" x14ac:dyDescent="0.3">
      <c r="A8637" t="s">
        <v>357</v>
      </c>
      <c r="B8637" s="1">
        <v>44427</v>
      </c>
      <c r="C8637" s="1" t="str">
        <f t="shared" si="134"/>
        <v>21231</v>
      </c>
      <c r="D8637" t="s">
        <v>324</v>
      </c>
      <c r="E8637" t="s">
        <v>325</v>
      </c>
      <c r="F8637" t="s">
        <v>326</v>
      </c>
      <c r="I8637" t="s">
        <v>16</v>
      </c>
      <c r="J8637" t="str">
        <f>_xlfn.XLOOKUP(Table1_1[[#This Row],[Analyte]],[1]analyte_order!$B:$B,[1]analyte_order!$C:$C)</f>
        <v>375-92-8</v>
      </c>
      <c r="K8637">
        <f>_xlfn.XLOOKUP(Table1_1[[#This Row],[CAS_rn]],[1]analyte_order!$C:$C,[1]analyte_order!$E:$E)</f>
        <v>17</v>
      </c>
      <c r="L8637" s="3">
        <v>2.5299999999999998</v>
      </c>
    </row>
    <row r="8638" spans="1:12" x14ac:dyDescent="0.3">
      <c r="A8638" t="s">
        <v>357</v>
      </c>
      <c r="B8638" s="1">
        <v>44427</v>
      </c>
      <c r="C8638" s="1" t="str">
        <f t="shared" si="134"/>
        <v>21231</v>
      </c>
      <c r="D8638" t="s">
        <v>324</v>
      </c>
      <c r="E8638" t="s">
        <v>325</v>
      </c>
      <c r="F8638" t="s">
        <v>326</v>
      </c>
      <c r="I8638" t="s">
        <v>17</v>
      </c>
      <c r="J8638" t="str">
        <f>_xlfn.XLOOKUP(Table1_1[[#This Row],[Analyte]],[1]analyte_order!$B:$B,[1]analyte_order!$C:$C)</f>
        <v>1763-23-1</v>
      </c>
      <c r="K8638">
        <f>_xlfn.XLOOKUP(Table1_1[[#This Row],[CAS_rn]],[1]analyte_order!$C:$C,[1]analyte_order!$E:$E)</f>
        <v>18</v>
      </c>
      <c r="L8638" s="3">
        <v>1140</v>
      </c>
    </row>
    <row r="8639" spans="1:12" x14ac:dyDescent="0.3">
      <c r="A8639" t="s">
        <v>357</v>
      </c>
      <c r="B8639" s="1">
        <v>44427</v>
      </c>
      <c r="C8639" s="1" t="str">
        <f t="shared" si="134"/>
        <v>21231</v>
      </c>
      <c r="D8639" t="s">
        <v>324</v>
      </c>
      <c r="E8639" t="s">
        <v>325</v>
      </c>
      <c r="F8639" t="s">
        <v>326</v>
      </c>
      <c r="I8639" t="s">
        <v>25</v>
      </c>
      <c r="J8639" t="str">
        <f>_xlfn.XLOOKUP(Table1_1[[#This Row],[Analyte]],[1]analyte_order!$B:$B,[1]analyte_order!$C:$C)</f>
        <v>68259-12-1</v>
      </c>
      <c r="K8639">
        <f>_xlfn.XLOOKUP(Table1_1[[#This Row],[CAS_rn]],[1]analyte_order!$C:$C,[1]analyte_order!$E:$E)</f>
        <v>19</v>
      </c>
      <c r="L8639" s="3">
        <v>8.2899999999999991</v>
      </c>
    </row>
    <row r="8640" spans="1:12" x14ac:dyDescent="0.3">
      <c r="A8640" t="s">
        <v>357</v>
      </c>
      <c r="B8640" s="1">
        <v>44427</v>
      </c>
      <c r="C8640" s="1" t="str">
        <f t="shared" si="134"/>
        <v>21231</v>
      </c>
      <c r="D8640" t="s">
        <v>324</v>
      </c>
      <c r="E8640" t="s">
        <v>325</v>
      </c>
      <c r="F8640" t="s">
        <v>326</v>
      </c>
      <c r="I8640" t="s">
        <v>26</v>
      </c>
      <c r="J8640" t="str">
        <f>_xlfn.XLOOKUP(Table1_1[[#This Row],[Analyte]],[1]analyte_order!$B:$B,[1]analyte_order!$C:$C)</f>
        <v>335-77-3</v>
      </c>
      <c r="K8640">
        <f>_xlfn.XLOOKUP(Table1_1[[#This Row],[CAS_rn]],[1]analyte_order!$C:$C,[1]analyte_order!$E:$E)</f>
        <v>20</v>
      </c>
      <c r="L8640" s="3">
        <v>9.34</v>
      </c>
    </row>
    <row r="8641" spans="1:12" x14ac:dyDescent="0.3">
      <c r="A8641" t="s">
        <v>357</v>
      </c>
      <c r="B8641" s="1">
        <v>44427</v>
      </c>
      <c r="C8641" s="1" t="str">
        <f t="shared" si="134"/>
        <v>21231</v>
      </c>
      <c r="D8641" t="s">
        <v>324</v>
      </c>
      <c r="E8641" t="s">
        <v>325</v>
      </c>
      <c r="F8641" t="s">
        <v>326</v>
      </c>
      <c r="I8641" t="s">
        <v>27</v>
      </c>
      <c r="J8641" t="str">
        <f>_xlfn.XLOOKUP(Table1_1[[#This Row],[Analyte]],[1]analyte_order!$B:$B,[1]analyte_order!$C:$C)</f>
        <v>79780-39-5</v>
      </c>
      <c r="K8641">
        <f>_xlfn.XLOOKUP(Table1_1[[#This Row],[CAS_rn]],[1]analyte_order!$C:$C,[1]analyte_order!$E:$E)</f>
        <v>21</v>
      </c>
      <c r="L8641" s="3">
        <v>2.27</v>
      </c>
    </row>
    <row r="8642" spans="1:12" x14ac:dyDescent="0.3">
      <c r="A8642" t="s">
        <v>357</v>
      </c>
      <c r="B8642" s="1">
        <v>44427</v>
      </c>
      <c r="C8642" s="1" t="str">
        <f t="shared" ref="C8642:C8705" si="135">TEXT(B8642,"yy")&amp;TEXT((B8642-DATEVALUE("1/1/"&amp;TEXT(B8642,"yy"))+1),"000")</f>
        <v>21231</v>
      </c>
      <c r="D8642" t="s">
        <v>324</v>
      </c>
      <c r="E8642" t="s">
        <v>325</v>
      </c>
      <c r="F8642" t="s">
        <v>326</v>
      </c>
      <c r="I8642" t="s">
        <v>28</v>
      </c>
      <c r="J8642" t="str">
        <f>_xlfn.XLOOKUP(Table1_1[[#This Row],[Analyte]],[1]analyte_order!$B:$B,[1]analyte_order!$C:$C)</f>
        <v>757124-72-4</v>
      </c>
      <c r="K8642">
        <f>_xlfn.XLOOKUP(Table1_1[[#This Row],[CAS_rn]],[1]analyte_order!$C:$C,[1]analyte_order!$E:$E)</f>
        <v>22</v>
      </c>
      <c r="L8642" s="3">
        <v>0.107</v>
      </c>
    </row>
    <row r="8643" spans="1:12" x14ac:dyDescent="0.3">
      <c r="A8643" t="s">
        <v>357</v>
      </c>
      <c r="B8643" s="1">
        <v>44427</v>
      </c>
      <c r="C8643" s="1" t="str">
        <f t="shared" si="135"/>
        <v>21231</v>
      </c>
      <c r="D8643" t="s">
        <v>324</v>
      </c>
      <c r="E8643" t="s">
        <v>325</v>
      </c>
      <c r="F8643" t="s">
        <v>326</v>
      </c>
      <c r="I8643" t="s">
        <v>18</v>
      </c>
      <c r="J8643" t="str">
        <f>_xlfn.XLOOKUP(Table1_1[[#This Row],[Analyte]],[1]analyte_order!$B:$B,[1]analyte_order!$C:$C)</f>
        <v>27619-97-2</v>
      </c>
      <c r="K8643">
        <f>_xlfn.XLOOKUP(Table1_1[[#This Row],[CAS_rn]],[1]analyte_order!$C:$C,[1]analyte_order!$E:$E)</f>
        <v>23</v>
      </c>
      <c r="L8643" s="3">
        <v>4.2900000000000001E-2</v>
      </c>
    </row>
    <row r="8644" spans="1:12" x14ac:dyDescent="0.3">
      <c r="A8644" t="s">
        <v>357</v>
      </c>
      <c r="B8644" s="1">
        <v>44427</v>
      </c>
      <c r="C8644" s="1" t="str">
        <f t="shared" si="135"/>
        <v>21231</v>
      </c>
      <c r="D8644" t="s">
        <v>324</v>
      </c>
      <c r="E8644" t="s">
        <v>325</v>
      </c>
      <c r="F8644" t="s">
        <v>326</v>
      </c>
      <c r="I8644" t="s">
        <v>29</v>
      </c>
      <c r="J8644" t="str">
        <f>_xlfn.XLOOKUP(Table1_1[[#This Row],[Analyte]],[1]analyte_order!$B:$B,[1]analyte_order!$C:$C)</f>
        <v>39108-34-4</v>
      </c>
      <c r="K8644">
        <f>_xlfn.XLOOKUP(Table1_1[[#This Row],[CAS_rn]],[1]analyte_order!$C:$C,[1]analyte_order!$E:$E)</f>
        <v>24</v>
      </c>
      <c r="L8644" s="3">
        <v>2.2999999999999998</v>
      </c>
    </row>
    <row r="8645" spans="1:12" x14ac:dyDescent="0.3">
      <c r="A8645" t="s">
        <v>357</v>
      </c>
      <c r="B8645" s="1">
        <v>44427</v>
      </c>
      <c r="C8645" s="1" t="str">
        <f t="shared" si="135"/>
        <v>21231</v>
      </c>
      <c r="D8645" t="s">
        <v>324</v>
      </c>
      <c r="E8645" t="s">
        <v>325</v>
      </c>
      <c r="F8645" t="s">
        <v>326</v>
      </c>
      <c r="I8645" t="s">
        <v>30</v>
      </c>
      <c r="J8645" t="str">
        <f>_xlfn.XLOOKUP(Table1_1[[#This Row],[Analyte]],[1]analyte_order!$B:$B,[1]analyte_order!$C:$C)</f>
        <v>120226-60-0</v>
      </c>
      <c r="K8645">
        <f>_xlfn.XLOOKUP(Table1_1[[#This Row],[CAS_rn]],[1]analyte_order!$C:$C,[1]analyte_order!$E:$E)</f>
        <v>25</v>
      </c>
      <c r="L8645" s="3">
        <v>1.81</v>
      </c>
    </row>
    <row r="8646" spans="1:12" x14ac:dyDescent="0.3">
      <c r="A8646" t="s">
        <v>357</v>
      </c>
      <c r="B8646" s="1">
        <v>44427</v>
      </c>
      <c r="C8646" s="1" t="str">
        <f t="shared" si="135"/>
        <v>21231</v>
      </c>
      <c r="D8646" t="s">
        <v>324</v>
      </c>
      <c r="E8646" t="s">
        <v>325</v>
      </c>
      <c r="F8646" t="s">
        <v>326</v>
      </c>
      <c r="I8646" t="s">
        <v>31</v>
      </c>
      <c r="J8646" t="str">
        <f>_xlfn.XLOOKUP(Table1_1[[#This Row],[Analyte]],[1]analyte_order!$B:$B,[1]analyte_order!$C:$C)</f>
        <v>2355-31-9</v>
      </c>
      <c r="K8646">
        <f>_xlfn.XLOOKUP(Table1_1[[#This Row],[CAS_rn]],[1]analyte_order!$C:$C,[1]analyte_order!$E:$E)</f>
        <v>26</v>
      </c>
      <c r="L8646" s="3">
        <v>4.2900000000000001E-2</v>
      </c>
    </row>
    <row r="8647" spans="1:12" x14ac:dyDescent="0.3">
      <c r="A8647" t="s">
        <v>357</v>
      </c>
      <c r="B8647" s="1">
        <v>44427</v>
      </c>
      <c r="C8647" s="1" t="str">
        <f t="shared" si="135"/>
        <v>21231</v>
      </c>
      <c r="D8647" t="s">
        <v>324</v>
      </c>
      <c r="E8647" t="s">
        <v>325</v>
      </c>
      <c r="F8647" t="s">
        <v>326</v>
      </c>
      <c r="I8647" t="s">
        <v>32</v>
      </c>
      <c r="J8647" t="str">
        <f>_xlfn.XLOOKUP(Table1_1[[#This Row],[Analyte]],[1]analyte_order!$B:$B,[1]analyte_order!$C:$C)</f>
        <v>2991-50-6</v>
      </c>
      <c r="K8647">
        <f>_xlfn.XLOOKUP(Table1_1[[#This Row],[CAS_rn]],[1]analyte_order!$C:$C,[1]analyte_order!$E:$E)</f>
        <v>27</v>
      </c>
      <c r="L8647" s="3">
        <v>4.2900000000000001E-2</v>
      </c>
    </row>
    <row r="8648" spans="1:12" x14ac:dyDescent="0.3">
      <c r="A8648" t="s">
        <v>357</v>
      </c>
      <c r="B8648" s="1">
        <v>44427</v>
      </c>
      <c r="C8648" s="1" t="str">
        <f t="shared" si="135"/>
        <v>21231</v>
      </c>
      <c r="D8648" t="s">
        <v>324</v>
      </c>
      <c r="E8648" t="s">
        <v>325</v>
      </c>
      <c r="F8648" t="s">
        <v>326</v>
      </c>
      <c r="I8648" t="s">
        <v>33</v>
      </c>
      <c r="J8648" t="str">
        <f>_xlfn.XLOOKUP(Table1_1[[#This Row],[Analyte]],[1]analyte_order!$B:$B,[1]analyte_order!$C:$C)</f>
        <v>754-91-6</v>
      </c>
      <c r="K8648">
        <f>_xlfn.XLOOKUP(Table1_1[[#This Row],[CAS_rn]],[1]analyte_order!$C:$C,[1]analyte_order!$E:$E)</f>
        <v>28</v>
      </c>
      <c r="L8648" s="3">
        <v>4.51</v>
      </c>
    </row>
    <row r="8649" spans="1:12" x14ac:dyDescent="0.3">
      <c r="A8649" t="s">
        <v>357</v>
      </c>
      <c r="B8649" s="1">
        <v>44427</v>
      </c>
      <c r="C8649" s="1" t="str">
        <f t="shared" si="135"/>
        <v>21231</v>
      </c>
      <c r="D8649" t="s">
        <v>324</v>
      </c>
      <c r="E8649" t="s">
        <v>325</v>
      </c>
      <c r="F8649" t="s">
        <v>326</v>
      </c>
      <c r="I8649" t="s">
        <v>34</v>
      </c>
      <c r="J8649" t="str">
        <f>_xlfn.XLOOKUP(Table1_1[[#This Row],[Analyte]],[1]analyte_order!$B:$B,[1]analyte_order!$C:$C)</f>
        <v>2806-24-8</v>
      </c>
      <c r="K8649">
        <f>_xlfn.XLOOKUP(Table1_1[[#This Row],[CAS_rn]],[1]analyte_order!$C:$C,[1]analyte_order!$E:$E)</f>
        <v>29</v>
      </c>
      <c r="L8649" s="3">
        <v>4.2900000000000001E-2</v>
      </c>
    </row>
    <row r="8650" spans="1:12" x14ac:dyDescent="0.3">
      <c r="A8650" t="s">
        <v>357</v>
      </c>
      <c r="B8650" s="1">
        <v>44427</v>
      </c>
      <c r="C8650" s="1" t="str">
        <f t="shared" si="135"/>
        <v>21231</v>
      </c>
      <c r="D8650" t="s">
        <v>324</v>
      </c>
      <c r="E8650" t="s">
        <v>325</v>
      </c>
      <c r="F8650" t="s">
        <v>326</v>
      </c>
      <c r="I8650" t="s">
        <v>35</v>
      </c>
      <c r="J8650" t="str">
        <f>_xlfn.XLOOKUP(Table1_1[[#This Row],[Analyte]],[1]analyte_order!$B:$B,[1]analyte_order!$C:$C)</f>
        <v>31506-32-8</v>
      </c>
      <c r="K8650">
        <f>_xlfn.XLOOKUP(Table1_1[[#This Row],[CAS_rn]],[1]analyte_order!$C:$C,[1]analyte_order!$E:$E)</f>
        <v>30</v>
      </c>
      <c r="L8650" s="3">
        <v>4.2900000000000001E-2</v>
      </c>
    </row>
    <row r="8651" spans="1:12" x14ac:dyDescent="0.3">
      <c r="A8651" t="s">
        <v>357</v>
      </c>
      <c r="B8651" s="1">
        <v>44427</v>
      </c>
      <c r="C8651" s="1" t="str">
        <f t="shared" si="135"/>
        <v>21231</v>
      </c>
      <c r="D8651" t="s">
        <v>324</v>
      </c>
      <c r="E8651" t="s">
        <v>325</v>
      </c>
      <c r="F8651" t="s">
        <v>326</v>
      </c>
      <c r="I8651" t="s">
        <v>36</v>
      </c>
      <c r="J8651" t="str">
        <f>_xlfn.XLOOKUP(Table1_1[[#This Row],[Analyte]],[1]analyte_order!$B:$B,[1]analyte_order!$C:$C)</f>
        <v>4151-50-2</v>
      </c>
      <c r="K8651">
        <f>_xlfn.XLOOKUP(Table1_1[[#This Row],[CAS_rn]],[1]analyte_order!$C:$C,[1]analyte_order!$E:$E)</f>
        <v>31</v>
      </c>
      <c r="L8651" s="3">
        <v>4.2900000000000001E-2</v>
      </c>
    </row>
    <row r="8652" spans="1:12" x14ac:dyDescent="0.3">
      <c r="A8652" t="s">
        <v>357</v>
      </c>
      <c r="B8652" s="1">
        <v>44427</v>
      </c>
      <c r="C8652" s="1" t="str">
        <f t="shared" si="135"/>
        <v>21231</v>
      </c>
      <c r="D8652" t="s">
        <v>324</v>
      </c>
      <c r="E8652" t="s">
        <v>325</v>
      </c>
      <c r="F8652" t="s">
        <v>326</v>
      </c>
      <c r="I8652" t="s">
        <v>37</v>
      </c>
      <c r="J8652" t="str">
        <f>_xlfn.XLOOKUP(Table1_1[[#This Row],[Analyte]],[1]analyte_order!$B:$B,[1]analyte_order!$C:$C)</f>
        <v>13252-13-6</v>
      </c>
      <c r="K8652">
        <f>_xlfn.XLOOKUP(Table1_1[[#This Row],[CAS_rn]],[1]analyte_order!$C:$C,[1]analyte_order!$E:$E)</f>
        <v>34</v>
      </c>
      <c r="L8652" s="3">
        <v>4.2900000000000001E-2</v>
      </c>
    </row>
    <row r="8653" spans="1:12" x14ac:dyDescent="0.3">
      <c r="A8653" t="s">
        <v>357</v>
      </c>
      <c r="B8653" s="1">
        <v>44427</v>
      </c>
      <c r="C8653" s="1" t="str">
        <f t="shared" si="135"/>
        <v>21231</v>
      </c>
      <c r="D8653" t="s">
        <v>324</v>
      </c>
      <c r="E8653" t="s">
        <v>325</v>
      </c>
      <c r="F8653" t="s">
        <v>326</v>
      </c>
      <c r="I8653" t="s">
        <v>38</v>
      </c>
      <c r="J8653" t="str">
        <f>_xlfn.XLOOKUP(Table1_1[[#This Row],[Analyte]],[1]analyte_order!$B:$B,[1]analyte_order!$C:$C)</f>
        <v>919005-14-4</v>
      </c>
      <c r="K8653">
        <f>_xlfn.XLOOKUP(Table1_1[[#This Row],[CAS_rn]],[1]analyte_order!$C:$C,[1]analyte_order!$E:$E)</f>
        <v>35</v>
      </c>
      <c r="L8653" s="3">
        <v>4.2900000000000001E-2</v>
      </c>
    </row>
    <row r="8654" spans="1:12" x14ac:dyDescent="0.3">
      <c r="A8654" t="s">
        <v>357</v>
      </c>
      <c r="B8654" s="1">
        <v>44427</v>
      </c>
      <c r="C8654" s="1" t="str">
        <f t="shared" si="135"/>
        <v>21231</v>
      </c>
      <c r="D8654" t="s">
        <v>324</v>
      </c>
      <c r="E8654" t="s">
        <v>325</v>
      </c>
      <c r="F8654" t="s">
        <v>326</v>
      </c>
      <c r="I8654" t="s">
        <v>39</v>
      </c>
      <c r="J8654" t="str">
        <f>_xlfn.XLOOKUP(Table1_1[[#This Row],[Analyte]],[1]analyte_order!$B:$B,[1]analyte_order!$C:$C)</f>
        <v>756426-58-1</v>
      </c>
      <c r="K8654">
        <f>_xlfn.XLOOKUP(Table1_1[[#This Row],[CAS_rn]],[1]analyte_order!$C:$C,[1]analyte_order!$E:$E)</f>
        <v>36</v>
      </c>
      <c r="L8654" s="3">
        <v>4.2900000000000001E-2</v>
      </c>
    </row>
    <row r="8655" spans="1:12" x14ac:dyDescent="0.3">
      <c r="A8655" t="s">
        <v>357</v>
      </c>
      <c r="B8655" s="1">
        <v>44427</v>
      </c>
      <c r="C8655" s="1" t="str">
        <f t="shared" si="135"/>
        <v>21231</v>
      </c>
      <c r="D8655" t="s">
        <v>324</v>
      </c>
      <c r="E8655" t="s">
        <v>325</v>
      </c>
      <c r="F8655" t="s">
        <v>326</v>
      </c>
      <c r="I8655" t="s">
        <v>40</v>
      </c>
      <c r="J8655" t="str">
        <f>_xlfn.XLOOKUP(Table1_1[[#This Row],[Analyte]],[1]analyte_order!$B:$B,[1]analyte_order!$C:$C)</f>
        <v>763051-92-9</v>
      </c>
      <c r="K8655">
        <f>_xlfn.XLOOKUP(Table1_1[[#This Row],[CAS_rn]],[1]analyte_order!$C:$C,[1]analyte_order!$E:$E)</f>
        <v>37</v>
      </c>
      <c r="L8655" s="3">
        <v>4.2900000000000001E-2</v>
      </c>
    </row>
    <row r="8656" spans="1:12" x14ac:dyDescent="0.3">
      <c r="A8656" t="s">
        <v>357</v>
      </c>
      <c r="B8656" s="1">
        <v>44427</v>
      </c>
      <c r="C8656" s="1" t="str">
        <f t="shared" si="135"/>
        <v>21231</v>
      </c>
      <c r="D8656" t="s">
        <v>324</v>
      </c>
      <c r="E8656" t="s">
        <v>325</v>
      </c>
      <c r="F8656" t="s">
        <v>326</v>
      </c>
      <c r="I8656" t="s">
        <v>41</v>
      </c>
      <c r="J8656" t="str">
        <f>_xlfn.XLOOKUP(Table1_1[[#This Row],[Analyte]],[1]analyte_order!$B:$B,[1]analyte_order!$C:$C)</f>
        <v>356-02-5</v>
      </c>
      <c r="K8656">
        <f>_xlfn.XLOOKUP(Table1_1[[#This Row],[CAS_rn]],[1]analyte_order!$C:$C,[1]analyte_order!$E:$E)</f>
        <v>38</v>
      </c>
      <c r="L8656" s="3">
        <v>0.42899999999999999</v>
      </c>
    </row>
    <row r="8657" spans="1:12" x14ac:dyDescent="0.3">
      <c r="A8657" t="s">
        <v>357</v>
      </c>
      <c r="B8657" s="1">
        <v>44427</v>
      </c>
      <c r="C8657" s="1" t="str">
        <f t="shared" si="135"/>
        <v>21231</v>
      </c>
      <c r="D8657" t="s">
        <v>324</v>
      </c>
      <c r="E8657" t="s">
        <v>325</v>
      </c>
      <c r="F8657" t="s">
        <v>326</v>
      </c>
      <c r="I8657" t="s">
        <v>42</v>
      </c>
      <c r="J8657" t="str">
        <f>_xlfn.XLOOKUP(Table1_1[[#This Row],[Analyte]],[1]analyte_order!$B:$B,[1]analyte_order!$C:$C)</f>
        <v>914637-49-3</v>
      </c>
      <c r="K8657">
        <f>_xlfn.XLOOKUP(Table1_1[[#This Row],[CAS_rn]],[1]analyte_order!$C:$C,[1]analyte_order!$E:$E)</f>
        <v>39</v>
      </c>
      <c r="L8657" s="3">
        <v>0.90500000000000003</v>
      </c>
    </row>
    <row r="8658" spans="1:12" x14ac:dyDescent="0.3">
      <c r="A8658" t="s">
        <v>357</v>
      </c>
      <c r="B8658" s="1">
        <v>44427</v>
      </c>
      <c r="C8658" s="1" t="str">
        <f t="shared" si="135"/>
        <v>21231</v>
      </c>
      <c r="D8658" t="s">
        <v>324</v>
      </c>
      <c r="E8658" t="s">
        <v>325</v>
      </c>
      <c r="F8658" t="s">
        <v>326</v>
      </c>
      <c r="I8658" t="s">
        <v>43</v>
      </c>
      <c r="J8658" t="str">
        <f>_xlfn.XLOOKUP(Table1_1[[#This Row],[Analyte]],[1]analyte_order!$B:$B,[1]analyte_order!$C:$C)</f>
        <v>812-70-4</v>
      </c>
      <c r="K8658">
        <f>_xlfn.XLOOKUP(Table1_1[[#This Row],[CAS_rn]],[1]analyte_order!$C:$C,[1]analyte_order!$E:$E)</f>
        <v>40</v>
      </c>
      <c r="L8658" s="3">
        <v>1.89</v>
      </c>
    </row>
    <row r="8659" spans="1:12" x14ac:dyDescent="0.3">
      <c r="A8659" t="s">
        <v>357</v>
      </c>
      <c r="B8659" s="1">
        <v>44427</v>
      </c>
      <c r="C8659" s="1" t="str">
        <f t="shared" si="135"/>
        <v>21231</v>
      </c>
      <c r="D8659" t="s">
        <v>324</v>
      </c>
      <c r="E8659" t="s">
        <v>325</v>
      </c>
      <c r="F8659" t="s">
        <v>326</v>
      </c>
      <c r="I8659" t="s">
        <v>44</v>
      </c>
      <c r="J8659" t="str">
        <f>_xlfn.XLOOKUP(Table1_1[[#This Row],[Analyte]],[1]analyte_order!$B:$B,[1]analyte_order!$C:$C)</f>
        <v>53826-12-3</v>
      </c>
      <c r="K8659">
        <f>_xlfn.XLOOKUP(Table1_1[[#This Row],[CAS_rn]],[1]analyte_order!$C:$C,[1]analyte_order!$E:$E)</f>
        <v>41</v>
      </c>
      <c r="L8659" s="3">
        <v>0.107</v>
      </c>
    </row>
    <row r="8660" spans="1:12" x14ac:dyDescent="0.3">
      <c r="A8660" t="s">
        <v>357</v>
      </c>
      <c r="B8660" s="1">
        <v>44427</v>
      </c>
      <c r="C8660" s="1" t="str">
        <f t="shared" si="135"/>
        <v>21231</v>
      </c>
      <c r="D8660" t="s">
        <v>324</v>
      </c>
      <c r="E8660" t="s">
        <v>325</v>
      </c>
      <c r="F8660" t="s">
        <v>326</v>
      </c>
      <c r="I8660" t="s">
        <v>45</v>
      </c>
      <c r="J8660" t="str">
        <f>_xlfn.XLOOKUP(Table1_1[[#This Row],[Analyte]],[1]analyte_order!$B:$B,[1]analyte_order!$C:$C)</f>
        <v>27854-31-5</v>
      </c>
      <c r="K8660">
        <f>_xlfn.XLOOKUP(Table1_1[[#This Row],[CAS_rn]],[1]analyte_order!$C:$C,[1]analyte_order!$E:$E)</f>
        <v>42</v>
      </c>
      <c r="L8660" s="3">
        <v>0.107</v>
      </c>
    </row>
    <row r="8661" spans="1:12" x14ac:dyDescent="0.3">
      <c r="A8661" t="s">
        <v>357</v>
      </c>
      <c r="B8661" s="1">
        <v>44427</v>
      </c>
      <c r="C8661" s="1" t="str">
        <f t="shared" si="135"/>
        <v>21231</v>
      </c>
      <c r="D8661" t="s">
        <v>324</v>
      </c>
      <c r="E8661" t="s">
        <v>325</v>
      </c>
      <c r="F8661" t="s">
        <v>326</v>
      </c>
      <c r="I8661" t="s">
        <v>46</v>
      </c>
      <c r="J8661" t="str">
        <f>_xlfn.XLOOKUP(Table1_1[[#This Row],[Analyte]],[1]analyte_order!$B:$B,[1]analyte_order!$C:$C)</f>
        <v>53826-13-4</v>
      </c>
      <c r="K8661">
        <f>_xlfn.XLOOKUP(Table1_1[[#This Row],[CAS_rn]],[1]analyte_order!$C:$C,[1]analyte_order!$E:$E)</f>
        <v>43</v>
      </c>
      <c r="L8661" s="3">
        <v>4.2900000000000001E-2</v>
      </c>
    </row>
    <row r="8662" spans="1:12" x14ac:dyDescent="0.3">
      <c r="A8662" t="s">
        <v>357</v>
      </c>
      <c r="B8662" s="1">
        <v>44427</v>
      </c>
      <c r="C8662" s="1" t="str">
        <f t="shared" si="135"/>
        <v>21231</v>
      </c>
      <c r="D8662" t="s">
        <v>324</v>
      </c>
      <c r="E8662" t="s">
        <v>325</v>
      </c>
      <c r="F8662" t="s">
        <v>326</v>
      </c>
      <c r="I8662" t="s">
        <v>47</v>
      </c>
      <c r="J8662" t="str">
        <f>_xlfn.XLOOKUP(Table1_1[[#This Row],[Analyte]],[1]analyte_order!$B:$B,[1]analyte_order!$C:$C)</f>
        <v>161094-75-3</v>
      </c>
      <c r="K8662">
        <f>_xlfn.XLOOKUP(Table1_1[[#This Row],[CAS_rn]],[1]analyte_order!$C:$C,[1]analyte_order!$E:$E)</f>
        <v>44</v>
      </c>
      <c r="L8662" s="3">
        <v>4.2900000000000001E-2</v>
      </c>
    </row>
    <row r="8663" spans="1:12" x14ac:dyDescent="0.3">
      <c r="A8663" t="s">
        <v>357</v>
      </c>
      <c r="B8663" s="1">
        <v>44427</v>
      </c>
      <c r="C8663" s="1" t="str">
        <f t="shared" si="135"/>
        <v>21231</v>
      </c>
      <c r="D8663" t="s">
        <v>324</v>
      </c>
      <c r="E8663" t="s">
        <v>325</v>
      </c>
      <c r="F8663" t="s">
        <v>326</v>
      </c>
      <c r="I8663" t="s">
        <v>48</v>
      </c>
      <c r="J8663" t="str">
        <f>_xlfn.XLOOKUP(Table1_1[[#This Row],[Analyte]],[1]analyte_order!$B:$B,[1]analyte_order!$C:$C)</f>
        <v>70887-84-2</v>
      </c>
      <c r="K8663">
        <f>_xlfn.XLOOKUP(Table1_1[[#This Row],[CAS_rn]],[1]analyte_order!$C:$C,[1]analyte_order!$E:$E)</f>
        <v>45</v>
      </c>
      <c r="L8663" s="3">
        <v>4.2900000000000001E-2</v>
      </c>
    </row>
    <row r="8664" spans="1:12" x14ac:dyDescent="0.3">
      <c r="A8664" t="s">
        <v>357</v>
      </c>
      <c r="B8664" s="1">
        <v>44427</v>
      </c>
      <c r="C8664" s="1" t="str">
        <f t="shared" si="135"/>
        <v>21231</v>
      </c>
      <c r="D8664" t="s">
        <v>324</v>
      </c>
      <c r="E8664" t="s">
        <v>325</v>
      </c>
      <c r="F8664" t="s">
        <v>326</v>
      </c>
      <c r="I8664" t="s">
        <v>49</v>
      </c>
      <c r="J8664" t="str">
        <f>_xlfn.XLOOKUP(Table1_1[[#This Row],[Analyte]],[1]analyte_order!$B:$B,[1]analyte_order!$C:$C)</f>
        <v>57677-95-9</v>
      </c>
      <c r="K8664">
        <f>_xlfn.XLOOKUP(Table1_1[[#This Row],[CAS_rn]],[1]analyte_order!$C:$C,[1]analyte_order!$E:$E)</f>
        <v>46</v>
      </c>
      <c r="L8664" s="3">
        <v>0.107</v>
      </c>
    </row>
    <row r="8665" spans="1:12" x14ac:dyDescent="0.3">
      <c r="A8665" t="s">
        <v>357</v>
      </c>
      <c r="B8665" s="1">
        <v>44427</v>
      </c>
      <c r="C8665" s="1" t="str">
        <f t="shared" si="135"/>
        <v>21231</v>
      </c>
      <c r="D8665" t="s">
        <v>324</v>
      </c>
      <c r="E8665" t="s">
        <v>325</v>
      </c>
      <c r="F8665" t="s">
        <v>326</v>
      </c>
      <c r="I8665" t="s">
        <v>50</v>
      </c>
      <c r="J8665" t="str">
        <f>_xlfn.XLOOKUP(Table1_1[[#This Row],[Analyte]],[1]analyte_order!$B:$B,[1]analyte_order!$C:$C)</f>
        <v>30334-69-1</v>
      </c>
      <c r="K8665">
        <f>_xlfn.XLOOKUP(Table1_1[[#This Row],[CAS_rn]],[1]analyte_order!$C:$C,[1]analyte_order!$E:$E)</f>
        <v>51</v>
      </c>
      <c r="L8665" s="3">
        <v>4.33</v>
      </c>
    </row>
    <row r="8666" spans="1:12" x14ac:dyDescent="0.3">
      <c r="A8666" t="s">
        <v>357</v>
      </c>
      <c r="B8666" s="1">
        <v>44427</v>
      </c>
      <c r="C8666" s="1" t="str">
        <f t="shared" si="135"/>
        <v>21231</v>
      </c>
      <c r="D8666" t="s">
        <v>324</v>
      </c>
      <c r="E8666" t="s">
        <v>325</v>
      </c>
      <c r="F8666" t="s">
        <v>326</v>
      </c>
      <c r="I8666" t="s">
        <v>51</v>
      </c>
      <c r="J8666" t="str">
        <f>_xlfn.XLOOKUP(Table1_1[[#This Row],[Analyte]],[1]analyte_order!$B:$B,[1]analyte_order!$C:$C)</f>
        <v>41997-13-1</v>
      </c>
      <c r="K8666">
        <f>_xlfn.XLOOKUP(Table1_1[[#This Row],[CAS_rn]],[1]analyte_order!$C:$C,[1]analyte_order!$E:$E)</f>
        <v>52</v>
      </c>
      <c r="L8666" s="3">
        <v>34.5</v>
      </c>
    </row>
    <row r="8667" spans="1:12" x14ac:dyDescent="0.3">
      <c r="A8667" t="s">
        <v>357</v>
      </c>
      <c r="B8667" s="1">
        <v>44427</v>
      </c>
      <c r="C8667" s="1" t="str">
        <f t="shared" si="135"/>
        <v>21231</v>
      </c>
      <c r="D8667" t="s">
        <v>324</v>
      </c>
      <c r="E8667" t="s">
        <v>325</v>
      </c>
      <c r="F8667" t="s">
        <v>326</v>
      </c>
      <c r="I8667" t="s">
        <v>52</v>
      </c>
      <c r="J8667" t="str">
        <f>_xlfn.XLOOKUP(Table1_1[[#This Row],[Analyte]],[1]analyte_order!$B:$B,[1]analyte_order!$C:$C)</f>
        <v>423-41-6</v>
      </c>
      <c r="K8667">
        <f>_xlfn.XLOOKUP(Table1_1[[#This Row],[CAS_rn]],[1]analyte_order!$C:$C,[1]analyte_order!$E:$E)</f>
        <v>53</v>
      </c>
      <c r="L8667" s="3">
        <v>0.107</v>
      </c>
    </row>
    <row r="8668" spans="1:12" x14ac:dyDescent="0.3">
      <c r="A8668" t="s">
        <v>357</v>
      </c>
      <c r="B8668" s="1">
        <v>44427</v>
      </c>
      <c r="C8668" s="1" t="str">
        <f t="shared" si="135"/>
        <v>21231</v>
      </c>
      <c r="D8668" t="s">
        <v>324</v>
      </c>
      <c r="E8668" t="s">
        <v>325</v>
      </c>
      <c r="F8668" t="s">
        <v>326</v>
      </c>
      <c r="I8668" t="s">
        <v>53</v>
      </c>
      <c r="J8668" t="str">
        <f>_xlfn.XLOOKUP(Table1_1[[#This Row],[Analyte]],[1]analyte_order!$B:$B,[1]analyte_order!$C:$C)</f>
        <v>777011-38-8</v>
      </c>
      <c r="K8668">
        <f>_xlfn.XLOOKUP(Table1_1[[#This Row],[CAS_rn]],[1]analyte_order!$C:$C,[1]analyte_order!$E:$E)</f>
        <v>54</v>
      </c>
      <c r="L8668" s="3">
        <v>2.27</v>
      </c>
    </row>
    <row r="8669" spans="1:12" x14ac:dyDescent="0.3">
      <c r="A8669" t="s">
        <v>357</v>
      </c>
      <c r="B8669" s="1">
        <v>44427</v>
      </c>
      <c r="C8669" s="1" t="str">
        <f t="shared" si="135"/>
        <v>21231</v>
      </c>
      <c r="D8669" t="s">
        <v>324</v>
      </c>
      <c r="E8669" t="s">
        <v>325</v>
      </c>
      <c r="F8669" t="s">
        <v>326</v>
      </c>
      <c r="I8669" t="s">
        <v>54</v>
      </c>
      <c r="J8669" t="str">
        <f>_xlfn.XLOOKUP(Table1_1[[#This Row],[Analyte]],[1]analyte_order!$B:$B,[1]analyte_order!$C:$C)</f>
        <v>646-83-3</v>
      </c>
      <c r="K8669">
        <f>_xlfn.XLOOKUP(Table1_1[[#This Row],[CAS_rn]],[1]analyte_order!$C:$C,[1]analyte_order!$E:$E)</f>
        <v>55</v>
      </c>
      <c r="L8669" s="3">
        <v>0.2145</v>
      </c>
    </row>
    <row r="8670" spans="1:12" x14ac:dyDescent="0.3">
      <c r="A8670" t="s">
        <v>357</v>
      </c>
      <c r="B8670" s="1">
        <v>44427</v>
      </c>
      <c r="C8670" s="1" t="str">
        <f t="shared" si="135"/>
        <v>21231</v>
      </c>
      <c r="D8670" t="s">
        <v>324</v>
      </c>
      <c r="E8670" t="s">
        <v>325</v>
      </c>
      <c r="F8670" t="s">
        <v>326</v>
      </c>
      <c r="I8670" t="s">
        <v>55</v>
      </c>
      <c r="J8670" t="str">
        <f>_xlfn.XLOOKUP(Table1_1[[#This Row],[Analyte]],[1]analyte_order!$B:$B,[1]analyte_order!$C:$C)</f>
        <v>678-41-1</v>
      </c>
      <c r="K8670">
        <f>_xlfn.XLOOKUP(Table1_1[[#This Row],[CAS_rn]],[1]analyte_order!$C:$C,[1]analyte_order!$E:$E)</f>
        <v>56</v>
      </c>
      <c r="L8670" s="3">
        <v>8.5999999999999993E-2</v>
      </c>
    </row>
    <row r="8671" spans="1:12" x14ac:dyDescent="0.3">
      <c r="A8671" t="s">
        <v>357</v>
      </c>
      <c r="B8671" s="1">
        <v>44427</v>
      </c>
      <c r="C8671" s="1" t="str">
        <f t="shared" si="135"/>
        <v>21231</v>
      </c>
      <c r="D8671" t="s">
        <v>324</v>
      </c>
      <c r="E8671" t="s">
        <v>325</v>
      </c>
      <c r="F8671" t="s">
        <v>326</v>
      </c>
      <c r="I8671" t="s">
        <v>56</v>
      </c>
      <c r="J8671" t="str">
        <f>_xlfn.XLOOKUP(Table1_1[[#This Row],[Analyte]],[1]analyte_order!$B:$B,[1]analyte_order!$C:$C)</f>
        <v>2965-52-8</v>
      </c>
      <c r="K8671">
        <f>_xlfn.XLOOKUP(Table1_1[[#This Row],[CAS_rn]],[1]analyte_order!$C:$C,[1]analyte_order!$E:$E)</f>
        <v>57</v>
      </c>
      <c r="L8671" s="3">
        <v>8.5999999999999993E-2</v>
      </c>
    </row>
    <row r="8672" spans="1:12" x14ac:dyDescent="0.3">
      <c r="A8672" t="s">
        <v>358</v>
      </c>
      <c r="B8672" s="1">
        <v>44427</v>
      </c>
      <c r="C8672" s="1" t="str">
        <f t="shared" si="135"/>
        <v>21231</v>
      </c>
      <c r="D8672" t="s">
        <v>324</v>
      </c>
      <c r="E8672" t="s">
        <v>325</v>
      </c>
      <c r="F8672" t="s">
        <v>326</v>
      </c>
      <c r="I8672" t="s">
        <v>7</v>
      </c>
      <c r="J8672" t="str">
        <f>_xlfn.XLOOKUP(Table1_1[[#This Row],[Analyte]],[1]analyte_order!$B:$B,[1]analyte_order!$C:$C)</f>
        <v>375-22-4</v>
      </c>
      <c r="K8672">
        <f>_xlfn.XLOOKUP(Table1_1[[#This Row],[CAS_rn]],[1]analyte_order!$C:$C,[1]analyte_order!$E:$E)</f>
        <v>1</v>
      </c>
      <c r="L8672" s="3">
        <v>4.3499999999999997E-2</v>
      </c>
    </row>
    <row r="8673" spans="1:12" x14ac:dyDescent="0.3">
      <c r="A8673" t="s">
        <v>358</v>
      </c>
      <c r="B8673" s="1">
        <v>44427</v>
      </c>
      <c r="C8673" s="1" t="str">
        <f t="shared" si="135"/>
        <v>21231</v>
      </c>
      <c r="D8673" t="s">
        <v>324</v>
      </c>
      <c r="E8673" t="s">
        <v>325</v>
      </c>
      <c r="F8673" t="s">
        <v>326</v>
      </c>
      <c r="I8673" t="s">
        <v>8</v>
      </c>
      <c r="J8673" t="str">
        <f>_xlfn.XLOOKUP(Table1_1[[#This Row],[Analyte]],[1]analyte_order!$B:$B,[1]analyte_order!$C:$C)</f>
        <v>2706-90-3</v>
      </c>
      <c r="K8673">
        <f>_xlfn.XLOOKUP(Table1_1[[#This Row],[CAS_rn]],[1]analyte_order!$C:$C,[1]analyte_order!$E:$E)</f>
        <v>2</v>
      </c>
      <c r="L8673" s="3">
        <v>4.3499999999999997E-2</v>
      </c>
    </row>
    <row r="8674" spans="1:12" x14ac:dyDescent="0.3">
      <c r="A8674" t="s">
        <v>358</v>
      </c>
      <c r="B8674" s="1">
        <v>44427</v>
      </c>
      <c r="C8674" s="1" t="str">
        <f t="shared" si="135"/>
        <v>21231</v>
      </c>
      <c r="D8674" t="s">
        <v>324</v>
      </c>
      <c r="E8674" t="s">
        <v>325</v>
      </c>
      <c r="F8674" t="s">
        <v>326</v>
      </c>
      <c r="I8674" t="s">
        <v>9</v>
      </c>
      <c r="J8674" t="str">
        <f>_xlfn.XLOOKUP(Table1_1[[#This Row],[Analyte]],[1]analyte_order!$B:$B,[1]analyte_order!$C:$C)</f>
        <v>307-24-4</v>
      </c>
      <c r="K8674">
        <f>_xlfn.XLOOKUP(Table1_1[[#This Row],[CAS_rn]],[1]analyte_order!$C:$C,[1]analyte_order!$E:$E)</f>
        <v>3</v>
      </c>
      <c r="L8674" s="3">
        <v>4.3499999999999997E-2</v>
      </c>
    </row>
    <row r="8675" spans="1:12" x14ac:dyDescent="0.3">
      <c r="A8675" t="s">
        <v>358</v>
      </c>
      <c r="B8675" s="1">
        <v>44427</v>
      </c>
      <c r="C8675" s="1" t="str">
        <f t="shared" si="135"/>
        <v>21231</v>
      </c>
      <c r="D8675" t="s">
        <v>324</v>
      </c>
      <c r="E8675" t="s">
        <v>325</v>
      </c>
      <c r="F8675" t="s">
        <v>326</v>
      </c>
      <c r="I8675" t="s">
        <v>10</v>
      </c>
      <c r="J8675" t="str">
        <f>_xlfn.XLOOKUP(Table1_1[[#This Row],[Analyte]],[1]analyte_order!$B:$B,[1]analyte_order!$C:$C)</f>
        <v>375-85-9</v>
      </c>
      <c r="K8675">
        <f>_xlfn.XLOOKUP(Table1_1[[#This Row],[CAS_rn]],[1]analyte_order!$C:$C,[1]analyte_order!$E:$E)</f>
        <v>4</v>
      </c>
      <c r="L8675" s="3">
        <v>8.6999999999999994E-2</v>
      </c>
    </row>
    <row r="8676" spans="1:12" x14ac:dyDescent="0.3">
      <c r="A8676" t="s">
        <v>358</v>
      </c>
      <c r="B8676" s="1">
        <v>44427</v>
      </c>
      <c r="C8676" s="1" t="str">
        <f t="shared" si="135"/>
        <v>21231</v>
      </c>
      <c r="D8676" t="s">
        <v>324</v>
      </c>
      <c r="E8676" t="s">
        <v>325</v>
      </c>
      <c r="F8676" t="s">
        <v>326</v>
      </c>
      <c r="I8676" t="s">
        <v>11</v>
      </c>
      <c r="J8676" t="str">
        <f>_xlfn.XLOOKUP(Table1_1[[#This Row],[Analyte]],[1]analyte_order!$B:$B,[1]analyte_order!$C:$C)</f>
        <v>335-67-1</v>
      </c>
      <c r="K8676">
        <f>_xlfn.XLOOKUP(Table1_1[[#This Row],[CAS_rn]],[1]analyte_order!$C:$C,[1]analyte_order!$E:$E)</f>
        <v>5</v>
      </c>
      <c r="L8676" s="3">
        <v>8.6999999999999994E-2</v>
      </c>
    </row>
    <row r="8677" spans="1:12" x14ac:dyDescent="0.3">
      <c r="A8677" t="s">
        <v>358</v>
      </c>
      <c r="B8677" s="1">
        <v>44427</v>
      </c>
      <c r="C8677" s="1" t="str">
        <f t="shared" si="135"/>
        <v>21231</v>
      </c>
      <c r="D8677" t="s">
        <v>324</v>
      </c>
      <c r="E8677" t="s">
        <v>325</v>
      </c>
      <c r="F8677" t="s">
        <v>326</v>
      </c>
      <c r="I8677" t="s">
        <v>12</v>
      </c>
      <c r="J8677" t="str">
        <f>_xlfn.XLOOKUP(Table1_1[[#This Row],[Analyte]],[1]analyte_order!$B:$B,[1]analyte_order!$C:$C)</f>
        <v>375-95-1</v>
      </c>
      <c r="K8677">
        <f>_xlfn.XLOOKUP(Table1_1[[#This Row],[CAS_rn]],[1]analyte_order!$C:$C,[1]analyte_order!$E:$E)</f>
        <v>6</v>
      </c>
      <c r="L8677" s="3">
        <v>0.38500000000000001</v>
      </c>
    </row>
    <row r="8678" spans="1:12" x14ac:dyDescent="0.3">
      <c r="A8678" t="s">
        <v>358</v>
      </c>
      <c r="B8678" s="1">
        <v>44427</v>
      </c>
      <c r="C8678" s="1" t="str">
        <f t="shared" si="135"/>
        <v>21231</v>
      </c>
      <c r="D8678" t="s">
        <v>324</v>
      </c>
      <c r="E8678" t="s">
        <v>325</v>
      </c>
      <c r="F8678" t="s">
        <v>326</v>
      </c>
      <c r="I8678" t="s">
        <v>19</v>
      </c>
      <c r="J8678" t="str">
        <f>_xlfn.XLOOKUP(Table1_1[[#This Row],[Analyte]],[1]analyte_order!$B:$B,[1]analyte_order!$C:$C)</f>
        <v>335-76-2</v>
      </c>
      <c r="K8678">
        <f>_xlfn.XLOOKUP(Table1_1[[#This Row],[CAS_rn]],[1]analyte_order!$C:$C,[1]analyte_order!$E:$E)</f>
        <v>7</v>
      </c>
      <c r="L8678" s="3">
        <v>2.2999999999999998</v>
      </c>
    </row>
    <row r="8679" spans="1:12" x14ac:dyDescent="0.3">
      <c r="A8679" t="s">
        <v>358</v>
      </c>
      <c r="B8679" s="1">
        <v>44427</v>
      </c>
      <c r="C8679" s="1" t="str">
        <f t="shared" si="135"/>
        <v>21231</v>
      </c>
      <c r="D8679" t="s">
        <v>324</v>
      </c>
      <c r="E8679" t="s">
        <v>325</v>
      </c>
      <c r="F8679" t="s">
        <v>326</v>
      </c>
      <c r="I8679" t="s">
        <v>20</v>
      </c>
      <c r="J8679" t="str">
        <f>_xlfn.XLOOKUP(Table1_1[[#This Row],[Analyte]],[1]analyte_order!$B:$B,[1]analyte_order!$C:$C)</f>
        <v>2058-94-8</v>
      </c>
      <c r="K8679">
        <f>_xlfn.XLOOKUP(Table1_1[[#This Row],[CAS_rn]],[1]analyte_order!$C:$C,[1]analyte_order!$E:$E)</f>
        <v>8</v>
      </c>
      <c r="L8679" s="3">
        <v>4.71</v>
      </c>
    </row>
    <row r="8680" spans="1:12" x14ac:dyDescent="0.3">
      <c r="A8680" t="s">
        <v>358</v>
      </c>
      <c r="B8680" s="1">
        <v>44427</v>
      </c>
      <c r="C8680" s="1" t="str">
        <f t="shared" si="135"/>
        <v>21231</v>
      </c>
      <c r="D8680" t="s">
        <v>324</v>
      </c>
      <c r="E8680" t="s">
        <v>325</v>
      </c>
      <c r="F8680" t="s">
        <v>326</v>
      </c>
      <c r="I8680" t="s">
        <v>21</v>
      </c>
      <c r="J8680" t="str">
        <f>_xlfn.XLOOKUP(Table1_1[[#This Row],[Analyte]],[1]analyte_order!$B:$B,[1]analyte_order!$C:$C)</f>
        <v>307-55-1</v>
      </c>
      <c r="K8680">
        <f>_xlfn.XLOOKUP(Table1_1[[#This Row],[CAS_rn]],[1]analyte_order!$C:$C,[1]analyte_order!$E:$E)</f>
        <v>9</v>
      </c>
      <c r="L8680" s="3">
        <v>5.69</v>
      </c>
    </row>
    <row r="8681" spans="1:12" x14ac:dyDescent="0.3">
      <c r="A8681" t="s">
        <v>358</v>
      </c>
      <c r="B8681" s="1">
        <v>44427</v>
      </c>
      <c r="C8681" s="1" t="str">
        <f t="shared" si="135"/>
        <v>21231</v>
      </c>
      <c r="D8681" t="s">
        <v>324</v>
      </c>
      <c r="E8681" t="s">
        <v>325</v>
      </c>
      <c r="F8681" t="s">
        <v>326</v>
      </c>
      <c r="I8681" t="s">
        <v>22</v>
      </c>
      <c r="J8681" t="str">
        <f>_xlfn.XLOOKUP(Table1_1[[#This Row],[Analyte]],[1]analyte_order!$B:$B,[1]analyte_order!$C:$C)</f>
        <v>72629-94-8</v>
      </c>
      <c r="K8681">
        <f>_xlfn.XLOOKUP(Table1_1[[#This Row],[CAS_rn]],[1]analyte_order!$C:$C,[1]analyte_order!$E:$E)</f>
        <v>10</v>
      </c>
      <c r="L8681" s="3">
        <v>3.25</v>
      </c>
    </row>
    <row r="8682" spans="1:12" x14ac:dyDescent="0.3">
      <c r="A8682" t="s">
        <v>358</v>
      </c>
      <c r="B8682" s="1">
        <v>44427</v>
      </c>
      <c r="C8682" s="1" t="str">
        <f t="shared" si="135"/>
        <v>21231</v>
      </c>
      <c r="D8682" t="s">
        <v>324</v>
      </c>
      <c r="E8682" t="s">
        <v>325</v>
      </c>
      <c r="F8682" t="s">
        <v>326</v>
      </c>
      <c r="I8682" t="s">
        <v>23</v>
      </c>
      <c r="J8682" t="str">
        <f>_xlfn.XLOOKUP(Table1_1[[#This Row],[Analyte]],[1]analyte_order!$B:$B,[1]analyte_order!$C:$C)</f>
        <v>376-06-7</v>
      </c>
      <c r="K8682">
        <f>_xlfn.XLOOKUP(Table1_1[[#This Row],[CAS_rn]],[1]analyte_order!$C:$C,[1]analyte_order!$E:$E)</f>
        <v>11</v>
      </c>
      <c r="L8682" s="3">
        <v>2.89</v>
      </c>
    </row>
    <row r="8683" spans="1:12" x14ac:dyDescent="0.3">
      <c r="A8683" t="s">
        <v>358</v>
      </c>
      <c r="B8683" s="1">
        <v>44427</v>
      </c>
      <c r="C8683" s="1" t="str">
        <f t="shared" si="135"/>
        <v>21231</v>
      </c>
      <c r="D8683" t="s">
        <v>324</v>
      </c>
      <c r="E8683" t="s">
        <v>325</v>
      </c>
      <c r="F8683" t="s">
        <v>326</v>
      </c>
      <c r="I8683" t="s">
        <v>24</v>
      </c>
      <c r="J8683" t="str">
        <f>_xlfn.XLOOKUP(Table1_1[[#This Row],[Analyte]],[1]analyte_order!$B:$B,[1]analyte_order!$C:$C)</f>
        <v>67905-19-5</v>
      </c>
      <c r="K8683">
        <f>_xlfn.XLOOKUP(Table1_1[[#This Row],[CAS_rn]],[1]analyte_order!$C:$C,[1]analyte_order!$E:$E)</f>
        <v>12</v>
      </c>
      <c r="L8683" s="3">
        <v>8.6999999999999994E-2</v>
      </c>
    </row>
    <row r="8684" spans="1:12" x14ac:dyDescent="0.3">
      <c r="A8684" t="s">
        <v>358</v>
      </c>
      <c r="B8684" s="1">
        <v>44427</v>
      </c>
      <c r="C8684" s="1" t="str">
        <f t="shared" si="135"/>
        <v>21231</v>
      </c>
      <c r="D8684" t="s">
        <v>324</v>
      </c>
      <c r="E8684" t="s">
        <v>325</v>
      </c>
      <c r="F8684" t="s">
        <v>326</v>
      </c>
      <c r="I8684" t="s">
        <v>13</v>
      </c>
      <c r="J8684" t="str">
        <f>_xlfn.XLOOKUP(Table1_1[[#This Row],[Analyte]],[1]analyte_order!$B:$B,[1]analyte_order!$C:$C)</f>
        <v>375-73-5</v>
      </c>
      <c r="K8684">
        <f>_xlfn.XLOOKUP(Table1_1[[#This Row],[CAS_rn]],[1]analyte_order!$C:$C,[1]analyte_order!$E:$E)</f>
        <v>14</v>
      </c>
      <c r="L8684" s="3">
        <v>4.3499999999999997E-2</v>
      </c>
    </row>
    <row r="8685" spans="1:12" x14ac:dyDescent="0.3">
      <c r="A8685" t="s">
        <v>358</v>
      </c>
      <c r="B8685" s="1">
        <v>44427</v>
      </c>
      <c r="C8685" s="1" t="str">
        <f t="shared" si="135"/>
        <v>21231</v>
      </c>
      <c r="D8685" t="s">
        <v>324</v>
      </c>
      <c r="E8685" t="s">
        <v>325</v>
      </c>
      <c r="F8685" t="s">
        <v>326</v>
      </c>
      <c r="I8685" t="s">
        <v>14</v>
      </c>
      <c r="J8685" t="str">
        <f>_xlfn.XLOOKUP(Table1_1[[#This Row],[Analyte]],[1]analyte_order!$B:$B,[1]analyte_order!$C:$C)</f>
        <v>2706-91-4</v>
      </c>
      <c r="K8685">
        <f>_xlfn.XLOOKUP(Table1_1[[#This Row],[CAS_rn]],[1]analyte_order!$C:$C,[1]analyte_order!$E:$E)</f>
        <v>15</v>
      </c>
      <c r="L8685" s="3">
        <v>0.2175</v>
      </c>
    </row>
    <row r="8686" spans="1:12" x14ac:dyDescent="0.3">
      <c r="A8686" t="s">
        <v>358</v>
      </c>
      <c r="B8686" s="1">
        <v>44427</v>
      </c>
      <c r="C8686" s="1" t="str">
        <f t="shared" si="135"/>
        <v>21231</v>
      </c>
      <c r="D8686" t="s">
        <v>324</v>
      </c>
      <c r="E8686" t="s">
        <v>325</v>
      </c>
      <c r="F8686" t="s">
        <v>326</v>
      </c>
      <c r="I8686" t="s">
        <v>15</v>
      </c>
      <c r="J8686" t="str">
        <f>_xlfn.XLOOKUP(Table1_1[[#This Row],[Analyte]],[1]analyte_order!$B:$B,[1]analyte_order!$C:$C)</f>
        <v>355-46-4</v>
      </c>
      <c r="K8686">
        <f>_xlfn.XLOOKUP(Table1_1[[#This Row],[CAS_rn]],[1]analyte_order!$C:$C,[1]analyte_order!$E:$E)</f>
        <v>16</v>
      </c>
      <c r="L8686" s="3">
        <v>15.7</v>
      </c>
    </row>
    <row r="8687" spans="1:12" x14ac:dyDescent="0.3">
      <c r="A8687" t="s">
        <v>358</v>
      </c>
      <c r="B8687" s="1">
        <v>44427</v>
      </c>
      <c r="C8687" s="1" t="str">
        <f t="shared" si="135"/>
        <v>21231</v>
      </c>
      <c r="D8687" t="s">
        <v>324</v>
      </c>
      <c r="E8687" t="s">
        <v>325</v>
      </c>
      <c r="F8687" t="s">
        <v>326</v>
      </c>
      <c r="I8687" t="s">
        <v>16</v>
      </c>
      <c r="J8687" t="str">
        <f>_xlfn.XLOOKUP(Table1_1[[#This Row],[Analyte]],[1]analyte_order!$B:$B,[1]analyte_order!$C:$C)</f>
        <v>375-92-8</v>
      </c>
      <c r="K8687">
        <f>_xlfn.XLOOKUP(Table1_1[[#This Row],[CAS_rn]],[1]analyte_order!$C:$C,[1]analyte_order!$E:$E)</f>
        <v>17</v>
      </c>
      <c r="L8687" s="3">
        <v>4.54</v>
      </c>
    </row>
    <row r="8688" spans="1:12" x14ac:dyDescent="0.3">
      <c r="A8688" t="s">
        <v>358</v>
      </c>
      <c r="B8688" s="1">
        <v>44427</v>
      </c>
      <c r="C8688" s="1" t="str">
        <f t="shared" si="135"/>
        <v>21231</v>
      </c>
      <c r="D8688" t="s">
        <v>324</v>
      </c>
      <c r="E8688" t="s">
        <v>325</v>
      </c>
      <c r="F8688" t="s">
        <v>326</v>
      </c>
      <c r="I8688" t="s">
        <v>17</v>
      </c>
      <c r="J8688" t="str">
        <f>_xlfn.XLOOKUP(Table1_1[[#This Row],[Analyte]],[1]analyte_order!$B:$B,[1]analyte_order!$C:$C)</f>
        <v>1763-23-1</v>
      </c>
      <c r="K8688">
        <f>_xlfn.XLOOKUP(Table1_1[[#This Row],[CAS_rn]],[1]analyte_order!$C:$C,[1]analyte_order!$E:$E)</f>
        <v>18</v>
      </c>
      <c r="L8688" s="3">
        <v>1280</v>
      </c>
    </row>
    <row r="8689" spans="1:12" x14ac:dyDescent="0.3">
      <c r="A8689" t="s">
        <v>358</v>
      </c>
      <c r="B8689" s="1">
        <v>44427</v>
      </c>
      <c r="C8689" s="1" t="str">
        <f t="shared" si="135"/>
        <v>21231</v>
      </c>
      <c r="D8689" t="s">
        <v>324</v>
      </c>
      <c r="E8689" t="s">
        <v>325</v>
      </c>
      <c r="F8689" t="s">
        <v>326</v>
      </c>
      <c r="I8689" t="s">
        <v>25</v>
      </c>
      <c r="J8689" t="str">
        <f>_xlfn.XLOOKUP(Table1_1[[#This Row],[Analyte]],[1]analyte_order!$B:$B,[1]analyte_order!$C:$C)</f>
        <v>68259-12-1</v>
      </c>
      <c r="K8689">
        <f>_xlfn.XLOOKUP(Table1_1[[#This Row],[CAS_rn]],[1]analyte_order!$C:$C,[1]analyte_order!$E:$E)</f>
        <v>19</v>
      </c>
      <c r="L8689" s="3">
        <v>12.4</v>
      </c>
    </row>
    <row r="8690" spans="1:12" x14ac:dyDescent="0.3">
      <c r="A8690" t="s">
        <v>358</v>
      </c>
      <c r="B8690" s="1">
        <v>44427</v>
      </c>
      <c r="C8690" s="1" t="str">
        <f t="shared" si="135"/>
        <v>21231</v>
      </c>
      <c r="D8690" t="s">
        <v>324</v>
      </c>
      <c r="E8690" t="s">
        <v>325</v>
      </c>
      <c r="F8690" t="s">
        <v>326</v>
      </c>
      <c r="I8690" t="s">
        <v>26</v>
      </c>
      <c r="J8690" t="str">
        <f>_xlfn.XLOOKUP(Table1_1[[#This Row],[Analyte]],[1]analyte_order!$B:$B,[1]analyte_order!$C:$C)</f>
        <v>335-77-3</v>
      </c>
      <c r="K8690">
        <f>_xlfn.XLOOKUP(Table1_1[[#This Row],[CAS_rn]],[1]analyte_order!$C:$C,[1]analyte_order!$E:$E)</f>
        <v>20</v>
      </c>
      <c r="L8690" s="3">
        <v>13.7</v>
      </c>
    </row>
    <row r="8691" spans="1:12" x14ac:dyDescent="0.3">
      <c r="A8691" t="s">
        <v>358</v>
      </c>
      <c r="B8691" s="1">
        <v>44427</v>
      </c>
      <c r="C8691" s="1" t="str">
        <f t="shared" si="135"/>
        <v>21231</v>
      </c>
      <c r="D8691" t="s">
        <v>324</v>
      </c>
      <c r="E8691" t="s">
        <v>325</v>
      </c>
      <c r="F8691" t="s">
        <v>326</v>
      </c>
      <c r="I8691" t="s">
        <v>27</v>
      </c>
      <c r="J8691" t="str">
        <f>_xlfn.XLOOKUP(Table1_1[[#This Row],[Analyte]],[1]analyte_order!$B:$B,[1]analyte_order!$C:$C)</f>
        <v>79780-39-5</v>
      </c>
      <c r="K8691">
        <f>_xlfn.XLOOKUP(Table1_1[[#This Row],[CAS_rn]],[1]analyte_order!$C:$C,[1]analyte_order!$E:$E)</f>
        <v>21</v>
      </c>
      <c r="L8691" s="3">
        <v>3.19</v>
      </c>
    </row>
    <row r="8692" spans="1:12" x14ac:dyDescent="0.3">
      <c r="A8692" t="s">
        <v>358</v>
      </c>
      <c r="B8692" s="1">
        <v>44427</v>
      </c>
      <c r="C8692" s="1" t="str">
        <f t="shared" si="135"/>
        <v>21231</v>
      </c>
      <c r="D8692" t="s">
        <v>324</v>
      </c>
      <c r="E8692" t="s">
        <v>325</v>
      </c>
      <c r="F8692" t="s">
        <v>326</v>
      </c>
      <c r="I8692" t="s">
        <v>28</v>
      </c>
      <c r="J8692" t="str">
        <f>_xlfn.XLOOKUP(Table1_1[[#This Row],[Analyte]],[1]analyte_order!$B:$B,[1]analyte_order!$C:$C)</f>
        <v>757124-72-4</v>
      </c>
      <c r="K8692">
        <f>_xlfn.XLOOKUP(Table1_1[[#This Row],[CAS_rn]],[1]analyte_order!$C:$C,[1]analyte_order!$E:$E)</f>
        <v>22</v>
      </c>
      <c r="L8692" s="3">
        <v>0.1085</v>
      </c>
    </row>
    <row r="8693" spans="1:12" x14ac:dyDescent="0.3">
      <c r="A8693" t="s">
        <v>358</v>
      </c>
      <c r="B8693" s="1">
        <v>44427</v>
      </c>
      <c r="C8693" s="1" t="str">
        <f t="shared" si="135"/>
        <v>21231</v>
      </c>
      <c r="D8693" t="s">
        <v>324</v>
      </c>
      <c r="E8693" t="s">
        <v>325</v>
      </c>
      <c r="F8693" t="s">
        <v>326</v>
      </c>
      <c r="I8693" t="s">
        <v>18</v>
      </c>
      <c r="J8693" t="str">
        <f>_xlfn.XLOOKUP(Table1_1[[#This Row],[Analyte]],[1]analyte_order!$B:$B,[1]analyte_order!$C:$C)</f>
        <v>27619-97-2</v>
      </c>
      <c r="K8693">
        <f>_xlfn.XLOOKUP(Table1_1[[#This Row],[CAS_rn]],[1]analyte_order!$C:$C,[1]analyte_order!$E:$E)</f>
        <v>23</v>
      </c>
      <c r="L8693" s="3">
        <v>4.3499999999999997E-2</v>
      </c>
    </row>
    <row r="8694" spans="1:12" x14ac:dyDescent="0.3">
      <c r="A8694" t="s">
        <v>358</v>
      </c>
      <c r="B8694" s="1">
        <v>44427</v>
      </c>
      <c r="C8694" s="1" t="str">
        <f t="shared" si="135"/>
        <v>21231</v>
      </c>
      <c r="D8694" t="s">
        <v>324</v>
      </c>
      <c r="E8694" t="s">
        <v>325</v>
      </c>
      <c r="F8694" t="s">
        <v>326</v>
      </c>
      <c r="I8694" t="s">
        <v>29</v>
      </c>
      <c r="J8694" t="str">
        <f>_xlfn.XLOOKUP(Table1_1[[#This Row],[Analyte]],[1]analyte_order!$B:$B,[1]analyte_order!$C:$C)</f>
        <v>39108-34-4</v>
      </c>
      <c r="K8694">
        <f>_xlfn.XLOOKUP(Table1_1[[#This Row],[CAS_rn]],[1]analyte_order!$C:$C,[1]analyte_order!$E:$E)</f>
        <v>24</v>
      </c>
      <c r="L8694" s="3">
        <v>3.06</v>
      </c>
    </row>
    <row r="8695" spans="1:12" x14ac:dyDescent="0.3">
      <c r="A8695" t="s">
        <v>358</v>
      </c>
      <c r="B8695" s="1">
        <v>44427</v>
      </c>
      <c r="C8695" s="1" t="str">
        <f t="shared" si="135"/>
        <v>21231</v>
      </c>
      <c r="D8695" t="s">
        <v>324</v>
      </c>
      <c r="E8695" t="s">
        <v>325</v>
      </c>
      <c r="F8695" t="s">
        <v>326</v>
      </c>
      <c r="I8695" t="s">
        <v>30</v>
      </c>
      <c r="J8695" t="str">
        <f>_xlfn.XLOOKUP(Table1_1[[#This Row],[Analyte]],[1]analyte_order!$B:$B,[1]analyte_order!$C:$C)</f>
        <v>120226-60-0</v>
      </c>
      <c r="K8695">
        <f>_xlfn.XLOOKUP(Table1_1[[#This Row],[CAS_rn]],[1]analyte_order!$C:$C,[1]analyte_order!$E:$E)</f>
        <v>25</v>
      </c>
      <c r="L8695" s="3">
        <v>3.16</v>
      </c>
    </row>
    <row r="8696" spans="1:12" x14ac:dyDescent="0.3">
      <c r="A8696" t="s">
        <v>358</v>
      </c>
      <c r="B8696" s="1">
        <v>44427</v>
      </c>
      <c r="C8696" s="1" t="str">
        <f t="shared" si="135"/>
        <v>21231</v>
      </c>
      <c r="D8696" t="s">
        <v>324</v>
      </c>
      <c r="E8696" t="s">
        <v>325</v>
      </c>
      <c r="F8696" t="s">
        <v>326</v>
      </c>
      <c r="I8696" t="s">
        <v>31</v>
      </c>
      <c r="J8696" t="str">
        <f>_xlfn.XLOOKUP(Table1_1[[#This Row],[Analyte]],[1]analyte_order!$B:$B,[1]analyte_order!$C:$C)</f>
        <v>2355-31-9</v>
      </c>
      <c r="K8696">
        <f>_xlfn.XLOOKUP(Table1_1[[#This Row],[CAS_rn]],[1]analyte_order!$C:$C,[1]analyte_order!$E:$E)</f>
        <v>26</v>
      </c>
      <c r="L8696" s="3">
        <v>4.3499999999999997E-2</v>
      </c>
    </row>
    <row r="8697" spans="1:12" x14ac:dyDescent="0.3">
      <c r="A8697" t="s">
        <v>358</v>
      </c>
      <c r="B8697" s="1">
        <v>44427</v>
      </c>
      <c r="C8697" s="1" t="str">
        <f t="shared" si="135"/>
        <v>21231</v>
      </c>
      <c r="D8697" t="s">
        <v>324</v>
      </c>
      <c r="E8697" t="s">
        <v>325</v>
      </c>
      <c r="F8697" t="s">
        <v>326</v>
      </c>
      <c r="I8697" t="s">
        <v>32</v>
      </c>
      <c r="J8697" t="str">
        <f>_xlfn.XLOOKUP(Table1_1[[#This Row],[Analyte]],[1]analyte_order!$B:$B,[1]analyte_order!$C:$C)</f>
        <v>2991-50-6</v>
      </c>
      <c r="K8697">
        <f>_xlfn.XLOOKUP(Table1_1[[#This Row],[CAS_rn]],[1]analyte_order!$C:$C,[1]analyte_order!$E:$E)</f>
        <v>27</v>
      </c>
      <c r="L8697" s="3">
        <v>4.3499999999999997E-2</v>
      </c>
    </row>
    <row r="8698" spans="1:12" x14ac:dyDescent="0.3">
      <c r="A8698" t="s">
        <v>358</v>
      </c>
      <c r="B8698" s="1">
        <v>44427</v>
      </c>
      <c r="C8698" s="1" t="str">
        <f t="shared" si="135"/>
        <v>21231</v>
      </c>
      <c r="D8698" t="s">
        <v>324</v>
      </c>
      <c r="E8698" t="s">
        <v>325</v>
      </c>
      <c r="F8698" t="s">
        <v>326</v>
      </c>
      <c r="I8698" t="s">
        <v>33</v>
      </c>
      <c r="J8698" t="str">
        <f>_xlfn.XLOOKUP(Table1_1[[#This Row],[Analyte]],[1]analyte_order!$B:$B,[1]analyte_order!$C:$C)</f>
        <v>754-91-6</v>
      </c>
      <c r="K8698">
        <f>_xlfn.XLOOKUP(Table1_1[[#This Row],[CAS_rn]],[1]analyte_order!$C:$C,[1]analyte_order!$E:$E)</f>
        <v>28</v>
      </c>
      <c r="L8698" s="3">
        <v>5.86</v>
      </c>
    </row>
    <row r="8699" spans="1:12" x14ac:dyDescent="0.3">
      <c r="A8699" t="s">
        <v>358</v>
      </c>
      <c r="B8699" s="1">
        <v>44427</v>
      </c>
      <c r="C8699" s="1" t="str">
        <f t="shared" si="135"/>
        <v>21231</v>
      </c>
      <c r="D8699" t="s">
        <v>324</v>
      </c>
      <c r="E8699" t="s">
        <v>325</v>
      </c>
      <c r="F8699" t="s">
        <v>326</v>
      </c>
      <c r="I8699" t="s">
        <v>34</v>
      </c>
      <c r="J8699" t="str">
        <f>_xlfn.XLOOKUP(Table1_1[[#This Row],[Analyte]],[1]analyte_order!$B:$B,[1]analyte_order!$C:$C)</f>
        <v>2806-24-8</v>
      </c>
      <c r="K8699">
        <f>_xlfn.XLOOKUP(Table1_1[[#This Row],[CAS_rn]],[1]analyte_order!$C:$C,[1]analyte_order!$E:$E)</f>
        <v>29</v>
      </c>
      <c r="L8699" s="3">
        <v>4.3499999999999997E-2</v>
      </c>
    </row>
    <row r="8700" spans="1:12" x14ac:dyDescent="0.3">
      <c r="A8700" t="s">
        <v>358</v>
      </c>
      <c r="B8700" s="1">
        <v>44427</v>
      </c>
      <c r="C8700" s="1" t="str">
        <f t="shared" si="135"/>
        <v>21231</v>
      </c>
      <c r="D8700" t="s">
        <v>324</v>
      </c>
      <c r="E8700" t="s">
        <v>325</v>
      </c>
      <c r="F8700" t="s">
        <v>326</v>
      </c>
      <c r="I8700" t="s">
        <v>35</v>
      </c>
      <c r="J8700" t="str">
        <f>_xlfn.XLOOKUP(Table1_1[[#This Row],[Analyte]],[1]analyte_order!$B:$B,[1]analyte_order!$C:$C)</f>
        <v>31506-32-8</v>
      </c>
      <c r="K8700">
        <f>_xlfn.XLOOKUP(Table1_1[[#This Row],[CAS_rn]],[1]analyte_order!$C:$C,[1]analyte_order!$E:$E)</f>
        <v>30</v>
      </c>
      <c r="L8700" s="3">
        <v>4.3499999999999997E-2</v>
      </c>
    </row>
    <row r="8701" spans="1:12" x14ac:dyDescent="0.3">
      <c r="A8701" t="s">
        <v>358</v>
      </c>
      <c r="B8701" s="1">
        <v>44427</v>
      </c>
      <c r="C8701" s="1" t="str">
        <f t="shared" si="135"/>
        <v>21231</v>
      </c>
      <c r="D8701" t="s">
        <v>324</v>
      </c>
      <c r="E8701" t="s">
        <v>325</v>
      </c>
      <c r="F8701" t="s">
        <v>326</v>
      </c>
      <c r="I8701" t="s">
        <v>36</v>
      </c>
      <c r="J8701" t="str">
        <f>_xlfn.XLOOKUP(Table1_1[[#This Row],[Analyte]],[1]analyte_order!$B:$B,[1]analyte_order!$C:$C)</f>
        <v>4151-50-2</v>
      </c>
      <c r="K8701">
        <f>_xlfn.XLOOKUP(Table1_1[[#This Row],[CAS_rn]],[1]analyte_order!$C:$C,[1]analyte_order!$E:$E)</f>
        <v>31</v>
      </c>
      <c r="L8701" s="3">
        <v>4.3499999999999997E-2</v>
      </c>
    </row>
    <row r="8702" spans="1:12" x14ac:dyDescent="0.3">
      <c r="A8702" t="s">
        <v>358</v>
      </c>
      <c r="B8702" s="1">
        <v>44427</v>
      </c>
      <c r="C8702" s="1" t="str">
        <f t="shared" si="135"/>
        <v>21231</v>
      </c>
      <c r="D8702" t="s">
        <v>324</v>
      </c>
      <c r="E8702" t="s">
        <v>325</v>
      </c>
      <c r="F8702" t="s">
        <v>326</v>
      </c>
      <c r="I8702" t="s">
        <v>37</v>
      </c>
      <c r="J8702" t="str">
        <f>_xlfn.XLOOKUP(Table1_1[[#This Row],[Analyte]],[1]analyte_order!$B:$B,[1]analyte_order!$C:$C)</f>
        <v>13252-13-6</v>
      </c>
      <c r="K8702">
        <f>_xlfn.XLOOKUP(Table1_1[[#This Row],[CAS_rn]],[1]analyte_order!$C:$C,[1]analyte_order!$E:$E)</f>
        <v>34</v>
      </c>
      <c r="L8702" s="3">
        <v>4.3499999999999997E-2</v>
      </c>
    </row>
    <row r="8703" spans="1:12" x14ac:dyDescent="0.3">
      <c r="A8703" t="s">
        <v>358</v>
      </c>
      <c r="B8703" s="1">
        <v>44427</v>
      </c>
      <c r="C8703" s="1" t="str">
        <f t="shared" si="135"/>
        <v>21231</v>
      </c>
      <c r="D8703" t="s">
        <v>324</v>
      </c>
      <c r="E8703" t="s">
        <v>325</v>
      </c>
      <c r="F8703" t="s">
        <v>326</v>
      </c>
      <c r="I8703" t="s">
        <v>38</v>
      </c>
      <c r="J8703" t="str">
        <f>_xlfn.XLOOKUP(Table1_1[[#This Row],[Analyte]],[1]analyte_order!$B:$B,[1]analyte_order!$C:$C)</f>
        <v>919005-14-4</v>
      </c>
      <c r="K8703">
        <f>_xlfn.XLOOKUP(Table1_1[[#This Row],[CAS_rn]],[1]analyte_order!$C:$C,[1]analyte_order!$E:$E)</f>
        <v>35</v>
      </c>
      <c r="L8703" s="3">
        <v>4.3499999999999997E-2</v>
      </c>
    </row>
    <row r="8704" spans="1:12" x14ac:dyDescent="0.3">
      <c r="A8704" t="s">
        <v>358</v>
      </c>
      <c r="B8704" s="1">
        <v>44427</v>
      </c>
      <c r="C8704" s="1" t="str">
        <f t="shared" si="135"/>
        <v>21231</v>
      </c>
      <c r="D8704" t="s">
        <v>324</v>
      </c>
      <c r="E8704" t="s">
        <v>325</v>
      </c>
      <c r="F8704" t="s">
        <v>326</v>
      </c>
      <c r="I8704" t="s">
        <v>39</v>
      </c>
      <c r="J8704" t="str">
        <f>_xlfn.XLOOKUP(Table1_1[[#This Row],[Analyte]],[1]analyte_order!$B:$B,[1]analyte_order!$C:$C)</f>
        <v>756426-58-1</v>
      </c>
      <c r="K8704">
        <f>_xlfn.XLOOKUP(Table1_1[[#This Row],[CAS_rn]],[1]analyte_order!$C:$C,[1]analyte_order!$E:$E)</f>
        <v>36</v>
      </c>
      <c r="L8704" s="3">
        <v>4.3499999999999997E-2</v>
      </c>
    </row>
    <row r="8705" spans="1:12" x14ac:dyDescent="0.3">
      <c r="A8705" t="s">
        <v>358</v>
      </c>
      <c r="B8705" s="1">
        <v>44427</v>
      </c>
      <c r="C8705" s="1" t="str">
        <f t="shared" si="135"/>
        <v>21231</v>
      </c>
      <c r="D8705" t="s">
        <v>324</v>
      </c>
      <c r="E8705" t="s">
        <v>325</v>
      </c>
      <c r="F8705" t="s">
        <v>326</v>
      </c>
      <c r="I8705" t="s">
        <v>40</v>
      </c>
      <c r="J8705" t="str">
        <f>_xlfn.XLOOKUP(Table1_1[[#This Row],[Analyte]],[1]analyte_order!$B:$B,[1]analyte_order!$C:$C)</f>
        <v>763051-92-9</v>
      </c>
      <c r="K8705">
        <f>_xlfn.XLOOKUP(Table1_1[[#This Row],[CAS_rn]],[1]analyte_order!$C:$C,[1]analyte_order!$E:$E)</f>
        <v>37</v>
      </c>
      <c r="L8705" s="3">
        <v>4.3499999999999997E-2</v>
      </c>
    </row>
    <row r="8706" spans="1:12" x14ac:dyDescent="0.3">
      <c r="A8706" t="s">
        <v>358</v>
      </c>
      <c r="B8706" s="1">
        <v>44427</v>
      </c>
      <c r="C8706" s="1" t="str">
        <f t="shared" ref="C8706:C8769" si="136">TEXT(B8706,"yy")&amp;TEXT((B8706-DATEVALUE("1/1/"&amp;TEXT(B8706,"yy"))+1),"000")</f>
        <v>21231</v>
      </c>
      <c r="D8706" t="s">
        <v>324</v>
      </c>
      <c r="E8706" t="s">
        <v>325</v>
      </c>
      <c r="F8706" t="s">
        <v>326</v>
      </c>
      <c r="I8706" t="s">
        <v>41</v>
      </c>
      <c r="J8706" t="str">
        <f>_xlfn.XLOOKUP(Table1_1[[#This Row],[Analyte]],[1]analyte_order!$B:$B,[1]analyte_order!$C:$C)</f>
        <v>356-02-5</v>
      </c>
      <c r="K8706">
        <f>_xlfn.XLOOKUP(Table1_1[[#This Row],[CAS_rn]],[1]analyte_order!$C:$C,[1]analyte_order!$E:$E)</f>
        <v>38</v>
      </c>
      <c r="L8706" s="3">
        <v>0.435</v>
      </c>
    </row>
    <row r="8707" spans="1:12" x14ac:dyDescent="0.3">
      <c r="A8707" t="s">
        <v>358</v>
      </c>
      <c r="B8707" s="1">
        <v>44427</v>
      </c>
      <c r="C8707" s="1" t="str">
        <f t="shared" si="136"/>
        <v>21231</v>
      </c>
      <c r="D8707" t="s">
        <v>324</v>
      </c>
      <c r="E8707" t="s">
        <v>325</v>
      </c>
      <c r="F8707" t="s">
        <v>326</v>
      </c>
      <c r="I8707" t="s">
        <v>42</v>
      </c>
      <c r="J8707" t="str">
        <f>_xlfn.XLOOKUP(Table1_1[[#This Row],[Analyte]],[1]analyte_order!$B:$B,[1]analyte_order!$C:$C)</f>
        <v>914637-49-3</v>
      </c>
      <c r="K8707">
        <f>_xlfn.XLOOKUP(Table1_1[[#This Row],[CAS_rn]],[1]analyte_order!$C:$C,[1]analyte_order!$E:$E)</f>
        <v>39</v>
      </c>
      <c r="L8707" s="3">
        <v>0.27700000000000002</v>
      </c>
    </row>
    <row r="8708" spans="1:12" x14ac:dyDescent="0.3">
      <c r="A8708" t="s">
        <v>358</v>
      </c>
      <c r="B8708" s="1">
        <v>44427</v>
      </c>
      <c r="C8708" s="1" t="str">
        <f t="shared" si="136"/>
        <v>21231</v>
      </c>
      <c r="D8708" t="s">
        <v>324</v>
      </c>
      <c r="E8708" t="s">
        <v>325</v>
      </c>
      <c r="F8708" t="s">
        <v>326</v>
      </c>
      <c r="I8708" t="s">
        <v>43</v>
      </c>
      <c r="J8708" t="str">
        <f>_xlfn.XLOOKUP(Table1_1[[#This Row],[Analyte]],[1]analyte_order!$B:$B,[1]analyte_order!$C:$C)</f>
        <v>812-70-4</v>
      </c>
      <c r="K8708">
        <f>_xlfn.XLOOKUP(Table1_1[[#This Row],[CAS_rn]],[1]analyte_order!$C:$C,[1]analyte_order!$E:$E)</f>
        <v>40</v>
      </c>
      <c r="L8708" s="3">
        <v>0.94499999999999995</v>
      </c>
    </row>
    <row r="8709" spans="1:12" x14ac:dyDescent="0.3">
      <c r="A8709" t="s">
        <v>358</v>
      </c>
      <c r="B8709" s="1">
        <v>44427</v>
      </c>
      <c r="C8709" s="1" t="str">
        <f t="shared" si="136"/>
        <v>21231</v>
      </c>
      <c r="D8709" t="s">
        <v>324</v>
      </c>
      <c r="E8709" t="s">
        <v>325</v>
      </c>
      <c r="F8709" t="s">
        <v>326</v>
      </c>
      <c r="I8709" t="s">
        <v>44</v>
      </c>
      <c r="J8709" t="str">
        <f>_xlfn.XLOOKUP(Table1_1[[#This Row],[Analyte]],[1]analyte_order!$B:$B,[1]analyte_order!$C:$C)</f>
        <v>53826-12-3</v>
      </c>
      <c r="K8709">
        <f>_xlfn.XLOOKUP(Table1_1[[#This Row],[CAS_rn]],[1]analyte_order!$C:$C,[1]analyte_order!$E:$E)</f>
        <v>41</v>
      </c>
      <c r="L8709" s="3">
        <v>0.1085</v>
      </c>
    </row>
    <row r="8710" spans="1:12" x14ac:dyDescent="0.3">
      <c r="A8710" t="s">
        <v>358</v>
      </c>
      <c r="B8710" s="1">
        <v>44427</v>
      </c>
      <c r="C8710" s="1" t="str">
        <f t="shared" si="136"/>
        <v>21231</v>
      </c>
      <c r="D8710" t="s">
        <v>324</v>
      </c>
      <c r="E8710" t="s">
        <v>325</v>
      </c>
      <c r="F8710" t="s">
        <v>326</v>
      </c>
      <c r="I8710" t="s">
        <v>45</v>
      </c>
      <c r="J8710" t="str">
        <f>_xlfn.XLOOKUP(Table1_1[[#This Row],[Analyte]],[1]analyte_order!$B:$B,[1]analyte_order!$C:$C)</f>
        <v>27854-31-5</v>
      </c>
      <c r="K8710">
        <f>_xlfn.XLOOKUP(Table1_1[[#This Row],[CAS_rn]],[1]analyte_order!$C:$C,[1]analyte_order!$E:$E)</f>
        <v>42</v>
      </c>
      <c r="L8710" s="3">
        <v>0.1085</v>
      </c>
    </row>
    <row r="8711" spans="1:12" x14ac:dyDescent="0.3">
      <c r="A8711" t="s">
        <v>358</v>
      </c>
      <c r="B8711" s="1">
        <v>44427</v>
      </c>
      <c r="C8711" s="1" t="str">
        <f t="shared" si="136"/>
        <v>21231</v>
      </c>
      <c r="D8711" t="s">
        <v>324</v>
      </c>
      <c r="E8711" t="s">
        <v>325</v>
      </c>
      <c r="F8711" t="s">
        <v>326</v>
      </c>
      <c r="I8711" t="s">
        <v>46</v>
      </c>
      <c r="J8711" t="str">
        <f>_xlfn.XLOOKUP(Table1_1[[#This Row],[Analyte]],[1]analyte_order!$B:$B,[1]analyte_order!$C:$C)</f>
        <v>53826-13-4</v>
      </c>
      <c r="K8711">
        <f>_xlfn.XLOOKUP(Table1_1[[#This Row],[CAS_rn]],[1]analyte_order!$C:$C,[1]analyte_order!$E:$E)</f>
        <v>43</v>
      </c>
      <c r="L8711" s="3">
        <v>4.3499999999999997E-2</v>
      </c>
    </row>
    <row r="8712" spans="1:12" x14ac:dyDescent="0.3">
      <c r="A8712" t="s">
        <v>358</v>
      </c>
      <c r="B8712" s="1">
        <v>44427</v>
      </c>
      <c r="C8712" s="1" t="str">
        <f t="shared" si="136"/>
        <v>21231</v>
      </c>
      <c r="D8712" t="s">
        <v>324</v>
      </c>
      <c r="E8712" t="s">
        <v>325</v>
      </c>
      <c r="F8712" t="s">
        <v>326</v>
      </c>
      <c r="I8712" t="s">
        <v>47</v>
      </c>
      <c r="J8712" t="str">
        <f>_xlfn.XLOOKUP(Table1_1[[#This Row],[Analyte]],[1]analyte_order!$B:$B,[1]analyte_order!$C:$C)</f>
        <v>161094-75-3</v>
      </c>
      <c r="K8712">
        <f>_xlfn.XLOOKUP(Table1_1[[#This Row],[CAS_rn]],[1]analyte_order!$C:$C,[1]analyte_order!$E:$E)</f>
        <v>44</v>
      </c>
      <c r="L8712" s="3">
        <v>4.3499999999999997E-2</v>
      </c>
    </row>
    <row r="8713" spans="1:12" x14ac:dyDescent="0.3">
      <c r="A8713" t="s">
        <v>358</v>
      </c>
      <c r="B8713" s="1">
        <v>44427</v>
      </c>
      <c r="C8713" s="1" t="str">
        <f t="shared" si="136"/>
        <v>21231</v>
      </c>
      <c r="D8713" t="s">
        <v>324</v>
      </c>
      <c r="E8713" t="s">
        <v>325</v>
      </c>
      <c r="F8713" t="s">
        <v>326</v>
      </c>
      <c r="I8713" t="s">
        <v>48</v>
      </c>
      <c r="J8713" t="str">
        <f>_xlfn.XLOOKUP(Table1_1[[#This Row],[Analyte]],[1]analyte_order!$B:$B,[1]analyte_order!$C:$C)</f>
        <v>70887-84-2</v>
      </c>
      <c r="K8713">
        <f>_xlfn.XLOOKUP(Table1_1[[#This Row],[CAS_rn]],[1]analyte_order!$C:$C,[1]analyte_order!$E:$E)</f>
        <v>45</v>
      </c>
      <c r="L8713" s="3">
        <v>4.3499999999999997E-2</v>
      </c>
    </row>
    <row r="8714" spans="1:12" x14ac:dyDescent="0.3">
      <c r="A8714" t="s">
        <v>358</v>
      </c>
      <c r="B8714" s="1">
        <v>44427</v>
      </c>
      <c r="C8714" s="1" t="str">
        <f t="shared" si="136"/>
        <v>21231</v>
      </c>
      <c r="D8714" t="s">
        <v>324</v>
      </c>
      <c r="E8714" t="s">
        <v>325</v>
      </c>
      <c r="F8714" t="s">
        <v>326</v>
      </c>
      <c r="I8714" t="s">
        <v>49</v>
      </c>
      <c r="J8714" t="str">
        <f>_xlfn.XLOOKUP(Table1_1[[#This Row],[Analyte]],[1]analyte_order!$B:$B,[1]analyte_order!$C:$C)</f>
        <v>57677-95-9</v>
      </c>
      <c r="K8714">
        <f>_xlfn.XLOOKUP(Table1_1[[#This Row],[CAS_rn]],[1]analyte_order!$C:$C,[1]analyte_order!$E:$E)</f>
        <v>46</v>
      </c>
      <c r="L8714" s="3">
        <v>0.1085</v>
      </c>
    </row>
    <row r="8715" spans="1:12" x14ac:dyDescent="0.3">
      <c r="A8715" t="s">
        <v>358</v>
      </c>
      <c r="B8715" s="1">
        <v>44427</v>
      </c>
      <c r="C8715" s="1" t="str">
        <f t="shared" si="136"/>
        <v>21231</v>
      </c>
      <c r="D8715" t="s">
        <v>324</v>
      </c>
      <c r="E8715" t="s">
        <v>325</v>
      </c>
      <c r="F8715" t="s">
        <v>326</v>
      </c>
      <c r="I8715" t="s">
        <v>50</v>
      </c>
      <c r="J8715" t="str">
        <f>_xlfn.XLOOKUP(Table1_1[[#This Row],[Analyte]],[1]analyte_order!$B:$B,[1]analyte_order!$C:$C)</f>
        <v>30334-69-1</v>
      </c>
      <c r="K8715">
        <f>_xlfn.XLOOKUP(Table1_1[[#This Row],[CAS_rn]],[1]analyte_order!$C:$C,[1]analyte_order!$E:$E)</f>
        <v>51</v>
      </c>
      <c r="L8715" s="3">
        <v>3.76</v>
      </c>
    </row>
    <row r="8716" spans="1:12" x14ac:dyDescent="0.3">
      <c r="A8716" t="s">
        <v>358</v>
      </c>
      <c r="B8716" s="1">
        <v>44427</v>
      </c>
      <c r="C8716" s="1" t="str">
        <f t="shared" si="136"/>
        <v>21231</v>
      </c>
      <c r="D8716" t="s">
        <v>324</v>
      </c>
      <c r="E8716" t="s">
        <v>325</v>
      </c>
      <c r="F8716" t="s">
        <v>326</v>
      </c>
      <c r="I8716" t="s">
        <v>51</v>
      </c>
      <c r="J8716" t="str">
        <f>_xlfn.XLOOKUP(Table1_1[[#This Row],[Analyte]],[1]analyte_order!$B:$B,[1]analyte_order!$C:$C)</f>
        <v>41997-13-1</v>
      </c>
      <c r="K8716">
        <f>_xlfn.XLOOKUP(Table1_1[[#This Row],[CAS_rn]],[1]analyte_order!$C:$C,[1]analyte_order!$E:$E)</f>
        <v>52</v>
      </c>
      <c r="L8716" s="3">
        <v>44.5</v>
      </c>
    </row>
    <row r="8717" spans="1:12" x14ac:dyDescent="0.3">
      <c r="A8717" t="s">
        <v>358</v>
      </c>
      <c r="B8717" s="1">
        <v>44427</v>
      </c>
      <c r="C8717" s="1" t="str">
        <f t="shared" si="136"/>
        <v>21231</v>
      </c>
      <c r="D8717" t="s">
        <v>324</v>
      </c>
      <c r="E8717" t="s">
        <v>325</v>
      </c>
      <c r="F8717" t="s">
        <v>326</v>
      </c>
      <c r="I8717" t="s">
        <v>52</v>
      </c>
      <c r="J8717" t="str">
        <f>_xlfn.XLOOKUP(Table1_1[[#This Row],[Analyte]],[1]analyte_order!$B:$B,[1]analyte_order!$C:$C)</f>
        <v>423-41-6</v>
      </c>
      <c r="K8717">
        <f>_xlfn.XLOOKUP(Table1_1[[#This Row],[CAS_rn]],[1]analyte_order!$C:$C,[1]analyte_order!$E:$E)</f>
        <v>53</v>
      </c>
      <c r="L8717" s="3">
        <v>0.1085</v>
      </c>
    </row>
    <row r="8718" spans="1:12" x14ac:dyDescent="0.3">
      <c r="A8718" t="s">
        <v>358</v>
      </c>
      <c r="B8718" s="1">
        <v>44427</v>
      </c>
      <c r="C8718" s="1" t="str">
        <f t="shared" si="136"/>
        <v>21231</v>
      </c>
      <c r="D8718" t="s">
        <v>324</v>
      </c>
      <c r="E8718" t="s">
        <v>325</v>
      </c>
      <c r="F8718" t="s">
        <v>326</v>
      </c>
      <c r="I8718" t="s">
        <v>53</v>
      </c>
      <c r="J8718" t="str">
        <f>_xlfn.XLOOKUP(Table1_1[[#This Row],[Analyte]],[1]analyte_order!$B:$B,[1]analyte_order!$C:$C)</f>
        <v>777011-38-8</v>
      </c>
      <c r="K8718">
        <f>_xlfn.XLOOKUP(Table1_1[[#This Row],[CAS_rn]],[1]analyte_order!$C:$C,[1]analyte_order!$E:$E)</f>
        <v>54</v>
      </c>
      <c r="L8718" s="3">
        <v>2.98</v>
      </c>
    </row>
    <row r="8719" spans="1:12" x14ac:dyDescent="0.3">
      <c r="A8719" t="s">
        <v>358</v>
      </c>
      <c r="B8719" s="1">
        <v>44427</v>
      </c>
      <c r="C8719" s="1" t="str">
        <f t="shared" si="136"/>
        <v>21231</v>
      </c>
      <c r="D8719" t="s">
        <v>324</v>
      </c>
      <c r="E8719" t="s">
        <v>325</v>
      </c>
      <c r="F8719" t="s">
        <v>326</v>
      </c>
      <c r="I8719" t="s">
        <v>54</v>
      </c>
      <c r="J8719" t="str">
        <f>_xlfn.XLOOKUP(Table1_1[[#This Row],[Analyte]],[1]analyte_order!$B:$B,[1]analyte_order!$C:$C)</f>
        <v>646-83-3</v>
      </c>
      <c r="K8719">
        <f>_xlfn.XLOOKUP(Table1_1[[#This Row],[CAS_rn]],[1]analyte_order!$C:$C,[1]analyte_order!$E:$E)</f>
        <v>55</v>
      </c>
      <c r="L8719" s="3">
        <v>0.2175</v>
      </c>
    </row>
    <row r="8720" spans="1:12" x14ac:dyDescent="0.3">
      <c r="A8720" t="s">
        <v>358</v>
      </c>
      <c r="B8720" s="1">
        <v>44427</v>
      </c>
      <c r="C8720" s="1" t="str">
        <f t="shared" si="136"/>
        <v>21231</v>
      </c>
      <c r="D8720" t="s">
        <v>324</v>
      </c>
      <c r="E8720" t="s">
        <v>325</v>
      </c>
      <c r="F8720" t="s">
        <v>326</v>
      </c>
      <c r="I8720" t="s">
        <v>55</v>
      </c>
      <c r="J8720" t="str">
        <f>_xlfn.XLOOKUP(Table1_1[[#This Row],[Analyte]],[1]analyte_order!$B:$B,[1]analyte_order!$C:$C)</f>
        <v>678-41-1</v>
      </c>
      <c r="K8720">
        <f>_xlfn.XLOOKUP(Table1_1[[#This Row],[CAS_rn]],[1]analyte_order!$C:$C,[1]analyte_order!$E:$E)</f>
        <v>56</v>
      </c>
      <c r="L8720" s="3">
        <v>8.6999999999999994E-2</v>
      </c>
    </row>
    <row r="8721" spans="1:12" x14ac:dyDescent="0.3">
      <c r="A8721" t="s">
        <v>358</v>
      </c>
      <c r="B8721" s="1">
        <v>44427</v>
      </c>
      <c r="C8721" s="1" t="str">
        <f t="shared" si="136"/>
        <v>21231</v>
      </c>
      <c r="D8721" t="s">
        <v>324</v>
      </c>
      <c r="E8721" t="s">
        <v>325</v>
      </c>
      <c r="F8721" t="s">
        <v>326</v>
      </c>
      <c r="I8721" t="s">
        <v>56</v>
      </c>
      <c r="J8721" t="str">
        <f>_xlfn.XLOOKUP(Table1_1[[#This Row],[Analyte]],[1]analyte_order!$B:$B,[1]analyte_order!$C:$C)</f>
        <v>2965-52-8</v>
      </c>
      <c r="K8721">
        <f>_xlfn.XLOOKUP(Table1_1[[#This Row],[CAS_rn]],[1]analyte_order!$C:$C,[1]analyte_order!$E:$E)</f>
        <v>57</v>
      </c>
      <c r="L8721" s="3">
        <v>8.6999999999999994E-2</v>
      </c>
    </row>
    <row r="8722" spans="1:12" x14ac:dyDescent="0.3">
      <c r="A8722" t="s">
        <v>359</v>
      </c>
      <c r="B8722" s="1">
        <v>44427</v>
      </c>
      <c r="C8722" s="1" t="str">
        <f t="shared" si="136"/>
        <v>21231</v>
      </c>
      <c r="D8722" t="s">
        <v>324</v>
      </c>
      <c r="E8722" t="s">
        <v>325</v>
      </c>
      <c r="F8722" t="s">
        <v>326</v>
      </c>
      <c r="I8722" t="s">
        <v>7</v>
      </c>
      <c r="J8722" t="str">
        <f>_xlfn.XLOOKUP(Table1_1[[#This Row],[Analyte]],[1]analyte_order!$B:$B,[1]analyte_order!$C:$C)</f>
        <v>375-22-4</v>
      </c>
      <c r="K8722">
        <f>_xlfn.XLOOKUP(Table1_1[[#This Row],[CAS_rn]],[1]analyte_order!$C:$C,[1]analyte_order!$E:$E)</f>
        <v>1</v>
      </c>
      <c r="L8722" s="3">
        <v>4.2599999999999999E-2</v>
      </c>
    </row>
    <row r="8723" spans="1:12" x14ac:dyDescent="0.3">
      <c r="A8723" t="s">
        <v>359</v>
      </c>
      <c r="B8723" s="1">
        <v>44427</v>
      </c>
      <c r="C8723" s="1" t="str">
        <f t="shared" si="136"/>
        <v>21231</v>
      </c>
      <c r="D8723" t="s">
        <v>324</v>
      </c>
      <c r="E8723" t="s">
        <v>325</v>
      </c>
      <c r="F8723" t="s">
        <v>326</v>
      </c>
      <c r="I8723" t="s">
        <v>8</v>
      </c>
      <c r="J8723" t="str">
        <f>_xlfn.XLOOKUP(Table1_1[[#This Row],[Analyte]],[1]analyte_order!$B:$B,[1]analyte_order!$C:$C)</f>
        <v>2706-90-3</v>
      </c>
      <c r="K8723">
        <f>_xlfn.XLOOKUP(Table1_1[[#This Row],[CAS_rn]],[1]analyte_order!$C:$C,[1]analyte_order!$E:$E)</f>
        <v>2</v>
      </c>
      <c r="L8723" s="3">
        <v>4.2599999999999999E-2</v>
      </c>
    </row>
    <row r="8724" spans="1:12" x14ac:dyDescent="0.3">
      <c r="A8724" t="s">
        <v>359</v>
      </c>
      <c r="B8724" s="1">
        <v>44427</v>
      </c>
      <c r="C8724" s="1" t="str">
        <f t="shared" si="136"/>
        <v>21231</v>
      </c>
      <c r="D8724" t="s">
        <v>324</v>
      </c>
      <c r="E8724" t="s">
        <v>325</v>
      </c>
      <c r="F8724" t="s">
        <v>326</v>
      </c>
      <c r="I8724" t="s">
        <v>9</v>
      </c>
      <c r="J8724" t="str">
        <f>_xlfn.XLOOKUP(Table1_1[[#This Row],[Analyte]],[1]analyte_order!$B:$B,[1]analyte_order!$C:$C)</f>
        <v>307-24-4</v>
      </c>
      <c r="K8724">
        <f>_xlfn.XLOOKUP(Table1_1[[#This Row],[CAS_rn]],[1]analyte_order!$C:$C,[1]analyte_order!$E:$E)</f>
        <v>3</v>
      </c>
      <c r="L8724" s="3">
        <v>4.2599999999999999E-2</v>
      </c>
    </row>
    <row r="8725" spans="1:12" x14ac:dyDescent="0.3">
      <c r="A8725" t="s">
        <v>359</v>
      </c>
      <c r="B8725" s="1">
        <v>44427</v>
      </c>
      <c r="C8725" s="1" t="str">
        <f t="shared" si="136"/>
        <v>21231</v>
      </c>
      <c r="D8725" t="s">
        <v>324</v>
      </c>
      <c r="E8725" t="s">
        <v>325</v>
      </c>
      <c r="F8725" t="s">
        <v>326</v>
      </c>
      <c r="I8725" t="s">
        <v>10</v>
      </c>
      <c r="J8725" t="str">
        <f>_xlfn.XLOOKUP(Table1_1[[#This Row],[Analyte]],[1]analyte_order!$B:$B,[1]analyte_order!$C:$C)</f>
        <v>375-85-9</v>
      </c>
      <c r="K8725">
        <f>_xlfn.XLOOKUP(Table1_1[[#This Row],[CAS_rn]],[1]analyte_order!$C:$C,[1]analyte_order!$E:$E)</f>
        <v>4</v>
      </c>
      <c r="L8725" s="3">
        <v>4.2599999999999999E-2</v>
      </c>
    </row>
    <row r="8726" spans="1:12" x14ac:dyDescent="0.3">
      <c r="A8726" t="s">
        <v>359</v>
      </c>
      <c r="B8726" s="1">
        <v>44427</v>
      </c>
      <c r="C8726" s="1" t="str">
        <f t="shared" si="136"/>
        <v>21231</v>
      </c>
      <c r="D8726" t="s">
        <v>324</v>
      </c>
      <c r="E8726" t="s">
        <v>325</v>
      </c>
      <c r="F8726" t="s">
        <v>326</v>
      </c>
      <c r="I8726" t="s">
        <v>11</v>
      </c>
      <c r="J8726" t="str">
        <f>_xlfn.XLOOKUP(Table1_1[[#This Row],[Analyte]],[1]analyte_order!$B:$B,[1]analyte_order!$C:$C)</f>
        <v>335-67-1</v>
      </c>
      <c r="K8726">
        <f>_xlfn.XLOOKUP(Table1_1[[#This Row],[CAS_rn]],[1]analyte_order!$C:$C,[1]analyte_order!$E:$E)</f>
        <v>5</v>
      </c>
      <c r="L8726" s="3">
        <v>8.5000000000000006E-2</v>
      </c>
    </row>
    <row r="8727" spans="1:12" x14ac:dyDescent="0.3">
      <c r="A8727" t="s">
        <v>359</v>
      </c>
      <c r="B8727" s="1">
        <v>44427</v>
      </c>
      <c r="C8727" s="1" t="str">
        <f t="shared" si="136"/>
        <v>21231</v>
      </c>
      <c r="D8727" t="s">
        <v>324</v>
      </c>
      <c r="E8727" t="s">
        <v>325</v>
      </c>
      <c r="F8727" t="s">
        <v>326</v>
      </c>
      <c r="I8727" t="s">
        <v>12</v>
      </c>
      <c r="J8727" t="str">
        <f>_xlfn.XLOOKUP(Table1_1[[#This Row],[Analyte]],[1]analyte_order!$B:$B,[1]analyte_order!$C:$C)</f>
        <v>375-95-1</v>
      </c>
      <c r="K8727">
        <f>_xlfn.XLOOKUP(Table1_1[[#This Row],[CAS_rn]],[1]analyte_order!$C:$C,[1]analyte_order!$E:$E)</f>
        <v>6</v>
      </c>
      <c r="L8727" s="3">
        <v>0.26800000000000002</v>
      </c>
    </row>
    <row r="8728" spans="1:12" x14ac:dyDescent="0.3">
      <c r="A8728" t="s">
        <v>359</v>
      </c>
      <c r="B8728" s="1">
        <v>44427</v>
      </c>
      <c r="C8728" s="1" t="str">
        <f t="shared" si="136"/>
        <v>21231</v>
      </c>
      <c r="D8728" t="s">
        <v>324</v>
      </c>
      <c r="E8728" t="s">
        <v>325</v>
      </c>
      <c r="F8728" t="s">
        <v>326</v>
      </c>
      <c r="I8728" t="s">
        <v>19</v>
      </c>
      <c r="J8728" t="str">
        <f>_xlfn.XLOOKUP(Table1_1[[#This Row],[Analyte]],[1]analyte_order!$B:$B,[1]analyte_order!$C:$C)</f>
        <v>335-76-2</v>
      </c>
      <c r="K8728">
        <f>_xlfn.XLOOKUP(Table1_1[[#This Row],[CAS_rn]],[1]analyte_order!$C:$C,[1]analyte_order!$E:$E)</f>
        <v>7</v>
      </c>
      <c r="L8728" s="3">
        <v>2.2599999999999998</v>
      </c>
    </row>
    <row r="8729" spans="1:12" x14ac:dyDescent="0.3">
      <c r="A8729" t="s">
        <v>359</v>
      </c>
      <c r="B8729" s="1">
        <v>44427</v>
      </c>
      <c r="C8729" s="1" t="str">
        <f t="shared" si="136"/>
        <v>21231</v>
      </c>
      <c r="D8729" t="s">
        <v>324</v>
      </c>
      <c r="E8729" t="s">
        <v>325</v>
      </c>
      <c r="F8729" t="s">
        <v>326</v>
      </c>
      <c r="I8729" t="s">
        <v>20</v>
      </c>
      <c r="J8729" t="str">
        <f>_xlfn.XLOOKUP(Table1_1[[#This Row],[Analyte]],[1]analyte_order!$B:$B,[1]analyte_order!$C:$C)</f>
        <v>2058-94-8</v>
      </c>
      <c r="K8729">
        <f>_xlfn.XLOOKUP(Table1_1[[#This Row],[CAS_rn]],[1]analyte_order!$C:$C,[1]analyte_order!$E:$E)</f>
        <v>8</v>
      </c>
      <c r="L8729" s="3">
        <v>4.66</v>
      </c>
    </row>
    <row r="8730" spans="1:12" x14ac:dyDescent="0.3">
      <c r="A8730" t="s">
        <v>359</v>
      </c>
      <c r="B8730" s="1">
        <v>44427</v>
      </c>
      <c r="C8730" s="1" t="str">
        <f t="shared" si="136"/>
        <v>21231</v>
      </c>
      <c r="D8730" t="s">
        <v>324</v>
      </c>
      <c r="E8730" t="s">
        <v>325</v>
      </c>
      <c r="F8730" t="s">
        <v>326</v>
      </c>
      <c r="I8730" t="s">
        <v>21</v>
      </c>
      <c r="J8730" t="str">
        <f>_xlfn.XLOOKUP(Table1_1[[#This Row],[Analyte]],[1]analyte_order!$B:$B,[1]analyte_order!$C:$C)</f>
        <v>307-55-1</v>
      </c>
      <c r="K8730">
        <f>_xlfn.XLOOKUP(Table1_1[[#This Row],[CAS_rn]],[1]analyte_order!$C:$C,[1]analyte_order!$E:$E)</f>
        <v>9</v>
      </c>
      <c r="L8730" s="3">
        <v>6.27</v>
      </c>
    </row>
    <row r="8731" spans="1:12" x14ac:dyDescent="0.3">
      <c r="A8731" t="s">
        <v>359</v>
      </c>
      <c r="B8731" s="1">
        <v>44427</v>
      </c>
      <c r="C8731" s="1" t="str">
        <f t="shared" si="136"/>
        <v>21231</v>
      </c>
      <c r="D8731" t="s">
        <v>324</v>
      </c>
      <c r="E8731" t="s">
        <v>325</v>
      </c>
      <c r="F8731" t="s">
        <v>326</v>
      </c>
      <c r="I8731" t="s">
        <v>22</v>
      </c>
      <c r="J8731" t="str">
        <f>_xlfn.XLOOKUP(Table1_1[[#This Row],[Analyte]],[1]analyte_order!$B:$B,[1]analyte_order!$C:$C)</f>
        <v>72629-94-8</v>
      </c>
      <c r="K8731">
        <f>_xlfn.XLOOKUP(Table1_1[[#This Row],[CAS_rn]],[1]analyte_order!$C:$C,[1]analyte_order!$E:$E)</f>
        <v>10</v>
      </c>
      <c r="L8731" s="3">
        <v>3.54</v>
      </c>
    </row>
    <row r="8732" spans="1:12" x14ac:dyDescent="0.3">
      <c r="A8732" t="s">
        <v>359</v>
      </c>
      <c r="B8732" s="1">
        <v>44427</v>
      </c>
      <c r="C8732" s="1" t="str">
        <f t="shared" si="136"/>
        <v>21231</v>
      </c>
      <c r="D8732" t="s">
        <v>324</v>
      </c>
      <c r="E8732" t="s">
        <v>325</v>
      </c>
      <c r="F8732" t="s">
        <v>326</v>
      </c>
      <c r="I8732" t="s">
        <v>23</v>
      </c>
      <c r="J8732" t="str">
        <f>_xlfn.XLOOKUP(Table1_1[[#This Row],[Analyte]],[1]analyte_order!$B:$B,[1]analyte_order!$C:$C)</f>
        <v>376-06-7</v>
      </c>
      <c r="K8732">
        <f>_xlfn.XLOOKUP(Table1_1[[#This Row],[CAS_rn]],[1]analyte_order!$C:$C,[1]analyte_order!$E:$E)</f>
        <v>11</v>
      </c>
      <c r="L8732" s="3">
        <v>3.21</v>
      </c>
    </row>
    <row r="8733" spans="1:12" x14ac:dyDescent="0.3">
      <c r="A8733" t="s">
        <v>359</v>
      </c>
      <c r="B8733" s="1">
        <v>44427</v>
      </c>
      <c r="C8733" s="1" t="str">
        <f t="shared" si="136"/>
        <v>21231</v>
      </c>
      <c r="D8733" t="s">
        <v>324</v>
      </c>
      <c r="E8733" t="s">
        <v>325</v>
      </c>
      <c r="F8733" t="s">
        <v>326</v>
      </c>
      <c r="I8733" t="s">
        <v>24</v>
      </c>
      <c r="J8733" t="str">
        <f>_xlfn.XLOOKUP(Table1_1[[#This Row],[Analyte]],[1]analyte_order!$B:$B,[1]analyte_order!$C:$C)</f>
        <v>67905-19-5</v>
      </c>
      <c r="K8733">
        <f>_xlfn.XLOOKUP(Table1_1[[#This Row],[CAS_rn]],[1]analyte_order!$C:$C,[1]analyte_order!$E:$E)</f>
        <v>12</v>
      </c>
      <c r="L8733" s="3">
        <v>0.17799999999999999</v>
      </c>
    </row>
    <row r="8734" spans="1:12" x14ac:dyDescent="0.3">
      <c r="A8734" t="s">
        <v>359</v>
      </c>
      <c r="B8734" s="1">
        <v>44427</v>
      </c>
      <c r="C8734" s="1" t="str">
        <f t="shared" si="136"/>
        <v>21231</v>
      </c>
      <c r="D8734" t="s">
        <v>324</v>
      </c>
      <c r="E8734" t="s">
        <v>325</v>
      </c>
      <c r="F8734" t="s">
        <v>326</v>
      </c>
      <c r="I8734" t="s">
        <v>13</v>
      </c>
      <c r="J8734" t="str">
        <f>_xlfn.XLOOKUP(Table1_1[[#This Row],[Analyte]],[1]analyte_order!$B:$B,[1]analyte_order!$C:$C)</f>
        <v>375-73-5</v>
      </c>
      <c r="K8734">
        <f>_xlfn.XLOOKUP(Table1_1[[#This Row],[CAS_rn]],[1]analyte_order!$C:$C,[1]analyte_order!$E:$E)</f>
        <v>14</v>
      </c>
      <c r="L8734" s="3">
        <v>4.2599999999999999E-2</v>
      </c>
    </row>
    <row r="8735" spans="1:12" x14ac:dyDescent="0.3">
      <c r="A8735" t="s">
        <v>359</v>
      </c>
      <c r="B8735" s="1">
        <v>44427</v>
      </c>
      <c r="C8735" s="1" t="str">
        <f t="shared" si="136"/>
        <v>21231</v>
      </c>
      <c r="D8735" t="s">
        <v>324</v>
      </c>
      <c r="E8735" t="s">
        <v>325</v>
      </c>
      <c r="F8735" t="s">
        <v>326</v>
      </c>
      <c r="I8735" t="s">
        <v>14</v>
      </c>
      <c r="J8735" t="str">
        <f>_xlfn.XLOOKUP(Table1_1[[#This Row],[Analyte]],[1]analyte_order!$B:$B,[1]analyte_order!$C:$C)</f>
        <v>2706-91-4</v>
      </c>
      <c r="K8735">
        <f>_xlfn.XLOOKUP(Table1_1[[#This Row],[CAS_rn]],[1]analyte_order!$C:$C,[1]analyte_order!$E:$E)</f>
        <v>15</v>
      </c>
      <c r="L8735" s="3">
        <v>0.21299999999999999</v>
      </c>
    </row>
    <row r="8736" spans="1:12" x14ac:dyDescent="0.3">
      <c r="A8736" t="s">
        <v>359</v>
      </c>
      <c r="B8736" s="1">
        <v>44427</v>
      </c>
      <c r="C8736" s="1" t="str">
        <f t="shared" si="136"/>
        <v>21231</v>
      </c>
      <c r="D8736" t="s">
        <v>324</v>
      </c>
      <c r="E8736" t="s">
        <v>325</v>
      </c>
      <c r="F8736" t="s">
        <v>326</v>
      </c>
      <c r="I8736" t="s">
        <v>15</v>
      </c>
      <c r="J8736" t="str">
        <f>_xlfn.XLOOKUP(Table1_1[[#This Row],[Analyte]],[1]analyte_order!$B:$B,[1]analyte_order!$C:$C)</f>
        <v>355-46-4</v>
      </c>
      <c r="K8736">
        <f>_xlfn.XLOOKUP(Table1_1[[#This Row],[CAS_rn]],[1]analyte_order!$C:$C,[1]analyte_order!$E:$E)</f>
        <v>16</v>
      </c>
      <c r="L8736" s="3">
        <v>12.7</v>
      </c>
    </row>
    <row r="8737" spans="1:12" x14ac:dyDescent="0.3">
      <c r="A8737" t="s">
        <v>359</v>
      </c>
      <c r="B8737" s="1">
        <v>44427</v>
      </c>
      <c r="C8737" s="1" t="str">
        <f t="shared" si="136"/>
        <v>21231</v>
      </c>
      <c r="D8737" t="s">
        <v>324</v>
      </c>
      <c r="E8737" t="s">
        <v>325</v>
      </c>
      <c r="F8737" t="s">
        <v>326</v>
      </c>
      <c r="I8737" t="s">
        <v>16</v>
      </c>
      <c r="J8737" t="str">
        <f>_xlfn.XLOOKUP(Table1_1[[#This Row],[Analyte]],[1]analyte_order!$B:$B,[1]analyte_order!$C:$C)</f>
        <v>375-92-8</v>
      </c>
      <c r="K8737">
        <f>_xlfn.XLOOKUP(Table1_1[[#This Row],[CAS_rn]],[1]analyte_order!$C:$C,[1]analyte_order!$E:$E)</f>
        <v>17</v>
      </c>
      <c r="L8737" s="3">
        <v>2.08</v>
      </c>
    </row>
    <row r="8738" spans="1:12" x14ac:dyDescent="0.3">
      <c r="A8738" t="s">
        <v>359</v>
      </c>
      <c r="B8738" s="1">
        <v>44427</v>
      </c>
      <c r="C8738" s="1" t="str">
        <f t="shared" si="136"/>
        <v>21231</v>
      </c>
      <c r="D8738" t="s">
        <v>324</v>
      </c>
      <c r="E8738" t="s">
        <v>325</v>
      </c>
      <c r="F8738" t="s">
        <v>326</v>
      </c>
      <c r="I8738" t="s">
        <v>17</v>
      </c>
      <c r="J8738" t="str">
        <f>_xlfn.XLOOKUP(Table1_1[[#This Row],[Analyte]],[1]analyte_order!$B:$B,[1]analyte_order!$C:$C)</f>
        <v>1763-23-1</v>
      </c>
      <c r="K8738">
        <f>_xlfn.XLOOKUP(Table1_1[[#This Row],[CAS_rn]],[1]analyte_order!$C:$C,[1]analyte_order!$E:$E)</f>
        <v>18</v>
      </c>
      <c r="L8738" s="3">
        <v>1020</v>
      </c>
    </row>
    <row r="8739" spans="1:12" x14ac:dyDescent="0.3">
      <c r="A8739" t="s">
        <v>359</v>
      </c>
      <c r="B8739" s="1">
        <v>44427</v>
      </c>
      <c r="C8739" s="1" t="str">
        <f t="shared" si="136"/>
        <v>21231</v>
      </c>
      <c r="D8739" t="s">
        <v>324</v>
      </c>
      <c r="E8739" t="s">
        <v>325</v>
      </c>
      <c r="F8739" t="s">
        <v>326</v>
      </c>
      <c r="I8739" t="s">
        <v>25</v>
      </c>
      <c r="J8739" t="str">
        <f>_xlfn.XLOOKUP(Table1_1[[#This Row],[Analyte]],[1]analyte_order!$B:$B,[1]analyte_order!$C:$C)</f>
        <v>68259-12-1</v>
      </c>
      <c r="K8739">
        <f>_xlfn.XLOOKUP(Table1_1[[#This Row],[CAS_rn]],[1]analyte_order!$C:$C,[1]analyte_order!$E:$E)</f>
        <v>19</v>
      </c>
      <c r="L8739" s="3">
        <v>6.93</v>
      </c>
    </row>
    <row r="8740" spans="1:12" x14ac:dyDescent="0.3">
      <c r="A8740" t="s">
        <v>359</v>
      </c>
      <c r="B8740" s="1">
        <v>44427</v>
      </c>
      <c r="C8740" s="1" t="str">
        <f t="shared" si="136"/>
        <v>21231</v>
      </c>
      <c r="D8740" t="s">
        <v>324</v>
      </c>
      <c r="E8740" t="s">
        <v>325</v>
      </c>
      <c r="F8740" t="s">
        <v>326</v>
      </c>
      <c r="I8740" t="s">
        <v>26</v>
      </c>
      <c r="J8740" t="str">
        <f>_xlfn.XLOOKUP(Table1_1[[#This Row],[Analyte]],[1]analyte_order!$B:$B,[1]analyte_order!$C:$C)</f>
        <v>335-77-3</v>
      </c>
      <c r="K8740">
        <f>_xlfn.XLOOKUP(Table1_1[[#This Row],[CAS_rn]],[1]analyte_order!$C:$C,[1]analyte_order!$E:$E)</f>
        <v>20</v>
      </c>
      <c r="L8740" s="3">
        <v>7.62</v>
      </c>
    </row>
    <row r="8741" spans="1:12" x14ac:dyDescent="0.3">
      <c r="A8741" t="s">
        <v>359</v>
      </c>
      <c r="B8741" s="1">
        <v>44427</v>
      </c>
      <c r="C8741" s="1" t="str">
        <f t="shared" si="136"/>
        <v>21231</v>
      </c>
      <c r="D8741" t="s">
        <v>324</v>
      </c>
      <c r="E8741" t="s">
        <v>325</v>
      </c>
      <c r="F8741" t="s">
        <v>326</v>
      </c>
      <c r="I8741" t="s">
        <v>27</v>
      </c>
      <c r="J8741" t="str">
        <f>_xlfn.XLOOKUP(Table1_1[[#This Row],[Analyte]],[1]analyte_order!$B:$B,[1]analyte_order!$C:$C)</f>
        <v>79780-39-5</v>
      </c>
      <c r="K8741">
        <f>_xlfn.XLOOKUP(Table1_1[[#This Row],[CAS_rn]],[1]analyte_order!$C:$C,[1]analyte_order!$E:$E)</f>
        <v>21</v>
      </c>
      <c r="L8741" s="3">
        <v>1.95</v>
      </c>
    </row>
    <row r="8742" spans="1:12" x14ac:dyDescent="0.3">
      <c r="A8742" t="s">
        <v>359</v>
      </c>
      <c r="B8742" s="1">
        <v>44427</v>
      </c>
      <c r="C8742" s="1" t="str">
        <f t="shared" si="136"/>
        <v>21231</v>
      </c>
      <c r="D8742" t="s">
        <v>324</v>
      </c>
      <c r="E8742" t="s">
        <v>325</v>
      </c>
      <c r="F8742" t="s">
        <v>326</v>
      </c>
      <c r="I8742" t="s">
        <v>28</v>
      </c>
      <c r="J8742" t="str">
        <f>_xlfn.XLOOKUP(Table1_1[[#This Row],[Analyte]],[1]analyte_order!$B:$B,[1]analyte_order!$C:$C)</f>
        <v>757124-72-4</v>
      </c>
      <c r="K8742">
        <f>_xlfn.XLOOKUP(Table1_1[[#This Row],[CAS_rn]],[1]analyte_order!$C:$C,[1]analyte_order!$E:$E)</f>
        <v>22</v>
      </c>
      <c r="L8742" s="3">
        <v>0.1065</v>
      </c>
    </row>
    <row r="8743" spans="1:12" x14ac:dyDescent="0.3">
      <c r="A8743" t="s">
        <v>359</v>
      </c>
      <c r="B8743" s="1">
        <v>44427</v>
      </c>
      <c r="C8743" s="1" t="str">
        <f t="shared" si="136"/>
        <v>21231</v>
      </c>
      <c r="D8743" t="s">
        <v>324</v>
      </c>
      <c r="E8743" t="s">
        <v>325</v>
      </c>
      <c r="F8743" t="s">
        <v>326</v>
      </c>
      <c r="I8743" t="s">
        <v>18</v>
      </c>
      <c r="J8743" t="str">
        <f>_xlfn.XLOOKUP(Table1_1[[#This Row],[Analyte]],[1]analyte_order!$B:$B,[1]analyte_order!$C:$C)</f>
        <v>27619-97-2</v>
      </c>
      <c r="K8743">
        <f>_xlfn.XLOOKUP(Table1_1[[#This Row],[CAS_rn]],[1]analyte_order!$C:$C,[1]analyte_order!$E:$E)</f>
        <v>23</v>
      </c>
      <c r="L8743" s="3">
        <v>4.2599999999999999E-2</v>
      </c>
    </row>
    <row r="8744" spans="1:12" x14ac:dyDescent="0.3">
      <c r="A8744" t="s">
        <v>359</v>
      </c>
      <c r="B8744" s="1">
        <v>44427</v>
      </c>
      <c r="C8744" s="1" t="str">
        <f t="shared" si="136"/>
        <v>21231</v>
      </c>
      <c r="D8744" t="s">
        <v>324</v>
      </c>
      <c r="E8744" t="s">
        <v>325</v>
      </c>
      <c r="F8744" t="s">
        <v>326</v>
      </c>
      <c r="I8744" t="s">
        <v>29</v>
      </c>
      <c r="J8744" t="str">
        <f>_xlfn.XLOOKUP(Table1_1[[#This Row],[Analyte]],[1]analyte_order!$B:$B,[1]analyte_order!$C:$C)</f>
        <v>39108-34-4</v>
      </c>
      <c r="K8744">
        <f>_xlfn.XLOOKUP(Table1_1[[#This Row],[CAS_rn]],[1]analyte_order!$C:$C,[1]analyte_order!$E:$E)</f>
        <v>24</v>
      </c>
      <c r="L8744" s="3">
        <v>2.19</v>
      </c>
    </row>
    <row r="8745" spans="1:12" x14ac:dyDescent="0.3">
      <c r="A8745" t="s">
        <v>359</v>
      </c>
      <c r="B8745" s="1">
        <v>44427</v>
      </c>
      <c r="C8745" s="1" t="str">
        <f t="shared" si="136"/>
        <v>21231</v>
      </c>
      <c r="D8745" t="s">
        <v>324</v>
      </c>
      <c r="E8745" t="s">
        <v>325</v>
      </c>
      <c r="F8745" t="s">
        <v>326</v>
      </c>
      <c r="I8745" t="s">
        <v>30</v>
      </c>
      <c r="J8745" t="str">
        <f>_xlfn.XLOOKUP(Table1_1[[#This Row],[Analyte]],[1]analyte_order!$B:$B,[1]analyte_order!$C:$C)</f>
        <v>120226-60-0</v>
      </c>
      <c r="K8745">
        <f>_xlfn.XLOOKUP(Table1_1[[#This Row],[CAS_rn]],[1]analyte_order!$C:$C,[1]analyte_order!$E:$E)</f>
        <v>25</v>
      </c>
      <c r="L8745" s="3">
        <v>2.2200000000000002</v>
      </c>
    </row>
    <row r="8746" spans="1:12" x14ac:dyDescent="0.3">
      <c r="A8746" t="s">
        <v>359</v>
      </c>
      <c r="B8746" s="1">
        <v>44427</v>
      </c>
      <c r="C8746" s="1" t="str">
        <f t="shared" si="136"/>
        <v>21231</v>
      </c>
      <c r="D8746" t="s">
        <v>324</v>
      </c>
      <c r="E8746" t="s">
        <v>325</v>
      </c>
      <c r="F8746" t="s">
        <v>326</v>
      </c>
      <c r="I8746" t="s">
        <v>31</v>
      </c>
      <c r="J8746" t="str">
        <f>_xlfn.XLOOKUP(Table1_1[[#This Row],[Analyte]],[1]analyte_order!$B:$B,[1]analyte_order!$C:$C)</f>
        <v>2355-31-9</v>
      </c>
      <c r="K8746">
        <f>_xlfn.XLOOKUP(Table1_1[[#This Row],[CAS_rn]],[1]analyte_order!$C:$C,[1]analyte_order!$E:$E)</f>
        <v>26</v>
      </c>
      <c r="L8746" s="3">
        <v>8.5000000000000006E-2</v>
      </c>
    </row>
    <row r="8747" spans="1:12" x14ac:dyDescent="0.3">
      <c r="A8747" t="s">
        <v>359</v>
      </c>
      <c r="B8747" s="1">
        <v>44427</v>
      </c>
      <c r="C8747" s="1" t="str">
        <f t="shared" si="136"/>
        <v>21231</v>
      </c>
      <c r="D8747" t="s">
        <v>324</v>
      </c>
      <c r="E8747" t="s">
        <v>325</v>
      </c>
      <c r="F8747" t="s">
        <v>326</v>
      </c>
      <c r="I8747" t="s">
        <v>32</v>
      </c>
      <c r="J8747" t="str">
        <f>_xlfn.XLOOKUP(Table1_1[[#This Row],[Analyte]],[1]analyte_order!$B:$B,[1]analyte_order!$C:$C)</f>
        <v>2991-50-6</v>
      </c>
      <c r="K8747">
        <f>_xlfn.XLOOKUP(Table1_1[[#This Row],[CAS_rn]],[1]analyte_order!$C:$C,[1]analyte_order!$E:$E)</f>
        <v>27</v>
      </c>
      <c r="L8747" s="3">
        <v>4.2599999999999999E-2</v>
      </c>
    </row>
    <row r="8748" spans="1:12" x14ac:dyDescent="0.3">
      <c r="A8748" t="s">
        <v>359</v>
      </c>
      <c r="B8748" s="1">
        <v>44427</v>
      </c>
      <c r="C8748" s="1" t="str">
        <f t="shared" si="136"/>
        <v>21231</v>
      </c>
      <c r="D8748" t="s">
        <v>324</v>
      </c>
      <c r="E8748" t="s">
        <v>325</v>
      </c>
      <c r="F8748" t="s">
        <v>326</v>
      </c>
      <c r="I8748" t="s">
        <v>33</v>
      </c>
      <c r="J8748" t="str">
        <f>_xlfn.XLOOKUP(Table1_1[[#This Row],[Analyte]],[1]analyte_order!$B:$B,[1]analyte_order!$C:$C)</f>
        <v>754-91-6</v>
      </c>
      <c r="K8748">
        <f>_xlfn.XLOOKUP(Table1_1[[#This Row],[CAS_rn]],[1]analyte_order!$C:$C,[1]analyte_order!$E:$E)</f>
        <v>28</v>
      </c>
      <c r="L8748" s="3">
        <v>6.12</v>
      </c>
    </row>
    <row r="8749" spans="1:12" x14ac:dyDescent="0.3">
      <c r="A8749" t="s">
        <v>359</v>
      </c>
      <c r="B8749" s="1">
        <v>44427</v>
      </c>
      <c r="C8749" s="1" t="str">
        <f t="shared" si="136"/>
        <v>21231</v>
      </c>
      <c r="D8749" t="s">
        <v>324</v>
      </c>
      <c r="E8749" t="s">
        <v>325</v>
      </c>
      <c r="F8749" t="s">
        <v>326</v>
      </c>
      <c r="I8749" t="s">
        <v>34</v>
      </c>
      <c r="J8749" t="str">
        <f>_xlfn.XLOOKUP(Table1_1[[#This Row],[Analyte]],[1]analyte_order!$B:$B,[1]analyte_order!$C:$C)</f>
        <v>2806-24-8</v>
      </c>
      <c r="K8749">
        <f>_xlfn.XLOOKUP(Table1_1[[#This Row],[CAS_rn]],[1]analyte_order!$C:$C,[1]analyte_order!$E:$E)</f>
        <v>29</v>
      </c>
      <c r="L8749" s="3">
        <v>4.2599999999999999E-2</v>
      </c>
    </row>
    <row r="8750" spans="1:12" x14ac:dyDescent="0.3">
      <c r="A8750" t="s">
        <v>359</v>
      </c>
      <c r="B8750" s="1">
        <v>44427</v>
      </c>
      <c r="C8750" s="1" t="str">
        <f t="shared" si="136"/>
        <v>21231</v>
      </c>
      <c r="D8750" t="s">
        <v>324</v>
      </c>
      <c r="E8750" t="s">
        <v>325</v>
      </c>
      <c r="F8750" t="s">
        <v>326</v>
      </c>
      <c r="I8750" t="s">
        <v>35</v>
      </c>
      <c r="J8750" t="str">
        <f>_xlfn.XLOOKUP(Table1_1[[#This Row],[Analyte]],[1]analyte_order!$B:$B,[1]analyte_order!$C:$C)</f>
        <v>31506-32-8</v>
      </c>
      <c r="K8750">
        <f>_xlfn.XLOOKUP(Table1_1[[#This Row],[CAS_rn]],[1]analyte_order!$C:$C,[1]analyte_order!$E:$E)</f>
        <v>30</v>
      </c>
      <c r="L8750" s="3">
        <v>4.2599999999999999E-2</v>
      </c>
    </row>
    <row r="8751" spans="1:12" x14ac:dyDescent="0.3">
      <c r="A8751" t="s">
        <v>359</v>
      </c>
      <c r="B8751" s="1">
        <v>44427</v>
      </c>
      <c r="C8751" s="1" t="str">
        <f t="shared" si="136"/>
        <v>21231</v>
      </c>
      <c r="D8751" t="s">
        <v>324</v>
      </c>
      <c r="E8751" t="s">
        <v>325</v>
      </c>
      <c r="F8751" t="s">
        <v>326</v>
      </c>
      <c r="I8751" t="s">
        <v>36</v>
      </c>
      <c r="J8751" t="str">
        <f>_xlfn.XLOOKUP(Table1_1[[#This Row],[Analyte]],[1]analyte_order!$B:$B,[1]analyte_order!$C:$C)</f>
        <v>4151-50-2</v>
      </c>
      <c r="K8751">
        <f>_xlfn.XLOOKUP(Table1_1[[#This Row],[CAS_rn]],[1]analyte_order!$C:$C,[1]analyte_order!$E:$E)</f>
        <v>31</v>
      </c>
      <c r="L8751" s="3">
        <v>4.2599999999999999E-2</v>
      </c>
    </row>
    <row r="8752" spans="1:12" x14ac:dyDescent="0.3">
      <c r="A8752" t="s">
        <v>359</v>
      </c>
      <c r="B8752" s="1">
        <v>44427</v>
      </c>
      <c r="C8752" s="1" t="str">
        <f t="shared" si="136"/>
        <v>21231</v>
      </c>
      <c r="D8752" t="s">
        <v>324</v>
      </c>
      <c r="E8752" t="s">
        <v>325</v>
      </c>
      <c r="F8752" t="s">
        <v>326</v>
      </c>
      <c r="I8752" t="s">
        <v>37</v>
      </c>
      <c r="J8752" t="str">
        <f>_xlfn.XLOOKUP(Table1_1[[#This Row],[Analyte]],[1]analyte_order!$B:$B,[1]analyte_order!$C:$C)</f>
        <v>13252-13-6</v>
      </c>
      <c r="K8752">
        <f>_xlfn.XLOOKUP(Table1_1[[#This Row],[CAS_rn]],[1]analyte_order!$C:$C,[1]analyte_order!$E:$E)</f>
        <v>34</v>
      </c>
      <c r="L8752" s="3">
        <v>4.2599999999999999E-2</v>
      </c>
    </row>
    <row r="8753" spans="1:12" x14ac:dyDescent="0.3">
      <c r="A8753" t="s">
        <v>359</v>
      </c>
      <c r="B8753" s="1">
        <v>44427</v>
      </c>
      <c r="C8753" s="1" t="str">
        <f t="shared" si="136"/>
        <v>21231</v>
      </c>
      <c r="D8753" t="s">
        <v>324</v>
      </c>
      <c r="E8753" t="s">
        <v>325</v>
      </c>
      <c r="F8753" t="s">
        <v>326</v>
      </c>
      <c r="I8753" t="s">
        <v>38</v>
      </c>
      <c r="J8753" t="str">
        <f>_xlfn.XLOOKUP(Table1_1[[#This Row],[Analyte]],[1]analyte_order!$B:$B,[1]analyte_order!$C:$C)</f>
        <v>919005-14-4</v>
      </c>
      <c r="K8753">
        <f>_xlfn.XLOOKUP(Table1_1[[#This Row],[CAS_rn]],[1]analyte_order!$C:$C,[1]analyte_order!$E:$E)</f>
        <v>35</v>
      </c>
      <c r="L8753" s="3">
        <v>4.2599999999999999E-2</v>
      </c>
    </row>
    <row r="8754" spans="1:12" x14ac:dyDescent="0.3">
      <c r="A8754" t="s">
        <v>359</v>
      </c>
      <c r="B8754" s="1">
        <v>44427</v>
      </c>
      <c r="C8754" s="1" t="str">
        <f t="shared" si="136"/>
        <v>21231</v>
      </c>
      <c r="D8754" t="s">
        <v>324</v>
      </c>
      <c r="E8754" t="s">
        <v>325</v>
      </c>
      <c r="F8754" t="s">
        <v>326</v>
      </c>
      <c r="I8754" t="s">
        <v>39</v>
      </c>
      <c r="J8754" t="str">
        <f>_xlfn.XLOOKUP(Table1_1[[#This Row],[Analyte]],[1]analyte_order!$B:$B,[1]analyte_order!$C:$C)</f>
        <v>756426-58-1</v>
      </c>
      <c r="K8754">
        <f>_xlfn.XLOOKUP(Table1_1[[#This Row],[CAS_rn]],[1]analyte_order!$C:$C,[1]analyte_order!$E:$E)</f>
        <v>36</v>
      </c>
      <c r="L8754" s="3">
        <v>4.2599999999999999E-2</v>
      </c>
    </row>
    <row r="8755" spans="1:12" x14ac:dyDescent="0.3">
      <c r="A8755" t="s">
        <v>359</v>
      </c>
      <c r="B8755" s="1">
        <v>44427</v>
      </c>
      <c r="C8755" s="1" t="str">
        <f t="shared" si="136"/>
        <v>21231</v>
      </c>
      <c r="D8755" t="s">
        <v>324</v>
      </c>
      <c r="E8755" t="s">
        <v>325</v>
      </c>
      <c r="F8755" t="s">
        <v>326</v>
      </c>
      <c r="I8755" t="s">
        <v>40</v>
      </c>
      <c r="J8755" t="str">
        <f>_xlfn.XLOOKUP(Table1_1[[#This Row],[Analyte]],[1]analyte_order!$B:$B,[1]analyte_order!$C:$C)</f>
        <v>763051-92-9</v>
      </c>
      <c r="K8755">
        <f>_xlfn.XLOOKUP(Table1_1[[#This Row],[CAS_rn]],[1]analyte_order!$C:$C,[1]analyte_order!$E:$E)</f>
        <v>37</v>
      </c>
      <c r="L8755" s="3">
        <v>4.2599999999999999E-2</v>
      </c>
    </row>
    <row r="8756" spans="1:12" x14ac:dyDescent="0.3">
      <c r="A8756" t="s">
        <v>359</v>
      </c>
      <c r="B8756" s="1">
        <v>44427</v>
      </c>
      <c r="C8756" s="1" t="str">
        <f t="shared" si="136"/>
        <v>21231</v>
      </c>
      <c r="D8756" t="s">
        <v>324</v>
      </c>
      <c r="E8756" t="s">
        <v>325</v>
      </c>
      <c r="F8756" t="s">
        <v>326</v>
      </c>
      <c r="I8756" t="s">
        <v>41</v>
      </c>
      <c r="J8756" t="str">
        <f>_xlfn.XLOOKUP(Table1_1[[#This Row],[Analyte]],[1]analyte_order!$B:$B,[1]analyte_order!$C:$C)</f>
        <v>356-02-5</v>
      </c>
      <c r="K8756">
        <f>_xlfn.XLOOKUP(Table1_1[[#This Row],[CAS_rn]],[1]analyte_order!$C:$C,[1]analyte_order!$E:$E)</f>
        <v>38</v>
      </c>
      <c r="L8756" s="3">
        <v>0.42599999999999999</v>
      </c>
    </row>
    <row r="8757" spans="1:12" x14ac:dyDescent="0.3">
      <c r="A8757" t="s">
        <v>359</v>
      </c>
      <c r="B8757" s="1">
        <v>44427</v>
      </c>
      <c r="C8757" s="1" t="str">
        <f t="shared" si="136"/>
        <v>21231</v>
      </c>
      <c r="D8757" t="s">
        <v>324</v>
      </c>
      <c r="E8757" t="s">
        <v>325</v>
      </c>
      <c r="F8757" t="s">
        <v>326</v>
      </c>
      <c r="I8757" t="s">
        <v>42</v>
      </c>
      <c r="J8757" t="str">
        <f>_xlfn.XLOOKUP(Table1_1[[#This Row],[Analyte]],[1]analyte_order!$B:$B,[1]analyte_order!$C:$C)</f>
        <v>914637-49-3</v>
      </c>
      <c r="K8757">
        <f>_xlfn.XLOOKUP(Table1_1[[#This Row],[CAS_rn]],[1]analyte_order!$C:$C,[1]analyte_order!$E:$E)</f>
        <v>39</v>
      </c>
      <c r="L8757" s="3">
        <v>0.7</v>
      </c>
    </row>
    <row r="8758" spans="1:12" x14ac:dyDescent="0.3">
      <c r="A8758" t="s">
        <v>359</v>
      </c>
      <c r="B8758" s="1">
        <v>44427</v>
      </c>
      <c r="C8758" s="1" t="str">
        <f t="shared" si="136"/>
        <v>21231</v>
      </c>
      <c r="D8758" t="s">
        <v>324</v>
      </c>
      <c r="E8758" t="s">
        <v>325</v>
      </c>
      <c r="F8758" t="s">
        <v>326</v>
      </c>
      <c r="I8758" t="s">
        <v>43</v>
      </c>
      <c r="J8758" t="str">
        <f>_xlfn.XLOOKUP(Table1_1[[#This Row],[Analyte]],[1]analyte_order!$B:$B,[1]analyte_order!$C:$C)</f>
        <v>812-70-4</v>
      </c>
      <c r="K8758">
        <f>_xlfn.XLOOKUP(Table1_1[[#This Row],[CAS_rn]],[1]analyte_order!$C:$C,[1]analyte_order!$E:$E)</f>
        <v>40</v>
      </c>
      <c r="L8758" s="3">
        <v>1.25</v>
      </c>
    </row>
    <row r="8759" spans="1:12" x14ac:dyDescent="0.3">
      <c r="A8759" t="s">
        <v>359</v>
      </c>
      <c r="B8759" s="1">
        <v>44427</v>
      </c>
      <c r="C8759" s="1" t="str">
        <f t="shared" si="136"/>
        <v>21231</v>
      </c>
      <c r="D8759" t="s">
        <v>324</v>
      </c>
      <c r="E8759" t="s">
        <v>325</v>
      </c>
      <c r="F8759" t="s">
        <v>326</v>
      </c>
      <c r="I8759" t="s">
        <v>44</v>
      </c>
      <c r="J8759" t="str">
        <f>_xlfn.XLOOKUP(Table1_1[[#This Row],[Analyte]],[1]analyte_order!$B:$B,[1]analyte_order!$C:$C)</f>
        <v>53826-12-3</v>
      </c>
      <c r="K8759">
        <f>_xlfn.XLOOKUP(Table1_1[[#This Row],[CAS_rn]],[1]analyte_order!$C:$C,[1]analyte_order!$E:$E)</f>
        <v>41</v>
      </c>
      <c r="L8759" s="3">
        <v>0.1065</v>
      </c>
    </row>
    <row r="8760" spans="1:12" x14ac:dyDescent="0.3">
      <c r="A8760" t="s">
        <v>359</v>
      </c>
      <c r="B8760" s="1">
        <v>44427</v>
      </c>
      <c r="C8760" s="1" t="str">
        <f t="shared" si="136"/>
        <v>21231</v>
      </c>
      <c r="D8760" t="s">
        <v>324</v>
      </c>
      <c r="E8760" t="s">
        <v>325</v>
      </c>
      <c r="F8760" t="s">
        <v>326</v>
      </c>
      <c r="I8760" t="s">
        <v>45</v>
      </c>
      <c r="J8760" t="str">
        <f>_xlfn.XLOOKUP(Table1_1[[#This Row],[Analyte]],[1]analyte_order!$B:$B,[1]analyte_order!$C:$C)</f>
        <v>27854-31-5</v>
      </c>
      <c r="K8760">
        <f>_xlfn.XLOOKUP(Table1_1[[#This Row],[CAS_rn]],[1]analyte_order!$C:$C,[1]analyte_order!$E:$E)</f>
        <v>42</v>
      </c>
      <c r="L8760" s="3">
        <v>0.1065</v>
      </c>
    </row>
    <row r="8761" spans="1:12" x14ac:dyDescent="0.3">
      <c r="A8761" t="s">
        <v>359</v>
      </c>
      <c r="B8761" s="1">
        <v>44427</v>
      </c>
      <c r="C8761" s="1" t="str">
        <f t="shared" si="136"/>
        <v>21231</v>
      </c>
      <c r="D8761" t="s">
        <v>324</v>
      </c>
      <c r="E8761" t="s">
        <v>325</v>
      </c>
      <c r="F8761" t="s">
        <v>326</v>
      </c>
      <c r="I8761" t="s">
        <v>46</v>
      </c>
      <c r="J8761" t="str">
        <f>_xlfn.XLOOKUP(Table1_1[[#This Row],[Analyte]],[1]analyte_order!$B:$B,[1]analyte_order!$C:$C)</f>
        <v>53826-13-4</v>
      </c>
      <c r="K8761">
        <f>_xlfn.XLOOKUP(Table1_1[[#This Row],[CAS_rn]],[1]analyte_order!$C:$C,[1]analyte_order!$E:$E)</f>
        <v>43</v>
      </c>
      <c r="L8761" s="3">
        <v>4.2599999999999999E-2</v>
      </c>
    </row>
    <row r="8762" spans="1:12" x14ac:dyDescent="0.3">
      <c r="A8762" t="s">
        <v>359</v>
      </c>
      <c r="B8762" s="1">
        <v>44427</v>
      </c>
      <c r="C8762" s="1" t="str">
        <f t="shared" si="136"/>
        <v>21231</v>
      </c>
      <c r="D8762" t="s">
        <v>324</v>
      </c>
      <c r="E8762" t="s">
        <v>325</v>
      </c>
      <c r="F8762" t="s">
        <v>326</v>
      </c>
      <c r="I8762" t="s">
        <v>47</v>
      </c>
      <c r="J8762" t="str">
        <f>_xlfn.XLOOKUP(Table1_1[[#This Row],[Analyte]],[1]analyte_order!$B:$B,[1]analyte_order!$C:$C)</f>
        <v>161094-75-3</v>
      </c>
      <c r="K8762">
        <f>_xlfn.XLOOKUP(Table1_1[[#This Row],[CAS_rn]],[1]analyte_order!$C:$C,[1]analyte_order!$E:$E)</f>
        <v>44</v>
      </c>
      <c r="L8762" s="3">
        <v>4.2599999999999999E-2</v>
      </c>
    </row>
    <row r="8763" spans="1:12" x14ac:dyDescent="0.3">
      <c r="A8763" t="s">
        <v>359</v>
      </c>
      <c r="B8763" s="1">
        <v>44427</v>
      </c>
      <c r="C8763" s="1" t="str">
        <f t="shared" si="136"/>
        <v>21231</v>
      </c>
      <c r="D8763" t="s">
        <v>324</v>
      </c>
      <c r="E8763" t="s">
        <v>325</v>
      </c>
      <c r="F8763" t="s">
        <v>326</v>
      </c>
      <c r="I8763" t="s">
        <v>48</v>
      </c>
      <c r="J8763" t="str">
        <f>_xlfn.XLOOKUP(Table1_1[[#This Row],[Analyte]],[1]analyte_order!$B:$B,[1]analyte_order!$C:$C)</f>
        <v>70887-84-2</v>
      </c>
      <c r="K8763">
        <f>_xlfn.XLOOKUP(Table1_1[[#This Row],[CAS_rn]],[1]analyte_order!$C:$C,[1]analyte_order!$E:$E)</f>
        <v>45</v>
      </c>
      <c r="L8763" s="3">
        <v>4.2599999999999999E-2</v>
      </c>
    </row>
    <row r="8764" spans="1:12" x14ac:dyDescent="0.3">
      <c r="A8764" t="s">
        <v>359</v>
      </c>
      <c r="B8764" s="1">
        <v>44427</v>
      </c>
      <c r="C8764" s="1" t="str">
        <f t="shared" si="136"/>
        <v>21231</v>
      </c>
      <c r="D8764" t="s">
        <v>324</v>
      </c>
      <c r="E8764" t="s">
        <v>325</v>
      </c>
      <c r="F8764" t="s">
        <v>326</v>
      </c>
      <c r="I8764" t="s">
        <v>49</v>
      </c>
      <c r="J8764" t="str">
        <f>_xlfn.XLOOKUP(Table1_1[[#This Row],[Analyte]],[1]analyte_order!$B:$B,[1]analyte_order!$C:$C)</f>
        <v>57677-95-9</v>
      </c>
      <c r="K8764">
        <f>_xlfn.XLOOKUP(Table1_1[[#This Row],[CAS_rn]],[1]analyte_order!$C:$C,[1]analyte_order!$E:$E)</f>
        <v>46</v>
      </c>
      <c r="L8764" s="3">
        <v>0.1065</v>
      </c>
    </row>
    <row r="8765" spans="1:12" x14ac:dyDescent="0.3">
      <c r="A8765" t="s">
        <v>359</v>
      </c>
      <c r="B8765" s="1">
        <v>44427</v>
      </c>
      <c r="C8765" s="1" t="str">
        <f t="shared" si="136"/>
        <v>21231</v>
      </c>
      <c r="D8765" t="s">
        <v>324</v>
      </c>
      <c r="E8765" t="s">
        <v>325</v>
      </c>
      <c r="F8765" t="s">
        <v>326</v>
      </c>
      <c r="I8765" t="s">
        <v>50</v>
      </c>
      <c r="J8765" t="str">
        <f>_xlfn.XLOOKUP(Table1_1[[#This Row],[Analyte]],[1]analyte_order!$B:$B,[1]analyte_order!$C:$C)</f>
        <v>30334-69-1</v>
      </c>
      <c r="K8765">
        <f>_xlfn.XLOOKUP(Table1_1[[#This Row],[CAS_rn]],[1]analyte_order!$C:$C,[1]analyte_order!$E:$E)</f>
        <v>51</v>
      </c>
      <c r="L8765" s="3">
        <v>4.63</v>
      </c>
    </row>
    <row r="8766" spans="1:12" x14ac:dyDescent="0.3">
      <c r="A8766" t="s">
        <v>359</v>
      </c>
      <c r="B8766" s="1">
        <v>44427</v>
      </c>
      <c r="C8766" s="1" t="str">
        <f t="shared" si="136"/>
        <v>21231</v>
      </c>
      <c r="D8766" t="s">
        <v>324</v>
      </c>
      <c r="E8766" t="s">
        <v>325</v>
      </c>
      <c r="F8766" t="s">
        <v>326</v>
      </c>
      <c r="I8766" t="s">
        <v>51</v>
      </c>
      <c r="J8766" t="str">
        <f>_xlfn.XLOOKUP(Table1_1[[#This Row],[Analyte]],[1]analyte_order!$B:$B,[1]analyte_order!$C:$C)</f>
        <v>41997-13-1</v>
      </c>
      <c r="K8766">
        <f>_xlfn.XLOOKUP(Table1_1[[#This Row],[CAS_rn]],[1]analyte_order!$C:$C,[1]analyte_order!$E:$E)</f>
        <v>52</v>
      </c>
      <c r="L8766" s="3">
        <v>55</v>
      </c>
    </row>
    <row r="8767" spans="1:12" x14ac:dyDescent="0.3">
      <c r="A8767" t="s">
        <v>359</v>
      </c>
      <c r="B8767" s="1">
        <v>44427</v>
      </c>
      <c r="C8767" s="1" t="str">
        <f t="shared" si="136"/>
        <v>21231</v>
      </c>
      <c r="D8767" t="s">
        <v>324</v>
      </c>
      <c r="E8767" t="s">
        <v>325</v>
      </c>
      <c r="F8767" t="s">
        <v>326</v>
      </c>
      <c r="I8767" t="s">
        <v>52</v>
      </c>
      <c r="J8767" t="str">
        <f>_xlfn.XLOOKUP(Table1_1[[#This Row],[Analyte]],[1]analyte_order!$B:$B,[1]analyte_order!$C:$C)</f>
        <v>423-41-6</v>
      </c>
      <c r="K8767">
        <f>_xlfn.XLOOKUP(Table1_1[[#This Row],[CAS_rn]],[1]analyte_order!$C:$C,[1]analyte_order!$E:$E)</f>
        <v>53</v>
      </c>
      <c r="L8767" s="3">
        <v>0.1065</v>
      </c>
    </row>
    <row r="8768" spans="1:12" x14ac:dyDescent="0.3">
      <c r="A8768" t="s">
        <v>359</v>
      </c>
      <c r="B8768" s="1">
        <v>44427</v>
      </c>
      <c r="C8768" s="1" t="str">
        <f t="shared" si="136"/>
        <v>21231</v>
      </c>
      <c r="D8768" t="s">
        <v>324</v>
      </c>
      <c r="E8768" t="s">
        <v>325</v>
      </c>
      <c r="F8768" t="s">
        <v>326</v>
      </c>
      <c r="I8768" t="s">
        <v>53</v>
      </c>
      <c r="J8768" t="str">
        <f>_xlfn.XLOOKUP(Table1_1[[#This Row],[Analyte]],[1]analyte_order!$B:$B,[1]analyte_order!$C:$C)</f>
        <v>777011-38-8</v>
      </c>
      <c r="K8768">
        <f>_xlfn.XLOOKUP(Table1_1[[#This Row],[CAS_rn]],[1]analyte_order!$C:$C,[1]analyte_order!$E:$E)</f>
        <v>54</v>
      </c>
      <c r="L8768" s="3">
        <v>1.62</v>
      </c>
    </row>
    <row r="8769" spans="1:12" x14ac:dyDescent="0.3">
      <c r="A8769" t="s">
        <v>359</v>
      </c>
      <c r="B8769" s="1">
        <v>44427</v>
      </c>
      <c r="C8769" s="1" t="str">
        <f t="shared" si="136"/>
        <v>21231</v>
      </c>
      <c r="D8769" t="s">
        <v>324</v>
      </c>
      <c r="E8769" t="s">
        <v>325</v>
      </c>
      <c r="F8769" t="s">
        <v>326</v>
      </c>
      <c r="I8769" t="s">
        <v>54</v>
      </c>
      <c r="J8769" t="str">
        <f>_xlfn.XLOOKUP(Table1_1[[#This Row],[Analyte]],[1]analyte_order!$B:$B,[1]analyte_order!$C:$C)</f>
        <v>646-83-3</v>
      </c>
      <c r="K8769">
        <f>_xlfn.XLOOKUP(Table1_1[[#This Row],[CAS_rn]],[1]analyte_order!$C:$C,[1]analyte_order!$E:$E)</f>
        <v>55</v>
      </c>
      <c r="L8769" s="3">
        <v>0.21299999999999999</v>
      </c>
    </row>
    <row r="8770" spans="1:12" x14ac:dyDescent="0.3">
      <c r="A8770" t="s">
        <v>359</v>
      </c>
      <c r="B8770" s="1">
        <v>44427</v>
      </c>
      <c r="C8770" s="1" t="str">
        <f t="shared" ref="C8770:C8833" si="137">TEXT(B8770,"yy")&amp;TEXT((B8770-DATEVALUE("1/1/"&amp;TEXT(B8770,"yy"))+1),"000")</f>
        <v>21231</v>
      </c>
      <c r="D8770" t="s">
        <v>324</v>
      </c>
      <c r="E8770" t="s">
        <v>325</v>
      </c>
      <c r="F8770" t="s">
        <v>326</v>
      </c>
      <c r="I8770" t="s">
        <v>55</v>
      </c>
      <c r="J8770" t="str">
        <f>_xlfn.XLOOKUP(Table1_1[[#This Row],[Analyte]],[1]analyte_order!$B:$B,[1]analyte_order!$C:$C)</f>
        <v>678-41-1</v>
      </c>
      <c r="K8770">
        <f>_xlfn.XLOOKUP(Table1_1[[#This Row],[CAS_rn]],[1]analyte_order!$C:$C,[1]analyte_order!$E:$E)</f>
        <v>56</v>
      </c>
      <c r="L8770" s="3">
        <v>8.5000000000000006E-2</v>
      </c>
    </row>
    <row r="8771" spans="1:12" x14ac:dyDescent="0.3">
      <c r="A8771" t="s">
        <v>359</v>
      </c>
      <c r="B8771" s="1">
        <v>44427</v>
      </c>
      <c r="C8771" s="1" t="str">
        <f t="shared" si="137"/>
        <v>21231</v>
      </c>
      <c r="D8771" t="s">
        <v>324</v>
      </c>
      <c r="E8771" t="s">
        <v>325</v>
      </c>
      <c r="F8771" t="s">
        <v>326</v>
      </c>
      <c r="I8771" t="s">
        <v>56</v>
      </c>
      <c r="J8771" t="str">
        <f>_xlfn.XLOOKUP(Table1_1[[#This Row],[Analyte]],[1]analyte_order!$B:$B,[1]analyte_order!$C:$C)</f>
        <v>2965-52-8</v>
      </c>
      <c r="K8771">
        <f>_xlfn.XLOOKUP(Table1_1[[#This Row],[CAS_rn]],[1]analyte_order!$C:$C,[1]analyte_order!$E:$E)</f>
        <v>57</v>
      </c>
      <c r="L8771" s="3">
        <v>8.5000000000000006E-2</v>
      </c>
    </row>
    <row r="8772" spans="1:12" x14ac:dyDescent="0.3">
      <c r="A8772" t="s">
        <v>360</v>
      </c>
      <c r="B8772" s="1">
        <v>44427</v>
      </c>
      <c r="C8772" s="1" t="str">
        <f t="shared" si="137"/>
        <v>21231</v>
      </c>
      <c r="D8772" t="s">
        <v>324</v>
      </c>
      <c r="E8772" t="s">
        <v>325</v>
      </c>
      <c r="F8772" t="s">
        <v>326</v>
      </c>
      <c r="I8772" t="s">
        <v>7</v>
      </c>
      <c r="J8772" t="str">
        <f>_xlfn.XLOOKUP(Table1_1[[#This Row],[Analyte]],[1]analyte_order!$B:$B,[1]analyte_order!$C:$C)</f>
        <v>375-22-4</v>
      </c>
      <c r="K8772">
        <f>_xlfn.XLOOKUP(Table1_1[[#This Row],[CAS_rn]],[1]analyte_order!$C:$C,[1]analyte_order!$E:$E)</f>
        <v>1</v>
      </c>
      <c r="L8772" s="3">
        <v>4.2299999999999997E-2</v>
      </c>
    </row>
    <row r="8773" spans="1:12" x14ac:dyDescent="0.3">
      <c r="A8773" t="s">
        <v>360</v>
      </c>
      <c r="B8773" s="1">
        <v>44427</v>
      </c>
      <c r="C8773" s="1" t="str">
        <f t="shared" si="137"/>
        <v>21231</v>
      </c>
      <c r="D8773" t="s">
        <v>324</v>
      </c>
      <c r="E8773" t="s">
        <v>325</v>
      </c>
      <c r="F8773" t="s">
        <v>326</v>
      </c>
      <c r="I8773" t="s">
        <v>8</v>
      </c>
      <c r="J8773" t="str">
        <f>_xlfn.XLOOKUP(Table1_1[[#This Row],[Analyte]],[1]analyte_order!$B:$B,[1]analyte_order!$C:$C)</f>
        <v>2706-90-3</v>
      </c>
      <c r="K8773">
        <f>_xlfn.XLOOKUP(Table1_1[[#This Row],[CAS_rn]],[1]analyte_order!$C:$C,[1]analyte_order!$E:$E)</f>
        <v>2</v>
      </c>
      <c r="L8773" s="3">
        <v>8.4500000000000006E-2</v>
      </c>
    </row>
    <row r="8774" spans="1:12" x14ac:dyDescent="0.3">
      <c r="A8774" t="s">
        <v>360</v>
      </c>
      <c r="B8774" s="1">
        <v>44427</v>
      </c>
      <c r="C8774" s="1" t="str">
        <f t="shared" si="137"/>
        <v>21231</v>
      </c>
      <c r="D8774" t="s">
        <v>324</v>
      </c>
      <c r="E8774" t="s">
        <v>325</v>
      </c>
      <c r="F8774" t="s">
        <v>326</v>
      </c>
      <c r="I8774" t="s">
        <v>9</v>
      </c>
      <c r="J8774" t="str">
        <f>_xlfn.XLOOKUP(Table1_1[[#This Row],[Analyte]],[1]analyte_order!$B:$B,[1]analyte_order!$C:$C)</f>
        <v>307-24-4</v>
      </c>
      <c r="K8774">
        <f>_xlfn.XLOOKUP(Table1_1[[#This Row],[CAS_rn]],[1]analyte_order!$C:$C,[1]analyte_order!$E:$E)</f>
        <v>3</v>
      </c>
      <c r="L8774" s="3">
        <v>4.2299999999999997E-2</v>
      </c>
    </row>
    <row r="8775" spans="1:12" x14ac:dyDescent="0.3">
      <c r="A8775" t="s">
        <v>360</v>
      </c>
      <c r="B8775" s="1">
        <v>44427</v>
      </c>
      <c r="C8775" s="1" t="str">
        <f t="shared" si="137"/>
        <v>21231</v>
      </c>
      <c r="D8775" t="s">
        <v>324</v>
      </c>
      <c r="E8775" t="s">
        <v>325</v>
      </c>
      <c r="F8775" t="s">
        <v>326</v>
      </c>
      <c r="I8775" t="s">
        <v>10</v>
      </c>
      <c r="J8775" t="str">
        <f>_xlfn.XLOOKUP(Table1_1[[#This Row],[Analyte]],[1]analyte_order!$B:$B,[1]analyte_order!$C:$C)</f>
        <v>375-85-9</v>
      </c>
      <c r="K8775">
        <f>_xlfn.XLOOKUP(Table1_1[[#This Row],[CAS_rn]],[1]analyte_order!$C:$C,[1]analyte_order!$E:$E)</f>
        <v>4</v>
      </c>
      <c r="L8775" s="3">
        <v>8.4500000000000006E-2</v>
      </c>
    </row>
    <row r="8776" spans="1:12" x14ac:dyDescent="0.3">
      <c r="A8776" t="s">
        <v>360</v>
      </c>
      <c r="B8776" s="1">
        <v>44427</v>
      </c>
      <c r="C8776" s="1" t="str">
        <f t="shared" si="137"/>
        <v>21231</v>
      </c>
      <c r="D8776" t="s">
        <v>324</v>
      </c>
      <c r="E8776" t="s">
        <v>325</v>
      </c>
      <c r="F8776" t="s">
        <v>326</v>
      </c>
      <c r="I8776" t="s">
        <v>11</v>
      </c>
      <c r="J8776" t="str">
        <f>_xlfn.XLOOKUP(Table1_1[[#This Row],[Analyte]],[1]analyte_order!$B:$B,[1]analyte_order!$C:$C)</f>
        <v>335-67-1</v>
      </c>
      <c r="K8776">
        <f>_xlfn.XLOOKUP(Table1_1[[#This Row],[CAS_rn]],[1]analyte_order!$C:$C,[1]analyte_order!$E:$E)</f>
        <v>5</v>
      </c>
      <c r="L8776" s="3">
        <v>8.4500000000000006E-2</v>
      </c>
    </row>
    <row r="8777" spans="1:12" x14ac:dyDescent="0.3">
      <c r="A8777" t="s">
        <v>360</v>
      </c>
      <c r="B8777" s="1">
        <v>44427</v>
      </c>
      <c r="C8777" s="1" t="str">
        <f t="shared" si="137"/>
        <v>21231</v>
      </c>
      <c r="D8777" t="s">
        <v>324</v>
      </c>
      <c r="E8777" t="s">
        <v>325</v>
      </c>
      <c r="F8777" t="s">
        <v>326</v>
      </c>
      <c r="I8777" t="s">
        <v>12</v>
      </c>
      <c r="J8777" t="str">
        <f>_xlfn.XLOOKUP(Table1_1[[#This Row],[Analyte]],[1]analyte_order!$B:$B,[1]analyte_order!$C:$C)</f>
        <v>375-95-1</v>
      </c>
      <c r="K8777">
        <f>_xlfn.XLOOKUP(Table1_1[[#This Row],[CAS_rn]],[1]analyte_order!$C:$C,[1]analyte_order!$E:$E)</f>
        <v>6</v>
      </c>
      <c r="L8777" s="3">
        <v>0.51500000000000001</v>
      </c>
    </row>
    <row r="8778" spans="1:12" x14ac:dyDescent="0.3">
      <c r="A8778" t="s">
        <v>360</v>
      </c>
      <c r="B8778" s="1">
        <v>44427</v>
      </c>
      <c r="C8778" s="1" t="str">
        <f t="shared" si="137"/>
        <v>21231</v>
      </c>
      <c r="D8778" t="s">
        <v>324</v>
      </c>
      <c r="E8778" t="s">
        <v>325</v>
      </c>
      <c r="F8778" t="s">
        <v>326</v>
      </c>
      <c r="I8778" t="s">
        <v>19</v>
      </c>
      <c r="J8778" t="str">
        <f>_xlfn.XLOOKUP(Table1_1[[#This Row],[Analyte]],[1]analyte_order!$B:$B,[1]analyte_order!$C:$C)</f>
        <v>335-76-2</v>
      </c>
      <c r="K8778">
        <f>_xlfn.XLOOKUP(Table1_1[[#This Row],[CAS_rn]],[1]analyte_order!$C:$C,[1]analyte_order!$E:$E)</f>
        <v>7</v>
      </c>
      <c r="L8778" s="3">
        <v>2.74</v>
      </c>
    </row>
    <row r="8779" spans="1:12" x14ac:dyDescent="0.3">
      <c r="A8779" t="s">
        <v>360</v>
      </c>
      <c r="B8779" s="1">
        <v>44427</v>
      </c>
      <c r="C8779" s="1" t="str">
        <f t="shared" si="137"/>
        <v>21231</v>
      </c>
      <c r="D8779" t="s">
        <v>324</v>
      </c>
      <c r="E8779" t="s">
        <v>325</v>
      </c>
      <c r="F8779" t="s">
        <v>326</v>
      </c>
      <c r="I8779" t="s">
        <v>20</v>
      </c>
      <c r="J8779" t="str">
        <f>_xlfn.XLOOKUP(Table1_1[[#This Row],[Analyte]],[1]analyte_order!$B:$B,[1]analyte_order!$C:$C)</f>
        <v>2058-94-8</v>
      </c>
      <c r="K8779">
        <f>_xlfn.XLOOKUP(Table1_1[[#This Row],[CAS_rn]],[1]analyte_order!$C:$C,[1]analyte_order!$E:$E)</f>
        <v>8</v>
      </c>
      <c r="L8779" s="3">
        <v>5.19</v>
      </c>
    </row>
    <row r="8780" spans="1:12" x14ac:dyDescent="0.3">
      <c r="A8780" t="s">
        <v>360</v>
      </c>
      <c r="B8780" s="1">
        <v>44427</v>
      </c>
      <c r="C8780" s="1" t="str">
        <f t="shared" si="137"/>
        <v>21231</v>
      </c>
      <c r="D8780" t="s">
        <v>324</v>
      </c>
      <c r="E8780" t="s">
        <v>325</v>
      </c>
      <c r="F8780" t="s">
        <v>326</v>
      </c>
      <c r="I8780" t="s">
        <v>21</v>
      </c>
      <c r="J8780" t="str">
        <f>_xlfn.XLOOKUP(Table1_1[[#This Row],[Analyte]],[1]analyte_order!$B:$B,[1]analyte_order!$C:$C)</f>
        <v>307-55-1</v>
      </c>
      <c r="K8780">
        <f>_xlfn.XLOOKUP(Table1_1[[#This Row],[CAS_rn]],[1]analyte_order!$C:$C,[1]analyte_order!$E:$E)</f>
        <v>9</v>
      </c>
      <c r="L8780" s="3">
        <v>5.73</v>
      </c>
    </row>
    <row r="8781" spans="1:12" x14ac:dyDescent="0.3">
      <c r="A8781" t="s">
        <v>360</v>
      </c>
      <c r="B8781" s="1">
        <v>44427</v>
      </c>
      <c r="C8781" s="1" t="str">
        <f t="shared" si="137"/>
        <v>21231</v>
      </c>
      <c r="D8781" t="s">
        <v>324</v>
      </c>
      <c r="E8781" t="s">
        <v>325</v>
      </c>
      <c r="F8781" t="s">
        <v>326</v>
      </c>
      <c r="I8781" t="s">
        <v>22</v>
      </c>
      <c r="J8781" t="str">
        <f>_xlfn.XLOOKUP(Table1_1[[#This Row],[Analyte]],[1]analyte_order!$B:$B,[1]analyte_order!$C:$C)</f>
        <v>72629-94-8</v>
      </c>
      <c r="K8781">
        <f>_xlfn.XLOOKUP(Table1_1[[#This Row],[CAS_rn]],[1]analyte_order!$C:$C,[1]analyte_order!$E:$E)</f>
        <v>10</v>
      </c>
      <c r="L8781" s="3">
        <v>3.67</v>
      </c>
    </row>
    <row r="8782" spans="1:12" x14ac:dyDescent="0.3">
      <c r="A8782" t="s">
        <v>360</v>
      </c>
      <c r="B8782" s="1">
        <v>44427</v>
      </c>
      <c r="C8782" s="1" t="str">
        <f t="shared" si="137"/>
        <v>21231</v>
      </c>
      <c r="D8782" t="s">
        <v>324</v>
      </c>
      <c r="E8782" t="s">
        <v>325</v>
      </c>
      <c r="F8782" t="s">
        <v>326</v>
      </c>
      <c r="I8782" t="s">
        <v>23</v>
      </c>
      <c r="J8782" t="str">
        <f>_xlfn.XLOOKUP(Table1_1[[#This Row],[Analyte]],[1]analyte_order!$B:$B,[1]analyte_order!$C:$C)</f>
        <v>376-06-7</v>
      </c>
      <c r="K8782">
        <f>_xlfn.XLOOKUP(Table1_1[[#This Row],[CAS_rn]],[1]analyte_order!$C:$C,[1]analyte_order!$E:$E)</f>
        <v>11</v>
      </c>
      <c r="L8782" s="3">
        <v>4.09</v>
      </c>
    </row>
    <row r="8783" spans="1:12" x14ac:dyDescent="0.3">
      <c r="A8783" t="s">
        <v>360</v>
      </c>
      <c r="B8783" s="1">
        <v>44427</v>
      </c>
      <c r="C8783" s="1" t="str">
        <f t="shared" si="137"/>
        <v>21231</v>
      </c>
      <c r="D8783" t="s">
        <v>324</v>
      </c>
      <c r="E8783" t="s">
        <v>325</v>
      </c>
      <c r="F8783" t="s">
        <v>326</v>
      </c>
      <c r="I8783" t="s">
        <v>24</v>
      </c>
      <c r="J8783" t="str">
        <f>_xlfn.XLOOKUP(Table1_1[[#This Row],[Analyte]],[1]analyte_order!$B:$B,[1]analyte_order!$C:$C)</f>
        <v>67905-19-5</v>
      </c>
      <c r="K8783">
        <f>_xlfn.XLOOKUP(Table1_1[[#This Row],[CAS_rn]],[1]analyte_order!$C:$C,[1]analyte_order!$E:$E)</f>
        <v>12</v>
      </c>
      <c r="L8783" s="3">
        <v>8.4500000000000006E-2</v>
      </c>
    </row>
    <row r="8784" spans="1:12" x14ac:dyDescent="0.3">
      <c r="A8784" t="s">
        <v>360</v>
      </c>
      <c r="B8784" s="1">
        <v>44427</v>
      </c>
      <c r="C8784" s="1" t="str">
        <f t="shared" si="137"/>
        <v>21231</v>
      </c>
      <c r="D8784" t="s">
        <v>324</v>
      </c>
      <c r="E8784" t="s">
        <v>325</v>
      </c>
      <c r="F8784" t="s">
        <v>326</v>
      </c>
      <c r="I8784" t="s">
        <v>13</v>
      </c>
      <c r="J8784" t="str">
        <f>_xlfn.XLOOKUP(Table1_1[[#This Row],[Analyte]],[1]analyte_order!$B:$B,[1]analyte_order!$C:$C)</f>
        <v>375-73-5</v>
      </c>
      <c r="K8784">
        <f>_xlfn.XLOOKUP(Table1_1[[#This Row],[CAS_rn]],[1]analyte_order!$C:$C,[1]analyte_order!$E:$E)</f>
        <v>14</v>
      </c>
      <c r="L8784" s="3">
        <v>4.2299999999999997E-2</v>
      </c>
    </row>
    <row r="8785" spans="1:12" x14ac:dyDescent="0.3">
      <c r="A8785" t="s">
        <v>360</v>
      </c>
      <c r="B8785" s="1">
        <v>44427</v>
      </c>
      <c r="C8785" s="1" t="str">
        <f t="shared" si="137"/>
        <v>21231</v>
      </c>
      <c r="D8785" t="s">
        <v>324</v>
      </c>
      <c r="E8785" t="s">
        <v>325</v>
      </c>
      <c r="F8785" t="s">
        <v>326</v>
      </c>
      <c r="I8785" t="s">
        <v>14</v>
      </c>
      <c r="J8785" t="str">
        <f>_xlfn.XLOOKUP(Table1_1[[#This Row],[Analyte]],[1]analyte_order!$B:$B,[1]analyte_order!$C:$C)</f>
        <v>2706-91-4</v>
      </c>
      <c r="K8785">
        <f>_xlfn.XLOOKUP(Table1_1[[#This Row],[CAS_rn]],[1]analyte_order!$C:$C,[1]analyte_order!$E:$E)</f>
        <v>15</v>
      </c>
      <c r="L8785" s="3">
        <v>0.21149999999999999</v>
      </c>
    </row>
    <row r="8786" spans="1:12" x14ac:dyDescent="0.3">
      <c r="A8786" t="s">
        <v>360</v>
      </c>
      <c r="B8786" s="1">
        <v>44427</v>
      </c>
      <c r="C8786" s="1" t="str">
        <f t="shared" si="137"/>
        <v>21231</v>
      </c>
      <c r="D8786" t="s">
        <v>324</v>
      </c>
      <c r="E8786" t="s">
        <v>325</v>
      </c>
      <c r="F8786" t="s">
        <v>326</v>
      </c>
      <c r="I8786" t="s">
        <v>15</v>
      </c>
      <c r="J8786" t="str">
        <f>_xlfn.XLOOKUP(Table1_1[[#This Row],[Analyte]],[1]analyte_order!$B:$B,[1]analyte_order!$C:$C)</f>
        <v>355-46-4</v>
      </c>
      <c r="K8786">
        <f>_xlfn.XLOOKUP(Table1_1[[#This Row],[CAS_rn]],[1]analyte_order!$C:$C,[1]analyte_order!$E:$E)</f>
        <v>16</v>
      </c>
      <c r="L8786" s="3">
        <v>25.2</v>
      </c>
    </row>
    <row r="8787" spans="1:12" x14ac:dyDescent="0.3">
      <c r="A8787" t="s">
        <v>360</v>
      </c>
      <c r="B8787" s="1">
        <v>44427</v>
      </c>
      <c r="C8787" s="1" t="str">
        <f t="shared" si="137"/>
        <v>21231</v>
      </c>
      <c r="D8787" t="s">
        <v>324</v>
      </c>
      <c r="E8787" t="s">
        <v>325</v>
      </c>
      <c r="F8787" t="s">
        <v>326</v>
      </c>
      <c r="I8787" t="s">
        <v>16</v>
      </c>
      <c r="J8787" t="str">
        <f>_xlfn.XLOOKUP(Table1_1[[#This Row],[Analyte]],[1]analyte_order!$B:$B,[1]analyte_order!$C:$C)</f>
        <v>375-92-8</v>
      </c>
      <c r="K8787">
        <f>_xlfn.XLOOKUP(Table1_1[[#This Row],[CAS_rn]],[1]analyte_order!$C:$C,[1]analyte_order!$E:$E)</f>
        <v>17</v>
      </c>
      <c r="L8787" s="3">
        <v>4.37</v>
      </c>
    </row>
    <row r="8788" spans="1:12" x14ac:dyDescent="0.3">
      <c r="A8788" t="s">
        <v>360</v>
      </c>
      <c r="B8788" s="1">
        <v>44427</v>
      </c>
      <c r="C8788" s="1" t="str">
        <f t="shared" si="137"/>
        <v>21231</v>
      </c>
      <c r="D8788" t="s">
        <v>324</v>
      </c>
      <c r="E8788" t="s">
        <v>325</v>
      </c>
      <c r="F8788" t="s">
        <v>326</v>
      </c>
      <c r="I8788" t="s">
        <v>17</v>
      </c>
      <c r="J8788" t="str">
        <f>_xlfn.XLOOKUP(Table1_1[[#This Row],[Analyte]],[1]analyte_order!$B:$B,[1]analyte_order!$C:$C)</f>
        <v>1763-23-1</v>
      </c>
      <c r="K8788">
        <f>_xlfn.XLOOKUP(Table1_1[[#This Row],[CAS_rn]],[1]analyte_order!$C:$C,[1]analyte_order!$E:$E)</f>
        <v>18</v>
      </c>
      <c r="L8788" s="3">
        <v>1060</v>
      </c>
    </row>
    <row r="8789" spans="1:12" x14ac:dyDescent="0.3">
      <c r="A8789" t="s">
        <v>360</v>
      </c>
      <c r="B8789" s="1">
        <v>44427</v>
      </c>
      <c r="C8789" s="1" t="str">
        <f t="shared" si="137"/>
        <v>21231</v>
      </c>
      <c r="D8789" t="s">
        <v>324</v>
      </c>
      <c r="E8789" t="s">
        <v>325</v>
      </c>
      <c r="F8789" t="s">
        <v>326</v>
      </c>
      <c r="I8789" t="s">
        <v>25</v>
      </c>
      <c r="J8789" t="str">
        <f>_xlfn.XLOOKUP(Table1_1[[#This Row],[Analyte]],[1]analyte_order!$B:$B,[1]analyte_order!$C:$C)</f>
        <v>68259-12-1</v>
      </c>
      <c r="K8789">
        <f>_xlfn.XLOOKUP(Table1_1[[#This Row],[CAS_rn]],[1]analyte_order!$C:$C,[1]analyte_order!$E:$E)</f>
        <v>19</v>
      </c>
      <c r="L8789" s="3">
        <v>8.1199999999999992</v>
      </c>
    </row>
    <row r="8790" spans="1:12" x14ac:dyDescent="0.3">
      <c r="A8790" t="s">
        <v>360</v>
      </c>
      <c r="B8790" s="1">
        <v>44427</v>
      </c>
      <c r="C8790" s="1" t="str">
        <f t="shared" si="137"/>
        <v>21231</v>
      </c>
      <c r="D8790" t="s">
        <v>324</v>
      </c>
      <c r="E8790" t="s">
        <v>325</v>
      </c>
      <c r="F8790" t="s">
        <v>326</v>
      </c>
      <c r="I8790" t="s">
        <v>26</v>
      </c>
      <c r="J8790" t="str">
        <f>_xlfn.XLOOKUP(Table1_1[[#This Row],[Analyte]],[1]analyte_order!$B:$B,[1]analyte_order!$C:$C)</f>
        <v>335-77-3</v>
      </c>
      <c r="K8790">
        <f>_xlfn.XLOOKUP(Table1_1[[#This Row],[CAS_rn]],[1]analyte_order!$C:$C,[1]analyte_order!$E:$E)</f>
        <v>20</v>
      </c>
      <c r="L8790" s="3">
        <v>8.8699999999999992</v>
      </c>
    </row>
    <row r="8791" spans="1:12" x14ac:dyDescent="0.3">
      <c r="A8791" t="s">
        <v>360</v>
      </c>
      <c r="B8791" s="1">
        <v>44427</v>
      </c>
      <c r="C8791" s="1" t="str">
        <f t="shared" si="137"/>
        <v>21231</v>
      </c>
      <c r="D8791" t="s">
        <v>324</v>
      </c>
      <c r="E8791" t="s">
        <v>325</v>
      </c>
      <c r="F8791" t="s">
        <v>326</v>
      </c>
      <c r="I8791" t="s">
        <v>27</v>
      </c>
      <c r="J8791" t="str">
        <f>_xlfn.XLOOKUP(Table1_1[[#This Row],[Analyte]],[1]analyte_order!$B:$B,[1]analyte_order!$C:$C)</f>
        <v>79780-39-5</v>
      </c>
      <c r="K8791">
        <f>_xlfn.XLOOKUP(Table1_1[[#This Row],[CAS_rn]],[1]analyte_order!$C:$C,[1]analyte_order!$E:$E)</f>
        <v>21</v>
      </c>
      <c r="L8791" s="3">
        <v>2.02</v>
      </c>
    </row>
    <row r="8792" spans="1:12" x14ac:dyDescent="0.3">
      <c r="A8792" t="s">
        <v>360</v>
      </c>
      <c r="B8792" s="1">
        <v>44427</v>
      </c>
      <c r="C8792" s="1" t="str">
        <f t="shared" si="137"/>
        <v>21231</v>
      </c>
      <c r="D8792" t="s">
        <v>324</v>
      </c>
      <c r="E8792" t="s">
        <v>325</v>
      </c>
      <c r="F8792" t="s">
        <v>326</v>
      </c>
      <c r="I8792" t="s">
        <v>28</v>
      </c>
      <c r="J8792" t="str">
        <f>_xlfn.XLOOKUP(Table1_1[[#This Row],[Analyte]],[1]analyte_order!$B:$B,[1]analyte_order!$C:$C)</f>
        <v>757124-72-4</v>
      </c>
      <c r="K8792">
        <f>_xlfn.XLOOKUP(Table1_1[[#This Row],[CAS_rn]],[1]analyte_order!$C:$C,[1]analyte_order!$E:$E)</f>
        <v>22</v>
      </c>
      <c r="L8792" s="3">
        <v>0.106</v>
      </c>
    </row>
    <row r="8793" spans="1:12" x14ac:dyDescent="0.3">
      <c r="A8793" t="s">
        <v>360</v>
      </c>
      <c r="B8793" s="1">
        <v>44427</v>
      </c>
      <c r="C8793" s="1" t="str">
        <f t="shared" si="137"/>
        <v>21231</v>
      </c>
      <c r="D8793" t="s">
        <v>324</v>
      </c>
      <c r="E8793" t="s">
        <v>325</v>
      </c>
      <c r="F8793" t="s">
        <v>326</v>
      </c>
      <c r="I8793" t="s">
        <v>18</v>
      </c>
      <c r="J8793" t="str">
        <f>_xlfn.XLOOKUP(Table1_1[[#This Row],[Analyte]],[1]analyte_order!$B:$B,[1]analyte_order!$C:$C)</f>
        <v>27619-97-2</v>
      </c>
      <c r="K8793">
        <f>_xlfn.XLOOKUP(Table1_1[[#This Row],[CAS_rn]],[1]analyte_order!$C:$C,[1]analyte_order!$E:$E)</f>
        <v>23</v>
      </c>
      <c r="L8793" s="3">
        <v>4.2299999999999997E-2</v>
      </c>
    </row>
    <row r="8794" spans="1:12" x14ac:dyDescent="0.3">
      <c r="A8794" t="s">
        <v>360</v>
      </c>
      <c r="B8794" s="1">
        <v>44427</v>
      </c>
      <c r="C8794" s="1" t="str">
        <f t="shared" si="137"/>
        <v>21231</v>
      </c>
      <c r="D8794" t="s">
        <v>324</v>
      </c>
      <c r="E8794" t="s">
        <v>325</v>
      </c>
      <c r="F8794" t="s">
        <v>326</v>
      </c>
      <c r="I8794" t="s">
        <v>29</v>
      </c>
      <c r="J8794" t="str">
        <f>_xlfn.XLOOKUP(Table1_1[[#This Row],[Analyte]],[1]analyte_order!$B:$B,[1]analyte_order!$C:$C)</f>
        <v>39108-34-4</v>
      </c>
      <c r="K8794">
        <f>_xlfn.XLOOKUP(Table1_1[[#This Row],[CAS_rn]],[1]analyte_order!$C:$C,[1]analyte_order!$E:$E)</f>
        <v>24</v>
      </c>
      <c r="L8794" s="3">
        <v>3.66</v>
      </c>
    </row>
    <row r="8795" spans="1:12" x14ac:dyDescent="0.3">
      <c r="A8795" t="s">
        <v>360</v>
      </c>
      <c r="B8795" s="1">
        <v>44427</v>
      </c>
      <c r="C8795" s="1" t="str">
        <f t="shared" si="137"/>
        <v>21231</v>
      </c>
      <c r="D8795" t="s">
        <v>324</v>
      </c>
      <c r="E8795" t="s">
        <v>325</v>
      </c>
      <c r="F8795" t="s">
        <v>326</v>
      </c>
      <c r="I8795" t="s">
        <v>30</v>
      </c>
      <c r="J8795" t="str">
        <f>_xlfn.XLOOKUP(Table1_1[[#This Row],[Analyte]],[1]analyte_order!$B:$B,[1]analyte_order!$C:$C)</f>
        <v>120226-60-0</v>
      </c>
      <c r="K8795">
        <f>_xlfn.XLOOKUP(Table1_1[[#This Row],[CAS_rn]],[1]analyte_order!$C:$C,[1]analyte_order!$E:$E)</f>
        <v>25</v>
      </c>
      <c r="L8795" s="3">
        <v>1.64</v>
      </c>
    </row>
    <row r="8796" spans="1:12" x14ac:dyDescent="0.3">
      <c r="A8796" t="s">
        <v>360</v>
      </c>
      <c r="B8796" s="1">
        <v>44427</v>
      </c>
      <c r="C8796" s="1" t="str">
        <f t="shared" si="137"/>
        <v>21231</v>
      </c>
      <c r="D8796" t="s">
        <v>324</v>
      </c>
      <c r="E8796" t="s">
        <v>325</v>
      </c>
      <c r="F8796" t="s">
        <v>326</v>
      </c>
      <c r="I8796" t="s">
        <v>31</v>
      </c>
      <c r="J8796" t="str">
        <f>_xlfn.XLOOKUP(Table1_1[[#This Row],[Analyte]],[1]analyte_order!$B:$B,[1]analyte_order!$C:$C)</f>
        <v>2355-31-9</v>
      </c>
      <c r="K8796">
        <f>_xlfn.XLOOKUP(Table1_1[[#This Row],[CAS_rn]],[1]analyte_order!$C:$C,[1]analyte_order!$E:$E)</f>
        <v>26</v>
      </c>
      <c r="L8796" s="3">
        <v>4.2299999999999997E-2</v>
      </c>
    </row>
    <row r="8797" spans="1:12" x14ac:dyDescent="0.3">
      <c r="A8797" t="s">
        <v>360</v>
      </c>
      <c r="B8797" s="1">
        <v>44427</v>
      </c>
      <c r="C8797" s="1" t="str">
        <f t="shared" si="137"/>
        <v>21231</v>
      </c>
      <c r="D8797" t="s">
        <v>324</v>
      </c>
      <c r="E8797" t="s">
        <v>325</v>
      </c>
      <c r="F8797" t="s">
        <v>326</v>
      </c>
      <c r="I8797" t="s">
        <v>32</v>
      </c>
      <c r="J8797" t="str">
        <f>_xlfn.XLOOKUP(Table1_1[[#This Row],[Analyte]],[1]analyte_order!$B:$B,[1]analyte_order!$C:$C)</f>
        <v>2991-50-6</v>
      </c>
      <c r="K8797">
        <f>_xlfn.XLOOKUP(Table1_1[[#This Row],[CAS_rn]],[1]analyte_order!$C:$C,[1]analyte_order!$E:$E)</f>
        <v>27</v>
      </c>
      <c r="L8797" s="3">
        <v>4.2299999999999997E-2</v>
      </c>
    </row>
    <row r="8798" spans="1:12" x14ac:dyDescent="0.3">
      <c r="A8798" t="s">
        <v>360</v>
      </c>
      <c r="B8798" s="1">
        <v>44427</v>
      </c>
      <c r="C8798" s="1" t="str">
        <f t="shared" si="137"/>
        <v>21231</v>
      </c>
      <c r="D8798" t="s">
        <v>324</v>
      </c>
      <c r="E8798" t="s">
        <v>325</v>
      </c>
      <c r="F8798" t="s">
        <v>326</v>
      </c>
      <c r="I8798" t="s">
        <v>33</v>
      </c>
      <c r="J8798" t="str">
        <f>_xlfn.XLOOKUP(Table1_1[[#This Row],[Analyte]],[1]analyte_order!$B:$B,[1]analyte_order!$C:$C)</f>
        <v>754-91-6</v>
      </c>
      <c r="K8798">
        <f>_xlfn.XLOOKUP(Table1_1[[#This Row],[CAS_rn]],[1]analyte_order!$C:$C,[1]analyte_order!$E:$E)</f>
        <v>28</v>
      </c>
      <c r="L8798" s="3">
        <v>4.41</v>
      </c>
    </row>
    <row r="8799" spans="1:12" x14ac:dyDescent="0.3">
      <c r="A8799" t="s">
        <v>360</v>
      </c>
      <c r="B8799" s="1">
        <v>44427</v>
      </c>
      <c r="C8799" s="1" t="str">
        <f t="shared" si="137"/>
        <v>21231</v>
      </c>
      <c r="D8799" t="s">
        <v>324</v>
      </c>
      <c r="E8799" t="s">
        <v>325</v>
      </c>
      <c r="F8799" t="s">
        <v>326</v>
      </c>
      <c r="I8799" t="s">
        <v>34</v>
      </c>
      <c r="J8799" t="str">
        <f>_xlfn.XLOOKUP(Table1_1[[#This Row],[Analyte]],[1]analyte_order!$B:$B,[1]analyte_order!$C:$C)</f>
        <v>2806-24-8</v>
      </c>
      <c r="K8799">
        <f>_xlfn.XLOOKUP(Table1_1[[#This Row],[CAS_rn]],[1]analyte_order!$C:$C,[1]analyte_order!$E:$E)</f>
        <v>29</v>
      </c>
      <c r="L8799" s="3">
        <v>4.2299999999999997E-2</v>
      </c>
    </row>
    <row r="8800" spans="1:12" x14ac:dyDescent="0.3">
      <c r="A8800" t="s">
        <v>360</v>
      </c>
      <c r="B8800" s="1">
        <v>44427</v>
      </c>
      <c r="C8800" s="1" t="str">
        <f t="shared" si="137"/>
        <v>21231</v>
      </c>
      <c r="D8800" t="s">
        <v>324</v>
      </c>
      <c r="E8800" t="s">
        <v>325</v>
      </c>
      <c r="F8800" t="s">
        <v>326</v>
      </c>
      <c r="I8800" t="s">
        <v>35</v>
      </c>
      <c r="J8800" t="str">
        <f>_xlfn.XLOOKUP(Table1_1[[#This Row],[Analyte]],[1]analyte_order!$B:$B,[1]analyte_order!$C:$C)</f>
        <v>31506-32-8</v>
      </c>
      <c r="K8800">
        <f>_xlfn.XLOOKUP(Table1_1[[#This Row],[CAS_rn]],[1]analyte_order!$C:$C,[1]analyte_order!$E:$E)</f>
        <v>30</v>
      </c>
      <c r="L8800" s="3">
        <v>4.2299999999999997E-2</v>
      </c>
    </row>
    <row r="8801" spans="1:12" x14ac:dyDescent="0.3">
      <c r="A8801" t="s">
        <v>360</v>
      </c>
      <c r="B8801" s="1">
        <v>44427</v>
      </c>
      <c r="C8801" s="1" t="str">
        <f t="shared" si="137"/>
        <v>21231</v>
      </c>
      <c r="D8801" t="s">
        <v>324</v>
      </c>
      <c r="E8801" t="s">
        <v>325</v>
      </c>
      <c r="F8801" t="s">
        <v>326</v>
      </c>
      <c r="I8801" t="s">
        <v>36</v>
      </c>
      <c r="J8801" t="str">
        <f>_xlfn.XLOOKUP(Table1_1[[#This Row],[Analyte]],[1]analyte_order!$B:$B,[1]analyte_order!$C:$C)</f>
        <v>4151-50-2</v>
      </c>
      <c r="K8801">
        <f>_xlfn.XLOOKUP(Table1_1[[#This Row],[CAS_rn]],[1]analyte_order!$C:$C,[1]analyte_order!$E:$E)</f>
        <v>31</v>
      </c>
      <c r="L8801" s="3">
        <v>4.2299999999999997E-2</v>
      </c>
    </row>
    <row r="8802" spans="1:12" x14ac:dyDescent="0.3">
      <c r="A8802" t="s">
        <v>360</v>
      </c>
      <c r="B8802" s="1">
        <v>44427</v>
      </c>
      <c r="C8802" s="1" t="str">
        <f t="shared" si="137"/>
        <v>21231</v>
      </c>
      <c r="D8802" t="s">
        <v>324</v>
      </c>
      <c r="E8802" t="s">
        <v>325</v>
      </c>
      <c r="F8802" t="s">
        <v>326</v>
      </c>
      <c r="I8802" t="s">
        <v>37</v>
      </c>
      <c r="J8802" t="str">
        <f>_xlfn.XLOOKUP(Table1_1[[#This Row],[Analyte]],[1]analyte_order!$B:$B,[1]analyte_order!$C:$C)</f>
        <v>13252-13-6</v>
      </c>
      <c r="K8802">
        <f>_xlfn.XLOOKUP(Table1_1[[#This Row],[CAS_rn]],[1]analyte_order!$C:$C,[1]analyte_order!$E:$E)</f>
        <v>34</v>
      </c>
      <c r="L8802" s="3">
        <v>4.2299999999999997E-2</v>
      </c>
    </row>
    <row r="8803" spans="1:12" x14ac:dyDescent="0.3">
      <c r="A8803" t="s">
        <v>360</v>
      </c>
      <c r="B8803" s="1">
        <v>44427</v>
      </c>
      <c r="C8803" s="1" t="str">
        <f t="shared" si="137"/>
        <v>21231</v>
      </c>
      <c r="D8803" t="s">
        <v>324</v>
      </c>
      <c r="E8803" t="s">
        <v>325</v>
      </c>
      <c r="F8803" t="s">
        <v>326</v>
      </c>
      <c r="I8803" t="s">
        <v>38</v>
      </c>
      <c r="J8803" t="str">
        <f>_xlfn.XLOOKUP(Table1_1[[#This Row],[Analyte]],[1]analyte_order!$B:$B,[1]analyte_order!$C:$C)</f>
        <v>919005-14-4</v>
      </c>
      <c r="K8803">
        <f>_xlfn.XLOOKUP(Table1_1[[#This Row],[CAS_rn]],[1]analyte_order!$C:$C,[1]analyte_order!$E:$E)</f>
        <v>35</v>
      </c>
      <c r="L8803" s="3">
        <v>4.2299999999999997E-2</v>
      </c>
    </row>
    <row r="8804" spans="1:12" x14ac:dyDescent="0.3">
      <c r="A8804" t="s">
        <v>360</v>
      </c>
      <c r="B8804" s="1">
        <v>44427</v>
      </c>
      <c r="C8804" s="1" t="str">
        <f t="shared" si="137"/>
        <v>21231</v>
      </c>
      <c r="D8804" t="s">
        <v>324</v>
      </c>
      <c r="E8804" t="s">
        <v>325</v>
      </c>
      <c r="F8804" t="s">
        <v>326</v>
      </c>
      <c r="I8804" t="s">
        <v>39</v>
      </c>
      <c r="J8804" t="str">
        <f>_xlfn.XLOOKUP(Table1_1[[#This Row],[Analyte]],[1]analyte_order!$B:$B,[1]analyte_order!$C:$C)</f>
        <v>756426-58-1</v>
      </c>
      <c r="K8804">
        <f>_xlfn.XLOOKUP(Table1_1[[#This Row],[CAS_rn]],[1]analyte_order!$C:$C,[1]analyte_order!$E:$E)</f>
        <v>36</v>
      </c>
      <c r="L8804" s="3">
        <v>4.2299999999999997E-2</v>
      </c>
    </row>
    <row r="8805" spans="1:12" x14ac:dyDescent="0.3">
      <c r="A8805" t="s">
        <v>360</v>
      </c>
      <c r="B8805" s="1">
        <v>44427</v>
      </c>
      <c r="C8805" s="1" t="str">
        <f t="shared" si="137"/>
        <v>21231</v>
      </c>
      <c r="D8805" t="s">
        <v>324</v>
      </c>
      <c r="E8805" t="s">
        <v>325</v>
      </c>
      <c r="F8805" t="s">
        <v>326</v>
      </c>
      <c r="I8805" t="s">
        <v>40</v>
      </c>
      <c r="J8805" t="str">
        <f>_xlfn.XLOOKUP(Table1_1[[#This Row],[Analyte]],[1]analyte_order!$B:$B,[1]analyte_order!$C:$C)</f>
        <v>763051-92-9</v>
      </c>
      <c r="K8805">
        <f>_xlfn.XLOOKUP(Table1_1[[#This Row],[CAS_rn]],[1]analyte_order!$C:$C,[1]analyte_order!$E:$E)</f>
        <v>37</v>
      </c>
      <c r="L8805" s="3">
        <v>4.2299999999999997E-2</v>
      </c>
    </row>
    <row r="8806" spans="1:12" x14ac:dyDescent="0.3">
      <c r="A8806" t="s">
        <v>360</v>
      </c>
      <c r="B8806" s="1">
        <v>44427</v>
      </c>
      <c r="C8806" s="1" t="str">
        <f t="shared" si="137"/>
        <v>21231</v>
      </c>
      <c r="D8806" t="s">
        <v>324</v>
      </c>
      <c r="E8806" t="s">
        <v>325</v>
      </c>
      <c r="F8806" t="s">
        <v>326</v>
      </c>
      <c r="I8806" t="s">
        <v>41</v>
      </c>
      <c r="J8806" t="str">
        <f>_xlfn.XLOOKUP(Table1_1[[#This Row],[Analyte]],[1]analyte_order!$B:$B,[1]analyte_order!$C:$C)</f>
        <v>356-02-5</v>
      </c>
      <c r="K8806">
        <f>_xlfn.XLOOKUP(Table1_1[[#This Row],[CAS_rn]],[1]analyte_order!$C:$C,[1]analyte_order!$E:$E)</f>
        <v>38</v>
      </c>
      <c r="L8806" s="3">
        <v>0.42299999999999999</v>
      </c>
    </row>
    <row r="8807" spans="1:12" x14ac:dyDescent="0.3">
      <c r="A8807" t="s">
        <v>360</v>
      </c>
      <c r="B8807" s="1">
        <v>44427</v>
      </c>
      <c r="C8807" s="1" t="str">
        <f t="shared" si="137"/>
        <v>21231</v>
      </c>
      <c r="D8807" t="s">
        <v>324</v>
      </c>
      <c r="E8807" t="s">
        <v>325</v>
      </c>
      <c r="F8807" t="s">
        <v>326</v>
      </c>
      <c r="I8807" t="s">
        <v>42</v>
      </c>
      <c r="J8807" t="str">
        <f>_xlfn.XLOOKUP(Table1_1[[#This Row],[Analyte]],[1]analyte_order!$B:$B,[1]analyte_order!$C:$C)</f>
        <v>914637-49-3</v>
      </c>
      <c r="K8807">
        <f>_xlfn.XLOOKUP(Table1_1[[#This Row],[CAS_rn]],[1]analyte_order!$C:$C,[1]analyte_order!$E:$E)</f>
        <v>39</v>
      </c>
      <c r="L8807" s="3">
        <v>0.61299999999999999</v>
      </c>
    </row>
    <row r="8808" spans="1:12" x14ac:dyDescent="0.3">
      <c r="A8808" t="s">
        <v>360</v>
      </c>
      <c r="B8808" s="1">
        <v>44427</v>
      </c>
      <c r="C8808" s="1" t="str">
        <f t="shared" si="137"/>
        <v>21231</v>
      </c>
      <c r="D8808" t="s">
        <v>324</v>
      </c>
      <c r="E8808" t="s">
        <v>325</v>
      </c>
      <c r="F8808" t="s">
        <v>326</v>
      </c>
      <c r="I8808" t="s">
        <v>43</v>
      </c>
      <c r="J8808" t="str">
        <f>_xlfn.XLOOKUP(Table1_1[[#This Row],[Analyte]],[1]analyte_order!$B:$B,[1]analyte_order!$C:$C)</f>
        <v>812-70-4</v>
      </c>
      <c r="K8808">
        <f>_xlfn.XLOOKUP(Table1_1[[#This Row],[CAS_rn]],[1]analyte_order!$C:$C,[1]analyte_order!$E:$E)</f>
        <v>40</v>
      </c>
      <c r="L8808" s="3">
        <v>1.55</v>
      </c>
    </row>
    <row r="8809" spans="1:12" x14ac:dyDescent="0.3">
      <c r="A8809" t="s">
        <v>360</v>
      </c>
      <c r="B8809" s="1">
        <v>44427</v>
      </c>
      <c r="C8809" s="1" t="str">
        <f t="shared" si="137"/>
        <v>21231</v>
      </c>
      <c r="D8809" t="s">
        <v>324</v>
      </c>
      <c r="E8809" t="s">
        <v>325</v>
      </c>
      <c r="F8809" t="s">
        <v>326</v>
      </c>
      <c r="I8809" t="s">
        <v>44</v>
      </c>
      <c r="J8809" t="str">
        <f>_xlfn.XLOOKUP(Table1_1[[#This Row],[Analyte]],[1]analyte_order!$B:$B,[1]analyte_order!$C:$C)</f>
        <v>53826-12-3</v>
      </c>
      <c r="K8809">
        <f>_xlfn.XLOOKUP(Table1_1[[#This Row],[CAS_rn]],[1]analyte_order!$C:$C,[1]analyte_order!$E:$E)</f>
        <v>41</v>
      </c>
      <c r="L8809" s="3">
        <v>0.106</v>
      </c>
    </row>
    <row r="8810" spans="1:12" x14ac:dyDescent="0.3">
      <c r="A8810" t="s">
        <v>360</v>
      </c>
      <c r="B8810" s="1">
        <v>44427</v>
      </c>
      <c r="C8810" s="1" t="str">
        <f t="shared" si="137"/>
        <v>21231</v>
      </c>
      <c r="D8810" t="s">
        <v>324</v>
      </c>
      <c r="E8810" t="s">
        <v>325</v>
      </c>
      <c r="F8810" t="s">
        <v>326</v>
      </c>
      <c r="I8810" t="s">
        <v>45</v>
      </c>
      <c r="J8810" t="str">
        <f>_xlfn.XLOOKUP(Table1_1[[#This Row],[Analyte]],[1]analyte_order!$B:$B,[1]analyte_order!$C:$C)</f>
        <v>27854-31-5</v>
      </c>
      <c r="K8810">
        <f>_xlfn.XLOOKUP(Table1_1[[#This Row],[CAS_rn]],[1]analyte_order!$C:$C,[1]analyte_order!$E:$E)</f>
        <v>42</v>
      </c>
      <c r="L8810" s="3">
        <v>0.106</v>
      </c>
    </row>
    <row r="8811" spans="1:12" x14ac:dyDescent="0.3">
      <c r="A8811" t="s">
        <v>360</v>
      </c>
      <c r="B8811" s="1">
        <v>44427</v>
      </c>
      <c r="C8811" s="1" t="str">
        <f t="shared" si="137"/>
        <v>21231</v>
      </c>
      <c r="D8811" t="s">
        <v>324</v>
      </c>
      <c r="E8811" t="s">
        <v>325</v>
      </c>
      <c r="F8811" t="s">
        <v>326</v>
      </c>
      <c r="I8811" t="s">
        <v>46</v>
      </c>
      <c r="J8811" t="str">
        <f>_xlfn.XLOOKUP(Table1_1[[#This Row],[Analyte]],[1]analyte_order!$B:$B,[1]analyte_order!$C:$C)</f>
        <v>53826-13-4</v>
      </c>
      <c r="K8811">
        <f>_xlfn.XLOOKUP(Table1_1[[#This Row],[CAS_rn]],[1]analyte_order!$C:$C,[1]analyte_order!$E:$E)</f>
        <v>43</v>
      </c>
      <c r="L8811" s="3">
        <v>4.2299999999999997E-2</v>
      </c>
    </row>
    <row r="8812" spans="1:12" x14ac:dyDescent="0.3">
      <c r="A8812" t="s">
        <v>360</v>
      </c>
      <c r="B8812" s="1">
        <v>44427</v>
      </c>
      <c r="C8812" s="1" t="str">
        <f t="shared" si="137"/>
        <v>21231</v>
      </c>
      <c r="D8812" t="s">
        <v>324</v>
      </c>
      <c r="E8812" t="s">
        <v>325</v>
      </c>
      <c r="F8812" t="s">
        <v>326</v>
      </c>
      <c r="I8812" t="s">
        <v>47</v>
      </c>
      <c r="J8812" t="str">
        <f>_xlfn.XLOOKUP(Table1_1[[#This Row],[Analyte]],[1]analyte_order!$B:$B,[1]analyte_order!$C:$C)</f>
        <v>161094-75-3</v>
      </c>
      <c r="K8812">
        <f>_xlfn.XLOOKUP(Table1_1[[#This Row],[CAS_rn]],[1]analyte_order!$C:$C,[1]analyte_order!$E:$E)</f>
        <v>44</v>
      </c>
      <c r="L8812" s="3">
        <v>4.2299999999999997E-2</v>
      </c>
    </row>
    <row r="8813" spans="1:12" x14ac:dyDescent="0.3">
      <c r="A8813" t="s">
        <v>360</v>
      </c>
      <c r="B8813" s="1">
        <v>44427</v>
      </c>
      <c r="C8813" s="1" t="str">
        <f t="shared" si="137"/>
        <v>21231</v>
      </c>
      <c r="D8813" t="s">
        <v>324</v>
      </c>
      <c r="E8813" t="s">
        <v>325</v>
      </c>
      <c r="F8813" t="s">
        <v>326</v>
      </c>
      <c r="I8813" t="s">
        <v>48</v>
      </c>
      <c r="J8813" t="str">
        <f>_xlfn.XLOOKUP(Table1_1[[#This Row],[Analyte]],[1]analyte_order!$B:$B,[1]analyte_order!$C:$C)</f>
        <v>70887-84-2</v>
      </c>
      <c r="K8813">
        <f>_xlfn.XLOOKUP(Table1_1[[#This Row],[CAS_rn]],[1]analyte_order!$C:$C,[1]analyte_order!$E:$E)</f>
        <v>45</v>
      </c>
      <c r="L8813" s="3">
        <v>4.2299999999999997E-2</v>
      </c>
    </row>
    <row r="8814" spans="1:12" x14ac:dyDescent="0.3">
      <c r="A8814" t="s">
        <v>360</v>
      </c>
      <c r="B8814" s="1">
        <v>44427</v>
      </c>
      <c r="C8814" s="1" t="str">
        <f t="shared" si="137"/>
        <v>21231</v>
      </c>
      <c r="D8814" t="s">
        <v>324</v>
      </c>
      <c r="E8814" t="s">
        <v>325</v>
      </c>
      <c r="F8814" t="s">
        <v>326</v>
      </c>
      <c r="I8814" t="s">
        <v>49</v>
      </c>
      <c r="J8814" t="str">
        <f>_xlfn.XLOOKUP(Table1_1[[#This Row],[Analyte]],[1]analyte_order!$B:$B,[1]analyte_order!$C:$C)</f>
        <v>57677-95-9</v>
      </c>
      <c r="K8814">
        <f>_xlfn.XLOOKUP(Table1_1[[#This Row],[CAS_rn]],[1]analyte_order!$C:$C,[1]analyte_order!$E:$E)</f>
        <v>46</v>
      </c>
      <c r="L8814" s="3">
        <v>0.106</v>
      </c>
    </row>
    <row r="8815" spans="1:12" x14ac:dyDescent="0.3">
      <c r="A8815" t="s">
        <v>360</v>
      </c>
      <c r="B8815" s="1">
        <v>44427</v>
      </c>
      <c r="C8815" s="1" t="str">
        <f t="shared" si="137"/>
        <v>21231</v>
      </c>
      <c r="D8815" t="s">
        <v>324</v>
      </c>
      <c r="E8815" t="s">
        <v>325</v>
      </c>
      <c r="F8815" t="s">
        <v>326</v>
      </c>
      <c r="I8815" t="s">
        <v>50</v>
      </c>
      <c r="J8815" t="str">
        <f>_xlfn.XLOOKUP(Table1_1[[#This Row],[Analyte]],[1]analyte_order!$B:$B,[1]analyte_order!$C:$C)</f>
        <v>30334-69-1</v>
      </c>
      <c r="K8815">
        <f>_xlfn.XLOOKUP(Table1_1[[#This Row],[CAS_rn]],[1]analyte_order!$C:$C,[1]analyte_order!$E:$E)</f>
        <v>51</v>
      </c>
      <c r="L8815" s="3">
        <v>3.1</v>
      </c>
    </row>
    <row r="8816" spans="1:12" x14ac:dyDescent="0.3">
      <c r="A8816" t="s">
        <v>360</v>
      </c>
      <c r="B8816" s="1">
        <v>44427</v>
      </c>
      <c r="C8816" s="1" t="str">
        <f t="shared" si="137"/>
        <v>21231</v>
      </c>
      <c r="D8816" t="s">
        <v>324</v>
      </c>
      <c r="E8816" t="s">
        <v>325</v>
      </c>
      <c r="F8816" t="s">
        <v>326</v>
      </c>
      <c r="I8816" t="s">
        <v>51</v>
      </c>
      <c r="J8816" t="str">
        <f>_xlfn.XLOOKUP(Table1_1[[#This Row],[Analyte]],[1]analyte_order!$B:$B,[1]analyte_order!$C:$C)</f>
        <v>41997-13-1</v>
      </c>
      <c r="K8816">
        <f>_xlfn.XLOOKUP(Table1_1[[#This Row],[CAS_rn]],[1]analyte_order!$C:$C,[1]analyte_order!$E:$E)</f>
        <v>52</v>
      </c>
      <c r="L8816" s="3">
        <v>30.6</v>
      </c>
    </row>
    <row r="8817" spans="1:12" x14ac:dyDescent="0.3">
      <c r="A8817" t="s">
        <v>360</v>
      </c>
      <c r="B8817" s="1">
        <v>44427</v>
      </c>
      <c r="C8817" s="1" t="str">
        <f t="shared" si="137"/>
        <v>21231</v>
      </c>
      <c r="D8817" t="s">
        <v>324</v>
      </c>
      <c r="E8817" t="s">
        <v>325</v>
      </c>
      <c r="F8817" t="s">
        <v>326</v>
      </c>
      <c r="I8817" t="s">
        <v>52</v>
      </c>
      <c r="J8817" t="str">
        <f>_xlfn.XLOOKUP(Table1_1[[#This Row],[Analyte]],[1]analyte_order!$B:$B,[1]analyte_order!$C:$C)</f>
        <v>423-41-6</v>
      </c>
      <c r="K8817">
        <f>_xlfn.XLOOKUP(Table1_1[[#This Row],[CAS_rn]],[1]analyte_order!$C:$C,[1]analyte_order!$E:$E)</f>
        <v>53</v>
      </c>
      <c r="L8817" s="3">
        <v>0.106</v>
      </c>
    </row>
    <row r="8818" spans="1:12" x14ac:dyDescent="0.3">
      <c r="A8818" t="s">
        <v>360</v>
      </c>
      <c r="B8818" s="1">
        <v>44427</v>
      </c>
      <c r="C8818" s="1" t="str">
        <f t="shared" si="137"/>
        <v>21231</v>
      </c>
      <c r="D8818" t="s">
        <v>324</v>
      </c>
      <c r="E8818" t="s">
        <v>325</v>
      </c>
      <c r="F8818" t="s">
        <v>326</v>
      </c>
      <c r="I8818" t="s">
        <v>53</v>
      </c>
      <c r="J8818" t="str">
        <f>_xlfn.XLOOKUP(Table1_1[[#This Row],[Analyte]],[1]analyte_order!$B:$B,[1]analyte_order!$C:$C)</f>
        <v>777011-38-8</v>
      </c>
      <c r="K8818">
        <f>_xlfn.XLOOKUP(Table1_1[[#This Row],[CAS_rn]],[1]analyte_order!$C:$C,[1]analyte_order!$E:$E)</f>
        <v>54</v>
      </c>
      <c r="L8818" s="3">
        <v>2.0699999999999998</v>
      </c>
    </row>
    <row r="8819" spans="1:12" x14ac:dyDescent="0.3">
      <c r="A8819" t="s">
        <v>360</v>
      </c>
      <c r="B8819" s="1">
        <v>44427</v>
      </c>
      <c r="C8819" s="1" t="str">
        <f t="shared" si="137"/>
        <v>21231</v>
      </c>
      <c r="D8819" t="s">
        <v>324</v>
      </c>
      <c r="E8819" t="s">
        <v>325</v>
      </c>
      <c r="F8819" t="s">
        <v>326</v>
      </c>
      <c r="I8819" t="s">
        <v>54</v>
      </c>
      <c r="J8819" t="str">
        <f>_xlfn.XLOOKUP(Table1_1[[#This Row],[Analyte]],[1]analyte_order!$B:$B,[1]analyte_order!$C:$C)</f>
        <v>646-83-3</v>
      </c>
      <c r="K8819">
        <f>_xlfn.XLOOKUP(Table1_1[[#This Row],[CAS_rn]],[1]analyte_order!$C:$C,[1]analyte_order!$E:$E)</f>
        <v>55</v>
      </c>
      <c r="L8819" s="3">
        <v>0.21149999999999999</v>
      </c>
    </row>
    <row r="8820" spans="1:12" x14ac:dyDescent="0.3">
      <c r="A8820" t="s">
        <v>360</v>
      </c>
      <c r="B8820" s="1">
        <v>44427</v>
      </c>
      <c r="C8820" s="1" t="str">
        <f t="shared" si="137"/>
        <v>21231</v>
      </c>
      <c r="D8820" t="s">
        <v>324</v>
      </c>
      <c r="E8820" t="s">
        <v>325</v>
      </c>
      <c r="F8820" t="s">
        <v>326</v>
      </c>
      <c r="I8820" t="s">
        <v>55</v>
      </c>
      <c r="J8820" t="str">
        <f>_xlfn.XLOOKUP(Table1_1[[#This Row],[Analyte]],[1]analyte_order!$B:$B,[1]analyte_order!$C:$C)</f>
        <v>678-41-1</v>
      </c>
      <c r="K8820">
        <f>_xlfn.XLOOKUP(Table1_1[[#This Row],[CAS_rn]],[1]analyte_order!$C:$C,[1]analyte_order!$E:$E)</f>
        <v>56</v>
      </c>
      <c r="L8820" s="3">
        <v>8.4500000000000006E-2</v>
      </c>
    </row>
    <row r="8821" spans="1:12" x14ac:dyDescent="0.3">
      <c r="A8821" t="s">
        <v>360</v>
      </c>
      <c r="B8821" s="1">
        <v>44427</v>
      </c>
      <c r="C8821" s="1" t="str">
        <f t="shared" si="137"/>
        <v>21231</v>
      </c>
      <c r="D8821" t="s">
        <v>324</v>
      </c>
      <c r="E8821" t="s">
        <v>325</v>
      </c>
      <c r="F8821" t="s">
        <v>326</v>
      </c>
      <c r="I8821" t="s">
        <v>56</v>
      </c>
      <c r="J8821" t="str">
        <f>_xlfn.XLOOKUP(Table1_1[[#This Row],[Analyte]],[1]analyte_order!$B:$B,[1]analyte_order!$C:$C)</f>
        <v>2965-52-8</v>
      </c>
      <c r="K8821">
        <f>_xlfn.XLOOKUP(Table1_1[[#This Row],[CAS_rn]],[1]analyte_order!$C:$C,[1]analyte_order!$E:$E)</f>
        <v>57</v>
      </c>
      <c r="L8821" s="3">
        <v>8.4500000000000006E-2</v>
      </c>
    </row>
    <row r="8822" spans="1:12" x14ac:dyDescent="0.3">
      <c r="A8822" t="s">
        <v>361</v>
      </c>
      <c r="B8822" s="1">
        <v>44427</v>
      </c>
      <c r="C8822" s="1" t="str">
        <f t="shared" si="137"/>
        <v>21231</v>
      </c>
      <c r="D8822" t="s">
        <v>324</v>
      </c>
      <c r="E8822" t="s">
        <v>325</v>
      </c>
      <c r="F8822" t="s">
        <v>326</v>
      </c>
      <c r="I8822" t="s">
        <v>7</v>
      </c>
      <c r="J8822" t="str">
        <f>_xlfn.XLOOKUP(Table1_1[[#This Row],[Analyte]],[1]analyte_order!$B:$B,[1]analyte_order!$C:$C)</f>
        <v>375-22-4</v>
      </c>
      <c r="K8822">
        <f>_xlfn.XLOOKUP(Table1_1[[#This Row],[CAS_rn]],[1]analyte_order!$C:$C,[1]analyte_order!$E:$E)</f>
        <v>1</v>
      </c>
      <c r="L8822" s="3">
        <v>4.3700000000000003E-2</v>
      </c>
    </row>
    <row r="8823" spans="1:12" x14ac:dyDescent="0.3">
      <c r="A8823" t="s">
        <v>361</v>
      </c>
      <c r="B8823" s="1">
        <v>44427</v>
      </c>
      <c r="C8823" s="1" t="str">
        <f t="shared" si="137"/>
        <v>21231</v>
      </c>
      <c r="D8823" t="s">
        <v>324</v>
      </c>
      <c r="E8823" t="s">
        <v>325</v>
      </c>
      <c r="F8823" t="s">
        <v>326</v>
      </c>
      <c r="I8823" t="s">
        <v>8</v>
      </c>
      <c r="J8823" t="str">
        <f>_xlfn.XLOOKUP(Table1_1[[#This Row],[Analyte]],[1]analyte_order!$B:$B,[1]analyte_order!$C:$C)</f>
        <v>2706-90-3</v>
      </c>
      <c r="K8823">
        <f>_xlfn.XLOOKUP(Table1_1[[#This Row],[CAS_rn]],[1]analyte_order!$C:$C,[1]analyte_order!$E:$E)</f>
        <v>2</v>
      </c>
      <c r="L8823" s="3">
        <v>4.3700000000000003E-2</v>
      </c>
    </row>
    <row r="8824" spans="1:12" x14ac:dyDescent="0.3">
      <c r="A8824" t="s">
        <v>361</v>
      </c>
      <c r="B8824" s="1">
        <v>44427</v>
      </c>
      <c r="C8824" s="1" t="str">
        <f t="shared" si="137"/>
        <v>21231</v>
      </c>
      <c r="D8824" t="s">
        <v>324</v>
      </c>
      <c r="E8824" t="s">
        <v>325</v>
      </c>
      <c r="F8824" t="s">
        <v>326</v>
      </c>
      <c r="I8824" t="s">
        <v>9</v>
      </c>
      <c r="J8824" t="str">
        <f>_xlfn.XLOOKUP(Table1_1[[#This Row],[Analyte]],[1]analyte_order!$B:$B,[1]analyte_order!$C:$C)</f>
        <v>307-24-4</v>
      </c>
      <c r="K8824">
        <f>_xlfn.XLOOKUP(Table1_1[[#This Row],[CAS_rn]],[1]analyte_order!$C:$C,[1]analyte_order!$E:$E)</f>
        <v>3</v>
      </c>
      <c r="L8824" s="3">
        <v>8.7499999999999994E-2</v>
      </c>
    </row>
    <row r="8825" spans="1:12" x14ac:dyDescent="0.3">
      <c r="A8825" t="s">
        <v>361</v>
      </c>
      <c r="B8825" s="1">
        <v>44427</v>
      </c>
      <c r="C8825" s="1" t="str">
        <f t="shared" si="137"/>
        <v>21231</v>
      </c>
      <c r="D8825" t="s">
        <v>324</v>
      </c>
      <c r="E8825" t="s">
        <v>325</v>
      </c>
      <c r="F8825" t="s">
        <v>326</v>
      </c>
      <c r="I8825" t="s">
        <v>10</v>
      </c>
      <c r="J8825" t="str">
        <f>_xlfn.XLOOKUP(Table1_1[[#This Row],[Analyte]],[1]analyte_order!$B:$B,[1]analyte_order!$C:$C)</f>
        <v>375-85-9</v>
      </c>
      <c r="K8825">
        <f>_xlfn.XLOOKUP(Table1_1[[#This Row],[CAS_rn]],[1]analyte_order!$C:$C,[1]analyte_order!$E:$E)</f>
        <v>4</v>
      </c>
      <c r="L8825" s="3">
        <v>8.7499999999999994E-2</v>
      </c>
    </row>
    <row r="8826" spans="1:12" x14ac:dyDescent="0.3">
      <c r="A8826" t="s">
        <v>361</v>
      </c>
      <c r="B8826" s="1">
        <v>44427</v>
      </c>
      <c r="C8826" s="1" t="str">
        <f t="shared" si="137"/>
        <v>21231</v>
      </c>
      <c r="D8826" t="s">
        <v>324</v>
      </c>
      <c r="E8826" t="s">
        <v>325</v>
      </c>
      <c r="F8826" t="s">
        <v>326</v>
      </c>
      <c r="I8826" t="s">
        <v>11</v>
      </c>
      <c r="J8826" t="str">
        <f>_xlfn.XLOOKUP(Table1_1[[#This Row],[Analyte]],[1]analyte_order!$B:$B,[1]analyte_order!$C:$C)</f>
        <v>335-67-1</v>
      </c>
      <c r="K8826">
        <f>_xlfn.XLOOKUP(Table1_1[[#This Row],[CAS_rn]],[1]analyte_order!$C:$C,[1]analyte_order!$E:$E)</f>
        <v>5</v>
      </c>
      <c r="L8826" s="3">
        <v>8.7499999999999994E-2</v>
      </c>
    </row>
    <row r="8827" spans="1:12" x14ac:dyDescent="0.3">
      <c r="A8827" t="s">
        <v>361</v>
      </c>
      <c r="B8827" s="1">
        <v>44427</v>
      </c>
      <c r="C8827" s="1" t="str">
        <f t="shared" si="137"/>
        <v>21231</v>
      </c>
      <c r="D8827" t="s">
        <v>324</v>
      </c>
      <c r="E8827" t="s">
        <v>325</v>
      </c>
      <c r="F8827" t="s">
        <v>326</v>
      </c>
      <c r="I8827" t="s">
        <v>12</v>
      </c>
      <c r="J8827" t="str">
        <f>_xlfn.XLOOKUP(Table1_1[[#This Row],[Analyte]],[1]analyte_order!$B:$B,[1]analyte_order!$C:$C)</f>
        <v>375-95-1</v>
      </c>
      <c r="K8827">
        <f>_xlfn.XLOOKUP(Table1_1[[#This Row],[CAS_rn]],[1]analyte_order!$C:$C,[1]analyte_order!$E:$E)</f>
        <v>6</v>
      </c>
      <c r="L8827" s="3">
        <v>0.39300000000000002</v>
      </c>
    </row>
    <row r="8828" spans="1:12" x14ac:dyDescent="0.3">
      <c r="A8828" t="s">
        <v>361</v>
      </c>
      <c r="B8828" s="1">
        <v>44427</v>
      </c>
      <c r="C8828" s="1" t="str">
        <f t="shared" si="137"/>
        <v>21231</v>
      </c>
      <c r="D8828" t="s">
        <v>324</v>
      </c>
      <c r="E8828" t="s">
        <v>325</v>
      </c>
      <c r="F8828" t="s">
        <v>326</v>
      </c>
      <c r="I8828" t="s">
        <v>19</v>
      </c>
      <c r="J8828" t="str">
        <f>_xlfn.XLOOKUP(Table1_1[[#This Row],[Analyte]],[1]analyte_order!$B:$B,[1]analyte_order!$C:$C)</f>
        <v>335-76-2</v>
      </c>
      <c r="K8828">
        <f>_xlfn.XLOOKUP(Table1_1[[#This Row],[CAS_rn]],[1]analyte_order!$C:$C,[1]analyte_order!$E:$E)</f>
        <v>7</v>
      </c>
      <c r="L8828" s="3">
        <v>2.0699999999999998</v>
      </c>
    </row>
    <row r="8829" spans="1:12" x14ac:dyDescent="0.3">
      <c r="A8829" t="s">
        <v>361</v>
      </c>
      <c r="B8829" s="1">
        <v>44427</v>
      </c>
      <c r="C8829" s="1" t="str">
        <f t="shared" si="137"/>
        <v>21231</v>
      </c>
      <c r="D8829" t="s">
        <v>324</v>
      </c>
      <c r="E8829" t="s">
        <v>325</v>
      </c>
      <c r="F8829" t="s">
        <v>326</v>
      </c>
      <c r="I8829" t="s">
        <v>20</v>
      </c>
      <c r="J8829" t="str">
        <f>_xlfn.XLOOKUP(Table1_1[[#This Row],[Analyte]],[1]analyte_order!$B:$B,[1]analyte_order!$C:$C)</f>
        <v>2058-94-8</v>
      </c>
      <c r="K8829">
        <f>_xlfn.XLOOKUP(Table1_1[[#This Row],[CAS_rn]],[1]analyte_order!$C:$C,[1]analyte_order!$E:$E)</f>
        <v>8</v>
      </c>
      <c r="L8829" s="3">
        <v>4.66</v>
      </c>
    </row>
    <row r="8830" spans="1:12" x14ac:dyDescent="0.3">
      <c r="A8830" t="s">
        <v>361</v>
      </c>
      <c r="B8830" s="1">
        <v>44427</v>
      </c>
      <c r="C8830" s="1" t="str">
        <f t="shared" si="137"/>
        <v>21231</v>
      </c>
      <c r="D8830" t="s">
        <v>324</v>
      </c>
      <c r="E8830" t="s">
        <v>325</v>
      </c>
      <c r="F8830" t="s">
        <v>326</v>
      </c>
      <c r="I8830" t="s">
        <v>21</v>
      </c>
      <c r="J8830" t="str">
        <f>_xlfn.XLOOKUP(Table1_1[[#This Row],[Analyte]],[1]analyte_order!$B:$B,[1]analyte_order!$C:$C)</f>
        <v>307-55-1</v>
      </c>
      <c r="K8830">
        <f>_xlfn.XLOOKUP(Table1_1[[#This Row],[CAS_rn]],[1]analyte_order!$C:$C,[1]analyte_order!$E:$E)</f>
        <v>9</v>
      </c>
      <c r="L8830" s="3">
        <v>7.33</v>
      </c>
    </row>
    <row r="8831" spans="1:12" x14ac:dyDescent="0.3">
      <c r="A8831" t="s">
        <v>361</v>
      </c>
      <c r="B8831" s="1">
        <v>44427</v>
      </c>
      <c r="C8831" s="1" t="str">
        <f t="shared" si="137"/>
        <v>21231</v>
      </c>
      <c r="D8831" t="s">
        <v>324</v>
      </c>
      <c r="E8831" t="s">
        <v>325</v>
      </c>
      <c r="F8831" t="s">
        <v>326</v>
      </c>
      <c r="I8831" t="s">
        <v>22</v>
      </c>
      <c r="J8831" t="str">
        <f>_xlfn.XLOOKUP(Table1_1[[#This Row],[Analyte]],[1]analyte_order!$B:$B,[1]analyte_order!$C:$C)</f>
        <v>72629-94-8</v>
      </c>
      <c r="K8831">
        <f>_xlfn.XLOOKUP(Table1_1[[#This Row],[CAS_rn]],[1]analyte_order!$C:$C,[1]analyte_order!$E:$E)</f>
        <v>10</v>
      </c>
      <c r="L8831" s="3">
        <v>2.88</v>
      </c>
    </row>
    <row r="8832" spans="1:12" x14ac:dyDescent="0.3">
      <c r="A8832" t="s">
        <v>361</v>
      </c>
      <c r="B8832" s="1">
        <v>44427</v>
      </c>
      <c r="C8832" s="1" t="str">
        <f t="shared" si="137"/>
        <v>21231</v>
      </c>
      <c r="D8832" t="s">
        <v>324</v>
      </c>
      <c r="E8832" t="s">
        <v>325</v>
      </c>
      <c r="F8832" t="s">
        <v>326</v>
      </c>
      <c r="I8832" t="s">
        <v>23</v>
      </c>
      <c r="J8832" t="str">
        <f>_xlfn.XLOOKUP(Table1_1[[#This Row],[Analyte]],[1]analyte_order!$B:$B,[1]analyte_order!$C:$C)</f>
        <v>376-06-7</v>
      </c>
      <c r="K8832">
        <f>_xlfn.XLOOKUP(Table1_1[[#This Row],[CAS_rn]],[1]analyte_order!$C:$C,[1]analyte_order!$E:$E)</f>
        <v>11</v>
      </c>
      <c r="L8832" s="3">
        <v>3.21</v>
      </c>
    </row>
    <row r="8833" spans="1:12" x14ac:dyDescent="0.3">
      <c r="A8833" t="s">
        <v>361</v>
      </c>
      <c r="B8833" s="1">
        <v>44427</v>
      </c>
      <c r="C8833" s="1" t="str">
        <f t="shared" si="137"/>
        <v>21231</v>
      </c>
      <c r="D8833" t="s">
        <v>324</v>
      </c>
      <c r="E8833" t="s">
        <v>325</v>
      </c>
      <c r="F8833" t="s">
        <v>326</v>
      </c>
      <c r="I8833" t="s">
        <v>24</v>
      </c>
      <c r="J8833" t="str">
        <f>_xlfn.XLOOKUP(Table1_1[[#This Row],[Analyte]],[1]analyte_order!$B:$B,[1]analyte_order!$C:$C)</f>
        <v>67905-19-5</v>
      </c>
      <c r="K8833">
        <f>_xlfn.XLOOKUP(Table1_1[[#This Row],[CAS_rn]],[1]analyte_order!$C:$C,[1]analyte_order!$E:$E)</f>
        <v>12</v>
      </c>
      <c r="L8833" s="3">
        <v>8.7499999999999994E-2</v>
      </c>
    </row>
    <row r="8834" spans="1:12" x14ac:dyDescent="0.3">
      <c r="A8834" t="s">
        <v>361</v>
      </c>
      <c r="B8834" s="1">
        <v>44427</v>
      </c>
      <c r="C8834" s="1" t="str">
        <f t="shared" ref="C8834:C8897" si="138">TEXT(B8834,"yy")&amp;TEXT((B8834-DATEVALUE("1/1/"&amp;TEXT(B8834,"yy"))+1),"000")</f>
        <v>21231</v>
      </c>
      <c r="D8834" t="s">
        <v>324</v>
      </c>
      <c r="E8834" t="s">
        <v>325</v>
      </c>
      <c r="F8834" t="s">
        <v>326</v>
      </c>
      <c r="I8834" t="s">
        <v>13</v>
      </c>
      <c r="J8834" t="str">
        <f>_xlfn.XLOOKUP(Table1_1[[#This Row],[Analyte]],[1]analyte_order!$B:$B,[1]analyte_order!$C:$C)</f>
        <v>375-73-5</v>
      </c>
      <c r="K8834">
        <f>_xlfn.XLOOKUP(Table1_1[[#This Row],[CAS_rn]],[1]analyte_order!$C:$C,[1]analyte_order!$E:$E)</f>
        <v>14</v>
      </c>
      <c r="L8834" s="3">
        <v>4.3700000000000003E-2</v>
      </c>
    </row>
    <row r="8835" spans="1:12" x14ac:dyDescent="0.3">
      <c r="A8835" t="s">
        <v>361</v>
      </c>
      <c r="B8835" s="1">
        <v>44427</v>
      </c>
      <c r="C8835" s="1" t="str">
        <f t="shared" si="138"/>
        <v>21231</v>
      </c>
      <c r="D8835" t="s">
        <v>324</v>
      </c>
      <c r="E8835" t="s">
        <v>325</v>
      </c>
      <c r="F8835" t="s">
        <v>326</v>
      </c>
      <c r="I8835" t="s">
        <v>14</v>
      </c>
      <c r="J8835" t="str">
        <f>_xlfn.XLOOKUP(Table1_1[[#This Row],[Analyte]],[1]analyte_order!$B:$B,[1]analyte_order!$C:$C)</f>
        <v>2706-91-4</v>
      </c>
      <c r="K8835">
        <f>_xlfn.XLOOKUP(Table1_1[[#This Row],[CAS_rn]],[1]analyte_order!$C:$C,[1]analyte_order!$E:$E)</f>
        <v>15</v>
      </c>
      <c r="L8835" s="3">
        <v>0.2185</v>
      </c>
    </row>
    <row r="8836" spans="1:12" x14ac:dyDescent="0.3">
      <c r="A8836" t="s">
        <v>361</v>
      </c>
      <c r="B8836" s="1">
        <v>44427</v>
      </c>
      <c r="C8836" s="1" t="str">
        <f t="shared" si="138"/>
        <v>21231</v>
      </c>
      <c r="D8836" t="s">
        <v>324</v>
      </c>
      <c r="E8836" t="s">
        <v>325</v>
      </c>
      <c r="F8836" t="s">
        <v>326</v>
      </c>
      <c r="I8836" t="s">
        <v>15</v>
      </c>
      <c r="J8836" t="str">
        <f>_xlfn.XLOOKUP(Table1_1[[#This Row],[Analyte]],[1]analyte_order!$B:$B,[1]analyte_order!$C:$C)</f>
        <v>355-46-4</v>
      </c>
      <c r="K8836">
        <f>_xlfn.XLOOKUP(Table1_1[[#This Row],[CAS_rn]],[1]analyte_order!$C:$C,[1]analyte_order!$E:$E)</f>
        <v>16</v>
      </c>
      <c r="L8836" s="3">
        <v>11.1</v>
      </c>
    </row>
    <row r="8837" spans="1:12" x14ac:dyDescent="0.3">
      <c r="A8837" t="s">
        <v>361</v>
      </c>
      <c r="B8837" s="1">
        <v>44427</v>
      </c>
      <c r="C8837" s="1" t="str">
        <f t="shared" si="138"/>
        <v>21231</v>
      </c>
      <c r="D8837" t="s">
        <v>324</v>
      </c>
      <c r="E8837" t="s">
        <v>325</v>
      </c>
      <c r="F8837" t="s">
        <v>326</v>
      </c>
      <c r="I8837" t="s">
        <v>16</v>
      </c>
      <c r="J8837" t="str">
        <f>_xlfn.XLOOKUP(Table1_1[[#This Row],[Analyte]],[1]analyte_order!$B:$B,[1]analyte_order!$C:$C)</f>
        <v>375-92-8</v>
      </c>
      <c r="K8837">
        <f>_xlfn.XLOOKUP(Table1_1[[#This Row],[CAS_rn]],[1]analyte_order!$C:$C,[1]analyte_order!$E:$E)</f>
        <v>17</v>
      </c>
      <c r="L8837" s="3">
        <v>1.89</v>
      </c>
    </row>
    <row r="8838" spans="1:12" x14ac:dyDescent="0.3">
      <c r="A8838" t="s">
        <v>361</v>
      </c>
      <c r="B8838" s="1">
        <v>44427</v>
      </c>
      <c r="C8838" s="1" t="str">
        <f t="shared" si="138"/>
        <v>21231</v>
      </c>
      <c r="D8838" t="s">
        <v>324</v>
      </c>
      <c r="E8838" t="s">
        <v>325</v>
      </c>
      <c r="F8838" t="s">
        <v>326</v>
      </c>
      <c r="I8838" t="s">
        <v>17</v>
      </c>
      <c r="J8838" t="str">
        <f>_xlfn.XLOOKUP(Table1_1[[#This Row],[Analyte]],[1]analyte_order!$B:$B,[1]analyte_order!$C:$C)</f>
        <v>1763-23-1</v>
      </c>
      <c r="K8838">
        <f>_xlfn.XLOOKUP(Table1_1[[#This Row],[CAS_rn]],[1]analyte_order!$C:$C,[1]analyte_order!$E:$E)</f>
        <v>18</v>
      </c>
      <c r="L8838" s="3">
        <v>1260</v>
      </c>
    </row>
    <row r="8839" spans="1:12" x14ac:dyDescent="0.3">
      <c r="A8839" t="s">
        <v>361</v>
      </c>
      <c r="B8839" s="1">
        <v>44427</v>
      </c>
      <c r="C8839" s="1" t="str">
        <f t="shared" si="138"/>
        <v>21231</v>
      </c>
      <c r="D8839" t="s">
        <v>324</v>
      </c>
      <c r="E8839" t="s">
        <v>325</v>
      </c>
      <c r="F8839" t="s">
        <v>326</v>
      </c>
      <c r="I8839" t="s">
        <v>25</v>
      </c>
      <c r="J8839" t="str">
        <f>_xlfn.XLOOKUP(Table1_1[[#This Row],[Analyte]],[1]analyte_order!$B:$B,[1]analyte_order!$C:$C)</f>
        <v>68259-12-1</v>
      </c>
      <c r="K8839">
        <f>_xlfn.XLOOKUP(Table1_1[[#This Row],[CAS_rn]],[1]analyte_order!$C:$C,[1]analyte_order!$E:$E)</f>
        <v>19</v>
      </c>
      <c r="L8839" s="3">
        <v>6</v>
      </c>
    </row>
    <row r="8840" spans="1:12" x14ac:dyDescent="0.3">
      <c r="A8840" t="s">
        <v>361</v>
      </c>
      <c r="B8840" s="1">
        <v>44427</v>
      </c>
      <c r="C8840" s="1" t="str">
        <f t="shared" si="138"/>
        <v>21231</v>
      </c>
      <c r="D8840" t="s">
        <v>324</v>
      </c>
      <c r="E8840" t="s">
        <v>325</v>
      </c>
      <c r="F8840" t="s">
        <v>326</v>
      </c>
      <c r="I8840" t="s">
        <v>26</v>
      </c>
      <c r="J8840" t="str">
        <f>_xlfn.XLOOKUP(Table1_1[[#This Row],[Analyte]],[1]analyte_order!$B:$B,[1]analyte_order!$C:$C)</f>
        <v>335-77-3</v>
      </c>
      <c r="K8840">
        <f>_xlfn.XLOOKUP(Table1_1[[#This Row],[CAS_rn]],[1]analyte_order!$C:$C,[1]analyte_order!$E:$E)</f>
        <v>20</v>
      </c>
      <c r="L8840" s="3">
        <v>6.24</v>
      </c>
    </row>
    <row r="8841" spans="1:12" x14ac:dyDescent="0.3">
      <c r="A8841" t="s">
        <v>361</v>
      </c>
      <c r="B8841" s="1">
        <v>44427</v>
      </c>
      <c r="C8841" s="1" t="str">
        <f t="shared" si="138"/>
        <v>21231</v>
      </c>
      <c r="D8841" t="s">
        <v>324</v>
      </c>
      <c r="E8841" t="s">
        <v>325</v>
      </c>
      <c r="F8841" t="s">
        <v>326</v>
      </c>
      <c r="I8841" t="s">
        <v>27</v>
      </c>
      <c r="J8841" t="str">
        <f>_xlfn.XLOOKUP(Table1_1[[#This Row],[Analyte]],[1]analyte_order!$B:$B,[1]analyte_order!$C:$C)</f>
        <v>79780-39-5</v>
      </c>
      <c r="K8841">
        <f>_xlfn.XLOOKUP(Table1_1[[#This Row],[CAS_rn]],[1]analyte_order!$C:$C,[1]analyte_order!$E:$E)</f>
        <v>21</v>
      </c>
      <c r="L8841" s="3">
        <v>1.17</v>
      </c>
    </row>
    <row r="8842" spans="1:12" x14ac:dyDescent="0.3">
      <c r="A8842" t="s">
        <v>361</v>
      </c>
      <c r="B8842" s="1">
        <v>44427</v>
      </c>
      <c r="C8842" s="1" t="str">
        <f t="shared" si="138"/>
        <v>21231</v>
      </c>
      <c r="D8842" t="s">
        <v>324</v>
      </c>
      <c r="E8842" t="s">
        <v>325</v>
      </c>
      <c r="F8842" t="s">
        <v>326</v>
      </c>
      <c r="I8842" t="s">
        <v>28</v>
      </c>
      <c r="J8842" t="str">
        <f>_xlfn.XLOOKUP(Table1_1[[#This Row],[Analyte]],[1]analyte_order!$B:$B,[1]analyte_order!$C:$C)</f>
        <v>757124-72-4</v>
      </c>
      <c r="K8842">
        <f>_xlfn.XLOOKUP(Table1_1[[#This Row],[CAS_rn]],[1]analyte_order!$C:$C,[1]analyte_order!$E:$E)</f>
        <v>22</v>
      </c>
      <c r="L8842" s="3">
        <v>0.109</v>
      </c>
    </row>
    <row r="8843" spans="1:12" x14ac:dyDescent="0.3">
      <c r="A8843" t="s">
        <v>361</v>
      </c>
      <c r="B8843" s="1">
        <v>44427</v>
      </c>
      <c r="C8843" s="1" t="str">
        <f t="shared" si="138"/>
        <v>21231</v>
      </c>
      <c r="D8843" t="s">
        <v>324</v>
      </c>
      <c r="E8843" t="s">
        <v>325</v>
      </c>
      <c r="F8843" t="s">
        <v>326</v>
      </c>
      <c r="I8843" t="s">
        <v>18</v>
      </c>
      <c r="J8843" t="str">
        <f>_xlfn.XLOOKUP(Table1_1[[#This Row],[Analyte]],[1]analyte_order!$B:$B,[1]analyte_order!$C:$C)</f>
        <v>27619-97-2</v>
      </c>
      <c r="K8843">
        <f>_xlfn.XLOOKUP(Table1_1[[#This Row],[CAS_rn]],[1]analyte_order!$C:$C,[1]analyte_order!$E:$E)</f>
        <v>23</v>
      </c>
      <c r="L8843" s="3">
        <v>8.7499999999999994E-2</v>
      </c>
    </row>
    <row r="8844" spans="1:12" x14ac:dyDescent="0.3">
      <c r="A8844" t="s">
        <v>361</v>
      </c>
      <c r="B8844" s="1">
        <v>44427</v>
      </c>
      <c r="C8844" s="1" t="str">
        <f t="shared" si="138"/>
        <v>21231</v>
      </c>
      <c r="D8844" t="s">
        <v>324</v>
      </c>
      <c r="E8844" t="s">
        <v>325</v>
      </c>
      <c r="F8844" t="s">
        <v>326</v>
      </c>
      <c r="I8844" t="s">
        <v>29</v>
      </c>
      <c r="J8844" t="str">
        <f>_xlfn.XLOOKUP(Table1_1[[#This Row],[Analyte]],[1]analyte_order!$B:$B,[1]analyte_order!$C:$C)</f>
        <v>39108-34-4</v>
      </c>
      <c r="K8844">
        <f>_xlfn.XLOOKUP(Table1_1[[#This Row],[CAS_rn]],[1]analyte_order!$C:$C,[1]analyte_order!$E:$E)</f>
        <v>24</v>
      </c>
      <c r="L8844" s="3">
        <v>2.1</v>
      </c>
    </row>
    <row r="8845" spans="1:12" x14ac:dyDescent="0.3">
      <c r="A8845" t="s">
        <v>361</v>
      </c>
      <c r="B8845" s="1">
        <v>44427</v>
      </c>
      <c r="C8845" s="1" t="str">
        <f t="shared" si="138"/>
        <v>21231</v>
      </c>
      <c r="D8845" t="s">
        <v>324</v>
      </c>
      <c r="E8845" t="s">
        <v>325</v>
      </c>
      <c r="F8845" t="s">
        <v>326</v>
      </c>
      <c r="I8845" t="s">
        <v>30</v>
      </c>
      <c r="J8845" t="str">
        <f>_xlfn.XLOOKUP(Table1_1[[#This Row],[Analyte]],[1]analyte_order!$B:$B,[1]analyte_order!$C:$C)</f>
        <v>120226-60-0</v>
      </c>
      <c r="K8845">
        <f>_xlfn.XLOOKUP(Table1_1[[#This Row],[CAS_rn]],[1]analyte_order!$C:$C,[1]analyte_order!$E:$E)</f>
        <v>25</v>
      </c>
      <c r="L8845" s="3">
        <v>1.64</v>
      </c>
    </row>
    <row r="8846" spans="1:12" x14ac:dyDescent="0.3">
      <c r="A8846" t="s">
        <v>361</v>
      </c>
      <c r="B8846" s="1">
        <v>44427</v>
      </c>
      <c r="C8846" s="1" t="str">
        <f t="shared" si="138"/>
        <v>21231</v>
      </c>
      <c r="D8846" t="s">
        <v>324</v>
      </c>
      <c r="E8846" t="s">
        <v>325</v>
      </c>
      <c r="F8846" t="s">
        <v>326</v>
      </c>
      <c r="I8846" t="s">
        <v>31</v>
      </c>
      <c r="J8846" t="str">
        <f>_xlfn.XLOOKUP(Table1_1[[#This Row],[Analyte]],[1]analyte_order!$B:$B,[1]analyte_order!$C:$C)</f>
        <v>2355-31-9</v>
      </c>
      <c r="K8846">
        <f>_xlfn.XLOOKUP(Table1_1[[#This Row],[CAS_rn]],[1]analyte_order!$C:$C,[1]analyte_order!$E:$E)</f>
        <v>26</v>
      </c>
      <c r="L8846" s="3">
        <v>4.3700000000000003E-2</v>
      </c>
    </row>
    <row r="8847" spans="1:12" x14ac:dyDescent="0.3">
      <c r="A8847" t="s">
        <v>361</v>
      </c>
      <c r="B8847" s="1">
        <v>44427</v>
      </c>
      <c r="C8847" s="1" t="str">
        <f t="shared" si="138"/>
        <v>21231</v>
      </c>
      <c r="D8847" t="s">
        <v>324</v>
      </c>
      <c r="E8847" t="s">
        <v>325</v>
      </c>
      <c r="F8847" t="s">
        <v>326</v>
      </c>
      <c r="I8847" t="s">
        <v>32</v>
      </c>
      <c r="J8847" t="str">
        <f>_xlfn.XLOOKUP(Table1_1[[#This Row],[Analyte]],[1]analyte_order!$B:$B,[1]analyte_order!$C:$C)</f>
        <v>2991-50-6</v>
      </c>
      <c r="K8847">
        <f>_xlfn.XLOOKUP(Table1_1[[#This Row],[CAS_rn]],[1]analyte_order!$C:$C,[1]analyte_order!$E:$E)</f>
        <v>27</v>
      </c>
      <c r="L8847" s="3">
        <v>4.3700000000000003E-2</v>
      </c>
    </row>
    <row r="8848" spans="1:12" x14ac:dyDescent="0.3">
      <c r="A8848" t="s">
        <v>361</v>
      </c>
      <c r="B8848" s="1">
        <v>44427</v>
      </c>
      <c r="C8848" s="1" t="str">
        <f t="shared" si="138"/>
        <v>21231</v>
      </c>
      <c r="D8848" t="s">
        <v>324</v>
      </c>
      <c r="E8848" t="s">
        <v>325</v>
      </c>
      <c r="F8848" t="s">
        <v>326</v>
      </c>
      <c r="I8848" t="s">
        <v>33</v>
      </c>
      <c r="J8848" t="str">
        <f>_xlfn.XLOOKUP(Table1_1[[#This Row],[Analyte]],[1]analyte_order!$B:$B,[1]analyte_order!$C:$C)</f>
        <v>754-91-6</v>
      </c>
      <c r="K8848">
        <f>_xlfn.XLOOKUP(Table1_1[[#This Row],[CAS_rn]],[1]analyte_order!$C:$C,[1]analyte_order!$E:$E)</f>
        <v>28</v>
      </c>
      <c r="L8848" s="3">
        <v>4.47</v>
      </c>
    </row>
    <row r="8849" spans="1:12" x14ac:dyDescent="0.3">
      <c r="A8849" t="s">
        <v>361</v>
      </c>
      <c r="B8849" s="1">
        <v>44427</v>
      </c>
      <c r="C8849" s="1" t="str">
        <f t="shared" si="138"/>
        <v>21231</v>
      </c>
      <c r="D8849" t="s">
        <v>324</v>
      </c>
      <c r="E8849" t="s">
        <v>325</v>
      </c>
      <c r="F8849" t="s">
        <v>326</v>
      </c>
      <c r="I8849" t="s">
        <v>34</v>
      </c>
      <c r="J8849" t="str">
        <f>_xlfn.XLOOKUP(Table1_1[[#This Row],[Analyte]],[1]analyte_order!$B:$B,[1]analyte_order!$C:$C)</f>
        <v>2806-24-8</v>
      </c>
      <c r="K8849">
        <f>_xlfn.XLOOKUP(Table1_1[[#This Row],[CAS_rn]],[1]analyte_order!$C:$C,[1]analyte_order!$E:$E)</f>
        <v>29</v>
      </c>
      <c r="L8849" s="3">
        <v>4.3700000000000003E-2</v>
      </c>
    </row>
    <row r="8850" spans="1:12" x14ac:dyDescent="0.3">
      <c r="A8850" t="s">
        <v>361</v>
      </c>
      <c r="B8850" s="1">
        <v>44427</v>
      </c>
      <c r="C8850" s="1" t="str">
        <f t="shared" si="138"/>
        <v>21231</v>
      </c>
      <c r="D8850" t="s">
        <v>324</v>
      </c>
      <c r="E8850" t="s">
        <v>325</v>
      </c>
      <c r="F8850" t="s">
        <v>326</v>
      </c>
      <c r="I8850" t="s">
        <v>35</v>
      </c>
      <c r="J8850" t="str">
        <f>_xlfn.XLOOKUP(Table1_1[[#This Row],[Analyte]],[1]analyte_order!$B:$B,[1]analyte_order!$C:$C)</f>
        <v>31506-32-8</v>
      </c>
      <c r="K8850">
        <f>_xlfn.XLOOKUP(Table1_1[[#This Row],[CAS_rn]],[1]analyte_order!$C:$C,[1]analyte_order!$E:$E)</f>
        <v>30</v>
      </c>
      <c r="L8850" s="3">
        <v>4.3700000000000003E-2</v>
      </c>
    </row>
    <row r="8851" spans="1:12" x14ac:dyDescent="0.3">
      <c r="A8851" t="s">
        <v>361</v>
      </c>
      <c r="B8851" s="1">
        <v>44427</v>
      </c>
      <c r="C8851" s="1" t="str">
        <f t="shared" si="138"/>
        <v>21231</v>
      </c>
      <c r="D8851" t="s">
        <v>324</v>
      </c>
      <c r="E8851" t="s">
        <v>325</v>
      </c>
      <c r="F8851" t="s">
        <v>326</v>
      </c>
      <c r="I8851" t="s">
        <v>36</v>
      </c>
      <c r="J8851" t="str">
        <f>_xlfn.XLOOKUP(Table1_1[[#This Row],[Analyte]],[1]analyte_order!$B:$B,[1]analyte_order!$C:$C)</f>
        <v>4151-50-2</v>
      </c>
      <c r="K8851">
        <f>_xlfn.XLOOKUP(Table1_1[[#This Row],[CAS_rn]],[1]analyte_order!$C:$C,[1]analyte_order!$E:$E)</f>
        <v>31</v>
      </c>
      <c r="L8851" s="3">
        <v>4.3700000000000003E-2</v>
      </c>
    </row>
    <row r="8852" spans="1:12" x14ac:dyDescent="0.3">
      <c r="A8852" t="s">
        <v>361</v>
      </c>
      <c r="B8852" s="1">
        <v>44427</v>
      </c>
      <c r="C8852" s="1" t="str">
        <f t="shared" si="138"/>
        <v>21231</v>
      </c>
      <c r="D8852" t="s">
        <v>324</v>
      </c>
      <c r="E8852" t="s">
        <v>325</v>
      </c>
      <c r="F8852" t="s">
        <v>326</v>
      </c>
      <c r="I8852" t="s">
        <v>37</v>
      </c>
      <c r="J8852" t="str">
        <f>_xlfn.XLOOKUP(Table1_1[[#This Row],[Analyte]],[1]analyte_order!$B:$B,[1]analyte_order!$C:$C)</f>
        <v>13252-13-6</v>
      </c>
      <c r="K8852">
        <f>_xlfn.XLOOKUP(Table1_1[[#This Row],[CAS_rn]],[1]analyte_order!$C:$C,[1]analyte_order!$E:$E)</f>
        <v>34</v>
      </c>
      <c r="L8852" s="3">
        <v>4.3700000000000003E-2</v>
      </c>
    </row>
    <row r="8853" spans="1:12" x14ac:dyDescent="0.3">
      <c r="A8853" t="s">
        <v>361</v>
      </c>
      <c r="B8853" s="1">
        <v>44427</v>
      </c>
      <c r="C8853" s="1" t="str">
        <f t="shared" si="138"/>
        <v>21231</v>
      </c>
      <c r="D8853" t="s">
        <v>324</v>
      </c>
      <c r="E8853" t="s">
        <v>325</v>
      </c>
      <c r="F8853" t="s">
        <v>326</v>
      </c>
      <c r="I8853" t="s">
        <v>38</v>
      </c>
      <c r="J8853" t="str">
        <f>_xlfn.XLOOKUP(Table1_1[[#This Row],[Analyte]],[1]analyte_order!$B:$B,[1]analyte_order!$C:$C)</f>
        <v>919005-14-4</v>
      </c>
      <c r="K8853">
        <f>_xlfn.XLOOKUP(Table1_1[[#This Row],[CAS_rn]],[1]analyte_order!$C:$C,[1]analyte_order!$E:$E)</f>
        <v>35</v>
      </c>
      <c r="L8853" s="3">
        <v>4.3700000000000003E-2</v>
      </c>
    </row>
    <row r="8854" spans="1:12" x14ac:dyDescent="0.3">
      <c r="A8854" t="s">
        <v>361</v>
      </c>
      <c r="B8854" s="1">
        <v>44427</v>
      </c>
      <c r="C8854" s="1" t="str">
        <f t="shared" si="138"/>
        <v>21231</v>
      </c>
      <c r="D8854" t="s">
        <v>324</v>
      </c>
      <c r="E8854" t="s">
        <v>325</v>
      </c>
      <c r="F8854" t="s">
        <v>326</v>
      </c>
      <c r="I8854" t="s">
        <v>39</v>
      </c>
      <c r="J8854" t="str">
        <f>_xlfn.XLOOKUP(Table1_1[[#This Row],[Analyte]],[1]analyte_order!$B:$B,[1]analyte_order!$C:$C)</f>
        <v>756426-58-1</v>
      </c>
      <c r="K8854">
        <f>_xlfn.XLOOKUP(Table1_1[[#This Row],[CAS_rn]],[1]analyte_order!$C:$C,[1]analyte_order!$E:$E)</f>
        <v>36</v>
      </c>
      <c r="L8854" s="3">
        <v>4.3700000000000003E-2</v>
      </c>
    </row>
    <row r="8855" spans="1:12" x14ac:dyDescent="0.3">
      <c r="A8855" t="s">
        <v>361</v>
      </c>
      <c r="B8855" s="1">
        <v>44427</v>
      </c>
      <c r="C8855" s="1" t="str">
        <f t="shared" si="138"/>
        <v>21231</v>
      </c>
      <c r="D8855" t="s">
        <v>324</v>
      </c>
      <c r="E8855" t="s">
        <v>325</v>
      </c>
      <c r="F8855" t="s">
        <v>326</v>
      </c>
      <c r="I8855" t="s">
        <v>40</v>
      </c>
      <c r="J8855" t="str">
        <f>_xlfn.XLOOKUP(Table1_1[[#This Row],[Analyte]],[1]analyte_order!$B:$B,[1]analyte_order!$C:$C)</f>
        <v>763051-92-9</v>
      </c>
      <c r="K8855">
        <f>_xlfn.XLOOKUP(Table1_1[[#This Row],[CAS_rn]],[1]analyte_order!$C:$C,[1]analyte_order!$E:$E)</f>
        <v>37</v>
      </c>
      <c r="L8855" s="3">
        <v>4.3700000000000003E-2</v>
      </c>
    </row>
    <row r="8856" spans="1:12" x14ac:dyDescent="0.3">
      <c r="A8856" t="s">
        <v>361</v>
      </c>
      <c r="B8856" s="1">
        <v>44427</v>
      </c>
      <c r="C8856" s="1" t="str">
        <f t="shared" si="138"/>
        <v>21231</v>
      </c>
      <c r="D8856" t="s">
        <v>324</v>
      </c>
      <c r="E8856" t="s">
        <v>325</v>
      </c>
      <c r="F8856" t="s">
        <v>326</v>
      </c>
      <c r="I8856" t="s">
        <v>41</v>
      </c>
      <c r="J8856" t="str">
        <f>_xlfn.XLOOKUP(Table1_1[[#This Row],[Analyte]],[1]analyte_order!$B:$B,[1]analyte_order!$C:$C)</f>
        <v>356-02-5</v>
      </c>
      <c r="K8856">
        <f>_xlfn.XLOOKUP(Table1_1[[#This Row],[CAS_rn]],[1]analyte_order!$C:$C,[1]analyte_order!$E:$E)</f>
        <v>38</v>
      </c>
      <c r="L8856" s="3">
        <v>0.437</v>
      </c>
    </row>
    <row r="8857" spans="1:12" x14ac:dyDescent="0.3">
      <c r="A8857" t="s">
        <v>361</v>
      </c>
      <c r="B8857" s="1">
        <v>44427</v>
      </c>
      <c r="C8857" s="1" t="str">
        <f t="shared" si="138"/>
        <v>21231</v>
      </c>
      <c r="D8857" t="s">
        <v>324</v>
      </c>
      <c r="E8857" t="s">
        <v>325</v>
      </c>
      <c r="F8857" t="s">
        <v>326</v>
      </c>
      <c r="I8857" t="s">
        <v>42</v>
      </c>
      <c r="J8857" t="str">
        <f>_xlfn.XLOOKUP(Table1_1[[#This Row],[Analyte]],[1]analyte_order!$B:$B,[1]analyte_order!$C:$C)</f>
        <v>914637-49-3</v>
      </c>
      <c r="K8857">
        <f>_xlfn.XLOOKUP(Table1_1[[#This Row],[CAS_rn]],[1]analyte_order!$C:$C,[1]analyte_order!$E:$E)</f>
        <v>39</v>
      </c>
      <c r="L8857" s="3">
        <v>0.28799999999999998</v>
      </c>
    </row>
    <row r="8858" spans="1:12" x14ac:dyDescent="0.3">
      <c r="A8858" t="s">
        <v>361</v>
      </c>
      <c r="B8858" s="1">
        <v>44427</v>
      </c>
      <c r="C8858" s="1" t="str">
        <f t="shared" si="138"/>
        <v>21231</v>
      </c>
      <c r="D8858" t="s">
        <v>324</v>
      </c>
      <c r="E8858" t="s">
        <v>325</v>
      </c>
      <c r="F8858" t="s">
        <v>326</v>
      </c>
      <c r="I8858" t="s">
        <v>43</v>
      </c>
      <c r="J8858" t="str">
        <f>_xlfn.XLOOKUP(Table1_1[[#This Row],[Analyte]],[1]analyte_order!$B:$B,[1]analyte_order!$C:$C)</f>
        <v>812-70-4</v>
      </c>
      <c r="K8858">
        <f>_xlfn.XLOOKUP(Table1_1[[#This Row],[CAS_rn]],[1]analyte_order!$C:$C,[1]analyte_order!$E:$E)</f>
        <v>40</v>
      </c>
      <c r="L8858" s="3">
        <v>0.98399999999999999</v>
      </c>
    </row>
    <row r="8859" spans="1:12" x14ac:dyDescent="0.3">
      <c r="A8859" t="s">
        <v>361</v>
      </c>
      <c r="B8859" s="1">
        <v>44427</v>
      </c>
      <c r="C8859" s="1" t="str">
        <f t="shared" si="138"/>
        <v>21231</v>
      </c>
      <c r="D8859" t="s">
        <v>324</v>
      </c>
      <c r="E8859" t="s">
        <v>325</v>
      </c>
      <c r="F8859" t="s">
        <v>326</v>
      </c>
      <c r="I8859" t="s">
        <v>44</v>
      </c>
      <c r="J8859" t="str">
        <f>_xlfn.XLOOKUP(Table1_1[[#This Row],[Analyte]],[1]analyte_order!$B:$B,[1]analyte_order!$C:$C)</f>
        <v>53826-12-3</v>
      </c>
      <c r="K8859">
        <f>_xlfn.XLOOKUP(Table1_1[[#This Row],[CAS_rn]],[1]analyte_order!$C:$C,[1]analyte_order!$E:$E)</f>
        <v>41</v>
      </c>
      <c r="L8859" s="3">
        <v>0.109</v>
      </c>
    </row>
    <row r="8860" spans="1:12" x14ac:dyDescent="0.3">
      <c r="A8860" t="s">
        <v>361</v>
      </c>
      <c r="B8860" s="1">
        <v>44427</v>
      </c>
      <c r="C8860" s="1" t="str">
        <f t="shared" si="138"/>
        <v>21231</v>
      </c>
      <c r="D8860" t="s">
        <v>324</v>
      </c>
      <c r="E8860" t="s">
        <v>325</v>
      </c>
      <c r="F8860" t="s">
        <v>326</v>
      </c>
      <c r="I8860" t="s">
        <v>45</v>
      </c>
      <c r="J8860" t="str">
        <f>_xlfn.XLOOKUP(Table1_1[[#This Row],[Analyte]],[1]analyte_order!$B:$B,[1]analyte_order!$C:$C)</f>
        <v>27854-31-5</v>
      </c>
      <c r="K8860">
        <f>_xlfn.XLOOKUP(Table1_1[[#This Row],[CAS_rn]],[1]analyte_order!$C:$C,[1]analyte_order!$E:$E)</f>
        <v>42</v>
      </c>
      <c r="L8860" s="3">
        <v>0.109</v>
      </c>
    </row>
    <row r="8861" spans="1:12" x14ac:dyDescent="0.3">
      <c r="A8861" t="s">
        <v>361</v>
      </c>
      <c r="B8861" s="1">
        <v>44427</v>
      </c>
      <c r="C8861" s="1" t="str">
        <f t="shared" si="138"/>
        <v>21231</v>
      </c>
      <c r="D8861" t="s">
        <v>324</v>
      </c>
      <c r="E8861" t="s">
        <v>325</v>
      </c>
      <c r="F8861" t="s">
        <v>326</v>
      </c>
      <c r="I8861" t="s">
        <v>46</v>
      </c>
      <c r="J8861" t="str">
        <f>_xlfn.XLOOKUP(Table1_1[[#This Row],[Analyte]],[1]analyte_order!$B:$B,[1]analyte_order!$C:$C)</f>
        <v>53826-13-4</v>
      </c>
      <c r="K8861">
        <f>_xlfn.XLOOKUP(Table1_1[[#This Row],[CAS_rn]],[1]analyte_order!$C:$C,[1]analyte_order!$E:$E)</f>
        <v>43</v>
      </c>
      <c r="L8861" s="3">
        <v>4.3700000000000003E-2</v>
      </c>
    </row>
    <row r="8862" spans="1:12" x14ac:dyDescent="0.3">
      <c r="A8862" t="s">
        <v>361</v>
      </c>
      <c r="B8862" s="1">
        <v>44427</v>
      </c>
      <c r="C8862" s="1" t="str">
        <f t="shared" si="138"/>
        <v>21231</v>
      </c>
      <c r="D8862" t="s">
        <v>324</v>
      </c>
      <c r="E8862" t="s">
        <v>325</v>
      </c>
      <c r="F8862" t="s">
        <v>326</v>
      </c>
      <c r="I8862" t="s">
        <v>47</v>
      </c>
      <c r="J8862" t="str">
        <f>_xlfn.XLOOKUP(Table1_1[[#This Row],[Analyte]],[1]analyte_order!$B:$B,[1]analyte_order!$C:$C)</f>
        <v>161094-75-3</v>
      </c>
      <c r="K8862">
        <f>_xlfn.XLOOKUP(Table1_1[[#This Row],[CAS_rn]],[1]analyte_order!$C:$C,[1]analyte_order!$E:$E)</f>
        <v>44</v>
      </c>
      <c r="L8862" s="3">
        <v>4.3700000000000003E-2</v>
      </c>
    </row>
    <row r="8863" spans="1:12" x14ac:dyDescent="0.3">
      <c r="A8863" t="s">
        <v>361</v>
      </c>
      <c r="B8863" s="1">
        <v>44427</v>
      </c>
      <c r="C8863" s="1" t="str">
        <f t="shared" si="138"/>
        <v>21231</v>
      </c>
      <c r="D8863" t="s">
        <v>324</v>
      </c>
      <c r="E8863" t="s">
        <v>325</v>
      </c>
      <c r="F8863" t="s">
        <v>326</v>
      </c>
      <c r="I8863" t="s">
        <v>48</v>
      </c>
      <c r="J8863" t="str">
        <f>_xlfn.XLOOKUP(Table1_1[[#This Row],[Analyte]],[1]analyte_order!$B:$B,[1]analyte_order!$C:$C)</f>
        <v>70887-84-2</v>
      </c>
      <c r="K8863">
        <f>_xlfn.XLOOKUP(Table1_1[[#This Row],[CAS_rn]],[1]analyte_order!$C:$C,[1]analyte_order!$E:$E)</f>
        <v>45</v>
      </c>
      <c r="L8863" s="3">
        <v>4.3700000000000003E-2</v>
      </c>
    </row>
    <row r="8864" spans="1:12" x14ac:dyDescent="0.3">
      <c r="A8864" t="s">
        <v>361</v>
      </c>
      <c r="B8864" s="1">
        <v>44427</v>
      </c>
      <c r="C8864" s="1" t="str">
        <f t="shared" si="138"/>
        <v>21231</v>
      </c>
      <c r="D8864" t="s">
        <v>324</v>
      </c>
      <c r="E8864" t="s">
        <v>325</v>
      </c>
      <c r="F8864" t="s">
        <v>326</v>
      </c>
      <c r="I8864" t="s">
        <v>49</v>
      </c>
      <c r="J8864" t="str">
        <f>_xlfn.XLOOKUP(Table1_1[[#This Row],[Analyte]],[1]analyte_order!$B:$B,[1]analyte_order!$C:$C)</f>
        <v>57677-95-9</v>
      </c>
      <c r="K8864">
        <f>_xlfn.XLOOKUP(Table1_1[[#This Row],[CAS_rn]],[1]analyte_order!$C:$C,[1]analyte_order!$E:$E)</f>
        <v>46</v>
      </c>
      <c r="L8864" s="3">
        <v>0.109</v>
      </c>
    </row>
    <row r="8865" spans="1:12" x14ac:dyDescent="0.3">
      <c r="A8865" t="s">
        <v>361</v>
      </c>
      <c r="B8865" s="1">
        <v>44427</v>
      </c>
      <c r="C8865" s="1" t="str">
        <f t="shared" si="138"/>
        <v>21231</v>
      </c>
      <c r="D8865" t="s">
        <v>324</v>
      </c>
      <c r="E8865" t="s">
        <v>325</v>
      </c>
      <c r="F8865" t="s">
        <v>326</v>
      </c>
      <c r="I8865" t="s">
        <v>50</v>
      </c>
      <c r="J8865" t="str">
        <f>_xlfn.XLOOKUP(Table1_1[[#This Row],[Analyte]],[1]analyte_order!$B:$B,[1]analyte_order!$C:$C)</f>
        <v>30334-69-1</v>
      </c>
      <c r="K8865">
        <f>_xlfn.XLOOKUP(Table1_1[[#This Row],[CAS_rn]],[1]analyte_order!$C:$C,[1]analyte_order!$E:$E)</f>
        <v>51</v>
      </c>
      <c r="L8865" s="3">
        <v>5.64</v>
      </c>
    </row>
    <row r="8866" spans="1:12" x14ac:dyDescent="0.3">
      <c r="A8866" t="s">
        <v>361</v>
      </c>
      <c r="B8866" s="1">
        <v>44427</v>
      </c>
      <c r="C8866" s="1" t="str">
        <f t="shared" si="138"/>
        <v>21231</v>
      </c>
      <c r="D8866" t="s">
        <v>324</v>
      </c>
      <c r="E8866" t="s">
        <v>325</v>
      </c>
      <c r="F8866" t="s">
        <v>326</v>
      </c>
      <c r="I8866" t="s">
        <v>51</v>
      </c>
      <c r="J8866" t="str">
        <f>_xlfn.XLOOKUP(Table1_1[[#This Row],[Analyte]],[1]analyte_order!$B:$B,[1]analyte_order!$C:$C)</f>
        <v>41997-13-1</v>
      </c>
      <c r="K8866">
        <f>_xlfn.XLOOKUP(Table1_1[[#This Row],[CAS_rn]],[1]analyte_order!$C:$C,[1]analyte_order!$E:$E)</f>
        <v>52</v>
      </c>
      <c r="L8866" s="3">
        <v>42.7</v>
      </c>
    </row>
    <row r="8867" spans="1:12" x14ac:dyDescent="0.3">
      <c r="A8867" t="s">
        <v>361</v>
      </c>
      <c r="B8867" s="1">
        <v>44427</v>
      </c>
      <c r="C8867" s="1" t="str">
        <f t="shared" si="138"/>
        <v>21231</v>
      </c>
      <c r="D8867" t="s">
        <v>324</v>
      </c>
      <c r="E8867" t="s">
        <v>325</v>
      </c>
      <c r="F8867" t="s">
        <v>326</v>
      </c>
      <c r="I8867" t="s">
        <v>52</v>
      </c>
      <c r="J8867" t="str">
        <f>_xlfn.XLOOKUP(Table1_1[[#This Row],[Analyte]],[1]analyte_order!$B:$B,[1]analyte_order!$C:$C)</f>
        <v>423-41-6</v>
      </c>
      <c r="K8867">
        <f>_xlfn.XLOOKUP(Table1_1[[#This Row],[CAS_rn]],[1]analyte_order!$C:$C,[1]analyte_order!$E:$E)</f>
        <v>53</v>
      </c>
      <c r="L8867" s="3">
        <v>0.109</v>
      </c>
    </row>
    <row r="8868" spans="1:12" x14ac:dyDescent="0.3">
      <c r="A8868" t="s">
        <v>361</v>
      </c>
      <c r="B8868" s="1">
        <v>44427</v>
      </c>
      <c r="C8868" s="1" t="str">
        <f t="shared" si="138"/>
        <v>21231</v>
      </c>
      <c r="D8868" t="s">
        <v>324</v>
      </c>
      <c r="E8868" t="s">
        <v>325</v>
      </c>
      <c r="F8868" t="s">
        <v>326</v>
      </c>
      <c r="I8868" t="s">
        <v>53</v>
      </c>
      <c r="J8868" t="str">
        <f>_xlfn.XLOOKUP(Table1_1[[#This Row],[Analyte]],[1]analyte_order!$B:$B,[1]analyte_order!$C:$C)</f>
        <v>777011-38-8</v>
      </c>
      <c r="K8868">
        <f>_xlfn.XLOOKUP(Table1_1[[#This Row],[CAS_rn]],[1]analyte_order!$C:$C,[1]analyte_order!$E:$E)</f>
        <v>54</v>
      </c>
      <c r="L8868" s="3">
        <v>1.53</v>
      </c>
    </row>
    <row r="8869" spans="1:12" x14ac:dyDescent="0.3">
      <c r="A8869" t="s">
        <v>361</v>
      </c>
      <c r="B8869" s="1">
        <v>44427</v>
      </c>
      <c r="C8869" s="1" t="str">
        <f t="shared" si="138"/>
        <v>21231</v>
      </c>
      <c r="D8869" t="s">
        <v>324</v>
      </c>
      <c r="E8869" t="s">
        <v>325</v>
      </c>
      <c r="F8869" t="s">
        <v>326</v>
      </c>
      <c r="I8869" t="s">
        <v>54</v>
      </c>
      <c r="J8869" t="str">
        <f>_xlfn.XLOOKUP(Table1_1[[#This Row],[Analyte]],[1]analyte_order!$B:$B,[1]analyte_order!$C:$C)</f>
        <v>646-83-3</v>
      </c>
      <c r="K8869">
        <f>_xlfn.XLOOKUP(Table1_1[[#This Row],[CAS_rn]],[1]analyte_order!$C:$C,[1]analyte_order!$E:$E)</f>
        <v>55</v>
      </c>
      <c r="L8869" s="3">
        <v>0.2185</v>
      </c>
    </row>
    <row r="8870" spans="1:12" x14ac:dyDescent="0.3">
      <c r="A8870" t="s">
        <v>361</v>
      </c>
      <c r="B8870" s="1">
        <v>44427</v>
      </c>
      <c r="C8870" s="1" t="str">
        <f t="shared" si="138"/>
        <v>21231</v>
      </c>
      <c r="D8870" t="s">
        <v>324</v>
      </c>
      <c r="E8870" t="s">
        <v>325</v>
      </c>
      <c r="F8870" t="s">
        <v>326</v>
      </c>
      <c r="I8870" t="s">
        <v>55</v>
      </c>
      <c r="J8870" t="str">
        <f>_xlfn.XLOOKUP(Table1_1[[#This Row],[Analyte]],[1]analyte_order!$B:$B,[1]analyte_order!$C:$C)</f>
        <v>678-41-1</v>
      </c>
      <c r="K8870">
        <f>_xlfn.XLOOKUP(Table1_1[[#This Row],[CAS_rn]],[1]analyte_order!$C:$C,[1]analyte_order!$E:$E)</f>
        <v>56</v>
      </c>
      <c r="L8870" s="3">
        <v>8.7499999999999994E-2</v>
      </c>
    </row>
    <row r="8871" spans="1:12" x14ac:dyDescent="0.3">
      <c r="A8871" t="s">
        <v>361</v>
      </c>
      <c r="B8871" s="1">
        <v>44427</v>
      </c>
      <c r="C8871" s="1" t="str">
        <f t="shared" si="138"/>
        <v>21231</v>
      </c>
      <c r="D8871" t="s">
        <v>324</v>
      </c>
      <c r="E8871" t="s">
        <v>325</v>
      </c>
      <c r="F8871" t="s">
        <v>326</v>
      </c>
      <c r="I8871" t="s">
        <v>56</v>
      </c>
      <c r="J8871" t="str">
        <f>_xlfn.XLOOKUP(Table1_1[[#This Row],[Analyte]],[1]analyte_order!$B:$B,[1]analyte_order!$C:$C)</f>
        <v>2965-52-8</v>
      </c>
      <c r="K8871">
        <f>_xlfn.XLOOKUP(Table1_1[[#This Row],[CAS_rn]],[1]analyte_order!$C:$C,[1]analyte_order!$E:$E)</f>
        <v>57</v>
      </c>
      <c r="L8871" s="3">
        <v>8.7499999999999994E-2</v>
      </c>
    </row>
    <row r="8872" spans="1:12" x14ac:dyDescent="0.3">
      <c r="A8872" t="s">
        <v>362</v>
      </c>
      <c r="B8872" s="1">
        <v>44427</v>
      </c>
      <c r="C8872" s="1" t="str">
        <f t="shared" si="138"/>
        <v>21231</v>
      </c>
      <c r="D8872" t="s">
        <v>324</v>
      </c>
      <c r="E8872" t="s">
        <v>325</v>
      </c>
      <c r="F8872" t="s">
        <v>326</v>
      </c>
      <c r="I8872" t="s">
        <v>7</v>
      </c>
      <c r="J8872" t="str">
        <f>_xlfn.XLOOKUP(Table1_1[[#This Row],[Analyte]],[1]analyte_order!$B:$B,[1]analyte_order!$C:$C)</f>
        <v>375-22-4</v>
      </c>
      <c r="K8872">
        <f>_xlfn.XLOOKUP(Table1_1[[#This Row],[CAS_rn]],[1]analyte_order!$C:$C,[1]analyte_order!$E:$E)</f>
        <v>1</v>
      </c>
      <c r="L8872" s="3">
        <v>4.4699999999999997E-2</v>
      </c>
    </row>
    <row r="8873" spans="1:12" x14ac:dyDescent="0.3">
      <c r="A8873" t="s">
        <v>362</v>
      </c>
      <c r="B8873" s="1">
        <v>44427</v>
      </c>
      <c r="C8873" s="1" t="str">
        <f t="shared" si="138"/>
        <v>21231</v>
      </c>
      <c r="D8873" t="s">
        <v>324</v>
      </c>
      <c r="E8873" t="s">
        <v>325</v>
      </c>
      <c r="F8873" t="s">
        <v>326</v>
      </c>
      <c r="I8873" t="s">
        <v>8</v>
      </c>
      <c r="J8873" t="str">
        <f>_xlfn.XLOOKUP(Table1_1[[#This Row],[Analyte]],[1]analyte_order!$B:$B,[1]analyte_order!$C:$C)</f>
        <v>2706-90-3</v>
      </c>
      <c r="K8873">
        <f>_xlfn.XLOOKUP(Table1_1[[#This Row],[CAS_rn]],[1]analyte_order!$C:$C,[1]analyte_order!$E:$E)</f>
        <v>2</v>
      </c>
      <c r="L8873" s="3">
        <v>4.4699999999999997E-2</v>
      </c>
    </row>
    <row r="8874" spans="1:12" x14ac:dyDescent="0.3">
      <c r="A8874" t="s">
        <v>362</v>
      </c>
      <c r="B8874" s="1">
        <v>44427</v>
      </c>
      <c r="C8874" s="1" t="str">
        <f t="shared" si="138"/>
        <v>21231</v>
      </c>
      <c r="D8874" t="s">
        <v>324</v>
      </c>
      <c r="E8874" t="s">
        <v>325</v>
      </c>
      <c r="F8874" t="s">
        <v>326</v>
      </c>
      <c r="I8874" t="s">
        <v>9</v>
      </c>
      <c r="J8874" t="str">
        <f>_xlfn.XLOOKUP(Table1_1[[#This Row],[Analyte]],[1]analyte_order!$B:$B,[1]analyte_order!$C:$C)</f>
        <v>307-24-4</v>
      </c>
      <c r="K8874">
        <f>_xlfn.XLOOKUP(Table1_1[[#This Row],[CAS_rn]],[1]analyte_order!$C:$C,[1]analyte_order!$E:$E)</f>
        <v>3</v>
      </c>
      <c r="L8874" s="3">
        <v>8.9499999999999996E-2</v>
      </c>
    </row>
    <row r="8875" spans="1:12" x14ac:dyDescent="0.3">
      <c r="A8875" t="s">
        <v>362</v>
      </c>
      <c r="B8875" s="1">
        <v>44427</v>
      </c>
      <c r="C8875" s="1" t="str">
        <f t="shared" si="138"/>
        <v>21231</v>
      </c>
      <c r="D8875" t="s">
        <v>324</v>
      </c>
      <c r="E8875" t="s">
        <v>325</v>
      </c>
      <c r="F8875" t="s">
        <v>326</v>
      </c>
      <c r="I8875" t="s">
        <v>10</v>
      </c>
      <c r="J8875" t="str">
        <f>_xlfn.XLOOKUP(Table1_1[[#This Row],[Analyte]],[1]analyte_order!$B:$B,[1]analyte_order!$C:$C)</f>
        <v>375-85-9</v>
      </c>
      <c r="K8875">
        <f>_xlfn.XLOOKUP(Table1_1[[#This Row],[CAS_rn]],[1]analyte_order!$C:$C,[1]analyte_order!$E:$E)</f>
        <v>4</v>
      </c>
      <c r="L8875" s="3">
        <v>4.4699999999999997E-2</v>
      </c>
    </row>
    <row r="8876" spans="1:12" x14ac:dyDescent="0.3">
      <c r="A8876" t="s">
        <v>362</v>
      </c>
      <c r="B8876" s="1">
        <v>44427</v>
      </c>
      <c r="C8876" s="1" t="str">
        <f t="shared" si="138"/>
        <v>21231</v>
      </c>
      <c r="D8876" t="s">
        <v>324</v>
      </c>
      <c r="E8876" t="s">
        <v>325</v>
      </c>
      <c r="F8876" t="s">
        <v>326</v>
      </c>
      <c r="I8876" t="s">
        <v>11</v>
      </c>
      <c r="J8876" t="str">
        <f>_xlfn.XLOOKUP(Table1_1[[#This Row],[Analyte]],[1]analyte_order!$B:$B,[1]analyte_order!$C:$C)</f>
        <v>335-67-1</v>
      </c>
      <c r="K8876">
        <f>_xlfn.XLOOKUP(Table1_1[[#This Row],[CAS_rn]],[1]analyte_order!$C:$C,[1]analyte_order!$E:$E)</f>
        <v>5</v>
      </c>
      <c r="L8876" s="3">
        <v>4.4699999999999997E-2</v>
      </c>
    </row>
    <row r="8877" spans="1:12" x14ac:dyDescent="0.3">
      <c r="A8877" t="s">
        <v>362</v>
      </c>
      <c r="B8877" s="1">
        <v>44427</v>
      </c>
      <c r="C8877" s="1" t="str">
        <f t="shared" si="138"/>
        <v>21231</v>
      </c>
      <c r="D8877" t="s">
        <v>324</v>
      </c>
      <c r="E8877" t="s">
        <v>325</v>
      </c>
      <c r="F8877" t="s">
        <v>326</v>
      </c>
      <c r="I8877" t="s">
        <v>12</v>
      </c>
      <c r="J8877" t="str">
        <f>_xlfn.XLOOKUP(Table1_1[[#This Row],[Analyte]],[1]analyte_order!$B:$B,[1]analyte_order!$C:$C)</f>
        <v>375-95-1</v>
      </c>
      <c r="K8877">
        <f>_xlfn.XLOOKUP(Table1_1[[#This Row],[CAS_rn]],[1]analyte_order!$C:$C,[1]analyte_order!$E:$E)</f>
        <v>6</v>
      </c>
      <c r="L8877" s="3">
        <v>0.23</v>
      </c>
    </row>
    <row r="8878" spans="1:12" x14ac:dyDescent="0.3">
      <c r="A8878" t="s">
        <v>362</v>
      </c>
      <c r="B8878" s="1">
        <v>44427</v>
      </c>
      <c r="C8878" s="1" t="str">
        <f t="shared" si="138"/>
        <v>21231</v>
      </c>
      <c r="D8878" t="s">
        <v>324</v>
      </c>
      <c r="E8878" t="s">
        <v>325</v>
      </c>
      <c r="F8878" t="s">
        <v>326</v>
      </c>
      <c r="I8878" t="s">
        <v>19</v>
      </c>
      <c r="J8878" t="str">
        <f>_xlfn.XLOOKUP(Table1_1[[#This Row],[Analyte]],[1]analyte_order!$B:$B,[1]analyte_order!$C:$C)</f>
        <v>335-76-2</v>
      </c>
      <c r="K8878">
        <f>_xlfn.XLOOKUP(Table1_1[[#This Row],[CAS_rn]],[1]analyte_order!$C:$C,[1]analyte_order!$E:$E)</f>
        <v>7</v>
      </c>
      <c r="L8878" s="3">
        <v>2.2000000000000002</v>
      </c>
    </row>
    <row r="8879" spans="1:12" x14ac:dyDescent="0.3">
      <c r="A8879" t="s">
        <v>362</v>
      </c>
      <c r="B8879" s="1">
        <v>44427</v>
      </c>
      <c r="C8879" s="1" t="str">
        <f t="shared" si="138"/>
        <v>21231</v>
      </c>
      <c r="D8879" t="s">
        <v>324</v>
      </c>
      <c r="E8879" t="s">
        <v>325</v>
      </c>
      <c r="F8879" t="s">
        <v>326</v>
      </c>
      <c r="I8879" t="s">
        <v>20</v>
      </c>
      <c r="J8879" t="str">
        <f>_xlfn.XLOOKUP(Table1_1[[#This Row],[Analyte]],[1]analyte_order!$B:$B,[1]analyte_order!$C:$C)</f>
        <v>2058-94-8</v>
      </c>
      <c r="K8879">
        <f>_xlfn.XLOOKUP(Table1_1[[#This Row],[CAS_rn]],[1]analyte_order!$C:$C,[1]analyte_order!$E:$E)</f>
        <v>8</v>
      </c>
      <c r="L8879" s="3">
        <v>4.68</v>
      </c>
    </row>
    <row r="8880" spans="1:12" x14ac:dyDescent="0.3">
      <c r="A8880" t="s">
        <v>362</v>
      </c>
      <c r="B8880" s="1">
        <v>44427</v>
      </c>
      <c r="C8880" s="1" t="str">
        <f t="shared" si="138"/>
        <v>21231</v>
      </c>
      <c r="D8880" t="s">
        <v>324</v>
      </c>
      <c r="E8880" t="s">
        <v>325</v>
      </c>
      <c r="F8880" t="s">
        <v>326</v>
      </c>
      <c r="I8880" t="s">
        <v>21</v>
      </c>
      <c r="J8880" t="str">
        <f>_xlfn.XLOOKUP(Table1_1[[#This Row],[Analyte]],[1]analyte_order!$B:$B,[1]analyte_order!$C:$C)</f>
        <v>307-55-1</v>
      </c>
      <c r="K8880">
        <f>_xlfn.XLOOKUP(Table1_1[[#This Row],[CAS_rn]],[1]analyte_order!$C:$C,[1]analyte_order!$E:$E)</f>
        <v>9</v>
      </c>
      <c r="L8880" s="3">
        <v>4.18</v>
      </c>
    </row>
    <row r="8881" spans="1:12" x14ac:dyDescent="0.3">
      <c r="A8881" t="s">
        <v>362</v>
      </c>
      <c r="B8881" s="1">
        <v>44427</v>
      </c>
      <c r="C8881" s="1" t="str">
        <f t="shared" si="138"/>
        <v>21231</v>
      </c>
      <c r="D8881" t="s">
        <v>324</v>
      </c>
      <c r="E8881" t="s">
        <v>325</v>
      </c>
      <c r="F8881" t="s">
        <v>326</v>
      </c>
      <c r="I8881" t="s">
        <v>22</v>
      </c>
      <c r="J8881" t="str">
        <f>_xlfn.XLOOKUP(Table1_1[[#This Row],[Analyte]],[1]analyte_order!$B:$B,[1]analyte_order!$C:$C)</f>
        <v>72629-94-8</v>
      </c>
      <c r="K8881">
        <f>_xlfn.XLOOKUP(Table1_1[[#This Row],[CAS_rn]],[1]analyte_order!$C:$C,[1]analyte_order!$E:$E)</f>
        <v>10</v>
      </c>
      <c r="L8881" s="3">
        <v>3.33</v>
      </c>
    </row>
    <row r="8882" spans="1:12" x14ac:dyDescent="0.3">
      <c r="A8882" t="s">
        <v>362</v>
      </c>
      <c r="B8882" s="1">
        <v>44427</v>
      </c>
      <c r="C8882" s="1" t="str">
        <f t="shared" si="138"/>
        <v>21231</v>
      </c>
      <c r="D8882" t="s">
        <v>324</v>
      </c>
      <c r="E8882" t="s">
        <v>325</v>
      </c>
      <c r="F8882" t="s">
        <v>326</v>
      </c>
      <c r="I8882" t="s">
        <v>23</v>
      </c>
      <c r="J8882" t="str">
        <f>_xlfn.XLOOKUP(Table1_1[[#This Row],[Analyte]],[1]analyte_order!$B:$B,[1]analyte_order!$C:$C)</f>
        <v>376-06-7</v>
      </c>
      <c r="K8882">
        <f>_xlfn.XLOOKUP(Table1_1[[#This Row],[CAS_rn]],[1]analyte_order!$C:$C,[1]analyte_order!$E:$E)</f>
        <v>11</v>
      </c>
      <c r="L8882" s="3">
        <v>5.26</v>
      </c>
    </row>
    <row r="8883" spans="1:12" x14ac:dyDescent="0.3">
      <c r="A8883" t="s">
        <v>362</v>
      </c>
      <c r="B8883" s="1">
        <v>44427</v>
      </c>
      <c r="C8883" s="1" t="str">
        <f t="shared" si="138"/>
        <v>21231</v>
      </c>
      <c r="D8883" t="s">
        <v>324</v>
      </c>
      <c r="E8883" t="s">
        <v>325</v>
      </c>
      <c r="F8883" t="s">
        <v>326</v>
      </c>
      <c r="I8883" t="s">
        <v>24</v>
      </c>
      <c r="J8883" t="str">
        <f>_xlfn.XLOOKUP(Table1_1[[#This Row],[Analyte]],[1]analyte_order!$B:$B,[1]analyte_order!$C:$C)</f>
        <v>67905-19-5</v>
      </c>
      <c r="K8883">
        <f>_xlfn.XLOOKUP(Table1_1[[#This Row],[CAS_rn]],[1]analyte_order!$C:$C,[1]analyte_order!$E:$E)</f>
        <v>12</v>
      </c>
      <c r="L8883" s="3">
        <v>8.9499999999999996E-2</v>
      </c>
    </row>
    <row r="8884" spans="1:12" x14ac:dyDescent="0.3">
      <c r="A8884" t="s">
        <v>362</v>
      </c>
      <c r="B8884" s="1">
        <v>44427</v>
      </c>
      <c r="C8884" s="1" t="str">
        <f t="shared" si="138"/>
        <v>21231</v>
      </c>
      <c r="D8884" t="s">
        <v>324</v>
      </c>
      <c r="E8884" t="s">
        <v>325</v>
      </c>
      <c r="F8884" t="s">
        <v>326</v>
      </c>
      <c r="I8884" t="s">
        <v>13</v>
      </c>
      <c r="J8884" t="str">
        <f>_xlfn.XLOOKUP(Table1_1[[#This Row],[Analyte]],[1]analyte_order!$B:$B,[1]analyte_order!$C:$C)</f>
        <v>375-73-5</v>
      </c>
      <c r="K8884">
        <f>_xlfn.XLOOKUP(Table1_1[[#This Row],[CAS_rn]],[1]analyte_order!$C:$C,[1]analyte_order!$E:$E)</f>
        <v>14</v>
      </c>
      <c r="L8884" s="3">
        <v>4.4699999999999997E-2</v>
      </c>
    </row>
    <row r="8885" spans="1:12" x14ac:dyDescent="0.3">
      <c r="A8885" t="s">
        <v>362</v>
      </c>
      <c r="B8885" s="1">
        <v>44427</v>
      </c>
      <c r="C8885" s="1" t="str">
        <f t="shared" si="138"/>
        <v>21231</v>
      </c>
      <c r="D8885" t="s">
        <v>324</v>
      </c>
      <c r="E8885" t="s">
        <v>325</v>
      </c>
      <c r="F8885" t="s">
        <v>326</v>
      </c>
      <c r="I8885" t="s">
        <v>14</v>
      </c>
      <c r="J8885" t="str">
        <f>_xlfn.XLOOKUP(Table1_1[[#This Row],[Analyte]],[1]analyte_order!$B:$B,[1]analyte_order!$C:$C)</f>
        <v>2706-91-4</v>
      </c>
      <c r="K8885">
        <f>_xlfn.XLOOKUP(Table1_1[[#This Row],[CAS_rn]],[1]analyte_order!$C:$C,[1]analyte_order!$E:$E)</f>
        <v>15</v>
      </c>
      <c r="L8885" s="3">
        <v>0.2235</v>
      </c>
    </row>
    <row r="8886" spans="1:12" x14ac:dyDescent="0.3">
      <c r="A8886" t="s">
        <v>362</v>
      </c>
      <c r="B8886" s="1">
        <v>44427</v>
      </c>
      <c r="C8886" s="1" t="str">
        <f t="shared" si="138"/>
        <v>21231</v>
      </c>
      <c r="D8886" t="s">
        <v>324</v>
      </c>
      <c r="E8886" t="s">
        <v>325</v>
      </c>
      <c r="F8886" t="s">
        <v>326</v>
      </c>
      <c r="I8886" t="s">
        <v>15</v>
      </c>
      <c r="J8886" t="str">
        <f>_xlfn.XLOOKUP(Table1_1[[#This Row],[Analyte]],[1]analyte_order!$B:$B,[1]analyte_order!$C:$C)</f>
        <v>355-46-4</v>
      </c>
      <c r="K8886">
        <f>_xlfn.XLOOKUP(Table1_1[[#This Row],[CAS_rn]],[1]analyte_order!$C:$C,[1]analyte_order!$E:$E)</f>
        <v>16</v>
      </c>
      <c r="L8886" s="3">
        <v>11.7</v>
      </c>
    </row>
    <row r="8887" spans="1:12" x14ac:dyDescent="0.3">
      <c r="A8887" t="s">
        <v>362</v>
      </c>
      <c r="B8887" s="1">
        <v>44427</v>
      </c>
      <c r="C8887" s="1" t="str">
        <f t="shared" si="138"/>
        <v>21231</v>
      </c>
      <c r="D8887" t="s">
        <v>324</v>
      </c>
      <c r="E8887" t="s">
        <v>325</v>
      </c>
      <c r="F8887" t="s">
        <v>326</v>
      </c>
      <c r="I8887" t="s">
        <v>16</v>
      </c>
      <c r="J8887" t="str">
        <f>_xlfn.XLOOKUP(Table1_1[[#This Row],[Analyte]],[1]analyte_order!$B:$B,[1]analyte_order!$C:$C)</f>
        <v>375-92-8</v>
      </c>
      <c r="K8887">
        <f>_xlfn.XLOOKUP(Table1_1[[#This Row],[CAS_rn]],[1]analyte_order!$C:$C,[1]analyte_order!$E:$E)</f>
        <v>17</v>
      </c>
      <c r="L8887" s="3">
        <v>2.23</v>
      </c>
    </row>
    <row r="8888" spans="1:12" x14ac:dyDescent="0.3">
      <c r="A8888" t="s">
        <v>362</v>
      </c>
      <c r="B8888" s="1">
        <v>44427</v>
      </c>
      <c r="C8888" s="1" t="str">
        <f t="shared" si="138"/>
        <v>21231</v>
      </c>
      <c r="D8888" t="s">
        <v>324</v>
      </c>
      <c r="E8888" t="s">
        <v>325</v>
      </c>
      <c r="F8888" t="s">
        <v>326</v>
      </c>
      <c r="I8888" t="s">
        <v>17</v>
      </c>
      <c r="J8888" t="str">
        <f>_xlfn.XLOOKUP(Table1_1[[#This Row],[Analyte]],[1]analyte_order!$B:$B,[1]analyte_order!$C:$C)</f>
        <v>1763-23-1</v>
      </c>
      <c r="K8888">
        <f>_xlfn.XLOOKUP(Table1_1[[#This Row],[CAS_rn]],[1]analyte_order!$C:$C,[1]analyte_order!$E:$E)</f>
        <v>18</v>
      </c>
      <c r="L8888" s="3">
        <v>1140</v>
      </c>
    </row>
    <row r="8889" spans="1:12" x14ac:dyDescent="0.3">
      <c r="A8889" t="s">
        <v>362</v>
      </c>
      <c r="B8889" s="1">
        <v>44427</v>
      </c>
      <c r="C8889" s="1" t="str">
        <f t="shared" si="138"/>
        <v>21231</v>
      </c>
      <c r="D8889" t="s">
        <v>324</v>
      </c>
      <c r="E8889" t="s">
        <v>325</v>
      </c>
      <c r="F8889" t="s">
        <v>326</v>
      </c>
      <c r="I8889" t="s">
        <v>25</v>
      </c>
      <c r="J8889" t="str">
        <f>_xlfn.XLOOKUP(Table1_1[[#This Row],[Analyte]],[1]analyte_order!$B:$B,[1]analyte_order!$C:$C)</f>
        <v>68259-12-1</v>
      </c>
      <c r="K8889">
        <f>_xlfn.XLOOKUP(Table1_1[[#This Row],[CAS_rn]],[1]analyte_order!$C:$C,[1]analyte_order!$E:$E)</f>
        <v>19</v>
      </c>
      <c r="L8889" s="3">
        <v>7.54</v>
      </c>
    </row>
    <row r="8890" spans="1:12" x14ac:dyDescent="0.3">
      <c r="A8890" t="s">
        <v>362</v>
      </c>
      <c r="B8890" s="1">
        <v>44427</v>
      </c>
      <c r="C8890" s="1" t="str">
        <f t="shared" si="138"/>
        <v>21231</v>
      </c>
      <c r="D8890" t="s">
        <v>324</v>
      </c>
      <c r="E8890" t="s">
        <v>325</v>
      </c>
      <c r="F8890" t="s">
        <v>326</v>
      </c>
      <c r="I8890" t="s">
        <v>26</v>
      </c>
      <c r="J8890" t="str">
        <f>_xlfn.XLOOKUP(Table1_1[[#This Row],[Analyte]],[1]analyte_order!$B:$B,[1]analyte_order!$C:$C)</f>
        <v>335-77-3</v>
      </c>
      <c r="K8890">
        <f>_xlfn.XLOOKUP(Table1_1[[#This Row],[CAS_rn]],[1]analyte_order!$C:$C,[1]analyte_order!$E:$E)</f>
        <v>20</v>
      </c>
      <c r="L8890" s="3">
        <v>8.4700000000000006</v>
      </c>
    </row>
    <row r="8891" spans="1:12" x14ac:dyDescent="0.3">
      <c r="A8891" t="s">
        <v>362</v>
      </c>
      <c r="B8891" s="1">
        <v>44427</v>
      </c>
      <c r="C8891" s="1" t="str">
        <f t="shared" si="138"/>
        <v>21231</v>
      </c>
      <c r="D8891" t="s">
        <v>324</v>
      </c>
      <c r="E8891" t="s">
        <v>325</v>
      </c>
      <c r="F8891" t="s">
        <v>326</v>
      </c>
      <c r="I8891" t="s">
        <v>27</v>
      </c>
      <c r="J8891" t="str">
        <f>_xlfn.XLOOKUP(Table1_1[[#This Row],[Analyte]],[1]analyte_order!$B:$B,[1]analyte_order!$C:$C)</f>
        <v>79780-39-5</v>
      </c>
      <c r="K8891">
        <f>_xlfn.XLOOKUP(Table1_1[[#This Row],[CAS_rn]],[1]analyte_order!$C:$C,[1]analyte_order!$E:$E)</f>
        <v>21</v>
      </c>
      <c r="L8891" s="3">
        <v>2.04</v>
      </c>
    </row>
    <row r="8892" spans="1:12" x14ac:dyDescent="0.3">
      <c r="A8892" t="s">
        <v>362</v>
      </c>
      <c r="B8892" s="1">
        <v>44427</v>
      </c>
      <c r="C8892" s="1" t="str">
        <f t="shared" si="138"/>
        <v>21231</v>
      </c>
      <c r="D8892" t="s">
        <v>324</v>
      </c>
      <c r="E8892" t="s">
        <v>325</v>
      </c>
      <c r="F8892" t="s">
        <v>326</v>
      </c>
      <c r="I8892" t="s">
        <v>28</v>
      </c>
      <c r="J8892" t="str">
        <f>_xlfn.XLOOKUP(Table1_1[[#This Row],[Analyte]],[1]analyte_order!$B:$B,[1]analyte_order!$C:$C)</f>
        <v>757124-72-4</v>
      </c>
      <c r="K8892">
        <f>_xlfn.XLOOKUP(Table1_1[[#This Row],[CAS_rn]],[1]analyte_order!$C:$C,[1]analyte_order!$E:$E)</f>
        <v>22</v>
      </c>
      <c r="L8892" s="3">
        <v>0.112</v>
      </c>
    </row>
    <row r="8893" spans="1:12" x14ac:dyDescent="0.3">
      <c r="A8893" t="s">
        <v>362</v>
      </c>
      <c r="B8893" s="1">
        <v>44427</v>
      </c>
      <c r="C8893" s="1" t="str">
        <f t="shared" si="138"/>
        <v>21231</v>
      </c>
      <c r="D8893" t="s">
        <v>324</v>
      </c>
      <c r="E8893" t="s">
        <v>325</v>
      </c>
      <c r="F8893" t="s">
        <v>326</v>
      </c>
      <c r="I8893" t="s">
        <v>18</v>
      </c>
      <c r="J8893" t="str">
        <f>_xlfn.XLOOKUP(Table1_1[[#This Row],[Analyte]],[1]analyte_order!$B:$B,[1]analyte_order!$C:$C)</f>
        <v>27619-97-2</v>
      </c>
      <c r="K8893">
        <f>_xlfn.XLOOKUP(Table1_1[[#This Row],[CAS_rn]],[1]analyte_order!$C:$C,[1]analyte_order!$E:$E)</f>
        <v>23</v>
      </c>
      <c r="L8893" s="3">
        <v>4.4699999999999997E-2</v>
      </c>
    </row>
    <row r="8894" spans="1:12" x14ac:dyDescent="0.3">
      <c r="A8894" t="s">
        <v>362</v>
      </c>
      <c r="B8894" s="1">
        <v>44427</v>
      </c>
      <c r="C8894" s="1" t="str">
        <f t="shared" si="138"/>
        <v>21231</v>
      </c>
      <c r="D8894" t="s">
        <v>324</v>
      </c>
      <c r="E8894" t="s">
        <v>325</v>
      </c>
      <c r="F8894" t="s">
        <v>326</v>
      </c>
      <c r="I8894" t="s">
        <v>29</v>
      </c>
      <c r="J8894" t="str">
        <f>_xlfn.XLOOKUP(Table1_1[[#This Row],[Analyte]],[1]analyte_order!$B:$B,[1]analyte_order!$C:$C)</f>
        <v>39108-34-4</v>
      </c>
      <c r="K8894">
        <f>_xlfn.XLOOKUP(Table1_1[[#This Row],[CAS_rn]],[1]analyte_order!$C:$C,[1]analyte_order!$E:$E)</f>
        <v>24</v>
      </c>
      <c r="L8894" s="3">
        <v>1.96</v>
      </c>
    </row>
    <row r="8895" spans="1:12" x14ac:dyDescent="0.3">
      <c r="A8895" t="s">
        <v>362</v>
      </c>
      <c r="B8895" s="1">
        <v>44427</v>
      </c>
      <c r="C8895" s="1" t="str">
        <f t="shared" si="138"/>
        <v>21231</v>
      </c>
      <c r="D8895" t="s">
        <v>324</v>
      </c>
      <c r="E8895" t="s">
        <v>325</v>
      </c>
      <c r="F8895" t="s">
        <v>326</v>
      </c>
      <c r="I8895" t="s">
        <v>30</v>
      </c>
      <c r="J8895" t="str">
        <f>_xlfn.XLOOKUP(Table1_1[[#This Row],[Analyte]],[1]analyte_order!$B:$B,[1]analyte_order!$C:$C)</f>
        <v>120226-60-0</v>
      </c>
      <c r="K8895">
        <f>_xlfn.XLOOKUP(Table1_1[[#This Row],[CAS_rn]],[1]analyte_order!$C:$C,[1]analyte_order!$E:$E)</f>
        <v>25</v>
      </c>
      <c r="L8895" s="3">
        <v>1.41</v>
      </c>
    </row>
    <row r="8896" spans="1:12" x14ac:dyDescent="0.3">
      <c r="A8896" t="s">
        <v>362</v>
      </c>
      <c r="B8896" s="1">
        <v>44427</v>
      </c>
      <c r="C8896" s="1" t="str">
        <f t="shared" si="138"/>
        <v>21231</v>
      </c>
      <c r="D8896" t="s">
        <v>324</v>
      </c>
      <c r="E8896" t="s">
        <v>325</v>
      </c>
      <c r="F8896" t="s">
        <v>326</v>
      </c>
      <c r="I8896" t="s">
        <v>31</v>
      </c>
      <c r="J8896" t="str">
        <f>_xlfn.XLOOKUP(Table1_1[[#This Row],[Analyte]],[1]analyte_order!$B:$B,[1]analyte_order!$C:$C)</f>
        <v>2355-31-9</v>
      </c>
      <c r="K8896">
        <f>_xlfn.XLOOKUP(Table1_1[[#This Row],[CAS_rn]],[1]analyte_order!$C:$C,[1]analyte_order!$E:$E)</f>
        <v>26</v>
      </c>
      <c r="L8896" s="3">
        <v>4.4699999999999997E-2</v>
      </c>
    </row>
    <row r="8897" spans="1:12" x14ac:dyDescent="0.3">
      <c r="A8897" t="s">
        <v>362</v>
      </c>
      <c r="B8897" s="1">
        <v>44427</v>
      </c>
      <c r="C8897" s="1" t="str">
        <f t="shared" si="138"/>
        <v>21231</v>
      </c>
      <c r="D8897" t="s">
        <v>324</v>
      </c>
      <c r="E8897" t="s">
        <v>325</v>
      </c>
      <c r="F8897" t="s">
        <v>326</v>
      </c>
      <c r="I8897" t="s">
        <v>32</v>
      </c>
      <c r="J8897" t="str">
        <f>_xlfn.XLOOKUP(Table1_1[[#This Row],[Analyte]],[1]analyte_order!$B:$B,[1]analyte_order!$C:$C)</f>
        <v>2991-50-6</v>
      </c>
      <c r="K8897">
        <f>_xlfn.XLOOKUP(Table1_1[[#This Row],[CAS_rn]],[1]analyte_order!$C:$C,[1]analyte_order!$E:$E)</f>
        <v>27</v>
      </c>
      <c r="L8897" s="3">
        <v>4.4699999999999997E-2</v>
      </c>
    </row>
    <row r="8898" spans="1:12" x14ac:dyDescent="0.3">
      <c r="A8898" t="s">
        <v>362</v>
      </c>
      <c r="B8898" s="1">
        <v>44427</v>
      </c>
      <c r="C8898" s="1" t="str">
        <f t="shared" ref="C8898:C8961" si="139">TEXT(B8898,"yy")&amp;TEXT((B8898-DATEVALUE("1/1/"&amp;TEXT(B8898,"yy"))+1),"000")</f>
        <v>21231</v>
      </c>
      <c r="D8898" t="s">
        <v>324</v>
      </c>
      <c r="E8898" t="s">
        <v>325</v>
      </c>
      <c r="F8898" t="s">
        <v>326</v>
      </c>
      <c r="I8898" t="s">
        <v>33</v>
      </c>
      <c r="J8898" t="str">
        <f>_xlfn.XLOOKUP(Table1_1[[#This Row],[Analyte]],[1]analyte_order!$B:$B,[1]analyte_order!$C:$C)</f>
        <v>754-91-6</v>
      </c>
      <c r="K8898">
        <f>_xlfn.XLOOKUP(Table1_1[[#This Row],[CAS_rn]],[1]analyte_order!$C:$C,[1]analyte_order!$E:$E)</f>
        <v>28</v>
      </c>
      <c r="L8898" s="3">
        <v>6.26</v>
      </c>
    </row>
    <row r="8899" spans="1:12" x14ac:dyDescent="0.3">
      <c r="A8899" t="s">
        <v>362</v>
      </c>
      <c r="B8899" s="1">
        <v>44427</v>
      </c>
      <c r="C8899" s="1" t="str">
        <f t="shared" si="139"/>
        <v>21231</v>
      </c>
      <c r="D8899" t="s">
        <v>324</v>
      </c>
      <c r="E8899" t="s">
        <v>325</v>
      </c>
      <c r="F8899" t="s">
        <v>326</v>
      </c>
      <c r="I8899" t="s">
        <v>34</v>
      </c>
      <c r="J8899" t="str">
        <f>_xlfn.XLOOKUP(Table1_1[[#This Row],[Analyte]],[1]analyte_order!$B:$B,[1]analyte_order!$C:$C)</f>
        <v>2806-24-8</v>
      </c>
      <c r="K8899">
        <f>_xlfn.XLOOKUP(Table1_1[[#This Row],[CAS_rn]],[1]analyte_order!$C:$C,[1]analyte_order!$E:$E)</f>
        <v>29</v>
      </c>
      <c r="L8899" s="3">
        <v>4.4699999999999997E-2</v>
      </c>
    </row>
    <row r="8900" spans="1:12" x14ac:dyDescent="0.3">
      <c r="A8900" t="s">
        <v>362</v>
      </c>
      <c r="B8900" s="1">
        <v>44427</v>
      </c>
      <c r="C8900" s="1" t="str">
        <f t="shared" si="139"/>
        <v>21231</v>
      </c>
      <c r="D8900" t="s">
        <v>324</v>
      </c>
      <c r="E8900" t="s">
        <v>325</v>
      </c>
      <c r="F8900" t="s">
        <v>326</v>
      </c>
      <c r="I8900" t="s">
        <v>35</v>
      </c>
      <c r="J8900" t="str">
        <f>_xlfn.XLOOKUP(Table1_1[[#This Row],[Analyte]],[1]analyte_order!$B:$B,[1]analyte_order!$C:$C)</f>
        <v>31506-32-8</v>
      </c>
      <c r="K8900">
        <f>_xlfn.XLOOKUP(Table1_1[[#This Row],[CAS_rn]],[1]analyte_order!$C:$C,[1]analyte_order!$E:$E)</f>
        <v>30</v>
      </c>
      <c r="L8900" s="3">
        <v>4.4699999999999997E-2</v>
      </c>
    </row>
    <row r="8901" spans="1:12" x14ac:dyDescent="0.3">
      <c r="A8901" t="s">
        <v>362</v>
      </c>
      <c r="B8901" s="1">
        <v>44427</v>
      </c>
      <c r="C8901" s="1" t="str">
        <f t="shared" si="139"/>
        <v>21231</v>
      </c>
      <c r="D8901" t="s">
        <v>324</v>
      </c>
      <c r="E8901" t="s">
        <v>325</v>
      </c>
      <c r="F8901" t="s">
        <v>326</v>
      </c>
      <c r="I8901" t="s">
        <v>36</v>
      </c>
      <c r="J8901" t="str">
        <f>_xlfn.XLOOKUP(Table1_1[[#This Row],[Analyte]],[1]analyte_order!$B:$B,[1]analyte_order!$C:$C)</f>
        <v>4151-50-2</v>
      </c>
      <c r="K8901">
        <f>_xlfn.XLOOKUP(Table1_1[[#This Row],[CAS_rn]],[1]analyte_order!$C:$C,[1]analyte_order!$E:$E)</f>
        <v>31</v>
      </c>
      <c r="L8901" s="3">
        <v>4.4699999999999997E-2</v>
      </c>
    </row>
    <row r="8902" spans="1:12" x14ac:dyDescent="0.3">
      <c r="A8902" t="s">
        <v>362</v>
      </c>
      <c r="B8902" s="1">
        <v>44427</v>
      </c>
      <c r="C8902" s="1" t="str">
        <f t="shared" si="139"/>
        <v>21231</v>
      </c>
      <c r="D8902" t="s">
        <v>324</v>
      </c>
      <c r="E8902" t="s">
        <v>325</v>
      </c>
      <c r="F8902" t="s">
        <v>326</v>
      </c>
      <c r="I8902" t="s">
        <v>37</v>
      </c>
      <c r="J8902" t="str">
        <f>_xlfn.XLOOKUP(Table1_1[[#This Row],[Analyte]],[1]analyte_order!$B:$B,[1]analyte_order!$C:$C)</f>
        <v>13252-13-6</v>
      </c>
      <c r="K8902">
        <f>_xlfn.XLOOKUP(Table1_1[[#This Row],[CAS_rn]],[1]analyte_order!$C:$C,[1]analyte_order!$E:$E)</f>
        <v>34</v>
      </c>
      <c r="L8902" s="3">
        <v>4.4699999999999997E-2</v>
      </c>
    </row>
    <row r="8903" spans="1:12" x14ac:dyDescent="0.3">
      <c r="A8903" t="s">
        <v>362</v>
      </c>
      <c r="B8903" s="1">
        <v>44427</v>
      </c>
      <c r="C8903" s="1" t="str">
        <f t="shared" si="139"/>
        <v>21231</v>
      </c>
      <c r="D8903" t="s">
        <v>324</v>
      </c>
      <c r="E8903" t="s">
        <v>325</v>
      </c>
      <c r="F8903" t="s">
        <v>326</v>
      </c>
      <c r="I8903" t="s">
        <v>38</v>
      </c>
      <c r="J8903" t="str">
        <f>_xlfn.XLOOKUP(Table1_1[[#This Row],[Analyte]],[1]analyte_order!$B:$B,[1]analyte_order!$C:$C)</f>
        <v>919005-14-4</v>
      </c>
      <c r="K8903">
        <f>_xlfn.XLOOKUP(Table1_1[[#This Row],[CAS_rn]],[1]analyte_order!$C:$C,[1]analyte_order!$E:$E)</f>
        <v>35</v>
      </c>
      <c r="L8903" s="3">
        <v>4.4699999999999997E-2</v>
      </c>
    </row>
    <row r="8904" spans="1:12" x14ac:dyDescent="0.3">
      <c r="A8904" t="s">
        <v>362</v>
      </c>
      <c r="B8904" s="1">
        <v>44427</v>
      </c>
      <c r="C8904" s="1" t="str">
        <f t="shared" si="139"/>
        <v>21231</v>
      </c>
      <c r="D8904" t="s">
        <v>324</v>
      </c>
      <c r="E8904" t="s">
        <v>325</v>
      </c>
      <c r="F8904" t="s">
        <v>326</v>
      </c>
      <c r="I8904" t="s">
        <v>39</v>
      </c>
      <c r="J8904" t="str">
        <f>_xlfn.XLOOKUP(Table1_1[[#This Row],[Analyte]],[1]analyte_order!$B:$B,[1]analyte_order!$C:$C)</f>
        <v>756426-58-1</v>
      </c>
      <c r="K8904">
        <f>_xlfn.XLOOKUP(Table1_1[[#This Row],[CAS_rn]],[1]analyte_order!$C:$C,[1]analyte_order!$E:$E)</f>
        <v>36</v>
      </c>
      <c r="L8904" s="3">
        <v>4.4699999999999997E-2</v>
      </c>
    </row>
    <row r="8905" spans="1:12" x14ac:dyDescent="0.3">
      <c r="A8905" t="s">
        <v>362</v>
      </c>
      <c r="B8905" s="1">
        <v>44427</v>
      </c>
      <c r="C8905" s="1" t="str">
        <f t="shared" si="139"/>
        <v>21231</v>
      </c>
      <c r="D8905" t="s">
        <v>324</v>
      </c>
      <c r="E8905" t="s">
        <v>325</v>
      </c>
      <c r="F8905" t="s">
        <v>326</v>
      </c>
      <c r="I8905" t="s">
        <v>40</v>
      </c>
      <c r="J8905" t="str">
        <f>_xlfn.XLOOKUP(Table1_1[[#This Row],[Analyte]],[1]analyte_order!$B:$B,[1]analyte_order!$C:$C)</f>
        <v>763051-92-9</v>
      </c>
      <c r="K8905">
        <f>_xlfn.XLOOKUP(Table1_1[[#This Row],[CAS_rn]],[1]analyte_order!$C:$C,[1]analyte_order!$E:$E)</f>
        <v>37</v>
      </c>
      <c r="L8905" s="3">
        <v>4.4699999999999997E-2</v>
      </c>
    </row>
    <row r="8906" spans="1:12" x14ac:dyDescent="0.3">
      <c r="A8906" t="s">
        <v>362</v>
      </c>
      <c r="B8906" s="1">
        <v>44427</v>
      </c>
      <c r="C8906" s="1" t="str">
        <f t="shared" si="139"/>
        <v>21231</v>
      </c>
      <c r="D8906" t="s">
        <v>324</v>
      </c>
      <c r="E8906" t="s">
        <v>325</v>
      </c>
      <c r="F8906" t="s">
        <v>326</v>
      </c>
      <c r="I8906" t="s">
        <v>41</v>
      </c>
      <c r="J8906" t="str">
        <f>_xlfn.XLOOKUP(Table1_1[[#This Row],[Analyte]],[1]analyte_order!$B:$B,[1]analyte_order!$C:$C)</f>
        <v>356-02-5</v>
      </c>
      <c r="K8906">
        <f>_xlfn.XLOOKUP(Table1_1[[#This Row],[CAS_rn]],[1]analyte_order!$C:$C,[1]analyte_order!$E:$E)</f>
        <v>38</v>
      </c>
      <c r="L8906" s="3">
        <v>0.44700000000000001</v>
      </c>
    </row>
    <row r="8907" spans="1:12" x14ac:dyDescent="0.3">
      <c r="A8907" t="s">
        <v>362</v>
      </c>
      <c r="B8907" s="1">
        <v>44427</v>
      </c>
      <c r="C8907" s="1" t="str">
        <f t="shared" si="139"/>
        <v>21231</v>
      </c>
      <c r="D8907" t="s">
        <v>324</v>
      </c>
      <c r="E8907" t="s">
        <v>325</v>
      </c>
      <c r="F8907" t="s">
        <v>326</v>
      </c>
      <c r="I8907" t="s">
        <v>42</v>
      </c>
      <c r="J8907" t="str">
        <f>_xlfn.XLOOKUP(Table1_1[[#This Row],[Analyte]],[1]analyte_order!$B:$B,[1]analyte_order!$C:$C)</f>
        <v>914637-49-3</v>
      </c>
      <c r="K8907">
        <f>_xlfn.XLOOKUP(Table1_1[[#This Row],[CAS_rn]],[1]analyte_order!$C:$C,[1]analyte_order!$E:$E)</f>
        <v>39</v>
      </c>
      <c r="L8907" s="3">
        <v>0.72599999999999998</v>
      </c>
    </row>
    <row r="8908" spans="1:12" x14ac:dyDescent="0.3">
      <c r="A8908" t="s">
        <v>362</v>
      </c>
      <c r="B8908" s="1">
        <v>44427</v>
      </c>
      <c r="C8908" s="1" t="str">
        <f t="shared" si="139"/>
        <v>21231</v>
      </c>
      <c r="D8908" t="s">
        <v>324</v>
      </c>
      <c r="E8908" t="s">
        <v>325</v>
      </c>
      <c r="F8908" t="s">
        <v>326</v>
      </c>
      <c r="I8908" t="s">
        <v>43</v>
      </c>
      <c r="J8908" t="str">
        <f>_xlfn.XLOOKUP(Table1_1[[#This Row],[Analyte]],[1]analyte_order!$B:$B,[1]analyte_order!$C:$C)</f>
        <v>812-70-4</v>
      </c>
      <c r="K8908">
        <f>_xlfn.XLOOKUP(Table1_1[[#This Row],[CAS_rn]],[1]analyte_order!$C:$C,[1]analyte_order!$E:$E)</f>
        <v>40</v>
      </c>
      <c r="L8908" s="3">
        <v>1.0900000000000001</v>
      </c>
    </row>
    <row r="8909" spans="1:12" x14ac:dyDescent="0.3">
      <c r="A8909" t="s">
        <v>362</v>
      </c>
      <c r="B8909" s="1">
        <v>44427</v>
      </c>
      <c r="C8909" s="1" t="str">
        <f t="shared" si="139"/>
        <v>21231</v>
      </c>
      <c r="D8909" t="s">
        <v>324</v>
      </c>
      <c r="E8909" t="s">
        <v>325</v>
      </c>
      <c r="F8909" t="s">
        <v>326</v>
      </c>
      <c r="I8909" t="s">
        <v>44</v>
      </c>
      <c r="J8909" t="str">
        <f>_xlfn.XLOOKUP(Table1_1[[#This Row],[Analyte]],[1]analyte_order!$B:$B,[1]analyte_order!$C:$C)</f>
        <v>53826-12-3</v>
      </c>
      <c r="K8909">
        <f>_xlfn.XLOOKUP(Table1_1[[#This Row],[CAS_rn]],[1]analyte_order!$C:$C,[1]analyte_order!$E:$E)</f>
        <v>41</v>
      </c>
      <c r="L8909" s="3">
        <v>0.112</v>
      </c>
    </row>
    <row r="8910" spans="1:12" x14ac:dyDescent="0.3">
      <c r="A8910" t="s">
        <v>362</v>
      </c>
      <c r="B8910" s="1">
        <v>44427</v>
      </c>
      <c r="C8910" s="1" t="str">
        <f t="shared" si="139"/>
        <v>21231</v>
      </c>
      <c r="D8910" t="s">
        <v>324</v>
      </c>
      <c r="E8910" t="s">
        <v>325</v>
      </c>
      <c r="F8910" t="s">
        <v>326</v>
      </c>
      <c r="I8910" t="s">
        <v>45</v>
      </c>
      <c r="J8910" t="str">
        <f>_xlfn.XLOOKUP(Table1_1[[#This Row],[Analyte]],[1]analyte_order!$B:$B,[1]analyte_order!$C:$C)</f>
        <v>27854-31-5</v>
      </c>
      <c r="K8910">
        <f>_xlfn.XLOOKUP(Table1_1[[#This Row],[CAS_rn]],[1]analyte_order!$C:$C,[1]analyte_order!$E:$E)</f>
        <v>42</v>
      </c>
      <c r="L8910" s="3">
        <v>0.112</v>
      </c>
    </row>
    <row r="8911" spans="1:12" x14ac:dyDescent="0.3">
      <c r="A8911" t="s">
        <v>362</v>
      </c>
      <c r="B8911" s="1">
        <v>44427</v>
      </c>
      <c r="C8911" s="1" t="str">
        <f t="shared" si="139"/>
        <v>21231</v>
      </c>
      <c r="D8911" t="s">
        <v>324</v>
      </c>
      <c r="E8911" t="s">
        <v>325</v>
      </c>
      <c r="F8911" t="s">
        <v>326</v>
      </c>
      <c r="I8911" t="s">
        <v>46</v>
      </c>
      <c r="J8911" t="str">
        <f>_xlfn.XLOOKUP(Table1_1[[#This Row],[Analyte]],[1]analyte_order!$B:$B,[1]analyte_order!$C:$C)</f>
        <v>53826-13-4</v>
      </c>
      <c r="K8911">
        <f>_xlfn.XLOOKUP(Table1_1[[#This Row],[CAS_rn]],[1]analyte_order!$C:$C,[1]analyte_order!$E:$E)</f>
        <v>43</v>
      </c>
      <c r="L8911" s="3">
        <v>4.4699999999999997E-2</v>
      </c>
    </row>
    <row r="8912" spans="1:12" x14ac:dyDescent="0.3">
      <c r="A8912" t="s">
        <v>362</v>
      </c>
      <c r="B8912" s="1">
        <v>44427</v>
      </c>
      <c r="C8912" s="1" t="str">
        <f t="shared" si="139"/>
        <v>21231</v>
      </c>
      <c r="D8912" t="s">
        <v>324</v>
      </c>
      <c r="E8912" t="s">
        <v>325</v>
      </c>
      <c r="F8912" t="s">
        <v>326</v>
      </c>
      <c r="I8912" t="s">
        <v>47</v>
      </c>
      <c r="J8912" t="str">
        <f>_xlfn.XLOOKUP(Table1_1[[#This Row],[Analyte]],[1]analyte_order!$B:$B,[1]analyte_order!$C:$C)</f>
        <v>161094-75-3</v>
      </c>
      <c r="K8912">
        <f>_xlfn.XLOOKUP(Table1_1[[#This Row],[CAS_rn]],[1]analyte_order!$C:$C,[1]analyte_order!$E:$E)</f>
        <v>44</v>
      </c>
      <c r="L8912" s="3">
        <v>4.4699999999999997E-2</v>
      </c>
    </row>
    <row r="8913" spans="1:12" x14ac:dyDescent="0.3">
      <c r="A8913" t="s">
        <v>362</v>
      </c>
      <c r="B8913" s="1">
        <v>44427</v>
      </c>
      <c r="C8913" s="1" t="str">
        <f t="shared" si="139"/>
        <v>21231</v>
      </c>
      <c r="D8913" t="s">
        <v>324</v>
      </c>
      <c r="E8913" t="s">
        <v>325</v>
      </c>
      <c r="F8913" t="s">
        <v>326</v>
      </c>
      <c r="I8913" t="s">
        <v>48</v>
      </c>
      <c r="J8913" t="str">
        <f>_xlfn.XLOOKUP(Table1_1[[#This Row],[Analyte]],[1]analyte_order!$B:$B,[1]analyte_order!$C:$C)</f>
        <v>70887-84-2</v>
      </c>
      <c r="K8913">
        <f>_xlfn.XLOOKUP(Table1_1[[#This Row],[CAS_rn]],[1]analyte_order!$C:$C,[1]analyte_order!$E:$E)</f>
        <v>45</v>
      </c>
      <c r="L8913" s="3">
        <v>4.4699999999999997E-2</v>
      </c>
    </row>
    <row r="8914" spans="1:12" x14ac:dyDescent="0.3">
      <c r="A8914" t="s">
        <v>362</v>
      </c>
      <c r="B8914" s="1">
        <v>44427</v>
      </c>
      <c r="C8914" s="1" t="str">
        <f t="shared" si="139"/>
        <v>21231</v>
      </c>
      <c r="D8914" t="s">
        <v>324</v>
      </c>
      <c r="E8914" t="s">
        <v>325</v>
      </c>
      <c r="F8914" t="s">
        <v>326</v>
      </c>
      <c r="I8914" t="s">
        <v>49</v>
      </c>
      <c r="J8914" t="str">
        <f>_xlfn.XLOOKUP(Table1_1[[#This Row],[Analyte]],[1]analyte_order!$B:$B,[1]analyte_order!$C:$C)</f>
        <v>57677-95-9</v>
      </c>
      <c r="K8914">
        <f>_xlfn.XLOOKUP(Table1_1[[#This Row],[CAS_rn]],[1]analyte_order!$C:$C,[1]analyte_order!$E:$E)</f>
        <v>46</v>
      </c>
      <c r="L8914" s="3">
        <v>0.112</v>
      </c>
    </row>
    <row r="8915" spans="1:12" x14ac:dyDescent="0.3">
      <c r="A8915" t="s">
        <v>362</v>
      </c>
      <c r="B8915" s="1">
        <v>44427</v>
      </c>
      <c r="C8915" s="1" t="str">
        <f t="shared" si="139"/>
        <v>21231</v>
      </c>
      <c r="D8915" t="s">
        <v>324</v>
      </c>
      <c r="E8915" t="s">
        <v>325</v>
      </c>
      <c r="F8915" t="s">
        <v>326</v>
      </c>
      <c r="I8915" t="s">
        <v>50</v>
      </c>
      <c r="J8915" t="str">
        <f>_xlfn.XLOOKUP(Table1_1[[#This Row],[Analyte]],[1]analyte_order!$B:$B,[1]analyte_order!$C:$C)</f>
        <v>30334-69-1</v>
      </c>
      <c r="K8915">
        <f>_xlfn.XLOOKUP(Table1_1[[#This Row],[CAS_rn]],[1]analyte_order!$C:$C,[1]analyte_order!$E:$E)</f>
        <v>51</v>
      </c>
      <c r="L8915" s="3">
        <v>3.64</v>
      </c>
    </row>
    <row r="8916" spans="1:12" x14ac:dyDescent="0.3">
      <c r="A8916" t="s">
        <v>362</v>
      </c>
      <c r="B8916" s="1">
        <v>44427</v>
      </c>
      <c r="C8916" s="1" t="str">
        <f t="shared" si="139"/>
        <v>21231</v>
      </c>
      <c r="D8916" t="s">
        <v>324</v>
      </c>
      <c r="E8916" t="s">
        <v>325</v>
      </c>
      <c r="F8916" t="s">
        <v>326</v>
      </c>
      <c r="I8916" t="s">
        <v>51</v>
      </c>
      <c r="J8916" t="str">
        <f>_xlfn.XLOOKUP(Table1_1[[#This Row],[Analyte]],[1]analyte_order!$B:$B,[1]analyte_order!$C:$C)</f>
        <v>41997-13-1</v>
      </c>
      <c r="K8916">
        <f>_xlfn.XLOOKUP(Table1_1[[#This Row],[CAS_rn]],[1]analyte_order!$C:$C,[1]analyte_order!$E:$E)</f>
        <v>52</v>
      </c>
      <c r="L8916" s="3">
        <v>36.9</v>
      </c>
    </row>
    <row r="8917" spans="1:12" x14ac:dyDescent="0.3">
      <c r="A8917" t="s">
        <v>362</v>
      </c>
      <c r="B8917" s="1">
        <v>44427</v>
      </c>
      <c r="C8917" s="1" t="str">
        <f t="shared" si="139"/>
        <v>21231</v>
      </c>
      <c r="D8917" t="s">
        <v>324</v>
      </c>
      <c r="E8917" t="s">
        <v>325</v>
      </c>
      <c r="F8917" t="s">
        <v>326</v>
      </c>
      <c r="I8917" t="s">
        <v>52</v>
      </c>
      <c r="J8917" t="str">
        <f>_xlfn.XLOOKUP(Table1_1[[#This Row],[Analyte]],[1]analyte_order!$B:$B,[1]analyte_order!$C:$C)</f>
        <v>423-41-6</v>
      </c>
      <c r="K8917">
        <f>_xlfn.XLOOKUP(Table1_1[[#This Row],[CAS_rn]],[1]analyte_order!$C:$C,[1]analyte_order!$E:$E)</f>
        <v>53</v>
      </c>
      <c r="L8917" s="3">
        <v>0.112</v>
      </c>
    </row>
    <row r="8918" spans="1:12" x14ac:dyDescent="0.3">
      <c r="A8918" t="s">
        <v>362</v>
      </c>
      <c r="B8918" s="1">
        <v>44427</v>
      </c>
      <c r="C8918" s="1" t="str">
        <f t="shared" si="139"/>
        <v>21231</v>
      </c>
      <c r="D8918" t="s">
        <v>324</v>
      </c>
      <c r="E8918" t="s">
        <v>325</v>
      </c>
      <c r="F8918" t="s">
        <v>326</v>
      </c>
      <c r="I8918" t="s">
        <v>53</v>
      </c>
      <c r="J8918" t="str">
        <f>_xlfn.XLOOKUP(Table1_1[[#This Row],[Analyte]],[1]analyte_order!$B:$B,[1]analyte_order!$C:$C)</f>
        <v>777011-38-8</v>
      </c>
      <c r="K8918">
        <f>_xlfn.XLOOKUP(Table1_1[[#This Row],[CAS_rn]],[1]analyte_order!$C:$C,[1]analyte_order!$E:$E)</f>
        <v>54</v>
      </c>
      <c r="L8918" s="3">
        <v>1.78</v>
      </c>
    </row>
    <row r="8919" spans="1:12" x14ac:dyDescent="0.3">
      <c r="A8919" t="s">
        <v>362</v>
      </c>
      <c r="B8919" s="1">
        <v>44427</v>
      </c>
      <c r="C8919" s="1" t="str">
        <f t="shared" si="139"/>
        <v>21231</v>
      </c>
      <c r="D8919" t="s">
        <v>324</v>
      </c>
      <c r="E8919" t="s">
        <v>325</v>
      </c>
      <c r="F8919" t="s">
        <v>326</v>
      </c>
      <c r="I8919" t="s">
        <v>54</v>
      </c>
      <c r="J8919" t="str">
        <f>_xlfn.XLOOKUP(Table1_1[[#This Row],[Analyte]],[1]analyte_order!$B:$B,[1]analyte_order!$C:$C)</f>
        <v>646-83-3</v>
      </c>
      <c r="K8919">
        <f>_xlfn.XLOOKUP(Table1_1[[#This Row],[CAS_rn]],[1]analyte_order!$C:$C,[1]analyte_order!$E:$E)</f>
        <v>55</v>
      </c>
      <c r="L8919" s="3">
        <v>0.2235</v>
      </c>
    </row>
    <row r="8920" spans="1:12" x14ac:dyDescent="0.3">
      <c r="A8920" t="s">
        <v>362</v>
      </c>
      <c r="B8920" s="1">
        <v>44427</v>
      </c>
      <c r="C8920" s="1" t="str">
        <f t="shared" si="139"/>
        <v>21231</v>
      </c>
      <c r="D8920" t="s">
        <v>324</v>
      </c>
      <c r="E8920" t="s">
        <v>325</v>
      </c>
      <c r="F8920" t="s">
        <v>326</v>
      </c>
      <c r="I8920" t="s">
        <v>55</v>
      </c>
      <c r="J8920" t="str">
        <f>_xlfn.XLOOKUP(Table1_1[[#This Row],[Analyte]],[1]analyte_order!$B:$B,[1]analyte_order!$C:$C)</f>
        <v>678-41-1</v>
      </c>
      <c r="K8920">
        <f>_xlfn.XLOOKUP(Table1_1[[#This Row],[CAS_rn]],[1]analyte_order!$C:$C,[1]analyte_order!$E:$E)</f>
        <v>56</v>
      </c>
      <c r="L8920" s="3">
        <v>8.9499999999999996E-2</v>
      </c>
    </row>
    <row r="8921" spans="1:12" x14ac:dyDescent="0.3">
      <c r="A8921" t="s">
        <v>362</v>
      </c>
      <c r="B8921" s="1">
        <v>44427</v>
      </c>
      <c r="C8921" s="1" t="str">
        <f t="shared" si="139"/>
        <v>21231</v>
      </c>
      <c r="D8921" t="s">
        <v>324</v>
      </c>
      <c r="E8921" t="s">
        <v>325</v>
      </c>
      <c r="F8921" t="s">
        <v>326</v>
      </c>
      <c r="I8921" t="s">
        <v>56</v>
      </c>
      <c r="J8921" t="str">
        <f>_xlfn.XLOOKUP(Table1_1[[#This Row],[Analyte]],[1]analyte_order!$B:$B,[1]analyte_order!$C:$C)</f>
        <v>2965-52-8</v>
      </c>
      <c r="K8921">
        <f>_xlfn.XLOOKUP(Table1_1[[#This Row],[CAS_rn]],[1]analyte_order!$C:$C,[1]analyte_order!$E:$E)</f>
        <v>57</v>
      </c>
      <c r="L8921" s="3">
        <v>8.9499999999999996E-2</v>
      </c>
    </row>
    <row r="8922" spans="1:12" x14ac:dyDescent="0.3">
      <c r="A8922" t="s">
        <v>363</v>
      </c>
      <c r="B8922" s="1">
        <v>44427</v>
      </c>
      <c r="C8922" s="1" t="str">
        <f t="shared" si="139"/>
        <v>21231</v>
      </c>
      <c r="D8922" t="s">
        <v>324</v>
      </c>
      <c r="E8922" t="s">
        <v>325</v>
      </c>
      <c r="F8922" t="s">
        <v>326</v>
      </c>
      <c r="I8922" t="s">
        <v>7</v>
      </c>
      <c r="J8922" t="str">
        <f>_xlfn.XLOOKUP(Table1_1[[#This Row],[Analyte]],[1]analyte_order!$B:$B,[1]analyte_order!$C:$C)</f>
        <v>375-22-4</v>
      </c>
      <c r="K8922">
        <f>_xlfn.XLOOKUP(Table1_1[[#This Row],[CAS_rn]],[1]analyte_order!$C:$C,[1]analyte_order!$E:$E)</f>
        <v>1</v>
      </c>
      <c r="L8922" s="3">
        <v>4.5949999999999998E-2</v>
      </c>
    </row>
    <row r="8923" spans="1:12" x14ac:dyDescent="0.3">
      <c r="A8923" t="s">
        <v>363</v>
      </c>
      <c r="B8923" s="1">
        <v>44427</v>
      </c>
      <c r="C8923" s="1" t="str">
        <f t="shared" si="139"/>
        <v>21231</v>
      </c>
      <c r="D8923" t="s">
        <v>324</v>
      </c>
      <c r="E8923" t="s">
        <v>325</v>
      </c>
      <c r="F8923" t="s">
        <v>326</v>
      </c>
      <c r="I8923" t="s">
        <v>8</v>
      </c>
      <c r="J8923" t="str">
        <f>_xlfn.XLOOKUP(Table1_1[[#This Row],[Analyte]],[1]analyte_order!$B:$B,[1]analyte_order!$C:$C)</f>
        <v>2706-90-3</v>
      </c>
      <c r="K8923">
        <f>_xlfn.XLOOKUP(Table1_1[[#This Row],[CAS_rn]],[1]analyte_order!$C:$C,[1]analyte_order!$E:$E)</f>
        <v>2</v>
      </c>
      <c r="L8923" s="3">
        <v>4.5949999999999998E-2</v>
      </c>
    </row>
    <row r="8924" spans="1:12" x14ac:dyDescent="0.3">
      <c r="A8924" t="s">
        <v>363</v>
      </c>
      <c r="B8924" s="1">
        <v>44427</v>
      </c>
      <c r="C8924" s="1" t="str">
        <f t="shared" si="139"/>
        <v>21231</v>
      </c>
      <c r="D8924" t="s">
        <v>324</v>
      </c>
      <c r="E8924" t="s">
        <v>325</v>
      </c>
      <c r="F8924" t="s">
        <v>326</v>
      </c>
      <c r="I8924" t="s">
        <v>9</v>
      </c>
      <c r="J8924" t="str">
        <f>_xlfn.XLOOKUP(Table1_1[[#This Row],[Analyte]],[1]analyte_order!$B:$B,[1]analyte_order!$C:$C)</f>
        <v>307-24-4</v>
      </c>
      <c r="K8924">
        <f>_xlfn.XLOOKUP(Table1_1[[#This Row],[CAS_rn]],[1]analyte_order!$C:$C,[1]analyte_order!$E:$E)</f>
        <v>3</v>
      </c>
      <c r="L8924" s="3">
        <v>9.1999999999999998E-2</v>
      </c>
    </row>
    <row r="8925" spans="1:12" x14ac:dyDescent="0.3">
      <c r="A8925" t="s">
        <v>363</v>
      </c>
      <c r="B8925" s="1">
        <v>44427</v>
      </c>
      <c r="C8925" s="1" t="str">
        <f t="shared" si="139"/>
        <v>21231</v>
      </c>
      <c r="D8925" t="s">
        <v>324</v>
      </c>
      <c r="E8925" t="s">
        <v>325</v>
      </c>
      <c r="F8925" t="s">
        <v>326</v>
      </c>
      <c r="I8925" t="s">
        <v>10</v>
      </c>
      <c r="J8925" t="str">
        <f>_xlfn.XLOOKUP(Table1_1[[#This Row],[Analyte]],[1]analyte_order!$B:$B,[1]analyte_order!$C:$C)</f>
        <v>375-85-9</v>
      </c>
      <c r="K8925">
        <f>_xlfn.XLOOKUP(Table1_1[[#This Row],[CAS_rn]],[1]analyte_order!$C:$C,[1]analyte_order!$E:$E)</f>
        <v>4</v>
      </c>
      <c r="L8925" s="3">
        <v>9.1999999999999998E-2</v>
      </c>
    </row>
    <row r="8926" spans="1:12" x14ac:dyDescent="0.3">
      <c r="A8926" t="s">
        <v>363</v>
      </c>
      <c r="B8926" s="1">
        <v>44427</v>
      </c>
      <c r="C8926" s="1" t="str">
        <f t="shared" si="139"/>
        <v>21231</v>
      </c>
      <c r="D8926" t="s">
        <v>324</v>
      </c>
      <c r="E8926" t="s">
        <v>325</v>
      </c>
      <c r="F8926" t="s">
        <v>326</v>
      </c>
      <c r="I8926" t="s">
        <v>11</v>
      </c>
      <c r="J8926" t="str">
        <f>_xlfn.XLOOKUP(Table1_1[[#This Row],[Analyte]],[1]analyte_order!$B:$B,[1]analyte_order!$C:$C)</f>
        <v>335-67-1</v>
      </c>
      <c r="K8926">
        <f>_xlfn.XLOOKUP(Table1_1[[#This Row],[CAS_rn]],[1]analyte_order!$C:$C,[1]analyte_order!$E:$E)</f>
        <v>5</v>
      </c>
      <c r="L8926" s="3">
        <v>9.1999999999999998E-2</v>
      </c>
    </row>
    <row r="8927" spans="1:12" x14ac:dyDescent="0.3">
      <c r="A8927" t="s">
        <v>363</v>
      </c>
      <c r="B8927" s="1">
        <v>44427</v>
      </c>
      <c r="C8927" s="1" t="str">
        <f t="shared" si="139"/>
        <v>21231</v>
      </c>
      <c r="D8927" t="s">
        <v>324</v>
      </c>
      <c r="E8927" t="s">
        <v>325</v>
      </c>
      <c r="F8927" t="s">
        <v>326</v>
      </c>
      <c r="I8927" t="s">
        <v>12</v>
      </c>
      <c r="J8927" t="str">
        <f>_xlfn.XLOOKUP(Table1_1[[#This Row],[Analyte]],[1]analyte_order!$B:$B,[1]analyte_order!$C:$C)</f>
        <v>375-95-1</v>
      </c>
      <c r="K8927">
        <f>_xlfn.XLOOKUP(Table1_1[[#This Row],[CAS_rn]],[1]analyte_order!$C:$C,[1]analyte_order!$E:$E)</f>
        <v>6</v>
      </c>
      <c r="L8927" s="3">
        <v>0.26100000000000001</v>
      </c>
    </row>
    <row r="8928" spans="1:12" x14ac:dyDescent="0.3">
      <c r="A8928" t="s">
        <v>363</v>
      </c>
      <c r="B8928" s="1">
        <v>44427</v>
      </c>
      <c r="C8928" s="1" t="str">
        <f t="shared" si="139"/>
        <v>21231</v>
      </c>
      <c r="D8928" t="s">
        <v>324</v>
      </c>
      <c r="E8928" t="s">
        <v>325</v>
      </c>
      <c r="F8928" t="s">
        <v>326</v>
      </c>
      <c r="I8928" t="s">
        <v>19</v>
      </c>
      <c r="J8928" t="str">
        <f>_xlfn.XLOOKUP(Table1_1[[#This Row],[Analyte]],[1]analyte_order!$B:$B,[1]analyte_order!$C:$C)</f>
        <v>335-76-2</v>
      </c>
      <c r="K8928">
        <f>_xlfn.XLOOKUP(Table1_1[[#This Row],[CAS_rn]],[1]analyte_order!$C:$C,[1]analyte_order!$E:$E)</f>
        <v>7</v>
      </c>
      <c r="L8928" s="3">
        <v>1.79</v>
      </c>
    </row>
    <row r="8929" spans="1:12" x14ac:dyDescent="0.3">
      <c r="A8929" t="s">
        <v>363</v>
      </c>
      <c r="B8929" s="1">
        <v>44427</v>
      </c>
      <c r="C8929" s="1" t="str">
        <f t="shared" si="139"/>
        <v>21231</v>
      </c>
      <c r="D8929" t="s">
        <v>324</v>
      </c>
      <c r="E8929" t="s">
        <v>325</v>
      </c>
      <c r="F8929" t="s">
        <v>326</v>
      </c>
      <c r="I8929" t="s">
        <v>20</v>
      </c>
      <c r="J8929" t="str">
        <f>_xlfn.XLOOKUP(Table1_1[[#This Row],[Analyte]],[1]analyte_order!$B:$B,[1]analyte_order!$C:$C)</f>
        <v>2058-94-8</v>
      </c>
      <c r="K8929">
        <f>_xlfn.XLOOKUP(Table1_1[[#This Row],[CAS_rn]],[1]analyte_order!$C:$C,[1]analyte_order!$E:$E)</f>
        <v>8</v>
      </c>
      <c r="L8929" s="3">
        <v>3.87</v>
      </c>
    </row>
    <row r="8930" spans="1:12" x14ac:dyDescent="0.3">
      <c r="A8930" t="s">
        <v>363</v>
      </c>
      <c r="B8930" s="1">
        <v>44427</v>
      </c>
      <c r="C8930" s="1" t="str">
        <f t="shared" si="139"/>
        <v>21231</v>
      </c>
      <c r="D8930" t="s">
        <v>324</v>
      </c>
      <c r="E8930" t="s">
        <v>325</v>
      </c>
      <c r="F8930" t="s">
        <v>326</v>
      </c>
      <c r="I8930" t="s">
        <v>21</v>
      </c>
      <c r="J8930" t="str">
        <f>_xlfn.XLOOKUP(Table1_1[[#This Row],[Analyte]],[1]analyte_order!$B:$B,[1]analyte_order!$C:$C)</f>
        <v>307-55-1</v>
      </c>
      <c r="K8930">
        <f>_xlfn.XLOOKUP(Table1_1[[#This Row],[CAS_rn]],[1]analyte_order!$C:$C,[1]analyte_order!$E:$E)</f>
        <v>9</v>
      </c>
      <c r="L8930" s="3">
        <v>3.62</v>
      </c>
    </row>
    <row r="8931" spans="1:12" x14ac:dyDescent="0.3">
      <c r="A8931" t="s">
        <v>363</v>
      </c>
      <c r="B8931" s="1">
        <v>44427</v>
      </c>
      <c r="C8931" s="1" t="str">
        <f t="shared" si="139"/>
        <v>21231</v>
      </c>
      <c r="D8931" t="s">
        <v>324</v>
      </c>
      <c r="E8931" t="s">
        <v>325</v>
      </c>
      <c r="F8931" t="s">
        <v>326</v>
      </c>
      <c r="I8931" t="s">
        <v>22</v>
      </c>
      <c r="J8931" t="str">
        <f>_xlfn.XLOOKUP(Table1_1[[#This Row],[Analyte]],[1]analyte_order!$B:$B,[1]analyte_order!$C:$C)</f>
        <v>72629-94-8</v>
      </c>
      <c r="K8931">
        <f>_xlfn.XLOOKUP(Table1_1[[#This Row],[CAS_rn]],[1]analyte_order!$C:$C,[1]analyte_order!$E:$E)</f>
        <v>10</v>
      </c>
      <c r="L8931" s="3">
        <v>2.16</v>
      </c>
    </row>
    <row r="8932" spans="1:12" x14ac:dyDescent="0.3">
      <c r="A8932" t="s">
        <v>363</v>
      </c>
      <c r="B8932" s="1">
        <v>44427</v>
      </c>
      <c r="C8932" s="1" t="str">
        <f t="shared" si="139"/>
        <v>21231</v>
      </c>
      <c r="D8932" t="s">
        <v>324</v>
      </c>
      <c r="E8932" t="s">
        <v>325</v>
      </c>
      <c r="F8932" t="s">
        <v>326</v>
      </c>
      <c r="I8932" t="s">
        <v>23</v>
      </c>
      <c r="J8932" t="str">
        <f>_xlfn.XLOOKUP(Table1_1[[#This Row],[Analyte]],[1]analyte_order!$B:$B,[1]analyte_order!$C:$C)</f>
        <v>376-06-7</v>
      </c>
      <c r="K8932">
        <f>_xlfn.XLOOKUP(Table1_1[[#This Row],[CAS_rn]],[1]analyte_order!$C:$C,[1]analyte_order!$E:$E)</f>
        <v>11</v>
      </c>
      <c r="L8932" s="3">
        <v>2.11</v>
      </c>
    </row>
    <row r="8933" spans="1:12" x14ac:dyDescent="0.3">
      <c r="A8933" t="s">
        <v>363</v>
      </c>
      <c r="B8933" s="1">
        <v>44427</v>
      </c>
      <c r="C8933" s="1" t="str">
        <f t="shared" si="139"/>
        <v>21231</v>
      </c>
      <c r="D8933" t="s">
        <v>324</v>
      </c>
      <c r="E8933" t="s">
        <v>325</v>
      </c>
      <c r="F8933" t="s">
        <v>326</v>
      </c>
      <c r="I8933" t="s">
        <v>24</v>
      </c>
      <c r="J8933" t="str">
        <f>_xlfn.XLOOKUP(Table1_1[[#This Row],[Analyte]],[1]analyte_order!$B:$B,[1]analyte_order!$C:$C)</f>
        <v>67905-19-5</v>
      </c>
      <c r="K8933">
        <f>_xlfn.XLOOKUP(Table1_1[[#This Row],[CAS_rn]],[1]analyte_order!$C:$C,[1]analyte_order!$E:$E)</f>
        <v>12</v>
      </c>
      <c r="L8933" s="3">
        <v>4.5949999999999998E-2</v>
      </c>
    </row>
    <row r="8934" spans="1:12" x14ac:dyDescent="0.3">
      <c r="A8934" t="s">
        <v>363</v>
      </c>
      <c r="B8934" s="1">
        <v>44427</v>
      </c>
      <c r="C8934" s="1" t="str">
        <f t="shared" si="139"/>
        <v>21231</v>
      </c>
      <c r="D8934" t="s">
        <v>324</v>
      </c>
      <c r="E8934" t="s">
        <v>325</v>
      </c>
      <c r="F8934" t="s">
        <v>326</v>
      </c>
      <c r="I8934" t="s">
        <v>13</v>
      </c>
      <c r="J8934" t="str">
        <f>_xlfn.XLOOKUP(Table1_1[[#This Row],[Analyte]],[1]analyte_order!$B:$B,[1]analyte_order!$C:$C)</f>
        <v>375-73-5</v>
      </c>
      <c r="K8934">
        <f>_xlfn.XLOOKUP(Table1_1[[#This Row],[CAS_rn]],[1]analyte_order!$C:$C,[1]analyte_order!$E:$E)</f>
        <v>14</v>
      </c>
      <c r="L8934" s="3">
        <v>4.5949999999999998E-2</v>
      </c>
    </row>
    <row r="8935" spans="1:12" x14ac:dyDescent="0.3">
      <c r="A8935" t="s">
        <v>363</v>
      </c>
      <c r="B8935" s="1">
        <v>44427</v>
      </c>
      <c r="C8935" s="1" t="str">
        <f t="shared" si="139"/>
        <v>21231</v>
      </c>
      <c r="D8935" t="s">
        <v>324</v>
      </c>
      <c r="E8935" t="s">
        <v>325</v>
      </c>
      <c r="F8935" t="s">
        <v>326</v>
      </c>
      <c r="I8935" t="s">
        <v>14</v>
      </c>
      <c r="J8935" t="str">
        <f>_xlfn.XLOOKUP(Table1_1[[#This Row],[Analyte]],[1]analyte_order!$B:$B,[1]analyte_order!$C:$C)</f>
        <v>2706-91-4</v>
      </c>
      <c r="K8935">
        <f>_xlfn.XLOOKUP(Table1_1[[#This Row],[CAS_rn]],[1]analyte_order!$C:$C,[1]analyte_order!$E:$E)</f>
        <v>15</v>
      </c>
      <c r="L8935" s="3">
        <v>0.22950000000000001</v>
      </c>
    </row>
    <row r="8936" spans="1:12" x14ac:dyDescent="0.3">
      <c r="A8936" t="s">
        <v>363</v>
      </c>
      <c r="B8936" s="1">
        <v>44427</v>
      </c>
      <c r="C8936" s="1" t="str">
        <f t="shared" si="139"/>
        <v>21231</v>
      </c>
      <c r="D8936" t="s">
        <v>324</v>
      </c>
      <c r="E8936" t="s">
        <v>325</v>
      </c>
      <c r="F8936" t="s">
        <v>326</v>
      </c>
      <c r="I8936" t="s">
        <v>15</v>
      </c>
      <c r="J8936" t="str">
        <f>_xlfn.XLOOKUP(Table1_1[[#This Row],[Analyte]],[1]analyte_order!$B:$B,[1]analyte_order!$C:$C)</f>
        <v>355-46-4</v>
      </c>
      <c r="K8936">
        <f>_xlfn.XLOOKUP(Table1_1[[#This Row],[CAS_rn]],[1]analyte_order!$C:$C,[1]analyte_order!$E:$E)</f>
        <v>16</v>
      </c>
      <c r="L8936" s="3">
        <v>4.42</v>
      </c>
    </row>
    <row r="8937" spans="1:12" x14ac:dyDescent="0.3">
      <c r="A8937" t="s">
        <v>363</v>
      </c>
      <c r="B8937" s="1">
        <v>44427</v>
      </c>
      <c r="C8937" s="1" t="str">
        <f t="shared" si="139"/>
        <v>21231</v>
      </c>
      <c r="D8937" t="s">
        <v>324</v>
      </c>
      <c r="E8937" t="s">
        <v>325</v>
      </c>
      <c r="F8937" t="s">
        <v>326</v>
      </c>
      <c r="I8937" t="s">
        <v>16</v>
      </c>
      <c r="J8937" t="str">
        <f>_xlfn.XLOOKUP(Table1_1[[#This Row],[Analyte]],[1]analyte_order!$B:$B,[1]analyte_order!$C:$C)</f>
        <v>375-92-8</v>
      </c>
      <c r="K8937">
        <f>_xlfn.XLOOKUP(Table1_1[[#This Row],[CAS_rn]],[1]analyte_order!$C:$C,[1]analyte_order!$E:$E)</f>
        <v>17</v>
      </c>
      <c r="L8937" s="3">
        <v>1.08</v>
      </c>
    </row>
    <row r="8938" spans="1:12" x14ac:dyDescent="0.3">
      <c r="A8938" t="s">
        <v>363</v>
      </c>
      <c r="B8938" s="1">
        <v>44427</v>
      </c>
      <c r="C8938" s="1" t="str">
        <f t="shared" si="139"/>
        <v>21231</v>
      </c>
      <c r="D8938" t="s">
        <v>324</v>
      </c>
      <c r="E8938" t="s">
        <v>325</v>
      </c>
      <c r="F8938" t="s">
        <v>326</v>
      </c>
      <c r="I8938" t="s">
        <v>17</v>
      </c>
      <c r="J8938" t="str">
        <f>_xlfn.XLOOKUP(Table1_1[[#This Row],[Analyte]],[1]analyte_order!$B:$B,[1]analyte_order!$C:$C)</f>
        <v>1763-23-1</v>
      </c>
      <c r="K8938">
        <f>_xlfn.XLOOKUP(Table1_1[[#This Row],[CAS_rn]],[1]analyte_order!$C:$C,[1]analyte_order!$E:$E)</f>
        <v>18</v>
      </c>
      <c r="L8938" s="3">
        <v>563</v>
      </c>
    </row>
    <row r="8939" spans="1:12" x14ac:dyDescent="0.3">
      <c r="A8939" t="s">
        <v>363</v>
      </c>
      <c r="B8939" s="1">
        <v>44427</v>
      </c>
      <c r="C8939" s="1" t="str">
        <f t="shared" si="139"/>
        <v>21231</v>
      </c>
      <c r="D8939" t="s">
        <v>324</v>
      </c>
      <c r="E8939" t="s">
        <v>325</v>
      </c>
      <c r="F8939" t="s">
        <v>326</v>
      </c>
      <c r="I8939" t="s">
        <v>25</v>
      </c>
      <c r="J8939" t="str">
        <f>_xlfn.XLOOKUP(Table1_1[[#This Row],[Analyte]],[1]analyte_order!$B:$B,[1]analyte_order!$C:$C)</f>
        <v>68259-12-1</v>
      </c>
      <c r="K8939">
        <f>_xlfn.XLOOKUP(Table1_1[[#This Row],[CAS_rn]],[1]analyte_order!$C:$C,[1]analyte_order!$E:$E)</f>
        <v>19</v>
      </c>
      <c r="L8939" s="3">
        <v>3.73</v>
      </c>
    </row>
    <row r="8940" spans="1:12" x14ac:dyDescent="0.3">
      <c r="A8940" t="s">
        <v>363</v>
      </c>
      <c r="B8940" s="1">
        <v>44427</v>
      </c>
      <c r="C8940" s="1" t="str">
        <f t="shared" si="139"/>
        <v>21231</v>
      </c>
      <c r="D8940" t="s">
        <v>324</v>
      </c>
      <c r="E8940" t="s">
        <v>325</v>
      </c>
      <c r="F8940" t="s">
        <v>326</v>
      </c>
      <c r="I8940" t="s">
        <v>26</v>
      </c>
      <c r="J8940" t="str">
        <f>_xlfn.XLOOKUP(Table1_1[[#This Row],[Analyte]],[1]analyte_order!$B:$B,[1]analyte_order!$C:$C)</f>
        <v>335-77-3</v>
      </c>
      <c r="K8940">
        <f>_xlfn.XLOOKUP(Table1_1[[#This Row],[CAS_rn]],[1]analyte_order!$C:$C,[1]analyte_order!$E:$E)</f>
        <v>20</v>
      </c>
      <c r="L8940" s="3">
        <v>4.6100000000000003</v>
      </c>
    </row>
    <row r="8941" spans="1:12" x14ac:dyDescent="0.3">
      <c r="A8941" t="s">
        <v>363</v>
      </c>
      <c r="B8941" s="1">
        <v>44427</v>
      </c>
      <c r="C8941" s="1" t="str">
        <f t="shared" si="139"/>
        <v>21231</v>
      </c>
      <c r="D8941" t="s">
        <v>324</v>
      </c>
      <c r="E8941" t="s">
        <v>325</v>
      </c>
      <c r="F8941" t="s">
        <v>326</v>
      </c>
      <c r="I8941" t="s">
        <v>27</v>
      </c>
      <c r="J8941" t="str">
        <f>_xlfn.XLOOKUP(Table1_1[[#This Row],[Analyte]],[1]analyte_order!$B:$B,[1]analyte_order!$C:$C)</f>
        <v>79780-39-5</v>
      </c>
      <c r="K8941">
        <f>_xlfn.XLOOKUP(Table1_1[[#This Row],[CAS_rn]],[1]analyte_order!$C:$C,[1]analyte_order!$E:$E)</f>
        <v>21</v>
      </c>
      <c r="L8941" s="3">
        <v>0.77200000000000002</v>
      </c>
    </row>
    <row r="8942" spans="1:12" x14ac:dyDescent="0.3">
      <c r="A8942" t="s">
        <v>363</v>
      </c>
      <c r="B8942" s="1">
        <v>44427</v>
      </c>
      <c r="C8942" s="1" t="str">
        <f t="shared" si="139"/>
        <v>21231</v>
      </c>
      <c r="D8942" t="s">
        <v>324</v>
      </c>
      <c r="E8942" t="s">
        <v>325</v>
      </c>
      <c r="F8942" t="s">
        <v>326</v>
      </c>
      <c r="I8942" t="s">
        <v>28</v>
      </c>
      <c r="J8942" t="str">
        <f>_xlfn.XLOOKUP(Table1_1[[#This Row],[Analyte]],[1]analyte_order!$B:$B,[1]analyte_order!$C:$C)</f>
        <v>757124-72-4</v>
      </c>
      <c r="K8942">
        <f>_xlfn.XLOOKUP(Table1_1[[#This Row],[CAS_rn]],[1]analyte_order!$C:$C,[1]analyte_order!$E:$E)</f>
        <v>22</v>
      </c>
      <c r="L8942" s="3">
        <v>0.115</v>
      </c>
    </row>
    <row r="8943" spans="1:12" x14ac:dyDescent="0.3">
      <c r="A8943" t="s">
        <v>363</v>
      </c>
      <c r="B8943" s="1">
        <v>44427</v>
      </c>
      <c r="C8943" s="1" t="str">
        <f t="shared" si="139"/>
        <v>21231</v>
      </c>
      <c r="D8943" t="s">
        <v>324</v>
      </c>
      <c r="E8943" t="s">
        <v>325</v>
      </c>
      <c r="F8943" t="s">
        <v>326</v>
      </c>
      <c r="I8943" t="s">
        <v>18</v>
      </c>
      <c r="J8943" t="str">
        <f>_xlfn.XLOOKUP(Table1_1[[#This Row],[Analyte]],[1]analyte_order!$B:$B,[1]analyte_order!$C:$C)</f>
        <v>27619-97-2</v>
      </c>
      <c r="K8943">
        <f>_xlfn.XLOOKUP(Table1_1[[#This Row],[CAS_rn]],[1]analyte_order!$C:$C,[1]analyte_order!$E:$E)</f>
        <v>23</v>
      </c>
      <c r="L8943" s="3">
        <v>4.5949999999999998E-2</v>
      </c>
    </row>
    <row r="8944" spans="1:12" x14ac:dyDescent="0.3">
      <c r="A8944" t="s">
        <v>363</v>
      </c>
      <c r="B8944" s="1">
        <v>44427</v>
      </c>
      <c r="C8944" s="1" t="str">
        <f t="shared" si="139"/>
        <v>21231</v>
      </c>
      <c r="D8944" t="s">
        <v>324</v>
      </c>
      <c r="E8944" t="s">
        <v>325</v>
      </c>
      <c r="F8944" t="s">
        <v>326</v>
      </c>
      <c r="I8944" t="s">
        <v>29</v>
      </c>
      <c r="J8944" t="str">
        <f>_xlfn.XLOOKUP(Table1_1[[#This Row],[Analyte]],[1]analyte_order!$B:$B,[1]analyte_order!$C:$C)</f>
        <v>39108-34-4</v>
      </c>
      <c r="K8944">
        <f>_xlfn.XLOOKUP(Table1_1[[#This Row],[CAS_rn]],[1]analyte_order!$C:$C,[1]analyte_order!$E:$E)</f>
        <v>24</v>
      </c>
      <c r="L8944" s="3">
        <v>2.69</v>
      </c>
    </row>
    <row r="8945" spans="1:12" x14ac:dyDescent="0.3">
      <c r="A8945" t="s">
        <v>363</v>
      </c>
      <c r="B8945" s="1">
        <v>44427</v>
      </c>
      <c r="C8945" s="1" t="str">
        <f t="shared" si="139"/>
        <v>21231</v>
      </c>
      <c r="D8945" t="s">
        <v>324</v>
      </c>
      <c r="E8945" t="s">
        <v>325</v>
      </c>
      <c r="F8945" t="s">
        <v>326</v>
      </c>
      <c r="I8945" t="s">
        <v>30</v>
      </c>
      <c r="J8945" t="str">
        <f>_xlfn.XLOOKUP(Table1_1[[#This Row],[Analyte]],[1]analyte_order!$B:$B,[1]analyte_order!$C:$C)</f>
        <v>120226-60-0</v>
      </c>
      <c r="K8945">
        <f>_xlfn.XLOOKUP(Table1_1[[#This Row],[CAS_rn]],[1]analyte_order!$C:$C,[1]analyte_order!$E:$E)</f>
        <v>25</v>
      </c>
      <c r="L8945" s="3">
        <v>2.93</v>
      </c>
    </row>
    <row r="8946" spans="1:12" x14ac:dyDescent="0.3">
      <c r="A8946" t="s">
        <v>363</v>
      </c>
      <c r="B8946" s="1">
        <v>44427</v>
      </c>
      <c r="C8946" s="1" t="str">
        <f t="shared" si="139"/>
        <v>21231</v>
      </c>
      <c r="D8946" t="s">
        <v>324</v>
      </c>
      <c r="E8946" t="s">
        <v>325</v>
      </c>
      <c r="F8946" t="s">
        <v>326</v>
      </c>
      <c r="I8946" t="s">
        <v>31</v>
      </c>
      <c r="J8946" t="str">
        <f>_xlfn.XLOOKUP(Table1_1[[#This Row],[Analyte]],[1]analyte_order!$B:$B,[1]analyte_order!$C:$C)</f>
        <v>2355-31-9</v>
      </c>
      <c r="K8946">
        <f>_xlfn.XLOOKUP(Table1_1[[#This Row],[CAS_rn]],[1]analyte_order!$C:$C,[1]analyte_order!$E:$E)</f>
        <v>26</v>
      </c>
      <c r="L8946" s="3">
        <v>4.5949999999999998E-2</v>
      </c>
    </row>
    <row r="8947" spans="1:12" x14ac:dyDescent="0.3">
      <c r="A8947" t="s">
        <v>363</v>
      </c>
      <c r="B8947" s="1">
        <v>44427</v>
      </c>
      <c r="C8947" s="1" t="str">
        <f t="shared" si="139"/>
        <v>21231</v>
      </c>
      <c r="D8947" t="s">
        <v>324</v>
      </c>
      <c r="E8947" t="s">
        <v>325</v>
      </c>
      <c r="F8947" t="s">
        <v>326</v>
      </c>
      <c r="I8947" t="s">
        <v>32</v>
      </c>
      <c r="J8947" t="str">
        <f>_xlfn.XLOOKUP(Table1_1[[#This Row],[Analyte]],[1]analyte_order!$B:$B,[1]analyte_order!$C:$C)</f>
        <v>2991-50-6</v>
      </c>
      <c r="K8947">
        <f>_xlfn.XLOOKUP(Table1_1[[#This Row],[CAS_rn]],[1]analyte_order!$C:$C,[1]analyte_order!$E:$E)</f>
        <v>27</v>
      </c>
      <c r="L8947" s="3">
        <v>4.5949999999999998E-2</v>
      </c>
    </row>
    <row r="8948" spans="1:12" x14ac:dyDescent="0.3">
      <c r="A8948" t="s">
        <v>363</v>
      </c>
      <c r="B8948" s="1">
        <v>44427</v>
      </c>
      <c r="C8948" s="1" t="str">
        <f t="shared" si="139"/>
        <v>21231</v>
      </c>
      <c r="D8948" t="s">
        <v>324</v>
      </c>
      <c r="E8948" t="s">
        <v>325</v>
      </c>
      <c r="F8948" t="s">
        <v>326</v>
      </c>
      <c r="I8948" t="s">
        <v>33</v>
      </c>
      <c r="J8948" t="str">
        <f>_xlfn.XLOOKUP(Table1_1[[#This Row],[Analyte]],[1]analyte_order!$B:$B,[1]analyte_order!$C:$C)</f>
        <v>754-91-6</v>
      </c>
      <c r="K8948">
        <f>_xlfn.XLOOKUP(Table1_1[[#This Row],[CAS_rn]],[1]analyte_order!$C:$C,[1]analyte_order!$E:$E)</f>
        <v>28</v>
      </c>
      <c r="L8948" s="3">
        <v>3.99</v>
      </c>
    </row>
    <row r="8949" spans="1:12" x14ac:dyDescent="0.3">
      <c r="A8949" t="s">
        <v>363</v>
      </c>
      <c r="B8949" s="1">
        <v>44427</v>
      </c>
      <c r="C8949" s="1" t="str">
        <f t="shared" si="139"/>
        <v>21231</v>
      </c>
      <c r="D8949" t="s">
        <v>324</v>
      </c>
      <c r="E8949" t="s">
        <v>325</v>
      </c>
      <c r="F8949" t="s">
        <v>326</v>
      </c>
      <c r="I8949" t="s">
        <v>34</v>
      </c>
      <c r="J8949" t="str">
        <f>_xlfn.XLOOKUP(Table1_1[[#This Row],[Analyte]],[1]analyte_order!$B:$B,[1]analyte_order!$C:$C)</f>
        <v>2806-24-8</v>
      </c>
      <c r="K8949">
        <f>_xlfn.XLOOKUP(Table1_1[[#This Row],[CAS_rn]],[1]analyte_order!$C:$C,[1]analyte_order!$E:$E)</f>
        <v>29</v>
      </c>
      <c r="L8949" s="3">
        <v>4.5949999999999998E-2</v>
      </c>
    </row>
    <row r="8950" spans="1:12" x14ac:dyDescent="0.3">
      <c r="A8950" t="s">
        <v>363</v>
      </c>
      <c r="B8950" s="1">
        <v>44427</v>
      </c>
      <c r="C8950" s="1" t="str">
        <f t="shared" si="139"/>
        <v>21231</v>
      </c>
      <c r="D8950" t="s">
        <v>324</v>
      </c>
      <c r="E8950" t="s">
        <v>325</v>
      </c>
      <c r="F8950" t="s">
        <v>326</v>
      </c>
      <c r="I8950" t="s">
        <v>35</v>
      </c>
      <c r="J8950" t="str">
        <f>_xlfn.XLOOKUP(Table1_1[[#This Row],[Analyte]],[1]analyte_order!$B:$B,[1]analyte_order!$C:$C)</f>
        <v>31506-32-8</v>
      </c>
      <c r="K8950">
        <f>_xlfn.XLOOKUP(Table1_1[[#This Row],[CAS_rn]],[1]analyte_order!$C:$C,[1]analyte_order!$E:$E)</f>
        <v>30</v>
      </c>
      <c r="L8950" s="3">
        <v>4.5949999999999998E-2</v>
      </c>
    </row>
    <row r="8951" spans="1:12" x14ac:dyDescent="0.3">
      <c r="A8951" t="s">
        <v>363</v>
      </c>
      <c r="B8951" s="1">
        <v>44427</v>
      </c>
      <c r="C8951" s="1" t="str">
        <f t="shared" si="139"/>
        <v>21231</v>
      </c>
      <c r="D8951" t="s">
        <v>324</v>
      </c>
      <c r="E8951" t="s">
        <v>325</v>
      </c>
      <c r="F8951" t="s">
        <v>326</v>
      </c>
      <c r="I8951" t="s">
        <v>36</v>
      </c>
      <c r="J8951" t="str">
        <f>_xlfn.XLOOKUP(Table1_1[[#This Row],[Analyte]],[1]analyte_order!$B:$B,[1]analyte_order!$C:$C)</f>
        <v>4151-50-2</v>
      </c>
      <c r="K8951">
        <f>_xlfn.XLOOKUP(Table1_1[[#This Row],[CAS_rn]],[1]analyte_order!$C:$C,[1]analyte_order!$E:$E)</f>
        <v>31</v>
      </c>
      <c r="L8951" s="3">
        <v>4.5949999999999998E-2</v>
      </c>
    </row>
    <row r="8952" spans="1:12" x14ac:dyDescent="0.3">
      <c r="A8952" t="s">
        <v>363</v>
      </c>
      <c r="B8952" s="1">
        <v>44427</v>
      </c>
      <c r="C8952" s="1" t="str">
        <f t="shared" si="139"/>
        <v>21231</v>
      </c>
      <c r="D8952" t="s">
        <v>324</v>
      </c>
      <c r="E8952" t="s">
        <v>325</v>
      </c>
      <c r="F8952" t="s">
        <v>326</v>
      </c>
      <c r="I8952" t="s">
        <v>37</v>
      </c>
      <c r="J8952" t="str">
        <f>_xlfn.XLOOKUP(Table1_1[[#This Row],[Analyte]],[1]analyte_order!$B:$B,[1]analyte_order!$C:$C)</f>
        <v>13252-13-6</v>
      </c>
      <c r="K8952">
        <f>_xlfn.XLOOKUP(Table1_1[[#This Row],[CAS_rn]],[1]analyte_order!$C:$C,[1]analyte_order!$E:$E)</f>
        <v>34</v>
      </c>
      <c r="L8952" s="3">
        <v>4.5949999999999998E-2</v>
      </c>
    </row>
    <row r="8953" spans="1:12" x14ac:dyDescent="0.3">
      <c r="A8953" t="s">
        <v>363</v>
      </c>
      <c r="B8953" s="1">
        <v>44427</v>
      </c>
      <c r="C8953" s="1" t="str">
        <f t="shared" si="139"/>
        <v>21231</v>
      </c>
      <c r="D8953" t="s">
        <v>324</v>
      </c>
      <c r="E8953" t="s">
        <v>325</v>
      </c>
      <c r="F8953" t="s">
        <v>326</v>
      </c>
      <c r="I8953" t="s">
        <v>38</v>
      </c>
      <c r="J8953" t="str">
        <f>_xlfn.XLOOKUP(Table1_1[[#This Row],[Analyte]],[1]analyte_order!$B:$B,[1]analyte_order!$C:$C)</f>
        <v>919005-14-4</v>
      </c>
      <c r="K8953">
        <f>_xlfn.XLOOKUP(Table1_1[[#This Row],[CAS_rn]],[1]analyte_order!$C:$C,[1]analyte_order!$E:$E)</f>
        <v>35</v>
      </c>
      <c r="L8953" s="3">
        <v>4.5949999999999998E-2</v>
      </c>
    </row>
    <row r="8954" spans="1:12" x14ac:dyDescent="0.3">
      <c r="A8954" t="s">
        <v>363</v>
      </c>
      <c r="B8954" s="1">
        <v>44427</v>
      </c>
      <c r="C8954" s="1" t="str">
        <f t="shared" si="139"/>
        <v>21231</v>
      </c>
      <c r="D8954" t="s">
        <v>324</v>
      </c>
      <c r="E8954" t="s">
        <v>325</v>
      </c>
      <c r="F8954" t="s">
        <v>326</v>
      </c>
      <c r="I8954" t="s">
        <v>39</v>
      </c>
      <c r="J8954" t="str">
        <f>_xlfn.XLOOKUP(Table1_1[[#This Row],[Analyte]],[1]analyte_order!$B:$B,[1]analyte_order!$C:$C)</f>
        <v>756426-58-1</v>
      </c>
      <c r="K8954">
        <f>_xlfn.XLOOKUP(Table1_1[[#This Row],[CAS_rn]],[1]analyte_order!$C:$C,[1]analyte_order!$E:$E)</f>
        <v>36</v>
      </c>
      <c r="L8954" s="3">
        <v>4.5949999999999998E-2</v>
      </c>
    </row>
    <row r="8955" spans="1:12" x14ac:dyDescent="0.3">
      <c r="A8955" t="s">
        <v>363</v>
      </c>
      <c r="B8955" s="1">
        <v>44427</v>
      </c>
      <c r="C8955" s="1" t="str">
        <f t="shared" si="139"/>
        <v>21231</v>
      </c>
      <c r="D8955" t="s">
        <v>324</v>
      </c>
      <c r="E8955" t="s">
        <v>325</v>
      </c>
      <c r="F8955" t="s">
        <v>326</v>
      </c>
      <c r="I8955" t="s">
        <v>40</v>
      </c>
      <c r="J8955" t="str">
        <f>_xlfn.XLOOKUP(Table1_1[[#This Row],[Analyte]],[1]analyte_order!$B:$B,[1]analyte_order!$C:$C)</f>
        <v>763051-92-9</v>
      </c>
      <c r="K8955">
        <f>_xlfn.XLOOKUP(Table1_1[[#This Row],[CAS_rn]],[1]analyte_order!$C:$C,[1]analyte_order!$E:$E)</f>
        <v>37</v>
      </c>
      <c r="L8955" s="3">
        <v>4.5949999999999998E-2</v>
      </c>
    </row>
    <row r="8956" spans="1:12" x14ac:dyDescent="0.3">
      <c r="A8956" t="s">
        <v>363</v>
      </c>
      <c r="B8956" s="1">
        <v>44427</v>
      </c>
      <c r="C8956" s="1" t="str">
        <f t="shared" si="139"/>
        <v>21231</v>
      </c>
      <c r="D8956" t="s">
        <v>324</v>
      </c>
      <c r="E8956" t="s">
        <v>325</v>
      </c>
      <c r="F8956" t="s">
        <v>326</v>
      </c>
      <c r="I8956" t="s">
        <v>41</v>
      </c>
      <c r="J8956" t="str">
        <f>_xlfn.XLOOKUP(Table1_1[[#This Row],[Analyte]],[1]analyte_order!$B:$B,[1]analyte_order!$C:$C)</f>
        <v>356-02-5</v>
      </c>
      <c r="K8956">
        <f>_xlfn.XLOOKUP(Table1_1[[#This Row],[CAS_rn]],[1]analyte_order!$C:$C,[1]analyte_order!$E:$E)</f>
        <v>38</v>
      </c>
      <c r="L8956" s="3">
        <v>0.45950000000000002</v>
      </c>
    </row>
    <row r="8957" spans="1:12" x14ac:dyDescent="0.3">
      <c r="A8957" t="s">
        <v>363</v>
      </c>
      <c r="B8957" s="1">
        <v>44427</v>
      </c>
      <c r="C8957" s="1" t="str">
        <f t="shared" si="139"/>
        <v>21231</v>
      </c>
      <c r="D8957" t="s">
        <v>324</v>
      </c>
      <c r="E8957" t="s">
        <v>325</v>
      </c>
      <c r="F8957" t="s">
        <v>326</v>
      </c>
      <c r="I8957" t="s">
        <v>42</v>
      </c>
      <c r="J8957" t="str">
        <f>_xlfn.XLOOKUP(Table1_1[[#This Row],[Analyte]],[1]analyte_order!$B:$B,[1]analyte_order!$C:$C)</f>
        <v>914637-49-3</v>
      </c>
      <c r="K8957">
        <f>_xlfn.XLOOKUP(Table1_1[[#This Row],[CAS_rn]],[1]analyte_order!$C:$C,[1]analyte_order!$E:$E)</f>
        <v>39</v>
      </c>
      <c r="L8957" s="3">
        <v>4.5949999999999998E-2</v>
      </c>
    </row>
    <row r="8958" spans="1:12" x14ac:dyDescent="0.3">
      <c r="A8958" t="s">
        <v>363</v>
      </c>
      <c r="B8958" s="1">
        <v>44427</v>
      </c>
      <c r="C8958" s="1" t="str">
        <f t="shared" si="139"/>
        <v>21231</v>
      </c>
      <c r="D8958" t="s">
        <v>324</v>
      </c>
      <c r="E8958" t="s">
        <v>325</v>
      </c>
      <c r="F8958" t="s">
        <v>326</v>
      </c>
      <c r="I8958" t="s">
        <v>43</v>
      </c>
      <c r="J8958" t="str">
        <f>_xlfn.XLOOKUP(Table1_1[[#This Row],[Analyte]],[1]analyte_order!$B:$B,[1]analyte_order!$C:$C)</f>
        <v>812-70-4</v>
      </c>
      <c r="K8958">
        <f>_xlfn.XLOOKUP(Table1_1[[#This Row],[CAS_rn]],[1]analyte_order!$C:$C,[1]analyte_order!$E:$E)</f>
        <v>40</v>
      </c>
      <c r="L8958" s="3">
        <v>0.46300000000000002</v>
      </c>
    </row>
    <row r="8959" spans="1:12" x14ac:dyDescent="0.3">
      <c r="A8959" t="s">
        <v>363</v>
      </c>
      <c r="B8959" s="1">
        <v>44427</v>
      </c>
      <c r="C8959" s="1" t="str">
        <f t="shared" si="139"/>
        <v>21231</v>
      </c>
      <c r="D8959" t="s">
        <v>324</v>
      </c>
      <c r="E8959" t="s">
        <v>325</v>
      </c>
      <c r="F8959" t="s">
        <v>326</v>
      </c>
      <c r="I8959" t="s">
        <v>44</v>
      </c>
      <c r="J8959" t="str">
        <f>_xlfn.XLOOKUP(Table1_1[[#This Row],[Analyte]],[1]analyte_order!$B:$B,[1]analyte_order!$C:$C)</f>
        <v>53826-12-3</v>
      </c>
      <c r="K8959">
        <f>_xlfn.XLOOKUP(Table1_1[[#This Row],[CAS_rn]],[1]analyte_order!$C:$C,[1]analyte_order!$E:$E)</f>
        <v>41</v>
      </c>
      <c r="L8959" s="3">
        <v>0.115</v>
      </c>
    </row>
    <row r="8960" spans="1:12" x14ac:dyDescent="0.3">
      <c r="A8960" t="s">
        <v>363</v>
      </c>
      <c r="B8960" s="1">
        <v>44427</v>
      </c>
      <c r="C8960" s="1" t="str">
        <f t="shared" si="139"/>
        <v>21231</v>
      </c>
      <c r="D8960" t="s">
        <v>324</v>
      </c>
      <c r="E8960" t="s">
        <v>325</v>
      </c>
      <c r="F8960" t="s">
        <v>326</v>
      </c>
      <c r="I8960" t="s">
        <v>45</v>
      </c>
      <c r="J8960" t="str">
        <f>_xlfn.XLOOKUP(Table1_1[[#This Row],[Analyte]],[1]analyte_order!$B:$B,[1]analyte_order!$C:$C)</f>
        <v>27854-31-5</v>
      </c>
      <c r="K8960">
        <f>_xlfn.XLOOKUP(Table1_1[[#This Row],[CAS_rn]],[1]analyte_order!$C:$C,[1]analyte_order!$E:$E)</f>
        <v>42</v>
      </c>
      <c r="L8960" s="3">
        <v>0.115</v>
      </c>
    </row>
    <row r="8961" spans="1:12" x14ac:dyDescent="0.3">
      <c r="A8961" t="s">
        <v>363</v>
      </c>
      <c r="B8961" s="1">
        <v>44427</v>
      </c>
      <c r="C8961" s="1" t="str">
        <f t="shared" si="139"/>
        <v>21231</v>
      </c>
      <c r="D8961" t="s">
        <v>324</v>
      </c>
      <c r="E8961" t="s">
        <v>325</v>
      </c>
      <c r="F8961" t="s">
        <v>326</v>
      </c>
      <c r="I8961" t="s">
        <v>46</v>
      </c>
      <c r="J8961" t="str">
        <f>_xlfn.XLOOKUP(Table1_1[[#This Row],[Analyte]],[1]analyte_order!$B:$B,[1]analyte_order!$C:$C)</f>
        <v>53826-13-4</v>
      </c>
      <c r="K8961">
        <f>_xlfn.XLOOKUP(Table1_1[[#This Row],[CAS_rn]],[1]analyte_order!$C:$C,[1]analyte_order!$E:$E)</f>
        <v>43</v>
      </c>
      <c r="L8961" s="3">
        <v>4.5949999999999998E-2</v>
      </c>
    </row>
    <row r="8962" spans="1:12" x14ac:dyDescent="0.3">
      <c r="A8962" t="s">
        <v>363</v>
      </c>
      <c r="B8962" s="1">
        <v>44427</v>
      </c>
      <c r="C8962" s="1" t="str">
        <f t="shared" ref="C8962:C8971" si="140">TEXT(B8962,"yy")&amp;TEXT((B8962-DATEVALUE("1/1/"&amp;TEXT(B8962,"yy"))+1),"000")</f>
        <v>21231</v>
      </c>
      <c r="D8962" t="s">
        <v>324</v>
      </c>
      <c r="E8962" t="s">
        <v>325</v>
      </c>
      <c r="F8962" t="s">
        <v>326</v>
      </c>
      <c r="I8962" t="s">
        <v>47</v>
      </c>
      <c r="J8962" t="str">
        <f>_xlfn.XLOOKUP(Table1_1[[#This Row],[Analyte]],[1]analyte_order!$B:$B,[1]analyte_order!$C:$C)</f>
        <v>161094-75-3</v>
      </c>
      <c r="K8962">
        <f>_xlfn.XLOOKUP(Table1_1[[#This Row],[CAS_rn]],[1]analyte_order!$C:$C,[1]analyte_order!$E:$E)</f>
        <v>44</v>
      </c>
      <c r="L8962" s="3">
        <v>4.5949999999999998E-2</v>
      </c>
    </row>
    <row r="8963" spans="1:12" x14ac:dyDescent="0.3">
      <c r="A8963" t="s">
        <v>363</v>
      </c>
      <c r="B8963" s="1">
        <v>44427</v>
      </c>
      <c r="C8963" s="1" t="str">
        <f t="shared" si="140"/>
        <v>21231</v>
      </c>
      <c r="D8963" t="s">
        <v>324</v>
      </c>
      <c r="E8963" t="s">
        <v>325</v>
      </c>
      <c r="F8963" t="s">
        <v>326</v>
      </c>
      <c r="I8963" t="s">
        <v>48</v>
      </c>
      <c r="J8963" t="str">
        <f>_xlfn.XLOOKUP(Table1_1[[#This Row],[Analyte]],[1]analyte_order!$B:$B,[1]analyte_order!$C:$C)</f>
        <v>70887-84-2</v>
      </c>
      <c r="K8963">
        <f>_xlfn.XLOOKUP(Table1_1[[#This Row],[CAS_rn]],[1]analyte_order!$C:$C,[1]analyte_order!$E:$E)</f>
        <v>45</v>
      </c>
      <c r="L8963" s="3">
        <v>4.5949999999999998E-2</v>
      </c>
    </row>
    <row r="8964" spans="1:12" x14ac:dyDescent="0.3">
      <c r="A8964" t="s">
        <v>363</v>
      </c>
      <c r="B8964" s="1">
        <v>44427</v>
      </c>
      <c r="C8964" s="1" t="str">
        <f t="shared" si="140"/>
        <v>21231</v>
      </c>
      <c r="D8964" t="s">
        <v>324</v>
      </c>
      <c r="E8964" t="s">
        <v>325</v>
      </c>
      <c r="F8964" t="s">
        <v>326</v>
      </c>
      <c r="I8964" t="s">
        <v>49</v>
      </c>
      <c r="J8964" t="str">
        <f>_xlfn.XLOOKUP(Table1_1[[#This Row],[Analyte]],[1]analyte_order!$B:$B,[1]analyte_order!$C:$C)</f>
        <v>57677-95-9</v>
      </c>
      <c r="K8964">
        <f>_xlfn.XLOOKUP(Table1_1[[#This Row],[CAS_rn]],[1]analyte_order!$C:$C,[1]analyte_order!$E:$E)</f>
        <v>46</v>
      </c>
      <c r="L8964" s="3">
        <v>0.115</v>
      </c>
    </row>
    <row r="8965" spans="1:12" x14ac:dyDescent="0.3">
      <c r="A8965" t="s">
        <v>363</v>
      </c>
      <c r="B8965" s="1">
        <v>44427</v>
      </c>
      <c r="C8965" s="1" t="str">
        <f t="shared" si="140"/>
        <v>21231</v>
      </c>
      <c r="D8965" t="s">
        <v>324</v>
      </c>
      <c r="E8965" t="s">
        <v>325</v>
      </c>
      <c r="F8965" t="s">
        <v>326</v>
      </c>
      <c r="I8965" t="s">
        <v>50</v>
      </c>
      <c r="J8965" t="str">
        <f>_xlfn.XLOOKUP(Table1_1[[#This Row],[Analyte]],[1]analyte_order!$B:$B,[1]analyte_order!$C:$C)</f>
        <v>30334-69-1</v>
      </c>
      <c r="K8965">
        <f>_xlfn.XLOOKUP(Table1_1[[#This Row],[CAS_rn]],[1]analyte_order!$C:$C,[1]analyte_order!$E:$E)</f>
        <v>51</v>
      </c>
      <c r="L8965" s="3">
        <v>3.14</v>
      </c>
    </row>
    <row r="8966" spans="1:12" x14ac:dyDescent="0.3">
      <c r="A8966" t="s">
        <v>363</v>
      </c>
      <c r="B8966" s="1">
        <v>44427</v>
      </c>
      <c r="C8966" s="1" t="str">
        <f t="shared" si="140"/>
        <v>21231</v>
      </c>
      <c r="D8966" t="s">
        <v>324</v>
      </c>
      <c r="E8966" t="s">
        <v>325</v>
      </c>
      <c r="F8966" t="s">
        <v>326</v>
      </c>
      <c r="I8966" t="s">
        <v>51</v>
      </c>
      <c r="J8966" t="str">
        <f>_xlfn.XLOOKUP(Table1_1[[#This Row],[Analyte]],[1]analyte_order!$B:$B,[1]analyte_order!$C:$C)</f>
        <v>41997-13-1</v>
      </c>
      <c r="K8966">
        <f>_xlfn.XLOOKUP(Table1_1[[#This Row],[CAS_rn]],[1]analyte_order!$C:$C,[1]analyte_order!$E:$E)</f>
        <v>52</v>
      </c>
      <c r="L8966" s="3">
        <v>13.4</v>
      </c>
    </row>
    <row r="8967" spans="1:12" x14ac:dyDescent="0.3">
      <c r="A8967" t="s">
        <v>363</v>
      </c>
      <c r="B8967" s="1">
        <v>44427</v>
      </c>
      <c r="C8967" s="1" t="str">
        <f t="shared" si="140"/>
        <v>21231</v>
      </c>
      <c r="D8967" t="s">
        <v>324</v>
      </c>
      <c r="E8967" t="s">
        <v>325</v>
      </c>
      <c r="F8967" t="s">
        <v>326</v>
      </c>
      <c r="I8967" t="s">
        <v>52</v>
      </c>
      <c r="J8967" t="str">
        <f>_xlfn.XLOOKUP(Table1_1[[#This Row],[Analyte]],[1]analyte_order!$B:$B,[1]analyte_order!$C:$C)</f>
        <v>423-41-6</v>
      </c>
      <c r="K8967">
        <f>_xlfn.XLOOKUP(Table1_1[[#This Row],[CAS_rn]],[1]analyte_order!$C:$C,[1]analyte_order!$E:$E)</f>
        <v>53</v>
      </c>
      <c r="L8967" s="3">
        <v>0.115</v>
      </c>
    </row>
    <row r="8968" spans="1:12" x14ac:dyDescent="0.3">
      <c r="A8968" t="s">
        <v>363</v>
      </c>
      <c r="B8968" s="1">
        <v>44427</v>
      </c>
      <c r="C8968" s="1" t="str">
        <f t="shared" si="140"/>
        <v>21231</v>
      </c>
      <c r="D8968" t="s">
        <v>324</v>
      </c>
      <c r="E8968" t="s">
        <v>325</v>
      </c>
      <c r="F8968" t="s">
        <v>326</v>
      </c>
      <c r="I8968" t="s">
        <v>53</v>
      </c>
      <c r="J8968" t="str">
        <f>_xlfn.XLOOKUP(Table1_1[[#This Row],[Analyte]],[1]analyte_order!$B:$B,[1]analyte_order!$C:$C)</f>
        <v>777011-38-8</v>
      </c>
      <c r="K8968">
        <f>_xlfn.XLOOKUP(Table1_1[[#This Row],[CAS_rn]],[1]analyte_order!$C:$C,[1]analyte_order!$E:$E)</f>
        <v>54</v>
      </c>
      <c r="L8968" s="3">
        <v>0.80900000000000005</v>
      </c>
    </row>
    <row r="8969" spans="1:12" x14ac:dyDescent="0.3">
      <c r="A8969" t="s">
        <v>363</v>
      </c>
      <c r="B8969" s="1">
        <v>44427</v>
      </c>
      <c r="C8969" s="1" t="str">
        <f t="shared" si="140"/>
        <v>21231</v>
      </c>
      <c r="D8969" t="s">
        <v>324</v>
      </c>
      <c r="E8969" t="s">
        <v>325</v>
      </c>
      <c r="F8969" t="s">
        <v>326</v>
      </c>
      <c r="I8969" t="s">
        <v>54</v>
      </c>
      <c r="J8969" t="str">
        <f>_xlfn.XLOOKUP(Table1_1[[#This Row],[Analyte]],[1]analyte_order!$B:$B,[1]analyte_order!$C:$C)</f>
        <v>646-83-3</v>
      </c>
      <c r="K8969">
        <f>_xlfn.XLOOKUP(Table1_1[[#This Row],[CAS_rn]],[1]analyte_order!$C:$C,[1]analyte_order!$E:$E)</f>
        <v>55</v>
      </c>
      <c r="L8969" s="3">
        <v>0.22950000000000001</v>
      </c>
    </row>
    <row r="8970" spans="1:12" x14ac:dyDescent="0.3">
      <c r="A8970" t="s">
        <v>363</v>
      </c>
      <c r="B8970" s="1">
        <v>44427</v>
      </c>
      <c r="C8970" s="1" t="str">
        <f t="shared" si="140"/>
        <v>21231</v>
      </c>
      <c r="D8970" t="s">
        <v>324</v>
      </c>
      <c r="E8970" t="s">
        <v>325</v>
      </c>
      <c r="F8970" t="s">
        <v>326</v>
      </c>
      <c r="I8970" t="s">
        <v>55</v>
      </c>
      <c r="J8970" t="str">
        <f>_xlfn.XLOOKUP(Table1_1[[#This Row],[Analyte]],[1]analyte_order!$B:$B,[1]analyte_order!$C:$C)</f>
        <v>678-41-1</v>
      </c>
      <c r="K8970">
        <f>_xlfn.XLOOKUP(Table1_1[[#This Row],[CAS_rn]],[1]analyte_order!$C:$C,[1]analyte_order!$E:$E)</f>
        <v>56</v>
      </c>
      <c r="L8970" s="3">
        <v>9.1999999999999998E-2</v>
      </c>
    </row>
    <row r="8971" spans="1:12" x14ac:dyDescent="0.3">
      <c r="A8971" t="s">
        <v>363</v>
      </c>
      <c r="B8971" s="1">
        <v>44427</v>
      </c>
      <c r="C8971" s="1" t="str">
        <f t="shared" si="140"/>
        <v>21231</v>
      </c>
      <c r="D8971" t="s">
        <v>324</v>
      </c>
      <c r="E8971" t="s">
        <v>325</v>
      </c>
      <c r="F8971" t="s">
        <v>326</v>
      </c>
      <c r="I8971" t="s">
        <v>56</v>
      </c>
      <c r="J8971" t="str">
        <f>_xlfn.XLOOKUP(Table1_1[[#This Row],[Analyte]],[1]analyte_order!$B:$B,[1]analyte_order!$C:$C)</f>
        <v>2965-52-8</v>
      </c>
      <c r="K8971">
        <f>_xlfn.XLOOKUP(Table1_1[[#This Row],[CAS_rn]],[1]analyte_order!$C:$C,[1]analyte_order!$E:$E)</f>
        <v>57</v>
      </c>
      <c r="L8971" s="3">
        <v>9.1999999999999998E-2</v>
      </c>
    </row>
    <row r="8972" spans="1:12" x14ac:dyDescent="0.3">
      <c r="A8972" s="2" t="s">
        <v>369</v>
      </c>
      <c r="B8972" s="1">
        <f>_xlfn.XLOOKUP(Table1_1[[#This Row],[SampleID]],'[2]Prey Items'!$B$2:$B$78,'[2]Prey Items'!$F$2:$F$78)</f>
        <v>44427</v>
      </c>
      <c r="C8972" s="1" t="str">
        <f t="shared" ref="C8972:C9035" si="141">TEXT(B8972,"yy")&amp;TEXT((B8972-DATEVALUE("1/1/"&amp;TEXT(B8972,"yy"))+1),"000")</f>
        <v>21231</v>
      </c>
      <c r="D8972" t="s">
        <v>324</v>
      </c>
      <c r="E8972" t="s">
        <v>325</v>
      </c>
      <c r="F8972" t="s">
        <v>326</v>
      </c>
      <c r="I8972" s="2" t="s">
        <v>7</v>
      </c>
      <c r="J8972" s="2" t="str">
        <f>_xlfn.XLOOKUP(Table1_1[[#This Row],[Analyte]],[1]analyte_order!$B:$B,[1]analyte_order!$C:$C)</f>
        <v>375-22-4</v>
      </c>
      <c r="K8972" s="2">
        <f>_xlfn.XLOOKUP(Table1_1[[#This Row],[CAS_rn]],[1]analyte_order!$C:$C,[1]analyte_order!$E:$E)</f>
        <v>1</v>
      </c>
      <c r="L8972" s="3">
        <v>8.4500000000000006E-2</v>
      </c>
    </row>
    <row r="8973" spans="1:12" x14ac:dyDescent="0.3">
      <c r="A8973" s="2" t="s">
        <v>369</v>
      </c>
      <c r="B8973" s="1">
        <f>_xlfn.XLOOKUP(Table1_1[[#This Row],[SampleID]],'[2]Prey Items'!$B$2:$B$78,'[2]Prey Items'!$F$2:$F$78)</f>
        <v>44427</v>
      </c>
      <c r="C8973" s="1" t="str">
        <f t="shared" si="141"/>
        <v>21231</v>
      </c>
      <c r="D8973" t="s">
        <v>324</v>
      </c>
      <c r="E8973" t="s">
        <v>325</v>
      </c>
      <c r="F8973" t="s">
        <v>326</v>
      </c>
      <c r="I8973" s="2" t="s">
        <v>8</v>
      </c>
      <c r="J8973" s="2" t="str">
        <f>_xlfn.XLOOKUP(Table1_1[[#This Row],[Analyte]],[1]analyte_order!$B:$B,[1]analyte_order!$C:$C)</f>
        <v>2706-90-3</v>
      </c>
      <c r="K8973" s="2">
        <f>_xlfn.XLOOKUP(Table1_1[[#This Row],[CAS_rn]],[1]analyte_order!$C:$C,[1]analyte_order!$E:$E)</f>
        <v>2</v>
      </c>
      <c r="L8973" s="3">
        <v>4.2200000000000001E-2</v>
      </c>
    </row>
    <row r="8974" spans="1:12" x14ac:dyDescent="0.3">
      <c r="A8974" s="2" t="s">
        <v>369</v>
      </c>
      <c r="B8974" s="1">
        <f>_xlfn.XLOOKUP(Table1_1[[#This Row],[SampleID]],'[2]Prey Items'!$B$2:$B$78,'[2]Prey Items'!$F$2:$F$78)</f>
        <v>44427</v>
      </c>
      <c r="C8974" s="1" t="str">
        <f t="shared" si="141"/>
        <v>21231</v>
      </c>
      <c r="D8974" t="s">
        <v>324</v>
      </c>
      <c r="E8974" t="s">
        <v>325</v>
      </c>
      <c r="F8974" t="s">
        <v>326</v>
      </c>
      <c r="I8974" s="2" t="s">
        <v>9</v>
      </c>
      <c r="J8974" s="2" t="str">
        <f>_xlfn.XLOOKUP(Table1_1[[#This Row],[Analyte]],[1]analyte_order!$B:$B,[1]analyte_order!$C:$C)</f>
        <v>307-24-4</v>
      </c>
      <c r="K8974" s="2">
        <f>_xlfn.XLOOKUP(Table1_1[[#This Row],[CAS_rn]],[1]analyte_order!$C:$C,[1]analyte_order!$E:$E)</f>
        <v>3</v>
      </c>
      <c r="L8974" s="3">
        <v>4.2200000000000001E-2</v>
      </c>
    </row>
    <row r="8975" spans="1:12" x14ac:dyDescent="0.3">
      <c r="A8975" s="2" t="s">
        <v>369</v>
      </c>
      <c r="B8975" s="1">
        <f>_xlfn.XLOOKUP(Table1_1[[#This Row],[SampleID]],'[2]Prey Items'!$B$2:$B$78,'[2]Prey Items'!$F$2:$F$78)</f>
        <v>44427</v>
      </c>
      <c r="C8975" s="1" t="str">
        <f t="shared" si="141"/>
        <v>21231</v>
      </c>
      <c r="D8975" t="s">
        <v>324</v>
      </c>
      <c r="E8975" t="s">
        <v>325</v>
      </c>
      <c r="F8975" t="s">
        <v>326</v>
      </c>
      <c r="I8975" s="2" t="s">
        <v>10</v>
      </c>
      <c r="J8975" s="2" t="str">
        <f>_xlfn.XLOOKUP(Table1_1[[#This Row],[Analyte]],[1]analyte_order!$B:$B,[1]analyte_order!$C:$C)</f>
        <v>375-85-9</v>
      </c>
      <c r="K8975" s="2">
        <f>_xlfn.XLOOKUP(Table1_1[[#This Row],[CAS_rn]],[1]analyte_order!$C:$C,[1]analyte_order!$E:$E)</f>
        <v>4</v>
      </c>
      <c r="L8975" s="3">
        <v>4.2200000000000001E-2</v>
      </c>
    </row>
    <row r="8976" spans="1:12" x14ac:dyDescent="0.3">
      <c r="A8976" s="2" t="s">
        <v>369</v>
      </c>
      <c r="B8976" s="1">
        <f>_xlfn.XLOOKUP(Table1_1[[#This Row],[SampleID]],'[2]Prey Items'!$B$2:$B$78,'[2]Prey Items'!$F$2:$F$78)</f>
        <v>44427</v>
      </c>
      <c r="C8976" s="1" t="str">
        <f t="shared" si="141"/>
        <v>21231</v>
      </c>
      <c r="D8976" t="s">
        <v>324</v>
      </c>
      <c r="E8976" t="s">
        <v>325</v>
      </c>
      <c r="F8976" t="s">
        <v>326</v>
      </c>
      <c r="I8976" s="2" t="s">
        <v>11</v>
      </c>
      <c r="J8976" s="2" t="str">
        <f>_xlfn.XLOOKUP(Table1_1[[#This Row],[Analyte]],[1]analyte_order!$B:$B,[1]analyte_order!$C:$C)</f>
        <v>335-67-1</v>
      </c>
      <c r="K8976" s="2">
        <f>_xlfn.XLOOKUP(Table1_1[[#This Row],[CAS_rn]],[1]analyte_order!$C:$C,[1]analyte_order!$E:$E)</f>
        <v>5</v>
      </c>
      <c r="L8976" s="3">
        <v>4.2200000000000001E-2</v>
      </c>
    </row>
    <row r="8977" spans="1:12" x14ac:dyDescent="0.3">
      <c r="A8977" s="2" t="s">
        <v>369</v>
      </c>
      <c r="B8977" s="1">
        <f>_xlfn.XLOOKUP(Table1_1[[#This Row],[SampleID]],'[2]Prey Items'!$B$2:$B$78,'[2]Prey Items'!$F$2:$F$78)</f>
        <v>44427</v>
      </c>
      <c r="C8977" s="1" t="str">
        <f t="shared" si="141"/>
        <v>21231</v>
      </c>
      <c r="D8977" t="s">
        <v>324</v>
      </c>
      <c r="E8977" t="s">
        <v>325</v>
      </c>
      <c r="F8977" t="s">
        <v>326</v>
      </c>
      <c r="I8977" s="2" t="s">
        <v>12</v>
      </c>
      <c r="J8977" s="2" t="str">
        <f>_xlfn.XLOOKUP(Table1_1[[#This Row],[Analyte]],[1]analyte_order!$B:$B,[1]analyte_order!$C:$C)</f>
        <v>375-95-1</v>
      </c>
      <c r="K8977" s="2">
        <f>_xlfn.XLOOKUP(Table1_1[[#This Row],[CAS_rn]],[1]analyte_order!$C:$C,[1]analyte_order!$E:$E)</f>
        <v>6</v>
      </c>
      <c r="L8977" s="3">
        <v>0.28299999999999997</v>
      </c>
    </row>
    <row r="8978" spans="1:12" x14ac:dyDescent="0.3">
      <c r="A8978" s="2" t="s">
        <v>369</v>
      </c>
      <c r="B8978" s="1">
        <f>_xlfn.XLOOKUP(Table1_1[[#This Row],[SampleID]],'[2]Prey Items'!$B$2:$B$78,'[2]Prey Items'!$F$2:$F$78)</f>
        <v>44427</v>
      </c>
      <c r="C8978" s="1" t="str">
        <f t="shared" si="141"/>
        <v>21231</v>
      </c>
      <c r="D8978" t="s">
        <v>324</v>
      </c>
      <c r="E8978" t="s">
        <v>325</v>
      </c>
      <c r="F8978" t="s">
        <v>326</v>
      </c>
      <c r="I8978" s="2" t="s">
        <v>19</v>
      </c>
      <c r="J8978" s="2" t="str">
        <f>_xlfn.XLOOKUP(Table1_1[[#This Row],[Analyte]],[1]analyte_order!$B:$B,[1]analyte_order!$C:$C)</f>
        <v>335-76-2</v>
      </c>
      <c r="K8978" s="2">
        <f>_xlfn.XLOOKUP(Table1_1[[#This Row],[CAS_rn]],[1]analyte_order!$C:$C,[1]analyte_order!$E:$E)</f>
        <v>7</v>
      </c>
      <c r="L8978" s="3">
        <v>2.95</v>
      </c>
    </row>
    <row r="8979" spans="1:12" x14ac:dyDescent="0.3">
      <c r="A8979" s="2" t="s">
        <v>369</v>
      </c>
      <c r="B8979" s="1">
        <f>_xlfn.XLOOKUP(Table1_1[[#This Row],[SampleID]],'[2]Prey Items'!$B$2:$B$78,'[2]Prey Items'!$F$2:$F$78)</f>
        <v>44427</v>
      </c>
      <c r="C8979" s="1" t="str">
        <f t="shared" si="141"/>
        <v>21231</v>
      </c>
      <c r="D8979" t="s">
        <v>324</v>
      </c>
      <c r="E8979" t="s">
        <v>325</v>
      </c>
      <c r="F8979" t="s">
        <v>326</v>
      </c>
      <c r="I8979" s="2" t="s">
        <v>20</v>
      </c>
      <c r="J8979" s="2" t="str">
        <f>_xlfn.XLOOKUP(Table1_1[[#This Row],[Analyte]],[1]analyte_order!$B:$B,[1]analyte_order!$C:$C)</f>
        <v>2058-94-8</v>
      </c>
      <c r="K8979" s="2">
        <f>_xlfn.XLOOKUP(Table1_1[[#This Row],[CAS_rn]],[1]analyte_order!$C:$C,[1]analyte_order!$E:$E)</f>
        <v>8</v>
      </c>
      <c r="L8979" s="3">
        <v>13.5</v>
      </c>
    </row>
    <row r="8980" spans="1:12" x14ac:dyDescent="0.3">
      <c r="A8980" s="2" t="s">
        <v>369</v>
      </c>
      <c r="B8980" s="1">
        <f>_xlfn.XLOOKUP(Table1_1[[#This Row],[SampleID]],'[2]Prey Items'!$B$2:$B$78,'[2]Prey Items'!$F$2:$F$78)</f>
        <v>44427</v>
      </c>
      <c r="C8980" s="1" t="str">
        <f t="shared" si="141"/>
        <v>21231</v>
      </c>
      <c r="D8980" t="s">
        <v>324</v>
      </c>
      <c r="E8980" t="s">
        <v>325</v>
      </c>
      <c r="F8980" t="s">
        <v>326</v>
      </c>
      <c r="I8980" s="2" t="s">
        <v>21</v>
      </c>
      <c r="J8980" s="2" t="str">
        <f>_xlfn.XLOOKUP(Table1_1[[#This Row],[Analyte]],[1]analyte_order!$B:$B,[1]analyte_order!$C:$C)</f>
        <v>307-55-1</v>
      </c>
      <c r="K8980" s="2">
        <f>_xlfn.XLOOKUP(Table1_1[[#This Row],[CAS_rn]],[1]analyte_order!$C:$C,[1]analyte_order!$E:$E)</f>
        <v>9</v>
      </c>
      <c r="L8980" s="3">
        <v>13.9</v>
      </c>
    </row>
    <row r="8981" spans="1:12" x14ac:dyDescent="0.3">
      <c r="A8981" s="2" t="s">
        <v>369</v>
      </c>
      <c r="B8981" s="1">
        <f>_xlfn.XLOOKUP(Table1_1[[#This Row],[SampleID]],'[2]Prey Items'!$B$2:$B$78,'[2]Prey Items'!$F$2:$F$78)</f>
        <v>44427</v>
      </c>
      <c r="C8981" s="1" t="str">
        <f t="shared" si="141"/>
        <v>21231</v>
      </c>
      <c r="D8981" t="s">
        <v>324</v>
      </c>
      <c r="E8981" t="s">
        <v>325</v>
      </c>
      <c r="F8981" t="s">
        <v>326</v>
      </c>
      <c r="I8981" s="2" t="s">
        <v>22</v>
      </c>
      <c r="J8981" s="2" t="str">
        <f>_xlfn.XLOOKUP(Table1_1[[#This Row],[Analyte]],[1]analyte_order!$B:$B,[1]analyte_order!$C:$C)</f>
        <v>72629-94-8</v>
      </c>
      <c r="K8981" s="2">
        <f>_xlfn.XLOOKUP(Table1_1[[#This Row],[CAS_rn]],[1]analyte_order!$C:$C,[1]analyte_order!$E:$E)</f>
        <v>10</v>
      </c>
      <c r="L8981" s="3">
        <v>7.82</v>
      </c>
    </row>
    <row r="8982" spans="1:12" x14ac:dyDescent="0.3">
      <c r="A8982" s="2" t="s">
        <v>369</v>
      </c>
      <c r="B8982" s="1">
        <f>_xlfn.XLOOKUP(Table1_1[[#This Row],[SampleID]],'[2]Prey Items'!$B$2:$B$78,'[2]Prey Items'!$F$2:$F$78)</f>
        <v>44427</v>
      </c>
      <c r="C8982" s="1" t="str">
        <f t="shared" si="141"/>
        <v>21231</v>
      </c>
      <c r="D8982" t="s">
        <v>324</v>
      </c>
      <c r="E8982" t="s">
        <v>325</v>
      </c>
      <c r="F8982" t="s">
        <v>326</v>
      </c>
      <c r="I8982" s="2" t="s">
        <v>23</v>
      </c>
      <c r="J8982" s="2" t="str">
        <f>_xlfn.XLOOKUP(Table1_1[[#This Row],[Analyte]],[1]analyte_order!$B:$B,[1]analyte_order!$C:$C)</f>
        <v>376-06-7</v>
      </c>
      <c r="K8982" s="2">
        <f>_xlfn.XLOOKUP(Table1_1[[#This Row],[CAS_rn]],[1]analyte_order!$C:$C,[1]analyte_order!$E:$E)</f>
        <v>11</v>
      </c>
      <c r="L8982" s="3">
        <v>9.58</v>
      </c>
    </row>
    <row r="8983" spans="1:12" x14ac:dyDescent="0.3">
      <c r="A8983" s="2" t="s">
        <v>369</v>
      </c>
      <c r="B8983" s="1">
        <f>_xlfn.XLOOKUP(Table1_1[[#This Row],[SampleID]],'[2]Prey Items'!$B$2:$B$78,'[2]Prey Items'!$F$2:$F$78)</f>
        <v>44427</v>
      </c>
      <c r="C8983" s="1" t="str">
        <f t="shared" si="141"/>
        <v>21231</v>
      </c>
      <c r="D8983" t="s">
        <v>324</v>
      </c>
      <c r="E8983" t="s">
        <v>325</v>
      </c>
      <c r="F8983" t="s">
        <v>326</v>
      </c>
      <c r="I8983" s="2" t="s">
        <v>24</v>
      </c>
      <c r="J8983" s="2" t="str">
        <f>_xlfn.XLOOKUP(Table1_1[[#This Row],[Analyte]],[1]analyte_order!$B:$B,[1]analyte_order!$C:$C)</f>
        <v>67905-19-5</v>
      </c>
      <c r="K8983" s="2">
        <f>_xlfn.XLOOKUP(Table1_1[[#This Row],[CAS_rn]],[1]analyte_order!$C:$C,[1]analyte_order!$E:$E)</f>
        <v>12</v>
      </c>
      <c r="L8983" s="3">
        <v>0.376</v>
      </c>
    </row>
    <row r="8984" spans="1:12" x14ac:dyDescent="0.3">
      <c r="A8984" s="2" t="s">
        <v>369</v>
      </c>
      <c r="B8984" s="1">
        <f>_xlfn.XLOOKUP(Table1_1[[#This Row],[SampleID]],'[2]Prey Items'!$B$2:$B$78,'[2]Prey Items'!$F$2:$F$78)</f>
        <v>44427</v>
      </c>
      <c r="C8984" s="1" t="str">
        <f t="shared" si="141"/>
        <v>21231</v>
      </c>
      <c r="D8984" t="s">
        <v>324</v>
      </c>
      <c r="E8984" t="s">
        <v>325</v>
      </c>
      <c r="F8984" t="s">
        <v>326</v>
      </c>
      <c r="I8984" s="2" t="s">
        <v>52</v>
      </c>
      <c r="J8984" s="2" t="str">
        <f>_xlfn.XLOOKUP(Table1_1[[#This Row],[Analyte]],[1]analyte_order!$B:$B,[1]analyte_order!$C:$C)</f>
        <v>423-41-6</v>
      </c>
      <c r="K8984" s="2">
        <f>_xlfn.XLOOKUP(Table1_1[[#This Row],[CAS_rn]],[1]analyte_order!$C:$C,[1]analyte_order!$E:$E)</f>
        <v>53</v>
      </c>
      <c r="L8984" s="3">
        <v>0.1055</v>
      </c>
    </row>
    <row r="8985" spans="1:12" x14ac:dyDescent="0.3">
      <c r="A8985" s="2" t="s">
        <v>369</v>
      </c>
      <c r="B8985" s="1">
        <f>_xlfn.XLOOKUP(Table1_1[[#This Row],[SampleID]],'[2]Prey Items'!$B$2:$B$78,'[2]Prey Items'!$F$2:$F$78)</f>
        <v>44427</v>
      </c>
      <c r="C8985" s="1" t="str">
        <f t="shared" si="141"/>
        <v>21231</v>
      </c>
      <c r="D8985" t="s">
        <v>324</v>
      </c>
      <c r="E8985" t="s">
        <v>325</v>
      </c>
      <c r="F8985" t="s">
        <v>326</v>
      </c>
      <c r="I8985" s="2" t="s">
        <v>13</v>
      </c>
      <c r="J8985" s="2" t="str">
        <f>_xlfn.XLOOKUP(Table1_1[[#This Row],[Analyte]],[1]analyte_order!$B:$B,[1]analyte_order!$C:$C)</f>
        <v>375-73-5</v>
      </c>
      <c r="K8985" s="2">
        <f>_xlfn.XLOOKUP(Table1_1[[#This Row],[CAS_rn]],[1]analyte_order!$C:$C,[1]analyte_order!$E:$E)</f>
        <v>14</v>
      </c>
      <c r="L8985" s="3">
        <v>4.2200000000000001E-2</v>
      </c>
    </row>
    <row r="8986" spans="1:12" x14ac:dyDescent="0.3">
      <c r="A8986" s="2" t="s">
        <v>369</v>
      </c>
      <c r="B8986" s="1">
        <f>_xlfn.XLOOKUP(Table1_1[[#This Row],[SampleID]],'[2]Prey Items'!$B$2:$B$78,'[2]Prey Items'!$F$2:$F$78)</f>
        <v>44427</v>
      </c>
      <c r="C8986" s="1" t="str">
        <f t="shared" si="141"/>
        <v>21231</v>
      </c>
      <c r="D8986" t="s">
        <v>324</v>
      </c>
      <c r="E8986" t="s">
        <v>325</v>
      </c>
      <c r="F8986" t="s">
        <v>326</v>
      </c>
      <c r="I8986" s="2" t="s">
        <v>14</v>
      </c>
      <c r="J8986" s="2" t="str">
        <f>_xlfn.XLOOKUP(Table1_1[[#This Row],[Analyte]],[1]analyte_order!$B:$B,[1]analyte_order!$C:$C)</f>
        <v>2706-91-4</v>
      </c>
      <c r="K8986" s="2">
        <f>_xlfn.XLOOKUP(Table1_1[[#This Row],[CAS_rn]],[1]analyte_order!$C:$C,[1]analyte_order!$E:$E)</f>
        <v>15</v>
      </c>
      <c r="L8986" s="3">
        <v>0.21099999999999999</v>
      </c>
    </row>
    <row r="8987" spans="1:12" x14ac:dyDescent="0.3">
      <c r="A8987" s="2" t="s">
        <v>369</v>
      </c>
      <c r="B8987" s="1">
        <f>_xlfn.XLOOKUP(Table1_1[[#This Row],[SampleID]],'[2]Prey Items'!$B$2:$B$78,'[2]Prey Items'!$F$2:$F$78)</f>
        <v>44427</v>
      </c>
      <c r="C8987" s="1" t="str">
        <f t="shared" si="141"/>
        <v>21231</v>
      </c>
      <c r="D8987" t="s">
        <v>324</v>
      </c>
      <c r="E8987" t="s">
        <v>325</v>
      </c>
      <c r="F8987" t="s">
        <v>326</v>
      </c>
      <c r="I8987" s="2" t="s">
        <v>15</v>
      </c>
      <c r="J8987" s="2" t="str">
        <f>_xlfn.XLOOKUP(Table1_1[[#This Row],[Analyte]],[1]analyte_order!$B:$B,[1]analyte_order!$C:$C)</f>
        <v>355-46-4</v>
      </c>
      <c r="K8987" s="2">
        <f>_xlfn.XLOOKUP(Table1_1[[#This Row],[CAS_rn]],[1]analyte_order!$C:$C,[1]analyte_order!$E:$E)</f>
        <v>16</v>
      </c>
      <c r="L8987" s="3">
        <v>20.2</v>
      </c>
    </row>
    <row r="8988" spans="1:12" x14ac:dyDescent="0.3">
      <c r="A8988" s="2" t="s">
        <v>369</v>
      </c>
      <c r="B8988" s="1">
        <f>_xlfn.XLOOKUP(Table1_1[[#This Row],[SampleID]],'[2]Prey Items'!$B$2:$B$78,'[2]Prey Items'!$F$2:$F$78)</f>
        <v>44427</v>
      </c>
      <c r="C8988" s="1" t="str">
        <f t="shared" si="141"/>
        <v>21231</v>
      </c>
      <c r="D8988" t="s">
        <v>324</v>
      </c>
      <c r="E8988" t="s">
        <v>325</v>
      </c>
      <c r="F8988" t="s">
        <v>326</v>
      </c>
      <c r="I8988" s="2" t="s">
        <v>16</v>
      </c>
      <c r="J8988" s="2" t="str">
        <f>_xlfn.XLOOKUP(Table1_1[[#This Row],[Analyte]],[1]analyte_order!$B:$B,[1]analyte_order!$C:$C)</f>
        <v>375-92-8</v>
      </c>
      <c r="K8988" s="2">
        <f>_xlfn.XLOOKUP(Table1_1[[#This Row],[CAS_rn]],[1]analyte_order!$C:$C,[1]analyte_order!$E:$E)</f>
        <v>17</v>
      </c>
      <c r="L8988" s="3">
        <v>6.68</v>
      </c>
    </row>
    <row r="8989" spans="1:12" x14ac:dyDescent="0.3">
      <c r="A8989" s="2" t="s">
        <v>369</v>
      </c>
      <c r="B8989" s="1">
        <f>_xlfn.XLOOKUP(Table1_1[[#This Row],[SampleID]],'[2]Prey Items'!$B$2:$B$78,'[2]Prey Items'!$F$2:$F$78)</f>
        <v>44427</v>
      </c>
      <c r="C8989" s="1" t="str">
        <f t="shared" si="141"/>
        <v>21231</v>
      </c>
      <c r="D8989" t="s">
        <v>324</v>
      </c>
      <c r="E8989" t="s">
        <v>325</v>
      </c>
      <c r="F8989" t="s">
        <v>326</v>
      </c>
      <c r="I8989" s="2" t="s">
        <v>17</v>
      </c>
      <c r="J8989" s="2" t="str">
        <f>_xlfn.XLOOKUP(Table1_1[[#This Row],[Analyte]],[1]analyte_order!$B:$B,[1]analyte_order!$C:$C)</f>
        <v>1763-23-1</v>
      </c>
      <c r="K8989" s="2">
        <f>_xlfn.XLOOKUP(Table1_1[[#This Row],[CAS_rn]],[1]analyte_order!$C:$C,[1]analyte_order!$E:$E)</f>
        <v>18</v>
      </c>
      <c r="L8989" s="3">
        <v>1250</v>
      </c>
    </row>
    <row r="8990" spans="1:12" x14ac:dyDescent="0.3">
      <c r="A8990" s="2" t="s">
        <v>369</v>
      </c>
      <c r="B8990" s="1">
        <f>_xlfn.XLOOKUP(Table1_1[[#This Row],[SampleID]],'[2]Prey Items'!$B$2:$B$78,'[2]Prey Items'!$F$2:$F$78)</f>
        <v>44427</v>
      </c>
      <c r="C8990" s="1" t="str">
        <f t="shared" si="141"/>
        <v>21231</v>
      </c>
      <c r="D8990" t="s">
        <v>324</v>
      </c>
      <c r="E8990" t="s">
        <v>325</v>
      </c>
      <c r="F8990" t="s">
        <v>326</v>
      </c>
      <c r="I8990" s="2" t="s">
        <v>25</v>
      </c>
      <c r="J8990" s="2" t="str">
        <f>_xlfn.XLOOKUP(Table1_1[[#This Row],[Analyte]],[1]analyte_order!$B:$B,[1]analyte_order!$C:$C)</f>
        <v>68259-12-1</v>
      </c>
      <c r="K8990" s="2">
        <f>_xlfn.XLOOKUP(Table1_1[[#This Row],[CAS_rn]],[1]analyte_order!$C:$C,[1]analyte_order!$E:$E)</f>
        <v>19</v>
      </c>
      <c r="L8990" s="3">
        <v>19</v>
      </c>
    </row>
    <row r="8991" spans="1:12" x14ac:dyDescent="0.3">
      <c r="A8991" s="2" t="s">
        <v>369</v>
      </c>
      <c r="B8991" s="1">
        <f>_xlfn.XLOOKUP(Table1_1[[#This Row],[SampleID]],'[2]Prey Items'!$B$2:$B$78,'[2]Prey Items'!$F$2:$F$78)</f>
        <v>44427</v>
      </c>
      <c r="C8991" s="1" t="str">
        <f t="shared" si="141"/>
        <v>21231</v>
      </c>
      <c r="D8991" t="s">
        <v>324</v>
      </c>
      <c r="E8991" t="s">
        <v>325</v>
      </c>
      <c r="F8991" t="s">
        <v>326</v>
      </c>
      <c r="I8991" s="2" t="s">
        <v>26</v>
      </c>
      <c r="J8991" s="2" t="str">
        <f>_xlfn.XLOOKUP(Table1_1[[#This Row],[Analyte]],[1]analyte_order!$B:$B,[1]analyte_order!$C:$C)</f>
        <v>335-77-3</v>
      </c>
      <c r="K8991" s="2">
        <f>_xlfn.XLOOKUP(Table1_1[[#This Row],[CAS_rn]],[1]analyte_order!$C:$C,[1]analyte_order!$E:$E)</f>
        <v>20</v>
      </c>
      <c r="L8991" s="3">
        <v>20.3</v>
      </c>
    </row>
    <row r="8992" spans="1:12" x14ac:dyDescent="0.3">
      <c r="A8992" s="2" t="s">
        <v>369</v>
      </c>
      <c r="B8992" s="1">
        <f>_xlfn.XLOOKUP(Table1_1[[#This Row],[SampleID]],'[2]Prey Items'!$B$2:$B$78,'[2]Prey Items'!$F$2:$F$78)</f>
        <v>44427</v>
      </c>
      <c r="C8992" s="1" t="str">
        <f t="shared" si="141"/>
        <v>21231</v>
      </c>
      <c r="D8992" t="s">
        <v>324</v>
      </c>
      <c r="E8992" t="s">
        <v>325</v>
      </c>
      <c r="F8992" t="s">
        <v>326</v>
      </c>
      <c r="I8992" s="2" t="s">
        <v>27</v>
      </c>
      <c r="J8992" s="2" t="str">
        <f>_xlfn.XLOOKUP(Table1_1[[#This Row],[Analyte]],[1]analyte_order!$B:$B,[1]analyte_order!$C:$C)</f>
        <v>79780-39-5</v>
      </c>
      <c r="K8992" s="2">
        <f>_xlfn.XLOOKUP(Table1_1[[#This Row],[CAS_rn]],[1]analyte_order!$C:$C,[1]analyte_order!$E:$E)</f>
        <v>21</v>
      </c>
      <c r="L8992" s="3">
        <v>4.0599999999999996</v>
      </c>
    </row>
    <row r="8993" spans="1:12" x14ac:dyDescent="0.3">
      <c r="A8993" s="2" t="s">
        <v>369</v>
      </c>
      <c r="B8993" s="1">
        <f>_xlfn.XLOOKUP(Table1_1[[#This Row],[SampleID]],'[2]Prey Items'!$B$2:$B$78,'[2]Prey Items'!$F$2:$F$78)</f>
        <v>44427</v>
      </c>
      <c r="C8993" s="1" t="str">
        <f t="shared" si="141"/>
        <v>21231</v>
      </c>
      <c r="D8993" t="s">
        <v>324</v>
      </c>
      <c r="E8993" t="s">
        <v>325</v>
      </c>
      <c r="F8993" t="s">
        <v>326</v>
      </c>
      <c r="I8993" s="2" t="s">
        <v>53</v>
      </c>
      <c r="J8993" s="2" t="str">
        <f>_xlfn.XLOOKUP(Table1_1[[#This Row],[Analyte]],[1]analyte_order!$B:$B,[1]analyte_order!$C:$C)</f>
        <v>777011-38-8</v>
      </c>
      <c r="K8993" s="2">
        <f>_xlfn.XLOOKUP(Table1_1[[#This Row],[CAS_rn]],[1]analyte_order!$C:$C,[1]analyte_order!$E:$E)</f>
        <v>54</v>
      </c>
      <c r="L8993" s="3">
        <v>4.2699999999999996</v>
      </c>
    </row>
    <row r="8994" spans="1:12" x14ac:dyDescent="0.3">
      <c r="A8994" s="2" t="s">
        <v>369</v>
      </c>
      <c r="B8994" s="1">
        <f>_xlfn.XLOOKUP(Table1_1[[#This Row],[SampleID]],'[2]Prey Items'!$B$2:$B$78,'[2]Prey Items'!$F$2:$F$78)</f>
        <v>44427</v>
      </c>
      <c r="C8994" s="1" t="str">
        <f t="shared" si="141"/>
        <v>21231</v>
      </c>
      <c r="D8994" t="s">
        <v>324</v>
      </c>
      <c r="E8994" t="s">
        <v>325</v>
      </c>
      <c r="F8994" t="s">
        <v>326</v>
      </c>
      <c r="I8994" s="2" t="s">
        <v>54</v>
      </c>
      <c r="J8994" s="2" t="str">
        <f>_xlfn.XLOOKUP(Table1_1[[#This Row],[Analyte]],[1]analyte_order!$B:$B,[1]analyte_order!$C:$C)</f>
        <v>646-83-3</v>
      </c>
      <c r="K8994" s="2">
        <f>_xlfn.XLOOKUP(Table1_1[[#This Row],[CAS_rn]],[1]analyte_order!$C:$C,[1]analyte_order!$E:$E)</f>
        <v>55</v>
      </c>
      <c r="L8994" s="3">
        <v>0.51700000000000002</v>
      </c>
    </row>
    <row r="8995" spans="1:12" x14ac:dyDescent="0.3">
      <c r="A8995" s="2" t="s">
        <v>369</v>
      </c>
      <c r="B8995" s="1">
        <f>_xlfn.XLOOKUP(Table1_1[[#This Row],[SampleID]],'[2]Prey Items'!$B$2:$B$78,'[2]Prey Items'!$F$2:$F$78)</f>
        <v>44427</v>
      </c>
      <c r="C8995" s="1" t="str">
        <f t="shared" si="141"/>
        <v>21231</v>
      </c>
      <c r="D8995" t="s">
        <v>324</v>
      </c>
      <c r="E8995" t="s">
        <v>325</v>
      </c>
      <c r="F8995" t="s">
        <v>326</v>
      </c>
      <c r="I8995" s="2" t="s">
        <v>50</v>
      </c>
      <c r="J8995" s="2" t="str">
        <f>_xlfn.XLOOKUP(Table1_1[[#This Row],[Analyte]],[1]analyte_order!$B:$B,[1]analyte_order!$C:$C)</f>
        <v>30334-69-1</v>
      </c>
      <c r="K8995" s="2">
        <f>_xlfn.XLOOKUP(Table1_1[[#This Row],[CAS_rn]],[1]analyte_order!$C:$C,[1]analyte_order!$E:$E)</f>
        <v>51</v>
      </c>
      <c r="L8995" s="3">
        <v>5.56</v>
      </c>
    </row>
    <row r="8996" spans="1:12" x14ac:dyDescent="0.3">
      <c r="A8996" s="2" t="s">
        <v>369</v>
      </c>
      <c r="B8996" s="1">
        <f>_xlfn.XLOOKUP(Table1_1[[#This Row],[SampleID]],'[2]Prey Items'!$B$2:$B$78,'[2]Prey Items'!$F$2:$F$78)</f>
        <v>44427</v>
      </c>
      <c r="C8996" s="1" t="str">
        <f t="shared" si="141"/>
        <v>21231</v>
      </c>
      <c r="D8996" t="s">
        <v>324</v>
      </c>
      <c r="E8996" t="s">
        <v>325</v>
      </c>
      <c r="F8996" t="s">
        <v>326</v>
      </c>
      <c r="I8996" s="2" t="s">
        <v>51</v>
      </c>
      <c r="J8996" s="2" t="str">
        <f>_xlfn.XLOOKUP(Table1_1[[#This Row],[Analyte]],[1]analyte_order!$B:$B,[1]analyte_order!$C:$C)</f>
        <v>41997-13-1</v>
      </c>
      <c r="K8996" s="2">
        <f>_xlfn.XLOOKUP(Table1_1[[#This Row],[CAS_rn]],[1]analyte_order!$C:$C,[1]analyte_order!$E:$E)</f>
        <v>52</v>
      </c>
      <c r="L8996" s="3">
        <v>53</v>
      </c>
    </row>
    <row r="8997" spans="1:12" x14ac:dyDescent="0.3">
      <c r="A8997" s="2" t="s">
        <v>369</v>
      </c>
      <c r="B8997" s="1">
        <f>_xlfn.XLOOKUP(Table1_1[[#This Row],[SampleID]],'[2]Prey Items'!$B$2:$B$78,'[2]Prey Items'!$F$2:$F$78)</f>
        <v>44427</v>
      </c>
      <c r="C8997" s="1" t="str">
        <f t="shared" si="141"/>
        <v>21231</v>
      </c>
      <c r="D8997" t="s">
        <v>324</v>
      </c>
      <c r="E8997" t="s">
        <v>325</v>
      </c>
      <c r="F8997" t="s">
        <v>326</v>
      </c>
      <c r="I8997" s="2" t="s">
        <v>33</v>
      </c>
      <c r="J8997" s="2" t="str">
        <f>_xlfn.XLOOKUP(Table1_1[[#This Row],[Analyte]],[1]analyte_order!$B:$B,[1]analyte_order!$C:$C)</f>
        <v>754-91-6</v>
      </c>
      <c r="K8997" s="2">
        <f>_xlfn.XLOOKUP(Table1_1[[#This Row],[CAS_rn]],[1]analyte_order!$C:$C,[1]analyte_order!$E:$E)</f>
        <v>28</v>
      </c>
      <c r="L8997" s="3">
        <v>8.6999999999999993</v>
      </c>
    </row>
    <row r="8998" spans="1:12" x14ac:dyDescent="0.3">
      <c r="A8998" s="2" t="s">
        <v>369</v>
      </c>
      <c r="B8998" s="1">
        <f>_xlfn.XLOOKUP(Table1_1[[#This Row],[SampleID]],'[2]Prey Items'!$B$2:$B$78,'[2]Prey Items'!$F$2:$F$78)</f>
        <v>44427</v>
      </c>
      <c r="C8998" s="1" t="str">
        <f t="shared" si="141"/>
        <v>21231</v>
      </c>
      <c r="D8998" t="s">
        <v>324</v>
      </c>
      <c r="E8998" t="s">
        <v>325</v>
      </c>
      <c r="F8998" t="s">
        <v>326</v>
      </c>
      <c r="I8998" s="2" t="s">
        <v>35</v>
      </c>
      <c r="J8998" s="2" t="str">
        <f>_xlfn.XLOOKUP(Table1_1[[#This Row],[Analyte]],[1]analyte_order!$B:$B,[1]analyte_order!$C:$C)</f>
        <v>31506-32-8</v>
      </c>
      <c r="K8998" s="2">
        <f>_xlfn.XLOOKUP(Table1_1[[#This Row],[CAS_rn]],[1]analyte_order!$C:$C,[1]analyte_order!$E:$E)</f>
        <v>30</v>
      </c>
      <c r="L8998" s="3">
        <v>4.2200000000000001E-2</v>
      </c>
    </row>
    <row r="8999" spans="1:12" x14ac:dyDescent="0.3">
      <c r="A8999" s="2" t="s">
        <v>369</v>
      </c>
      <c r="B8999" s="1">
        <f>_xlfn.XLOOKUP(Table1_1[[#This Row],[SampleID]],'[2]Prey Items'!$B$2:$B$78,'[2]Prey Items'!$F$2:$F$78)</f>
        <v>44427</v>
      </c>
      <c r="C8999" s="1" t="str">
        <f t="shared" si="141"/>
        <v>21231</v>
      </c>
      <c r="D8999" t="s">
        <v>324</v>
      </c>
      <c r="E8999" t="s">
        <v>325</v>
      </c>
      <c r="F8999" t="s">
        <v>326</v>
      </c>
      <c r="I8999" s="2" t="s">
        <v>36</v>
      </c>
      <c r="J8999" s="2" t="str">
        <f>_xlfn.XLOOKUP(Table1_1[[#This Row],[Analyte]],[1]analyte_order!$B:$B,[1]analyte_order!$C:$C)</f>
        <v>4151-50-2</v>
      </c>
      <c r="K8999" s="2">
        <f>_xlfn.XLOOKUP(Table1_1[[#This Row],[CAS_rn]],[1]analyte_order!$C:$C,[1]analyte_order!$E:$E)</f>
        <v>31</v>
      </c>
      <c r="L8999" s="3">
        <v>4.2200000000000001E-2</v>
      </c>
    </row>
    <row r="9000" spans="1:12" x14ac:dyDescent="0.3">
      <c r="A9000" s="2" t="s">
        <v>369</v>
      </c>
      <c r="B9000" s="1">
        <f>_xlfn.XLOOKUP(Table1_1[[#This Row],[SampleID]],'[2]Prey Items'!$B$2:$B$78,'[2]Prey Items'!$F$2:$F$78)</f>
        <v>44427</v>
      </c>
      <c r="C9000" s="1" t="str">
        <f t="shared" si="141"/>
        <v>21231</v>
      </c>
      <c r="D9000" t="s">
        <v>324</v>
      </c>
      <c r="E9000" t="s">
        <v>325</v>
      </c>
      <c r="F9000" t="s">
        <v>326</v>
      </c>
      <c r="I9000" s="2" t="s">
        <v>34</v>
      </c>
      <c r="J9000" s="2" t="str">
        <f>_xlfn.XLOOKUP(Table1_1[[#This Row],[Analyte]],[1]analyte_order!$B:$B,[1]analyte_order!$C:$C)</f>
        <v>2806-24-8</v>
      </c>
      <c r="K9000" s="2">
        <f>_xlfn.XLOOKUP(Table1_1[[#This Row],[CAS_rn]],[1]analyte_order!$C:$C,[1]analyte_order!$E:$E)</f>
        <v>29</v>
      </c>
      <c r="L9000" s="3">
        <v>4.2200000000000001E-2</v>
      </c>
    </row>
    <row r="9001" spans="1:12" x14ac:dyDescent="0.3">
      <c r="A9001" s="2" t="s">
        <v>369</v>
      </c>
      <c r="B9001" s="1">
        <f>_xlfn.XLOOKUP(Table1_1[[#This Row],[SampleID]],'[2]Prey Items'!$B$2:$B$78,'[2]Prey Items'!$F$2:$F$78)</f>
        <v>44427</v>
      </c>
      <c r="C9001" s="1" t="str">
        <f t="shared" si="141"/>
        <v>21231</v>
      </c>
      <c r="D9001" t="s">
        <v>324</v>
      </c>
      <c r="E9001" t="s">
        <v>325</v>
      </c>
      <c r="F9001" t="s">
        <v>326</v>
      </c>
      <c r="I9001" s="2" t="s">
        <v>31</v>
      </c>
      <c r="J9001" s="2" t="str">
        <f>_xlfn.XLOOKUP(Table1_1[[#This Row],[Analyte]],[1]analyte_order!$B:$B,[1]analyte_order!$C:$C)</f>
        <v>2355-31-9</v>
      </c>
      <c r="K9001" s="2">
        <f>_xlfn.XLOOKUP(Table1_1[[#This Row],[CAS_rn]],[1]analyte_order!$C:$C,[1]analyte_order!$E:$E)</f>
        <v>26</v>
      </c>
      <c r="L9001" s="3">
        <v>4.2200000000000001E-2</v>
      </c>
    </row>
    <row r="9002" spans="1:12" x14ac:dyDescent="0.3">
      <c r="A9002" s="2" t="s">
        <v>369</v>
      </c>
      <c r="B9002" s="1">
        <f>_xlfn.XLOOKUP(Table1_1[[#This Row],[SampleID]],'[2]Prey Items'!$B$2:$B$78,'[2]Prey Items'!$F$2:$F$78)</f>
        <v>44427</v>
      </c>
      <c r="C9002" s="1" t="str">
        <f t="shared" si="141"/>
        <v>21231</v>
      </c>
      <c r="D9002" t="s">
        <v>324</v>
      </c>
      <c r="E9002" t="s">
        <v>325</v>
      </c>
      <c r="F9002" t="s">
        <v>326</v>
      </c>
      <c r="I9002" s="2" t="s">
        <v>32</v>
      </c>
      <c r="J9002" s="2" t="str">
        <f>_xlfn.XLOOKUP(Table1_1[[#This Row],[Analyte]],[1]analyte_order!$B:$B,[1]analyte_order!$C:$C)</f>
        <v>2991-50-6</v>
      </c>
      <c r="K9002" s="2">
        <f>_xlfn.XLOOKUP(Table1_1[[#This Row],[CAS_rn]],[1]analyte_order!$C:$C,[1]analyte_order!$E:$E)</f>
        <v>27</v>
      </c>
      <c r="L9002" s="3">
        <v>4.2200000000000001E-2</v>
      </c>
    </row>
    <row r="9003" spans="1:12" x14ac:dyDescent="0.3">
      <c r="A9003" s="2" t="s">
        <v>369</v>
      </c>
      <c r="B9003" s="1">
        <f>_xlfn.XLOOKUP(Table1_1[[#This Row],[SampleID]],'[2]Prey Items'!$B$2:$B$78,'[2]Prey Items'!$F$2:$F$78)</f>
        <v>44427</v>
      </c>
      <c r="C9003" s="1" t="str">
        <f t="shared" si="141"/>
        <v>21231</v>
      </c>
      <c r="D9003" t="s">
        <v>324</v>
      </c>
      <c r="E9003" t="s">
        <v>325</v>
      </c>
      <c r="F9003" t="s">
        <v>326</v>
      </c>
      <c r="I9003" s="2" t="s">
        <v>28</v>
      </c>
      <c r="J9003" s="2" t="str">
        <f>_xlfn.XLOOKUP(Table1_1[[#This Row],[Analyte]],[1]analyte_order!$B:$B,[1]analyte_order!$C:$C)</f>
        <v>757124-72-4</v>
      </c>
      <c r="K9003" s="2">
        <f>_xlfn.XLOOKUP(Table1_1[[#This Row],[CAS_rn]],[1]analyte_order!$C:$C,[1]analyte_order!$E:$E)</f>
        <v>22</v>
      </c>
      <c r="L9003" s="3">
        <v>0.1055</v>
      </c>
    </row>
    <row r="9004" spans="1:12" x14ac:dyDescent="0.3">
      <c r="A9004" s="2" t="s">
        <v>369</v>
      </c>
      <c r="B9004" s="1">
        <f>_xlfn.XLOOKUP(Table1_1[[#This Row],[SampleID]],'[2]Prey Items'!$B$2:$B$78,'[2]Prey Items'!$F$2:$F$78)</f>
        <v>44427</v>
      </c>
      <c r="C9004" s="1" t="str">
        <f t="shared" si="141"/>
        <v>21231</v>
      </c>
      <c r="D9004" t="s">
        <v>324</v>
      </c>
      <c r="E9004" t="s">
        <v>325</v>
      </c>
      <c r="F9004" t="s">
        <v>326</v>
      </c>
      <c r="I9004" s="2" t="s">
        <v>18</v>
      </c>
      <c r="J9004" s="2" t="str">
        <f>_xlfn.XLOOKUP(Table1_1[[#This Row],[Analyte]],[1]analyte_order!$B:$B,[1]analyte_order!$C:$C)</f>
        <v>27619-97-2</v>
      </c>
      <c r="K9004" s="2">
        <f>_xlfn.XLOOKUP(Table1_1[[#This Row],[CAS_rn]],[1]analyte_order!$C:$C,[1]analyte_order!$E:$E)</f>
        <v>23</v>
      </c>
      <c r="L9004" s="3">
        <v>4.2200000000000001E-2</v>
      </c>
    </row>
    <row r="9005" spans="1:12" x14ac:dyDescent="0.3">
      <c r="A9005" s="2" t="s">
        <v>369</v>
      </c>
      <c r="B9005" s="1">
        <f>_xlfn.XLOOKUP(Table1_1[[#This Row],[SampleID]],'[2]Prey Items'!$B$2:$B$78,'[2]Prey Items'!$F$2:$F$78)</f>
        <v>44427</v>
      </c>
      <c r="C9005" s="1" t="str">
        <f t="shared" si="141"/>
        <v>21231</v>
      </c>
      <c r="D9005" t="s">
        <v>324</v>
      </c>
      <c r="E9005" t="s">
        <v>325</v>
      </c>
      <c r="F9005" t="s">
        <v>326</v>
      </c>
      <c r="I9005" s="2" t="s">
        <v>29</v>
      </c>
      <c r="J9005" s="2" t="str">
        <f>_xlfn.XLOOKUP(Table1_1[[#This Row],[Analyte]],[1]analyte_order!$B:$B,[1]analyte_order!$C:$C)</f>
        <v>39108-34-4</v>
      </c>
      <c r="K9005" s="2">
        <f>_xlfn.XLOOKUP(Table1_1[[#This Row],[CAS_rn]],[1]analyte_order!$C:$C,[1]analyte_order!$E:$E)</f>
        <v>24</v>
      </c>
      <c r="L9005" s="3">
        <v>2.44</v>
      </c>
    </row>
    <row r="9006" spans="1:12" x14ac:dyDescent="0.3">
      <c r="A9006" s="2" t="s">
        <v>369</v>
      </c>
      <c r="B9006" s="1">
        <f>_xlfn.XLOOKUP(Table1_1[[#This Row],[SampleID]],'[2]Prey Items'!$B$2:$B$78,'[2]Prey Items'!$F$2:$F$78)</f>
        <v>44427</v>
      </c>
      <c r="C9006" s="1" t="str">
        <f t="shared" si="141"/>
        <v>21231</v>
      </c>
      <c r="D9006" t="s">
        <v>324</v>
      </c>
      <c r="E9006" t="s">
        <v>325</v>
      </c>
      <c r="F9006" t="s">
        <v>326</v>
      </c>
      <c r="I9006" s="2" t="s">
        <v>30</v>
      </c>
      <c r="J9006" s="2" t="str">
        <f>_xlfn.XLOOKUP(Table1_1[[#This Row],[Analyte]],[1]analyte_order!$B:$B,[1]analyte_order!$C:$C)</f>
        <v>120226-60-0</v>
      </c>
      <c r="K9006" s="2">
        <f>_xlfn.XLOOKUP(Table1_1[[#This Row],[CAS_rn]],[1]analyte_order!$C:$C,[1]analyte_order!$E:$E)</f>
        <v>25</v>
      </c>
      <c r="L9006" s="3">
        <v>1.01</v>
      </c>
    </row>
    <row r="9007" spans="1:12" x14ac:dyDescent="0.3">
      <c r="A9007" s="2" t="s">
        <v>369</v>
      </c>
      <c r="B9007" s="1">
        <f>_xlfn.XLOOKUP(Table1_1[[#This Row],[SampleID]],'[2]Prey Items'!$B$2:$B$78,'[2]Prey Items'!$F$2:$F$78)</f>
        <v>44427</v>
      </c>
      <c r="C9007" s="1" t="str">
        <f t="shared" si="141"/>
        <v>21231</v>
      </c>
      <c r="D9007" t="s">
        <v>324</v>
      </c>
      <c r="E9007" t="s">
        <v>325</v>
      </c>
      <c r="F9007" t="s">
        <v>326</v>
      </c>
      <c r="I9007" s="2" t="s">
        <v>41</v>
      </c>
      <c r="J9007" s="2" t="str">
        <f>_xlfn.XLOOKUP(Table1_1[[#This Row],[Analyte]],[1]analyte_order!$B:$B,[1]analyte_order!$C:$C)</f>
        <v>356-02-5</v>
      </c>
      <c r="K9007" s="2">
        <f>_xlfn.XLOOKUP(Table1_1[[#This Row],[CAS_rn]],[1]analyte_order!$C:$C,[1]analyte_order!$E:$E)</f>
        <v>38</v>
      </c>
      <c r="L9007" s="3">
        <v>0.42199999999999999</v>
      </c>
    </row>
    <row r="9008" spans="1:12" x14ac:dyDescent="0.3">
      <c r="A9008" s="2" t="s">
        <v>369</v>
      </c>
      <c r="B9008" s="1">
        <f>_xlfn.XLOOKUP(Table1_1[[#This Row],[SampleID]],'[2]Prey Items'!$B$2:$B$78,'[2]Prey Items'!$F$2:$F$78)</f>
        <v>44427</v>
      </c>
      <c r="C9008" s="1" t="str">
        <f t="shared" si="141"/>
        <v>21231</v>
      </c>
      <c r="D9008" t="s">
        <v>324</v>
      </c>
      <c r="E9008" t="s">
        <v>325</v>
      </c>
      <c r="F9008" t="s">
        <v>326</v>
      </c>
      <c r="I9008" s="2" t="s">
        <v>42</v>
      </c>
      <c r="J9008" s="2" t="str">
        <f>_xlfn.XLOOKUP(Table1_1[[#This Row],[Analyte]],[1]analyte_order!$B:$B,[1]analyte_order!$C:$C)</f>
        <v>914637-49-3</v>
      </c>
      <c r="K9008" s="2">
        <f>_xlfn.XLOOKUP(Table1_1[[#This Row],[CAS_rn]],[1]analyte_order!$C:$C,[1]analyte_order!$E:$E)</f>
        <v>39</v>
      </c>
      <c r="L9008" s="3">
        <v>1</v>
      </c>
    </row>
    <row r="9009" spans="1:12" x14ac:dyDescent="0.3">
      <c r="A9009" s="2" t="s">
        <v>369</v>
      </c>
      <c r="B9009" s="1">
        <f>_xlfn.XLOOKUP(Table1_1[[#This Row],[SampleID]],'[2]Prey Items'!$B$2:$B$78,'[2]Prey Items'!$F$2:$F$78)</f>
        <v>44427</v>
      </c>
      <c r="C9009" s="1" t="str">
        <f t="shared" si="141"/>
        <v>21231</v>
      </c>
      <c r="D9009" t="s">
        <v>324</v>
      </c>
      <c r="E9009" t="s">
        <v>325</v>
      </c>
      <c r="F9009" t="s">
        <v>326</v>
      </c>
      <c r="I9009" s="2" t="s">
        <v>43</v>
      </c>
      <c r="J9009" s="2" t="str">
        <f>_xlfn.XLOOKUP(Table1_1[[#This Row],[Analyte]],[1]analyte_order!$B:$B,[1]analyte_order!$C:$C)</f>
        <v>812-70-4</v>
      </c>
      <c r="K9009" s="2">
        <f>_xlfn.XLOOKUP(Table1_1[[#This Row],[CAS_rn]],[1]analyte_order!$C:$C,[1]analyte_order!$E:$E)</f>
        <v>40</v>
      </c>
      <c r="L9009" s="3">
        <v>4.2200000000000001E-2</v>
      </c>
    </row>
    <row r="9010" spans="1:12" x14ac:dyDescent="0.3">
      <c r="A9010" s="2" t="s">
        <v>369</v>
      </c>
      <c r="B9010" s="1">
        <f>_xlfn.XLOOKUP(Table1_1[[#This Row],[SampleID]],'[2]Prey Items'!$B$2:$B$78,'[2]Prey Items'!$F$2:$F$78)</f>
        <v>44427</v>
      </c>
      <c r="C9010" s="1" t="str">
        <f t="shared" si="141"/>
        <v>21231</v>
      </c>
      <c r="D9010" t="s">
        <v>324</v>
      </c>
      <c r="E9010" t="s">
        <v>325</v>
      </c>
      <c r="F9010" t="s">
        <v>326</v>
      </c>
      <c r="I9010" s="2" t="s">
        <v>44</v>
      </c>
      <c r="J9010" s="2" t="str">
        <f>_xlfn.XLOOKUP(Table1_1[[#This Row],[Analyte]],[1]analyte_order!$B:$B,[1]analyte_order!$C:$C)</f>
        <v>53826-12-3</v>
      </c>
      <c r="K9010" s="2">
        <f>_xlfn.XLOOKUP(Table1_1[[#This Row],[CAS_rn]],[1]analyte_order!$C:$C,[1]analyte_order!$E:$E)</f>
        <v>41</v>
      </c>
      <c r="L9010" s="3">
        <v>0.1055</v>
      </c>
    </row>
    <row r="9011" spans="1:12" x14ac:dyDescent="0.3">
      <c r="A9011" s="2" t="s">
        <v>369</v>
      </c>
      <c r="B9011" s="1">
        <f>_xlfn.XLOOKUP(Table1_1[[#This Row],[SampleID]],'[2]Prey Items'!$B$2:$B$78,'[2]Prey Items'!$F$2:$F$78)</f>
        <v>44427</v>
      </c>
      <c r="C9011" s="1" t="str">
        <f t="shared" si="141"/>
        <v>21231</v>
      </c>
      <c r="D9011" t="s">
        <v>324</v>
      </c>
      <c r="E9011" t="s">
        <v>325</v>
      </c>
      <c r="F9011" t="s">
        <v>326</v>
      </c>
      <c r="I9011" s="2" t="s">
        <v>45</v>
      </c>
      <c r="J9011" s="2" t="str">
        <f>_xlfn.XLOOKUP(Table1_1[[#This Row],[Analyte]],[1]analyte_order!$B:$B,[1]analyte_order!$C:$C)</f>
        <v>27854-31-5</v>
      </c>
      <c r="K9011" s="2">
        <f>_xlfn.XLOOKUP(Table1_1[[#This Row],[CAS_rn]],[1]analyte_order!$C:$C,[1]analyte_order!$E:$E)</f>
        <v>42</v>
      </c>
      <c r="L9011" s="3">
        <v>0.1055</v>
      </c>
    </row>
    <row r="9012" spans="1:12" x14ac:dyDescent="0.3">
      <c r="A9012" s="2" t="s">
        <v>369</v>
      </c>
      <c r="B9012" s="1">
        <f>_xlfn.XLOOKUP(Table1_1[[#This Row],[SampleID]],'[2]Prey Items'!$B$2:$B$78,'[2]Prey Items'!$F$2:$F$78)</f>
        <v>44427</v>
      </c>
      <c r="C9012" s="1" t="str">
        <f t="shared" si="141"/>
        <v>21231</v>
      </c>
      <c r="D9012" t="s">
        <v>324</v>
      </c>
      <c r="E9012" t="s">
        <v>325</v>
      </c>
      <c r="F9012" t="s">
        <v>326</v>
      </c>
      <c r="I9012" s="2" t="s">
        <v>46</v>
      </c>
      <c r="J9012" s="2" t="str">
        <f>_xlfn.XLOOKUP(Table1_1[[#This Row],[Analyte]],[1]analyte_order!$B:$B,[1]analyte_order!$C:$C)</f>
        <v>53826-13-4</v>
      </c>
      <c r="K9012" s="2">
        <f>_xlfn.XLOOKUP(Table1_1[[#This Row],[CAS_rn]],[1]analyte_order!$C:$C,[1]analyte_order!$E:$E)</f>
        <v>43</v>
      </c>
      <c r="L9012" s="3">
        <v>0.1055</v>
      </c>
    </row>
    <row r="9013" spans="1:12" x14ac:dyDescent="0.3">
      <c r="A9013" s="2" t="s">
        <v>369</v>
      </c>
      <c r="B9013" s="1">
        <f>_xlfn.XLOOKUP(Table1_1[[#This Row],[SampleID]],'[2]Prey Items'!$B$2:$B$78,'[2]Prey Items'!$F$2:$F$78)</f>
        <v>44427</v>
      </c>
      <c r="C9013" s="1" t="str">
        <f t="shared" si="141"/>
        <v>21231</v>
      </c>
      <c r="D9013" t="s">
        <v>324</v>
      </c>
      <c r="E9013" t="s">
        <v>325</v>
      </c>
      <c r="F9013" t="s">
        <v>326</v>
      </c>
      <c r="I9013" s="2" t="s">
        <v>47</v>
      </c>
      <c r="J9013" s="2" t="str">
        <f>_xlfn.XLOOKUP(Table1_1[[#This Row],[Analyte]],[1]analyte_order!$B:$B,[1]analyte_order!$C:$C)</f>
        <v>161094-75-3</v>
      </c>
      <c r="K9013" s="2">
        <f>_xlfn.XLOOKUP(Table1_1[[#This Row],[CAS_rn]],[1]analyte_order!$C:$C,[1]analyte_order!$E:$E)</f>
        <v>44</v>
      </c>
      <c r="L9013" s="3">
        <v>4.2200000000000001E-2</v>
      </c>
    </row>
    <row r="9014" spans="1:12" x14ac:dyDescent="0.3">
      <c r="A9014" s="2" t="s">
        <v>369</v>
      </c>
      <c r="B9014" s="1">
        <f>_xlfn.XLOOKUP(Table1_1[[#This Row],[SampleID]],'[2]Prey Items'!$B$2:$B$78,'[2]Prey Items'!$F$2:$F$78)</f>
        <v>44427</v>
      </c>
      <c r="C9014" s="1" t="str">
        <f t="shared" si="141"/>
        <v>21231</v>
      </c>
      <c r="D9014" t="s">
        <v>324</v>
      </c>
      <c r="E9014" t="s">
        <v>325</v>
      </c>
      <c r="F9014" t="s">
        <v>326</v>
      </c>
      <c r="I9014" s="2" t="s">
        <v>48</v>
      </c>
      <c r="J9014" s="2" t="str">
        <f>_xlfn.XLOOKUP(Table1_1[[#This Row],[Analyte]],[1]analyte_order!$B:$B,[1]analyte_order!$C:$C)</f>
        <v>70887-84-2</v>
      </c>
      <c r="K9014" s="2">
        <f>_xlfn.XLOOKUP(Table1_1[[#This Row],[CAS_rn]],[1]analyte_order!$C:$C,[1]analyte_order!$E:$E)</f>
        <v>45</v>
      </c>
      <c r="L9014" s="3">
        <v>4.2200000000000001E-2</v>
      </c>
    </row>
    <row r="9015" spans="1:12" x14ac:dyDescent="0.3">
      <c r="A9015" s="2" t="s">
        <v>369</v>
      </c>
      <c r="B9015" s="1">
        <f>_xlfn.XLOOKUP(Table1_1[[#This Row],[SampleID]],'[2]Prey Items'!$B$2:$B$78,'[2]Prey Items'!$F$2:$F$78)</f>
        <v>44427</v>
      </c>
      <c r="C9015" s="1" t="str">
        <f t="shared" si="141"/>
        <v>21231</v>
      </c>
      <c r="D9015" t="s">
        <v>324</v>
      </c>
      <c r="E9015" t="s">
        <v>325</v>
      </c>
      <c r="F9015" t="s">
        <v>326</v>
      </c>
      <c r="I9015" s="2" t="s">
        <v>38</v>
      </c>
      <c r="J9015" s="2" t="str">
        <f>_xlfn.XLOOKUP(Table1_1[[#This Row],[Analyte]],[1]analyte_order!$B:$B,[1]analyte_order!$C:$C)</f>
        <v>919005-14-4</v>
      </c>
      <c r="K9015" s="2">
        <f>_xlfn.XLOOKUP(Table1_1[[#This Row],[CAS_rn]],[1]analyte_order!$C:$C,[1]analyte_order!$E:$E)</f>
        <v>35</v>
      </c>
      <c r="L9015" s="3">
        <v>8.4500000000000006E-2</v>
      </c>
    </row>
    <row r="9016" spans="1:12" x14ac:dyDescent="0.3">
      <c r="A9016" s="2" t="s">
        <v>369</v>
      </c>
      <c r="B9016" s="1">
        <f>_xlfn.XLOOKUP(Table1_1[[#This Row],[SampleID]],'[2]Prey Items'!$B$2:$B$78,'[2]Prey Items'!$F$2:$F$78)</f>
        <v>44427</v>
      </c>
      <c r="C9016" s="1" t="str">
        <f t="shared" si="141"/>
        <v>21231</v>
      </c>
      <c r="D9016" t="s">
        <v>324</v>
      </c>
      <c r="E9016" t="s">
        <v>325</v>
      </c>
      <c r="F9016" t="s">
        <v>326</v>
      </c>
      <c r="I9016" s="2" t="s">
        <v>39</v>
      </c>
      <c r="J9016" s="2" t="str">
        <f>_xlfn.XLOOKUP(Table1_1[[#This Row],[Analyte]],[1]analyte_order!$B:$B,[1]analyte_order!$C:$C)</f>
        <v>756426-58-1</v>
      </c>
      <c r="K9016" s="2">
        <f>_xlfn.XLOOKUP(Table1_1[[#This Row],[CAS_rn]],[1]analyte_order!$C:$C,[1]analyte_order!$E:$E)</f>
        <v>36</v>
      </c>
      <c r="L9016" s="3">
        <v>4.2200000000000001E-2</v>
      </c>
    </row>
    <row r="9017" spans="1:12" x14ac:dyDescent="0.3">
      <c r="A9017" s="2" t="s">
        <v>369</v>
      </c>
      <c r="B9017" s="1">
        <f>_xlfn.XLOOKUP(Table1_1[[#This Row],[SampleID]],'[2]Prey Items'!$B$2:$B$78,'[2]Prey Items'!$F$2:$F$78)</f>
        <v>44427</v>
      </c>
      <c r="C9017" s="1" t="str">
        <f t="shared" si="141"/>
        <v>21231</v>
      </c>
      <c r="D9017" t="s">
        <v>324</v>
      </c>
      <c r="E9017" t="s">
        <v>325</v>
      </c>
      <c r="F9017" t="s">
        <v>326</v>
      </c>
      <c r="I9017" s="2" t="s">
        <v>389</v>
      </c>
      <c r="J9017" s="2" t="str">
        <f>_xlfn.XLOOKUP(Table1_1[[#This Row],[Analyte]],[1]analyte_order!$B:$B,[1]analyte_order!$C:$C)</f>
        <v>763051-92-9</v>
      </c>
      <c r="K9017" s="2">
        <f>_xlfn.XLOOKUP(Table1_1[[#This Row],[CAS_rn]],[1]analyte_order!$C:$C,[1]analyte_order!$E:$E)</f>
        <v>37</v>
      </c>
      <c r="L9017" s="3">
        <v>4.2200000000000001E-2</v>
      </c>
    </row>
    <row r="9018" spans="1:12" x14ac:dyDescent="0.3">
      <c r="A9018" s="2" t="s">
        <v>369</v>
      </c>
      <c r="B9018" s="1">
        <f>_xlfn.XLOOKUP(Table1_1[[#This Row],[SampleID]],'[2]Prey Items'!$B$2:$B$78,'[2]Prey Items'!$F$2:$F$78)</f>
        <v>44427</v>
      </c>
      <c r="C9018" s="1" t="str">
        <f t="shared" si="141"/>
        <v>21231</v>
      </c>
      <c r="D9018" t="s">
        <v>324</v>
      </c>
      <c r="E9018" t="s">
        <v>325</v>
      </c>
      <c r="F9018" t="s">
        <v>326</v>
      </c>
      <c r="I9018" s="2" t="s">
        <v>37</v>
      </c>
      <c r="J9018" s="2" t="str">
        <f>_xlfn.XLOOKUP(Table1_1[[#This Row],[Analyte]],[1]analyte_order!$B:$B,[1]analyte_order!$C:$C)</f>
        <v>13252-13-6</v>
      </c>
      <c r="K9018" s="2">
        <f>_xlfn.XLOOKUP(Table1_1[[#This Row],[CAS_rn]],[1]analyte_order!$C:$C,[1]analyte_order!$E:$E)</f>
        <v>34</v>
      </c>
      <c r="L9018" s="3">
        <v>4.2200000000000001E-2</v>
      </c>
    </row>
    <row r="9019" spans="1:12" x14ac:dyDescent="0.3">
      <c r="A9019" s="2" t="s">
        <v>369</v>
      </c>
      <c r="B9019" s="1">
        <f>_xlfn.XLOOKUP(Table1_1[[#This Row],[SampleID]],'[2]Prey Items'!$B$2:$B$78,'[2]Prey Items'!$F$2:$F$78)</f>
        <v>44427</v>
      </c>
      <c r="C9019" s="1" t="str">
        <f t="shared" si="141"/>
        <v>21231</v>
      </c>
      <c r="D9019" t="s">
        <v>324</v>
      </c>
      <c r="E9019" t="s">
        <v>325</v>
      </c>
      <c r="F9019" t="s">
        <v>326</v>
      </c>
      <c r="I9019" s="2" t="s">
        <v>49</v>
      </c>
      <c r="J9019" s="2" t="str">
        <f>_xlfn.XLOOKUP(Table1_1[[#This Row],[Analyte]],[1]analyte_order!$B:$B,[1]analyte_order!$C:$C)</f>
        <v>57677-95-9</v>
      </c>
      <c r="K9019" s="2">
        <f>_xlfn.XLOOKUP(Table1_1[[#This Row],[CAS_rn]],[1]analyte_order!$C:$C,[1]analyte_order!$E:$E)</f>
        <v>46</v>
      </c>
      <c r="L9019" s="3">
        <v>0.1055</v>
      </c>
    </row>
    <row r="9020" spans="1:12" x14ac:dyDescent="0.3">
      <c r="A9020" s="2" t="s">
        <v>369</v>
      </c>
      <c r="B9020" s="1">
        <f>_xlfn.XLOOKUP(Table1_1[[#This Row],[SampleID]],'[2]Prey Items'!$B$2:$B$78,'[2]Prey Items'!$F$2:$F$78)</f>
        <v>44427</v>
      </c>
      <c r="C9020" s="1" t="str">
        <f t="shared" si="141"/>
        <v>21231</v>
      </c>
      <c r="D9020" t="s">
        <v>324</v>
      </c>
      <c r="E9020" t="s">
        <v>325</v>
      </c>
      <c r="F9020" t="s">
        <v>326</v>
      </c>
      <c r="I9020" s="2" t="s">
        <v>55</v>
      </c>
      <c r="J9020" s="2" t="str">
        <f>_xlfn.XLOOKUP(Table1_1[[#This Row],[Analyte]],[1]analyte_order!$B:$B,[1]analyte_order!$C:$C)</f>
        <v>678-41-1</v>
      </c>
      <c r="K9020" s="2">
        <f>_xlfn.XLOOKUP(Table1_1[[#This Row],[CAS_rn]],[1]analyte_order!$C:$C,[1]analyte_order!$E:$E)</f>
        <v>56</v>
      </c>
      <c r="L9020" s="3">
        <v>8.4500000000000006E-2</v>
      </c>
    </row>
    <row r="9021" spans="1:12" x14ac:dyDescent="0.3">
      <c r="A9021" s="2" t="s">
        <v>369</v>
      </c>
      <c r="B9021" s="1">
        <f>_xlfn.XLOOKUP(Table1_1[[#This Row],[SampleID]],'[2]Prey Items'!$B$2:$B$78,'[2]Prey Items'!$F$2:$F$78)</f>
        <v>44427</v>
      </c>
      <c r="C9021" s="1" t="str">
        <f t="shared" si="141"/>
        <v>21231</v>
      </c>
      <c r="D9021" t="s">
        <v>324</v>
      </c>
      <c r="E9021" t="s">
        <v>325</v>
      </c>
      <c r="F9021" t="s">
        <v>326</v>
      </c>
      <c r="I9021" s="2" t="s">
        <v>56</v>
      </c>
      <c r="J9021" s="2" t="str">
        <f>_xlfn.XLOOKUP(Table1_1[[#This Row],[Analyte]],[1]analyte_order!$B:$B,[1]analyte_order!$C:$C)</f>
        <v>2965-52-8</v>
      </c>
      <c r="K9021" s="2">
        <f>_xlfn.XLOOKUP(Table1_1[[#This Row],[CAS_rn]],[1]analyte_order!$C:$C,[1]analyte_order!$E:$E)</f>
        <v>57</v>
      </c>
      <c r="L9021" s="3">
        <v>8.4500000000000006E-2</v>
      </c>
    </row>
    <row r="9022" spans="1:12" x14ac:dyDescent="0.3">
      <c r="A9022" s="2" t="s">
        <v>370</v>
      </c>
      <c r="B9022" s="1">
        <f>_xlfn.XLOOKUP(Table1_1[[#This Row],[SampleID]],'[2]Prey Items'!$B$2:$B$78,'[2]Prey Items'!$F$2:$F$78)</f>
        <v>44427</v>
      </c>
      <c r="C9022" s="1" t="str">
        <f t="shared" si="141"/>
        <v>21231</v>
      </c>
      <c r="D9022" t="s">
        <v>324</v>
      </c>
      <c r="E9022" t="s">
        <v>325</v>
      </c>
      <c r="F9022" t="s">
        <v>326</v>
      </c>
      <c r="I9022" s="2" t="s">
        <v>7</v>
      </c>
      <c r="J9022" s="2" t="str">
        <f>_xlfn.XLOOKUP(Table1_1[[#This Row],[Analyte]],[1]analyte_order!$B:$B,[1]analyte_order!$C:$C)</f>
        <v>375-22-4</v>
      </c>
      <c r="K9022" s="2">
        <f>_xlfn.XLOOKUP(Table1_1[[#This Row],[CAS_rn]],[1]analyte_order!$C:$C,[1]analyte_order!$E:$E)</f>
        <v>1</v>
      </c>
      <c r="L9022" s="3">
        <v>8.5999999999999993E-2</v>
      </c>
    </row>
    <row r="9023" spans="1:12" x14ac:dyDescent="0.3">
      <c r="A9023" s="2" t="s">
        <v>370</v>
      </c>
      <c r="B9023" s="1">
        <f>_xlfn.XLOOKUP(Table1_1[[#This Row],[SampleID]],'[2]Prey Items'!$B$2:$B$78,'[2]Prey Items'!$F$2:$F$78)</f>
        <v>44427</v>
      </c>
      <c r="C9023" s="1" t="str">
        <f t="shared" si="141"/>
        <v>21231</v>
      </c>
      <c r="D9023" t="s">
        <v>324</v>
      </c>
      <c r="E9023" t="s">
        <v>325</v>
      </c>
      <c r="F9023" t="s">
        <v>326</v>
      </c>
      <c r="I9023" s="2" t="s">
        <v>8</v>
      </c>
      <c r="J9023" s="2" t="str">
        <f>_xlfn.XLOOKUP(Table1_1[[#This Row],[Analyte]],[1]analyte_order!$B:$B,[1]analyte_order!$C:$C)</f>
        <v>2706-90-3</v>
      </c>
      <c r="K9023" s="2">
        <f>_xlfn.XLOOKUP(Table1_1[[#This Row],[CAS_rn]],[1]analyte_order!$C:$C,[1]analyte_order!$E:$E)</f>
        <v>2</v>
      </c>
      <c r="L9023" s="3">
        <v>4.3049999999999998E-2</v>
      </c>
    </row>
    <row r="9024" spans="1:12" x14ac:dyDescent="0.3">
      <c r="A9024" s="2" t="s">
        <v>370</v>
      </c>
      <c r="B9024" s="1">
        <f>_xlfn.XLOOKUP(Table1_1[[#This Row],[SampleID]],'[2]Prey Items'!$B$2:$B$78,'[2]Prey Items'!$F$2:$F$78)</f>
        <v>44427</v>
      </c>
      <c r="C9024" s="1" t="str">
        <f t="shared" si="141"/>
        <v>21231</v>
      </c>
      <c r="D9024" t="s">
        <v>324</v>
      </c>
      <c r="E9024" t="s">
        <v>325</v>
      </c>
      <c r="F9024" t="s">
        <v>326</v>
      </c>
      <c r="I9024" s="2" t="s">
        <v>9</v>
      </c>
      <c r="J9024" s="2" t="str">
        <f>_xlfn.XLOOKUP(Table1_1[[#This Row],[Analyte]],[1]analyte_order!$B:$B,[1]analyte_order!$C:$C)</f>
        <v>307-24-4</v>
      </c>
      <c r="K9024" s="2">
        <f>_xlfn.XLOOKUP(Table1_1[[#This Row],[CAS_rn]],[1]analyte_order!$C:$C,[1]analyte_order!$E:$E)</f>
        <v>3</v>
      </c>
      <c r="L9024" s="3">
        <v>4.3049999999999998E-2</v>
      </c>
    </row>
    <row r="9025" spans="1:12" x14ac:dyDescent="0.3">
      <c r="A9025" s="2" t="s">
        <v>370</v>
      </c>
      <c r="B9025" s="1">
        <f>_xlfn.XLOOKUP(Table1_1[[#This Row],[SampleID]],'[2]Prey Items'!$B$2:$B$78,'[2]Prey Items'!$F$2:$F$78)</f>
        <v>44427</v>
      </c>
      <c r="C9025" s="1" t="str">
        <f t="shared" si="141"/>
        <v>21231</v>
      </c>
      <c r="D9025" t="s">
        <v>324</v>
      </c>
      <c r="E9025" t="s">
        <v>325</v>
      </c>
      <c r="F9025" t="s">
        <v>326</v>
      </c>
      <c r="I9025" s="2" t="s">
        <v>10</v>
      </c>
      <c r="J9025" s="2" t="str">
        <f>_xlfn.XLOOKUP(Table1_1[[#This Row],[Analyte]],[1]analyte_order!$B:$B,[1]analyte_order!$C:$C)</f>
        <v>375-85-9</v>
      </c>
      <c r="K9025" s="2">
        <f>_xlfn.XLOOKUP(Table1_1[[#This Row],[CAS_rn]],[1]analyte_order!$C:$C,[1]analyte_order!$E:$E)</f>
        <v>4</v>
      </c>
      <c r="L9025" s="3">
        <v>4.3049999999999998E-2</v>
      </c>
    </row>
    <row r="9026" spans="1:12" x14ac:dyDescent="0.3">
      <c r="A9026" s="2" t="s">
        <v>370</v>
      </c>
      <c r="B9026" s="1">
        <f>_xlfn.XLOOKUP(Table1_1[[#This Row],[SampleID]],'[2]Prey Items'!$B$2:$B$78,'[2]Prey Items'!$F$2:$F$78)</f>
        <v>44427</v>
      </c>
      <c r="C9026" s="1" t="str">
        <f t="shared" si="141"/>
        <v>21231</v>
      </c>
      <c r="D9026" t="s">
        <v>324</v>
      </c>
      <c r="E9026" t="s">
        <v>325</v>
      </c>
      <c r="F9026" t="s">
        <v>326</v>
      </c>
      <c r="I9026" s="2" t="s">
        <v>11</v>
      </c>
      <c r="J9026" s="2" t="str">
        <f>_xlfn.XLOOKUP(Table1_1[[#This Row],[Analyte]],[1]analyte_order!$B:$B,[1]analyte_order!$C:$C)</f>
        <v>335-67-1</v>
      </c>
      <c r="K9026" s="2">
        <f>_xlfn.XLOOKUP(Table1_1[[#This Row],[CAS_rn]],[1]analyte_order!$C:$C,[1]analyte_order!$E:$E)</f>
        <v>5</v>
      </c>
      <c r="L9026" s="3">
        <v>4.3049999999999998E-2</v>
      </c>
    </row>
    <row r="9027" spans="1:12" x14ac:dyDescent="0.3">
      <c r="A9027" s="2" t="s">
        <v>370</v>
      </c>
      <c r="B9027" s="1">
        <f>_xlfn.XLOOKUP(Table1_1[[#This Row],[SampleID]],'[2]Prey Items'!$B$2:$B$78,'[2]Prey Items'!$F$2:$F$78)</f>
        <v>44427</v>
      </c>
      <c r="C9027" s="1" t="str">
        <f t="shared" si="141"/>
        <v>21231</v>
      </c>
      <c r="D9027" t="s">
        <v>324</v>
      </c>
      <c r="E9027" t="s">
        <v>325</v>
      </c>
      <c r="F9027" t="s">
        <v>326</v>
      </c>
      <c r="I9027" s="2" t="s">
        <v>12</v>
      </c>
      <c r="J9027" s="2" t="str">
        <f>_xlfn.XLOOKUP(Table1_1[[#This Row],[Analyte]],[1]analyte_order!$B:$B,[1]analyte_order!$C:$C)</f>
        <v>375-95-1</v>
      </c>
      <c r="K9027" s="2">
        <f>_xlfn.XLOOKUP(Table1_1[[#This Row],[CAS_rn]],[1]analyte_order!$C:$C,[1]analyte_order!$E:$E)</f>
        <v>6</v>
      </c>
      <c r="L9027" s="3">
        <v>8.5999999999999993E-2</v>
      </c>
    </row>
    <row r="9028" spans="1:12" x14ac:dyDescent="0.3">
      <c r="A9028" s="2" t="s">
        <v>370</v>
      </c>
      <c r="B9028" s="1">
        <f>_xlfn.XLOOKUP(Table1_1[[#This Row],[SampleID]],'[2]Prey Items'!$B$2:$B$78,'[2]Prey Items'!$F$2:$F$78)</f>
        <v>44427</v>
      </c>
      <c r="C9028" s="1" t="str">
        <f t="shared" si="141"/>
        <v>21231</v>
      </c>
      <c r="D9028" t="s">
        <v>324</v>
      </c>
      <c r="E9028" t="s">
        <v>325</v>
      </c>
      <c r="F9028" t="s">
        <v>326</v>
      </c>
      <c r="I9028" s="2" t="s">
        <v>19</v>
      </c>
      <c r="J9028" s="2" t="str">
        <f>_xlfn.XLOOKUP(Table1_1[[#This Row],[Analyte]],[1]analyte_order!$B:$B,[1]analyte_order!$C:$C)</f>
        <v>335-76-2</v>
      </c>
      <c r="K9028" s="2">
        <f>_xlfn.XLOOKUP(Table1_1[[#This Row],[CAS_rn]],[1]analyte_order!$C:$C,[1]analyte_order!$E:$E)</f>
        <v>7</v>
      </c>
      <c r="L9028" s="3">
        <v>2.15</v>
      </c>
    </row>
    <row r="9029" spans="1:12" x14ac:dyDescent="0.3">
      <c r="A9029" s="2" t="s">
        <v>370</v>
      </c>
      <c r="B9029" s="1">
        <f>_xlfn.XLOOKUP(Table1_1[[#This Row],[SampleID]],'[2]Prey Items'!$B$2:$B$78,'[2]Prey Items'!$F$2:$F$78)</f>
        <v>44427</v>
      </c>
      <c r="C9029" s="1" t="str">
        <f t="shared" si="141"/>
        <v>21231</v>
      </c>
      <c r="D9029" t="s">
        <v>324</v>
      </c>
      <c r="E9029" t="s">
        <v>325</v>
      </c>
      <c r="F9029" t="s">
        <v>326</v>
      </c>
      <c r="I9029" s="2" t="s">
        <v>20</v>
      </c>
      <c r="J9029" s="2" t="str">
        <f>_xlfn.XLOOKUP(Table1_1[[#This Row],[Analyte]],[1]analyte_order!$B:$B,[1]analyte_order!$C:$C)</f>
        <v>2058-94-8</v>
      </c>
      <c r="K9029" s="2">
        <f>_xlfn.XLOOKUP(Table1_1[[#This Row],[CAS_rn]],[1]analyte_order!$C:$C,[1]analyte_order!$E:$E)</f>
        <v>8</v>
      </c>
      <c r="L9029" s="3">
        <v>5.69</v>
      </c>
    </row>
    <row r="9030" spans="1:12" x14ac:dyDescent="0.3">
      <c r="A9030" s="2" t="s">
        <v>370</v>
      </c>
      <c r="B9030" s="1">
        <f>_xlfn.XLOOKUP(Table1_1[[#This Row],[SampleID]],'[2]Prey Items'!$B$2:$B$78,'[2]Prey Items'!$F$2:$F$78)</f>
        <v>44427</v>
      </c>
      <c r="C9030" s="1" t="str">
        <f t="shared" si="141"/>
        <v>21231</v>
      </c>
      <c r="D9030" t="s">
        <v>324</v>
      </c>
      <c r="E9030" t="s">
        <v>325</v>
      </c>
      <c r="F9030" t="s">
        <v>326</v>
      </c>
      <c r="I9030" s="2" t="s">
        <v>21</v>
      </c>
      <c r="J9030" s="2" t="str">
        <f>_xlfn.XLOOKUP(Table1_1[[#This Row],[Analyte]],[1]analyte_order!$B:$B,[1]analyte_order!$C:$C)</f>
        <v>307-55-1</v>
      </c>
      <c r="K9030" s="2">
        <f>_xlfn.XLOOKUP(Table1_1[[#This Row],[CAS_rn]],[1]analyte_order!$C:$C,[1]analyte_order!$E:$E)</f>
        <v>9</v>
      </c>
      <c r="L9030" s="3">
        <v>8.61</v>
      </c>
    </row>
    <row r="9031" spans="1:12" x14ac:dyDescent="0.3">
      <c r="A9031" s="2" t="s">
        <v>370</v>
      </c>
      <c r="B9031" s="1">
        <f>_xlfn.XLOOKUP(Table1_1[[#This Row],[SampleID]],'[2]Prey Items'!$B$2:$B$78,'[2]Prey Items'!$F$2:$F$78)</f>
        <v>44427</v>
      </c>
      <c r="C9031" s="1" t="str">
        <f t="shared" si="141"/>
        <v>21231</v>
      </c>
      <c r="D9031" t="s">
        <v>324</v>
      </c>
      <c r="E9031" t="s">
        <v>325</v>
      </c>
      <c r="F9031" t="s">
        <v>326</v>
      </c>
      <c r="I9031" s="2" t="s">
        <v>22</v>
      </c>
      <c r="J9031" s="2" t="str">
        <f>_xlfn.XLOOKUP(Table1_1[[#This Row],[Analyte]],[1]analyte_order!$B:$B,[1]analyte_order!$C:$C)</f>
        <v>72629-94-8</v>
      </c>
      <c r="K9031" s="2">
        <f>_xlfn.XLOOKUP(Table1_1[[#This Row],[CAS_rn]],[1]analyte_order!$C:$C,[1]analyte_order!$E:$E)</f>
        <v>10</v>
      </c>
      <c r="L9031" s="3">
        <v>3.93</v>
      </c>
    </row>
    <row r="9032" spans="1:12" x14ac:dyDescent="0.3">
      <c r="A9032" s="2" t="s">
        <v>370</v>
      </c>
      <c r="B9032" s="1">
        <f>_xlfn.XLOOKUP(Table1_1[[#This Row],[SampleID]],'[2]Prey Items'!$B$2:$B$78,'[2]Prey Items'!$F$2:$F$78)</f>
        <v>44427</v>
      </c>
      <c r="C9032" s="1" t="str">
        <f t="shared" si="141"/>
        <v>21231</v>
      </c>
      <c r="D9032" t="s">
        <v>324</v>
      </c>
      <c r="E9032" t="s">
        <v>325</v>
      </c>
      <c r="F9032" t="s">
        <v>326</v>
      </c>
      <c r="I9032" s="2" t="s">
        <v>23</v>
      </c>
      <c r="J9032" s="2" t="str">
        <f>_xlfn.XLOOKUP(Table1_1[[#This Row],[Analyte]],[1]analyte_order!$B:$B,[1]analyte_order!$C:$C)</f>
        <v>376-06-7</v>
      </c>
      <c r="K9032" s="2">
        <f>_xlfn.XLOOKUP(Table1_1[[#This Row],[CAS_rn]],[1]analyte_order!$C:$C,[1]analyte_order!$E:$E)</f>
        <v>11</v>
      </c>
      <c r="L9032" s="3">
        <v>3.85</v>
      </c>
    </row>
    <row r="9033" spans="1:12" x14ac:dyDescent="0.3">
      <c r="A9033" s="2" t="s">
        <v>370</v>
      </c>
      <c r="B9033" s="1">
        <f>_xlfn.XLOOKUP(Table1_1[[#This Row],[SampleID]],'[2]Prey Items'!$B$2:$B$78,'[2]Prey Items'!$F$2:$F$78)</f>
        <v>44427</v>
      </c>
      <c r="C9033" s="1" t="str">
        <f t="shared" si="141"/>
        <v>21231</v>
      </c>
      <c r="D9033" t="s">
        <v>324</v>
      </c>
      <c r="E9033" t="s">
        <v>325</v>
      </c>
      <c r="F9033" t="s">
        <v>326</v>
      </c>
      <c r="I9033" s="2" t="s">
        <v>24</v>
      </c>
      <c r="J9033" s="2" t="str">
        <f>_xlfn.XLOOKUP(Table1_1[[#This Row],[Analyte]],[1]analyte_order!$B:$B,[1]analyte_order!$C:$C)</f>
        <v>67905-19-5</v>
      </c>
      <c r="K9033" s="2">
        <f>_xlfn.XLOOKUP(Table1_1[[#This Row],[CAS_rn]],[1]analyte_order!$C:$C,[1]analyte_order!$E:$E)</f>
        <v>12</v>
      </c>
      <c r="L9033" s="3">
        <v>4.3049999999999998E-2</v>
      </c>
    </row>
    <row r="9034" spans="1:12" x14ac:dyDescent="0.3">
      <c r="A9034" s="2" t="s">
        <v>370</v>
      </c>
      <c r="B9034" s="1">
        <f>_xlfn.XLOOKUP(Table1_1[[#This Row],[SampleID]],'[2]Prey Items'!$B$2:$B$78,'[2]Prey Items'!$F$2:$F$78)</f>
        <v>44427</v>
      </c>
      <c r="C9034" s="1" t="str">
        <f t="shared" si="141"/>
        <v>21231</v>
      </c>
      <c r="D9034" t="s">
        <v>324</v>
      </c>
      <c r="E9034" t="s">
        <v>325</v>
      </c>
      <c r="F9034" t="s">
        <v>326</v>
      </c>
      <c r="I9034" s="2" t="s">
        <v>52</v>
      </c>
      <c r="J9034" s="2" t="str">
        <f>_xlfn.XLOOKUP(Table1_1[[#This Row],[Analyte]],[1]analyte_order!$B:$B,[1]analyte_order!$C:$C)</f>
        <v>423-41-6</v>
      </c>
      <c r="K9034" s="2">
        <f>_xlfn.XLOOKUP(Table1_1[[#This Row],[CAS_rn]],[1]analyte_order!$C:$C,[1]analyte_order!$E:$E)</f>
        <v>53</v>
      </c>
      <c r="L9034" s="3">
        <v>0.1075</v>
      </c>
    </row>
    <row r="9035" spans="1:12" x14ac:dyDescent="0.3">
      <c r="A9035" s="2" t="s">
        <v>370</v>
      </c>
      <c r="B9035" s="1">
        <f>_xlfn.XLOOKUP(Table1_1[[#This Row],[SampleID]],'[2]Prey Items'!$B$2:$B$78,'[2]Prey Items'!$F$2:$F$78)</f>
        <v>44427</v>
      </c>
      <c r="C9035" s="1" t="str">
        <f t="shared" si="141"/>
        <v>21231</v>
      </c>
      <c r="D9035" t="s">
        <v>324</v>
      </c>
      <c r="E9035" t="s">
        <v>325</v>
      </c>
      <c r="F9035" t="s">
        <v>326</v>
      </c>
      <c r="I9035" s="2" t="s">
        <v>13</v>
      </c>
      <c r="J9035" s="2" t="str">
        <f>_xlfn.XLOOKUP(Table1_1[[#This Row],[Analyte]],[1]analyte_order!$B:$B,[1]analyte_order!$C:$C)</f>
        <v>375-73-5</v>
      </c>
      <c r="K9035" s="2">
        <f>_xlfn.XLOOKUP(Table1_1[[#This Row],[CAS_rn]],[1]analyte_order!$C:$C,[1]analyte_order!$E:$E)</f>
        <v>14</v>
      </c>
      <c r="L9035" s="3">
        <v>4.3049999999999998E-2</v>
      </c>
    </row>
    <row r="9036" spans="1:12" x14ac:dyDescent="0.3">
      <c r="A9036" s="2" t="s">
        <v>370</v>
      </c>
      <c r="B9036" s="1">
        <f>_xlfn.XLOOKUP(Table1_1[[#This Row],[SampleID]],'[2]Prey Items'!$B$2:$B$78,'[2]Prey Items'!$F$2:$F$78)</f>
        <v>44427</v>
      </c>
      <c r="C9036" s="1" t="str">
        <f t="shared" ref="C9036:C9099" si="142">TEXT(B9036,"yy")&amp;TEXT((B9036-DATEVALUE("1/1/"&amp;TEXT(B9036,"yy"))+1),"000")</f>
        <v>21231</v>
      </c>
      <c r="D9036" t="s">
        <v>324</v>
      </c>
      <c r="E9036" t="s">
        <v>325</v>
      </c>
      <c r="F9036" t="s">
        <v>326</v>
      </c>
      <c r="I9036" s="2" t="s">
        <v>14</v>
      </c>
      <c r="J9036" s="2" t="str">
        <f>_xlfn.XLOOKUP(Table1_1[[#This Row],[Analyte]],[1]analyte_order!$B:$B,[1]analyte_order!$C:$C)</f>
        <v>2706-91-4</v>
      </c>
      <c r="K9036" s="2">
        <f>_xlfn.XLOOKUP(Table1_1[[#This Row],[CAS_rn]],[1]analyte_order!$C:$C,[1]analyte_order!$E:$E)</f>
        <v>15</v>
      </c>
      <c r="L9036" s="3">
        <v>0.2155</v>
      </c>
    </row>
    <row r="9037" spans="1:12" x14ac:dyDescent="0.3">
      <c r="A9037" s="2" t="s">
        <v>370</v>
      </c>
      <c r="B9037" s="1">
        <f>_xlfn.XLOOKUP(Table1_1[[#This Row],[SampleID]],'[2]Prey Items'!$B$2:$B$78,'[2]Prey Items'!$F$2:$F$78)</f>
        <v>44427</v>
      </c>
      <c r="C9037" s="1" t="str">
        <f t="shared" si="142"/>
        <v>21231</v>
      </c>
      <c r="D9037" t="s">
        <v>324</v>
      </c>
      <c r="E9037" t="s">
        <v>325</v>
      </c>
      <c r="F9037" t="s">
        <v>326</v>
      </c>
      <c r="I9037" s="2" t="s">
        <v>15</v>
      </c>
      <c r="J9037" s="2" t="str">
        <f>_xlfn.XLOOKUP(Table1_1[[#This Row],[Analyte]],[1]analyte_order!$B:$B,[1]analyte_order!$C:$C)</f>
        <v>355-46-4</v>
      </c>
      <c r="K9037" s="2">
        <f>_xlfn.XLOOKUP(Table1_1[[#This Row],[CAS_rn]],[1]analyte_order!$C:$C,[1]analyte_order!$E:$E)</f>
        <v>16</v>
      </c>
      <c r="L9037" s="3">
        <v>15.8</v>
      </c>
    </row>
    <row r="9038" spans="1:12" x14ac:dyDescent="0.3">
      <c r="A9038" s="2" t="s">
        <v>370</v>
      </c>
      <c r="B9038" s="1">
        <f>_xlfn.XLOOKUP(Table1_1[[#This Row],[SampleID]],'[2]Prey Items'!$B$2:$B$78,'[2]Prey Items'!$F$2:$F$78)</f>
        <v>44427</v>
      </c>
      <c r="C9038" s="1" t="str">
        <f t="shared" si="142"/>
        <v>21231</v>
      </c>
      <c r="D9038" t="s">
        <v>324</v>
      </c>
      <c r="E9038" t="s">
        <v>325</v>
      </c>
      <c r="F9038" t="s">
        <v>326</v>
      </c>
      <c r="I9038" s="2" t="s">
        <v>16</v>
      </c>
      <c r="J9038" s="2" t="str">
        <f>_xlfn.XLOOKUP(Table1_1[[#This Row],[Analyte]],[1]analyte_order!$B:$B,[1]analyte_order!$C:$C)</f>
        <v>375-92-8</v>
      </c>
      <c r="K9038" s="2">
        <f>_xlfn.XLOOKUP(Table1_1[[#This Row],[CAS_rn]],[1]analyte_order!$C:$C,[1]analyte_order!$E:$E)</f>
        <v>17</v>
      </c>
      <c r="L9038" s="3">
        <v>4.99</v>
      </c>
    </row>
    <row r="9039" spans="1:12" x14ac:dyDescent="0.3">
      <c r="A9039" s="2" t="s">
        <v>370</v>
      </c>
      <c r="B9039" s="1">
        <f>_xlfn.XLOOKUP(Table1_1[[#This Row],[SampleID]],'[2]Prey Items'!$B$2:$B$78,'[2]Prey Items'!$F$2:$F$78)</f>
        <v>44427</v>
      </c>
      <c r="C9039" s="1" t="str">
        <f t="shared" si="142"/>
        <v>21231</v>
      </c>
      <c r="D9039" t="s">
        <v>324</v>
      </c>
      <c r="E9039" t="s">
        <v>325</v>
      </c>
      <c r="F9039" t="s">
        <v>326</v>
      </c>
      <c r="I9039" s="2" t="s">
        <v>17</v>
      </c>
      <c r="J9039" s="2" t="str">
        <f>_xlfn.XLOOKUP(Table1_1[[#This Row],[Analyte]],[1]analyte_order!$B:$B,[1]analyte_order!$C:$C)</f>
        <v>1763-23-1</v>
      </c>
      <c r="K9039" s="2">
        <f>_xlfn.XLOOKUP(Table1_1[[#This Row],[CAS_rn]],[1]analyte_order!$C:$C,[1]analyte_order!$E:$E)</f>
        <v>18</v>
      </c>
      <c r="L9039" s="3">
        <v>1040</v>
      </c>
    </row>
    <row r="9040" spans="1:12" x14ac:dyDescent="0.3">
      <c r="A9040" s="2" t="s">
        <v>370</v>
      </c>
      <c r="B9040" s="1">
        <f>_xlfn.XLOOKUP(Table1_1[[#This Row],[SampleID]],'[2]Prey Items'!$B$2:$B$78,'[2]Prey Items'!$F$2:$F$78)</f>
        <v>44427</v>
      </c>
      <c r="C9040" s="1" t="str">
        <f t="shared" si="142"/>
        <v>21231</v>
      </c>
      <c r="D9040" t="s">
        <v>324</v>
      </c>
      <c r="E9040" t="s">
        <v>325</v>
      </c>
      <c r="F9040" t="s">
        <v>326</v>
      </c>
      <c r="I9040" s="2" t="s">
        <v>25</v>
      </c>
      <c r="J9040" s="2" t="str">
        <f>_xlfn.XLOOKUP(Table1_1[[#This Row],[Analyte]],[1]analyte_order!$B:$B,[1]analyte_order!$C:$C)</f>
        <v>68259-12-1</v>
      </c>
      <c r="K9040" s="2">
        <f>_xlfn.XLOOKUP(Table1_1[[#This Row],[CAS_rn]],[1]analyte_order!$C:$C,[1]analyte_order!$E:$E)</f>
        <v>19</v>
      </c>
      <c r="L9040" s="3">
        <v>16.2</v>
      </c>
    </row>
    <row r="9041" spans="1:12" x14ac:dyDescent="0.3">
      <c r="A9041" s="2" t="s">
        <v>370</v>
      </c>
      <c r="B9041" s="1">
        <f>_xlfn.XLOOKUP(Table1_1[[#This Row],[SampleID]],'[2]Prey Items'!$B$2:$B$78,'[2]Prey Items'!$F$2:$F$78)</f>
        <v>44427</v>
      </c>
      <c r="C9041" s="1" t="str">
        <f t="shared" si="142"/>
        <v>21231</v>
      </c>
      <c r="D9041" t="s">
        <v>324</v>
      </c>
      <c r="E9041" t="s">
        <v>325</v>
      </c>
      <c r="F9041" t="s">
        <v>326</v>
      </c>
      <c r="I9041" s="2" t="s">
        <v>26</v>
      </c>
      <c r="J9041" s="2" t="str">
        <f>_xlfn.XLOOKUP(Table1_1[[#This Row],[Analyte]],[1]analyte_order!$B:$B,[1]analyte_order!$C:$C)</f>
        <v>335-77-3</v>
      </c>
      <c r="K9041" s="2">
        <f>_xlfn.XLOOKUP(Table1_1[[#This Row],[CAS_rn]],[1]analyte_order!$C:$C,[1]analyte_order!$E:$E)</f>
        <v>20</v>
      </c>
      <c r="L9041" s="3">
        <v>16.100000000000001</v>
      </c>
    </row>
    <row r="9042" spans="1:12" x14ac:dyDescent="0.3">
      <c r="A9042" s="2" t="s">
        <v>370</v>
      </c>
      <c r="B9042" s="1">
        <f>_xlfn.XLOOKUP(Table1_1[[#This Row],[SampleID]],'[2]Prey Items'!$B$2:$B$78,'[2]Prey Items'!$F$2:$F$78)</f>
        <v>44427</v>
      </c>
      <c r="C9042" s="1" t="str">
        <f t="shared" si="142"/>
        <v>21231</v>
      </c>
      <c r="D9042" t="s">
        <v>324</v>
      </c>
      <c r="E9042" t="s">
        <v>325</v>
      </c>
      <c r="F9042" t="s">
        <v>326</v>
      </c>
      <c r="I9042" s="2" t="s">
        <v>27</v>
      </c>
      <c r="J9042" s="2" t="str">
        <f>_xlfn.XLOOKUP(Table1_1[[#This Row],[Analyte]],[1]analyte_order!$B:$B,[1]analyte_order!$C:$C)</f>
        <v>79780-39-5</v>
      </c>
      <c r="K9042" s="2">
        <f>_xlfn.XLOOKUP(Table1_1[[#This Row],[CAS_rn]],[1]analyte_order!$C:$C,[1]analyte_order!$E:$E)</f>
        <v>21</v>
      </c>
      <c r="L9042" s="3">
        <v>3.31</v>
      </c>
    </row>
    <row r="9043" spans="1:12" x14ac:dyDescent="0.3">
      <c r="A9043" s="2" t="s">
        <v>370</v>
      </c>
      <c r="B9043" s="1">
        <f>_xlfn.XLOOKUP(Table1_1[[#This Row],[SampleID]],'[2]Prey Items'!$B$2:$B$78,'[2]Prey Items'!$F$2:$F$78)</f>
        <v>44427</v>
      </c>
      <c r="C9043" s="1" t="str">
        <f t="shared" si="142"/>
        <v>21231</v>
      </c>
      <c r="D9043" t="s">
        <v>324</v>
      </c>
      <c r="E9043" t="s">
        <v>325</v>
      </c>
      <c r="F9043" t="s">
        <v>326</v>
      </c>
      <c r="I9043" s="2" t="s">
        <v>53</v>
      </c>
      <c r="J9043" s="2" t="str">
        <f>_xlfn.XLOOKUP(Table1_1[[#This Row],[Analyte]],[1]analyte_order!$B:$B,[1]analyte_order!$C:$C)</f>
        <v>777011-38-8</v>
      </c>
      <c r="K9043" s="2">
        <f>_xlfn.XLOOKUP(Table1_1[[#This Row],[CAS_rn]],[1]analyte_order!$C:$C,[1]analyte_order!$E:$E)</f>
        <v>54</v>
      </c>
      <c r="L9043" s="3">
        <v>3.58</v>
      </c>
    </row>
    <row r="9044" spans="1:12" x14ac:dyDescent="0.3">
      <c r="A9044" s="2" t="s">
        <v>370</v>
      </c>
      <c r="B9044" s="1">
        <f>_xlfn.XLOOKUP(Table1_1[[#This Row],[SampleID]],'[2]Prey Items'!$B$2:$B$78,'[2]Prey Items'!$F$2:$F$78)</f>
        <v>44427</v>
      </c>
      <c r="C9044" s="1" t="str">
        <f t="shared" si="142"/>
        <v>21231</v>
      </c>
      <c r="D9044" t="s">
        <v>324</v>
      </c>
      <c r="E9044" t="s">
        <v>325</v>
      </c>
      <c r="F9044" t="s">
        <v>326</v>
      </c>
      <c r="I9044" s="2" t="s">
        <v>54</v>
      </c>
      <c r="J9044" s="2" t="str">
        <f>_xlfn.XLOOKUP(Table1_1[[#This Row],[Analyte]],[1]analyte_order!$B:$B,[1]analyte_order!$C:$C)</f>
        <v>646-83-3</v>
      </c>
      <c r="K9044" s="2">
        <f>_xlfn.XLOOKUP(Table1_1[[#This Row],[CAS_rn]],[1]analyte_order!$C:$C,[1]analyte_order!$E:$E)</f>
        <v>55</v>
      </c>
      <c r="L9044" s="3">
        <v>0.2155</v>
      </c>
    </row>
    <row r="9045" spans="1:12" x14ac:dyDescent="0.3">
      <c r="A9045" s="2" t="s">
        <v>370</v>
      </c>
      <c r="B9045" s="1">
        <f>_xlfn.XLOOKUP(Table1_1[[#This Row],[SampleID]],'[2]Prey Items'!$B$2:$B$78,'[2]Prey Items'!$F$2:$F$78)</f>
        <v>44427</v>
      </c>
      <c r="C9045" s="1" t="str">
        <f t="shared" si="142"/>
        <v>21231</v>
      </c>
      <c r="D9045" t="s">
        <v>324</v>
      </c>
      <c r="E9045" t="s">
        <v>325</v>
      </c>
      <c r="F9045" t="s">
        <v>326</v>
      </c>
      <c r="I9045" s="2" t="s">
        <v>50</v>
      </c>
      <c r="J9045" s="2" t="str">
        <f>_xlfn.XLOOKUP(Table1_1[[#This Row],[Analyte]],[1]analyte_order!$B:$B,[1]analyte_order!$C:$C)</f>
        <v>30334-69-1</v>
      </c>
      <c r="K9045" s="2">
        <f>_xlfn.XLOOKUP(Table1_1[[#This Row],[CAS_rn]],[1]analyte_order!$C:$C,[1]analyte_order!$E:$E)</f>
        <v>51</v>
      </c>
      <c r="L9045" s="3">
        <v>3.98</v>
      </c>
    </row>
    <row r="9046" spans="1:12" x14ac:dyDescent="0.3">
      <c r="A9046" s="2" t="s">
        <v>370</v>
      </c>
      <c r="B9046" s="1">
        <f>_xlfn.XLOOKUP(Table1_1[[#This Row],[SampleID]],'[2]Prey Items'!$B$2:$B$78,'[2]Prey Items'!$F$2:$F$78)</f>
        <v>44427</v>
      </c>
      <c r="C9046" s="1" t="str">
        <f t="shared" si="142"/>
        <v>21231</v>
      </c>
      <c r="D9046" t="s">
        <v>324</v>
      </c>
      <c r="E9046" t="s">
        <v>325</v>
      </c>
      <c r="F9046" t="s">
        <v>326</v>
      </c>
      <c r="I9046" s="2" t="s">
        <v>51</v>
      </c>
      <c r="J9046" s="2" t="str">
        <f>_xlfn.XLOOKUP(Table1_1[[#This Row],[Analyte]],[1]analyte_order!$B:$B,[1]analyte_order!$C:$C)</f>
        <v>41997-13-1</v>
      </c>
      <c r="K9046" s="2">
        <f>_xlfn.XLOOKUP(Table1_1[[#This Row],[CAS_rn]],[1]analyte_order!$C:$C,[1]analyte_order!$E:$E)</f>
        <v>52</v>
      </c>
      <c r="L9046" s="3">
        <v>40.1</v>
      </c>
    </row>
    <row r="9047" spans="1:12" x14ac:dyDescent="0.3">
      <c r="A9047" s="2" t="s">
        <v>370</v>
      </c>
      <c r="B9047" s="1">
        <f>_xlfn.XLOOKUP(Table1_1[[#This Row],[SampleID]],'[2]Prey Items'!$B$2:$B$78,'[2]Prey Items'!$F$2:$F$78)</f>
        <v>44427</v>
      </c>
      <c r="C9047" s="1" t="str">
        <f t="shared" si="142"/>
        <v>21231</v>
      </c>
      <c r="D9047" t="s">
        <v>324</v>
      </c>
      <c r="E9047" t="s">
        <v>325</v>
      </c>
      <c r="F9047" t="s">
        <v>326</v>
      </c>
      <c r="I9047" s="2" t="s">
        <v>33</v>
      </c>
      <c r="J9047" s="2" t="str">
        <f>_xlfn.XLOOKUP(Table1_1[[#This Row],[Analyte]],[1]analyte_order!$B:$B,[1]analyte_order!$C:$C)</f>
        <v>754-91-6</v>
      </c>
      <c r="K9047" s="2">
        <f>_xlfn.XLOOKUP(Table1_1[[#This Row],[CAS_rn]],[1]analyte_order!$C:$C,[1]analyte_order!$E:$E)</f>
        <v>28</v>
      </c>
      <c r="L9047" s="3">
        <v>9.6999999999999993</v>
      </c>
    </row>
    <row r="9048" spans="1:12" x14ac:dyDescent="0.3">
      <c r="A9048" s="2" t="s">
        <v>370</v>
      </c>
      <c r="B9048" s="1">
        <f>_xlfn.XLOOKUP(Table1_1[[#This Row],[SampleID]],'[2]Prey Items'!$B$2:$B$78,'[2]Prey Items'!$F$2:$F$78)</f>
        <v>44427</v>
      </c>
      <c r="C9048" s="1" t="str">
        <f t="shared" si="142"/>
        <v>21231</v>
      </c>
      <c r="D9048" t="s">
        <v>324</v>
      </c>
      <c r="E9048" t="s">
        <v>325</v>
      </c>
      <c r="F9048" t="s">
        <v>326</v>
      </c>
      <c r="I9048" s="2" t="s">
        <v>35</v>
      </c>
      <c r="J9048" s="2" t="str">
        <f>_xlfn.XLOOKUP(Table1_1[[#This Row],[Analyte]],[1]analyte_order!$B:$B,[1]analyte_order!$C:$C)</f>
        <v>31506-32-8</v>
      </c>
      <c r="K9048" s="2">
        <f>_xlfn.XLOOKUP(Table1_1[[#This Row],[CAS_rn]],[1]analyte_order!$C:$C,[1]analyte_order!$E:$E)</f>
        <v>30</v>
      </c>
      <c r="L9048" s="3">
        <v>4.3049999999999998E-2</v>
      </c>
    </row>
    <row r="9049" spans="1:12" x14ac:dyDescent="0.3">
      <c r="A9049" s="2" t="s">
        <v>370</v>
      </c>
      <c r="B9049" s="1">
        <f>_xlfn.XLOOKUP(Table1_1[[#This Row],[SampleID]],'[2]Prey Items'!$B$2:$B$78,'[2]Prey Items'!$F$2:$F$78)</f>
        <v>44427</v>
      </c>
      <c r="C9049" s="1" t="str">
        <f t="shared" si="142"/>
        <v>21231</v>
      </c>
      <c r="D9049" t="s">
        <v>324</v>
      </c>
      <c r="E9049" t="s">
        <v>325</v>
      </c>
      <c r="F9049" t="s">
        <v>326</v>
      </c>
      <c r="I9049" s="2" t="s">
        <v>36</v>
      </c>
      <c r="J9049" s="2" t="str">
        <f>_xlfn.XLOOKUP(Table1_1[[#This Row],[Analyte]],[1]analyte_order!$B:$B,[1]analyte_order!$C:$C)</f>
        <v>4151-50-2</v>
      </c>
      <c r="K9049" s="2">
        <f>_xlfn.XLOOKUP(Table1_1[[#This Row],[CAS_rn]],[1]analyte_order!$C:$C,[1]analyte_order!$E:$E)</f>
        <v>31</v>
      </c>
      <c r="L9049" s="3">
        <v>4.3049999999999998E-2</v>
      </c>
    </row>
    <row r="9050" spans="1:12" x14ac:dyDescent="0.3">
      <c r="A9050" s="2" t="s">
        <v>370</v>
      </c>
      <c r="B9050" s="1">
        <f>_xlfn.XLOOKUP(Table1_1[[#This Row],[SampleID]],'[2]Prey Items'!$B$2:$B$78,'[2]Prey Items'!$F$2:$F$78)</f>
        <v>44427</v>
      </c>
      <c r="C9050" s="1" t="str">
        <f t="shared" si="142"/>
        <v>21231</v>
      </c>
      <c r="D9050" t="s">
        <v>324</v>
      </c>
      <c r="E9050" t="s">
        <v>325</v>
      </c>
      <c r="F9050" t="s">
        <v>326</v>
      </c>
      <c r="I9050" s="2" t="s">
        <v>34</v>
      </c>
      <c r="J9050" s="2" t="str">
        <f>_xlfn.XLOOKUP(Table1_1[[#This Row],[Analyte]],[1]analyte_order!$B:$B,[1]analyte_order!$C:$C)</f>
        <v>2806-24-8</v>
      </c>
      <c r="K9050" s="2">
        <f>_xlfn.XLOOKUP(Table1_1[[#This Row],[CAS_rn]],[1]analyte_order!$C:$C,[1]analyte_order!$E:$E)</f>
        <v>29</v>
      </c>
      <c r="L9050" s="3">
        <v>4.3049999999999998E-2</v>
      </c>
    </row>
    <row r="9051" spans="1:12" x14ac:dyDescent="0.3">
      <c r="A9051" s="2" t="s">
        <v>370</v>
      </c>
      <c r="B9051" s="1">
        <f>_xlfn.XLOOKUP(Table1_1[[#This Row],[SampleID]],'[2]Prey Items'!$B$2:$B$78,'[2]Prey Items'!$F$2:$F$78)</f>
        <v>44427</v>
      </c>
      <c r="C9051" s="1" t="str">
        <f t="shared" si="142"/>
        <v>21231</v>
      </c>
      <c r="D9051" t="s">
        <v>324</v>
      </c>
      <c r="E9051" t="s">
        <v>325</v>
      </c>
      <c r="F9051" t="s">
        <v>326</v>
      </c>
      <c r="I9051" s="2" t="s">
        <v>31</v>
      </c>
      <c r="J9051" s="2" t="str">
        <f>_xlfn.XLOOKUP(Table1_1[[#This Row],[Analyte]],[1]analyte_order!$B:$B,[1]analyte_order!$C:$C)</f>
        <v>2355-31-9</v>
      </c>
      <c r="K9051" s="2">
        <f>_xlfn.XLOOKUP(Table1_1[[#This Row],[CAS_rn]],[1]analyte_order!$C:$C,[1]analyte_order!$E:$E)</f>
        <v>26</v>
      </c>
      <c r="L9051" s="3">
        <v>4.3049999999999998E-2</v>
      </c>
    </row>
    <row r="9052" spans="1:12" x14ac:dyDescent="0.3">
      <c r="A9052" s="2" t="s">
        <v>370</v>
      </c>
      <c r="B9052" s="1">
        <f>_xlfn.XLOOKUP(Table1_1[[#This Row],[SampleID]],'[2]Prey Items'!$B$2:$B$78,'[2]Prey Items'!$F$2:$F$78)</f>
        <v>44427</v>
      </c>
      <c r="C9052" s="1" t="str">
        <f t="shared" si="142"/>
        <v>21231</v>
      </c>
      <c r="D9052" t="s">
        <v>324</v>
      </c>
      <c r="E9052" t="s">
        <v>325</v>
      </c>
      <c r="F9052" t="s">
        <v>326</v>
      </c>
      <c r="I9052" s="2" t="s">
        <v>32</v>
      </c>
      <c r="J9052" s="2" t="str">
        <f>_xlfn.XLOOKUP(Table1_1[[#This Row],[Analyte]],[1]analyte_order!$B:$B,[1]analyte_order!$C:$C)</f>
        <v>2991-50-6</v>
      </c>
      <c r="K9052" s="2">
        <f>_xlfn.XLOOKUP(Table1_1[[#This Row],[CAS_rn]],[1]analyte_order!$C:$C,[1]analyte_order!$E:$E)</f>
        <v>27</v>
      </c>
      <c r="L9052" s="3">
        <v>4.3049999999999998E-2</v>
      </c>
    </row>
    <row r="9053" spans="1:12" x14ac:dyDescent="0.3">
      <c r="A9053" s="2" t="s">
        <v>370</v>
      </c>
      <c r="B9053" s="1">
        <f>_xlfn.XLOOKUP(Table1_1[[#This Row],[SampleID]],'[2]Prey Items'!$B$2:$B$78,'[2]Prey Items'!$F$2:$F$78)</f>
        <v>44427</v>
      </c>
      <c r="C9053" s="1" t="str">
        <f t="shared" si="142"/>
        <v>21231</v>
      </c>
      <c r="D9053" t="s">
        <v>324</v>
      </c>
      <c r="E9053" t="s">
        <v>325</v>
      </c>
      <c r="F9053" t="s">
        <v>326</v>
      </c>
      <c r="I9053" s="2" t="s">
        <v>28</v>
      </c>
      <c r="J9053" s="2" t="str">
        <f>_xlfn.XLOOKUP(Table1_1[[#This Row],[Analyte]],[1]analyte_order!$B:$B,[1]analyte_order!$C:$C)</f>
        <v>757124-72-4</v>
      </c>
      <c r="K9053" s="2">
        <f>_xlfn.XLOOKUP(Table1_1[[#This Row],[CAS_rn]],[1]analyte_order!$C:$C,[1]analyte_order!$E:$E)</f>
        <v>22</v>
      </c>
      <c r="L9053" s="3">
        <v>0.1075</v>
      </c>
    </row>
    <row r="9054" spans="1:12" x14ac:dyDescent="0.3">
      <c r="A9054" s="2" t="s">
        <v>370</v>
      </c>
      <c r="B9054" s="1">
        <f>_xlfn.XLOOKUP(Table1_1[[#This Row],[SampleID]],'[2]Prey Items'!$B$2:$B$78,'[2]Prey Items'!$F$2:$F$78)</f>
        <v>44427</v>
      </c>
      <c r="C9054" s="1" t="str">
        <f t="shared" si="142"/>
        <v>21231</v>
      </c>
      <c r="D9054" t="s">
        <v>324</v>
      </c>
      <c r="E9054" t="s">
        <v>325</v>
      </c>
      <c r="F9054" t="s">
        <v>326</v>
      </c>
      <c r="I9054" s="2" t="s">
        <v>18</v>
      </c>
      <c r="J9054" s="2" t="str">
        <f>_xlfn.XLOOKUP(Table1_1[[#This Row],[Analyte]],[1]analyte_order!$B:$B,[1]analyte_order!$C:$C)</f>
        <v>27619-97-2</v>
      </c>
      <c r="K9054" s="2">
        <f>_xlfn.XLOOKUP(Table1_1[[#This Row],[CAS_rn]],[1]analyte_order!$C:$C,[1]analyte_order!$E:$E)</f>
        <v>23</v>
      </c>
      <c r="L9054" s="3">
        <v>4.3049999999999998E-2</v>
      </c>
    </row>
    <row r="9055" spans="1:12" x14ac:dyDescent="0.3">
      <c r="A9055" s="2" t="s">
        <v>370</v>
      </c>
      <c r="B9055" s="1">
        <f>_xlfn.XLOOKUP(Table1_1[[#This Row],[SampleID]],'[2]Prey Items'!$B$2:$B$78,'[2]Prey Items'!$F$2:$F$78)</f>
        <v>44427</v>
      </c>
      <c r="C9055" s="1" t="str">
        <f t="shared" si="142"/>
        <v>21231</v>
      </c>
      <c r="D9055" t="s">
        <v>324</v>
      </c>
      <c r="E9055" t="s">
        <v>325</v>
      </c>
      <c r="F9055" t="s">
        <v>326</v>
      </c>
      <c r="I9055" s="2" t="s">
        <v>29</v>
      </c>
      <c r="J9055" s="2" t="str">
        <f>_xlfn.XLOOKUP(Table1_1[[#This Row],[Analyte]],[1]analyte_order!$B:$B,[1]analyte_order!$C:$C)</f>
        <v>39108-34-4</v>
      </c>
      <c r="K9055" s="2">
        <f>_xlfn.XLOOKUP(Table1_1[[#This Row],[CAS_rn]],[1]analyte_order!$C:$C,[1]analyte_order!$E:$E)</f>
        <v>24</v>
      </c>
      <c r="L9055" s="3">
        <v>1.26</v>
      </c>
    </row>
    <row r="9056" spans="1:12" x14ac:dyDescent="0.3">
      <c r="A9056" s="2" t="s">
        <v>370</v>
      </c>
      <c r="B9056" s="1">
        <f>_xlfn.XLOOKUP(Table1_1[[#This Row],[SampleID]],'[2]Prey Items'!$B$2:$B$78,'[2]Prey Items'!$F$2:$F$78)</f>
        <v>44427</v>
      </c>
      <c r="C9056" s="1" t="str">
        <f t="shared" si="142"/>
        <v>21231</v>
      </c>
      <c r="D9056" t="s">
        <v>324</v>
      </c>
      <c r="E9056" t="s">
        <v>325</v>
      </c>
      <c r="F9056" t="s">
        <v>326</v>
      </c>
      <c r="I9056" s="2" t="s">
        <v>30</v>
      </c>
      <c r="J9056" s="2" t="str">
        <f>_xlfn.XLOOKUP(Table1_1[[#This Row],[Analyte]],[1]analyte_order!$B:$B,[1]analyte_order!$C:$C)</f>
        <v>120226-60-0</v>
      </c>
      <c r="K9056" s="2">
        <f>_xlfn.XLOOKUP(Table1_1[[#This Row],[CAS_rn]],[1]analyte_order!$C:$C,[1]analyte_order!$E:$E)</f>
        <v>25</v>
      </c>
      <c r="L9056" s="3">
        <v>1.1200000000000001</v>
      </c>
    </row>
    <row r="9057" spans="1:12" x14ac:dyDescent="0.3">
      <c r="A9057" s="2" t="s">
        <v>370</v>
      </c>
      <c r="B9057" s="1">
        <f>_xlfn.XLOOKUP(Table1_1[[#This Row],[SampleID]],'[2]Prey Items'!$B$2:$B$78,'[2]Prey Items'!$F$2:$F$78)</f>
        <v>44427</v>
      </c>
      <c r="C9057" s="1" t="str">
        <f t="shared" si="142"/>
        <v>21231</v>
      </c>
      <c r="D9057" t="s">
        <v>324</v>
      </c>
      <c r="E9057" t="s">
        <v>325</v>
      </c>
      <c r="F9057" t="s">
        <v>326</v>
      </c>
      <c r="I9057" s="2" t="s">
        <v>41</v>
      </c>
      <c r="J9057" s="2" t="str">
        <f>_xlfn.XLOOKUP(Table1_1[[#This Row],[Analyte]],[1]analyte_order!$B:$B,[1]analyte_order!$C:$C)</f>
        <v>356-02-5</v>
      </c>
      <c r="K9057" s="2">
        <f>_xlfn.XLOOKUP(Table1_1[[#This Row],[CAS_rn]],[1]analyte_order!$C:$C,[1]analyte_order!$E:$E)</f>
        <v>38</v>
      </c>
      <c r="L9057" s="3">
        <v>0.43049999999999999</v>
      </c>
    </row>
    <row r="9058" spans="1:12" x14ac:dyDescent="0.3">
      <c r="A9058" s="2" t="s">
        <v>370</v>
      </c>
      <c r="B9058" s="1">
        <f>_xlfn.XLOOKUP(Table1_1[[#This Row],[SampleID]],'[2]Prey Items'!$B$2:$B$78,'[2]Prey Items'!$F$2:$F$78)</f>
        <v>44427</v>
      </c>
      <c r="C9058" s="1" t="str">
        <f t="shared" si="142"/>
        <v>21231</v>
      </c>
      <c r="D9058" t="s">
        <v>324</v>
      </c>
      <c r="E9058" t="s">
        <v>325</v>
      </c>
      <c r="F9058" t="s">
        <v>326</v>
      </c>
      <c r="I9058" s="2" t="s">
        <v>42</v>
      </c>
      <c r="J9058" s="2" t="str">
        <f>_xlfn.XLOOKUP(Table1_1[[#This Row],[Analyte]],[1]analyte_order!$B:$B,[1]analyte_order!$C:$C)</f>
        <v>914637-49-3</v>
      </c>
      <c r="K9058" s="2">
        <f>_xlfn.XLOOKUP(Table1_1[[#This Row],[CAS_rn]],[1]analyte_order!$C:$C,[1]analyte_order!$E:$E)</f>
        <v>39</v>
      </c>
      <c r="L9058" s="3">
        <v>0.66700000000000004</v>
      </c>
    </row>
    <row r="9059" spans="1:12" x14ac:dyDescent="0.3">
      <c r="A9059" s="2" t="s">
        <v>370</v>
      </c>
      <c r="B9059" s="1">
        <f>_xlfn.XLOOKUP(Table1_1[[#This Row],[SampleID]],'[2]Prey Items'!$B$2:$B$78,'[2]Prey Items'!$F$2:$F$78)</f>
        <v>44427</v>
      </c>
      <c r="C9059" s="1" t="str">
        <f t="shared" si="142"/>
        <v>21231</v>
      </c>
      <c r="D9059" t="s">
        <v>324</v>
      </c>
      <c r="E9059" t="s">
        <v>325</v>
      </c>
      <c r="F9059" t="s">
        <v>326</v>
      </c>
      <c r="I9059" s="2" t="s">
        <v>43</v>
      </c>
      <c r="J9059" s="2" t="str">
        <f>_xlfn.XLOOKUP(Table1_1[[#This Row],[Analyte]],[1]analyte_order!$B:$B,[1]analyte_order!$C:$C)</f>
        <v>812-70-4</v>
      </c>
      <c r="K9059" s="2">
        <f>_xlfn.XLOOKUP(Table1_1[[#This Row],[CAS_rn]],[1]analyte_order!$C:$C,[1]analyte_order!$E:$E)</f>
        <v>40</v>
      </c>
      <c r="L9059" s="3">
        <v>4.3049999999999998E-2</v>
      </c>
    </row>
    <row r="9060" spans="1:12" x14ac:dyDescent="0.3">
      <c r="A9060" s="2" t="s">
        <v>370</v>
      </c>
      <c r="B9060" s="1">
        <f>_xlfn.XLOOKUP(Table1_1[[#This Row],[SampleID]],'[2]Prey Items'!$B$2:$B$78,'[2]Prey Items'!$F$2:$F$78)</f>
        <v>44427</v>
      </c>
      <c r="C9060" s="1" t="str">
        <f t="shared" si="142"/>
        <v>21231</v>
      </c>
      <c r="D9060" t="s">
        <v>324</v>
      </c>
      <c r="E9060" t="s">
        <v>325</v>
      </c>
      <c r="F9060" t="s">
        <v>326</v>
      </c>
      <c r="I9060" s="2" t="s">
        <v>44</v>
      </c>
      <c r="J9060" s="2" t="str">
        <f>_xlfn.XLOOKUP(Table1_1[[#This Row],[Analyte]],[1]analyte_order!$B:$B,[1]analyte_order!$C:$C)</f>
        <v>53826-12-3</v>
      </c>
      <c r="K9060" s="2">
        <f>_xlfn.XLOOKUP(Table1_1[[#This Row],[CAS_rn]],[1]analyte_order!$C:$C,[1]analyte_order!$E:$E)</f>
        <v>41</v>
      </c>
      <c r="L9060" s="3">
        <v>0.1075</v>
      </c>
    </row>
    <row r="9061" spans="1:12" x14ac:dyDescent="0.3">
      <c r="A9061" s="2" t="s">
        <v>370</v>
      </c>
      <c r="B9061" s="1">
        <f>_xlfn.XLOOKUP(Table1_1[[#This Row],[SampleID]],'[2]Prey Items'!$B$2:$B$78,'[2]Prey Items'!$F$2:$F$78)</f>
        <v>44427</v>
      </c>
      <c r="C9061" s="1" t="str">
        <f t="shared" si="142"/>
        <v>21231</v>
      </c>
      <c r="D9061" t="s">
        <v>324</v>
      </c>
      <c r="E9061" t="s">
        <v>325</v>
      </c>
      <c r="F9061" t="s">
        <v>326</v>
      </c>
      <c r="I9061" s="2" t="s">
        <v>45</v>
      </c>
      <c r="J9061" s="2" t="str">
        <f>_xlfn.XLOOKUP(Table1_1[[#This Row],[Analyte]],[1]analyte_order!$B:$B,[1]analyte_order!$C:$C)</f>
        <v>27854-31-5</v>
      </c>
      <c r="K9061" s="2">
        <f>_xlfn.XLOOKUP(Table1_1[[#This Row],[CAS_rn]],[1]analyte_order!$C:$C,[1]analyte_order!$E:$E)</f>
        <v>42</v>
      </c>
      <c r="L9061" s="3">
        <v>0.1075</v>
      </c>
    </row>
    <row r="9062" spans="1:12" x14ac:dyDescent="0.3">
      <c r="A9062" s="2" t="s">
        <v>370</v>
      </c>
      <c r="B9062" s="1">
        <f>_xlfn.XLOOKUP(Table1_1[[#This Row],[SampleID]],'[2]Prey Items'!$B$2:$B$78,'[2]Prey Items'!$F$2:$F$78)</f>
        <v>44427</v>
      </c>
      <c r="C9062" s="1" t="str">
        <f t="shared" si="142"/>
        <v>21231</v>
      </c>
      <c r="D9062" t="s">
        <v>324</v>
      </c>
      <c r="E9062" t="s">
        <v>325</v>
      </c>
      <c r="F9062" t="s">
        <v>326</v>
      </c>
      <c r="I9062" s="2" t="s">
        <v>46</v>
      </c>
      <c r="J9062" s="2" t="str">
        <f>_xlfn.XLOOKUP(Table1_1[[#This Row],[Analyte]],[1]analyte_order!$B:$B,[1]analyte_order!$C:$C)</f>
        <v>53826-13-4</v>
      </c>
      <c r="K9062" s="2">
        <f>_xlfn.XLOOKUP(Table1_1[[#This Row],[CAS_rn]],[1]analyte_order!$C:$C,[1]analyte_order!$E:$E)</f>
        <v>43</v>
      </c>
      <c r="L9062" s="3">
        <v>0.1075</v>
      </c>
    </row>
    <row r="9063" spans="1:12" x14ac:dyDescent="0.3">
      <c r="A9063" s="2" t="s">
        <v>370</v>
      </c>
      <c r="B9063" s="1">
        <f>_xlfn.XLOOKUP(Table1_1[[#This Row],[SampleID]],'[2]Prey Items'!$B$2:$B$78,'[2]Prey Items'!$F$2:$F$78)</f>
        <v>44427</v>
      </c>
      <c r="C9063" s="1" t="str">
        <f t="shared" si="142"/>
        <v>21231</v>
      </c>
      <c r="D9063" t="s">
        <v>324</v>
      </c>
      <c r="E9063" t="s">
        <v>325</v>
      </c>
      <c r="F9063" t="s">
        <v>326</v>
      </c>
      <c r="I9063" s="2" t="s">
        <v>47</v>
      </c>
      <c r="J9063" s="2" t="str">
        <f>_xlfn.XLOOKUP(Table1_1[[#This Row],[Analyte]],[1]analyte_order!$B:$B,[1]analyte_order!$C:$C)</f>
        <v>161094-75-3</v>
      </c>
      <c r="K9063" s="2">
        <f>_xlfn.XLOOKUP(Table1_1[[#This Row],[CAS_rn]],[1]analyte_order!$C:$C,[1]analyte_order!$E:$E)</f>
        <v>44</v>
      </c>
      <c r="L9063" s="3">
        <v>4.3049999999999998E-2</v>
      </c>
    </row>
    <row r="9064" spans="1:12" x14ac:dyDescent="0.3">
      <c r="A9064" s="2" t="s">
        <v>370</v>
      </c>
      <c r="B9064" s="1">
        <f>_xlfn.XLOOKUP(Table1_1[[#This Row],[SampleID]],'[2]Prey Items'!$B$2:$B$78,'[2]Prey Items'!$F$2:$F$78)</f>
        <v>44427</v>
      </c>
      <c r="C9064" s="1" t="str">
        <f t="shared" si="142"/>
        <v>21231</v>
      </c>
      <c r="D9064" t="s">
        <v>324</v>
      </c>
      <c r="E9064" t="s">
        <v>325</v>
      </c>
      <c r="F9064" t="s">
        <v>326</v>
      </c>
      <c r="I9064" s="2" t="s">
        <v>48</v>
      </c>
      <c r="J9064" s="2" t="str">
        <f>_xlfn.XLOOKUP(Table1_1[[#This Row],[Analyte]],[1]analyte_order!$B:$B,[1]analyte_order!$C:$C)</f>
        <v>70887-84-2</v>
      </c>
      <c r="K9064" s="2">
        <f>_xlfn.XLOOKUP(Table1_1[[#This Row],[CAS_rn]],[1]analyte_order!$C:$C,[1]analyte_order!$E:$E)</f>
        <v>45</v>
      </c>
      <c r="L9064" s="3">
        <v>4.3049999999999998E-2</v>
      </c>
    </row>
    <row r="9065" spans="1:12" x14ac:dyDescent="0.3">
      <c r="A9065" s="2" t="s">
        <v>370</v>
      </c>
      <c r="B9065" s="1">
        <f>_xlfn.XLOOKUP(Table1_1[[#This Row],[SampleID]],'[2]Prey Items'!$B$2:$B$78,'[2]Prey Items'!$F$2:$F$78)</f>
        <v>44427</v>
      </c>
      <c r="C9065" s="1" t="str">
        <f t="shared" si="142"/>
        <v>21231</v>
      </c>
      <c r="D9065" t="s">
        <v>324</v>
      </c>
      <c r="E9065" t="s">
        <v>325</v>
      </c>
      <c r="F9065" t="s">
        <v>326</v>
      </c>
      <c r="I9065" s="2" t="s">
        <v>38</v>
      </c>
      <c r="J9065" s="2" t="str">
        <f>_xlfn.XLOOKUP(Table1_1[[#This Row],[Analyte]],[1]analyte_order!$B:$B,[1]analyte_order!$C:$C)</f>
        <v>919005-14-4</v>
      </c>
      <c r="K9065" s="2">
        <f>_xlfn.XLOOKUP(Table1_1[[#This Row],[CAS_rn]],[1]analyte_order!$C:$C,[1]analyte_order!$E:$E)</f>
        <v>35</v>
      </c>
      <c r="L9065" s="3">
        <v>8.5999999999999993E-2</v>
      </c>
    </row>
    <row r="9066" spans="1:12" x14ac:dyDescent="0.3">
      <c r="A9066" s="2" t="s">
        <v>370</v>
      </c>
      <c r="B9066" s="1">
        <f>_xlfn.XLOOKUP(Table1_1[[#This Row],[SampleID]],'[2]Prey Items'!$B$2:$B$78,'[2]Prey Items'!$F$2:$F$78)</f>
        <v>44427</v>
      </c>
      <c r="C9066" s="1" t="str">
        <f t="shared" si="142"/>
        <v>21231</v>
      </c>
      <c r="D9066" t="s">
        <v>324</v>
      </c>
      <c r="E9066" t="s">
        <v>325</v>
      </c>
      <c r="F9066" t="s">
        <v>326</v>
      </c>
      <c r="I9066" s="2" t="s">
        <v>39</v>
      </c>
      <c r="J9066" s="2" t="str">
        <f>_xlfn.XLOOKUP(Table1_1[[#This Row],[Analyte]],[1]analyte_order!$B:$B,[1]analyte_order!$C:$C)</f>
        <v>756426-58-1</v>
      </c>
      <c r="K9066" s="2">
        <f>_xlfn.XLOOKUP(Table1_1[[#This Row],[CAS_rn]],[1]analyte_order!$C:$C,[1]analyte_order!$E:$E)</f>
        <v>36</v>
      </c>
      <c r="L9066" s="3">
        <v>4.3049999999999998E-2</v>
      </c>
    </row>
    <row r="9067" spans="1:12" x14ac:dyDescent="0.3">
      <c r="A9067" s="2" t="s">
        <v>370</v>
      </c>
      <c r="B9067" s="1">
        <f>_xlfn.XLOOKUP(Table1_1[[#This Row],[SampleID]],'[2]Prey Items'!$B$2:$B$78,'[2]Prey Items'!$F$2:$F$78)</f>
        <v>44427</v>
      </c>
      <c r="C9067" s="1" t="str">
        <f t="shared" si="142"/>
        <v>21231</v>
      </c>
      <c r="D9067" t="s">
        <v>324</v>
      </c>
      <c r="E9067" t="s">
        <v>325</v>
      </c>
      <c r="F9067" t="s">
        <v>326</v>
      </c>
      <c r="I9067" s="2" t="s">
        <v>389</v>
      </c>
      <c r="J9067" s="2" t="str">
        <f>_xlfn.XLOOKUP(Table1_1[[#This Row],[Analyte]],[1]analyte_order!$B:$B,[1]analyte_order!$C:$C)</f>
        <v>763051-92-9</v>
      </c>
      <c r="K9067" s="2">
        <f>_xlfn.XLOOKUP(Table1_1[[#This Row],[CAS_rn]],[1]analyte_order!$C:$C,[1]analyte_order!$E:$E)</f>
        <v>37</v>
      </c>
      <c r="L9067" s="3">
        <v>4.3049999999999998E-2</v>
      </c>
    </row>
    <row r="9068" spans="1:12" x14ac:dyDescent="0.3">
      <c r="A9068" s="2" t="s">
        <v>370</v>
      </c>
      <c r="B9068" s="1">
        <f>_xlfn.XLOOKUP(Table1_1[[#This Row],[SampleID]],'[2]Prey Items'!$B$2:$B$78,'[2]Prey Items'!$F$2:$F$78)</f>
        <v>44427</v>
      </c>
      <c r="C9068" s="1" t="str">
        <f t="shared" si="142"/>
        <v>21231</v>
      </c>
      <c r="D9068" t="s">
        <v>324</v>
      </c>
      <c r="E9068" t="s">
        <v>325</v>
      </c>
      <c r="F9068" t="s">
        <v>326</v>
      </c>
      <c r="I9068" s="2" t="s">
        <v>37</v>
      </c>
      <c r="J9068" s="2" t="str">
        <f>_xlfn.XLOOKUP(Table1_1[[#This Row],[Analyte]],[1]analyte_order!$B:$B,[1]analyte_order!$C:$C)</f>
        <v>13252-13-6</v>
      </c>
      <c r="K9068" s="2">
        <f>_xlfn.XLOOKUP(Table1_1[[#This Row],[CAS_rn]],[1]analyte_order!$C:$C,[1]analyte_order!$E:$E)</f>
        <v>34</v>
      </c>
      <c r="L9068" s="3">
        <v>4.3049999999999998E-2</v>
      </c>
    </row>
    <row r="9069" spans="1:12" x14ac:dyDescent="0.3">
      <c r="A9069" s="2" t="s">
        <v>370</v>
      </c>
      <c r="B9069" s="1">
        <f>_xlfn.XLOOKUP(Table1_1[[#This Row],[SampleID]],'[2]Prey Items'!$B$2:$B$78,'[2]Prey Items'!$F$2:$F$78)</f>
        <v>44427</v>
      </c>
      <c r="C9069" s="1" t="str">
        <f t="shared" si="142"/>
        <v>21231</v>
      </c>
      <c r="D9069" t="s">
        <v>324</v>
      </c>
      <c r="E9069" t="s">
        <v>325</v>
      </c>
      <c r="F9069" t="s">
        <v>326</v>
      </c>
      <c r="I9069" s="2" t="s">
        <v>49</v>
      </c>
      <c r="J9069" s="2" t="str">
        <f>_xlfn.XLOOKUP(Table1_1[[#This Row],[Analyte]],[1]analyte_order!$B:$B,[1]analyte_order!$C:$C)</f>
        <v>57677-95-9</v>
      </c>
      <c r="K9069" s="2">
        <f>_xlfn.XLOOKUP(Table1_1[[#This Row],[CAS_rn]],[1]analyte_order!$C:$C,[1]analyte_order!$E:$E)</f>
        <v>46</v>
      </c>
      <c r="L9069" s="3">
        <v>0.1075</v>
      </c>
    </row>
    <row r="9070" spans="1:12" x14ac:dyDescent="0.3">
      <c r="A9070" s="2" t="s">
        <v>370</v>
      </c>
      <c r="B9070" s="1">
        <f>_xlfn.XLOOKUP(Table1_1[[#This Row],[SampleID]],'[2]Prey Items'!$B$2:$B$78,'[2]Prey Items'!$F$2:$F$78)</f>
        <v>44427</v>
      </c>
      <c r="C9070" s="1" t="str">
        <f t="shared" si="142"/>
        <v>21231</v>
      </c>
      <c r="D9070" t="s">
        <v>324</v>
      </c>
      <c r="E9070" t="s">
        <v>325</v>
      </c>
      <c r="F9070" t="s">
        <v>326</v>
      </c>
      <c r="I9070" s="2" t="s">
        <v>55</v>
      </c>
      <c r="J9070" s="2" t="str">
        <f>_xlfn.XLOOKUP(Table1_1[[#This Row],[Analyte]],[1]analyte_order!$B:$B,[1]analyte_order!$C:$C)</f>
        <v>678-41-1</v>
      </c>
      <c r="K9070" s="2">
        <f>_xlfn.XLOOKUP(Table1_1[[#This Row],[CAS_rn]],[1]analyte_order!$C:$C,[1]analyte_order!$E:$E)</f>
        <v>56</v>
      </c>
      <c r="L9070" s="3">
        <v>8.5999999999999993E-2</v>
      </c>
    </row>
    <row r="9071" spans="1:12" x14ac:dyDescent="0.3">
      <c r="A9071" s="2" t="s">
        <v>370</v>
      </c>
      <c r="B9071" s="1">
        <f>_xlfn.XLOOKUP(Table1_1[[#This Row],[SampleID]],'[2]Prey Items'!$B$2:$B$78,'[2]Prey Items'!$F$2:$F$78)</f>
        <v>44427</v>
      </c>
      <c r="C9071" s="1" t="str">
        <f t="shared" si="142"/>
        <v>21231</v>
      </c>
      <c r="D9071" t="s">
        <v>324</v>
      </c>
      <c r="E9071" t="s">
        <v>325</v>
      </c>
      <c r="F9071" t="s">
        <v>326</v>
      </c>
      <c r="I9071" s="2" t="s">
        <v>56</v>
      </c>
      <c r="J9071" s="2" t="str">
        <f>_xlfn.XLOOKUP(Table1_1[[#This Row],[Analyte]],[1]analyte_order!$B:$B,[1]analyte_order!$C:$C)</f>
        <v>2965-52-8</v>
      </c>
      <c r="K9071" s="2">
        <f>_xlfn.XLOOKUP(Table1_1[[#This Row],[CAS_rn]],[1]analyte_order!$C:$C,[1]analyte_order!$E:$E)</f>
        <v>57</v>
      </c>
      <c r="L9071" s="3">
        <v>8.5999999999999993E-2</v>
      </c>
    </row>
    <row r="9072" spans="1:12" x14ac:dyDescent="0.3">
      <c r="A9072" s="2" t="s">
        <v>371</v>
      </c>
      <c r="B9072" s="1">
        <f>_xlfn.XLOOKUP(Table1_1[[#This Row],[SampleID]],'[2]Prey Items'!$B$2:$B$78,'[2]Prey Items'!$F$2:$F$78)</f>
        <v>44427</v>
      </c>
      <c r="C9072" s="1" t="str">
        <f t="shared" si="142"/>
        <v>21231</v>
      </c>
      <c r="D9072" t="s">
        <v>324</v>
      </c>
      <c r="E9072" t="s">
        <v>325</v>
      </c>
      <c r="F9072" t="s">
        <v>326</v>
      </c>
      <c r="I9072" s="2" t="s">
        <v>7</v>
      </c>
      <c r="J9072" s="2" t="str">
        <f>_xlfn.XLOOKUP(Table1_1[[#This Row],[Analyte]],[1]analyte_order!$B:$B,[1]analyte_order!$C:$C)</f>
        <v>375-22-4</v>
      </c>
      <c r="K9072" s="2">
        <f>_xlfn.XLOOKUP(Table1_1[[#This Row],[CAS_rn]],[1]analyte_order!$C:$C,[1]analyte_order!$E:$E)</f>
        <v>1</v>
      </c>
      <c r="L9072" s="3">
        <v>4.2500000000000003E-2</v>
      </c>
    </row>
    <row r="9073" spans="1:12" x14ac:dyDescent="0.3">
      <c r="A9073" s="2" t="s">
        <v>371</v>
      </c>
      <c r="B9073" s="1">
        <f>_xlfn.XLOOKUP(Table1_1[[#This Row],[SampleID]],'[2]Prey Items'!$B$2:$B$78,'[2]Prey Items'!$F$2:$F$78)</f>
        <v>44427</v>
      </c>
      <c r="C9073" s="1" t="str">
        <f t="shared" si="142"/>
        <v>21231</v>
      </c>
      <c r="D9073" t="s">
        <v>324</v>
      </c>
      <c r="E9073" t="s">
        <v>325</v>
      </c>
      <c r="F9073" t="s">
        <v>326</v>
      </c>
      <c r="I9073" s="2" t="s">
        <v>8</v>
      </c>
      <c r="J9073" s="2" t="str">
        <f>_xlfn.XLOOKUP(Table1_1[[#This Row],[Analyte]],[1]analyte_order!$B:$B,[1]analyte_order!$C:$C)</f>
        <v>2706-90-3</v>
      </c>
      <c r="K9073" s="2">
        <f>_xlfn.XLOOKUP(Table1_1[[#This Row],[CAS_rn]],[1]analyte_order!$C:$C,[1]analyte_order!$E:$E)</f>
        <v>2</v>
      </c>
      <c r="L9073" s="3">
        <v>4.2500000000000003E-2</v>
      </c>
    </row>
    <row r="9074" spans="1:12" x14ac:dyDescent="0.3">
      <c r="A9074" s="2" t="s">
        <v>371</v>
      </c>
      <c r="B9074" s="1">
        <f>_xlfn.XLOOKUP(Table1_1[[#This Row],[SampleID]],'[2]Prey Items'!$B$2:$B$78,'[2]Prey Items'!$F$2:$F$78)</f>
        <v>44427</v>
      </c>
      <c r="C9074" s="1" t="str">
        <f t="shared" si="142"/>
        <v>21231</v>
      </c>
      <c r="D9074" t="s">
        <v>324</v>
      </c>
      <c r="E9074" t="s">
        <v>325</v>
      </c>
      <c r="F9074" t="s">
        <v>326</v>
      </c>
      <c r="I9074" s="2" t="s">
        <v>9</v>
      </c>
      <c r="J9074" s="2" t="str">
        <f>_xlfn.XLOOKUP(Table1_1[[#This Row],[Analyte]],[1]analyte_order!$B:$B,[1]analyte_order!$C:$C)</f>
        <v>307-24-4</v>
      </c>
      <c r="K9074" s="2">
        <f>_xlfn.XLOOKUP(Table1_1[[#This Row],[CAS_rn]],[1]analyte_order!$C:$C,[1]analyte_order!$E:$E)</f>
        <v>3</v>
      </c>
      <c r="L9074" s="3">
        <v>4.2500000000000003E-2</v>
      </c>
    </row>
    <row r="9075" spans="1:12" x14ac:dyDescent="0.3">
      <c r="A9075" s="2" t="s">
        <v>371</v>
      </c>
      <c r="B9075" s="1">
        <f>_xlfn.XLOOKUP(Table1_1[[#This Row],[SampleID]],'[2]Prey Items'!$B$2:$B$78,'[2]Prey Items'!$F$2:$F$78)</f>
        <v>44427</v>
      </c>
      <c r="C9075" s="1" t="str">
        <f t="shared" si="142"/>
        <v>21231</v>
      </c>
      <c r="D9075" t="s">
        <v>324</v>
      </c>
      <c r="E9075" t="s">
        <v>325</v>
      </c>
      <c r="F9075" t="s">
        <v>326</v>
      </c>
      <c r="I9075" s="2" t="s">
        <v>10</v>
      </c>
      <c r="J9075" s="2" t="str">
        <f>_xlfn.XLOOKUP(Table1_1[[#This Row],[Analyte]],[1]analyte_order!$B:$B,[1]analyte_order!$C:$C)</f>
        <v>375-85-9</v>
      </c>
      <c r="K9075" s="2">
        <f>_xlfn.XLOOKUP(Table1_1[[#This Row],[CAS_rn]],[1]analyte_order!$C:$C,[1]analyte_order!$E:$E)</f>
        <v>4</v>
      </c>
      <c r="L9075" s="3">
        <v>4.2500000000000003E-2</v>
      </c>
    </row>
    <row r="9076" spans="1:12" x14ac:dyDescent="0.3">
      <c r="A9076" s="2" t="s">
        <v>371</v>
      </c>
      <c r="B9076" s="1">
        <f>_xlfn.XLOOKUP(Table1_1[[#This Row],[SampleID]],'[2]Prey Items'!$B$2:$B$78,'[2]Prey Items'!$F$2:$F$78)</f>
        <v>44427</v>
      </c>
      <c r="C9076" s="1" t="str">
        <f t="shared" si="142"/>
        <v>21231</v>
      </c>
      <c r="D9076" t="s">
        <v>324</v>
      </c>
      <c r="E9076" t="s">
        <v>325</v>
      </c>
      <c r="F9076" t="s">
        <v>326</v>
      </c>
      <c r="I9076" s="2" t="s">
        <v>11</v>
      </c>
      <c r="J9076" s="2" t="str">
        <f>_xlfn.XLOOKUP(Table1_1[[#This Row],[Analyte]],[1]analyte_order!$B:$B,[1]analyte_order!$C:$C)</f>
        <v>335-67-1</v>
      </c>
      <c r="K9076" s="2">
        <f>_xlfn.XLOOKUP(Table1_1[[#This Row],[CAS_rn]],[1]analyte_order!$C:$C,[1]analyte_order!$E:$E)</f>
        <v>5</v>
      </c>
      <c r="L9076" s="3">
        <v>4.2500000000000003E-2</v>
      </c>
    </row>
    <row r="9077" spans="1:12" x14ac:dyDescent="0.3">
      <c r="A9077" s="2" t="s">
        <v>371</v>
      </c>
      <c r="B9077" s="1">
        <f>_xlfn.XLOOKUP(Table1_1[[#This Row],[SampleID]],'[2]Prey Items'!$B$2:$B$78,'[2]Prey Items'!$F$2:$F$78)</f>
        <v>44427</v>
      </c>
      <c r="C9077" s="1" t="str">
        <f t="shared" si="142"/>
        <v>21231</v>
      </c>
      <c r="D9077" t="s">
        <v>324</v>
      </c>
      <c r="E9077" t="s">
        <v>325</v>
      </c>
      <c r="F9077" t="s">
        <v>326</v>
      </c>
      <c r="I9077" s="2" t="s">
        <v>12</v>
      </c>
      <c r="J9077" s="2" t="str">
        <f>_xlfn.XLOOKUP(Table1_1[[#This Row],[Analyte]],[1]analyte_order!$B:$B,[1]analyte_order!$C:$C)</f>
        <v>375-95-1</v>
      </c>
      <c r="K9077" s="2">
        <f>_xlfn.XLOOKUP(Table1_1[[#This Row],[CAS_rn]],[1]analyte_order!$C:$C,[1]analyte_order!$E:$E)</f>
        <v>6</v>
      </c>
      <c r="L9077" s="3">
        <v>0.316</v>
      </c>
    </row>
    <row r="9078" spans="1:12" x14ac:dyDescent="0.3">
      <c r="A9078" s="2" t="s">
        <v>371</v>
      </c>
      <c r="B9078" s="1">
        <f>_xlfn.XLOOKUP(Table1_1[[#This Row],[SampleID]],'[2]Prey Items'!$B$2:$B$78,'[2]Prey Items'!$F$2:$F$78)</f>
        <v>44427</v>
      </c>
      <c r="C9078" s="1" t="str">
        <f t="shared" si="142"/>
        <v>21231</v>
      </c>
      <c r="D9078" t="s">
        <v>324</v>
      </c>
      <c r="E9078" t="s">
        <v>325</v>
      </c>
      <c r="F9078" t="s">
        <v>326</v>
      </c>
      <c r="I9078" s="2" t="s">
        <v>19</v>
      </c>
      <c r="J9078" s="2" t="str">
        <f>_xlfn.XLOOKUP(Table1_1[[#This Row],[Analyte]],[1]analyte_order!$B:$B,[1]analyte_order!$C:$C)</f>
        <v>335-76-2</v>
      </c>
      <c r="K9078" s="2">
        <f>_xlfn.XLOOKUP(Table1_1[[#This Row],[CAS_rn]],[1]analyte_order!$C:$C,[1]analyte_order!$E:$E)</f>
        <v>7</v>
      </c>
      <c r="L9078" s="3">
        <v>2.86</v>
      </c>
    </row>
    <row r="9079" spans="1:12" x14ac:dyDescent="0.3">
      <c r="A9079" s="2" t="s">
        <v>371</v>
      </c>
      <c r="B9079" s="1">
        <f>_xlfn.XLOOKUP(Table1_1[[#This Row],[SampleID]],'[2]Prey Items'!$B$2:$B$78,'[2]Prey Items'!$F$2:$F$78)</f>
        <v>44427</v>
      </c>
      <c r="C9079" s="1" t="str">
        <f t="shared" si="142"/>
        <v>21231</v>
      </c>
      <c r="D9079" t="s">
        <v>324</v>
      </c>
      <c r="E9079" t="s">
        <v>325</v>
      </c>
      <c r="F9079" t="s">
        <v>326</v>
      </c>
      <c r="I9079" s="2" t="s">
        <v>20</v>
      </c>
      <c r="J9079" s="2" t="str">
        <f>_xlfn.XLOOKUP(Table1_1[[#This Row],[Analyte]],[1]analyte_order!$B:$B,[1]analyte_order!$C:$C)</f>
        <v>2058-94-8</v>
      </c>
      <c r="K9079" s="2">
        <f>_xlfn.XLOOKUP(Table1_1[[#This Row],[CAS_rn]],[1]analyte_order!$C:$C,[1]analyte_order!$E:$E)</f>
        <v>8</v>
      </c>
      <c r="L9079" s="3">
        <v>4.2500000000000003E-2</v>
      </c>
    </row>
    <row r="9080" spans="1:12" x14ac:dyDescent="0.3">
      <c r="A9080" s="2" t="s">
        <v>371</v>
      </c>
      <c r="B9080" s="1">
        <f>_xlfn.XLOOKUP(Table1_1[[#This Row],[SampleID]],'[2]Prey Items'!$B$2:$B$78,'[2]Prey Items'!$F$2:$F$78)</f>
        <v>44427</v>
      </c>
      <c r="C9080" s="1" t="str">
        <f t="shared" si="142"/>
        <v>21231</v>
      </c>
      <c r="D9080" t="s">
        <v>324</v>
      </c>
      <c r="E9080" t="s">
        <v>325</v>
      </c>
      <c r="F9080" t="s">
        <v>326</v>
      </c>
      <c r="I9080" s="2" t="s">
        <v>21</v>
      </c>
      <c r="J9080" s="2" t="str">
        <f>_xlfn.XLOOKUP(Table1_1[[#This Row],[Analyte]],[1]analyte_order!$B:$B,[1]analyte_order!$C:$C)</f>
        <v>307-55-1</v>
      </c>
      <c r="K9080" s="2">
        <f>_xlfn.XLOOKUP(Table1_1[[#This Row],[CAS_rn]],[1]analyte_order!$C:$C,[1]analyte_order!$E:$E)</f>
        <v>9</v>
      </c>
      <c r="L9080" s="3">
        <v>16.399999999999999</v>
      </c>
    </row>
    <row r="9081" spans="1:12" x14ac:dyDescent="0.3">
      <c r="A9081" s="2" t="s">
        <v>371</v>
      </c>
      <c r="B9081" s="1">
        <f>_xlfn.XLOOKUP(Table1_1[[#This Row],[SampleID]],'[2]Prey Items'!$B$2:$B$78,'[2]Prey Items'!$F$2:$F$78)</f>
        <v>44427</v>
      </c>
      <c r="C9081" s="1" t="str">
        <f t="shared" si="142"/>
        <v>21231</v>
      </c>
      <c r="D9081" t="s">
        <v>324</v>
      </c>
      <c r="E9081" t="s">
        <v>325</v>
      </c>
      <c r="F9081" t="s">
        <v>326</v>
      </c>
      <c r="I9081" s="2" t="s">
        <v>22</v>
      </c>
      <c r="J9081" s="2" t="str">
        <f>_xlfn.XLOOKUP(Table1_1[[#This Row],[Analyte]],[1]analyte_order!$B:$B,[1]analyte_order!$C:$C)</f>
        <v>72629-94-8</v>
      </c>
      <c r="K9081" s="2">
        <f>_xlfn.XLOOKUP(Table1_1[[#This Row],[CAS_rn]],[1]analyte_order!$C:$C,[1]analyte_order!$E:$E)</f>
        <v>10</v>
      </c>
      <c r="L9081" s="3">
        <v>7.44</v>
      </c>
    </row>
    <row r="9082" spans="1:12" x14ac:dyDescent="0.3">
      <c r="A9082" s="2" t="s">
        <v>371</v>
      </c>
      <c r="B9082" s="1">
        <f>_xlfn.XLOOKUP(Table1_1[[#This Row],[SampleID]],'[2]Prey Items'!$B$2:$B$78,'[2]Prey Items'!$F$2:$F$78)</f>
        <v>44427</v>
      </c>
      <c r="C9082" s="1" t="str">
        <f t="shared" si="142"/>
        <v>21231</v>
      </c>
      <c r="D9082" t="s">
        <v>324</v>
      </c>
      <c r="E9082" t="s">
        <v>325</v>
      </c>
      <c r="F9082" t="s">
        <v>326</v>
      </c>
      <c r="I9082" s="2" t="s">
        <v>23</v>
      </c>
      <c r="J9082" s="2" t="str">
        <f>_xlfn.XLOOKUP(Table1_1[[#This Row],[Analyte]],[1]analyte_order!$B:$B,[1]analyte_order!$C:$C)</f>
        <v>376-06-7</v>
      </c>
      <c r="K9082" s="2">
        <f>_xlfn.XLOOKUP(Table1_1[[#This Row],[CAS_rn]],[1]analyte_order!$C:$C,[1]analyte_order!$E:$E)</f>
        <v>11</v>
      </c>
      <c r="L9082" s="3">
        <v>6.52</v>
      </c>
    </row>
    <row r="9083" spans="1:12" x14ac:dyDescent="0.3">
      <c r="A9083" s="2" t="s">
        <v>371</v>
      </c>
      <c r="B9083" s="1">
        <f>_xlfn.XLOOKUP(Table1_1[[#This Row],[SampleID]],'[2]Prey Items'!$B$2:$B$78,'[2]Prey Items'!$F$2:$F$78)</f>
        <v>44427</v>
      </c>
      <c r="C9083" s="1" t="str">
        <f t="shared" si="142"/>
        <v>21231</v>
      </c>
      <c r="D9083" t="s">
        <v>324</v>
      </c>
      <c r="E9083" t="s">
        <v>325</v>
      </c>
      <c r="F9083" t="s">
        <v>326</v>
      </c>
      <c r="I9083" s="2" t="s">
        <v>24</v>
      </c>
      <c r="J9083" s="2" t="str">
        <f>_xlfn.XLOOKUP(Table1_1[[#This Row],[Analyte]],[1]analyte_order!$B:$B,[1]analyte_order!$C:$C)</f>
        <v>67905-19-5</v>
      </c>
      <c r="K9083" s="2">
        <f>_xlfn.XLOOKUP(Table1_1[[#This Row],[CAS_rn]],[1]analyte_order!$C:$C,[1]analyte_order!$E:$E)</f>
        <v>12</v>
      </c>
      <c r="L9083" s="3">
        <v>4.2500000000000003E-2</v>
      </c>
    </row>
    <row r="9084" spans="1:12" x14ac:dyDescent="0.3">
      <c r="A9084" s="2" t="s">
        <v>371</v>
      </c>
      <c r="B9084" s="1">
        <f>_xlfn.XLOOKUP(Table1_1[[#This Row],[SampleID]],'[2]Prey Items'!$B$2:$B$78,'[2]Prey Items'!$F$2:$F$78)</f>
        <v>44427</v>
      </c>
      <c r="C9084" s="1" t="str">
        <f t="shared" si="142"/>
        <v>21231</v>
      </c>
      <c r="D9084" t="s">
        <v>324</v>
      </c>
      <c r="E9084" t="s">
        <v>325</v>
      </c>
      <c r="F9084" t="s">
        <v>326</v>
      </c>
      <c r="I9084" s="2" t="s">
        <v>52</v>
      </c>
      <c r="J9084" s="2" t="str">
        <f>_xlfn.XLOOKUP(Table1_1[[#This Row],[Analyte]],[1]analyte_order!$B:$B,[1]analyte_order!$C:$C)</f>
        <v>423-41-6</v>
      </c>
      <c r="K9084" s="2">
        <f>_xlfn.XLOOKUP(Table1_1[[#This Row],[CAS_rn]],[1]analyte_order!$C:$C,[1]analyte_order!$E:$E)</f>
        <v>53</v>
      </c>
      <c r="L9084" s="3">
        <v>0.1065</v>
      </c>
    </row>
    <row r="9085" spans="1:12" x14ac:dyDescent="0.3">
      <c r="A9085" s="2" t="s">
        <v>371</v>
      </c>
      <c r="B9085" s="1">
        <f>_xlfn.XLOOKUP(Table1_1[[#This Row],[SampleID]],'[2]Prey Items'!$B$2:$B$78,'[2]Prey Items'!$F$2:$F$78)</f>
        <v>44427</v>
      </c>
      <c r="C9085" s="1" t="str">
        <f t="shared" si="142"/>
        <v>21231</v>
      </c>
      <c r="D9085" t="s">
        <v>324</v>
      </c>
      <c r="E9085" t="s">
        <v>325</v>
      </c>
      <c r="F9085" t="s">
        <v>326</v>
      </c>
      <c r="I9085" s="2" t="s">
        <v>13</v>
      </c>
      <c r="J9085" s="2" t="str">
        <f>_xlfn.XLOOKUP(Table1_1[[#This Row],[Analyte]],[1]analyte_order!$B:$B,[1]analyte_order!$C:$C)</f>
        <v>375-73-5</v>
      </c>
      <c r="K9085" s="2">
        <f>_xlfn.XLOOKUP(Table1_1[[#This Row],[CAS_rn]],[1]analyte_order!$C:$C,[1]analyte_order!$E:$E)</f>
        <v>14</v>
      </c>
      <c r="L9085" s="3">
        <v>4.2500000000000003E-2</v>
      </c>
    </row>
    <row r="9086" spans="1:12" x14ac:dyDescent="0.3">
      <c r="A9086" s="2" t="s">
        <v>371</v>
      </c>
      <c r="B9086" s="1">
        <f>_xlfn.XLOOKUP(Table1_1[[#This Row],[SampleID]],'[2]Prey Items'!$B$2:$B$78,'[2]Prey Items'!$F$2:$F$78)</f>
        <v>44427</v>
      </c>
      <c r="C9086" s="1" t="str">
        <f t="shared" si="142"/>
        <v>21231</v>
      </c>
      <c r="D9086" t="s">
        <v>324</v>
      </c>
      <c r="E9086" t="s">
        <v>325</v>
      </c>
      <c r="F9086" t="s">
        <v>326</v>
      </c>
      <c r="I9086" s="2" t="s">
        <v>14</v>
      </c>
      <c r="J9086" s="2" t="str">
        <f>_xlfn.XLOOKUP(Table1_1[[#This Row],[Analyte]],[1]analyte_order!$B:$B,[1]analyte_order!$C:$C)</f>
        <v>2706-91-4</v>
      </c>
      <c r="K9086" s="2">
        <f>_xlfn.XLOOKUP(Table1_1[[#This Row],[CAS_rn]],[1]analyte_order!$C:$C,[1]analyte_order!$E:$E)</f>
        <v>15</v>
      </c>
      <c r="L9086" s="3">
        <v>0.21249999999999999</v>
      </c>
    </row>
    <row r="9087" spans="1:12" x14ac:dyDescent="0.3">
      <c r="A9087" s="2" t="s">
        <v>371</v>
      </c>
      <c r="B9087" s="1">
        <f>_xlfn.XLOOKUP(Table1_1[[#This Row],[SampleID]],'[2]Prey Items'!$B$2:$B$78,'[2]Prey Items'!$F$2:$F$78)</f>
        <v>44427</v>
      </c>
      <c r="C9087" s="1" t="str">
        <f t="shared" si="142"/>
        <v>21231</v>
      </c>
      <c r="D9087" t="s">
        <v>324</v>
      </c>
      <c r="E9087" t="s">
        <v>325</v>
      </c>
      <c r="F9087" t="s">
        <v>326</v>
      </c>
      <c r="I9087" s="2" t="s">
        <v>15</v>
      </c>
      <c r="J9087" s="2" t="str">
        <f>_xlfn.XLOOKUP(Table1_1[[#This Row],[Analyte]],[1]analyte_order!$B:$B,[1]analyte_order!$C:$C)</f>
        <v>355-46-4</v>
      </c>
      <c r="K9087" s="2">
        <f>_xlfn.XLOOKUP(Table1_1[[#This Row],[CAS_rn]],[1]analyte_order!$C:$C,[1]analyte_order!$E:$E)</f>
        <v>16</v>
      </c>
      <c r="L9087" s="3">
        <v>21.2</v>
      </c>
    </row>
    <row r="9088" spans="1:12" x14ac:dyDescent="0.3">
      <c r="A9088" s="2" t="s">
        <v>371</v>
      </c>
      <c r="B9088" s="1">
        <f>_xlfn.XLOOKUP(Table1_1[[#This Row],[SampleID]],'[2]Prey Items'!$B$2:$B$78,'[2]Prey Items'!$F$2:$F$78)</f>
        <v>44427</v>
      </c>
      <c r="C9088" s="1" t="str">
        <f t="shared" si="142"/>
        <v>21231</v>
      </c>
      <c r="D9088" t="s">
        <v>324</v>
      </c>
      <c r="E9088" t="s">
        <v>325</v>
      </c>
      <c r="F9088" t="s">
        <v>326</v>
      </c>
      <c r="I9088" s="2" t="s">
        <v>16</v>
      </c>
      <c r="J9088" s="2" t="str">
        <f>_xlfn.XLOOKUP(Table1_1[[#This Row],[Analyte]],[1]analyte_order!$B:$B,[1]analyte_order!$C:$C)</f>
        <v>375-92-8</v>
      </c>
      <c r="K9088" s="2">
        <f>_xlfn.XLOOKUP(Table1_1[[#This Row],[CAS_rn]],[1]analyte_order!$C:$C,[1]analyte_order!$E:$E)</f>
        <v>17</v>
      </c>
      <c r="L9088" s="3">
        <v>4.21</v>
      </c>
    </row>
    <row r="9089" spans="1:12" x14ac:dyDescent="0.3">
      <c r="A9089" s="2" t="s">
        <v>371</v>
      </c>
      <c r="B9089" s="1">
        <f>_xlfn.XLOOKUP(Table1_1[[#This Row],[SampleID]],'[2]Prey Items'!$B$2:$B$78,'[2]Prey Items'!$F$2:$F$78)</f>
        <v>44427</v>
      </c>
      <c r="C9089" s="1" t="str">
        <f t="shared" si="142"/>
        <v>21231</v>
      </c>
      <c r="D9089" t="s">
        <v>324</v>
      </c>
      <c r="E9089" t="s">
        <v>325</v>
      </c>
      <c r="F9089" t="s">
        <v>326</v>
      </c>
      <c r="I9089" s="2" t="s">
        <v>17</v>
      </c>
      <c r="J9089" s="2" t="str">
        <f>_xlfn.XLOOKUP(Table1_1[[#This Row],[Analyte]],[1]analyte_order!$B:$B,[1]analyte_order!$C:$C)</f>
        <v>1763-23-1</v>
      </c>
      <c r="K9089" s="2">
        <f>_xlfn.XLOOKUP(Table1_1[[#This Row],[CAS_rn]],[1]analyte_order!$C:$C,[1]analyte_order!$E:$E)</f>
        <v>18</v>
      </c>
      <c r="L9089" s="3">
        <v>1170</v>
      </c>
    </row>
    <row r="9090" spans="1:12" x14ac:dyDescent="0.3">
      <c r="A9090" s="2" t="s">
        <v>371</v>
      </c>
      <c r="B9090" s="1">
        <f>_xlfn.XLOOKUP(Table1_1[[#This Row],[SampleID]],'[2]Prey Items'!$B$2:$B$78,'[2]Prey Items'!$F$2:$F$78)</f>
        <v>44427</v>
      </c>
      <c r="C9090" s="1" t="str">
        <f t="shared" si="142"/>
        <v>21231</v>
      </c>
      <c r="D9090" t="s">
        <v>324</v>
      </c>
      <c r="E9090" t="s">
        <v>325</v>
      </c>
      <c r="F9090" t="s">
        <v>326</v>
      </c>
      <c r="I9090" s="2" t="s">
        <v>25</v>
      </c>
      <c r="J9090" s="2" t="str">
        <f>_xlfn.XLOOKUP(Table1_1[[#This Row],[Analyte]],[1]analyte_order!$B:$B,[1]analyte_order!$C:$C)</f>
        <v>68259-12-1</v>
      </c>
      <c r="K9090" s="2">
        <f>_xlfn.XLOOKUP(Table1_1[[#This Row],[CAS_rn]],[1]analyte_order!$C:$C,[1]analyte_order!$E:$E)</f>
        <v>19</v>
      </c>
      <c r="L9090" s="3">
        <v>9.59</v>
      </c>
    </row>
    <row r="9091" spans="1:12" x14ac:dyDescent="0.3">
      <c r="A9091" s="2" t="s">
        <v>371</v>
      </c>
      <c r="B9091" s="1">
        <f>_xlfn.XLOOKUP(Table1_1[[#This Row],[SampleID]],'[2]Prey Items'!$B$2:$B$78,'[2]Prey Items'!$F$2:$F$78)</f>
        <v>44427</v>
      </c>
      <c r="C9091" s="1" t="str">
        <f t="shared" si="142"/>
        <v>21231</v>
      </c>
      <c r="D9091" t="s">
        <v>324</v>
      </c>
      <c r="E9091" t="s">
        <v>325</v>
      </c>
      <c r="F9091" t="s">
        <v>326</v>
      </c>
      <c r="I9091" s="2" t="s">
        <v>26</v>
      </c>
      <c r="J9091" s="2" t="str">
        <f>_xlfn.XLOOKUP(Table1_1[[#This Row],[Analyte]],[1]analyte_order!$B:$B,[1]analyte_order!$C:$C)</f>
        <v>335-77-3</v>
      </c>
      <c r="K9091" s="2">
        <f>_xlfn.XLOOKUP(Table1_1[[#This Row],[CAS_rn]],[1]analyte_order!$C:$C,[1]analyte_order!$E:$E)</f>
        <v>20</v>
      </c>
      <c r="L9091" s="3">
        <v>10.3</v>
      </c>
    </row>
    <row r="9092" spans="1:12" x14ac:dyDescent="0.3">
      <c r="A9092" s="2" t="s">
        <v>371</v>
      </c>
      <c r="B9092" s="1">
        <f>_xlfn.XLOOKUP(Table1_1[[#This Row],[SampleID]],'[2]Prey Items'!$B$2:$B$78,'[2]Prey Items'!$F$2:$F$78)</f>
        <v>44427</v>
      </c>
      <c r="C9092" s="1" t="str">
        <f t="shared" si="142"/>
        <v>21231</v>
      </c>
      <c r="D9092" t="s">
        <v>324</v>
      </c>
      <c r="E9092" t="s">
        <v>325</v>
      </c>
      <c r="F9092" t="s">
        <v>326</v>
      </c>
      <c r="I9092" s="2" t="s">
        <v>27</v>
      </c>
      <c r="J9092" s="2" t="str">
        <f>_xlfn.XLOOKUP(Table1_1[[#This Row],[Analyte]],[1]analyte_order!$B:$B,[1]analyte_order!$C:$C)</f>
        <v>79780-39-5</v>
      </c>
      <c r="K9092" s="2">
        <f>_xlfn.XLOOKUP(Table1_1[[#This Row],[CAS_rn]],[1]analyte_order!$C:$C,[1]analyte_order!$E:$E)</f>
        <v>21</v>
      </c>
      <c r="L9092" s="3">
        <v>1.86</v>
      </c>
    </row>
    <row r="9093" spans="1:12" x14ac:dyDescent="0.3">
      <c r="A9093" s="2" t="s">
        <v>371</v>
      </c>
      <c r="B9093" s="1">
        <f>_xlfn.XLOOKUP(Table1_1[[#This Row],[SampleID]],'[2]Prey Items'!$B$2:$B$78,'[2]Prey Items'!$F$2:$F$78)</f>
        <v>44427</v>
      </c>
      <c r="C9093" s="1" t="str">
        <f t="shared" si="142"/>
        <v>21231</v>
      </c>
      <c r="D9093" t="s">
        <v>324</v>
      </c>
      <c r="E9093" t="s">
        <v>325</v>
      </c>
      <c r="F9093" t="s">
        <v>326</v>
      </c>
      <c r="I9093" s="2" t="s">
        <v>53</v>
      </c>
      <c r="J9093" s="2" t="str">
        <f>_xlfn.XLOOKUP(Table1_1[[#This Row],[Analyte]],[1]analyte_order!$B:$B,[1]analyte_order!$C:$C)</f>
        <v>777011-38-8</v>
      </c>
      <c r="K9093" s="2">
        <f>_xlfn.XLOOKUP(Table1_1[[#This Row],[CAS_rn]],[1]analyte_order!$C:$C,[1]analyte_order!$E:$E)</f>
        <v>54</v>
      </c>
      <c r="L9093" s="3">
        <v>2.4700000000000002</v>
      </c>
    </row>
    <row r="9094" spans="1:12" x14ac:dyDescent="0.3">
      <c r="A9094" s="2" t="s">
        <v>371</v>
      </c>
      <c r="B9094" s="1">
        <f>_xlfn.XLOOKUP(Table1_1[[#This Row],[SampleID]],'[2]Prey Items'!$B$2:$B$78,'[2]Prey Items'!$F$2:$F$78)</f>
        <v>44427</v>
      </c>
      <c r="C9094" s="1" t="str">
        <f t="shared" si="142"/>
        <v>21231</v>
      </c>
      <c r="D9094" t="s">
        <v>324</v>
      </c>
      <c r="E9094" t="s">
        <v>325</v>
      </c>
      <c r="F9094" t="s">
        <v>326</v>
      </c>
      <c r="I9094" s="2" t="s">
        <v>54</v>
      </c>
      <c r="J9094" s="2" t="str">
        <f>_xlfn.XLOOKUP(Table1_1[[#This Row],[Analyte]],[1]analyte_order!$B:$B,[1]analyte_order!$C:$C)</f>
        <v>646-83-3</v>
      </c>
      <c r="K9094" s="2">
        <f>_xlfn.XLOOKUP(Table1_1[[#This Row],[CAS_rn]],[1]analyte_order!$C:$C,[1]analyte_order!$E:$E)</f>
        <v>55</v>
      </c>
      <c r="L9094" s="3">
        <v>0.21249999999999999</v>
      </c>
    </row>
    <row r="9095" spans="1:12" x14ac:dyDescent="0.3">
      <c r="A9095" s="2" t="s">
        <v>371</v>
      </c>
      <c r="B9095" s="1">
        <f>_xlfn.XLOOKUP(Table1_1[[#This Row],[SampleID]],'[2]Prey Items'!$B$2:$B$78,'[2]Prey Items'!$F$2:$F$78)</f>
        <v>44427</v>
      </c>
      <c r="C9095" s="1" t="str">
        <f t="shared" si="142"/>
        <v>21231</v>
      </c>
      <c r="D9095" t="s">
        <v>324</v>
      </c>
      <c r="E9095" t="s">
        <v>325</v>
      </c>
      <c r="F9095" t="s">
        <v>326</v>
      </c>
      <c r="I9095" s="2" t="s">
        <v>50</v>
      </c>
      <c r="J9095" s="2" t="str">
        <f>_xlfn.XLOOKUP(Table1_1[[#This Row],[Analyte]],[1]analyte_order!$B:$B,[1]analyte_order!$C:$C)</f>
        <v>30334-69-1</v>
      </c>
      <c r="K9095" s="2">
        <f>_xlfn.XLOOKUP(Table1_1[[#This Row],[CAS_rn]],[1]analyte_order!$C:$C,[1]analyte_order!$E:$E)</f>
        <v>51</v>
      </c>
      <c r="L9095" s="3">
        <v>3.79</v>
      </c>
    </row>
    <row r="9096" spans="1:12" x14ac:dyDescent="0.3">
      <c r="A9096" s="2" t="s">
        <v>371</v>
      </c>
      <c r="B9096" s="1">
        <f>_xlfn.XLOOKUP(Table1_1[[#This Row],[SampleID]],'[2]Prey Items'!$B$2:$B$78,'[2]Prey Items'!$F$2:$F$78)</f>
        <v>44427</v>
      </c>
      <c r="C9096" s="1" t="str">
        <f t="shared" si="142"/>
        <v>21231</v>
      </c>
      <c r="D9096" t="s">
        <v>324</v>
      </c>
      <c r="E9096" t="s">
        <v>325</v>
      </c>
      <c r="F9096" t="s">
        <v>326</v>
      </c>
      <c r="I9096" s="2" t="s">
        <v>51</v>
      </c>
      <c r="J9096" s="2" t="str">
        <f>_xlfn.XLOOKUP(Table1_1[[#This Row],[Analyte]],[1]analyte_order!$B:$B,[1]analyte_order!$C:$C)</f>
        <v>41997-13-1</v>
      </c>
      <c r="K9096" s="2">
        <f>_xlfn.XLOOKUP(Table1_1[[#This Row],[CAS_rn]],[1]analyte_order!$C:$C,[1]analyte_order!$E:$E)</f>
        <v>52</v>
      </c>
      <c r="L9096" s="3">
        <v>42.1</v>
      </c>
    </row>
    <row r="9097" spans="1:12" x14ac:dyDescent="0.3">
      <c r="A9097" s="2" t="s">
        <v>371</v>
      </c>
      <c r="B9097" s="1">
        <f>_xlfn.XLOOKUP(Table1_1[[#This Row],[SampleID]],'[2]Prey Items'!$B$2:$B$78,'[2]Prey Items'!$F$2:$F$78)</f>
        <v>44427</v>
      </c>
      <c r="C9097" s="1" t="str">
        <f t="shared" si="142"/>
        <v>21231</v>
      </c>
      <c r="D9097" t="s">
        <v>324</v>
      </c>
      <c r="E9097" t="s">
        <v>325</v>
      </c>
      <c r="F9097" t="s">
        <v>326</v>
      </c>
      <c r="I9097" s="2" t="s">
        <v>33</v>
      </c>
      <c r="J9097" s="2" t="str">
        <f>_xlfn.XLOOKUP(Table1_1[[#This Row],[Analyte]],[1]analyte_order!$B:$B,[1]analyte_order!$C:$C)</f>
        <v>754-91-6</v>
      </c>
      <c r="K9097" s="2">
        <f>_xlfn.XLOOKUP(Table1_1[[#This Row],[CAS_rn]],[1]analyte_order!$C:$C,[1]analyte_order!$E:$E)</f>
        <v>28</v>
      </c>
      <c r="L9097" s="3">
        <v>5.49</v>
      </c>
    </row>
    <row r="9098" spans="1:12" x14ac:dyDescent="0.3">
      <c r="A9098" s="2" t="s">
        <v>371</v>
      </c>
      <c r="B9098" s="1">
        <f>_xlfn.XLOOKUP(Table1_1[[#This Row],[SampleID]],'[2]Prey Items'!$B$2:$B$78,'[2]Prey Items'!$F$2:$F$78)</f>
        <v>44427</v>
      </c>
      <c r="C9098" s="1" t="str">
        <f t="shared" si="142"/>
        <v>21231</v>
      </c>
      <c r="D9098" t="s">
        <v>324</v>
      </c>
      <c r="E9098" t="s">
        <v>325</v>
      </c>
      <c r="F9098" t="s">
        <v>326</v>
      </c>
      <c r="I9098" s="2" t="s">
        <v>35</v>
      </c>
      <c r="J9098" s="2" t="str">
        <f>_xlfn.XLOOKUP(Table1_1[[#This Row],[Analyte]],[1]analyte_order!$B:$B,[1]analyte_order!$C:$C)</f>
        <v>31506-32-8</v>
      </c>
      <c r="K9098" s="2">
        <f>_xlfn.XLOOKUP(Table1_1[[#This Row],[CAS_rn]],[1]analyte_order!$C:$C,[1]analyte_order!$E:$E)</f>
        <v>30</v>
      </c>
      <c r="L9098" s="3">
        <v>4.2500000000000003E-2</v>
      </c>
    </row>
    <row r="9099" spans="1:12" x14ac:dyDescent="0.3">
      <c r="A9099" s="2" t="s">
        <v>371</v>
      </c>
      <c r="B9099" s="1">
        <f>_xlfn.XLOOKUP(Table1_1[[#This Row],[SampleID]],'[2]Prey Items'!$B$2:$B$78,'[2]Prey Items'!$F$2:$F$78)</f>
        <v>44427</v>
      </c>
      <c r="C9099" s="1" t="str">
        <f t="shared" si="142"/>
        <v>21231</v>
      </c>
      <c r="D9099" t="s">
        <v>324</v>
      </c>
      <c r="E9099" t="s">
        <v>325</v>
      </c>
      <c r="F9099" t="s">
        <v>326</v>
      </c>
      <c r="I9099" s="2" t="s">
        <v>36</v>
      </c>
      <c r="J9099" s="2" t="str">
        <f>_xlfn.XLOOKUP(Table1_1[[#This Row],[Analyte]],[1]analyte_order!$B:$B,[1]analyte_order!$C:$C)</f>
        <v>4151-50-2</v>
      </c>
      <c r="K9099" s="2">
        <f>_xlfn.XLOOKUP(Table1_1[[#This Row],[CAS_rn]],[1]analyte_order!$C:$C,[1]analyte_order!$E:$E)</f>
        <v>31</v>
      </c>
      <c r="L9099" s="3">
        <v>4.2500000000000003E-2</v>
      </c>
    </row>
    <row r="9100" spans="1:12" x14ac:dyDescent="0.3">
      <c r="A9100" s="2" t="s">
        <v>371</v>
      </c>
      <c r="B9100" s="1">
        <f>_xlfn.XLOOKUP(Table1_1[[#This Row],[SampleID]],'[2]Prey Items'!$B$2:$B$78,'[2]Prey Items'!$F$2:$F$78)</f>
        <v>44427</v>
      </c>
      <c r="C9100" s="1" t="str">
        <f t="shared" ref="C9100:C9163" si="143">TEXT(B9100,"yy")&amp;TEXT((B9100-DATEVALUE("1/1/"&amp;TEXT(B9100,"yy"))+1),"000")</f>
        <v>21231</v>
      </c>
      <c r="D9100" t="s">
        <v>324</v>
      </c>
      <c r="E9100" t="s">
        <v>325</v>
      </c>
      <c r="F9100" t="s">
        <v>326</v>
      </c>
      <c r="I9100" s="2" t="s">
        <v>34</v>
      </c>
      <c r="J9100" s="2" t="str">
        <f>_xlfn.XLOOKUP(Table1_1[[#This Row],[Analyte]],[1]analyte_order!$B:$B,[1]analyte_order!$C:$C)</f>
        <v>2806-24-8</v>
      </c>
      <c r="K9100" s="2">
        <f>_xlfn.XLOOKUP(Table1_1[[#This Row],[CAS_rn]],[1]analyte_order!$C:$C,[1]analyte_order!$E:$E)</f>
        <v>29</v>
      </c>
      <c r="L9100" s="3">
        <v>4.2500000000000003E-2</v>
      </c>
    </row>
    <row r="9101" spans="1:12" x14ac:dyDescent="0.3">
      <c r="A9101" s="2" t="s">
        <v>371</v>
      </c>
      <c r="B9101" s="1">
        <f>_xlfn.XLOOKUP(Table1_1[[#This Row],[SampleID]],'[2]Prey Items'!$B$2:$B$78,'[2]Prey Items'!$F$2:$F$78)</f>
        <v>44427</v>
      </c>
      <c r="C9101" s="1" t="str">
        <f t="shared" si="143"/>
        <v>21231</v>
      </c>
      <c r="D9101" t="s">
        <v>324</v>
      </c>
      <c r="E9101" t="s">
        <v>325</v>
      </c>
      <c r="F9101" t="s">
        <v>326</v>
      </c>
      <c r="I9101" s="2" t="s">
        <v>31</v>
      </c>
      <c r="J9101" s="2" t="str">
        <f>_xlfn.XLOOKUP(Table1_1[[#This Row],[Analyte]],[1]analyte_order!$B:$B,[1]analyte_order!$C:$C)</f>
        <v>2355-31-9</v>
      </c>
      <c r="K9101" s="2">
        <f>_xlfn.XLOOKUP(Table1_1[[#This Row],[CAS_rn]],[1]analyte_order!$C:$C,[1]analyte_order!$E:$E)</f>
        <v>26</v>
      </c>
      <c r="L9101" s="3">
        <v>4.2500000000000003E-2</v>
      </c>
    </row>
    <row r="9102" spans="1:12" x14ac:dyDescent="0.3">
      <c r="A9102" s="2" t="s">
        <v>371</v>
      </c>
      <c r="B9102" s="1">
        <f>_xlfn.XLOOKUP(Table1_1[[#This Row],[SampleID]],'[2]Prey Items'!$B$2:$B$78,'[2]Prey Items'!$F$2:$F$78)</f>
        <v>44427</v>
      </c>
      <c r="C9102" s="1" t="str">
        <f t="shared" si="143"/>
        <v>21231</v>
      </c>
      <c r="D9102" t="s">
        <v>324</v>
      </c>
      <c r="E9102" t="s">
        <v>325</v>
      </c>
      <c r="F9102" t="s">
        <v>326</v>
      </c>
      <c r="I9102" s="2" t="s">
        <v>32</v>
      </c>
      <c r="J9102" s="2" t="str">
        <f>_xlfn.XLOOKUP(Table1_1[[#This Row],[Analyte]],[1]analyte_order!$B:$B,[1]analyte_order!$C:$C)</f>
        <v>2991-50-6</v>
      </c>
      <c r="K9102" s="2">
        <f>_xlfn.XLOOKUP(Table1_1[[#This Row],[CAS_rn]],[1]analyte_order!$C:$C,[1]analyte_order!$E:$E)</f>
        <v>27</v>
      </c>
      <c r="L9102" s="3">
        <v>4.2500000000000003E-2</v>
      </c>
    </row>
    <row r="9103" spans="1:12" x14ac:dyDescent="0.3">
      <c r="A9103" s="2" t="s">
        <v>371</v>
      </c>
      <c r="B9103" s="1">
        <f>_xlfn.XLOOKUP(Table1_1[[#This Row],[SampleID]],'[2]Prey Items'!$B$2:$B$78,'[2]Prey Items'!$F$2:$F$78)</f>
        <v>44427</v>
      </c>
      <c r="C9103" s="1" t="str">
        <f t="shared" si="143"/>
        <v>21231</v>
      </c>
      <c r="D9103" t="s">
        <v>324</v>
      </c>
      <c r="E9103" t="s">
        <v>325</v>
      </c>
      <c r="F9103" t="s">
        <v>326</v>
      </c>
      <c r="I9103" s="2" t="s">
        <v>28</v>
      </c>
      <c r="J9103" s="2" t="str">
        <f>_xlfn.XLOOKUP(Table1_1[[#This Row],[Analyte]],[1]analyte_order!$B:$B,[1]analyte_order!$C:$C)</f>
        <v>757124-72-4</v>
      </c>
      <c r="K9103" s="2">
        <f>_xlfn.XLOOKUP(Table1_1[[#This Row],[CAS_rn]],[1]analyte_order!$C:$C,[1]analyte_order!$E:$E)</f>
        <v>22</v>
      </c>
      <c r="L9103" s="3">
        <v>0.1065</v>
      </c>
    </row>
    <row r="9104" spans="1:12" x14ac:dyDescent="0.3">
      <c r="A9104" s="2" t="s">
        <v>371</v>
      </c>
      <c r="B9104" s="1">
        <f>_xlfn.XLOOKUP(Table1_1[[#This Row],[SampleID]],'[2]Prey Items'!$B$2:$B$78,'[2]Prey Items'!$F$2:$F$78)</f>
        <v>44427</v>
      </c>
      <c r="C9104" s="1" t="str">
        <f t="shared" si="143"/>
        <v>21231</v>
      </c>
      <c r="D9104" t="s">
        <v>324</v>
      </c>
      <c r="E9104" t="s">
        <v>325</v>
      </c>
      <c r="F9104" t="s">
        <v>326</v>
      </c>
      <c r="I9104" s="2" t="s">
        <v>18</v>
      </c>
      <c r="J9104" s="2" t="str">
        <f>_xlfn.XLOOKUP(Table1_1[[#This Row],[Analyte]],[1]analyte_order!$B:$B,[1]analyte_order!$C:$C)</f>
        <v>27619-97-2</v>
      </c>
      <c r="K9104" s="2">
        <f>_xlfn.XLOOKUP(Table1_1[[#This Row],[CAS_rn]],[1]analyte_order!$C:$C,[1]analyte_order!$E:$E)</f>
        <v>23</v>
      </c>
      <c r="L9104" s="3">
        <v>8.5000000000000006E-2</v>
      </c>
    </row>
    <row r="9105" spans="1:12" x14ac:dyDescent="0.3">
      <c r="A9105" s="2" t="s">
        <v>371</v>
      </c>
      <c r="B9105" s="1">
        <f>_xlfn.XLOOKUP(Table1_1[[#This Row],[SampleID]],'[2]Prey Items'!$B$2:$B$78,'[2]Prey Items'!$F$2:$F$78)</f>
        <v>44427</v>
      </c>
      <c r="C9105" s="1" t="str">
        <f t="shared" si="143"/>
        <v>21231</v>
      </c>
      <c r="D9105" t="s">
        <v>324</v>
      </c>
      <c r="E9105" t="s">
        <v>325</v>
      </c>
      <c r="F9105" t="s">
        <v>326</v>
      </c>
      <c r="I9105" s="2" t="s">
        <v>29</v>
      </c>
      <c r="J9105" s="2" t="str">
        <f>_xlfn.XLOOKUP(Table1_1[[#This Row],[Analyte]],[1]analyte_order!$B:$B,[1]analyte_order!$C:$C)</f>
        <v>39108-34-4</v>
      </c>
      <c r="K9105" s="2">
        <f>_xlfn.XLOOKUP(Table1_1[[#This Row],[CAS_rn]],[1]analyte_order!$C:$C,[1]analyte_order!$E:$E)</f>
        <v>24</v>
      </c>
      <c r="L9105" s="3">
        <v>2.71</v>
      </c>
    </row>
    <row r="9106" spans="1:12" x14ac:dyDescent="0.3">
      <c r="A9106" s="2" t="s">
        <v>371</v>
      </c>
      <c r="B9106" s="1">
        <f>_xlfn.XLOOKUP(Table1_1[[#This Row],[SampleID]],'[2]Prey Items'!$B$2:$B$78,'[2]Prey Items'!$F$2:$F$78)</f>
        <v>44427</v>
      </c>
      <c r="C9106" s="1" t="str">
        <f t="shared" si="143"/>
        <v>21231</v>
      </c>
      <c r="D9106" t="s">
        <v>324</v>
      </c>
      <c r="E9106" t="s">
        <v>325</v>
      </c>
      <c r="F9106" t="s">
        <v>326</v>
      </c>
      <c r="I9106" s="2" t="s">
        <v>30</v>
      </c>
      <c r="J9106" s="2" t="str">
        <f>_xlfn.XLOOKUP(Table1_1[[#This Row],[Analyte]],[1]analyte_order!$B:$B,[1]analyte_order!$C:$C)</f>
        <v>120226-60-0</v>
      </c>
      <c r="K9106" s="2">
        <f>_xlfn.XLOOKUP(Table1_1[[#This Row],[CAS_rn]],[1]analyte_order!$C:$C,[1]analyte_order!$E:$E)</f>
        <v>25</v>
      </c>
      <c r="L9106" s="3">
        <v>0.75600000000000001</v>
      </c>
    </row>
    <row r="9107" spans="1:12" x14ac:dyDescent="0.3">
      <c r="A9107" s="2" t="s">
        <v>371</v>
      </c>
      <c r="B9107" s="1">
        <f>_xlfn.XLOOKUP(Table1_1[[#This Row],[SampleID]],'[2]Prey Items'!$B$2:$B$78,'[2]Prey Items'!$F$2:$F$78)</f>
        <v>44427</v>
      </c>
      <c r="C9107" s="1" t="str">
        <f t="shared" si="143"/>
        <v>21231</v>
      </c>
      <c r="D9107" t="s">
        <v>324</v>
      </c>
      <c r="E9107" t="s">
        <v>325</v>
      </c>
      <c r="F9107" t="s">
        <v>326</v>
      </c>
      <c r="I9107" s="2" t="s">
        <v>41</v>
      </c>
      <c r="J9107" s="2" t="str">
        <f>_xlfn.XLOOKUP(Table1_1[[#This Row],[Analyte]],[1]analyte_order!$B:$B,[1]analyte_order!$C:$C)</f>
        <v>356-02-5</v>
      </c>
      <c r="K9107" s="2">
        <f>_xlfn.XLOOKUP(Table1_1[[#This Row],[CAS_rn]],[1]analyte_order!$C:$C,[1]analyte_order!$E:$E)</f>
        <v>38</v>
      </c>
      <c r="L9107" s="3">
        <v>0.42499999999999999</v>
      </c>
    </row>
    <row r="9108" spans="1:12" x14ac:dyDescent="0.3">
      <c r="A9108" s="2" t="s">
        <v>371</v>
      </c>
      <c r="B9108" s="1">
        <f>_xlfn.XLOOKUP(Table1_1[[#This Row],[SampleID]],'[2]Prey Items'!$B$2:$B$78,'[2]Prey Items'!$F$2:$F$78)</f>
        <v>44427</v>
      </c>
      <c r="C9108" s="1" t="str">
        <f t="shared" si="143"/>
        <v>21231</v>
      </c>
      <c r="D9108" t="s">
        <v>324</v>
      </c>
      <c r="E9108" t="s">
        <v>325</v>
      </c>
      <c r="F9108" t="s">
        <v>326</v>
      </c>
      <c r="I9108" s="2" t="s">
        <v>42</v>
      </c>
      <c r="J9108" s="2" t="str">
        <f>_xlfn.XLOOKUP(Table1_1[[#This Row],[Analyte]],[1]analyte_order!$B:$B,[1]analyte_order!$C:$C)</f>
        <v>914637-49-3</v>
      </c>
      <c r="K9108" s="2">
        <f>_xlfn.XLOOKUP(Table1_1[[#This Row],[CAS_rn]],[1]analyte_order!$C:$C,[1]analyte_order!$E:$E)</f>
        <v>39</v>
      </c>
      <c r="L9108" s="3">
        <v>0.41499999999999998</v>
      </c>
    </row>
    <row r="9109" spans="1:12" x14ac:dyDescent="0.3">
      <c r="A9109" s="2" t="s">
        <v>371</v>
      </c>
      <c r="B9109" s="1">
        <f>_xlfn.XLOOKUP(Table1_1[[#This Row],[SampleID]],'[2]Prey Items'!$B$2:$B$78,'[2]Prey Items'!$F$2:$F$78)</f>
        <v>44427</v>
      </c>
      <c r="C9109" s="1" t="str">
        <f t="shared" si="143"/>
        <v>21231</v>
      </c>
      <c r="D9109" t="s">
        <v>324</v>
      </c>
      <c r="E9109" t="s">
        <v>325</v>
      </c>
      <c r="F9109" t="s">
        <v>326</v>
      </c>
      <c r="I9109" s="2" t="s">
        <v>43</v>
      </c>
      <c r="J9109" s="2" t="str">
        <f>_xlfn.XLOOKUP(Table1_1[[#This Row],[Analyte]],[1]analyte_order!$B:$B,[1]analyte_order!$C:$C)</f>
        <v>812-70-4</v>
      </c>
      <c r="K9109" s="2">
        <f>_xlfn.XLOOKUP(Table1_1[[#This Row],[CAS_rn]],[1]analyte_order!$C:$C,[1]analyte_order!$E:$E)</f>
        <v>40</v>
      </c>
      <c r="L9109" s="3">
        <v>4.2500000000000003E-2</v>
      </c>
    </row>
    <row r="9110" spans="1:12" x14ac:dyDescent="0.3">
      <c r="A9110" s="2" t="s">
        <v>371</v>
      </c>
      <c r="B9110" s="1">
        <f>_xlfn.XLOOKUP(Table1_1[[#This Row],[SampleID]],'[2]Prey Items'!$B$2:$B$78,'[2]Prey Items'!$F$2:$F$78)</f>
        <v>44427</v>
      </c>
      <c r="C9110" s="1" t="str">
        <f t="shared" si="143"/>
        <v>21231</v>
      </c>
      <c r="D9110" t="s">
        <v>324</v>
      </c>
      <c r="E9110" t="s">
        <v>325</v>
      </c>
      <c r="F9110" t="s">
        <v>326</v>
      </c>
      <c r="I9110" s="2" t="s">
        <v>44</v>
      </c>
      <c r="J9110" s="2" t="str">
        <f>_xlfn.XLOOKUP(Table1_1[[#This Row],[Analyte]],[1]analyte_order!$B:$B,[1]analyte_order!$C:$C)</f>
        <v>53826-12-3</v>
      </c>
      <c r="K9110" s="2">
        <f>_xlfn.XLOOKUP(Table1_1[[#This Row],[CAS_rn]],[1]analyte_order!$C:$C,[1]analyte_order!$E:$E)</f>
        <v>41</v>
      </c>
      <c r="L9110" s="3">
        <v>0.1065</v>
      </c>
    </row>
    <row r="9111" spans="1:12" x14ac:dyDescent="0.3">
      <c r="A9111" s="2" t="s">
        <v>371</v>
      </c>
      <c r="B9111" s="1">
        <f>_xlfn.XLOOKUP(Table1_1[[#This Row],[SampleID]],'[2]Prey Items'!$B$2:$B$78,'[2]Prey Items'!$F$2:$F$78)</f>
        <v>44427</v>
      </c>
      <c r="C9111" s="1" t="str">
        <f t="shared" si="143"/>
        <v>21231</v>
      </c>
      <c r="D9111" t="s">
        <v>324</v>
      </c>
      <c r="E9111" t="s">
        <v>325</v>
      </c>
      <c r="F9111" t="s">
        <v>326</v>
      </c>
      <c r="I9111" s="2" t="s">
        <v>45</v>
      </c>
      <c r="J9111" s="2" t="str">
        <f>_xlfn.XLOOKUP(Table1_1[[#This Row],[Analyte]],[1]analyte_order!$B:$B,[1]analyte_order!$C:$C)</f>
        <v>27854-31-5</v>
      </c>
      <c r="K9111" s="2">
        <f>_xlfn.XLOOKUP(Table1_1[[#This Row],[CAS_rn]],[1]analyte_order!$C:$C,[1]analyte_order!$E:$E)</f>
        <v>42</v>
      </c>
      <c r="L9111" s="3">
        <v>0.1065</v>
      </c>
    </row>
    <row r="9112" spans="1:12" x14ac:dyDescent="0.3">
      <c r="A9112" s="2" t="s">
        <v>371</v>
      </c>
      <c r="B9112" s="1">
        <f>_xlfn.XLOOKUP(Table1_1[[#This Row],[SampleID]],'[2]Prey Items'!$B$2:$B$78,'[2]Prey Items'!$F$2:$F$78)</f>
        <v>44427</v>
      </c>
      <c r="C9112" s="1" t="str">
        <f t="shared" si="143"/>
        <v>21231</v>
      </c>
      <c r="D9112" t="s">
        <v>324</v>
      </c>
      <c r="E9112" t="s">
        <v>325</v>
      </c>
      <c r="F9112" t="s">
        <v>326</v>
      </c>
      <c r="I9112" s="2" t="s">
        <v>46</v>
      </c>
      <c r="J9112" s="2" t="str">
        <f>_xlfn.XLOOKUP(Table1_1[[#This Row],[Analyte]],[1]analyte_order!$B:$B,[1]analyte_order!$C:$C)</f>
        <v>53826-13-4</v>
      </c>
      <c r="K9112" s="2">
        <f>_xlfn.XLOOKUP(Table1_1[[#This Row],[CAS_rn]],[1]analyte_order!$C:$C,[1]analyte_order!$E:$E)</f>
        <v>43</v>
      </c>
      <c r="L9112" s="3">
        <v>0.1065</v>
      </c>
    </row>
    <row r="9113" spans="1:12" x14ac:dyDescent="0.3">
      <c r="A9113" s="2" t="s">
        <v>371</v>
      </c>
      <c r="B9113" s="1">
        <f>_xlfn.XLOOKUP(Table1_1[[#This Row],[SampleID]],'[2]Prey Items'!$B$2:$B$78,'[2]Prey Items'!$F$2:$F$78)</f>
        <v>44427</v>
      </c>
      <c r="C9113" s="1" t="str">
        <f t="shared" si="143"/>
        <v>21231</v>
      </c>
      <c r="D9113" t="s">
        <v>324</v>
      </c>
      <c r="E9113" t="s">
        <v>325</v>
      </c>
      <c r="F9113" t="s">
        <v>326</v>
      </c>
      <c r="I9113" s="2" t="s">
        <v>47</v>
      </c>
      <c r="J9113" s="2" t="str">
        <f>_xlfn.XLOOKUP(Table1_1[[#This Row],[Analyte]],[1]analyte_order!$B:$B,[1]analyte_order!$C:$C)</f>
        <v>161094-75-3</v>
      </c>
      <c r="K9113" s="2">
        <f>_xlfn.XLOOKUP(Table1_1[[#This Row],[CAS_rn]],[1]analyte_order!$C:$C,[1]analyte_order!$E:$E)</f>
        <v>44</v>
      </c>
      <c r="L9113" s="3">
        <v>4.2500000000000003E-2</v>
      </c>
    </row>
    <row r="9114" spans="1:12" x14ac:dyDescent="0.3">
      <c r="A9114" s="2" t="s">
        <v>371</v>
      </c>
      <c r="B9114" s="1">
        <f>_xlfn.XLOOKUP(Table1_1[[#This Row],[SampleID]],'[2]Prey Items'!$B$2:$B$78,'[2]Prey Items'!$F$2:$F$78)</f>
        <v>44427</v>
      </c>
      <c r="C9114" s="1" t="str">
        <f t="shared" si="143"/>
        <v>21231</v>
      </c>
      <c r="D9114" t="s">
        <v>324</v>
      </c>
      <c r="E9114" t="s">
        <v>325</v>
      </c>
      <c r="F9114" t="s">
        <v>326</v>
      </c>
      <c r="I9114" s="2" t="s">
        <v>48</v>
      </c>
      <c r="J9114" s="2" t="str">
        <f>_xlfn.XLOOKUP(Table1_1[[#This Row],[Analyte]],[1]analyte_order!$B:$B,[1]analyte_order!$C:$C)</f>
        <v>70887-84-2</v>
      </c>
      <c r="K9114" s="2">
        <f>_xlfn.XLOOKUP(Table1_1[[#This Row],[CAS_rn]],[1]analyte_order!$C:$C,[1]analyte_order!$E:$E)</f>
        <v>45</v>
      </c>
      <c r="L9114" s="3">
        <v>4.2500000000000003E-2</v>
      </c>
    </row>
    <row r="9115" spans="1:12" x14ac:dyDescent="0.3">
      <c r="A9115" s="2" t="s">
        <v>371</v>
      </c>
      <c r="B9115" s="1">
        <f>_xlfn.XLOOKUP(Table1_1[[#This Row],[SampleID]],'[2]Prey Items'!$B$2:$B$78,'[2]Prey Items'!$F$2:$F$78)</f>
        <v>44427</v>
      </c>
      <c r="C9115" s="1" t="str">
        <f t="shared" si="143"/>
        <v>21231</v>
      </c>
      <c r="D9115" t="s">
        <v>324</v>
      </c>
      <c r="E9115" t="s">
        <v>325</v>
      </c>
      <c r="F9115" t="s">
        <v>326</v>
      </c>
      <c r="I9115" s="2" t="s">
        <v>38</v>
      </c>
      <c r="J9115" s="2" t="str">
        <f>_xlfn.XLOOKUP(Table1_1[[#This Row],[Analyte]],[1]analyte_order!$B:$B,[1]analyte_order!$C:$C)</f>
        <v>919005-14-4</v>
      </c>
      <c r="K9115" s="2">
        <f>_xlfn.XLOOKUP(Table1_1[[#This Row],[CAS_rn]],[1]analyte_order!$C:$C,[1]analyte_order!$E:$E)</f>
        <v>35</v>
      </c>
      <c r="L9115" s="3">
        <v>4.2500000000000003E-2</v>
      </c>
    </row>
    <row r="9116" spans="1:12" x14ac:dyDescent="0.3">
      <c r="A9116" s="2" t="s">
        <v>371</v>
      </c>
      <c r="B9116" s="1">
        <f>_xlfn.XLOOKUP(Table1_1[[#This Row],[SampleID]],'[2]Prey Items'!$B$2:$B$78,'[2]Prey Items'!$F$2:$F$78)</f>
        <v>44427</v>
      </c>
      <c r="C9116" s="1" t="str">
        <f t="shared" si="143"/>
        <v>21231</v>
      </c>
      <c r="D9116" t="s">
        <v>324</v>
      </c>
      <c r="E9116" t="s">
        <v>325</v>
      </c>
      <c r="F9116" t="s">
        <v>326</v>
      </c>
      <c r="I9116" s="2" t="s">
        <v>39</v>
      </c>
      <c r="J9116" s="2" t="str">
        <f>_xlfn.XLOOKUP(Table1_1[[#This Row],[Analyte]],[1]analyte_order!$B:$B,[1]analyte_order!$C:$C)</f>
        <v>756426-58-1</v>
      </c>
      <c r="K9116" s="2">
        <f>_xlfn.XLOOKUP(Table1_1[[#This Row],[CAS_rn]],[1]analyte_order!$C:$C,[1]analyte_order!$E:$E)</f>
        <v>36</v>
      </c>
      <c r="L9116" s="3">
        <v>4.2500000000000003E-2</v>
      </c>
    </row>
    <row r="9117" spans="1:12" x14ac:dyDescent="0.3">
      <c r="A9117" s="2" t="s">
        <v>371</v>
      </c>
      <c r="B9117" s="1">
        <f>_xlfn.XLOOKUP(Table1_1[[#This Row],[SampleID]],'[2]Prey Items'!$B$2:$B$78,'[2]Prey Items'!$F$2:$F$78)</f>
        <v>44427</v>
      </c>
      <c r="C9117" s="1" t="str">
        <f t="shared" si="143"/>
        <v>21231</v>
      </c>
      <c r="D9117" t="s">
        <v>324</v>
      </c>
      <c r="E9117" t="s">
        <v>325</v>
      </c>
      <c r="F9117" t="s">
        <v>326</v>
      </c>
      <c r="I9117" s="2" t="s">
        <v>389</v>
      </c>
      <c r="J9117" s="2" t="str">
        <f>_xlfn.XLOOKUP(Table1_1[[#This Row],[Analyte]],[1]analyte_order!$B:$B,[1]analyte_order!$C:$C)</f>
        <v>763051-92-9</v>
      </c>
      <c r="K9117" s="2">
        <f>_xlfn.XLOOKUP(Table1_1[[#This Row],[CAS_rn]],[1]analyte_order!$C:$C,[1]analyte_order!$E:$E)</f>
        <v>37</v>
      </c>
      <c r="L9117" s="3">
        <v>4.2500000000000003E-2</v>
      </c>
    </row>
    <row r="9118" spans="1:12" x14ac:dyDescent="0.3">
      <c r="A9118" s="2" t="s">
        <v>371</v>
      </c>
      <c r="B9118" s="1">
        <f>_xlfn.XLOOKUP(Table1_1[[#This Row],[SampleID]],'[2]Prey Items'!$B$2:$B$78,'[2]Prey Items'!$F$2:$F$78)</f>
        <v>44427</v>
      </c>
      <c r="C9118" s="1" t="str">
        <f t="shared" si="143"/>
        <v>21231</v>
      </c>
      <c r="D9118" t="s">
        <v>324</v>
      </c>
      <c r="E9118" t="s">
        <v>325</v>
      </c>
      <c r="F9118" t="s">
        <v>326</v>
      </c>
      <c r="I9118" s="2" t="s">
        <v>37</v>
      </c>
      <c r="J9118" s="2" t="str">
        <f>_xlfn.XLOOKUP(Table1_1[[#This Row],[Analyte]],[1]analyte_order!$B:$B,[1]analyte_order!$C:$C)</f>
        <v>13252-13-6</v>
      </c>
      <c r="K9118" s="2">
        <f>_xlfn.XLOOKUP(Table1_1[[#This Row],[CAS_rn]],[1]analyte_order!$C:$C,[1]analyte_order!$E:$E)</f>
        <v>34</v>
      </c>
      <c r="L9118" s="3">
        <v>4.2500000000000003E-2</v>
      </c>
    </row>
    <row r="9119" spans="1:12" x14ac:dyDescent="0.3">
      <c r="A9119" s="2" t="s">
        <v>371</v>
      </c>
      <c r="B9119" s="1">
        <f>_xlfn.XLOOKUP(Table1_1[[#This Row],[SampleID]],'[2]Prey Items'!$B$2:$B$78,'[2]Prey Items'!$F$2:$F$78)</f>
        <v>44427</v>
      </c>
      <c r="C9119" s="1" t="str">
        <f t="shared" si="143"/>
        <v>21231</v>
      </c>
      <c r="D9119" t="s">
        <v>324</v>
      </c>
      <c r="E9119" t="s">
        <v>325</v>
      </c>
      <c r="F9119" t="s">
        <v>326</v>
      </c>
      <c r="I9119" s="2" t="s">
        <v>49</v>
      </c>
      <c r="J9119" s="2" t="str">
        <f>_xlfn.XLOOKUP(Table1_1[[#This Row],[Analyte]],[1]analyte_order!$B:$B,[1]analyte_order!$C:$C)</f>
        <v>57677-95-9</v>
      </c>
      <c r="K9119" s="2">
        <f>_xlfn.XLOOKUP(Table1_1[[#This Row],[CAS_rn]],[1]analyte_order!$C:$C,[1]analyte_order!$E:$E)</f>
        <v>46</v>
      </c>
      <c r="L9119" s="3">
        <v>0.1065</v>
      </c>
    </row>
    <row r="9120" spans="1:12" x14ac:dyDescent="0.3">
      <c r="A9120" s="2" t="s">
        <v>371</v>
      </c>
      <c r="B9120" s="1">
        <f>_xlfn.XLOOKUP(Table1_1[[#This Row],[SampleID]],'[2]Prey Items'!$B$2:$B$78,'[2]Prey Items'!$F$2:$F$78)</f>
        <v>44427</v>
      </c>
      <c r="C9120" s="1" t="str">
        <f t="shared" si="143"/>
        <v>21231</v>
      </c>
      <c r="D9120" t="s">
        <v>324</v>
      </c>
      <c r="E9120" t="s">
        <v>325</v>
      </c>
      <c r="F9120" t="s">
        <v>326</v>
      </c>
      <c r="I9120" s="2" t="s">
        <v>55</v>
      </c>
      <c r="J9120" s="2" t="str">
        <f>_xlfn.XLOOKUP(Table1_1[[#This Row],[Analyte]],[1]analyte_order!$B:$B,[1]analyte_order!$C:$C)</f>
        <v>678-41-1</v>
      </c>
      <c r="K9120" s="2">
        <f>_xlfn.XLOOKUP(Table1_1[[#This Row],[CAS_rn]],[1]analyte_order!$C:$C,[1]analyte_order!$E:$E)</f>
        <v>56</v>
      </c>
      <c r="L9120" s="3">
        <v>8.5000000000000006E-2</v>
      </c>
    </row>
    <row r="9121" spans="1:12" x14ac:dyDescent="0.3">
      <c r="A9121" s="2" t="s">
        <v>371</v>
      </c>
      <c r="B9121" s="1">
        <f>_xlfn.XLOOKUP(Table1_1[[#This Row],[SampleID]],'[2]Prey Items'!$B$2:$B$78,'[2]Prey Items'!$F$2:$F$78)</f>
        <v>44427</v>
      </c>
      <c r="C9121" s="1" t="str">
        <f t="shared" si="143"/>
        <v>21231</v>
      </c>
      <c r="D9121" t="s">
        <v>324</v>
      </c>
      <c r="E9121" t="s">
        <v>325</v>
      </c>
      <c r="F9121" t="s">
        <v>326</v>
      </c>
      <c r="I9121" s="2" t="s">
        <v>56</v>
      </c>
      <c r="J9121" s="2" t="str">
        <f>_xlfn.XLOOKUP(Table1_1[[#This Row],[Analyte]],[1]analyte_order!$B:$B,[1]analyte_order!$C:$C)</f>
        <v>2965-52-8</v>
      </c>
      <c r="K9121" s="2">
        <f>_xlfn.XLOOKUP(Table1_1[[#This Row],[CAS_rn]],[1]analyte_order!$C:$C,[1]analyte_order!$E:$E)</f>
        <v>57</v>
      </c>
      <c r="L9121" s="3">
        <v>8.5000000000000006E-2</v>
      </c>
    </row>
    <row r="9122" spans="1:12" x14ac:dyDescent="0.3">
      <c r="A9122" s="2" t="s">
        <v>372</v>
      </c>
      <c r="B9122" s="1">
        <f>_xlfn.XLOOKUP(Table1_1[[#This Row],[SampleID]],'[2]Prey Items'!$B$2:$B$78,'[2]Prey Items'!$F$2:$F$78)</f>
        <v>44427</v>
      </c>
      <c r="C9122" s="1" t="str">
        <f t="shared" si="143"/>
        <v>21231</v>
      </c>
      <c r="D9122" t="s">
        <v>324</v>
      </c>
      <c r="E9122" t="s">
        <v>325</v>
      </c>
      <c r="F9122" t="s">
        <v>326</v>
      </c>
      <c r="I9122" s="2" t="s">
        <v>7</v>
      </c>
      <c r="J9122" s="2" t="str">
        <f>_xlfn.XLOOKUP(Table1_1[[#This Row],[Analyte]],[1]analyte_order!$B:$B,[1]analyte_order!$C:$C)</f>
        <v>375-22-4</v>
      </c>
      <c r="K9122" s="2">
        <f>_xlfn.XLOOKUP(Table1_1[[#This Row],[CAS_rn]],[1]analyte_order!$C:$C,[1]analyte_order!$E:$E)</f>
        <v>1</v>
      </c>
      <c r="L9122" s="3">
        <v>4.2549999999999998E-2</v>
      </c>
    </row>
    <row r="9123" spans="1:12" x14ac:dyDescent="0.3">
      <c r="A9123" s="2" t="s">
        <v>372</v>
      </c>
      <c r="B9123" s="1">
        <f>_xlfn.XLOOKUP(Table1_1[[#This Row],[SampleID]],'[2]Prey Items'!$B$2:$B$78,'[2]Prey Items'!$F$2:$F$78)</f>
        <v>44427</v>
      </c>
      <c r="C9123" s="1" t="str">
        <f t="shared" si="143"/>
        <v>21231</v>
      </c>
      <c r="D9123" t="s">
        <v>324</v>
      </c>
      <c r="E9123" t="s">
        <v>325</v>
      </c>
      <c r="F9123" t="s">
        <v>326</v>
      </c>
      <c r="I9123" s="2" t="s">
        <v>8</v>
      </c>
      <c r="J9123" s="2" t="str">
        <f>_xlfn.XLOOKUP(Table1_1[[#This Row],[Analyte]],[1]analyte_order!$B:$B,[1]analyte_order!$C:$C)</f>
        <v>2706-90-3</v>
      </c>
      <c r="K9123" s="2">
        <f>_xlfn.XLOOKUP(Table1_1[[#This Row],[CAS_rn]],[1]analyte_order!$C:$C,[1]analyte_order!$E:$E)</f>
        <v>2</v>
      </c>
      <c r="L9123" s="3">
        <v>4.2549999999999998E-2</v>
      </c>
    </row>
    <row r="9124" spans="1:12" x14ac:dyDescent="0.3">
      <c r="A9124" s="2" t="s">
        <v>372</v>
      </c>
      <c r="B9124" s="1">
        <f>_xlfn.XLOOKUP(Table1_1[[#This Row],[SampleID]],'[2]Prey Items'!$B$2:$B$78,'[2]Prey Items'!$F$2:$F$78)</f>
        <v>44427</v>
      </c>
      <c r="C9124" s="1" t="str">
        <f t="shared" si="143"/>
        <v>21231</v>
      </c>
      <c r="D9124" t="s">
        <v>324</v>
      </c>
      <c r="E9124" t="s">
        <v>325</v>
      </c>
      <c r="F9124" t="s">
        <v>326</v>
      </c>
      <c r="I9124" s="2" t="s">
        <v>9</v>
      </c>
      <c r="J9124" s="2" t="str">
        <f>_xlfn.XLOOKUP(Table1_1[[#This Row],[Analyte]],[1]analyte_order!$B:$B,[1]analyte_order!$C:$C)</f>
        <v>307-24-4</v>
      </c>
      <c r="K9124" s="2">
        <f>_xlfn.XLOOKUP(Table1_1[[#This Row],[CAS_rn]],[1]analyte_order!$C:$C,[1]analyte_order!$E:$E)</f>
        <v>3</v>
      </c>
      <c r="L9124" s="3">
        <v>4.2549999999999998E-2</v>
      </c>
    </row>
    <row r="9125" spans="1:12" x14ac:dyDescent="0.3">
      <c r="A9125" s="2" t="s">
        <v>372</v>
      </c>
      <c r="B9125" s="1">
        <f>_xlfn.XLOOKUP(Table1_1[[#This Row],[SampleID]],'[2]Prey Items'!$B$2:$B$78,'[2]Prey Items'!$F$2:$F$78)</f>
        <v>44427</v>
      </c>
      <c r="C9125" s="1" t="str">
        <f t="shared" si="143"/>
        <v>21231</v>
      </c>
      <c r="D9125" t="s">
        <v>324</v>
      </c>
      <c r="E9125" t="s">
        <v>325</v>
      </c>
      <c r="F9125" t="s">
        <v>326</v>
      </c>
      <c r="I9125" s="2" t="s">
        <v>10</v>
      </c>
      <c r="J9125" s="2" t="str">
        <f>_xlfn.XLOOKUP(Table1_1[[#This Row],[Analyte]],[1]analyte_order!$B:$B,[1]analyte_order!$C:$C)</f>
        <v>375-85-9</v>
      </c>
      <c r="K9125" s="2">
        <f>_xlfn.XLOOKUP(Table1_1[[#This Row],[CAS_rn]],[1]analyte_order!$C:$C,[1]analyte_order!$E:$E)</f>
        <v>4</v>
      </c>
      <c r="L9125" s="3">
        <v>8.5000000000000006E-2</v>
      </c>
    </row>
    <row r="9126" spans="1:12" x14ac:dyDescent="0.3">
      <c r="A9126" s="2" t="s">
        <v>372</v>
      </c>
      <c r="B9126" s="1">
        <f>_xlfn.XLOOKUP(Table1_1[[#This Row],[SampleID]],'[2]Prey Items'!$B$2:$B$78,'[2]Prey Items'!$F$2:$F$78)</f>
        <v>44427</v>
      </c>
      <c r="C9126" s="1" t="str">
        <f t="shared" si="143"/>
        <v>21231</v>
      </c>
      <c r="D9126" t="s">
        <v>324</v>
      </c>
      <c r="E9126" t="s">
        <v>325</v>
      </c>
      <c r="F9126" t="s">
        <v>326</v>
      </c>
      <c r="I9126" s="2" t="s">
        <v>11</v>
      </c>
      <c r="J9126" s="2" t="str">
        <f>_xlfn.XLOOKUP(Table1_1[[#This Row],[Analyte]],[1]analyte_order!$B:$B,[1]analyte_order!$C:$C)</f>
        <v>335-67-1</v>
      </c>
      <c r="K9126" s="2">
        <f>_xlfn.XLOOKUP(Table1_1[[#This Row],[CAS_rn]],[1]analyte_order!$C:$C,[1]analyte_order!$E:$E)</f>
        <v>5</v>
      </c>
      <c r="L9126" s="3">
        <v>4.2549999999999998E-2</v>
      </c>
    </row>
    <row r="9127" spans="1:12" x14ac:dyDescent="0.3">
      <c r="A9127" s="2" t="s">
        <v>372</v>
      </c>
      <c r="B9127" s="1">
        <f>_xlfn.XLOOKUP(Table1_1[[#This Row],[SampleID]],'[2]Prey Items'!$B$2:$B$78,'[2]Prey Items'!$F$2:$F$78)</f>
        <v>44427</v>
      </c>
      <c r="C9127" s="1" t="str">
        <f t="shared" si="143"/>
        <v>21231</v>
      </c>
      <c r="D9127" t="s">
        <v>324</v>
      </c>
      <c r="E9127" t="s">
        <v>325</v>
      </c>
      <c r="F9127" t="s">
        <v>326</v>
      </c>
      <c r="I9127" s="2" t="s">
        <v>12</v>
      </c>
      <c r="J9127" s="2" t="str">
        <f>_xlfn.XLOOKUP(Table1_1[[#This Row],[Analyte]],[1]analyte_order!$B:$B,[1]analyte_order!$C:$C)</f>
        <v>375-95-1</v>
      </c>
      <c r="K9127" s="2">
        <f>_xlfn.XLOOKUP(Table1_1[[#This Row],[CAS_rn]],[1]analyte_order!$C:$C,[1]analyte_order!$E:$E)</f>
        <v>6</v>
      </c>
      <c r="L9127" s="3">
        <v>0.46500000000000002</v>
      </c>
    </row>
    <row r="9128" spans="1:12" x14ac:dyDescent="0.3">
      <c r="A9128" s="2" t="s">
        <v>372</v>
      </c>
      <c r="B9128" s="1">
        <f>_xlfn.XLOOKUP(Table1_1[[#This Row],[SampleID]],'[2]Prey Items'!$B$2:$B$78,'[2]Prey Items'!$F$2:$F$78)</f>
        <v>44427</v>
      </c>
      <c r="C9128" s="1" t="str">
        <f t="shared" si="143"/>
        <v>21231</v>
      </c>
      <c r="D9128" t="s">
        <v>324</v>
      </c>
      <c r="E9128" t="s">
        <v>325</v>
      </c>
      <c r="F9128" t="s">
        <v>326</v>
      </c>
      <c r="I9128" s="2" t="s">
        <v>19</v>
      </c>
      <c r="J9128" s="2" t="str">
        <f>_xlfn.XLOOKUP(Table1_1[[#This Row],[Analyte]],[1]analyte_order!$B:$B,[1]analyte_order!$C:$C)</f>
        <v>335-76-2</v>
      </c>
      <c r="K9128" s="2">
        <f>_xlfn.XLOOKUP(Table1_1[[#This Row],[CAS_rn]],[1]analyte_order!$C:$C,[1]analyte_order!$E:$E)</f>
        <v>7</v>
      </c>
      <c r="L9128" s="3">
        <v>3.3</v>
      </c>
    </row>
    <row r="9129" spans="1:12" x14ac:dyDescent="0.3">
      <c r="A9129" s="2" t="s">
        <v>372</v>
      </c>
      <c r="B9129" s="1">
        <f>_xlfn.XLOOKUP(Table1_1[[#This Row],[SampleID]],'[2]Prey Items'!$B$2:$B$78,'[2]Prey Items'!$F$2:$F$78)</f>
        <v>44427</v>
      </c>
      <c r="C9129" s="1" t="str">
        <f t="shared" si="143"/>
        <v>21231</v>
      </c>
      <c r="D9129" t="s">
        <v>324</v>
      </c>
      <c r="E9129" t="s">
        <v>325</v>
      </c>
      <c r="F9129" t="s">
        <v>326</v>
      </c>
      <c r="I9129" s="2" t="s">
        <v>20</v>
      </c>
      <c r="J9129" s="2" t="str">
        <f>_xlfn.XLOOKUP(Table1_1[[#This Row],[Analyte]],[1]analyte_order!$B:$B,[1]analyte_order!$C:$C)</f>
        <v>2058-94-8</v>
      </c>
      <c r="K9129" s="2">
        <f>_xlfn.XLOOKUP(Table1_1[[#This Row],[CAS_rn]],[1]analyte_order!$C:$C,[1]analyte_order!$E:$E)</f>
        <v>8</v>
      </c>
      <c r="L9129" s="3">
        <v>2.41</v>
      </c>
    </row>
    <row r="9130" spans="1:12" x14ac:dyDescent="0.3">
      <c r="A9130" s="2" t="s">
        <v>372</v>
      </c>
      <c r="B9130" s="1">
        <f>_xlfn.XLOOKUP(Table1_1[[#This Row],[SampleID]],'[2]Prey Items'!$B$2:$B$78,'[2]Prey Items'!$F$2:$F$78)</f>
        <v>44427</v>
      </c>
      <c r="C9130" s="1" t="str">
        <f t="shared" si="143"/>
        <v>21231</v>
      </c>
      <c r="D9130" t="s">
        <v>324</v>
      </c>
      <c r="E9130" t="s">
        <v>325</v>
      </c>
      <c r="F9130" t="s">
        <v>326</v>
      </c>
      <c r="I9130" s="2" t="s">
        <v>21</v>
      </c>
      <c r="J9130" s="2" t="str">
        <f>_xlfn.XLOOKUP(Table1_1[[#This Row],[Analyte]],[1]analyte_order!$B:$B,[1]analyte_order!$C:$C)</f>
        <v>307-55-1</v>
      </c>
      <c r="K9130" s="2">
        <f>_xlfn.XLOOKUP(Table1_1[[#This Row],[CAS_rn]],[1]analyte_order!$C:$C,[1]analyte_order!$E:$E)</f>
        <v>9</v>
      </c>
      <c r="L9130" s="3">
        <v>25.5</v>
      </c>
    </row>
    <row r="9131" spans="1:12" x14ac:dyDescent="0.3">
      <c r="A9131" s="2" t="s">
        <v>372</v>
      </c>
      <c r="B9131" s="1">
        <f>_xlfn.XLOOKUP(Table1_1[[#This Row],[SampleID]],'[2]Prey Items'!$B$2:$B$78,'[2]Prey Items'!$F$2:$F$78)</f>
        <v>44427</v>
      </c>
      <c r="C9131" s="1" t="str">
        <f t="shared" si="143"/>
        <v>21231</v>
      </c>
      <c r="D9131" t="s">
        <v>324</v>
      </c>
      <c r="E9131" t="s">
        <v>325</v>
      </c>
      <c r="F9131" t="s">
        <v>326</v>
      </c>
      <c r="I9131" s="2" t="s">
        <v>22</v>
      </c>
      <c r="J9131" s="2" t="str">
        <f>_xlfn.XLOOKUP(Table1_1[[#This Row],[Analyte]],[1]analyte_order!$B:$B,[1]analyte_order!$C:$C)</f>
        <v>72629-94-8</v>
      </c>
      <c r="K9131" s="2">
        <f>_xlfn.XLOOKUP(Table1_1[[#This Row],[CAS_rn]],[1]analyte_order!$C:$C,[1]analyte_order!$E:$E)</f>
        <v>10</v>
      </c>
      <c r="L9131" s="3">
        <v>12.9</v>
      </c>
    </row>
    <row r="9132" spans="1:12" x14ac:dyDescent="0.3">
      <c r="A9132" s="2" t="s">
        <v>372</v>
      </c>
      <c r="B9132" s="1">
        <f>_xlfn.XLOOKUP(Table1_1[[#This Row],[SampleID]],'[2]Prey Items'!$B$2:$B$78,'[2]Prey Items'!$F$2:$F$78)</f>
        <v>44427</v>
      </c>
      <c r="C9132" s="1" t="str">
        <f t="shared" si="143"/>
        <v>21231</v>
      </c>
      <c r="D9132" t="s">
        <v>324</v>
      </c>
      <c r="E9132" t="s">
        <v>325</v>
      </c>
      <c r="F9132" t="s">
        <v>326</v>
      </c>
      <c r="I9132" s="2" t="s">
        <v>23</v>
      </c>
      <c r="J9132" s="2" t="str">
        <f>_xlfn.XLOOKUP(Table1_1[[#This Row],[Analyte]],[1]analyte_order!$B:$B,[1]analyte_order!$C:$C)</f>
        <v>376-06-7</v>
      </c>
      <c r="K9132" s="2">
        <f>_xlfn.XLOOKUP(Table1_1[[#This Row],[CAS_rn]],[1]analyte_order!$C:$C,[1]analyte_order!$E:$E)</f>
        <v>11</v>
      </c>
      <c r="L9132" s="3">
        <v>6.05</v>
      </c>
    </row>
    <row r="9133" spans="1:12" x14ac:dyDescent="0.3">
      <c r="A9133" s="2" t="s">
        <v>372</v>
      </c>
      <c r="B9133" s="1">
        <f>_xlfn.XLOOKUP(Table1_1[[#This Row],[SampleID]],'[2]Prey Items'!$B$2:$B$78,'[2]Prey Items'!$F$2:$F$78)</f>
        <v>44427</v>
      </c>
      <c r="C9133" s="1" t="str">
        <f t="shared" si="143"/>
        <v>21231</v>
      </c>
      <c r="D9133" t="s">
        <v>324</v>
      </c>
      <c r="E9133" t="s">
        <v>325</v>
      </c>
      <c r="F9133" t="s">
        <v>326</v>
      </c>
      <c r="I9133" s="2" t="s">
        <v>24</v>
      </c>
      <c r="J9133" s="2" t="str">
        <f>_xlfn.XLOOKUP(Table1_1[[#This Row],[Analyte]],[1]analyte_order!$B:$B,[1]analyte_order!$C:$C)</f>
        <v>67905-19-5</v>
      </c>
      <c r="K9133" s="2">
        <f>_xlfn.XLOOKUP(Table1_1[[#This Row],[CAS_rn]],[1]analyte_order!$C:$C,[1]analyte_order!$E:$E)</f>
        <v>12</v>
      </c>
      <c r="L9133" s="3">
        <v>4.2549999999999998E-2</v>
      </c>
    </row>
    <row r="9134" spans="1:12" x14ac:dyDescent="0.3">
      <c r="A9134" s="2" t="s">
        <v>372</v>
      </c>
      <c r="B9134" s="1">
        <f>_xlfn.XLOOKUP(Table1_1[[#This Row],[SampleID]],'[2]Prey Items'!$B$2:$B$78,'[2]Prey Items'!$F$2:$F$78)</f>
        <v>44427</v>
      </c>
      <c r="C9134" s="1" t="str">
        <f t="shared" si="143"/>
        <v>21231</v>
      </c>
      <c r="D9134" t="s">
        <v>324</v>
      </c>
      <c r="E9134" t="s">
        <v>325</v>
      </c>
      <c r="F9134" t="s">
        <v>326</v>
      </c>
      <c r="I9134" s="2" t="s">
        <v>52</v>
      </c>
      <c r="J9134" s="2" t="str">
        <f>_xlfn.XLOOKUP(Table1_1[[#This Row],[Analyte]],[1]analyte_order!$B:$B,[1]analyte_order!$C:$C)</f>
        <v>423-41-6</v>
      </c>
      <c r="K9134" s="2">
        <f>_xlfn.XLOOKUP(Table1_1[[#This Row],[CAS_rn]],[1]analyte_order!$C:$C,[1]analyte_order!$E:$E)</f>
        <v>53</v>
      </c>
      <c r="L9134" s="3">
        <v>0.1065</v>
      </c>
    </row>
    <row r="9135" spans="1:12" x14ac:dyDescent="0.3">
      <c r="A9135" s="2" t="s">
        <v>372</v>
      </c>
      <c r="B9135" s="1">
        <f>_xlfn.XLOOKUP(Table1_1[[#This Row],[SampleID]],'[2]Prey Items'!$B$2:$B$78,'[2]Prey Items'!$F$2:$F$78)</f>
        <v>44427</v>
      </c>
      <c r="C9135" s="1" t="str">
        <f t="shared" si="143"/>
        <v>21231</v>
      </c>
      <c r="D9135" t="s">
        <v>324</v>
      </c>
      <c r="E9135" t="s">
        <v>325</v>
      </c>
      <c r="F9135" t="s">
        <v>326</v>
      </c>
      <c r="I9135" s="2" t="s">
        <v>13</v>
      </c>
      <c r="J9135" s="2" t="str">
        <f>_xlfn.XLOOKUP(Table1_1[[#This Row],[Analyte]],[1]analyte_order!$B:$B,[1]analyte_order!$C:$C)</f>
        <v>375-73-5</v>
      </c>
      <c r="K9135" s="2">
        <f>_xlfn.XLOOKUP(Table1_1[[#This Row],[CAS_rn]],[1]analyte_order!$C:$C,[1]analyte_order!$E:$E)</f>
        <v>14</v>
      </c>
      <c r="L9135" s="3">
        <v>4.2549999999999998E-2</v>
      </c>
    </row>
    <row r="9136" spans="1:12" x14ac:dyDescent="0.3">
      <c r="A9136" s="2" t="s">
        <v>372</v>
      </c>
      <c r="B9136" s="1">
        <f>_xlfn.XLOOKUP(Table1_1[[#This Row],[SampleID]],'[2]Prey Items'!$B$2:$B$78,'[2]Prey Items'!$F$2:$F$78)</f>
        <v>44427</v>
      </c>
      <c r="C9136" s="1" t="str">
        <f t="shared" si="143"/>
        <v>21231</v>
      </c>
      <c r="D9136" t="s">
        <v>324</v>
      </c>
      <c r="E9136" t="s">
        <v>325</v>
      </c>
      <c r="F9136" t="s">
        <v>326</v>
      </c>
      <c r="I9136" s="2" t="s">
        <v>14</v>
      </c>
      <c r="J9136" s="2" t="str">
        <f>_xlfn.XLOOKUP(Table1_1[[#This Row],[Analyte]],[1]analyte_order!$B:$B,[1]analyte_order!$C:$C)</f>
        <v>2706-91-4</v>
      </c>
      <c r="K9136" s="2">
        <f>_xlfn.XLOOKUP(Table1_1[[#This Row],[CAS_rn]],[1]analyte_order!$C:$C,[1]analyte_order!$E:$E)</f>
        <v>15</v>
      </c>
      <c r="L9136" s="3">
        <v>0.21299999999999999</v>
      </c>
    </row>
    <row r="9137" spans="1:12" x14ac:dyDescent="0.3">
      <c r="A9137" s="2" t="s">
        <v>372</v>
      </c>
      <c r="B9137" s="1">
        <f>_xlfn.XLOOKUP(Table1_1[[#This Row],[SampleID]],'[2]Prey Items'!$B$2:$B$78,'[2]Prey Items'!$F$2:$F$78)</f>
        <v>44427</v>
      </c>
      <c r="C9137" s="1" t="str">
        <f t="shared" si="143"/>
        <v>21231</v>
      </c>
      <c r="D9137" t="s">
        <v>324</v>
      </c>
      <c r="E9137" t="s">
        <v>325</v>
      </c>
      <c r="F9137" t="s">
        <v>326</v>
      </c>
      <c r="I9137" s="2" t="s">
        <v>15</v>
      </c>
      <c r="J9137" s="2" t="str">
        <f>_xlfn.XLOOKUP(Table1_1[[#This Row],[Analyte]],[1]analyte_order!$B:$B,[1]analyte_order!$C:$C)</f>
        <v>355-46-4</v>
      </c>
      <c r="K9137" s="2">
        <f>_xlfn.XLOOKUP(Table1_1[[#This Row],[CAS_rn]],[1]analyte_order!$C:$C,[1]analyte_order!$E:$E)</f>
        <v>16</v>
      </c>
      <c r="L9137" s="3">
        <v>14.9</v>
      </c>
    </row>
    <row r="9138" spans="1:12" x14ac:dyDescent="0.3">
      <c r="A9138" s="2" t="s">
        <v>372</v>
      </c>
      <c r="B9138" s="1">
        <f>_xlfn.XLOOKUP(Table1_1[[#This Row],[SampleID]],'[2]Prey Items'!$B$2:$B$78,'[2]Prey Items'!$F$2:$F$78)</f>
        <v>44427</v>
      </c>
      <c r="C9138" s="1" t="str">
        <f t="shared" si="143"/>
        <v>21231</v>
      </c>
      <c r="D9138" t="s">
        <v>324</v>
      </c>
      <c r="E9138" t="s">
        <v>325</v>
      </c>
      <c r="F9138" t="s">
        <v>326</v>
      </c>
      <c r="I9138" s="2" t="s">
        <v>16</v>
      </c>
      <c r="J9138" s="2" t="str">
        <f>_xlfn.XLOOKUP(Table1_1[[#This Row],[Analyte]],[1]analyte_order!$B:$B,[1]analyte_order!$C:$C)</f>
        <v>375-92-8</v>
      </c>
      <c r="K9138" s="2">
        <f>_xlfn.XLOOKUP(Table1_1[[#This Row],[CAS_rn]],[1]analyte_order!$C:$C,[1]analyte_order!$E:$E)</f>
        <v>17</v>
      </c>
      <c r="L9138" s="3">
        <v>2.3199999999999998</v>
      </c>
    </row>
    <row r="9139" spans="1:12" x14ac:dyDescent="0.3">
      <c r="A9139" s="2" t="s">
        <v>372</v>
      </c>
      <c r="B9139" s="1">
        <f>_xlfn.XLOOKUP(Table1_1[[#This Row],[SampleID]],'[2]Prey Items'!$B$2:$B$78,'[2]Prey Items'!$F$2:$F$78)</f>
        <v>44427</v>
      </c>
      <c r="C9139" s="1" t="str">
        <f t="shared" si="143"/>
        <v>21231</v>
      </c>
      <c r="D9139" t="s">
        <v>324</v>
      </c>
      <c r="E9139" t="s">
        <v>325</v>
      </c>
      <c r="F9139" t="s">
        <v>326</v>
      </c>
      <c r="I9139" s="2" t="s">
        <v>17</v>
      </c>
      <c r="J9139" s="2" t="str">
        <f>_xlfn.XLOOKUP(Table1_1[[#This Row],[Analyte]],[1]analyte_order!$B:$B,[1]analyte_order!$C:$C)</f>
        <v>1763-23-1</v>
      </c>
      <c r="K9139" s="2">
        <f>_xlfn.XLOOKUP(Table1_1[[#This Row],[CAS_rn]],[1]analyte_order!$C:$C,[1]analyte_order!$E:$E)</f>
        <v>18</v>
      </c>
      <c r="L9139" s="3">
        <v>1330</v>
      </c>
    </row>
    <row r="9140" spans="1:12" x14ac:dyDescent="0.3">
      <c r="A9140" s="2" t="s">
        <v>372</v>
      </c>
      <c r="B9140" s="1">
        <f>_xlfn.XLOOKUP(Table1_1[[#This Row],[SampleID]],'[2]Prey Items'!$B$2:$B$78,'[2]Prey Items'!$F$2:$F$78)</f>
        <v>44427</v>
      </c>
      <c r="C9140" s="1" t="str">
        <f t="shared" si="143"/>
        <v>21231</v>
      </c>
      <c r="D9140" t="s">
        <v>324</v>
      </c>
      <c r="E9140" t="s">
        <v>325</v>
      </c>
      <c r="F9140" t="s">
        <v>326</v>
      </c>
      <c r="I9140" s="2" t="s">
        <v>25</v>
      </c>
      <c r="J9140" s="2" t="str">
        <f>_xlfn.XLOOKUP(Table1_1[[#This Row],[Analyte]],[1]analyte_order!$B:$B,[1]analyte_order!$C:$C)</f>
        <v>68259-12-1</v>
      </c>
      <c r="K9140" s="2">
        <f>_xlfn.XLOOKUP(Table1_1[[#This Row],[CAS_rn]],[1]analyte_order!$C:$C,[1]analyte_order!$E:$E)</f>
        <v>19</v>
      </c>
      <c r="L9140" s="3">
        <v>6.2</v>
      </c>
    </row>
    <row r="9141" spans="1:12" x14ac:dyDescent="0.3">
      <c r="A9141" s="2" t="s">
        <v>372</v>
      </c>
      <c r="B9141" s="1">
        <f>_xlfn.XLOOKUP(Table1_1[[#This Row],[SampleID]],'[2]Prey Items'!$B$2:$B$78,'[2]Prey Items'!$F$2:$F$78)</f>
        <v>44427</v>
      </c>
      <c r="C9141" s="1" t="str">
        <f t="shared" si="143"/>
        <v>21231</v>
      </c>
      <c r="D9141" t="s">
        <v>324</v>
      </c>
      <c r="E9141" t="s">
        <v>325</v>
      </c>
      <c r="F9141" t="s">
        <v>326</v>
      </c>
      <c r="I9141" s="2" t="s">
        <v>26</v>
      </c>
      <c r="J9141" s="2" t="str">
        <f>_xlfn.XLOOKUP(Table1_1[[#This Row],[Analyte]],[1]analyte_order!$B:$B,[1]analyte_order!$C:$C)</f>
        <v>335-77-3</v>
      </c>
      <c r="K9141" s="2">
        <f>_xlfn.XLOOKUP(Table1_1[[#This Row],[CAS_rn]],[1]analyte_order!$C:$C,[1]analyte_order!$E:$E)</f>
        <v>20</v>
      </c>
      <c r="L9141" s="3">
        <v>6.1</v>
      </c>
    </row>
    <row r="9142" spans="1:12" x14ac:dyDescent="0.3">
      <c r="A9142" s="2" t="s">
        <v>372</v>
      </c>
      <c r="B9142" s="1">
        <f>_xlfn.XLOOKUP(Table1_1[[#This Row],[SampleID]],'[2]Prey Items'!$B$2:$B$78,'[2]Prey Items'!$F$2:$F$78)</f>
        <v>44427</v>
      </c>
      <c r="C9142" s="1" t="str">
        <f t="shared" si="143"/>
        <v>21231</v>
      </c>
      <c r="D9142" t="s">
        <v>324</v>
      </c>
      <c r="E9142" t="s">
        <v>325</v>
      </c>
      <c r="F9142" t="s">
        <v>326</v>
      </c>
      <c r="I9142" s="2" t="s">
        <v>27</v>
      </c>
      <c r="J9142" s="2" t="str">
        <f>_xlfn.XLOOKUP(Table1_1[[#This Row],[Analyte]],[1]analyte_order!$B:$B,[1]analyte_order!$C:$C)</f>
        <v>79780-39-5</v>
      </c>
      <c r="K9142" s="2">
        <f>_xlfn.XLOOKUP(Table1_1[[#This Row],[CAS_rn]],[1]analyte_order!$C:$C,[1]analyte_order!$E:$E)</f>
        <v>21</v>
      </c>
      <c r="L9142" s="3">
        <v>1.26</v>
      </c>
    </row>
    <row r="9143" spans="1:12" x14ac:dyDescent="0.3">
      <c r="A9143" s="2" t="s">
        <v>372</v>
      </c>
      <c r="B9143" s="1">
        <f>_xlfn.XLOOKUP(Table1_1[[#This Row],[SampleID]],'[2]Prey Items'!$B$2:$B$78,'[2]Prey Items'!$F$2:$F$78)</f>
        <v>44427</v>
      </c>
      <c r="C9143" s="1" t="str">
        <f t="shared" si="143"/>
        <v>21231</v>
      </c>
      <c r="D9143" t="s">
        <v>324</v>
      </c>
      <c r="E9143" t="s">
        <v>325</v>
      </c>
      <c r="F9143" t="s">
        <v>326</v>
      </c>
      <c r="I9143" s="2" t="s">
        <v>53</v>
      </c>
      <c r="J9143" s="2" t="str">
        <f>_xlfn.XLOOKUP(Table1_1[[#This Row],[Analyte]],[1]analyte_order!$B:$B,[1]analyte_order!$C:$C)</f>
        <v>777011-38-8</v>
      </c>
      <c r="K9143" s="2">
        <f>_xlfn.XLOOKUP(Table1_1[[#This Row],[CAS_rn]],[1]analyte_order!$C:$C,[1]analyte_order!$E:$E)</f>
        <v>54</v>
      </c>
      <c r="L9143" s="3">
        <v>1.62</v>
      </c>
    </row>
    <row r="9144" spans="1:12" x14ac:dyDescent="0.3">
      <c r="A9144" s="2" t="s">
        <v>372</v>
      </c>
      <c r="B9144" s="1">
        <f>_xlfn.XLOOKUP(Table1_1[[#This Row],[SampleID]],'[2]Prey Items'!$B$2:$B$78,'[2]Prey Items'!$F$2:$F$78)</f>
        <v>44427</v>
      </c>
      <c r="C9144" s="1" t="str">
        <f t="shared" si="143"/>
        <v>21231</v>
      </c>
      <c r="D9144" t="s">
        <v>324</v>
      </c>
      <c r="E9144" t="s">
        <v>325</v>
      </c>
      <c r="F9144" t="s">
        <v>326</v>
      </c>
      <c r="I9144" s="2" t="s">
        <v>54</v>
      </c>
      <c r="J9144" s="2" t="str">
        <f>_xlfn.XLOOKUP(Table1_1[[#This Row],[Analyte]],[1]analyte_order!$B:$B,[1]analyte_order!$C:$C)</f>
        <v>646-83-3</v>
      </c>
      <c r="K9144" s="2">
        <f>_xlfn.XLOOKUP(Table1_1[[#This Row],[CAS_rn]],[1]analyte_order!$C:$C,[1]analyte_order!$E:$E)</f>
        <v>55</v>
      </c>
      <c r="L9144" s="3">
        <v>0.21299999999999999</v>
      </c>
    </row>
    <row r="9145" spans="1:12" x14ac:dyDescent="0.3">
      <c r="A9145" s="2" t="s">
        <v>372</v>
      </c>
      <c r="B9145" s="1">
        <f>_xlfn.XLOOKUP(Table1_1[[#This Row],[SampleID]],'[2]Prey Items'!$B$2:$B$78,'[2]Prey Items'!$F$2:$F$78)</f>
        <v>44427</v>
      </c>
      <c r="C9145" s="1" t="str">
        <f t="shared" si="143"/>
        <v>21231</v>
      </c>
      <c r="D9145" t="s">
        <v>324</v>
      </c>
      <c r="E9145" t="s">
        <v>325</v>
      </c>
      <c r="F9145" t="s">
        <v>326</v>
      </c>
      <c r="I9145" s="2" t="s">
        <v>50</v>
      </c>
      <c r="J9145" s="2" t="str">
        <f>_xlfn.XLOOKUP(Table1_1[[#This Row],[Analyte]],[1]analyte_order!$B:$B,[1]analyte_order!$C:$C)</f>
        <v>30334-69-1</v>
      </c>
      <c r="K9145" s="2">
        <f>_xlfn.XLOOKUP(Table1_1[[#This Row],[CAS_rn]],[1]analyte_order!$C:$C,[1]analyte_order!$E:$E)</f>
        <v>51</v>
      </c>
      <c r="L9145" s="3">
        <v>5.35</v>
      </c>
    </row>
    <row r="9146" spans="1:12" x14ac:dyDescent="0.3">
      <c r="A9146" s="2" t="s">
        <v>372</v>
      </c>
      <c r="B9146" s="1">
        <f>_xlfn.XLOOKUP(Table1_1[[#This Row],[SampleID]],'[2]Prey Items'!$B$2:$B$78,'[2]Prey Items'!$F$2:$F$78)</f>
        <v>44427</v>
      </c>
      <c r="C9146" s="1" t="str">
        <f t="shared" si="143"/>
        <v>21231</v>
      </c>
      <c r="D9146" t="s">
        <v>324</v>
      </c>
      <c r="E9146" t="s">
        <v>325</v>
      </c>
      <c r="F9146" t="s">
        <v>326</v>
      </c>
      <c r="I9146" s="2" t="s">
        <v>51</v>
      </c>
      <c r="J9146" s="2" t="str">
        <f>_xlfn.XLOOKUP(Table1_1[[#This Row],[Analyte]],[1]analyte_order!$B:$B,[1]analyte_order!$C:$C)</f>
        <v>41997-13-1</v>
      </c>
      <c r="K9146" s="2">
        <f>_xlfn.XLOOKUP(Table1_1[[#This Row],[CAS_rn]],[1]analyte_order!$C:$C,[1]analyte_order!$E:$E)</f>
        <v>52</v>
      </c>
      <c r="L9146" s="3">
        <v>41.8</v>
      </c>
    </row>
    <row r="9147" spans="1:12" x14ac:dyDescent="0.3">
      <c r="A9147" s="2" t="s">
        <v>372</v>
      </c>
      <c r="B9147" s="1">
        <f>_xlfn.XLOOKUP(Table1_1[[#This Row],[SampleID]],'[2]Prey Items'!$B$2:$B$78,'[2]Prey Items'!$F$2:$F$78)</f>
        <v>44427</v>
      </c>
      <c r="C9147" s="1" t="str">
        <f t="shared" si="143"/>
        <v>21231</v>
      </c>
      <c r="D9147" t="s">
        <v>324</v>
      </c>
      <c r="E9147" t="s">
        <v>325</v>
      </c>
      <c r="F9147" t="s">
        <v>326</v>
      </c>
      <c r="I9147" s="2" t="s">
        <v>33</v>
      </c>
      <c r="J9147" s="2" t="str">
        <f>_xlfn.XLOOKUP(Table1_1[[#This Row],[Analyte]],[1]analyte_order!$B:$B,[1]analyte_order!$C:$C)</f>
        <v>754-91-6</v>
      </c>
      <c r="K9147" s="2">
        <f>_xlfn.XLOOKUP(Table1_1[[#This Row],[CAS_rn]],[1]analyte_order!$C:$C,[1]analyte_order!$E:$E)</f>
        <v>28</v>
      </c>
      <c r="L9147" s="3">
        <v>6.49</v>
      </c>
    </row>
    <row r="9148" spans="1:12" x14ac:dyDescent="0.3">
      <c r="A9148" s="2" t="s">
        <v>372</v>
      </c>
      <c r="B9148" s="1">
        <f>_xlfn.XLOOKUP(Table1_1[[#This Row],[SampleID]],'[2]Prey Items'!$B$2:$B$78,'[2]Prey Items'!$F$2:$F$78)</f>
        <v>44427</v>
      </c>
      <c r="C9148" s="1" t="str">
        <f t="shared" si="143"/>
        <v>21231</v>
      </c>
      <c r="D9148" t="s">
        <v>324</v>
      </c>
      <c r="E9148" t="s">
        <v>325</v>
      </c>
      <c r="F9148" t="s">
        <v>326</v>
      </c>
      <c r="I9148" s="2" t="s">
        <v>35</v>
      </c>
      <c r="J9148" s="2" t="str">
        <f>_xlfn.XLOOKUP(Table1_1[[#This Row],[Analyte]],[1]analyte_order!$B:$B,[1]analyte_order!$C:$C)</f>
        <v>31506-32-8</v>
      </c>
      <c r="K9148" s="2">
        <f>_xlfn.XLOOKUP(Table1_1[[#This Row],[CAS_rn]],[1]analyte_order!$C:$C,[1]analyte_order!$E:$E)</f>
        <v>30</v>
      </c>
      <c r="L9148" s="3">
        <v>4.2549999999999998E-2</v>
      </c>
    </row>
    <row r="9149" spans="1:12" x14ac:dyDescent="0.3">
      <c r="A9149" s="2" t="s">
        <v>372</v>
      </c>
      <c r="B9149" s="1">
        <f>_xlfn.XLOOKUP(Table1_1[[#This Row],[SampleID]],'[2]Prey Items'!$B$2:$B$78,'[2]Prey Items'!$F$2:$F$78)</f>
        <v>44427</v>
      </c>
      <c r="C9149" s="1" t="str">
        <f t="shared" si="143"/>
        <v>21231</v>
      </c>
      <c r="D9149" t="s">
        <v>324</v>
      </c>
      <c r="E9149" t="s">
        <v>325</v>
      </c>
      <c r="F9149" t="s">
        <v>326</v>
      </c>
      <c r="I9149" s="2" t="s">
        <v>36</v>
      </c>
      <c r="J9149" s="2" t="str">
        <f>_xlfn.XLOOKUP(Table1_1[[#This Row],[Analyte]],[1]analyte_order!$B:$B,[1]analyte_order!$C:$C)</f>
        <v>4151-50-2</v>
      </c>
      <c r="K9149" s="2">
        <f>_xlfn.XLOOKUP(Table1_1[[#This Row],[CAS_rn]],[1]analyte_order!$C:$C,[1]analyte_order!$E:$E)</f>
        <v>31</v>
      </c>
      <c r="L9149" s="3">
        <v>4.2549999999999998E-2</v>
      </c>
    </row>
    <row r="9150" spans="1:12" x14ac:dyDescent="0.3">
      <c r="A9150" s="2" t="s">
        <v>372</v>
      </c>
      <c r="B9150" s="1">
        <f>_xlfn.XLOOKUP(Table1_1[[#This Row],[SampleID]],'[2]Prey Items'!$B$2:$B$78,'[2]Prey Items'!$F$2:$F$78)</f>
        <v>44427</v>
      </c>
      <c r="C9150" s="1" t="str">
        <f t="shared" si="143"/>
        <v>21231</v>
      </c>
      <c r="D9150" t="s">
        <v>324</v>
      </c>
      <c r="E9150" t="s">
        <v>325</v>
      </c>
      <c r="F9150" t="s">
        <v>326</v>
      </c>
      <c r="I9150" s="2" t="s">
        <v>34</v>
      </c>
      <c r="J9150" s="2" t="str">
        <f>_xlfn.XLOOKUP(Table1_1[[#This Row],[Analyte]],[1]analyte_order!$B:$B,[1]analyte_order!$C:$C)</f>
        <v>2806-24-8</v>
      </c>
      <c r="K9150" s="2">
        <f>_xlfn.XLOOKUP(Table1_1[[#This Row],[CAS_rn]],[1]analyte_order!$C:$C,[1]analyte_order!$E:$E)</f>
        <v>29</v>
      </c>
      <c r="L9150" s="3">
        <v>4.2549999999999998E-2</v>
      </c>
    </row>
    <row r="9151" spans="1:12" x14ac:dyDescent="0.3">
      <c r="A9151" s="2" t="s">
        <v>372</v>
      </c>
      <c r="B9151" s="1">
        <f>_xlfn.XLOOKUP(Table1_1[[#This Row],[SampleID]],'[2]Prey Items'!$B$2:$B$78,'[2]Prey Items'!$F$2:$F$78)</f>
        <v>44427</v>
      </c>
      <c r="C9151" s="1" t="str">
        <f t="shared" si="143"/>
        <v>21231</v>
      </c>
      <c r="D9151" t="s">
        <v>324</v>
      </c>
      <c r="E9151" t="s">
        <v>325</v>
      </c>
      <c r="F9151" t="s">
        <v>326</v>
      </c>
      <c r="I9151" s="2" t="s">
        <v>31</v>
      </c>
      <c r="J9151" s="2" t="str">
        <f>_xlfn.XLOOKUP(Table1_1[[#This Row],[Analyte]],[1]analyte_order!$B:$B,[1]analyte_order!$C:$C)</f>
        <v>2355-31-9</v>
      </c>
      <c r="K9151" s="2">
        <f>_xlfn.XLOOKUP(Table1_1[[#This Row],[CAS_rn]],[1]analyte_order!$C:$C,[1]analyte_order!$E:$E)</f>
        <v>26</v>
      </c>
      <c r="L9151" s="3">
        <v>4.2549999999999998E-2</v>
      </c>
    </row>
    <row r="9152" spans="1:12" x14ac:dyDescent="0.3">
      <c r="A9152" s="2" t="s">
        <v>372</v>
      </c>
      <c r="B9152" s="1">
        <f>_xlfn.XLOOKUP(Table1_1[[#This Row],[SampleID]],'[2]Prey Items'!$B$2:$B$78,'[2]Prey Items'!$F$2:$F$78)</f>
        <v>44427</v>
      </c>
      <c r="C9152" s="1" t="str">
        <f t="shared" si="143"/>
        <v>21231</v>
      </c>
      <c r="D9152" t="s">
        <v>324</v>
      </c>
      <c r="E9152" t="s">
        <v>325</v>
      </c>
      <c r="F9152" t="s">
        <v>326</v>
      </c>
      <c r="I9152" s="2" t="s">
        <v>32</v>
      </c>
      <c r="J9152" s="2" t="str">
        <f>_xlfn.XLOOKUP(Table1_1[[#This Row],[Analyte]],[1]analyte_order!$B:$B,[1]analyte_order!$C:$C)</f>
        <v>2991-50-6</v>
      </c>
      <c r="K9152" s="2">
        <f>_xlfn.XLOOKUP(Table1_1[[#This Row],[CAS_rn]],[1]analyte_order!$C:$C,[1]analyte_order!$E:$E)</f>
        <v>27</v>
      </c>
      <c r="L9152" s="3">
        <v>4.2549999999999998E-2</v>
      </c>
    </row>
    <row r="9153" spans="1:12" x14ac:dyDescent="0.3">
      <c r="A9153" s="2" t="s">
        <v>372</v>
      </c>
      <c r="B9153" s="1">
        <f>_xlfn.XLOOKUP(Table1_1[[#This Row],[SampleID]],'[2]Prey Items'!$B$2:$B$78,'[2]Prey Items'!$F$2:$F$78)</f>
        <v>44427</v>
      </c>
      <c r="C9153" s="1" t="str">
        <f t="shared" si="143"/>
        <v>21231</v>
      </c>
      <c r="D9153" t="s">
        <v>324</v>
      </c>
      <c r="E9153" t="s">
        <v>325</v>
      </c>
      <c r="F9153" t="s">
        <v>326</v>
      </c>
      <c r="I9153" s="2" t="s">
        <v>28</v>
      </c>
      <c r="J9153" s="2" t="str">
        <f>_xlfn.XLOOKUP(Table1_1[[#This Row],[Analyte]],[1]analyte_order!$B:$B,[1]analyte_order!$C:$C)</f>
        <v>757124-72-4</v>
      </c>
      <c r="K9153" s="2">
        <f>_xlfn.XLOOKUP(Table1_1[[#This Row],[CAS_rn]],[1]analyte_order!$C:$C,[1]analyte_order!$E:$E)</f>
        <v>22</v>
      </c>
      <c r="L9153" s="3">
        <v>0.1065</v>
      </c>
    </row>
    <row r="9154" spans="1:12" x14ac:dyDescent="0.3">
      <c r="A9154" s="2" t="s">
        <v>372</v>
      </c>
      <c r="B9154" s="1">
        <f>_xlfn.XLOOKUP(Table1_1[[#This Row],[SampleID]],'[2]Prey Items'!$B$2:$B$78,'[2]Prey Items'!$F$2:$F$78)</f>
        <v>44427</v>
      </c>
      <c r="C9154" s="1" t="str">
        <f t="shared" si="143"/>
        <v>21231</v>
      </c>
      <c r="D9154" t="s">
        <v>324</v>
      </c>
      <c r="E9154" t="s">
        <v>325</v>
      </c>
      <c r="F9154" t="s">
        <v>326</v>
      </c>
      <c r="I9154" s="2" t="s">
        <v>18</v>
      </c>
      <c r="J9154" s="2" t="str">
        <f>_xlfn.XLOOKUP(Table1_1[[#This Row],[Analyte]],[1]analyte_order!$B:$B,[1]analyte_order!$C:$C)</f>
        <v>27619-97-2</v>
      </c>
      <c r="K9154" s="2">
        <f>_xlfn.XLOOKUP(Table1_1[[#This Row],[CAS_rn]],[1]analyte_order!$C:$C,[1]analyte_order!$E:$E)</f>
        <v>23</v>
      </c>
      <c r="L9154" s="3">
        <v>4.2549999999999998E-2</v>
      </c>
    </row>
    <row r="9155" spans="1:12" x14ac:dyDescent="0.3">
      <c r="A9155" s="2" t="s">
        <v>372</v>
      </c>
      <c r="B9155" s="1">
        <f>_xlfn.XLOOKUP(Table1_1[[#This Row],[SampleID]],'[2]Prey Items'!$B$2:$B$78,'[2]Prey Items'!$F$2:$F$78)</f>
        <v>44427</v>
      </c>
      <c r="C9155" s="1" t="str">
        <f t="shared" si="143"/>
        <v>21231</v>
      </c>
      <c r="D9155" t="s">
        <v>324</v>
      </c>
      <c r="E9155" t="s">
        <v>325</v>
      </c>
      <c r="F9155" t="s">
        <v>326</v>
      </c>
      <c r="I9155" s="2" t="s">
        <v>29</v>
      </c>
      <c r="J9155" s="2" t="str">
        <f>_xlfn.XLOOKUP(Table1_1[[#This Row],[Analyte]],[1]analyte_order!$B:$B,[1]analyte_order!$C:$C)</f>
        <v>39108-34-4</v>
      </c>
      <c r="K9155" s="2">
        <f>_xlfn.XLOOKUP(Table1_1[[#This Row],[CAS_rn]],[1]analyte_order!$C:$C,[1]analyte_order!$E:$E)</f>
        <v>24</v>
      </c>
      <c r="L9155" s="3">
        <v>4.1500000000000004</v>
      </c>
    </row>
    <row r="9156" spans="1:12" x14ac:dyDescent="0.3">
      <c r="A9156" s="2" t="s">
        <v>372</v>
      </c>
      <c r="B9156" s="1">
        <f>_xlfn.XLOOKUP(Table1_1[[#This Row],[SampleID]],'[2]Prey Items'!$B$2:$B$78,'[2]Prey Items'!$F$2:$F$78)</f>
        <v>44427</v>
      </c>
      <c r="C9156" s="1" t="str">
        <f t="shared" si="143"/>
        <v>21231</v>
      </c>
      <c r="D9156" t="s">
        <v>324</v>
      </c>
      <c r="E9156" t="s">
        <v>325</v>
      </c>
      <c r="F9156" t="s">
        <v>326</v>
      </c>
      <c r="I9156" s="2" t="s">
        <v>30</v>
      </c>
      <c r="J9156" s="2" t="str">
        <f>_xlfn.XLOOKUP(Table1_1[[#This Row],[Analyte]],[1]analyte_order!$B:$B,[1]analyte_order!$C:$C)</f>
        <v>120226-60-0</v>
      </c>
      <c r="K9156" s="2">
        <f>_xlfn.XLOOKUP(Table1_1[[#This Row],[CAS_rn]],[1]analyte_order!$C:$C,[1]analyte_order!$E:$E)</f>
        <v>25</v>
      </c>
      <c r="L9156" s="3">
        <v>1.69</v>
      </c>
    </row>
    <row r="9157" spans="1:12" x14ac:dyDescent="0.3">
      <c r="A9157" s="2" t="s">
        <v>372</v>
      </c>
      <c r="B9157" s="1">
        <f>_xlfn.XLOOKUP(Table1_1[[#This Row],[SampleID]],'[2]Prey Items'!$B$2:$B$78,'[2]Prey Items'!$F$2:$F$78)</f>
        <v>44427</v>
      </c>
      <c r="C9157" s="1" t="str">
        <f t="shared" si="143"/>
        <v>21231</v>
      </c>
      <c r="D9157" t="s">
        <v>324</v>
      </c>
      <c r="E9157" t="s">
        <v>325</v>
      </c>
      <c r="F9157" t="s">
        <v>326</v>
      </c>
      <c r="I9157" s="2" t="s">
        <v>41</v>
      </c>
      <c r="J9157" s="2" t="str">
        <f>_xlfn.XLOOKUP(Table1_1[[#This Row],[Analyte]],[1]analyte_order!$B:$B,[1]analyte_order!$C:$C)</f>
        <v>356-02-5</v>
      </c>
      <c r="K9157" s="2">
        <f>_xlfn.XLOOKUP(Table1_1[[#This Row],[CAS_rn]],[1]analyte_order!$C:$C,[1]analyte_order!$E:$E)</f>
        <v>38</v>
      </c>
      <c r="L9157" s="3">
        <v>0.42549999999999999</v>
      </c>
    </row>
    <row r="9158" spans="1:12" x14ac:dyDescent="0.3">
      <c r="A9158" s="2" t="s">
        <v>372</v>
      </c>
      <c r="B9158" s="1">
        <f>_xlfn.XLOOKUP(Table1_1[[#This Row],[SampleID]],'[2]Prey Items'!$B$2:$B$78,'[2]Prey Items'!$F$2:$F$78)</f>
        <v>44427</v>
      </c>
      <c r="C9158" s="1" t="str">
        <f t="shared" si="143"/>
        <v>21231</v>
      </c>
      <c r="D9158" t="s">
        <v>324</v>
      </c>
      <c r="E9158" t="s">
        <v>325</v>
      </c>
      <c r="F9158" t="s">
        <v>326</v>
      </c>
      <c r="I9158" s="2" t="s">
        <v>42</v>
      </c>
      <c r="J9158" s="2" t="str">
        <f>_xlfn.XLOOKUP(Table1_1[[#This Row],[Analyte]],[1]analyte_order!$B:$B,[1]analyte_order!$C:$C)</f>
        <v>914637-49-3</v>
      </c>
      <c r="K9158" s="2">
        <f>_xlfn.XLOOKUP(Table1_1[[#This Row],[CAS_rn]],[1]analyte_order!$C:$C,[1]analyte_order!$E:$E)</f>
        <v>39</v>
      </c>
      <c r="L9158" s="3">
        <v>0.622</v>
      </c>
    </row>
    <row r="9159" spans="1:12" x14ac:dyDescent="0.3">
      <c r="A9159" s="2" t="s">
        <v>372</v>
      </c>
      <c r="B9159" s="1">
        <f>_xlfn.XLOOKUP(Table1_1[[#This Row],[SampleID]],'[2]Prey Items'!$B$2:$B$78,'[2]Prey Items'!$F$2:$F$78)</f>
        <v>44427</v>
      </c>
      <c r="C9159" s="1" t="str">
        <f t="shared" si="143"/>
        <v>21231</v>
      </c>
      <c r="D9159" t="s">
        <v>324</v>
      </c>
      <c r="E9159" t="s">
        <v>325</v>
      </c>
      <c r="F9159" t="s">
        <v>326</v>
      </c>
      <c r="I9159" s="2" t="s">
        <v>43</v>
      </c>
      <c r="J9159" s="2" t="str">
        <f>_xlfn.XLOOKUP(Table1_1[[#This Row],[Analyte]],[1]analyte_order!$B:$B,[1]analyte_order!$C:$C)</f>
        <v>812-70-4</v>
      </c>
      <c r="K9159" s="2">
        <f>_xlfn.XLOOKUP(Table1_1[[#This Row],[CAS_rn]],[1]analyte_order!$C:$C,[1]analyte_order!$E:$E)</f>
        <v>40</v>
      </c>
      <c r="L9159" s="3">
        <v>4.2549999999999998E-2</v>
      </c>
    </row>
    <row r="9160" spans="1:12" x14ac:dyDescent="0.3">
      <c r="A9160" s="2" t="s">
        <v>372</v>
      </c>
      <c r="B9160" s="1">
        <f>_xlfn.XLOOKUP(Table1_1[[#This Row],[SampleID]],'[2]Prey Items'!$B$2:$B$78,'[2]Prey Items'!$F$2:$F$78)</f>
        <v>44427</v>
      </c>
      <c r="C9160" s="1" t="str">
        <f t="shared" si="143"/>
        <v>21231</v>
      </c>
      <c r="D9160" t="s">
        <v>324</v>
      </c>
      <c r="E9160" t="s">
        <v>325</v>
      </c>
      <c r="F9160" t="s">
        <v>326</v>
      </c>
      <c r="I9160" s="2" t="s">
        <v>44</v>
      </c>
      <c r="J9160" s="2" t="str">
        <f>_xlfn.XLOOKUP(Table1_1[[#This Row],[Analyte]],[1]analyte_order!$B:$B,[1]analyte_order!$C:$C)</f>
        <v>53826-12-3</v>
      </c>
      <c r="K9160" s="2">
        <f>_xlfn.XLOOKUP(Table1_1[[#This Row],[CAS_rn]],[1]analyte_order!$C:$C,[1]analyte_order!$E:$E)</f>
        <v>41</v>
      </c>
      <c r="L9160" s="3">
        <v>0.1065</v>
      </c>
    </row>
    <row r="9161" spans="1:12" x14ac:dyDescent="0.3">
      <c r="A9161" s="2" t="s">
        <v>372</v>
      </c>
      <c r="B9161" s="1">
        <f>_xlfn.XLOOKUP(Table1_1[[#This Row],[SampleID]],'[2]Prey Items'!$B$2:$B$78,'[2]Prey Items'!$F$2:$F$78)</f>
        <v>44427</v>
      </c>
      <c r="C9161" s="1" t="str">
        <f t="shared" si="143"/>
        <v>21231</v>
      </c>
      <c r="D9161" t="s">
        <v>324</v>
      </c>
      <c r="E9161" t="s">
        <v>325</v>
      </c>
      <c r="F9161" t="s">
        <v>326</v>
      </c>
      <c r="I9161" s="2" t="s">
        <v>45</v>
      </c>
      <c r="J9161" s="2" t="str">
        <f>_xlfn.XLOOKUP(Table1_1[[#This Row],[Analyte]],[1]analyte_order!$B:$B,[1]analyte_order!$C:$C)</f>
        <v>27854-31-5</v>
      </c>
      <c r="K9161" s="2">
        <f>_xlfn.XLOOKUP(Table1_1[[#This Row],[CAS_rn]],[1]analyte_order!$C:$C,[1]analyte_order!$E:$E)</f>
        <v>42</v>
      </c>
      <c r="L9161" s="3">
        <v>0.1065</v>
      </c>
    </row>
    <row r="9162" spans="1:12" x14ac:dyDescent="0.3">
      <c r="A9162" s="2" t="s">
        <v>372</v>
      </c>
      <c r="B9162" s="1">
        <f>_xlfn.XLOOKUP(Table1_1[[#This Row],[SampleID]],'[2]Prey Items'!$B$2:$B$78,'[2]Prey Items'!$F$2:$F$78)</f>
        <v>44427</v>
      </c>
      <c r="C9162" s="1" t="str">
        <f t="shared" si="143"/>
        <v>21231</v>
      </c>
      <c r="D9162" t="s">
        <v>324</v>
      </c>
      <c r="E9162" t="s">
        <v>325</v>
      </c>
      <c r="F9162" t="s">
        <v>326</v>
      </c>
      <c r="I9162" s="2" t="s">
        <v>46</v>
      </c>
      <c r="J9162" s="2" t="str">
        <f>_xlfn.XLOOKUP(Table1_1[[#This Row],[Analyte]],[1]analyte_order!$B:$B,[1]analyte_order!$C:$C)</f>
        <v>53826-13-4</v>
      </c>
      <c r="K9162" s="2">
        <f>_xlfn.XLOOKUP(Table1_1[[#This Row],[CAS_rn]],[1]analyte_order!$C:$C,[1]analyte_order!$E:$E)</f>
        <v>43</v>
      </c>
      <c r="L9162" s="3">
        <v>0.1065</v>
      </c>
    </row>
    <row r="9163" spans="1:12" x14ac:dyDescent="0.3">
      <c r="A9163" s="2" t="s">
        <v>372</v>
      </c>
      <c r="B9163" s="1">
        <f>_xlfn.XLOOKUP(Table1_1[[#This Row],[SampleID]],'[2]Prey Items'!$B$2:$B$78,'[2]Prey Items'!$F$2:$F$78)</f>
        <v>44427</v>
      </c>
      <c r="C9163" s="1" t="str">
        <f t="shared" si="143"/>
        <v>21231</v>
      </c>
      <c r="D9163" t="s">
        <v>324</v>
      </c>
      <c r="E9163" t="s">
        <v>325</v>
      </c>
      <c r="F9163" t="s">
        <v>326</v>
      </c>
      <c r="I9163" s="2" t="s">
        <v>47</v>
      </c>
      <c r="J9163" s="2" t="str">
        <f>_xlfn.XLOOKUP(Table1_1[[#This Row],[Analyte]],[1]analyte_order!$B:$B,[1]analyte_order!$C:$C)</f>
        <v>161094-75-3</v>
      </c>
      <c r="K9163" s="2">
        <f>_xlfn.XLOOKUP(Table1_1[[#This Row],[CAS_rn]],[1]analyte_order!$C:$C,[1]analyte_order!$E:$E)</f>
        <v>44</v>
      </c>
      <c r="L9163" s="3">
        <v>4.2549999999999998E-2</v>
      </c>
    </row>
    <row r="9164" spans="1:12" x14ac:dyDescent="0.3">
      <c r="A9164" s="2" t="s">
        <v>372</v>
      </c>
      <c r="B9164" s="1">
        <f>_xlfn.XLOOKUP(Table1_1[[#This Row],[SampleID]],'[2]Prey Items'!$B$2:$B$78,'[2]Prey Items'!$F$2:$F$78)</f>
        <v>44427</v>
      </c>
      <c r="C9164" s="1" t="str">
        <f t="shared" ref="C9164:C9227" si="144">TEXT(B9164,"yy")&amp;TEXT((B9164-DATEVALUE("1/1/"&amp;TEXT(B9164,"yy"))+1),"000")</f>
        <v>21231</v>
      </c>
      <c r="D9164" t="s">
        <v>324</v>
      </c>
      <c r="E9164" t="s">
        <v>325</v>
      </c>
      <c r="F9164" t="s">
        <v>326</v>
      </c>
      <c r="I9164" s="2" t="s">
        <v>48</v>
      </c>
      <c r="J9164" s="2" t="str">
        <f>_xlfn.XLOOKUP(Table1_1[[#This Row],[Analyte]],[1]analyte_order!$B:$B,[1]analyte_order!$C:$C)</f>
        <v>70887-84-2</v>
      </c>
      <c r="K9164" s="2">
        <f>_xlfn.XLOOKUP(Table1_1[[#This Row],[CAS_rn]],[1]analyte_order!$C:$C,[1]analyte_order!$E:$E)</f>
        <v>45</v>
      </c>
      <c r="L9164" s="3">
        <v>4.2549999999999998E-2</v>
      </c>
    </row>
    <row r="9165" spans="1:12" x14ac:dyDescent="0.3">
      <c r="A9165" s="2" t="s">
        <v>372</v>
      </c>
      <c r="B9165" s="1">
        <f>_xlfn.XLOOKUP(Table1_1[[#This Row],[SampleID]],'[2]Prey Items'!$B$2:$B$78,'[2]Prey Items'!$F$2:$F$78)</f>
        <v>44427</v>
      </c>
      <c r="C9165" s="1" t="str">
        <f t="shared" si="144"/>
        <v>21231</v>
      </c>
      <c r="D9165" t="s">
        <v>324</v>
      </c>
      <c r="E9165" t="s">
        <v>325</v>
      </c>
      <c r="F9165" t="s">
        <v>326</v>
      </c>
      <c r="I9165" s="2" t="s">
        <v>38</v>
      </c>
      <c r="J9165" s="2" t="str">
        <f>_xlfn.XLOOKUP(Table1_1[[#This Row],[Analyte]],[1]analyte_order!$B:$B,[1]analyte_order!$C:$C)</f>
        <v>919005-14-4</v>
      </c>
      <c r="K9165" s="2">
        <f>_xlfn.XLOOKUP(Table1_1[[#This Row],[CAS_rn]],[1]analyte_order!$C:$C,[1]analyte_order!$E:$E)</f>
        <v>35</v>
      </c>
      <c r="L9165" s="3">
        <v>4.2549999999999998E-2</v>
      </c>
    </row>
    <row r="9166" spans="1:12" x14ac:dyDescent="0.3">
      <c r="A9166" s="2" t="s">
        <v>372</v>
      </c>
      <c r="B9166" s="1">
        <f>_xlfn.XLOOKUP(Table1_1[[#This Row],[SampleID]],'[2]Prey Items'!$B$2:$B$78,'[2]Prey Items'!$F$2:$F$78)</f>
        <v>44427</v>
      </c>
      <c r="C9166" s="1" t="str">
        <f t="shared" si="144"/>
        <v>21231</v>
      </c>
      <c r="D9166" t="s">
        <v>324</v>
      </c>
      <c r="E9166" t="s">
        <v>325</v>
      </c>
      <c r="F9166" t="s">
        <v>326</v>
      </c>
      <c r="I9166" s="2" t="s">
        <v>39</v>
      </c>
      <c r="J9166" s="2" t="str">
        <f>_xlfn.XLOOKUP(Table1_1[[#This Row],[Analyte]],[1]analyte_order!$B:$B,[1]analyte_order!$C:$C)</f>
        <v>756426-58-1</v>
      </c>
      <c r="K9166" s="2">
        <f>_xlfn.XLOOKUP(Table1_1[[#This Row],[CAS_rn]],[1]analyte_order!$C:$C,[1]analyte_order!$E:$E)</f>
        <v>36</v>
      </c>
      <c r="L9166" s="3">
        <v>4.2549999999999998E-2</v>
      </c>
    </row>
    <row r="9167" spans="1:12" x14ac:dyDescent="0.3">
      <c r="A9167" s="2" t="s">
        <v>372</v>
      </c>
      <c r="B9167" s="1">
        <f>_xlfn.XLOOKUP(Table1_1[[#This Row],[SampleID]],'[2]Prey Items'!$B$2:$B$78,'[2]Prey Items'!$F$2:$F$78)</f>
        <v>44427</v>
      </c>
      <c r="C9167" s="1" t="str">
        <f t="shared" si="144"/>
        <v>21231</v>
      </c>
      <c r="D9167" t="s">
        <v>324</v>
      </c>
      <c r="E9167" t="s">
        <v>325</v>
      </c>
      <c r="F9167" t="s">
        <v>326</v>
      </c>
      <c r="I9167" s="2" t="s">
        <v>389</v>
      </c>
      <c r="J9167" s="2" t="str">
        <f>_xlfn.XLOOKUP(Table1_1[[#This Row],[Analyte]],[1]analyte_order!$B:$B,[1]analyte_order!$C:$C)</f>
        <v>763051-92-9</v>
      </c>
      <c r="K9167" s="2">
        <f>_xlfn.XLOOKUP(Table1_1[[#This Row],[CAS_rn]],[1]analyte_order!$C:$C,[1]analyte_order!$E:$E)</f>
        <v>37</v>
      </c>
      <c r="L9167" s="3">
        <v>4.2549999999999998E-2</v>
      </c>
    </row>
    <row r="9168" spans="1:12" x14ac:dyDescent="0.3">
      <c r="A9168" s="2" t="s">
        <v>372</v>
      </c>
      <c r="B9168" s="1">
        <f>_xlfn.XLOOKUP(Table1_1[[#This Row],[SampleID]],'[2]Prey Items'!$B$2:$B$78,'[2]Prey Items'!$F$2:$F$78)</f>
        <v>44427</v>
      </c>
      <c r="C9168" s="1" t="str">
        <f t="shared" si="144"/>
        <v>21231</v>
      </c>
      <c r="D9168" t="s">
        <v>324</v>
      </c>
      <c r="E9168" t="s">
        <v>325</v>
      </c>
      <c r="F9168" t="s">
        <v>326</v>
      </c>
      <c r="I9168" s="2" t="s">
        <v>37</v>
      </c>
      <c r="J9168" s="2" t="str">
        <f>_xlfn.XLOOKUP(Table1_1[[#This Row],[Analyte]],[1]analyte_order!$B:$B,[1]analyte_order!$C:$C)</f>
        <v>13252-13-6</v>
      </c>
      <c r="K9168" s="2">
        <f>_xlfn.XLOOKUP(Table1_1[[#This Row],[CAS_rn]],[1]analyte_order!$C:$C,[1]analyte_order!$E:$E)</f>
        <v>34</v>
      </c>
      <c r="L9168" s="3">
        <v>4.2549999999999998E-2</v>
      </c>
    </row>
    <row r="9169" spans="1:12" x14ac:dyDescent="0.3">
      <c r="A9169" s="2" t="s">
        <v>372</v>
      </c>
      <c r="B9169" s="1">
        <f>_xlfn.XLOOKUP(Table1_1[[#This Row],[SampleID]],'[2]Prey Items'!$B$2:$B$78,'[2]Prey Items'!$F$2:$F$78)</f>
        <v>44427</v>
      </c>
      <c r="C9169" s="1" t="str">
        <f t="shared" si="144"/>
        <v>21231</v>
      </c>
      <c r="D9169" t="s">
        <v>324</v>
      </c>
      <c r="E9169" t="s">
        <v>325</v>
      </c>
      <c r="F9169" t="s">
        <v>326</v>
      </c>
      <c r="I9169" s="2" t="s">
        <v>49</v>
      </c>
      <c r="J9169" s="2" t="str">
        <f>_xlfn.XLOOKUP(Table1_1[[#This Row],[Analyte]],[1]analyte_order!$B:$B,[1]analyte_order!$C:$C)</f>
        <v>57677-95-9</v>
      </c>
      <c r="K9169" s="2">
        <f>_xlfn.XLOOKUP(Table1_1[[#This Row],[CAS_rn]],[1]analyte_order!$C:$C,[1]analyte_order!$E:$E)</f>
        <v>46</v>
      </c>
      <c r="L9169" s="3">
        <v>0.1065</v>
      </c>
    </row>
    <row r="9170" spans="1:12" x14ac:dyDescent="0.3">
      <c r="A9170" s="2" t="s">
        <v>372</v>
      </c>
      <c r="B9170" s="1">
        <f>_xlfn.XLOOKUP(Table1_1[[#This Row],[SampleID]],'[2]Prey Items'!$B$2:$B$78,'[2]Prey Items'!$F$2:$F$78)</f>
        <v>44427</v>
      </c>
      <c r="C9170" s="1" t="str">
        <f t="shared" si="144"/>
        <v>21231</v>
      </c>
      <c r="D9170" t="s">
        <v>324</v>
      </c>
      <c r="E9170" t="s">
        <v>325</v>
      </c>
      <c r="F9170" t="s">
        <v>326</v>
      </c>
      <c r="I9170" s="2" t="s">
        <v>55</v>
      </c>
      <c r="J9170" s="2" t="str">
        <f>_xlfn.XLOOKUP(Table1_1[[#This Row],[Analyte]],[1]analyte_order!$B:$B,[1]analyte_order!$C:$C)</f>
        <v>678-41-1</v>
      </c>
      <c r="K9170" s="2">
        <f>_xlfn.XLOOKUP(Table1_1[[#This Row],[CAS_rn]],[1]analyte_order!$C:$C,[1]analyte_order!$E:$E)</f>
        <v>56</v>
      </c>
      <c r="L9170" s="3">
        <v>8.5000000000000006E-2</v>
      </c>
    </row>
    <row r="9171" spans="1:12" x14ac:dyDescent="0.3">
      <c r="A9171" s="2" t="s">
        <v>372</v>
      </c>
      <c r="B9171" s="1">
        <f>_xlfn.XLOOKUP(Table1_1[[#This Row],[SampleID]],'[2]Prey Items'!$B$2:$B$78,'[2]Prey Items'!$F$2:$F$78)</f>
        <v>44427</v>
      </c>
      <c r="C9171" s="1" t="str">
        <f t="shared" si="144"/>
        <v>21231</v>
      </c>
      <c r="D9171" t="s">
        <v>324</v>
      </c>
      <c r="E9171" t="s">
        <v>325</v>
      </c>
      <c r="F9171" t="s">
        <v>326</v>
      </c>
      <c r="I9171" s="2" t="s">
        <v>56</v>
      </c>
      <c r="J9171" s="2" t="str">
        <f>_xlfn.XLOOKUP(Table1_1[[#This Row],[Analyte]],[1]analyte_order!$B:$B,[1]analyte_order!$C:$C)</f>
        <v>2965-52-8</v>
      </c>
      <c r="K9171" s="2">
        <f>_xlfn.XLOOKUP(Table1_1[[#This Row],[CAS_rn]],[1]analyte_order!$C:$C,[1]analyte_order!$E:$E)</f>
        <v>57</v>
      </c>
      <c r="L9171" s="3">
        <v>8.5000000000000006E-2</v>
      </c>
    </row>
    <row r="9172" spans="1:12" x14ac:dyDescent="0.3">
      <c r="A9172" s="2" t="s">
        <v>373</v>
      </c>
      <c r="B9172" s="1">
        <f>_xlfn.XLOOKUP(Table1_1[[#This Row],[SampleID]],'[2]Prey Items'!$B$2:$B$78,'[2]Prey Items'!$F$2:$F$78)</f>
        <v>44427</v>
      </c>
      <c r="C9172" s="1" t="str">
        <f t="shared" si="144"/>
        <v>21231</v>
      </c>
      <c r="D9172" t="s">
        <v>324</v>
      </c>
      <c r="E9172" t="s">
        <v>325</v>
      </c>
      <c r="F9172" t="s">
        <v>326</v>
      </c>
      <c r="I9172" s="2" t="s">
        <v>7</v>
      </c>
      <c r="J9172" s="2" t="str">
        <f>_xlfn.XLOOKUP(Table1_1[[#This Row],[Analyte]],[1]analyte_order!$B:$B,[1]analyte_order!$C:$C)</f>
        <v>375-22-4</v>
      </c>
      <c r="K9172" s="2">
        <f>_xlfn.XLOOKUP(Table1_1[[#This Row],[CAS_rn]],[1]analyte_order!$C:$C,[1]analyte_order!$E:$E)</f>
        <v>1</v>
      </c>
      <c r="L9172" s="3">
        <v>4.1450000000000001E-2</v>
      </c>
    </row>
    <row r="9173" spans="1:12" x14ac:dyDescent="0.3">
      <c r="A9173" s="2" t="s">
        <v>373</v>
      </c>
      <c r="B9173" s="1">
        <f>_xlfn.XLOOKUP(Table1_1[[#This Row],[SampleID]],'[2]Prey Items'!$B$2:$B$78,'[2]Prey Items'!$F$2:$F$78)</f>
        <v>44427</v>
      </c>
      <c r="C9173" s="1" t="str">
        <f t="shared" si="144"/>
        <v>21231</v>
      </c>
      <c r="D9173" t="s">
        <v>324</v>
      </c>
      <c r="E9173" t="s">
        <v>325</v>
      </c>
      <c r="F9173" t="s">
        <v>326</v>
      </c>
      <c r="I9173" s="2" t="s">
        <v>8</v>
      </c>
      <c r="J9173" s="2" t="str">
        <f>_xlfn.XLOOKUP(Table1_1[[#This Row],[Analyte]],[1]analyte_order!$B:$B,[1]analyte_order!$C:$C)</f>
        <v>2706-90-3</v>
      </c>
      <c r="K9173" s="2">
        <f>_xlfn.XLOOKUP(Table1_1[[#This Row],[CAS_rn]],[1]analyte_order!$C:$C,[1]analyte_order!$E:$E)</f>
        <v>2</v>
      </c>
      <c r="L9173" s="3">
        <v>4.1450000000000001E-2</v>
      </c>
    </row>
    <row r="9174" spans="1:12" x14ac:dyDescent="0.3">
      <c r="A9174" s="2" t="s">
        <v>373</v>
      </c>
      <c r="B9174" s="1">
        <f>_xlfn.XLOOKUP(Table1_1[[#This Row],[SampleID]],'[2]Prey Items'!$B$2:$B$78,'[2]Prey Items'!$F$2:$F$78)</f>
        <v>44427</v>
      </c>
      <c r="C9174" s="1" t="str">
        <f t="shared" si="144"/>
        <v>21231</v>
      </c>
      <c r="D9174" t="s">
        <v>324</v>
      </c>
      <c r="E9174" t="s">
        <v>325</v>
      </c>
      <c r="F9174" t="s">
        <v>326</v>
      </c>
      <c r="I9174" s="2" t="s">
        <v>9</v>
      </c>
      <c r="J9174" s="2" t="str">
        <f>_xlfn.XLOOKUP(Table1_1[[#This Row],[Analyte]],[1]analyte_order!$B:$B,[1]analyte_order!$C:$C)</f>
        <v>307-24-4</v>
      </c>
      <c r="K9174" s="2">
        <f>_xlfn.XLOOKUP(Table1_1[[#This Row],[CAS_rn]],[1]analyte_order!$C:$C,[1]analyte_order!$E:$E)</f>
        <v>3</v>
      </c>
      <c r="L9174" s="3">
        <v>4.1450000000000001E-2</v>
      </c>
    </row>
    <row r="9175" spans="1:12" x14ac:dyDescent="0.3">
      <c r="A9175" s="2" t="s">
        <v>373</v>
      </c>
      <c r="B9175" s="1">
        <f>_xlfn.XLOOKUP(Table1_1[[#This Row],[SampleID]],'[2]Prey Items'!$B$2:$B$78,'[2]Prey Items'!$F$2:$F$78)</f>
        <v>44427</v>
      </c>
      <c r="C9175" s="1" t="str">
        <f t="shared" si="144"/>
        <v>21231</v>
      </c>
      <c r="D9175" t="s">
        <v>324</v>
      </c>
      <c r="E9175" t="s">
        <v>325</v>
      </c>
      <c r="F9175" t="s">
        <v>326</v>
      </c>
      <c r="I9175" s="2" t="s">
        <v>10</v>
      </c>
      <c r="J9175" s="2" t="str">
        <f>_xlfn.XLOOKUP(Table1_1[[#This Row],[Analyte]],[1]analyte_order!$B:$B,[1]analyte_order!$C:$C)</f>
        <v>375-85-9</v>
      </c>
      <c r="K9175" s="2">
        <f>_xlfn.XLOOKUP(Table1_1[[#This Row],[CAS_rn]],[1]analyte_order!$C:$C,[1]analyte_order!$E:$E)</f>
        <v>4</v>
      </c>
      <c r="L9175" s="3">
        <v>4.1450000000000001E-2</v>
      </c>
    </row>
    <row r="9176" spans="1:12" x14ac:dyDescent="0.3">
      <c r="A9176" s="2" t="s">
        <v>373</v>
      </c>
      <c r="B9176" s="1">
        <f>_xlfn.XLOOKUP(Table1_1[[#This Row],[SampleID]],'[2]Prey Items'!$B$2:$B$78,'[2]Prey Items'!$F$2:$F$78)</f>
        <v>44427</v>
      </c>
      <c r="C9176" s="1" t="str">
        <f t="shared" si="144"/>
        <v>21231</v>
      </c>
      <c r="D9176" t="s">
        <v>324</v>
      </c>
      <c r="E9176" t="s">
        <v>325</v>
      </c>
      <c r="F9176" t="s">
        <v>326</v>
      </c>
      <c r="I9176" s="2" t="s">
        <v>11</v>
      </c>
      <c r="J9176" s="2" t="str">
        <f>_xlfn.XLOOKUP(Table1_1[[#This Row],[Analyte]],[1]analyte_order!$B:$B,[1]analyte_order!$C:$C)</f>
        <v>335-67-1</v>
      </c>
      <c r="K9176" s="2">
        <f>_xlfn.XLOOKUP(Table1_1[[#This Row],[CAS_rn]],[1]analyte_order!$C:$C,[1]analyte_order!$E:$E)</f>
        <v>5</v>
      </c>
      <c r="L9176" s="3">
        <v>4.1450000000000001E-2</v>
      </c>
    </row>
    <row r="9177" spans="1:12" x14ac:dyDescent="0.3">
      <c r="A9177" s="2" t="s">
        <v>373</v>
      </c>
      <c r="B9177" s="1">
        <f>_xlfn.XLOOKUP(Table1_1[[#This Row],[SampleID]],'[2]Prey Items'!$B$2:$B$78,'[2]Prey Items'!$F$2:$F$78)</f>
        <v>44427</v>
      </c>
      <c r="C9177" s="1" t="str">
        <f t="shared" si="144"/>
        <v>21231</v>
      </c>
      <c r="D9177" t="s">
        <v>324</v>
      </c>
      <c r="E9177" t="s">
        <v>325</v>
      </c>
      <c r="F9177" t="s">
        <v>326</v>
      </c>
      <c r="I9177" s="2" t="s">
        <v>12</v>
      </c>
      <c r="J9177" s="2" t="str">
        <f>_xlfn.XLOOKUP(Table1_1[[#This Row],[Analyte]],[1]analyte_order!$B:$B,[1]analyte_order!$C:$C)</f>
        <v>375-95-1</v>
      </c>
      <c r="K9177" s="2">
        <f>_xlfn.XLOOKUP(Table1_1[[#This Row],[CAS_rn]],[1]analyte_order!$C:$C,[1]analyte_order!$E:$E)</f>
        <v>6</v>
      </c>
      <c r="L9177" s="3">
        <v>4.1450000000000001E-2</v>
      </c>
    </row>
    <row r="9178" spans="1:12" x14ac:dyDescent="0.3">
      <c r="A9178" s="2" t="s">
        <v>373</v>
      </c>
      <c r="B9178" s="1">
        <f>_xlfn.XLOOKUP(Table1_1[[#This Row],[SampleID]],'[2]Prey Items'!$B$2:$B$78,'[2]Prey Items'!$F$2:$F$78)</f>
        <v>44427</v>
      </c>
      <c r="C9178" s="1" t="str">
        <f t="shared" si="144"/>
        <v>21231</v>
      </c>
      <c r="D9178" t="s">
        <v>324</v>
      </c>
      <c r="E9178" t="s">
        <v>325</v>
      </c>
      <c r="F9178" t="s">
        <v>326</v>
      </c>
      <c r="I9178" s="2" t="s">
        <v>19</v>
      </c>
      <c r="J9178" s="2" t="str">
        <f>_xlfn.XLOOKUP(Table1_1[[#This Row],[Analyte]],[1]analyte_order!$B:$B,[1]analyte_order!$C:$C)</f>
        <v>335-76-2</v>
      </c>
      <c r="K9178" s="2">
        <f>_xlfn.XLOOKUP(Table1_1[[#This Row],[CAS_rn]],[1]analyte_order!$C:$C,[1]analyte_order!$E:$E)</f>
        <v>7</v>
      </c>
      <c r="L9178" s="3">
        <v>4.1450000000000001E-2</v>
      </c>
    </row>
    <row r="9179" spans="1:12" x14ac:dyDescent="0.3">
      <c r="A9179" s="2" t="s">
        <v>373</v>
      </c>
      <c r="B9179" s="1">
        <f>_xlfn.XLOOKUP(Table1_1[[#This Row],[SampleID]],'[2]Prey Items'!$B$2:$B$78,'[2]Prey Items'!$F$2:$F$78)</f>
        <v>44427</v>
      </c>
      <c r="C9179" s="1" t="str">
        <f t="shared" si="144"/>
        <v>21231</v>
      </c>
      <c r="D9179" t="s">
        <v>324</v>
      </c>
      <c r="E9179" t="s">
        <v>325</v>
      </c>
      <c r="F9179" t="s">
        <v>326</v>
      </c>
      <c r="I9179" s="2" t="s">
        <v>20</v>
      </c>
      <c r="J9179" s="2" t="str">
        <f>_xlfn.XLOOKUP(Table1_1[[#This Row],[Analyte]],[1]analyte_order!$B:$B,[1]analyte_order!$C:$C)</f>
        <v>2058-94-8</v>
      </c>
      <c r="K9179" s="2">
        <f>_xlfn.XLOOKUP(Table1_1[[#This Row],[CAS_rn]],[1]analyte_order!$C:$C,[1]analyte_order!$E:$E)</f>
        <v>8</v>
      </c>
      <c r="L9179" s="3">
        <v>4.1450000000000001E-2</v>
      </c>
    </row>
    <row r="9180" spans="1:12" x14ac:dyDescent="0.3">
      <c r="A9180" s="2" t="s">
        <v>373</v>
      </c>
      <c r="B9180" s="1">
        <f>_xlfn.XLOOKUP(Table1_1[[#This Row],[SampleID]],'[2]Prey Items'!$B$2:$B$78,'[2]Prey Items'!$F$2:$F$78)</f>
        <v>44427</v>
      </c>
      <c r="C9180" s="1" t="str">
        <f t="shared" si="144"/>
        <v>21231</v>
      </c>
      <c r="D9180" t="s">
        <v>324</v>
      </c>
      <c r="E9180" t="s">
        <v>325</v>
      </c>
      <c r="F9180" t="s">
        <v>326</v>
      </c>
      <c r="I9180" s="2" t="s">
        <v>21</v>
      </c>
      <c r="J9180" s="2" t="str">
        <f>_xlfn.XLOOKUP(Table1_1[[#This Row],[Analyte]],[1]analyte_order!$B:$B,[1]analyte_order!$C:$C)</f>
        <v>307-55-1</v>
      </c>
      <c r="K9180" s="2">
        <f>_xlfn.XLOOKUP(Table1_1[[#This Row],[CAS_rn]],[1]analyte_order!$C:$C,[1]analyte_order!$E:$E)</f>
        <v>9</v>
      </c>
      <c r="L9180" s="3">
        <v>14.1</v>
      </c>
    </row>
    <row r="9181" spans="1:12" x14ac:dyDescent="0.3">
      <c r="A9181" s="2" t="s">
        <v>373</v>
      </c>
      <c r="B9181" s="1">
        <f>_xlfn.XLOOKUP(Table1_1[[#This Row],[SampleID]],'[2]Prey Items'!$B$2:$B$78,'[2]Prey Items'!$F$2:$F$78)</f>
        <v>44427</v>
      </c>
      <c r="C9181" s="1" t="str">
        <f t="shared" si="144"/>
        <v>21231</v>
      </c>
      <c r="D9181" t="s">
        <v>324</v>
      </c>
      <c r="E9181" t="s">
        <v>325</v>
      </c>
      <c r="F9181" t="s">
        <v>326</v>
      </c>
      <c r="I9181" s="2" t="s">
        <v>22</v>
      </c>
      <c r="J9181" s="2" t="str">
        <f>_xlfn.XLOOKUP(Table1_1[[#This Row],[Analyte]],[1]analyte_order!$B:$B,[1]analyte_order!$C:$C)</f>
        <v>72629-94-8</v>
      </c>
      <c r="K9181" s="2">
        <f>_xlfn.XLOOKUP(Table1_1[[#This Row],[CAS_rn]],[1]analyte_order!$C:$C,[1]analyte_order!$E:$E)</f>
        <v>10</v>
      </c>
      <c r="L9181" s="3">
        <v>13.8</v>
      </c>
    </row>
    <row r="9182" spans="1:12" x14ac:dyDescent="0.3">
      <c r="A9182" s="2" t="s">
        <v>373</v>
      </c>
      <c r="B9182" s="1">
        <f>_xlfn.XLOOKUP(Table1_1[[#This Row],[SampleID]],'[2]Prey Items'!$B$2:$B$78,'[2]Prey Items'!$F$2:$F$78)</f>
        <v>44427</v>
      </c>
      <c r="C9182" s="1" t="str">
        <f t="shared" si="144"/>
        <v>21231</v>
      </c>
      <c r="D9182" t="s">
        <v>324</v>
      </c>
      <c r="E9182" t="s">
        <v>325</v>
      </c>
      <c r="F9182" t="s">
        <v>326</v>
      </c>
      <c r="I9182" s="2" t="s">
        <v>23</v>
      </c>
      <c r="J9182" s="2" t="str">
        <f>_xlfn.XLOOKUP(Table1_1[[#This Row],[Analyte]],[1]analyte_order!$B:$B,[1]analyte_order!$C:$C)</f>
        <v>376-06-7</v>
      </c>
      <c r="K9182" s="2">
        <f>_xlfn.XLOOKUP(Table1_1[[#This Row],[CAS_rn]],[1]analyte_order!$C:$C,[1]analyte_order!$E:$E)</f>
        <v>11</v>
      </c>
      <c r="L9182" s="3">
        <v>4.1450000000000001E-2</v>
      </c>
    </row>
    <row r="9183" spans="1:12" x14ac:dyDescent="0.3">
      <c r="A9183" s="2" t="s">
        <v>373</v>
      </c>
      <c r="B9183" s="1">
        <f>_xlfn.XLOOKUP(Table1_1[[#This Row],[SampleID]],'[2]Prey Items'!$B$2:$B$78,'[2]Prey Items'!$F$2:$F$78)</f>
        <v>44427</v>
      </c>
      <c r="C9183" s="1" t="str">
        <f t="shared" si="144"/>
        <v>21231</v>
      </c>
      <c r="D9183" t="s">
        <v>324</v>
      </c>
      <c r="E9183" t="s">
        <v>325</v>
      </c>
      <c r="F9183" t="s">
        <v>326</v>
      </c>
      <c r="I9183" s="2" t="s">
        <v>24</v>
      </c>
      <c r="J9183" s="2" t="str">
        <f>_xlfn.XLOOKUP(Table1_1[[#This Row],[Analyte]],[1]analyte_order!$B:$B,[1]analyte_order!$C:$C)</f>
        <v>67905-19-5</v>
      </c>
      <c r="K9183" s="2">
        <f>_xlfn.XLOOKUP(Table1_1[[#This Row],[CAS_rn]],[1]analyte_order!$C:$C,[1]analyte_order!$E:$E)</f>
        <v>12</v>
      </c>
      <c r="L9183" s="3">
        <v>4.1450000000000001E-2</v>
      </c>
    </row>
    <row r="9184" spans="1:12" x14ac:dyDescent="0.3">
      <c r="A9184" s="2" t="s">
        <v>373</v>
      </c>
      <c r="B9184" s="1">
        <f>_xlfn.XLOOKUP(Table1_1[[#This Row],[SampleID]],'[2]Prey Items'!$B$2:$B$78,'[2]Prey Items'!$F$2:$F$78)</f>
        <v>44427</v>
      </c>
      <c r="C9184" s="1" t="str">
        <f t="shared" si="144"/>
        <v>21231</v>
      </c>
      <c r="D9184" t="s">
        <v>324</v>
      </c>
      <c r="E9184" t="s">
        <v>325</v>
      </c>
      <c r="F9184" t="s">
        <v>326</v>
      </c>
      <c r="I9184" s="2" t="s">
        <v>52</v>
      </c>
      <c r="J9184" s="2" t="str">
        <f>_xlfn.XLOOKUP(Table1_1[[#This Row],[Analyte]],[1]analyte_order!$B:$B,[1]analyte_order!$C:$C)</f>
        <v>423-41-6</v>
      </c>
      <c r="K9184" s="2">
        <f>_xlfn.XLOOKUP(Table1_1[[#This Row],[CAS_rn]],[1]analyte_order!$C:$C,[1]analyte_order!$E:$E)</f>
        <v>53</v>
      </c>
      <c r="L9184" s="3">
        <v>0.10349999999999999</v>
      </c>
    </row>
    <row r="9185" spans="1:12" x14ac:dyDescent="0.3">
      <c r="A9185" s="2" t="s">
        <v>373</v>
      </c>
      <c r="B9185" s="1">
        <f>_xlfn.XLOOKUP(Table1_1[[#This Row],[SampleID]],'[2]Prey Items'!$B$2:$B$78,'[2]Prey Items'!$F$2:$F$78)</f>
        <v>44427</v>
      </c>
      <c r="C9185" s="1" t="str">
        <f t="shared" si="144"/>
        <v>21231</v>
      </c>
      <c r="D9185" t="s">
        <v>324</v>
      </c>
      <c r="E9185" t="s">
        <v>325</v>
      </c>
      <c r="F9185" t="s">
        <v>326</v>
      </c>
      <c r="I9185" s="2" t="s">
        <v>13</v>
      </c>
      <c r="J9185" s="2" t="str">
        <f>_xlfn.XLOOKUP(Table1_1[[#This Row],[Analyte]],[1]analyte_order!$B:$B,[1]analyte_order!$C:$C)</f>
        <v>375-73-5</v>
      </c>
      <c r="K9185" s="2">
        <f>_xlfn.XLOOKUP(Table1_1[[#This Row],[CAS_rn]],[1]analyte_order!$C:$C,[1]analyte_order!$E:$E)</f>
        <v>14</v>
      </c>
      <c r="L9185" s="3">
        <v>4.1450000000000001E-2</v>
      </c>
    </row>
    <row r="9186" spans="1:12" x14ac:dyDescent="0.3">
      <c r="A9186" s="2" t="s">
        <v>373</v>
      </c>
      <c r="B9186" s="1">
        <f>_xlfn.XLOOKUP(Table1_1[[#This Row],[SampleID]],'[2]Prey Items'!$B$2:$B$78,'[2]Prey Items'!$F$2:$F$78)</f>
        <v>44427</v>
      </c>
      <c r="C9186" s="1" t="str">
        <f t="shared" si="144"/>
        <v>21231</v>
      </c>
      <c r="D9186" t="s">
        <v>324</v>
      </c>
      <c r="E9186" t="s">
        <v>325</v>
      </c>
      <c r="F9186" t="s">
        <v>326</v>
      </c>
      <c r="I9186" s="2" t="s">
        <v>14</v>
      </c>
      <c r="J9186" s="2" t="str">
        <f>_xlfn.XLOOKUP(Table1_1[[#This Row],[Analyte]],[1]analyte_order!$B:$B,[1]analyte_order!$C:$C)</f>
        <v>2706-91-4</v>
      </c>
      <c r="K9186" s="2">
        <f>_xlfn.XLOOKUP(Table1_1[[#This Row],[CAS_rn]],[1]analyte_order!$C:$C,[1]analyte_order!$E:$E)</f>
        <v>15</v>
      </c>
      <c r="L9186" s="3">
        <v>0.10349999999999999</v>
      </c>
    </row>
    <row r="9187" spans="1:12" x14ac:dyDescent="0.3">
      <c r="A9187" s="2" t="s">
        <v>373</v>
      </c>
      <c r="B9187" s="1">
        <f>_xlfn.XLOOKUP(Table1_1[[#This Row],[SampleID]],'[2]Prey Items'!$B$2:$B$78,'[2]Prey Items'!$F$2:$F$78)</f>
        <v>44427</v>
      </c>
      <c r="C9187" s="1" t="str">
        <f t="shared" si="144"/>
        <v>21231</v>
      </c>
      <c r="D9187" t="s">
        <v>324</v>
      </c>
      <c r="E9187" t="s">
        <v>325</v>
      </c>
      <c r="F9187" t="s">
        <v>326</v>
      </c>
      <c r="I9187" s="2" t="s">
        <v>15</v>
      </c>
      <c r="J9187" s="2" t="str">
        <f>_xlfn.XLOOKUP(Table1_1[[#This Row],[Analyte]],[1]analyte_order!$B:$B,[1]analyte_order!$C:$C)</f>
        <v>355-46-4</v>
      </c>
      <c r="K9187" s="2">
        <f>_xlfn.XLOOKUP(Table1_1[[#This Row],[CAS_rn]],[1]analyte_order!$C:$C,[1]analyte_order!$E:$E)</f>
        <v>16</v>
      </c>
      <c r="L9187" s="3">
        <v>10</v>
      </c>
    </row>
    <row r="9188" spans="1:12" x14ac:dyDescent="0.3">
      <c r="A9188" s="2" t="s">
        <v>373</v>
      </c>
      <c r="B9188" s="1">
        <f>_xlfn.XLOOKUP(Table1_1[[#This Row],[SampleID]],'[2]Prey Items'!$B$2:$B$78,'[2]Prey Items'!$F$2:$F$78)</f>
        <v>44427</v>
      </c>
      <c r="C9188" s="1" t="str">
        <f t="shared" si="144"/>
        <v>21231</v>
      </c>
      <c r="D9188" t="s">
        <v>324</v>
      </c>
      <c r="E9188" t="s">
        <v>325</v>
      </c>
      <c r="F9188" t="s">
        <v>326</v>
      </c>
      <c r="I9188" s="2" t="s">
        <v>16</v>
      </c>
      <c r="J9188" s="2" t="str">
        <f>_xlfn.XLOOKUP(Table1_1[[#This Row],[Analyte]],[1]analyte_order!$B:$B,[1]analyte_order!$C:$C)</f>
        <v>375-92-8</v>
      </c>
      <c r="K9188" s="2">
        <f>_xlfn.XLOOKUP(Table1_1[[#This Row],[CAS_rn]],[1]analyte_order!$C:$C,[1]analyte_order!$E:$E)</f>
        <v>17</v>
      </c>
      <c r="L9188" s="3">
        <v>1.54</v>
      </c>
    </row>
    <row r="9189" spans="1:12" x14ac:dyDescent="0.3">
      <c r="A9189" s="2" t="s">
        <v>373</v>
      </c>
      <c r="B9189" s="1">
        <f>_xlfn.XLOOKUP(Table1_1[[#This Row],[SampleID]],'[2]Prey Items'!$B$2:$B$78,'[2]Prey Items'!$F$2:$F$78)</f>
        <v>44427</v>
      </c>
      <c r="C9189" s="1" t="str">
        <f t="shared" si="144"/>
        <v>21231</v>
      </c>
      <c r="D9189" t="s">
        <v>324</v>
      </c>
      <c r="E9189" t="s">
        <v>325</v>
      </c>
      <c r="F9189" t="s">
        <v>326</v>
      </c>
      <c r="I9189" s="2" t="s">
        <v>17</v>
      </c>
      <c r="J9189" s="2" t="str">
        <f>_xlfn.XLOOKUP(Table1_1[[#This Row],[Analyte]],[1]analyte_order!$B:$B,[1]analyte_order!$C:$C)</f>
        <v>1763-23-1</v>
      </c>
      <c r="K9189" s="2">
        <f>_xlfn.XLOOKUP(Table1_1[[#This Row],[CAS_rn]],[1]analyte_order!$C:$C,[1]analyte_order!$E:$E)</f>
        <v>18</v>
      </c>
      <c r="L9189" s="3">
        <v>1050</v>
      </c>
    </row>
    <row r="9190" spans="1:12" x14ac:dyDescent="0.3">
      <c r="A9190" s="2" t="s">
        <v>373</v>
      </c>
      <c r="B9190" s="1">
        <f>_xlfn.XLOOKUP(Table1_1[[#This Row],[SampleID]],'[2]Prey Items'!$B$2:$B$78,'[2]Prey Items'!$F$2:$F$78)</f>
        <v>44427</v>
      </c>
      <c r="C9190" s="1" t="str">
        <f t="shared" si="144"/>
        <v>21231</v>
      </c>
      <c r="D9190" t="s">
        <v>324</v>
      </c>
      <c r="E9190" t="s">
        <v>325</v>
      </c>
      <c r="F9190" t="s">
        <v>326</v>
      </c>
      <c r="I9190" s="2" t="s">
        <v>25</v>
      </c>
      <c r="J9190" s="2" t="str">
        <f>_xlfn.XLOOKUP(Table1_1[[#This Row],[Analyte]],[1]analyte_order!$B:$B,[1]analyte_order!$C:$C)</f>
        <v>68259-12-1</v>
      </c>
      <c r="K9190" s="2">
        <f>_xlfn.XLOOKUP(Table1_1[[#This Row],[CAS_rn]],[1]analyte_order!$C:$C,[1]analyte_order!$E:$E)</f>
        <v>19</v>
      </c>
      <c r="L9190" s="3">
        <v>7.42</v>
      </c>
    </row>
    <row r="9191" spans="1:12" x14ac:dyDescent="0.3">
      <c r="A9191" s="2" t="s">
        <v>373</v>
      </c>
      <c r="B9191" s="1">
        <f>_xlfn.XLOOKUP(Table1_1[[#This Row],[SampleID]],'[2]Prey Items'!$B$2:$B$78,'[2]Prey Items'!$F$2:$F$78)</f>
        <v>44427</v>
      </c>
      <c r="C9191" s="1" t="str">
        <f t="shared" si="144"/>
        <v>21231</v>
      </c>
      <c r="D9191" t="s">
        <v>324</v>
      </c>
      <c r="E9191" t="s">
        <v>325</v>
      </c>
      <c r="F9191" t="s">
        <v>326</v>
      </c>
      <c r="I9191" s="2" t="s">
        <v>26</v>
      </c>
      <c r="J9191" s="2" t="str">
        <f>_xlfn.XLOOKUP(Table1_1[[#This Row],[Analyte]],[1]analyte_order!$B:$B,[1]analyte_order!$C:$C)</f>
        <v>335-77-3</v>
      </c>
      <c r="K9191" s="2">
        <f>_xlfn.XLOOKUP(Table1_1[[#This Row],[CAS_rn]],[1]analyte_order!$C:$C,[1]analyte_order!$E:$E)</f>
        <v>20</v>
      </c>
      <c r="L9191" s="3">
        <v>8.08</v>
      </c>
    </row>
    <row r="9192" spans="1:12" x14ac:dyDescent="0.3">
      <c r="A9192" s="2" t="s">
        <v>373</v>
      </c>
      <c r="B9192" s="1">
        <f>_xlfn.XLOOKUP(Table1_1[[#This Row],[SampleID]],'[2]Prey Items'!$B$2:$B$78,'[2]Prey Items'!$F$2:$F$78)</f>
        <v>44427</v>
      </c>
      <c r="C9192" s="1" t="str">
        <f t="shared" si="144"/>
        <v>21231</v>
      </c>
      <c r="D9192" t="s">
        <v>324</v>
      </c>
      <c r="E9192" t="s">
        <v>325</v>
      </c>
      <c r="F9192" t="s">
        <v>326</v>
      </c>
      <c r="I9192" s="2" t="s">
        <v>27</v>
      </c>
      <c r="J9192" s="2" t="str">
        <f>_xlfn.XLOOKUP(Table1_1[[#This Row],[Analyte]],[1]analyte_order!$B:$B,[1]analyte_order!$C:$C)</f>
        <v>79780-39-5</v>
      </c>
      <c r="K9192" s="2">
        <f>_xlfn.XLOOKUP(Table1_1[[#This Row],[CAS_rn]],[1]analyte_order!$C:$C,[1]analyte_order!$E:$E)</f>
        <v>21</v>
      </c>
      <c r="L9192" s="3">
        <v>1.75</v>
      </c>
    </row>
    <row r="9193" spans="1:12" x14ac:dyDescent="0.3">
      <c r="A9193" s="2" t="s">
        <v>373</v>
      </c>
      <c r="B9193" s="1">
        <f>_xlfn.XLOOKUP(Table1_1[[#This Row],[SampleID]],'[2]Prey Items'!$B$2:$B$78,'[2]Prey Items'!$F$2:$F$78)</f>
        <v>44427</v>
      </c>
      <c r="C9193" s="1" t="str">
        <f t="shared" si="144"/>
        <v>21231</v>
      </c>
      <c r="D9193" t="s">
        <v>324</v>
      </c>
      <c r="E9193" t="s">
        <v>325</v>
      </c>
      <c r="F9193" t="s">
        <v>326</v>
      </c>
      <c r="I9193" s="2" t="s">
        <v>53</v>
      </c>
      <c r="J9193" s="2" t="str">
        <f>_xlfn.XLOOKUP(Table1_1[[#This Row],[Analyte]],[1]analyte_order!$B:$B,[1]analyte_order!$C:$C)</f>
        <v>777011-38-8</v>
      </c>
      <c r="K9193" s="2">
        <f>_xlfn.XLOOKUP(Table1_1[[#This Row],[CAS_rn]],[1]analyte_order!$C:$C,[1]analyte_order!$E:$E)</f>
        <v>54</v>
      </c>
      <c r="L9193" s="3">
        <v>1.53</v>
      </c>
    </row>
    <row r="9194" spans="1:12" x14ac:dyDescent="0.3">
      <c r="A9194" s="2" t="s">
        <v>373</v>
      </c>
      <c r="B9194" s="1">
        <f>_xlfn.XLOOKUP(Table1_1[[#This Row],[SampleID]],'[2]Prey Items'!$B$2:$B$78,'[2]Prey Items'!$F$2:$F$78)</f>
        <v>44427</v>
      </c>
      <c r="C9194" s="1" t="str">
        <f t="shared" si="144"/>
        <v>21231</v>
      </c>
      <c r="D9194" t="s">
        <v>324</v>
      </c>
      <c r="E9194" t="s">
        <v>325</v>
      </c>
      <c r="F9194" t="s">
        <v>326</v>
      </c>
      <c r="I9194" s="2" t="s">
        <v>54</v>
      </c>
      <c r="J9194" s="2" t="str">
        <f>_xlfn.XLOOKUP(Table1_1[[#This Row],[Analyte]],[1]analyte_order!$B:$B,[1]analyte_order!$C:$C)</f>
        <v>646-83-3</v>
      </c>
      <c r="K9194" s="2">
        <f>_xlfn.XLOOKUP(Table1_1[[#This Row],[CAS_rn]],[1]analyte_order!$C:$C,[1]analyte_order!$E:$E)</f>
        <v>55</v>
      </c>
      <c r="L9194" s="3">
        <v>0.10349999999999999</v>
      </c>
    </row>
    <row r="9195" spans="1:12" x14ac:dyDescent="0.3">
      <c r="A9195" s="2" t="s">
        <v>373</v>
      </c>
      <c r="B9195" s="1">
        <f>_xlfn.XLOOKUP(Table1_1[[#This Row],[SampleID]],'[2]Prey Items'!$B$2:$B$78,'[2]Prey Items'!$F$2:$F$78)</f>
        <v>44427</v>
      </c>
      <c r="C9195" s="1" t="str">
        <f t="shared" si="144"/>
        <v>21231</v>
      </c>
      <c r="D9195" t="s">
        <v>324</v>
      </c>
      <c r="E9195" t="s">
        <v>325</v>
      </c>
      <c r="F9195" t="s">
        <v>326</v>
      </c>
      <c r="I9195" s="2" t="s">
        <v>50</v>
      </c>
      <c r="J9195" s="2" t="str">
        <f>_xlfn.XLOOKUP(Table1_1[[#This Row],[Analyte]],[1]analyte_order!$B:$B,[1]analyte_order!$C:$C)</f>
        <v>30334-69-1</v>
      </c>
      <c r="K9195" s="2">
        <f>_xlfn.XLOOKUP(Table1_1[[#This Row],[CAS_rn]],[1]analyte_order!$C:$C,[1]analyte_order!$E:$E)</f>
        <v>51</v>
      </c>
      <c r="L9195" s="3">
        <v>6.93</v>
      </c>
    </row>
    <row r="9196" spans="1:12" x14ac:dyDescent="0.3">
      <c r="A9196" s="2" t="s">
        <v>373</v>
      </c>
      <c r="B9196" s="1">
        <f>_xlfn.XLOOKUP(Table1_1[[#This Row],[SampleID]],'[2]Prey Items'!$B$2:$B$78,'[2]Prey Items'!$F$2:$F$78)</f>
        <v>44427</v>
      </c>
      <c r="C9196" s="1" t="str">
        <f t="shared" si="144"/>
        <v>21231</v>
      </c>
      <c r="D9196" t="s">
        <v>324</v>
      </c>
      <c r="E9196" t="s">
        <v>325</v>
      </c>
      <c r="F9196" t="s">
        <v>326</v>
      </c>
      <c r="I9196" s="2" t="s">
        <v>51</v>
      </c>
      <c r="J9196" s="2" t="str">
        <f>_xlfn.XLOOKUP(Table1_1[[#This Row],[Analyte]],[1]analyte_order!$B:$B,[1]analyte_order!$C:$C)</f>
        <v>41997-13-1</v>
      </c>
      <c r="K9196" s="2">
        <f>_xlfn.XLOOKUP(Table1_1[[#This Row],[CAS_rn]],[1]analyte_order!$C:$C,[1]analyte_order!$E:$E)</f>
        <v>52</v>
      </c>
      <c r="L9196" s="3">
        <v>56.4</v>
      </c>
    </row>
    <row r="9197" spans="1:12" x14ac:dyDescent="0.3">
      <c r="A9197" s="2" t="s">
        <v>373</v>
      </c>
      <c r="B9197" s="1">
        <f>_xlfn.XLOOKUP(Table1_1[[#This Row],[SampleID]],'[2]Prey Items'!$B$2:$B$78,'[2]Prey Items'!$F$2:$F$78)</f>
        <v>44427</v>
      </c>
      <c r="C9197" s="1" t="str">
        <f t="shared" si="144"/>
        <v>21231</v>
      </c>
      <c r="D9197" t="s">
        <v>324</v>
      </c>
      <c r="E9197" t="s">
        <v>325</v>
      </c>
      <c r="F9197" t="s">
        <v>326</v>
      </c>
      <c r="I9197" s="2" t="s">
        <v>33</v>
      </c>
      <c r="J9197" s="2" t="str">
        <f>_xlfn.XLOOKUP(Table1_1[[#This Row],[Analyte]],[1]analyte_order!$B:$B,[1]analyte_order!$C:$C)</f>
        <v>754-91-6</v>
      </c>
      <c r="K9197" s="2">
        <f>_xlfn.XLOOKUP(Table1_1[[#This Row],[CAS_rn]],[1]analyte_order!$C:$C,[1]analyte_order!$E:$E)</f>
        <v>28</v>
      </c>
      <c r="L9197" s="3">
        <v>8.94</v>
      </c>
    </row>
    <row r="9198" spans="1:12" x14ac:dyDescent="0.3">
      <c r="A9198" s="2" t="s">
        <v>373</v>
      </c>
      <c r="B9198" s="1">
        <f>_xlfn.XLOOKUP(Table1_1[[#This Row],[SampleID]],'[2]Prey Items'!$B$2:$B$78,'[2]Prey Items'!$F$2:$F$78)</f>
        <v>44427</v>
      </c>
      <c r="C9198" s="1" t="str">
        <f t="shared" si="144"/>
        <v>21231</v>
      </c>
      <c r="D9198" t="s">
        <v>324</v>
      </c>
      <c r="E9198" t="s">
        <v>325</v>
      </c>
      <c r="F9198" t="s">
        <v>326</v>
      </c>
      <c r="I9198" s="2" t="s">
        <v>35</v>
      </c>
      <c r="J9198" s="2" t="str">
        <f>_xlfn.XLOOKUP(Table1_1[[#This Row],[Analyte]],[1]analyte_order!$B:$B,[1]analyte_order!$C:$C)</f>
        <v>31506-32-8</v>
      </c>
      <c r="K9198" s="2">
        <f>_xlfn.XLOOKUP(Table1_1[[#This Row],[CAS_rn]],[1]analyte_order!$C:$C,[1]analyte_order!$E:$E)</f>
        <v>30</v>
      </c>
      <c r="L9198" s="3">
        <v>4.1450000000000001E-2</v>
      </c>
    </row>
    <row r="9199" spans="1:12" x14ac:dyDescent="0.3">
      <c r="A9199" s="2" t="s">
        <v>373</v>
      </c>
      <c r="B9199" s="1">
        <f>_xlfn.XLOOKUP(Table1_1[[#This Row],[SampleID]],'[2]Prey Items'!$B$2:$B$78,'[2]Prey Items'!$F$2:$F$78)</f>
        <v>44427</v>
      </c>
      <c r="C9199" s="1" t="str">
        <f t="shared" si="144"/>
        <v>21231</v>
      </c>
      <c r="D9199" t="s">
        <v>324</v>
      </c>
      <c r="E9199" t="s">
        <v>325</v>
      </c>
      <c r="F9199" t="s">
        <v>326</v>
      </c>
      <c r="I9199" s="2" t="s">
        <v>36</v>
      </c>
      <c r="J9199" s="2" t="str">
        <f>_xlfn.XLOOKUP(Table1_1[[#This Row],[Analyte]],[1]analyte_order!$B:$B,[1]analyte_order!$C:$C)</f>
        <v>4151-50-2</v>
      </c>
      <c r="K9199" s="2">
        <f>_xlfn.XLOOKUP(Table1_1[[#This Row],[CAS_rn]],[1]analyte_order!$C:$C,[1]analyte_order!$E:$E)</f>
        <v>31</v>
      </c>
      <c r="L9199" s="3">
        <v>4.1450000000000001E-2</v>
      </c>
    </row>
    <row r="9200" spans="1:12" x14ac:dyDescent="0.3">
      <c r="A9200" s="2" t="s">
        <v>373</v>
      </c>
      <c r="B9200" s="1">
        <f>_xlfn.XLOOKUP(Table1_1[[#This Row],[SampleID]],'[2]Prey Items'!$B$2:$B$78,'[2]Prey Items'!$F$2:$F$78)</f>
        <v>44427</v>
      </c>
      <c r="C9200" s="1" t="str">
        <f t="shared" si="144"/>
        <v>21231</v>
      </c>
      <c r="D9200" t="s">
        <v>324</v>
      </c>
      <c r="E9200" t="s">
        <v>325</v>
      </c>
      <c r="F9200" t="s">
        <v>326</v>
      </c>
      <c r="I9200" s="2" t="s">
        <v>34</v>
      </c>
      <c r="J9200" s="2" t="str">
        <f>_xlfn.XLOOKUP(Table1_1[[#This Row],[Analyte]],[1]analyte_order!$B:$B,[1]analyte_order!$C:$C)</f>
        <v>2806-24-8</v>
      </c>
      <c r="K9200" s="2">
        <f>_xlfn.XLOOKUP(Table1_1[[#This Row],[CAS_rn]],[1]analyte_order!$C:$C,[1]analyte_order!$E:$E)</f>
        <v>29</v>
      </c>
      <c r="L9200" s="3">
        <v>4.1450000000000001E-2</v>
      </c>
    </row>
    <row r="9201" spans="1:12" x14ac:dyDescent="0.3">
      <c r="A9201" s="2" t="s">
        <v>373</v>
      </c>
      <c r="B9201" s="1">
        <f>_xlfn.XLOOKUP(Table1_1[[#This Row],[SampleID]],'[2]Prey Items'!$B$2:$B$78,'[2]Prey Items'!$F$2:$F$78)</f>
        <v>44427</v>
      </c>
      <c r="C9201" s="1" t="str">
        <f t="shared" si="144"/>
        <v>21231</v>
      </c>
      <c r="D9201" t="s">
        <v>324</v>
      </c>
      <c r="E9201" t="s">
        <v>325</v>
      </c>
      <c r="F9201" t="s">
        <v>326</v>
      </c>
      <c r="I9201" s="2" t="s">
        <v>31</v>
      </c>
      <c r="J9201" s="2" t="str">
        <f>_xlfn.XLOOKUP(Table1_1[[#This Row],[Analyte]],[1]analyte_order!$B:$B,[1]analyte_order!$C:$C)</f>
        <v>2355-31-9</v>
      </c>
      <c r="K9201" s="2">
        <f>_xlfn.XLOOKUP(Table1_1[[#This Row],[CAS_rn]],[1]analyte_order!$C:$C,[1]analyte_order!$E:$E)</f>
        <v>26</v>
      </c>
      <c r="L9201" s="3">
        <v>4.1450000000000001E-2</v>
      </c>
    </row>
    <row r="9202" spans="1:12" x14ac:dyDescent="0.3">
      <c r="A9202" s="2" t="s">
        <v>373</v>
      </c>
      <c r="B9202" s="1">
        <f>_xlfn.XLOOKUP(Table1_1[[#This Row],[SampleID]],'[2]Prey Items'!$B$2:$B$78,'[2]Prey Items'!$F$2:$F$78)</f>
        <v>44427</v>
      </c>
      <c r="C9202" s="1" t="str">
        <f t="shared" si="144"/>
        <v>21231</v>
      </c>
      <c r="D9202" t="s">
        <v>324</v>
      </c>
      <c r="E9202" t="s">
        <v>325</v>
      </c>
      <c r="F9202" t="s">
        <v>326</v>
      </c>
      <c r="I9202" s="2" t="s">
        <v>32</v>
      </c>
      <c r="J9202" s="2" t="str">
        <f>_xlfn.XLOOKUP(Table1_1[[#This Row],[Analyte]],[1]analyte_order!$B:$B,[1]analyte_order!$C:$C)</f>
        <v>2991-50-6</v>
      </c>
      <c r="K9202" s="2">
        <f>_xlfn.XLOOKUP(Table1_1[[#This Row],[CAS_rn]],[1]analyte_order!$C:$C,[1]analyte_order!$E:$E)</f>
        <v>27</v>
      </c>
      <c r="L9202" s="3">
        <v>4.1450000000000001E-2</v>
      </c>
    </row>
    <row r="9203" spans="1:12" x14ac:dyDescent="0.3">
      <c r="A9203" s="2" t="s">
        <v>373</v>
      </c>
      <c r="B9203" s="1">
        <f>_xlfn.XLOOKUP(Table1_1[[#This Row],[SampleID]],'[2]Prey Items'!$B$2:$B$78,'[2]Prey Items'!$F$2:$F$78)</f>
        <v>44427</v>
      </c>
      <c r="C9203" s="1" t="str">
        <f t="shared" si="144"/>
        <v>21231</v>
      </c>
      <c r="D9203" t="s">
        <v>324</v>
      </c>
      <c r="E9203" t="s">
        <v>325</v>
      </c>
      <c r="F9203" t="s">
        <v>326</v>
      </c>
      <c r="I9203" s="2" t="s">
        <v>28</v>
      </c>
      <c r="J9203" s="2" t="str">
        <f>_xlfn.XLOOKUP(Table1_1[[#This Row],[Analyte]],[1]analyte_order!$B:$B,[1]analyte_order!$C:$C)</f>
        <v>757124-72-4</v>
      </c>
      <c r="K9203" s="2">
        <f>_xlfn.XLOOKUP(Table1_1[[#This Row],[CAS_rn]],[1]analyte_order!$C:$C,[1]analyte_order!$E:$E)</f>
        <v>22</v>
      </c>
      <c r="L9203" s="3">
        <v>0.10349999999999999</v>
      </c>
    </row>
    <row r="9204" spans="1:12" x14ac:dyDescent="0.3">
      <c r="A9204" s="2" t="s">
        <v>373</v>
      </c>
      <c r="B9204" s="1">
        <f>_xlfn.XLOOKUP(Table1_1[[#This Row],[SampleID]],'[2]Prey Items'!$B$2:$B$78,'[2]Prey Items'!$F$2:$F$78)</f>
        <v>44427</v>
      </c>
      <c r="C9204" s="1" t="str">
        <f t="shared" si="144"/>
        <v>21231</v>
      </c>
      <c r="D9204" t="s">
        <v>324</v>
      </c>
      <c r="E9204" t="s">
        <v>325</v>
      </c>
      <c r="F9204" t="s">
        <v>326</v>
      </c>
      <c r="I9204" s="2" t="s">
        <v>18</v>
      </c>
      <c r="J9204" s="2" t="str">
        <f>_xlfn.XLOOKUP(Table1_1[[#This Row],[Analyte]],[1]analyte_order!$B:$B,[1]analyte_order!$C:$C)</f>
        <v>27619-97-2</v>
      </c>
      <c r="K9204" s="2">
        <f>_xlfn.XLOOKUP(Table1_1[[#This Row],[CAS_rn]],[1]analyte_order!$C:$C,[1]analyte_order!$E:$E)</f>
        <v>23</v>
      </c>
      <c r="L9204" s="3">
        <v>4.1450000000000001E-2</v>
      </c>
    </row>
    <row r="9205" spans="1:12" x14ac:dyDescent="0.3">
      <c r="A9205" s="2" t="s">
        <v>373</v>
      </c>
      <c r="B9205" s="1">
        <f>_xlfn.XLOOKUP(Table1_1[[#This Row],[SampleID]],'[2]Prey Items'!$B$2:$B$78,'[2]Prey Items'!$F$2:$F$78)</f>
        <v>44427</v>
      </c>
      <c r="C9205" s="1" t="str">
        <f t="shared" si="144"/>
        <v>21231</v>
      </c>
      <c r="D9205" t="s">
        <v>324</v>
      </c>
      <c r="E9205" t="s">
        <v>325</v>
      </c>
      <c r="F9205" t="s">
        <v>326</v>
      </c>
      <c r="I9205" s="2" t="s">
        <v>29</v>
      </c>
      <c r="J9205" s="2" t="str">
        <f>_xlfn.XLOOKUP(Table1_1[[#This Row],[Analyte]],[1]analyte_order!$B:$B,[1]analyte_order!$C:$C)</f>
        <v>39108-34-4</v>
      </c>
      <c r="K9205" s="2">
        <f>_xlfn.XLOOKUP(Table1_1[[#This Row],[CAS_rn]],[1]analyte_order!$C:$C,[1]analyte_order!$E:$E)</f>
        <v>24</v>
      </c>
      <c r="L9205" s="3">
        <v>1.69</v>
      </c>
    </row>
    <row r="9206" spans="1:12" x14ac:dyDescent="0.3">
      <c r="A9206" s="2" t="s">
        <v>373</v>
      </c>
      <c r="B9206" s="1">
        <f>_xlfn.XLOOKUP(Table1_1[[#This Row],[SampleID]],'[2]Prey Items'!$B$2:$B$78,'[2]Prey Items'!$F$2:$F$78)</f>
        <v>44427</v>
      </c>
      <c r="C9206" s="1" t="str">
        <f t="shared" si="144"/>
        <v>21231</v>
      </c>
      <c r="D9206" t="s">
        <v>324</v>
      </c>
      <c r="E9206" t="s">
        <v>325</v>
      </c>
      <c r="F9206" t="s">
        <v>326</v>
      </c>
      <c r="I9206" s="2" t="s">
        <v>30</v>
      </c>
      <c r="J9206" s="2" t="str">
        <f>_xlfn.XLOOKUP(Table1_1[[#This Row],[Analyte]],[1]analyte_order!$B:$B,[1]analyte_order!$C:$C)</f>
        <v>120226-60-0</v>
      </c>
      <c r="K9206" s="2">
        <f>_xlfn.XLOOKUP(Table1_1[[#This Row],[CAS_rn]],[1]analyte_order!$C:$C,[1]analyte_order!$E:$E)</f>
        <v>25</v>
      </c>
      <c r="L9206" s="3">
        <v>0.47099999999999997</v>
      </c>
    </row>
    <row r="9207" spans="1:12" x14ac:dyDescent="0.3">
      <c r="A9207" s="2" t="s">
        <v>373</v>
      </c>
      <c r="B9207" s="1">
        <f>_xlfn.XLOOKUP(Table1_1[[#This Row],[SampleID]],'[2]Prey Items'!$B$2:$B$78,'[2]Prey Items'!$F$2:$F$78)</f>
        <v>44427</v>
      </c>
      <c r="C9207" s="1" t="str">
        <f t="shared" si="144"/>
        <v>21231</v>
      </c>
      <c r="D9207" t="s">
        <v>324</v>
      </c>
      <c r="E9207" t="s">
        <v>325</v>
      </c>
      <c r="F9207" t="s">
        <v>326</v>
      </c>
      <c r="I9207" s="2" t="s">
        <v>41</v>
      </c>
      <c r="J9207" s="2" t="str">
        <f>_xlfn.XLOOKUP(Table1_1[[#This Row],[Analyte]],[1]analyte_order!$B:$B,[1]analyte_order!$C:$C)</f>
        <v>356-02-5</v>
      </c>
      <c r="K9207" s="2">
        <f>_xlfn.XLOOKUP(Table1_1[[#This Row],[CAS_rn]],[1]analyte_order!$C:$C,[1]analyte_order!$E:$E)</f>
        <v>38</v>
      </c>
      <c r="L9207" s="3">
        <v>0.41449999999999998</v>
      </c>
    </row>
    <row r="9208" spans="1:12" x14ac:dyDescent="0.3">
      <c r="A9208" s="2" t="s">
        <v>373</v>
      </c>
      <c r="B9208" s="1">
        <f>_xlfn.XLOOKUP(Table1_1[[#This Row],[SampleID]],'[2]Prey Items'!$B$2:$B$78,'[2]Prey Items'!$F$2:$F$78)</f>
        <v>44427</v>
      </c>
      <c r="C9208" s="1" t="str">
        <f t="shared" si="144"/>
        <v>21231</v>
      </c>
      <c r="D9208" t="s">
        <v>324</v>
      </c>
      <c r="E9208" t="s">
        <v>325</v>
      </c>
      <c r="F9208" t="s">
        <v>326</v>
      </c>
      <c r="I9208" s="2" t="s">
        <v>42</v>
      </c>
      <c r="J9208" s="2" t="str">
        <f>_xlfn.XLOOKUP(Table1_1[[#This Row],[Analyte]],[1]analyte_order!$B:$B,[1]analyte_order!$C:$C)</f>
        <v>914637-49-3</v>
      </c>
      <c r="K9208" s="2">
        <f>_xlfn.XLOOKUP(Table1_1[[#This Row],[CAS_rn]],[1]analyte_order!$C:$C,[1]analyte_order!$E:$E)</f>
        <v>39</v>
      </c>
      <c r="L9208" s="3">
        <v>2.21</v>
      </c>
    </row>
    <row r="9209" spans="1:12" x14ac:dyDescent="0.3">
      <c r="A9209" s="2" t="s">
        <v>373</v>
      </c>
      <c r="B9209" s="1">
        <f>_xlfn.XLOOKUP(Table1_1[[#This Row],[SampleID]],'[2]Prey Items'!$B$2:$B$78,'[2]Prey Items'!$F$2:$F$78)</f>
        <v>44427</v>
      </c>
      <c r="C9209" s="1" t="str">
        <f t="shared" si="144"/>
        <v>21231</v>
      </c>
      <c r="D9209" t="s">
        <v>324</v>
      </c>
      <c r="E9209" t="s">
        <v>325</v>
      </c>
      <c r="F9209" t="s">
        <v>326</v>
      </c>
      <c r="I9209" s="2" t="s">
        <v>43</v>
      </c>
      <c r="J9209" s="2" t="str">
        <f>_xlfn.XLOOKUP(Table1_1[[#This Row],[Analyte]],[1]analyte_order!$B:$B,[1]analyte_order!$C:$C)</f>
        <v>812-70-4</v>
      </c>
      <c r="K9209" s="2">
        <f>_xlfn.XLOOKUP(Table1_1[[#This Row],[CAS_rn]],[1]analyte_order!$C:$C,[1]analyte_order!$E:$E)</f>
        <v>40</v>
      </c>
      <c r="L9209" s="3">
        <v>3.19</v>
      </c>
    </row>
    <row r="9210" spans="1:12" x14ac:dyDescent="0.3">
      <c r="A9210" s="2" t="s">
        <v>373</v>
      </c>
      <c r="B9210" s="1">
        <f>_xlfn.XLOOKUP(Table1_1[[#This Row],[SampleID]],'[2]Prey Items'!$B$2:$B$78,'[2]Prey Items'!$F$2:$F$78)</f>
        <v>44427</v>
      </c>
      <c r="C9210" s="1" t="str">
        <f t="shared" si="144"/>
        <v>21231</v>
      </c>
      <c r="D9210" t="s">
        <v>324</v>
      </c>
      <c r="E9210" t="s">
        <v>325</v>
      </c>
      <c r="F9210" t="s">
        <v>326</v>
      </c>
      <c r="I9210" s="2" t="s">
        <v>44</v>
      </c>
      <c r="J9210" s="2" t="str">
        <f>_xlfn.XLOOKUP(Table1_1[[#This Row],[Analyte]],[1]analyte_order!$B:$B,[1]analyte_order!$C:$C)</f>
        <v>53826-12-3</v>
      </c>
      <c r="K9210" s="2">
        <f>_xlfn.XLOOKUP(Table1_1[[#This Row],[CAS_rn]],[1]analyte_order!$C:$C,[1]analyte_order!$E:$E)</f>
        <v>41</v>
      </c>
      <c r="L9210" s="3">
        <v>0.10349999999999999</v>
      </c>
    </row>
    <row r="9211" spans="1:12" x14ac:dyDescent="0.3">
      <c r="A9211" s="2" t="s">
        <v>373</v>
      </c>
      <c r="B9211" s="1">
        <f>_xlfn.XLOOKUP(Table1_1[[#This Row],[SampleID]],'[2]Prey Items'!$B$2:$B$78,'[2]Prey Items'!$F$2:$F$78)</f>
        <v>44427</v>
      </c>
      <c r="C9211" s="1" t="str">
        <f t="shared" si="144"/>
        <v>21231</v>
      </c>
      <c r="D9211" t="s">
        <v>324</v>
      </c>
      <c r="E9211" t="s">
        <v>325</v>
      </c>
      <c r="F9211" t="s">
        <v>326</v>
      </c>
      <c r="I9211" s="2" t="s">
        <v>45</v>
      </c>
      <c r="J9211" s="2" t="str">
        <f>_xlfn.XLOOKUP(Table1_1[[#This Row],[Analyte]],[1]analyte_order!$B:$B,[1]analyte_order!$C:$C)</f>
        <v>27854-31-5</v>
      </c>
      <c r="K9211" s="2">
        <f>_xlfn.XLOOKUP(Table1_1[[#This Row],[CAS_rn]],[1]analyte_order!$C:$C,[1]analyte_order!$E:$E)</f>
        <v>42</v>
      </c>
      <c r="L9211" s="3">
        <v>0.10349999999999999</v>
      </c>
    </row>
    <row r="9212" spans="1:12" x14ac:dyDescent="0.3">
      <c r="A9212" s="2" t="s">
        <v>373</v>
      </c>
      <c r="B9212" s="1">
        <f>_xlfn.XLOOKUP(Table1_1[[#This Row],[SampleID]],'[2]Prey Items'!$B$2:$B$78,'[2]Prey Items'!$F$2:$F$78)</f>
        <v>44427</v>
      </c>
      <c r="C9212" s="1" t="str">
        <f t="shared" si="144"/>
        <v>21231</v>
      </c>
      <c r="D9212" t="s">
        <v>324</v>
      </c>
      <c r="E9212" t="s">
        <v>325</v>
      </c>
      <c r="F9212" t="s">
        <v>326</v>
      </c>
      <c r="I9212" s="2" t="s">
        <v>46</v>
      </c>
      <c r="J9212" s="2" t="str">
        <f>_xlfn.XLOOKUP(Table1_1[[#This Row],[Analyte]],[1]analyte_order!$B:$B,[1]analyte_order!$C:$C)</f>
        <v>53826-13-4</v>
      </c>
      <c r="K9212" s="2">
        <f>_xlfn.XLOOKUP(Table1_1[[#This Row],[CAS_rn]],[1]analyte_order!$C:$C,[1]analyte_order!$E:$E)</f>
        <v>43</v>
      </c>
      <c r="L9212" s="3">
        <v>0.10349999999999999</v>
      </c>
    </row>
    <row r="9213" spans="1:12" x14ac:dyDescent="0.3">
      <c r="A9213" s="2" t="s">
        <v>373</v>
      </c>
      <c r="B9213" s="1">
        <f>_xlfn.XLOOKUP(Table1_1[[#This Row],[SampleID]],'[2]Prey Items'!$B$2:$B$78,'[2]Prey Items'!$F$2:$F$78)</f>
        <v>44427</v>
      </c>
      <c r="C9213" s="1" t="str">
        <f t="shared" si="144"/>
        <v>21231</v>
      </c>
      <c r="D9213" t="s">
        <v>324</v>
      </c>
      <c r="E9213" t="s">
        <v>325</v>
      </c>
      <c r="F9213" t="s">
        <v>326</v>
      </c>
      <c r="I9213" s="2" t="s">
        <v>47</v>
      </c>
      <c r="J9213" s="2" t="str">
        <f>_xlfn.XLOOKUP(Table1_1[[#This Row],[Analyte]],[1]analyte_order!$B:$B,[1]analyte_order!$C:$C)</f>
        <v>161094-75-3</v>
      </c>
      <c r="K9213" s="2">
        <f>_xlfn.XLOOKUP(Table1_1[[#This Row],[CAS_rn]],[1]analyte_order!$C:$C,[1]analyte_order!$E:$E)</f>
        <v>44</v>
      </c>
      <c r="L9213" s="3">
        <v>4.1450000000000001E-2</v>
      </c>
    </row>
    <row r="9214" spans="1:12" x14ac:dyDescent="0.3">
      <c r="A9214" s="2" t="s">
        <v>373</v>
      </c>
      <c r="B9214" s="1">
        <f>_xlfn.XLOOKUP(Table1_1[[#This Row],[SampleID]],'[2]Prey Items'!$B$2:$B$78,'[2]Prey Items'!$F$2:$F$78)</f>
        <v>44427</v>
      </c>
      <c r="C9214" s="1" t="str">
        <f t="shared" si="144"/>
        <v>21231</v>
      </c>
      <c r="D9214" t="s">
        <v>324</v>
      </c>
      <c r="E9214" t="s">
        <v>325</v>
      </c>
      <c r="F9214" t="s">
        <v>326</v>
      </c>
      <c r="I9214" s="2" t="s">
        <v>48</v>
      </c>
      <c r="J9214" s="2" t="str">
        <f>_xlfn.XLOOKUP(Table1_1[[#This Row],[Analyte]],[1]analyte_order!$B:$B,[1]analyte_order!$C:$C)</f>
        <v>70887-84-2</v>
      </c>
      <c r="K9214" s="2">
        <f>_xlfn.XLOOKUP(Table1_1[[#This Row],[CAS_rn]],[1]analyte_order!$C:$C,[1]analyte_order!$E:$E)</f>
        <v>45</v>
      </c>
      <c r="L9214" s="3">
        <v>4.1450000000000001E-2</v>
      </c>
    </row>
    <row r="9215" spans="1:12" x14ac:dyDescent="0.3">
      <c r="A9215" s="2" t="s">
        <v>373</v>
      </c>
      <c r="B9215" s="1">
        <f>_xlfn.XLOOKUP(Table1_1[[#This Row],[SampleID]],'[2]Prey Items'!$B$2:$B$78,'[2]Prey Items'!$F$2:$F$78)</f>
        <v>44427</v>
      </c>
      <c r="C9215" s="1" t="str">
        <f t="shared" si="144"/>
        <v>21231</v>
      </c>
      <c r="D9215" t="s">
        <v>324</v>
      </c>
      <c r="E9215" t="s">
        <v>325</v>
      </c>
      <c r="F9215" t="s">
        <v>326</v>
      </c>
      <c r="I9215" s="2" t="s">
        <v>38</v>
      </c>
      <c r="J9215" s="2" t="str">
        <f>_xlfn.XLOOKUP(Table1_1[[#This Row],[Analyte]],[1]analyte_order!$B:$B,[1]analyte_order!$C:$C)</f>
        <v>919005-14-4</v>
      </c>
      <c r="K9215" s="2">
        <f>_xlfn.XLOOKUP(Table1_1[[#This Row],[CAS_rn]],[1]analyte_order!$C:$C,[1]analyte_order!$E:$E)</f>
        <v>35</v>
      </c>
      <c r="L9215" s="3">
        <v>4.1450000000000001E-2</v>
      </c>
    </row>
    <row r="9216" spans="1:12" x14ac:dyDescent="0.3">
      <c r="A9216" s="2" t="s">
        <v>373</v>
      </c>
      <c r="B9216" s="1">
        <f>_xlfn.XLOOKUP(Table1_1[[#This Row],[SampleID]],'[2]Prey Items'!$B$2:$B$78,'[2]Prey Items'!$F$2:$F$78)</f>
        <v>44427</v>
      </c>
      <c r="C9216" s="1" t="str">
        <f t="shared" si="144"/>
        <v>21231</v>
      </c>
      <c r="D9216" t="s">
        <v>324</v>
      </c>
      <c r="E9216" t="s">
        <v>325</v>
      </c>
      <c r="F9216" t="s">
        <v>326</v>
      </c>
      <c r="I9216" s="2" t="s">
        <v>39</v>
      </c>
      <c r="J9216" s="2" t="str">
        <f>_xlfn.XLOOKUP(Table1_1[[#This Row],[Analyte]],[1]analyte_order!$B:$B,[1]analyte_order!$C:$C)</f>
        <v>756426-58-1</v>
      </c>
      <c r="K9216" s="2">
        <f>_xlfn.XLOOKUP(Table1_1[[#This Row],[CAS_rn]],[1]analyte_order!$C:$C,[1]analyte_order!$E:$E)</f>
        <v>36</v>
      </c>
      <c r="L9216" s="3">
        <v>4.1450000000000001E-2</v>
      </c>
    </row>
    <row r="9217" spans="1:12" x14ac:dyDescent="0.3">
      <c r="A9217" s="2" t="s">
        <v>373</v>
      </c>
      <c r="B9217" s="1">
        <f>_xlfn.XLOOKUP(Table1_1[[#This Row],[SampleID]],'[2]Prey Items'!$B$2:$B$78,'[2]Prey Items'!$F$2:$F$78)</f>
        <v>44427</v>
      </c>
      <c r="C9217" s="1" t="str">
        <f t="shared" si="144"/>
        <v>21231</v>
      </c>
      <c r="D9217" t="s">
        <v>324</v>
      </c>
      <c r="E9217" t="s">
        <v>325</v>
      </c>
      <c r="F9217" t="s">
        <v>326</v>
      </c>
      <c r="I9217" s="2" t="s">
        <v>389</v>
      </c>
      <c r="J9217" s="2" t="str">
        <f>_xlfn.XLOOKUP(Table1_1[[#This Row],[Analyte]],[1]analyte_order!$B:$B,[1]analyte_order!$C:$C)</f>
        <v>763051-92-9</v>
      </c>
      <c r="K9217" s="2">
        <f>_xlfn.XLOOKUP(Table1_1[[#This Row],[CAS_rn]],[1]analyte_order!$C:$C,[1]analyte_order!$E:$E)</f>
        <v>37</v>
      </c>
      <c r="L9217" s="3">
        <v>4.1450000000000001E-2</v>
      </c>
    </row>
    <row r="9218" spans="1:12" x14ac:dyDescent="0.3">
      <c r="A9218" s="2" t="s">
        <v>373</v>
      </c>
      <c r="B9218" s="1">
        <f>_xlfn.XLOOKUP(Table1_1[[#This Row],[SampleID]],'[2]Prey Items'!$B$2:$B$78,'[2]Prey Items'!$F$2:$F$78)</f>
        <v>44427</v>
      </c>
      <c r="C9218" s="1" t="str">
        <f t="shared" si="144"/>
        <v>21231</v>
      </c>
      <c r="D9218" t="s">
        <v>324</v>
      </c>
      <c r="E9218" t="s">
        <v>325</v>
      </c>
      <c r="F9218" t="s">
        <v>326</v>
      </c>
      <c r="I9218" s="2" t="s">
        <v>37</v>
      </c>
      <c r="J9218" s="2" t="str">
        <f>_xlfn.XLOOKUP(Table1_1[[#This Row],[Analyte]],[1]analyte_order!$B:$B,[1]analyte_order!$C:$C)</f>
        <v>13252-13-6</v>
      </c>
      <c r="K9218" s="2">
        <f>_xlfn.XLOOKUP(Table1_1[[#This Row],[CAS_rn]],[1]analyte_order!$C:$C,[1]analyte_order!$E:$E)</f>
        <v>34</v>
      </c>
      <c r="L9218" s="3">
        <v>4.1450000000000001E-2</v>
      </c>
    </row>
    <row r="9219" spans="1:12" x14ac:dyDescent="0.3">
      <c r="A9219" s="2" t="s">
        <v>373</v>
      </c>
      <c r="B9219" s="1">
        <f>_xlfn.XLOOKUP(Table1_1[[#This Row],[SampleID]],'[2]Prey Items'!$B$2:$B$78,'[2]Prey Items'!$F$2:$F$78)</f>
        <v>44427</v>
      </c>
      <c r="C9219" s="1" t="str">
        <f t="shared" si="144"/>
        <v>21231</v>
      </c>
      <c r="D9219" t="s">
        <v>324</v>
      </c>
      <c r="E9219" t="s">
        <v>325</v>
      </c>
      <c r="F9219" t="s">
        <v>326</v>
      </c>
      <c r="I9219" s="2" t="s">
        <v>49</v>
      </c>
      <c r="J9219" s="2" t="str">
        <f>_xlfn.XLOOKUP(Table1_1[[#This Row],[Analyte]],[1]analyte_order!$B:$B,[1]analyte_order!$C:$C)</f>
        <v>57677-95-9</v>
      </c>
      <c r="K9219" s="2">
        <f>_xlfn.XLOOKUP(Table1_1[[#This Row],[CAS_rn]],[1]analyte_order!$C:$C,[1]analyte_order!$E:$E)</f>
        <v>46</v>
      </c>
      <c r="L9219" s="3">
        <v>0.10349999999999999</v>
      </c>
    </row>
    <row r="9220" spans="1:12" x14ac:dyDescent="0.3">
      <c r="A9220" s="2" t="s">
        <v>373</v>
      </c>
      <c r="B9220" s="1">
        <f>_xlfn.XLOOKUP(Table1_1[[#This Row],[SampleID]],'[2]Prey Items'!$B$2:$B$78,'[2]Prey Items'!$F$2:$F$78)</f>
        <v>44427</v>
      </c>
      <c r="C9220" s="1" t="str">
        <f t="shared" si="144"/>
        <v>21231</v>
      </c>
      <c r="D9220" t="s">
        <v>324</v>
      </c>
      <c r="E9220" t="s">
        <v>325</v>
      </c>
      <c r="F9220" t="s">
        <v>326</v>
      </c>
      <c r="I9220" s="2" t="s">
        <v>55</v>
      </c>
      <c r="J9220" s="2" t="str">
        <f>_xlfn.XLOOKUP(Table1_1[[#This Row],[Analyte]],[1]analyte_order!$B:$B,[1]analyte_order!$C:$C)</f>
        <v>678-41-1</v>
      </c>
      <c r="K9220" s="2">
        <f>_xlfn.XLOOKUP(Table1_1[[#This Row],[CAS_rn]],[1]analyte_order!$C:$C,[1]analyte_order!$E:$E)</f>
        <v>56</v>
      </c>
      <c r="L9220" s="3">
        <v>8.3000000000000004E-2</v>
      </c>
    </row>
    <row r="9221" spans="1:12" x14ac:dyDescent="0.3">
      <c r="A9221" s="2" t="s">
        <v>373</v>
      </c>
      <c r="B9221" s="1">
        <f>_xlfn.XLOOKUP(Table1_1[[#This Row],[SampleID]],'[2]Prey Items'!$B$2:$B$78,'[2]Prey Items'!$F$2:$F$78)</f>
        <v>44427</v>
      </c>
      <c r="C9221" s="1" t="str">
        <f t="shared" si="144"/>
        <v>21231</v>
      </c>
      <c r="D9221" t="s">
        <v>324</v>
      </c>
      <c r="E9221" t="s">
        <v>325</v>
      </c>
      <c r="F9221" t="s">
        <v>326</v>
      </c>
      <c r="I9221" s="2" t="s">
        <v>56</v>
      </c>
      <c r="J9221" s="2" t="str">
        <f>_xlfn.XLOOKUP(Table1_1[[#This Row],[Analyte]],[1]analyte_order!$B:$B,[1]analyte_order!$C:$C)</f>
        <v>2965-52-8</v>
      </c>
      <c r="K9221" s="2">
        <f>_xlfn.XLOOKUP(Table1_1[[#This Row],[CAS_rn]],[1]analyte_order!$C:$C,[1]analyte_order!$E:$E)</f>
        <v>57</v>
      </c>
      <c r="L9221" s="3">
        <v>8.3000000000000004E-2</v>
      </c>
    </row>
    <row r="9222" spans="1:12" x14ac:dyDescent="0.3">
      <c r="A9222" s="2" t="s">
        <v>374</v>
      </c>
      <c r="B9222" s="1">
        <f>_xlfn.XLOOKUP(Table1_1[[#This Row],[SampleID]],'[2]Prey Items'!$B$2:$B$78,'[2]Prey Items'!$F$2:$F$78)</f>
        <v>44427</v>
      </c>
      <c r="C9222" s="1" t="str">
        <f t="shared" si="144"/>
        <v>21231</v>
      </c>
      <c r="D9222" t="s">
        <v>324</v>
      </c>
      <c r="E9222" t="s">
        <v>325</v>
      </c>
      <c r="F9222" t="s">
        <v>326</v>
      </c>
      <c r="I9222" s="2" t="s">
        <v>7</v>
      </c>
      <c r="J9222" s="2" t="str">
        <f>_xlfn.XLOOKUP(Table1_1[[#This Row],[Analyte]],[1]analyte_order!$B:$B,[1]analyte_order!$C:$C)</f>
        <v>375-22-4</v>
      </c>
      <c r="K9222" s="2">
        <f>_xlfn.XLOOKUP(Table1_1[[#This Row],[CAS_rn]],[1]analyte_order!$C:$C,[1]analyte_order!$E:$E)</f>
        <v>1</v>
      </c>
      <c r="L9222" s="3">
        <v>4.1250000000000002E-2</v>
      </c>
    </row>
    <row r="9223" spans="1:12" x14ac:dyDescent="0.3">
      <c r="A9223" s="2" t="s">
        <v>374</v>
      </c>
      <c r="B9223" s="1">
        <f>_xlfn.XLOOKUP(Table1_1[[#This Row],[SampleID]],'[2]Prey Items'!$B$2:$B$78,'[2]Prey Items'!$F$2:$F$78)</f>
        <v>44427</v>
      </c>
      <c r="C9223" s="1" t="str">
        <f t="shared" si="144"/>
        <v>21231</v>
      </c>
      <c r="D9223" t="s">
        <v>324</v>
      </c>
      <c r="E9223" t="s">
        <v>325</v>
      </c>
      <c r="F9223" t="s">
        <v>326</v>
      </c>
      <c r="I9223" s="2" t="s">
        <v>8</v>
      </c>
      <c r="J9223" s="2" t="str">
        <f>_xlfn.XLOOKUP(Table1_1[[#This Row],[Analyte]],[1]analyte_order!$B:$B,[1]analyte_order!$C:$C)</f>
        <v>2706-90-3</v>
      </c>
      <c r="K9223" s="2">
        <f>_xlfn.XLOOKUP(Table1_1[[#This Row],[CAS_rn]],[1]analyte_order!$C:$C,[1]analyte_order!$E:$E)</f>
        <v>2</v>
      </c>
      <c r="L9223" s="3">
        <v>4.1250000000000002E-2</v>
      </c>
    </row>
    <row r="9224" spans="1:12" x14ac:dyDescent="0.3">
      <c r="A9224" s="2" t="s">
        <v>374</v>
      </c>
      <c r="B9224" s="1">
        <f>_xlfn.XLOOKUP(Table1_1[[#This Row],[SampleID]],'[2]Prey Items'!$B$2:$B$78,'[2]Prey Items'!$F$2:$F$78)</f>
        <v>44427</v>
      </c>
      <c r="C9224" s="1" t="str">
        <f t="shared" si="144"/>
        <v>21231</v>
      </c>
      <c r="D9224" t="s">
        <v>324</v>
      </c>
      <c r="E9224" t="s">
        <v>325</v>
      </c>
      <c r="F9224" t="s">
        <v>326</v>
      </c>
      <c r="I9224" s="2" t="s">
        <v>9</v>
      </c>
      <c r="J9224" s="2" t="str">
        <f>_xlfn.XLOOKUP(Table1_1[[#This Row],[Analyte]],[1]analyte_order!$B:$B,[1]analyte_order!$C:$C)</f>
        <v>307-24-4</v>
      </c>
      <c r="K9224" s="2">
        <f>_xlfn.XLOOKUP(Table1_1[[#This Row],[CAS_rn]],[1]analyte_order!$C:$C,[1]analyte_order!$E:$E)</f>
        <v>3</v>
      </c>
      <c r="L9224" s="3">
        <v>4.1250000000000002E-2</v>
      </c>
    </row>
    <row r="9225" spans="1:12" x14ac:dyDescent="0.3">
      <c r="A9225" s="2" t="s">
        <v>374</v>
      </c>
      <c r="B9225" s="1">
        <f>_xlfn.XLOOKUP(Table1_1[[#This Row],[SampleID]],'[2]Prey Items'!$B$2:$B$78,'[2]Prey Items'!$F$2:$F$78)</f>
        <v>44427</v>
      </c>
      <c r="C9225" s="1" t="str">
        <f t="shared" si="144"/>
        <v>21231</v>
      </c>
      <c r="D9225" t="s">
        <v>324</v>
      </c>
      <c r="E9225" t="s">
        <v>325</v>
      </c>
      <c r="F9225" t="s">
        <v>326</v>
      </c>
      <c r="I9225" s="2" t="s">
        <v>10</v>
      </c>
      <c r="J9225" s="2" t="str">
        <f>_xlfn.XLOOKUP(Table1_1[[#This Row],[Analyte]],[1]analyte_order!$B:$B,[1]analyte_order!$C:$C)</f>
        <v>375-85-9</v>
      </c>
      <c r="K9225" s="2">
        <f>_xlfn.XLOOKUP(Table1_1[[#This Row],[CAS_rn]],[1]analyte_order!$C:$C,[1]analyte_order!$E:$E)</f>
        <v>4</v>
      </c>
      <c r="L9225" s="3">
        <v>4.1250000000000002E-2</v>
      </c>
    </row>
    <row r="9226" spans="1:12" x14ac:dyDescent="0.3">
      <c r="A9226" s="2" t="s">
        <v>374</v>
      </c>
      <c r="B9226" s="1">
        <f>_xlfn.XLOOKUP(Table1_1[[#This Row],[SampleID]],'[2]Prey Items'!$B$2:$B$78,'[2]Prey Items'!$F$2:$F$78)</f>
        <v>44427</v>
      </c>
      <c r="C9226" s="1" t="str">
        <f t="shared" si="144"/>
        <v>21231</v>
      </c>
      <c r="D9226" t="s">
        <v>324</v>
      </c>
      <c r="E9226" t="s">
        <v>325</v>
      </c>
      <c r="F9226" t="s">
        <v>326</v>
      </c>
      <c r="I9226" s="2" t="s">
        <v>11</v>
      </c>
      <c r="J9226" s="2" t="str">
        <f>_xlfn.XLOOKUP(Table1_1[[#This Row],[Analyte]],[1]analyte_order!$B:$B,[1]analyte_order!$C:$C)</f>
        <v>335-67-1</v>
      </c>
      <c r="K9226" s="2">
        <f>_xlfn.XLOOKUP(Table1_1[[#This Row],[CAS_rn]],[1]analyte_order!$C:$C,[1]analyte_order!$E:$E)</f>
        <v>5</v>
      </c>
      <c r="L9226" s="3">
        <v>0.22900000000000001</v>
      </c>
    </row>
    <row r="9227" spans="1:12" x14ac:dyDescent="0.3">
      <c r="A9227" s="2" t="s">
        <v>374</v>
      </c>
      <c r="B9227" s="1">
        <f>_xlfn.XLOOKUP(Table1_1[[#This Row],[SampleID]],'[2]Prey Items'!$B$2:$B$78,'[2]Prey Items'!$F$2:$F$78)</f>
        <v>44427</v>
      </c>
      <c r="C9227" s="1" t="str">
        <f t="shared" si="144"/>
        <v>21231</v>
      </c>
      <c r="D9227" t="s">
        <v>324</v>
      </c>
      <c r="E9227" t="s">
        <v>325</v>
      </c>
      <c r="F9227" t="s">
        <v>326</v>
      </c>
      <c r="I9227" s="2" t="s">
        <v>12</v>
      </c>
      <c r="J9227" s="2" t="str">
        <f>_xlfn.XLOOKUP(Table1_1[[#This Row],[Analyte]],[1]analyte_order!$B:$B,[1]analyte_order!$C:$C)</f>
        <v>375-95-1</v>
      </c>
      <c r="K9227" s="2">
        <f>_xlfn.XLOOKUP(Table1_1[[#This Row],[CAS_rn]],[1]analyte_order!$C:$C,[1]analyte_order!$E:$E)</f>
        <v>6</v>
      </c>
      <c r="L9227" s="3">
        <v>4.1250000000000002E-2</v>
      </c>
    </row>
    <row r="9228" spans="1:12" x14ac:dyDescent="0.3">
      <c r="A9228" s="2" t="s">
        <v>374</v>
      </c>
      <c r="B9228" s="1">
        <f>_xlfn.XLOOKUP(Table1_1[[#This Row],[SampleID]],'[2]Prey Items'!$B$2:$B$78,'[2]Prey Items'!$F$2:$F$78)</f>
        <v>44427</v>
      </c>
      <c r="C9228" s="1" t="str">
        <f t="shared" ref="C9228:C9291" si="145">TEXT(B9228,"yy")&amp;TEXT((B9228-DATEVALUE("1/1/"&amp;TEXT(B9228,"yy"))+1),"000")</f>
        <v>21231</v>
      </c>
      <c r="D9228" t="s">
        <v>324</v>
      </c>
      <c r="E9228" t="s">
        <v>325</v>
      </c>
      <c r="F9228" t="s">
        <v>326</v>
      </c>
      <c r="I9228" s="2" t="s">
        <v>19</v>
      </c>
      <c r="J9228" s="2" t="str">
        <f>_xlfn.XLOOKUP(Table1_1[[#This Row],[Analyte]],[1]analyte_order!$B:$B,[1]analyte_order!$C:$C)</f>
        <v>335-76-2</v>
      </c>
      <c r="K9228" s="2">
        <f>_xlfn.XLOOKUP(Table1_1[[#This Row],[CAS_rn]],[1]analyte_order!$C:$C,[1]analyte_order!$E:$E)</f>
        <v>7</v>
      </c>
      <c r="L9228" s="3">
        <v>4.1250000000000002E-2</v>
      </c>
    </row>
    <row r="9229" spans="1:12" x14ac:dyDescent="0.3">
      <c r="A9229" s="2" t="s">
        <v>374</v>
      </c>
      <c r="B9229" s="1">
        <f>_xlfn.XLOOKUP(Table1_1[[#This Row],[SampleID]],'[2]Prey Items'!$B$2:$B$78,'[2]Prey Items'!$F$2:$F$78)</f>
        <v>44427</v>
      </c>
      <c r="C9229" s="1" t="str">
        <f t="shared" si="145"/>
        <v>21231</v>
      </c>
      <c r="D9229" t="s">
        <v>324</v>
      </c>
      <c r="E9229" t="s">
        <v>325</v>
      </c>
      <c r="F9229" t="s">
        <v>326</v>
      </c>
      <c r="I9229" s="2" t="s">
        <v>20</v>
      </c>
      <c r="J9229" s="2" t="str">
        <f>_xlfn.XLOOKUP(Table1_1[[#This Row],[Analyte]],[1]analyte_order!$B:$B,[1]analyte_order!$C:$C)</f>
        <v>2058-94-8</v>
      </c>
      <c r="K9229" s="2">
        <f>_xlfn.XLOOKUP(Table1_1[[#This Row],[CAS_rn]],[1]analyte_order!$C:$C,[1]analyte_order!$E:$E)</f>
        <v>8</v>
      </c>
      <c r="L9229" s="3">
        <v>4.1250000000000002E-2</v>
      </c>
    </row>
    <row r="9230" spans="1:12" x14ac:dyDescent="0.3">
      <c r="A9230" s="2" t="s">
        <v>374</v>
      </c>
      <c r="B9230" s="1">
        <f>_xlfn.XLOOKUP(Table1_1[[#This Row],[SampleID]],'[2]Prey Items'!$B$2:$B$78,'[2]Prey Items'!$F$2:$F$78)</f>
        <v>44427</v>
      </c>
      <c r="C9230" s="1" t="str">
        <f t="shared" si="145"/>
        <v>21231</v>
      </c>
      <c r="D9230" t="s">
        <v>324</v>
      </c>
      <c r="E9230" t="s">
        <v>325</v>
      </c>
      <c r="F9230" t="s">
        <v>326</v>
      </c>
      <c r="I9230" s="2" t="s">
        <v>21</v>
      </c>
      <c r="J9230" s="2" t="str">
        <f>_xlfn.XLOOKUP(Table1_1[[#This Row],[Analyte]],[1]analyte_order!$B:$B,[1]analyte_order!$C:$C)</f>
        <v>307-55-1</v>
      </c>
      <c r="K9230" s="2">
        <f>_xlfn.XLOOKUP(Table1_1[[#This Row],[CAS_rn]],[1]analyte_order!$C:$C,[1]analyte_order!$E:$E)</f>
        <v>9</v>
      </c>
      <c r="L9230" s="3">
        <v>12.3</v>
      </c>
    </row>
    <row r="9231" spans="1:12" x14ac:dyDescent="0.3">
      <c r="A9231" s="2" t="s">
        <v>374</v>
      </c>
      <c r="B9231" s="1">
        <f>_xlfn.XLOOKUP(Table1_1[[#This Row],[SampleID]],'[2]Prey Items'!$B$2:$B$78,'[2]Prey Items'!$F$2:$F$78)</f>
        <v>44427</v>
      </c>
      <c r="C9231" s="1" t="str">
        <f t="shared" si="145"/>
        <v>21231</v>
      </c>
      <c r="D9231" t="s">
        <v>324</v>
      </c>
      <c r="E9231" t="s">
        <v>325</v>
      </c>
      <c r="F9231" t="s">
        <v>326</v>
      </c>
      <c r="I9231" s="2" t="s">
        <v>22</v>
      </c>
      <c r="J9231" s="2" t="str">
        <f>_xlfn.XLOOKUP(Table1_1[[#This Row],[Analyte]],[1]analyte_order!$B:$B,[1]analyte_order!$C:$C)</f>
        <v>72629-94-8</v>
      </c>
      <c r="K9231" s="2">
        <f>_xlfn.XLOOKUP(Table1_1[[#This Row],[CAS_rn]],[1]analyte_order!$C:$C,[1]analyte_order!$E:$E)</f>
        <v>10</v>
      </c>
      <c r="L9231" s="3">
        <v>8.99</v>
      </c>
    </row>
    <row r="9232" spans="1:12" x14ac:dyDescent="0.3">
      <c r="A9232" s="2" t="s">
        <v>374</v>
      </c>
      <c r="B9232" s="1">
        <f>_xlfn.XLOOKUP(Table1_1[[#This Row],[SampleID]],'[2]Prey Items'!$B$2:$B$78,'[2]Prey Items'!$F$2:$F$78)</f>
        <v>44427</v>
      </c>
      <c r="C9232" s="1" t="str">
        <f t="shared" si="145"/>
        <v>21231</v>
      </c>
      <c r="D9232" t="s">
        <v>324</v>
      </c>
      <c r="E9232" t="s">
        <v>325</v>
      </c>
      <c r="F9232" t="s">
        <v>326</v>
      </c>
      <c r="I9232" s="2" t="s">
        <v>23</v>
      </c>
      <c r="J9232" s="2" t="str">
        <f>_xlfn.XLOOKUP(Table1_1[[#This Row],[Analyte]],[1]analyte_order!$B:$B,[1]analyte_order!$C:$C)</f>
        <v>376-06-7</v>
      </c>
      <c r="K9232" s="2">
        <f>_xlfn.XLOOKUP(Table1_1[[#This Row],[CAS_rn]],[1]analyte_order!$C:$C,[1]analyte_order!$E:$E)</f>
        <v>11</v>
      </c>
      <c r="L9232" s="3">
        <v>13.7</v>
      </c>
    </row>
    <row r="9233" spans="1:12" x14ac:dyDescent="0.3">
      <c r="A9233" s="2" t="s">
        <v>374</v>
      </c>
      <c r="B9233" s="1">
        <f>_xlfn.XLOOKUP(Table1_1[[#This Row],[SampleID]],'[2]Prey Items'!$B$2:$B$78,'[2]Prey Items'!$F$2:$F$78)</f>
        <v>44427</v>
      </c>
      <c r="C9233" s="1" t="str">
        <f t="shared" si="145"/>
        <v>21231</v>
      </c>
      <c r="D9233" t="s">
        <v>324</v>
      </c>
      <c r="E9233" t="s">
        <v>325</v>
      </c>
      <c r="F9233" t="s">
        <v>326</v>
      </c>
      <c r="I9233" s="2" t="s">
        <v>24</v>
      </c>
      <c r="J9233" s="2" t="str">
        <f>_xlfn.XLOOKUP(Table1_1[[#This Row],[Analyte]],[1]analyte_order!$B:$B,[1]analyte_order!$C:$C)</f>
        <v>67905-19-5</v>
      </c>
      <c r="K9233" s="2">
        <f>_xlfn.XLOOKUP(Table1_1[[#This Row],[CAS_rn]],[1]analyte_order!$C:$C,[1]analyte_order!$E:$E)</f>
        <v>12</v>
      </c>
      <c r="L9233" s="3">
        <v>4.1250000000000002E-2</v>
      </c>
    </row>
    <row r="9234" spans="1:12" x14ac:dyDescent="0.3">
      <c r="A9234" s="2" t="s">
        <v>374</v>
      </c>
      <c r="B9234" s="1">
        <f>_xlfn.XLOOKUP(Table1_1[[#This Row],[SampleID]],'[2]Prey Items'!$B$2:$B$78,'[2]Prey Items'!$F$2:$F$78)</f>
        <v>44427</v>
      </c>
      <c r="C9234" s="1" t="str">
        <f t="shared" si="145"/>
        <v>21231</v>
      </c>
      <c r="D9234" t="s">
        <v>324</v>
      </c>
      <c r="E9234" t="s">
        <v>325</v>
      </c>
      <c r="F9234" t="s">
        <v>326</v>
      </c>
      <c r="I9234" s="2" t="s">
        <v>52</v>
      </c>
      <c r="J9234" s="2" t="str">
        <f>_xlfn.XLOOKUP(Table1_1[[#This Row],[Analyte]],[1]analyte_order!$B:$B,[1]analyte_order!$C:$C)</f>
        <v>423-41-6</v>
      </c>
      <c r="K9234" s="2">
        <f>_xlfn.XLOOKUP(Table1_1[[#This Row],[CAS_rn]],[1]analyte_order!$C:$C,[1]analyte_order!$E:$E)</f>
        <v>53</v>
      </c>
      <c r="L9234" s="3">
        <v>0.10299999999999999</v>
      </c>
    </row>
    <row r="9235" spans="1:12" x14ac:dyDescent="0.3">
      <c r="A9235" s="2" t="s">
        <v>374</v>
      </c>
      <c r="B9235" s="1">
        <f>_xlfn.XLOOKUP(Table1_1[[#This Row],[SampleID]],'[2]Prey Items'!$B$2:$B$78,'[2]Prey Items'!$F$2:$F$78)</f>
        <v>44427</v>
      </c>
      <c r="C9235" s="1" t="str">
        <f t="shared" si="145"/>
        <v>21231</v>
      </c>
      <c r="D9235" t="s">
        <v>324</v>
      </c>
      <c r="E9235" t="s">
        <v>325</v>
      </c>
      <c r="F9235" t="s">
        <v>326</v>
      </c>
      <c r="I9235" s="2" t="s">
        <v>13</v>
      </c>
      <c r="J9235" s="2" t="str">
        <f>_xlfn.XLOOKUP(Table1_1[[#This Row],[Analyte]],[1]analyte_order!$B:$B,[1]analyte_order!$C:$C)</f>
        <v>375-73-5</v>
      </c>
      <c r="K9235" s="2">
        <f>_xlfn.XLOOKUP(Table1_1[[#This Row],[CAS_rn]],[1]analyte_order!$C:$C,[1]analyte_order!$E:$E)</f>
        <v>14</v>
      </c>
      <c r="L9235" s="3">
        <v>4.1250000000000002E-2</v>
      </c>
    </row>
    <row r="9236" spans="1:12" x14ac:dyDescent="0.3">
      <c r="A9236" s="2" t="s">
        <v>374</v>
      </c>
      <c r="B9236" s="1">
        <f>_xlfn.XLOOKUP(Table1_1[[#This Row],[SampleID]],'[2]Prey Items'!$B$2:$B$78,'[2]Prey Items'!$F$2:$F$78)</f>
        <v>44427</v>
      </c>
      <c r="C9236" s="1" t="str">
        <f t="shared" si="145"/>
        <v>21231</v>
      </c>
      <c r="D9236" t="s">
        <v>324</v>
      </c>
      <c r="E9236" t="s">
        <v>325</v>
      </c>
      <c r="F9236" t="s">
        <v>326</v>
      </c>
      <c r="I9236" s="2" t="s">
        <v>14</v>
      </c>
      <c r="J9236" s="2" t="str">
        <f>_xlfn.XLOOKUP(Table1_1[[#This Row],[Analyte]],[1]analyte_order!$B:$B,[1]analyte_order!$C:$C)</f>
        <v>2706-91-4</v>
      </c>
      <c r="K9236" s="2">
        <f>_xlfn.XLOOKUP(Table1_1[[#This Row],[CAS_rn]],[1]analyte_order!$C:$C,[1]analyte_order!$E:$E)</f>
        <v>15</v>
      </c>
      <c r="L9236" s="3">
        <v>0.20649999999999999</v>
      </c>
    </row>
    <row r="9237" spans="1:12" x14ac:dyDescent="0.3">
      <c r="A9237" s="2" t="s">
        <v>374</v>
      </c>
      <c r="B9237" s="1">
        <f>_xlfn.XLOOKUP(Table1_1[[#This Row],[SampleID]],'[2]Prey Items'!$B$2:$B$78,'[2]Prey Items'!$F$2:$F$78)</f>
        <v>44427</v>
      </c>
      <c r="C9237" s="1" t="str">
        <f t="shared" si="145"/>
        <v>21231</v>
      </c>
      <c r="D9237" t="s">
        <v>324</v>
      </c>
      <c r="E9237" t="s">
        <v>325</v>
      </c>
      <c r="F9237" t="s">
        <v>326</v>
      </c>
      <c r="I9237" s="2" t="s">
        <v>15</v>
      </c>
      <c r="J9237" s="2" t="str">
        <f>_xlfn.XLOOKUP(Table1_1[[#This Row],[Analyte]],[1]analyte_order!$B:$B,[1]analyte_order!$C:$C)</f>
        <v>355-46-4</v>
      </c>
      <c r="K9237" s="2">
        <f>_xlfn.XLOOKUP(Table1_1[[#This Row],[CAS_rn]],[1]analyte_order!$C:$C,[1]analyte_order!$E:$E)</f>
        <v>16</v>
      </c>
      <c r="L9237" s="3">
        <v>16.100000000000001</v>
      </c>
    </row>
    <row r="9238" spans="1:12" x14ac:dyDescent="0.3">
      <c r="A9238" s="2" t="s">
        <v>374</v>
      </c>
      <c r="B9238" s="1">
        <f>_xlfn.XLOOKUP(Table1_1[[#This Row],[SampleID]],'[2]Prey Items'!$B$2:$B$78,'[2]Prey Items'!$F$2:$F$78)</f>
        <v>44427</v>
      </c>
      <c r="C9238" s="1" t="str">
        <f t="shared" si="145"/>
        <v>21231</v>
      </c>
      <c r="D9238" t="s">
        <v>324</v>
      </c>
      <c r="E9238" t="s">
        <v>325</v>
      </c>
      <c r="F9238" t="s">
        <v>326</v>
      </c>
      <c r="I9238" s="2" t="s">
        <v>16</v>
      </c>
      <c r="J9238" s="2" t="str">
        <f>_xlfn.XLOOKUP(Table1_1[[#This Row],[Analyte]],[1]analyte_order!$B:$B,[1]analyte_order!$C:$C)</f>
        <v>375-92-8</v>
      </c>
      <c r="K9238" s="2">
        <f>_xlfn.XLOOKUP(Table1_1[[#This Row],[CAS_rn]],[1]analyte_order!$C:$C,[1]analyte_order!$E:$E)</f>
        <v>17</v>
      </c>
      <c r="L9238" s="3">
        <v>2.08</v>
      </c>
    </row>
    <row r="9239" spans="1:12" x14ac:dyDescent="0.3">
      <c r="A9239" s="2" t="s">
        <v>374</v>
      </c>
      <c r="B9239" s="1">
        <f>_xlfn.XLOOKUP(Table1_1[[#This Row],[SampleID]],'[2]Prey Items'!$B$2:$B$78,'[2]Prey Items'!$F$2:$F$78)</f>
        <v>44427</v>
      </c>
      <c r="C9239" s="1" t="str">
        <f t="shared" si="145"/>
        <v>21231</v>
      </c>
      <c r="D9239" t="s">
        <v>324</v>
      </c>
      <c r="E9239" t="s">
        <v>325</v>
      </c>
      <c r="F9239" t="s">
        <v>326</v>
      </c>
      <c r="I9239" s="2" t="s">
        <v>17</v>
      </c>
      <c r="J9239" s="2" t="str">
        <f>_xlfn.XLOOKUP(Table1_1[[#This Row],[Analyte]],[1]analyte_order!$B:$B,[1]analyte_order!$C:$C)</f>
        <v>1763-23-1</v>
      </c>
      <c r="K9239" s="2">
        <f>_xlfn.XLOOKUP(Table1_1[[#This Row],[CAS_rn]],[1]analyte_order!$C:$C,[1]analyte_order!$E:$E)</f>
        <v>18</v>
      </c>
      <c r="L9239" s="3">
        <v>1220</v>
      </c>
    </row>
    <row r="9240" spans="1:12" x14ac:dyDescent="0.3">
      <c r="A9240" s="2" t="s">
        <v>374</v>
      </c>
      <c r="B9240" s="1">
        <f>_xlfn.XLOOKUP(Table1_1[[#This Row],[SampleID]],'[2]Prey Items'!$B$2:$B$78,'[2]Prey Items'!$F$2:$F$78)</f>
        <v>44427</v>
      </c>
      <c r="C9240" s="1" t="str">
        <f t="shared" si="145"/>
        <v>21231</v>
      </c>
      <c r="D9240" t="s">
        <v>324</v>
      </c>
      <c r="E9240" t="s">
        <v>325</v>
      </c>
      <c r="F9240" t="s">
        <v>326</v>
      </c>
      <c r="I9240" s="2" t="s">
        <v>25</v>
      </c>
      <c r="J9240" s="2" t="str">
        <f>_xlfn.XLOOKUP(Table1_1[[#This Row],[Analyte]],[1]analyte_order!$B:$B,[1]analyte_order!$C:$C)</f>
        <v>68259-12-1</v>
      </c>
      <c r="K9240" s="2">
        <f>_xlfn.XLOOKUP(Table1_1[[#This Row],[CAS_rn]],[1]analyte_order!$C:$C,[1]analyte_order!$E:$E)</f>
        <v>19</v>
      </c>
      <c r="L9240" s="3">
        <v>8.44</v>
      </c>
    </row>
    <row r="9241" spans="1:12" x14ac:dyDescent="0.3">
      <c r="A9241" s="2" t="s">
        <v>374</v>
      </c>
      <c r="B9241" s="1">
        <f>_xlfn.XLOOKUP(Table1_1[[#This Row],[SampleID]],'[2]Prey Items'!$B$2:$B$78,'[2]Prey Items'!$F$2:$F$78)</f>
        <v>44427</v>
      </c>
      <c r="C9241" s="1" t="str">
        <f t="shared" si="145"/>
        <v>21231</v>
      </c>
      <c r="D9241" t="s">
        <v>324</v>
      </c>
      <c r="E9241" t="s">
        <v>325</v>
      </c>
      <c r="F9241" t="s">
        <v>326</v>
      </c>
      <c r="I9241" s="2" t="s">
        <v>26</v>
      </c>
      <c r="J9241" s="2" t="str">
        <f>_xlfn.XLOOKUP(Table1_1[[#This Row],[Analyte]],[1]analyte_order!$B:$B,[1]analyte_order!$C:$C)</f>
        <v>335-77-3</v>
      </c>
      <c r="K9241" s="2">
        <f>_xlfn.XLOOKUP(Table1_1[[#This Row],[CAS_rn]],[1]analyte_order!$C:$C,[1]analyte_order!$E:$E)</f>
        <v>20</v>
      </c>
      <c r="L9241" s="3">
        <v>8.0399999999999991</v>
      </c>
    </row>
    <row r="9242" spans="1:12" x14ac:dyDescent="0.3">
      <c r="A9242" s="2" t="s">
        <v>374</v>
      </c>
      <c r="B9242" s="1">
        <f>_xlfn.XLOOKUP(Table1_1[[#This Row],[SampleID]],'[2]Prey Items'!$B$2:$B$78,'[2]Prey Items'!$F$2:$F$78)</f>
        <v>44427</v>
      </c>
      <c r="C9242" s="1" t="str">
        <f t="shared" si="145"/>
        <v>21231</v>
      </c>
      <c r="D9242" t="s">
        <v>324</v>
      </c>
      <c r="E9242" t="s">
        <v>325</v>
      </c>
      <c r="F9242" t="s">
        <v>326</v>
      </c>
      <c r="I9242" s="2" t="s">
        <v>27</v>
      </c>
      <c r="J9242" s="2" t="str">
        <f>_xlfn.XLOOKUP(Table1_1[[#This Row],[Analyte]],[1]analyte_order!$B:$B,[1]analyte_order!$C:$C)</f>
        <v>79780-39-5</v>
      </c>
      <c r="K9242" s="2">
        <f>_xlfn.XLOOKUP(Table1_1[[#This Row],[CAS_rn]],[1]analyte_order!$C:$C,[1]analyte_order!$E:$E)</f>
        <v>21</v>
      </c>
      <c r="L9242" s="3">
        <v>2.0699999999999998</v>
      </c>
    </row>
    <row r="9243" spans="1:12" x14ac:dyDescent="0.3">
      <c r="A9243" s="2" t="s">
        <v>374</v>
      </c>
      <c r="B9243" s="1">
        <f>_xlfn.XLOOKUP(Table1_1[[#This Row],[SampleID]],'[2]Prey Items'!$B$2:$B$78,'[2]Prey Items'!$F$2:$F$78)</f>
        <v>44427</v>
      </c>
      <c r="C9243" s="1" t="str">
        <f t="shared" si="145"/>
        <v>21231</v>
      </c>
      <c r="D9243" t="s">
        <v>324</v>
      </c>
      <c r="E9243" t="s">
        <v>325</v>
      </c>
      <c r="F9243" t="s">
        <v>326</v>
      </c>
      <c r="I9243" s="2" t="s">
        <v>53</v>
      </c>
      <c r="J9243" s="2" t="str">
        <f>_xlfn.XLOOKUP(Table1_1[[#This Row],[Analyte]],[1]analyte_order!$B:$B,[1]analyte_order!$C:$C)</f>
        <v>777011-38-8</v>
      </c>
      <c r="K9243" s="2">
        <f>_xlfn.XLOOKUP(Table1_1[[#This Row],[CAS_rn]],[1]analyte_order!$C:$C,[1]analyte_order!$E:$E)</f>
        <v>54</v>
      </c>
      <c r="L9243" s="3">
        <v>1.95</v>
      </c>
    </row>
    <row r="9244" spans="1:12" x14ac:dyDescent="0.3">
      <c r="A9244" s="2" t="s">
        <v>374</v>
      </c>
      <c r="B9244" s="1">
        <f>_xlfn.XLOOKUP(Table1_1[[#This Row],[SampleID]],'[2]Prey Items'!$B$2:$B$78,'[2]Prey Items'!$F$2:$F$78)</f>
        <v>44427</v>
      </c>
      <c r="C9244" s="1" t="str">
        <f t="shared" si="145"/>
        <v>21231</v>
      </c>
      <c r="D9244" t="s">
        <v>324</v>
      </c>
      <c r="E9244" t="s">
        <v>325</v>
      </c>
      <c r="F9244" t="s">
        <v>326</v>
      </c>
      <c r="I9244" s="2" t="s">
        <v>54</v>
      </c>
      <c r="J9244" s="2" t="str">
        <f>_xlfn.XLOOKUP(Table1_1[[#This Row],[Analyte]],[1]analyte_order!$B:$B,[1]analyte_order!$C:$C)</f>
        <v>646-83-3</v>
      </c>
      <c r="K9244" s="2">
        <f>_xlfn.XLOOKUP(Table1_1[[#This Row],[CAS_rn]],[1]analyte_order!$C:$C,[1]analyte_order!$E:$E)</f>
        <v>55</v>
      </c>
      <c r="L9244" s="3">
        <v>0.20649999999999999</v>
      </c>
    </row>
    <row r="9245" spans="1:12" x14ac:dyDescent="0.3">
      <c r="A9245" s="2" t="s">
        <v>374</v>
      </c>
      <c r="B9245" s="1">
        <f>_xlfn.XLOOKUP(Table1_1[[#This Row],[SampleID]],'[2]Prey Items'!$B$2:$B$78,'[2]Prey Items'!$F$2:$F$78)</f>
        <v>44427</v>
      </c>
      <c r="C9245" s="1" t="str">
        <f t="shared" si="145"/>
        <v>21231</v>
      </c>
      <c r="D9245" t="s">
        <v>324</v>
      </c>
      <c r="E9245" t="s">
        <v>325</v>
      </c>
      <c r="F9245" t="s">
        <v>326</v>
      </c>
      <c r="I9245" s="2" t="s">
        <v>50</v>
      </c>
      <c r="J9245" s="2" t="str">
        <f>_xlfn.XLOOKUP(Table1_1[[#This Row],[Analyte]],[1]analyte_order!$B:$B,[1]analyte_order!$C:$C)</f>
        <v>30334-69-1</v>
      </c>
      <c r="K9245" s="2">
        <f>_xlfn.XLOOKUP(Table1_1[[#This Row],[CAS_rn]],[1]analyte_order!$C:$C,[1]analyte_order!$E:$E)</f>
        <v>51</v>
      </c>
      <c r="L9245" s="3">
        <v>3.48</v>
      </c>
    </row>
    <row r="9246" spans="1:12" x14ac:dyDescent="0.3">
      <c r="A9246" s="2" t="s">
        <v>374</v>
      </c>
      <c r="B9246" s="1">
        <f>_xlfn.XLOOKUP(Table1_1[[#This Row],[SampleID]],'[2]Prey Items'!$B$2:$B$78,'[2]Prey Items'!$F$2:$F$78)</f>
        <v>44427</v>
      </c>
      <c r="C9246" s="1" t="str">
        <f t="shared" si="145"/>
        <v>21231</v>
      </c>
      <c r="D9246" t="s">
        <v>324</v>
      </c>
      <c r="E9246" t="s">
        <v>325</v>
      </c>
      <c r="F9246" t="s">
        <v>326</v>
      </c>
      <c r="I9246" s="2" t="s">
        <v>51</v>
      </c>
      <c r="J9246" s="2" t="str">
        <f>_xlfn.XLOOKUP(Table1_1[[#This Row],[Analyte]],[1]analyte_order!$B:$B,[1]analyte_order!$C:$C)</f>
        <v>41997-13-1</v>
      </c>
      <c r="K9246" s="2">
        <f>_xlfn.XLOOKUP(Table1_1[[#This Row],[CAS_rn]],[1]analyte_order!$C:$C,[1]analyte_order!$E:$E)</f>
        <v>52</v>
      </c>
      <c r="L9246" s="3">
        <v>36.4</v>
      </c>
    </row>
    <row r="9247" spans="1:12" x14ac:dyDescent="0.3">
      <c r="A9247" s="2" t="s">
        <v>374</v>
      </c>
      <c r="B9247" s="1">
        <f>_xlfn.XLOOKUP(Table1_1[[#This Row],[SampleID]],'[2]Prey Items'!$B$2:$B$78,'[2]Prey Items'!$F$2:$F$78)</f>
        <v>44427</v>
      </c>
      <c r="C9247" s="1" t="str">
        <f t="shared" si="145"/>
        <v>21231</v>
      </c>
      <c r="D9247" t="s">
        <v>324</v>
      </c>
      <c r="E9247" t="s">
        <v>325</v>
      </c>
      <c r="F9247" t="s">
        <v>326</v>
      </c>
      <c r="I9247" s="2" t="s">
        <v>33</v>
      </c>
      <c r="J9247" s="2" t="str">
        <f>_xlfn.XLOOKUP(Table1_1[[#This Row],[Analyte]],[1]analyte_order!$B:$B,[1]analyte_order!$C:$C)</f>
        <v>754-91-6</v>
      </c>
      <c r="K9247" s="2">
        <f>_xlfn.XLOOKUP(Table1_1[[#This Row],[CAS_rn]],[1]analyte_order!$C:$C,[1]analyte_order!$E:$E)</f>
        <v>28</v>
      </c>
      <c r="L9247" s="3">
        <v>6.65</v>
      </c>
    </row>
    <row r="9248" spans="1:12" x14ac:dyDescent="0.3">
      <c r="A9248" s="2" t="s">
        <v>374</v>
      </c>
      <c r="B9248" s="1">
        <f>_xlfn.XLOOKUP(Table1_1[[#This Row],[SampleID]],'[2]Prey Items'!$B$2:$B$78,'[2]Prey Items'!$F$2:$F$78)</f>
        <v>44427</v>
      </c>
      <c r="C9248" s="1" t="str">
        <f t="shared" si="145"/>
        <v>21231</v>
      </c>
      <c r="D9248" t="s">
        <v>324</v>
      </c>
      <c r="E9248" t="s">
        <v>325</v>
      </c>
      <c r="F9248" t="s">
        <v>326</v>
      </c>
      <c r="I9248" s="2" t="s">
        <v>35</v>
      </c>
      <c r="J9248" s="2" t="str">
        <f>_xlfn.XLOOKUP(Table1_1[[#This Row],[Analyte]],[1]analyte_order!$B:$B,[1]analyte_order!$C:$C)</f>
        <v>31506-32-8</v>
      </c>
      <c r="K9248" s="2">
        <f>_xlfn.XLOOKUP(Table1_1[[#This Row],[CAS_rn]],[1]analyte_order!$C:$C,[1]analyte_order!$E:$E)</f>
        <v>30</v>
      </c>
      <c r="L9248" s="3">
        <v>4.1250000000000002E-2</v>
      </c>
    </row>
    <row r="9249" spans="1:12" x14ac:dyDescent="0.3">
      <c r="A9249" s="2" t="s">
        <v>374</v>
      </c>
      <c r="B9249" s="1">
        <f>_xlfn.XLOOKUP(Table1_1[[#This Row],[SampleID]],'[2]Prey Items'!$B$2:$B$78,'[2]Prey Items'!$F$2:$F$78)</f>
        <v>44427</v>
      </c>
      <c r="C9249" s="1" t="str">
        <f t="shared" si="145"/>
        <v>21231</v>
      </c>
      <c r="D9249" t="s">
        <v>324</v>
      </c>
      <c r="E9249" t="s">
        <v>325</v>
      </c>
      <c r="F9249" t="s">
        <v>326</v>
      </c>
      <c r="I9249" s="2" t="s">
        <v>36</v>
      </c>
      <c r="J9249" s="2" t="str">
        <f>_xlfn.XLOOKUP(Table1_1[[#This Row],[Analyte]],[1]analyte_order!$B:$B,[1]analyte_order!$C:$C)</f>
        <v>4151-50-2</v>
      </c>
      <c r="K9249" s="2">
        <f>_xlfn.XLOOKUP(Table1_1[[#This Row],[CAS_rn]],[1]analyte_order!$C:$C,[1]analyte_order!$E:$E)</f>
        <v>31</v>
      </c>
      <c r="L9249" s="3">
        <v>4.1250000000000002E-2</v>
      </c>
    </row>
    <row r="9250" spans="1:12" x14ac:dyDescent="0.3">
      <c r="A9250" s="2" t="s">
        <v>374</v>
      </c>
      <c r="B9250" s="1">
        <f>_xlfn.XLOOKUP(Table1_1[[#This Row],[SampleID]],'[2]Prey Items'!$B$2:$B$78,'[2]Prey Items'!$F$2:$F$78)</f>
        <v>44427</v>
      </c>
      <c r="C9250" s="1" t="str">
        <f t="shared" si="145"/>
        <v>21231</v>
      </c>
      <c r="D9250" t="s">
        <v>324</v>
      </c>
      <c r="E9250" t="s">
        <v>325</v>
      </c>
      <c r="F9250" t="s">
        <v>326</v>
      </c>
      <c r="I9250" s="2" t="s">
        <v>34</v>
      </c>
      <c r="J9250" s="2" t="str">
        <f>_xlfn.XLOOKUP(Table1_1[[#This Row],[Analyte]],[1]analyte_order!$B:$B,[1]analyte_order!$C:$C)</f>
        <v>2806-24-8</v>
      </c>
      <c r="K9250" s="2">
        <f>_xlfn.XLOOKUP(Table1_1[[#This Row],[CAS_rn]],[1]analyte_order!$C:$C,[1]analyte_order!$E:$E)</f>
        <v>29</v>
      </c>
      <c r="L9250" s="3">
        <v>4.1250000000000002E-2</v>
      </c>
    </row>
    <row r="9251" spans="1:12" x14ac:dyDescent="0.3">
      <c r="A9251" s="2" t="s">
        <v>374</v>
      </c>
      <c r="B9251" s="1">
        <f>_xlfn.XLOOKUP(Table1_1[[#This Row],[SampleID]],'[2]Prey Items'!$B$2:$B$78,'[2]Prey Items'!$F$2:$F$78)</f>
        <v>44427</v>
      </c>
      <c r="C9251" s="1" t="str">
        <f t="shared" si="145"/>
        <v>21231</v>
      </c>
      <c r="D9251" t="s">
        <v>324</v>
      </c>
      <c r="E9251" t="s">
        <v>325</v>
      </c>
      <c r="F9251" t="s">
        <v>326</v>
      </c>
      <c r="I9251" s="2" t="s">
        <v>31</v>
      </c>
      <c r="J9251" s="2" t="str">
        <f>_xlfn.XLOOKUP(Table1_1[[#This Row],[Analyte]],[1]analyte_order!$B:$B,[1]analyte_order!$C:$C)</f>
        <v>2355-31-9</v>
      </c>
      <c r="K9251" s="2">
        <f>_xlfn.XLOOKUP(Table1_1[[#This Row],[CAS_rn]],[1]analyte_order!$C:$C,[1]analyte_order!$E:$E)</f>
        <v>26</v>
      </c>
      <c r="L9251" s="3">
        <v>4.1250000000000002E-2</v>
      </c>
    </row>
    <row r="9252" spans="1:12" x14ac:dyDescent="0.3">
      <c r="A9252" s="2" t="s">
        <v>374</v>
      </c>
      <c r="B9252" s="1">
        <f>_xlfn.XLOOKUP(Table1_1[[#This Row],[SampleID]],'[2]Prey Items'!$B$2:$B$78,'[2]Prey Items'!$F$2:$F$78)</f>
        <v>44427</v>
      </c>
      <c r="C9252" s="1" t="str">
        <f t="shared" si="145"/>
        <v>21231</v>
      </c>
      <c r="D9252" t="s">
        <v>324</v>
      </c>
      <c r="E9252" t="s">
        <v>325</v>
      </c>
      <c r="F9252" t="s">
        <v>326</v>
      </c>
      <c r="I9252" s="2" t="s">
        <v>32</v>
      </c>
      <c r="J9252" s="2" t="str">
        <f>_xlfn.XLOOKUP(Table1_1[[#This Row],[Analyte]],[1]analyte_order!$B:$B,[1]analyte_order!$C:$C)</f>
        <v>2991-50-6</v>
      </c>
      <c r="K9252" s="2">
        <f>_xlfn.XLOOKUP(Table1_1[[#This Row],[CAS_rn]],[1]analyte_order!$C:$C,[1]analyte_order!$E:$E)</f>
        <v>27</v>
      </c>
      <c r="L9252" s="3">
        <v>4.1250000000000002E-2</v>
      </c>
    </row>
    <row r="9253" spans="1:12" x14ac:dyDescent="0.3">
      <c r="A9253" s="2" t="s">
        <v>374</v>
      </c>
      <c r="B9253" s="1">
        <f>_xlfn.XLOOKUP(Table1_1[[#This Row],[SampleID]],'[2]Prey Items'!$B$2:$B$78,'[2]Prey Items'!$F$2:$F$78)</f>
        <v>44427</v>
      </c>
      <c r="C9253" s="1" t="str">
        <f t="shared" si="145"/>
        <v>21231</v>
      </c>
      <c r="D9253" t="s">
        <v>324</v>
      </c>
      <c r="E9253" t="s">
        <v>325</v>
      </c>
      <c r="F9253" t="s">
        <v>326</v>
      </c>
      <c r="I9253" s="2" t="s">
        <v>28</v>
      </c>
      <c r="J9253" s="2" t="str">
        <f>_xlfn.XLOOKUP(Table1_1[[#This Row],[Analyte]],[1]analyte_order!$B:$B,[1]analyte_order!$C:$C)</f>
        <v>757124-72-4</v>
      </c>
      <c r="K9253" s="2">
        <f>_xlfn.XLOOKUP(Table1_1[[#This Row],[CAS_rn]],[1]analyte_order!$C:$C,[1]analyte_order!$E:$E)</f>
        <v>22</v>
      </c>
      <c r="L9253" s="3">
        <v>0.10299999999999999</v>
      </c>
    </row>
    <row r="9254" spans="1:12" x14ac:dyDescent="0.3">
      <c r="A9254" s="2" t="s">
        <v>374</v>
      </c>
      <c r="B9254" s="1">
        <f>_xlfn.XLOOKUP(Table1_1[[#This Row],[SampleID]],'[2]Prey Items'!$B$2:$B$78,'[2]Prey Items'!$F$2:$F$78)</f>
        <v>44427</v>
      </c>
      <c r="C9254" s="1" t="str">
        <f t="shared" si="145"/>
        <v>21231</v>
      </c>
      <c r="D9254" t="s">
        <v>324</v>
      </c>
      <c r="E9254" t="s">
        <v>325</v>
      </c>
      <c r="F9254" t="s">
        <v>326</v>
      </c>
      <c r="I9254" s="2" t="s">
        <v>18</v>
      </c>
      <c r="J9254" s="2" t="str">
        <f>_xlfn.XLOOKUP(Table1_1[[#This Row],[Analyte]],[1]analyte_order!$B:$B,[1]analyte_order!$C:$C)</f>
        <v>27619-97-2</v>
      </c>
      <c r="K9254" s="2">
        <f>_xlfn.XLOOKUP(Table1_1[[#This Row],[CAS_rn]],[1]analyte_order!$C:$C,[1]analyte_order!$E:$E)</f>
        <v>23</v>
      </c>
      <c r="L9254" s="3">
        <v>4.1250000000000002E-2</v>
      </c>
    </row>
    <row r="9255" spans="1:12" x14ac:dyDescent="0.3">
      <c r="A9255" s="2" t="s">
        <v>374</v>
      </c>
      <c r="B9255" s="1">
        <f>_xlfn.XLOOKUP(Table1_1[[#This Row],[SampleID]],'[2]Prey Items'!$B$2:$B$78,'[2]Prey Items'!$F$2:$F$78)</f>
        <v>44427</v>
      </c>
      <c r="C9255" s="1" t="str">
        <f t="shared" si="145"/>
        <v>21231</v>
      </c>
      <c r="D9255" t="s">
        <v>324</v>
      </c>
      <c r="E9255" t="s">
        <v>325</v>
      </c>
      <c r="F9255" t="s">
        <v>326</v>
      </c>
      <c r="I9255" s="2" t="s">
        <v>29</v>
      </c>
      <c r="J9255" s="2" t="str">
        <f>_xlfn.XLOOKUP(Table1_1[[#This Row],[Analyte]],[1]analyte_order!$B:$B,[1]analyte_order!$C:$C)</f>
        <v>39108-34-4</v>
      </c>
      <c r="K9255" s="2">
        <f>_xlfn.XLOOKUP(Table1_1[[#This Row],[CAS_rn]],[1]analyte_order!$C:$C,[1]analyte_order!$E:$E)</f>
        <v>24</v>
      </c>
      <c r="L9255" s="3">
        <v>5.67</v>
      </c>
    </row>
    <row r="9256" spans="1:12" x14ac:dyDescent="0.3">
      <c r="A9256" s="2" t="s">
        <v>374</v>
      </c>
      <c r="B9256" s="1">
        <f>_xlfn.XLOOKUP(Table1_1[[#This Row],[SampleID]],'[2]Prey Items'!$B$2:$B$78,'[2]Prey Items'!$F$2:$F$78)</f>
        <v>44427</v>
      </c>
      <c r="C9256" s="1" t="str">
        <f t="shared" si="145"/>
        <v>21231</v>
      </c>
      <c r="D9256" t="s">
        <v>324</v>
      </c>
      <c r="E9256" t="s">
        <v>325</v>
      </c>
      <c r="F9256" t="s">
        <v>326</v>
      </c>
      <c r="I9256" s="2" t="s">
        <v>30</v>
      </c>
      <c r="J9256" s="2" t="str">
        <f>_xlfn.XLOOKUP(Table1_1[[#This Row],[Analyte]],[1]analyte_order!$B:$B,[1]analyte_order!$C:$C)</f>
        <v>120226-60-0</v>
      </c>
      <c r="K9256" s="2">
        <f>_xlfn.XLOOKUP(Table1_1[[#This Row],[CAS_rn]],[1]analyte_order!$C:$C,[1]analyte_order!$E:$E)</f>
        <v>25</v>
      </c>
      <c r="L9256" s="3">
        <v>1.63</v>
      </c>
    </row>
    <row r="9257" spans="1:12" x14ac:dyDescent="0.3">
      <c r="A9257" s="2" t="s">
        <v>374</v>
      </c>
      <c r="B9257" s="1">
        <f>_xlfn.XLOOKUP(Table1_1[[#This Row],[SampleID]],'[2]Prey Items'!$B$2:$B$78,'[2]Prey Items'!$F$2:$F$78)</f>
        <v>44427</v>
      </c>
      <c r="C9257" s="1" t="str">
        <f t="shared" si="145"/>
        <v>21231</v>
      </c>
      <c r="D9257" t="s">
        <v>324</v>
      </c>
      <c r="E9257" t="s">
        <v>325</v>
      </c>
      <c r="F9257" t="s">
        <v>326</v>
      </c>
      <c r="I9257" s="2" t="s">
        <v>41</v>
      </c>
      <c r="J9257" s="2" t="str">
        <f>_xlfn.XLOOKUP(Table1_1[[#This Row],[Analyte]],[1]analyte_order!$B:$B,[1]analyte_order!$C:$C)</f>
        <v>356-02-5</v>
      </c>
      <c r="K9257" s="2">
        <f>_xlfn.XLOOKUP(Table1_1[[#This Row],[CAS_rn]],[1]analyte_order!$C:$C,[1]analyte_order!$E:$E)</f>
        <v>38</v>
      </c>
      <c r="L9257" s="3">
        <v>0.41249999999999998</v>
      </c>
    </row>
    <row r="9258" spans="1:12" x14ac:dyDescent="0.3">
      <c r="A9258" s="2" t="s">
        <v>374</v>
      </c>
      <c r="B9258" s="1">
        <f>_xlfn.XLOOKUP(Table1_1[[#This Row],[SampleID]],'[2]Prey Items'!$B$2:$B$78,'[2]Prey Items'!$F$2:$F$78)</f>
        <v>44427</v>
      </c>
      <c r="C9258" s="1" t="str">
        <f t="shared" si="145"/>
        <v>21231</v>
      </c>
      <c r="D9258" t="s">
        <v>324</v>
      </c>
      <c r="E9258" t="s">
        <v>325</v>
      </c>
      <c r="F9258" t="s">
        <v>326</v>
      </c>
      <c r="I9258" s="2" t="s">
        <v>42</v>
      </c>
      <c r="J9258" s="2" t="str">
        <f>_xlfn.XLOOKUP(Table1_1[[#This Row],[Analyte]],[1]analyte_order!$B:$B,[1]analyte_order!$C:$C)</f>
        <v>914637-49-3</v>
      </c>
      <c r="K9258" s="2">
        <f>_xlfn.XLOOKUP(Table1_1[[#This Row],[CAS_rn]],[1]analyte_order!$C:$C,[1]analyte_order!$E:$E)</f>
        <v>39</v>
      </c>
      <c r="L9258" s="3">
        <v>0.40899999999999997</v>
      </c>
    </row>
    <row r="9259" spans="1:12" x14ac:dyDescent="0.3">
      <c r="A9259" s="2" t="s">
        <v>374</v>
      </c>
      <c r="B9259" s="1">
        <f>_xlfn.XLOOKUP(Table1_1[[#This Row],[SampleID]],'[2]Prey Items'!$B$2:$B$78,'[2]Prey Items'!$F$2:$F$78)</f>
        <v>44427</v>
      </c>
      <c r="C9259" s="1" t="str">
        <f t="shared" si="145"/>
        <v>21231</v>
      </c>
      <c r="D9259" t="s">
        <v>324</v>
      </c>
      <c r="E9259" t="s">
        <v>325</v>
      </c>
      <c r="F9259" t="s">
        <v>326</v>
      </c>
      <c r="I9259" s="2" t="s">
        <v>43</v>
      </c>
      <c r="J9259" s="2" t="str">
        <f>_xlfn.XLOOKUP(Table1_1[[#This Row],[Analyte]],[1]analyte_order!$B:$B,[1]analyte_order!$C:$C)</f>
        <v>812-70-4</v>
      </c>
      <c r="K9259" s="2">
        <f>_xlfn.XLOOKUP(Table1_1[[#This Row],[CAS_rn]],[1]analyte_order!$C:$C,[1]analyte_order!$E:$E)</f>
        <v>40</v>
      </c>
      <c r="L9259" s="3">
        <v>1.34</v>
      </c>
    </row>
    <row r="9260" spans="1:12" x14ac:dyDescent="0.3">
      <c r="A9260" s="2" t="s">
        <v>374</v>
      </c>
      <c r="B9260" s="1">
        <f>_xlfn.XLOOKUP(Table1_1[[#This Row],[SampleID]],'[2]Prey Items'!$B$2:$B$78,'[2]Prey Items'!$F$2:$F$78)</f>
        <v>44427</v>
      </c>
      <c r="C9260" s="1" t="str">
        <f t="shared" si="145"/>
        <v>21231</v>
      </c>
      <c r="D9260" t="s">
        <v>324</v>
      </c>
      <c r="E9260" t="s">
        <v>325</v>
      </c>
      <c r="F9260" t="s">
        <v>326</v>
      </c>
      <c r="I9260" s="2" t="s">
        <v>44</v>
      </c>
      <c r="J9260" s="2" t="str">
        <f>_xlfn.XLOOKUP(Table1_1[[#This Row],[Analyte]],[1]analyte_order!$B:$B,[1]analyte_order!$C:$C)</f>
        <v>53826-12-3</v>
      </c>
      <c r="K9260" s="2">
        <f>_xlfn.XLOOKUP(Table1_1[[#This Row],[CAS_rn]],[1]analyte_order!$C:$C,[1]analyte_order!$E:$E)</f>
        <v>41</v>
      </c>
      <c r="L9260" s="3">
        <v>0.10299999999999999</v>
      </c>
    </row>
    <row r="9261" spans="1:12" x14ac:dyDescent="0.3">
      <c r="A9261" s="2" t="s">
        <v>374</v>
      </c>
      <c r="B9261" s="1">
        <f>_xlfn.XLOOKUP(Table1_1[[#This Row],[SampleID]],'[2]Prey Items'!$B$2:$B$78,'[2]Prey Items'!$F$2:$F$78)</f>
        <v>44427</v>
      </c>
      <c r="C9261" s="1" t="str">
        <f t="shared" si="145"/>
        <v>21231</v>
      </c>
      <c r="D9261" t="s">
        <v>324</v>
      </c>
      <c r="E9261" t="s">
        <v>325</v>
      </c>
      <c r="F9261" t="s">
        <v>326</v>
      </c>
      <c r="I9261" s="2" t="s">
        <v>45</v>
      </c>
      <c r="J9261" s="2" t="str">
        <f>_xlfn.XLOOKUP(Table1_1[[#This Row],[Analyte]],[1]analyte_order!$B:$B,[1]analyte_order!$C:$C)</f>
        <v>27854-31-5</v>
      </c>
      <c r="K9261" s="2">
        <f>_xlfn.XLOOKUP(Table1_1[[#This Row],[CAS_rn]],[1]analyte_order!$C:$C,[1]analyte_order!$E:$E)</f>
        <v>42</v>
      </c>
      <c r="L9261" s="3">
        <v>0.10299999999999999</v>
      </c>
    </row>
    <row r="9262" spans="1:12" x14ac:dyDescent="0.3">
      <c r="A9262" s="2" t="s">
        <v>374</v>
      </c>
      <c r="B9262" s="1">
        <f>_xlfn.XLOOKUP(Table1_1[[#This Row],[SampleID]],'[2]Prey Items'!$B$2:$B$78,'[2]Prey Items'!$F$2:$F$78)</f>
        <v>44427</v>
      </c>
      <c r="C9262" s="1" t="str">
        <f t="shared" si="145"/>
        <v>21231</v>
      </c>
      <c r="D9262" t="s">
        <v>324</v>
      </c>
      <c r="E9262" t="s">
        <v>325</v>
      </c>
      <c r="F9262" t="s">
        <v>326</v>
      </c>
      <c r="I9262" s="2" t="s">
        <v>46</v>
      </c>
      <c r="J9262" s="2" t="str">
        <f>_xlfn.XLOOKUP(Table1_1[[#This Row],[Analyte]],[1]analyte_order!$B:$B,[1]analyte_order!$C:$C)</f>
        <v>53826-13-4</v>
      </c>
      <c r="K9262" s="2">
        <f>_xlfn.XLOOKUP(Table1_1[[#This Row],[CAS_rn]],[1]analyte_order!$C:$C,[1]analyte_order!$E:$E)</f>
        <v>43</v>
      </c>
      <c r="L9262" s="3">
        <v>0.10299999999999999</v>
      </c>
    </row>
    <row r="9263" spans="1:12" x14ac:dyDescent="0.3">
      <c r="A9263" s="2" t="s">
        <v>374</v>
      </c>
      <c r="B9263" s="1">
        <f>_xlfn.XLOOKUP(Table1_1[[#This Row],[SampleID]],'[2]Prey Items'!$B$2:$B$78,'[2]Prey Items'!$F$2:$F$78)</f>
        <v>44427</v>
      </c>
      <c r="C9263" s="1" t="str">
        <f t="shared" si="145"/>
        <v>21231</v>
      </c>
      <c r="D9263" t="s">
        <v>324</v>
      </c>
      <c r="E9263" t="s">
        <v>325</v>
      </c>
      <c r="F9263" t="s">
        <v>326</v>
      </c>
      <c r="I9263" s="2" t="s">
        <v>47</v>
      </c>
      <c r="J9263" s="2" t="str">
        <f>_xlfn.XLOOKUP(Table1_1[[#This Row],[Analyte]],[1]analyte_order!$B:$B,[1]analyte_order!$C:$C)</f>
        <v>161094-75-3</v>
      </c>
      <c r="K9263" s="2">
        <f>_xlfn.XLOOKUP(Table1_1[[#This Row],[CAS_rn]],[1]analyte_order!$C:$C,[1]analyte_order!$E:$E)</f>
        <v>44</v>
      </c>
      <c r="L9263" s="3">
        <v>4.1250000000000002E-2</v>
      </c>
    </row>
    <row r="9264" spans="1:12" x14ac:dyDescent="0.3">
      <c r="A9264" s="2" t="s">
        <v>374</v>
      </c>
      <c r="B9264" s="1">
        <f>_xlfn.XLOOKUP(Table1_1[[#This Row],[SampleID]],'[2]Prey Items'!$B$2:$B$78,'[2]Prey Items'!$F$2:$F$78)</f>
        <v>44427</v>
      </c>
      <c r="C9264" s="1" t="str">
        <f t="shared" si="145"/>
        <v>21231</v>
      </c>
      <c r="D9264" t="s">
        <v>324</v>
      </c>
      <c r="E9264" t="s">
        <v>325</v>
      </c>
      <c r="F9264" t="s">
        <v>326</v>
      </c>
      <c r="I9264" s="2" t="s">
        <v>48</v>
      </c>
      <c r="J9264" s="2" t="str">
        <f>_xlfn.XLOOKUP(Table1_1[[#This Row],[Analyte]],[1]analyte_order!$B:$B,[1]analyte_order!$C:$C)</f>
        <v>70887-84-2</v>
      </c>
      <c r="K9264" s="2">
        <f>_xlfn.XLOOKUP(Table1_1[[#This Row],[CAS_rn]],[1]analyte_order!$C:$C,[1]analyte_order!$E:$E)</f>
        <v>45</v>
      </c>
      <c r="L9264" s="3">
        <v>4.1250000000000002E-2</v>
      </c>
    </row>
    <row r="9265" spans="1:12" x14ac:dyDescent="0.3">
      <c r="A9265" s="2" t="s">
        <v>374</v>
      </c>
      <c r="B9265" s="1">
        <f>_xlfn.XLOOKUP(Table1_1[[#This Row],[SampleID]],'[2]Prey Items'!$B$2:$B$78,'[2]Prey Items'!$F$2:$F$78)</f>
        <v>44427</v>
      </c>
      <c r="C9265" s="1" t="str">
        <f t="shared" si="145"/>
        <v>21231</v>
      </c>
      <c r="D9265" t="s">
        <v>324</v>
      </c>
      <c r="E9265" t="s">
        <v>325</v>
      </c>
      <c r="F9265" t="s">
        <v>326</v>
      </c>
      <c r="I9265" s="2" t="s">
        <v>38</v>
      </c>
      <c r="J9265" s="2" t="str">
        <f>_xlfn.XLOOKUP(Table1_1[[#This Row],[Analyte]],[1]analyte_order!$B:$B,[1]analyte_order!$C:$C)</f>
        <v>919005-14-4</v>
      </c>
      <c r="K9265" s="2">
        <f>_xlfn.XLOOKUP(Table1_1[[#This Row],[CAS_rn]],[1]analyte_order!$C:$C,[1]analyte_order!$E:$E)</f>
        <v>35</v>
      </c>
      <c r="L9265" s="3">
        <v>4.1250000000000002E-2</v>
      </c>
    </row>
    <row r="9266" spans="1:12" x14ac:dyDescent="0.3">
      <c r="A9266" s="2" t="s">
        <v>374</v>
      </c>
      <c r="B9266" s="1">
        <f>_xlfn.XLOOKUP(Table1_1[[#This Row],[SampleID]],'[2]Prey Items'!$B$2:$B$78,'[2]Prey Items'!$F$2:$F$78)</f>
        <v>44427</v>
      </c>
      <c r="C9266" s="1" t="str">
        <f t="shared" si="145"/>
        <v>21231</v>
      </c>
      <c r="D9266" t="s">
        <v>324</v>
      </c>
      <c r="E9266" t="s">
        <v>325</v>
      </c>
      <c r="F9266" t="s">
        <v>326</v>
      </c>
      <c r="I9266" s="2" t="s">
        <v>39</v>
      </c>
      <c r="J9266" s="2" t="str">
        <f>_xlfn.XLOOKUP(Table1_1[[#This Row],[Analyte]],[1]analyte_order!$B:$B,[1]analyte_order!$C:$C)</f>
        <v>756426-58-1</v>
      </c>
      <c r="K9266" s="2">
        <f>_xlfn.XLOOKUP(Table1_1[[#This Row],[CAS_rn]],[1]analyte_order!$C:$C,[1]analyte_order!$E:$E)</f>
        <v>36</v>
      </c>
      <c r="L9266" s="3">
        <v>4.1250000000000002E-2</v>
      </c>
    </row>
    <row r="9267" spans="1:12" x14ac:dyDescent="0.3">
      <c r="A9267" s="2" t="s">
        <v>374</v>
      </c>
      <c r="B9267" s="1">
        <f>_xlfn.XLOOKUP(Table1_1[[#This Row],[SampleID]],'[2]Prey Items'!$B$2:$B$78,'[2]Prey Items'!$F$2:$F$78)</f>
        <v>44427</v>
      </c>
      <c r="C9267" s="1" t="str">
        <f t="shared" si="145"/>
        <v>21231</v>
      </c>
      <c r="D9267" t="s">
        <v>324</v>
      </c>
      <c r="E9267" t="s">
        <v>325</v>
      </c>
      <c r="F9267" t="s">
        <v>326</v>
      </c>
      <c r="I9267" s="2" t="s">
        <v>389</v>
      </c>
      <c r="J9267" s="2" t="str">
        <f>_xlfn.XLOOKUP(Table1_1[[#This Row],[Analyte]],[1]analyte_order!$B:$B,[1]analyte_order!$C:$C)</f>
        <v>763051-92-9</v>
      </c>
      <c r="K9267" s="2">
        <f>_xlfn.XLOOKUP(Table1_1[[#This Row],[CAS_rn]],[1]analyte_order!$C:$C,[1]analyte_order!$E:$E)</f>
        <v>37</v>
      </c>
      <c r="L9267" s="3">
        <v>4.1250000000000002E-2</v>
      </c>
    </row>
    <row r="9268" spans="1:12" x14ac:dyDescent="0.3">
      <c r="A9268" s="2" t="s">
        <v>374</v>
      </c>
      <c r="B9268" s="1">
        <f>_xlfn.XLOOKUP(Table1_1[[#This Row],[SampleID]],'[2]Prey Items'!$B$2:$B$78,'[2]Prey Items'!$F$2:$F$78)</f>
        <v>44427</v>
      </c>
      <c r="C9268" s="1" t="str">
        <f t="shared" si="145"/>
        <v>21231</v>
      </c>
      <c r="D9268" t="s">
        <v>324</v>
      </c>
      <c r="E9268" t="s">
        <v>325</v>
      </c>
      <c r="F9268" t="s">
        <v>326</v>
      </c>
      <c r="I9268" s="2" t="s">
        <v>37</v>
      </c>
      <c r="J9268" s="2" t="str">
        <f>_xlfn.XLOOKUP(Table1_1[[#This Row],[Analyte]],[1]analyte_order!$B:$B,[1]analyte_order!$C:$C)</f>
        <v>13252-13-6</v>
      </c>
      <c r="K9268" s="2">
        <f>_xlfn.XLOOKUP(Table1_1[[#This Row],[CAS_rn]],[1]analyte_order!$C:$C,[1]analyte_order!$E:$E)</f>
        <v>34</v>
      </c>
      <c r="L9268" s="3">
        <v>4.1250000000000002E-2</v>
      </c>
    </row>
    <row r="9269" spans="1:12" x14ac:dyDescent="0.3">
      <c r="A9269" s="2" t="s">
        <v>374</v>
      </c>
      <c r="B9269" s="1">
        <f>_xlfn.XLOOKUP(Table1_1[[#This Row],[SampleID]],'[2]Prey Items'!$B$2:$B$78,'[2]Prey Items'!$F$2:$F$78)</f>
        <v>44427</v>
      </c>
      <c r="C9269" s="1" t="str">
        <f t="shared" si="145"/>
        <v>21231</v>
      </c>
      <c r="D9269" t="s">
        <v>324</v>
      </c>
      <c r="E9269" t="s">
        <v>325</v>
      </c>
      <c r="F9269" t="s">
        <v>326</v>
      </c>
      <c r="I9269" s="2" t="s">
        <v>49</v>
      </c>
      <c r="J9269" s="2" t="str">
        <f>_xlfn.XLOOKUP(Table1_1[[#This Row],[Analyte]],[1]analyte_order!$B:$B,[1]analyte_order!$C:$C)</f>
        <v>57677-95-9</v>
      </c>
      <c r="K9269" s="2">
        <f>_xlfn.XLOOKUP(Table1_1[[#This Row],[CAS_rn]],[1]analyte_order!$C:$C,[1]analyte_order!$E:$E)</f>
        <v>46</v>
      </c>
      <c r="L9269" s="3">
        <v>0.10299999999999999</v>
      </c>
    </row>
    <row r="9270" spans="1:12" x14ac:dyDescent="0.3">
      <c r="A9270" s="2" t="s">
        <v>374</v>
      </c>
      <c r="B9270" s="1">
        <f>_xlfn.XLOOKUP(Table1_1[[#This Row],[SampleID]],'[2]Prey Items'!$B$2:$B$78,'[2]Prey Items'!$F$2:$F$78)</f>
        <v>44427</v>
      </c>
      <c r="C9270" s="1" t="str">
        <f t="shared" si="145"/>
        <v>21231</v>
      </c>
      <c r="D9270" t="s">
        <v>324</v>
      </c>
      <c r="E9270" t="s">
        <v>325</v>
      </c>
      <c r="F9270" t="s">
        <v>326</v>
      </c>
      <c r="I9270" s="2" t="s">
        <v>55</v>
      </c>
      <c r="J9270" s="2" t="str">
        <f>_xlfn.XLOOKUP(Table1_1[[#This Row],[Analyte]],[1]analyte_order!$B:$B,[1]analyte_order!$C:$C)</f>
        <v>678-41-1</v>
      </c>
      <c r="K9270" s="2">
        <f>_xlfn.XLOOKUP(Table1_1[[#This Row],[CAS_rn]],[1]analyte_order!$C:$C,[1]analyte_order!$E:$E)</f>
        <v>56</v>
      </c>
      <c r="L9270" s="3">
        <v>8.2500000000000004E-2</v>
      </c>
    </row>
    <row r="9271" spans="1:12" x14ac:dyDescent="0.3">
      <c r="A9271" s="2" t="s">
        <v>374</v>
      </c>
      <c r="B9271" s="1">
        <f>_xlfn.XLOOKUP(Table1_1[[#This Row],[SampleID]],'[2]Prey Items'!$B$2:$B$78,'[2]Prey Items'!$F$2:$F$78)</f>
        <v>44427</v>
      </c>
      <c r="C9271" s="1" t="str">
        <f t="shared" si="145"/>
        <v>21231</v>
      </c>
      <c r="D9271" t="s">
        <v>324</v>
      </c>
      <c r="E9271" t="s">
        <v>325</v>
      </c>
      <c r="F9271" t="s">
        <v>326</v>
      </c>
      <c r="I9271" s="2" t="s">
        <v>56</v>
      </c>
      <c r="J9271" s="2" t="str">
        <f>_xlfn.XLOOKUP(Table1_1[[#This Row],[Analyte]],[1]analyte_order!$B:$B,[1]analyte_order!$C:$C)</f>
        <v>2965-52-8</v>
      </c>
      <c r="K9271" s="2">
        <f>_xlfn.XLOOKUP(Table1_1[[#This Row],[CAS_rn]],[1]analyte_order!$C:$C,[1]analyte_order!$E:$E)</f>
        <v>57</v>
      </c>
      <c r="L9271" s="3">
        <v>8.2500000000000004E-2</v>
      </c>
    </row>
    <row r="9272" spans="1:12" x14ac:dyDescent="0.3">
      <c r="A9272" s="2" t="s">
        <v>375</v>
      </c>
      <c r="B9272" s="1">
        <f>_xlfn.XLOOKUP(Table1_1[[#This Row],[SampleID]],'[2]Prey Items'!$B$2:$B$78,'[2]Prey Items'!$F$2:$F$78)</f>
        <v>44427</v>
      </c>
      <c r="C9272" s="1" t="str">
        <f t="shared" si="145"/>
        <v>21231</v>
      </c>
      <c r="D9272" t="s">
        <v>324</v>
      </c>
      <c r="E9272" t="s">
        <v>325</v>
      </c>
      <c r="F9272" t="s">
        <v>326</v>
      </c>
      <c r="I9272" s="2" t="s">
        <v>7</v>
      </c>
      <c r="J9272" s="2" t="str">
        <f>_xlfn.XLOOKUP(Table1_1[[#This Row],[Analyte]],[1]analyte_order!$B:$B,[1]analyte_order!$C:$C)</f>
        <v>375-22-4</v>
      </c>
      <c r="K9272" s="2">
        <f>_xlfn.XLOOKUP(Table1_1[[#This Row],[CAS_rn]],[1]analyte_order!$C:$C,[1]analyte_order!$E:$E)</f>
        <v>1</v>
      </c>
      <c r="L9272" s="3">
        <v>4.4350000000000001E-2</v>
      </c>
    </row>
    <row r="9273" spans="1:12" x14ac:dyDescent="0.3">
      <c r="A9273" s="2" t="s">
        <v>375</v>
      </c>
      <c r="B9273" s="1">
        <f>_xlfn.XLOOKUP(Table1_1[[#This Row],[SampleID]],'[2]Prey Items'!$B$2:$B$78,'[2]Prey Items'!$F$2:$F$78)</f>
        <v>44427</v>
      </c>
      <c r="C9273" s="1" t="str">
        <f t="shared" si="145"/>
        <v>21231</v>
      </c>
      <c r="D9273" t="s">
        <v>324</v>
      </c>
      <c r="E9273" t="s">
        <v>325</v>
      </c>
      <c r="F9273" t="s">
        <v>326</v>
      </c>
      <c r="I9273" s="2" t="s">
        <v>8</v>
      </c>
      <c r="J9273" s="2" t="str">
        <f>_xlfn.XLOOKUP(Table1_1[[#This Row],[Analyte]],[1]analyte_order!$B:$B,[1]analyte_order!$C:$C)</f>
        <v>2706-90-3</v>
      </c>
      <c r="K9273" s="2">
        <f>_xlfn.XLOOKUP(Table1_1[[#This Row],[CAS_rn]],[1]analyte_order!$C:$C,[1]analyte_order!$E:$E)</f>
        <v>2</v>
      </c>
      <c r="L9273" s="3">
        <v>4.4350000000000001E-2</v>
      </c>
    </row>
    <row r="9274" spans="1:12" x14ac:dyDescent="0.3">
      <c r="A9274" s="2" t="s">
        <v>375</v>
      </c>
      <c r="B9274" s="1">
        <f>_xlfn.XLOOKUP(Table1_1[[#This Row],[SampleID]],'[2]Prey Items'!$B$2:$B$78,'[2]Prey Items'!$F$2:$F$78)</f>
        <v>44427</v>
      </c>
      <c r="C9274" s="1" t="str">
        <f t="shared" si="145"/>
        <v>21231</v>
      </c>
      <c r="D9274" t="s">
        <v>324</v>
      </c>
      <c r="E9274" t="s">
        <v>325</v>
      </c>
      <c r="F9274" t="s">
        <v>326</v>
      </c>
      <c r="I9274" s="2" t="s">
        <v>9</v>
      </c>
      <c r="J9274" s="2" t="str">
        <f>_xlfn.XLOOKUP(Table1_1[[#This Row],[Analyte]],[1]analyte_order!$B:$B,[1]analyte_order!$C:$C)</f>
        <v>307-24-4</v>
      </c>
      <c r="K9274" s="2">
        <f>_xlfn.XLOOKUP(Table1_1[[#This Row],[CAS_rn]],[1]analyte_order!$C:$C,[1]analyte_order!$E:$E)</f>
        <v>3</v>
      </c>
      <c r="L9274" s="3">
        <v>4.4350000000000001E-2</v>
      </c>
    </row>
    <row r="9275" spans="1:12" x14ac:dyDescent="0.3">
      <c r="A9275" s="2" t="s">
        <v>375</v>
      </c>
      <c r="B9275" s="1">
        <f>_xlfn.XLOOKUP(Table1_1[[#This Row],[SampleID]],'[2]Prey Items'!$B$2:$B$78,'[2]Prey Items'!$F$2:$F$78)</f>
        <v>44427</v>
      </c>
      <c r="C9275" s="1" t="str">
        <f t="shared" si="145"/>
        <v>21231</v>
      </c>
      <c r="D9275" t="s">
        <v>324</v>
      </c>
      <c r="E9275" t="s">
        <v>325</v>
      </c>
      <c r="F9275" t="s">
        <v>326</v>
      </c>
      <c r="I9275" s="2" t="s">
        <v>10</v>
      </c>
      <c r="J9275" s="2" t="str">
        <f>_xlfn.XLOOKUP(Table1_1[[#This Row],[Analyte]],[1]analyte_order!$B:$B,[1]analyte_order!$C:$C)</f>
        <v>375-85-9</v>
      </c>
      <c r="K9275" s="2">
        <f>_xlfn.XLOOKUP(Table1_1[[#This Row],[CAS_rn]],[1]analyte_order!$C:$C,[1]analyte_order!$E:$E)</f>
        <v>4</v>
      </c>
      <c r="L9275" s="3">
        <v>4.4350000000000001E-2</v>
      </c>
    </row>
    <row r="9276" spans="1:12" x14ac:dyDescent="0.3">
      <c r="A9276" s="2" t="s">
        <v>375</v>
      </c>
      <c r="B9276" s="1">
        <f>_xlfn.XLOOKUP(Table1_1[[#This Row],[SampleID]],'[2]Prey Items'!$B$2:$B$78,'[2]Prey Items'!$F$2:$F$78)</f>
        <v>44427</v>
      </c>
      <c r="C9276" s="1" t="str">
        <f t="shared" si="145"/>
        <v>21231</v>
      </c>
      <c r="D9276" t="s">
        <v>324</v>
      </c>
      <c r="E9276" t="s">
        <v>325</v>
      </c>
      <c r="F9276" t="s">
        <v>326</v>
      </c>
      <c r="I9276" s="2" t="s">
        <v>11</v>
      </c>
      <c r="J9276" s="2" t="str">
        <f>_xlfn.XLOOKUP(Table1_1[[#This Row],[Analyte]],[1]analyte_order!$B:$B,[1]analyte_order!$C:$C)</f>
        <v>335-67-1</v>
      </c>
      <c r="K9276" s="2">
        <f>_xlfn.XLOOKUP(Table1_1[[#This Row],[CAS_rn]],[1]analyte_order!$C:$C,[1]analyte_order!$E:$E)</f>
        <v>5</v>
      </c>
      <c r="L9276" s="3">
        <v>4.4350000000000001E-2</v>
      </c>
    </row>
    <row r="9277" spans="1:12" x14ac:dyDescent="0.3">
      <c r="A9277" s="2" t="s">
        <v>375</v>
      </c>
      <c r="B9277" s="1">
        <f>_xlfn.XLOOKUP(Table1_1[[#This Row],[SampleID]],'[2]Prey Items'!$B$2:$B$78,'[2]Prey Items'!$F$2:$F$78)</f>
        <v>44427</v>
      </c>
      <c r="C9277" s="1" t="str">
        <f t="shared" si="145"/>
        <v>21231</v>
      </c>
      <c r="D9277" t="s">
        <v>324</v>
      </c>
      <c r="E9277" t="s">
        <v>325</v>
      </c>
      <c r="F9277" t="s">
        <v>326</v>
      </c>
      <c r="I9277" s="2" t="s">
        <v>12</v>
      </c>
      <c r="J9277" s="2" t="str">
        <f>_xlfn.XLOOKUP(Table1_1[[#This Row],[Analyte]],[1]analyte_order!$B:$B,[1]analyte_order!$C:$C)</f>
        <v>375-95-1</v>
      </c>
      <c r="K9277" s="2">
        <f>_xlfn.XLOOKUP(Table1_1[[#This Row],[CAS_rn]],[1]analyte_order!$C:$C,[1]analyte_order!$E:$E)</f>
        <v>6</v>
      </c>
      <c r="L9277" s="3">
        <v>0.34599999999999997</v>
      </c>
    </row>
    <row r="9278" spans="1:12" x14ac:dyDescent="0.3">
      <c r="A9278" s="2" t="s">
        <v>375</v>
      </c>
      <c r="B9278" s="1">
        <f>_xlfn.XLOOKUP(Table1_1[[#This Row],[SampleID]],'[2]Prey Items'!$B$2:$B$78,'[2]Prey Items'!$F$2:$F$78)</f>
        <v>44427</v>
      </c>
      <c r="C9278" s="1" t="str">
        <f t="shared" si="145"/>
        <v>21231</v>
      </c>
      <c r="D9278" t="s">
        <v>324</v>
      </c>
      <c r="E9278" t="s">
        <v>325</v>
      </c>
      <c r="F9278" t="s">
        <v>326</v>
      </c>
      <c r="I9278" s="2" t="s">
        <v>19</v>
      </c>
      <c r="J9278" s="2" t="str">
        <f>_xlfn.XLOOKUP(Table1_1[[#This Row],[Analyte]],[1]analyte_order!$B:$B,[1]analyte_order!$C:$C)</f>
        <v>335-76-2</v>
      </c>
      <c r="K9278" s="2">
        <f>_xlfn.XLOOKUP(Table1_1[[#This Row],[CAS_rn]],[1]analyte_order!$C:$C,[1]analyte_order!$E:$E)</f>
        <v>7</v>
      </c>
      <c r="L9278" s="3">
        <v>3.75</v>
      </c>
    </row>
    <row r="9279" spans="1:12" x14ac:dyDescent="0.3">
      <c r="A9279" s="2" t="s">
        <v>375</v>
      </c>
      <c r="B9279" s="1">
        <f>_xlfn.XLOOKUP(Table1_1[[#This Row],[SampleID]],'[2]Prey Items'!$B$2:$B$78,'[2]Prey Items'!$F$2:$F$78)</f>
        <v>44427</v>
      </c>
      <c r="C9279" s="1" t="str">
        <f t="shared" si="145"/>
        <v>21231</v>
      </c>
      <c r="D9279" t="s">
        <v>324</v>
      </c>
      <c r="E9279" t="s">
        <v>325</v>
      </c>
      <c r="F9279" t="s">
        <v>326</v>
      </c>
      <c r="I9279" s="2" t="s">
        <v>20</v>
      </c>
      <c r="J9279" s="2" t="str">
        <f>_xlfn.XLOOKUP(Table1_1[[#This Row],[Analyte]],[1]analyte_order!$B:$B,[1]analyte_order!$C:$C)</f>
        <v>2058-94-8</v>
      </c>
      <c r="K9279" s="2">
        <f>_xlfn.XLOOKUP(Table1_1[[#This Row],[CAS_rn]],[1]analyte_order!$C:$C,[1]analyte_order!$E:$E)</f>
        <v>8</v>
      </c>
      <c r="L9279" s="3">
        <v>7.42</v>
      </c>
    </row>
    <row r="9280" spans="1:12" x14ac:dyDescent="0.3">
      <c r="A9280" s="2" t="s">
        <v>375</v>
      </c>
      <c r="B9280" s="1">
        <f>_xlfn.XLOOKUP(Table1_1[[#This Row],[SampleID]],'[2]Prey Items'!$B$2:$B$78,'[2]Prey Items'!$F$2:$F$78)</f>
        <v>44427</v>
      </c>
      <c r="C9280" s="1" t="str">
        <f t="shared" si="145"/>
        <v>21231</v>
      </c>
      <c r="D9280" t="s">
        <v>324</v>
      </c>
      <c r="E9280" t="s">
        <v>325</v>
      </c>
      <c r="F9280" t="s">
        <v>326</v>
      </c>
      <c r="I9280" s="2" t="s">
        <v>21</v>
      </c>
      <c r="J9280" s="2" t="str">
        <f>_xlfn.XLOOKUP(Table1_1[[#This Row],[Analyte]],[1]analyte_order!$B:$B,[1]analyte_order!$C:$C)</f>
        <v>307-55-1</v>
      </c>
      <c r="K9280" s="2">
        <f>_xlfn.XLOOKUP(Table1_1[[#This Row],[CAS_rn]],[1]analyte_order!$C:$C,[1]analyte_order!$E:$E)</f>
        <v>9</v>
      </c>
      <c r="L9280" s="3">
        <v>14.2</v>
      </c>
    </row>
    <row r="9281" spans="1:12" x14ac:dyDescent="0.3">
      <c r="A9281" s="2" t="s">
        <v>375</v>
      </c>
      <c r="B9281" s="1">
        <f>_xlfn.XLOOKUP(Table1_1[[#This Row],[SampleID]],'[2]Prey Items'!$B$2:$B$78,'[2]Prey Items'!$F$2:$F$78)</f>
        <v>44427</v>
      </c>
      <c r="C9281" s="1" t="str">
        <f t="shared" si="145"/>
        <v>21231</v>
      </c>
      <c r="D9281" t="s">
        <v>324</v>
      </c>
      <c r="E9281" t="s">
        <v>325</v>
      </c>
      <c r="F9281" t="s">
        <v>326</v>
      </c>
      <c r="I9281" s="2" t="s">
        <v>22</v>
      </c>
      <c r="J9281" s="2" t="str">
        <f>_xlfn.XLOOKUP(Table1_1[[#This Row],[Analyte]],[1]analyte_order!$B:$B,[1]analyte_order!$C:$C)</f>
        <v>72629-94-8</v>
      </c>
      <c r="K9281" s="2">
        <f>_xlfn.XLOOKUP(Table1_1[[#This Row],[CAS_rn]],[1]analyte_order!$C:$C,[1]analyte_order!$E:$E)</f>
        <v>10</v>
      </c>
      <c r="L9281" s="3">
        <v>9.4600000000000009</v>
      </c>
    </row>
    <row r="9282" spans="1:12" x14ac:dyDescent="0.3">
      <c r="A9282" s="2" t="s">
        <v>375</v>
      </c>
      <c r="B9282" s="1">
        <f>_xlfn.XLOOKUP(Table1_1[[#This Row],[SampleID]],'[2]Prey Items'!$B$2:$B$78,'[2]Prey Items'!$F$2:$F$78)</f>
        <v>44427</v>
      </c>
      <c r="C9282" s="1" t="str">
        <f t="shared" si="145"/>
        <v>21231</v>
      </c>
      <c r="D9282" t="s">
        <v>324</v>
      </c>
      <c r="E9282" t="s">
        <v>325</v>
      </c>
      <c r="F9282" t="s">
        <v>326</v>
      </c>
      <c r="I9282" s="2" t="s">
        <v>23</v>
      </c>
      <c r="J9282" s="2" t="str">
        <f>_xlfn.XLOOKUP(Table1_1[[#This Row],[Analyte]],[1]analyte_order!$B:$B,[1]analyte_order!$C:$C)</f>
        <v>376-06-7</v>
      </c>
      <c r="K9282" s="2">
        <f>_xlfn.XLOOKUP(Table1_1[[#This Row],[CAS_rn]],[1]analyte_order!$C:$C,[1]analyte_order!$E:$E)</f>
        <v>11</v>
      </c>
      <c r="L9282" s="3">
        <v>6.42</v>
      </c>
    </row>
    <row r="9283" spans="1:12" x14ac:dyDescent="0.3">
      <c r="A9283" s="2" t="s">
        <v>375</v>
      </c>
      <c r="B9283" s="1">
        <f>_xlfn.XLOOKUP(Table1_1[[#This Row],[SampleID]],'[2]Prey Items'!$B$2:$B$78,'[2]Prey Items'!$F$2:$F$78)</f>
        <v>44427</v>
      </c>
      <c r="C9283" s="1" t="str">
        <f t="shared" si="145"/>
        <v>21231</v>
      </c>
      <c r="D9283" t="s">
        <v>324</v>
      </c>
      <c r="E9283" t="s">
        <v>325</v>
      </c>
      <c r="F9283" t="s">
        <v>326</v>
      </c>
      <c r="I9283" s="2" t="s">
        <v>24</v>
      </c>
      <c r="J9283" s="2" t="str">
        <f>_xlfn.XLOOKUP(Table1_1[[#This Row],[Analyte]],[1]analyte_order!$B:$B,[1]analyte_order!$C:$C)</f>
        <v>67905-19-5</v>
      </c>
      <c r="K9283" s="2">
        <f>_xlfn.XLOOKUP(Table1_1[[#This Row],[CAS_rn]],[1]analyte_order!$C:$C,[1]analyte_order!$E:$E)</f>
        <v>12</v>
      </c>
      <c r="L9283" s="3">
        <v>8.8499999999999995E-2</v>
      </c>
    </row>
    <row r="9284" spans="1:12" x14ac:dyDescent="0.3">
      <c r="A9284" s="2" t="s">
        <v>375</v>
      </c>
      <c r="B9284" s="1">
        <f>_xlfn.XLOOKUP(Table1_1[[#This Row],[SampleID]],'[2]Prey Items'!$B$2:$B$78,'[2]Prey Items'!$F$2:$F$78)</f>
        <v>44427</v>
      </c>
      <c r="C9284" s="1" t="str">
        <f t="shared" si="145"/>
        <v>21231</v>
      </c>
      <c r="D9284" t="s">
        <v>324</v>
      </c>
      <c r="E9284" t="s">
        <v>325</v>
      </c>
      <c r="F9284" t="s">
        <v>326</v>
      </c>
      <c r="I9284" s="2" t="s">
        <v>52</v>
      </c>
      <c r="J9284" s="2" t="str">
        <f>_xlfn.XLOOKUP(Table1_1[[#This Row],[Analyte]],[1]analyte_order!$B:$B,[1]analyte_order!$C:$C)</f>
        <v>423-41-6</v>
      </c>
      <c r="K9284" s="2">
        <f>_xlfn.XLOOKUP(Table1_1[[#This Row],[CAS_rn]],[1]analyte_order!$C:$C,[1]analyte_order!$E:$E)</f>
        <v>53</v>
      </c>
      <c r="L9284" s="3">
        <v>0.111</v>
      </c>
    </row>
    <row r="9285" spans="1:12" x14ac:dyDescent="0.3">
      <c r="A9285" s="2" t="s">
        <v>375</v>
      </c>
      <c r="B9285" s="1">
        <f>_xlfn.XLOOKUP(Table1_1[[#This Row],[SampleID]],'[2]Prey Items'!$B$2:$B$78,'[2]Prey Items'!$F$2:$F$78)</f>
        <v>44427</v>
      </c>
      <c r="C9285" s="1" t="str">
        <f t="shared" si="145"/>
        <v>21231</v>
      </c>
      <c r="D9285" t="s">
        <v>324</v>
      </c>
      <c r="E9285" t="s">
        <v>325</v>
      </c>
      <c r="F9285" t="s">
        <v>326</v>
      </c>
      <c r="I9285" s="2" t="s">
        <v>13</v>
      </c>
      <c r="J9285" s="2" t="str">
        <f>_xlfn.XLOOKUP(Table1_1[[#This Row],[Analyte]],[1]analyte_order!$B:$B,[1]analyte_order!$C:$C)</f>
        <v>375-73-5</v>
      </c>
      <c r="K9285" s="2">
        <f>_xlfn.XLOOKUP(Table1_1[[#This Row],[CAS_rn]],[1]analyte_order!$C:$C,[1]analyte_order!$E:$E)</f>
        <v>14</v>
      </c>
      <c r="L9285" s="3">
        <v>4.4350000000000001E-2</v>
      </c>
    </row>
    <row r="9286" spans="1:12" x14ac:dyDescent="0.3">
      <c r="A9286" s="2" t="s">
        <v>375</v>
      </c>
      <c r="B9286" s="1">
        <f>_xlfn.XLOOKUP(Table1_1[[#This Row],[SampleID]],'[2]Prey Items'!$B$2:$B$78,'[2]Prey Items'!$F$2:$F$78)</f>
        <v>44427</v>
      </c>
      <c r="C9286" s="1" t="str">
        <f t="shared" si="145"/>
        <v>21231</v>
      </c>
      <c r="D9286" t="s">
        <v>324</v>
      </c>
      <c r="E9286" t="s">
        <v>325</v>
      </c>
      <c r="F9286" t="s">
        <v>326</v>
      </c>
      <c r="I9286" s="2" t="s">
        <v>14</v>
      </c>
      <c r="J9286" s="2" t="str">
        <f>_xlfn.XLOOKUP(Table1_1[[#This Row],[Analyte]],[1]analyte_order!$B:$B,[1]analyte_order!$C:$C)</f>
        <v>2706-91-4</v>
      </c>
      <c r="K9286" s="2">
        <f>_xlfn.XLOOKUP(Table1_1[[#This Row],[CAS_rn]],[1]analyte_order!$C:$C,[1]analyte_order!$E:$E)</f>
        <v>15</v>
      </c>
      <c r="L9286" s="3">
        <v>0.111</v>
      </c>
    </row>
    <row r="9287" spans="1:12" x14ac:dyDescent="0.3">
      <c r="A9287" s="2" t="s">
        <v>375</v>
      </c>
      <c r="B9287" s="1">
        <f>_xlfn.XLOOKUP(Table1_1[[#This Row],[SampleID]],'[2]Prey Items'!$B$2:$B$78,'[2]Prey Items'!$F$2:$F$78)</f>
        <v>44427</v>
      </c>
      <c r="C9287" s="1" t="str">
        <f t="shared" si="145"/>
        <v>21231</v>
      </c>
      <c r="D9287" t="s">
        <v>324</v>
      </c>
      <c r="E9287" t="s">
        <v>325</v>
      </c>
      <c r="F9287" t="s">
        <v>326</v>
      </c>
      <c r="I9287" s="2" t="s">
        <v>15</v>
      </c>
      <c r="J9287" s="2" t="str">
        <f>_xlfn.XLOOKUP(Table1_1[[#This Row],[Analyte]],[1]analyte_order!$B:$B,[1]analyte_order!$C:$C)</f>
        <v>355-46-4</v>
      </c>
      <c r="K9287" s="2">
        <f>_xlfn.XLOOKUP(Table1_1[[#This Row],[CAS_rn]],[1]analyte_order!$C:$C,[1]analyte_order!$E:$E)</f>
        <v>16</v>
      </c>
      <c r="L9287" s="3">
        <v>11.5</v>
      </c>
    </row>
    <row r="9288" spans="1:12" x14ac:dyDescent="0.3">
      <c r="A9288" s="2" t="s">
        <v>375</v>
      </c>
      <c r="B9288" s="1">
        <f>_xlfn.XLOOKUP(Table1_1[[#This Row],[SampleID]],'[2]Prey Items'!$B$2:$B$78,'[2]Prey Items'!$F$2:$F$78)</f>
        <v>44427</v>
      </c>
      <c r="C9288" s="1" t="str">
        <f t="shared" si="145"/>
        <v>21231</v>
      </c>
      <c r="D9288" t="s">
        <v>324</v>
      </c>
      <c r="E9288" t="s">
        <v>325</v>
      </c>
      <c r="F9288" t="s">
        <v>326</v>
      </c>
      <c r="I9288" s="2" t="s">
        <v>16</v>
      </c>
      <c r="J9288" s="2" t="str">
        <f>_xlfn.XLOOKUP(Table1_1[[#This Row],[Analyte]],[1]analyte_order!$B:$B,[1]analyte_order!$C:$C)</f>
        <v>375-92-8</v>
      </c>
      <c r="K9288" s="2">
        <f>_xlfn.XLOOKUP(Table1_1[[#This Row],[CAS_rn]],[1]analyte_order!$C:$C,[1]analyte_order!$E:$E)</f>
        <v>17</v>
      </c>
      <c r="L9288" s="3">
        <v>4.3499999999999996</v>
      </c>
    </row>
    <row r="9289" spans="1:12" x14ac:dyDescent="0.3">
      <c r="A9289" s="2" t="s">
        <v>375</v>
      </c>
      <c r="B9289" s="1">
        <f>_xlfn.XLOOKUP(Table1_1[[#This Row],[SampleID]],'[2]Prey Items'!$B$2:$B$78,'[2]Prey Items'!$F$2:$F$78)</f>
        <v>44427</v>
      </c>
      <c r="C9289" s="1" t="str">
        <f t="shared" si="145"/>
        <v>21231</v>
      </c>
      <c r="D9289" t="s">
        <v>324</v>
      </c>
      <c r="E9289" t="s">
        <v>325</v>
      </c>
      <c r="F9289" t="s">
        <v>326</v>
      </c>
      <c r="I9289" s="2" t="s">
        <v>17</v>
      </c>
      <c r="J9289" s="2" t="str">
        <f>_xlfn.XLOOKUP(Table1_1[[#This Row],[Analyte]],[1]analyte_order!$B:$B,[1]analyte_order!$C:$C)</f>
        <v>1763-23-1</v>
      </c>
      <c r="K9289" s="2">
        <f>_xlfn.XLOOKUP(Table1_1[[#This Row],[CAS_rn]],[1]analyte_order!$C:$C,[1]analyte_order!$E:$E)</f>
        <v>18</v>
      </c>
      <c r="L9289" s="3">
        <v>1560</v>
      </c>
    </row>
    <row r="9290" spans="1:12" x14ac:dyDescent="0.3">
      <c r="A9290" s="2" t="s">
        <v>375</v>
      </c>
      <c r="B9290" s="1">
        <f>_xlfn.XLOOKUP(Table1_1[[#This Row],[SampleID]],'[2]Prey Items'!$B$2:$B$78,'[2]Prey Items'!$F$2:$F$78)</f>
        <v>44427</v>
      </c>
      <c r="C9290" s="1" t="str">
        <f t="shared" si="145"/>
        <v>21231</v>
      </c>
      <c r="D9290" t="s">
        <v>324</v>
      </c>
      <c r="E9290" t="s">
        <v>325</v>
      </c>
      <c r="F9290" t="s">
        <v>326</v>
      </c>
      <c r="I9290" s="2" t="s">
        <v>25</v>
      </c>
      <c r="J9290" s="2" t="str">
        <f>_xlfn.XLOOKUP(Table1_1[[#This Row],[Analyte]],[1]analyte_order!$B:$B,[1]analyte_order!$C:$C)</f>
        <v>68259-12-1</v>
      </c>
      <c r="K9290" s="2">
        <f>_xlfn.XLOOKUP(Table1_1[[#This Row],[CAS_rn]],[1]analyte_order!$C:$C,[1]analyte_order!$E:$E)</f>
        <v>19</v>
      </c>
      <c r="L9290" s="3">
        <v>14.6</v>
      </c>
    </row>
    <row r="9291" spans="1:12" x14ac:dyDescent="0.3">
      <c r="A9291" s="2" t="s">
        <v>375</v>
      </c>
      <c r="B9291" s="1">
        <f>_xlfn.XLOOKUP(Table1_1[[#This Row],[SampleID]],'[2]Prey Items'!$B$2:$B$78,'[2]Prey Items'!$F$2:$F$78)</f>
        <v>44427</v>
      </c>
      <c r="C9291" s="1" t="str">
        <f t="shared" si="145"/>
        <v>21231</v>
      </c>
      <c r="D9291" t="s">
        <v>324</v>
      </c>
      <c r="E9291" t="s">
        <v>325</v>
      </c>
      <c r="F9291" t="s">
        <v>326</v>
      </c>
      <c r="I9291" s="2" t="s">
        <v>26</v>
      </c>
      <c r="J9291" s="2" t="str">
        <f>_xlfn.XLOOKUP(Table1_1[[#This Row],[Analyte]],[1]analyte_order!$B:$B,[1]analyte_order!$C:$C)</f>
        <v>335-77-3</v>
      </c>
      <c r="K9291" s="2">
        <f>_xlfn.XLOOKUP(Table1_1[[#This Row],[CAS_rn]],[1]analyte_order!$C:$C,[1]analyte_order!$E:$E)</f>
        <v>20</v>
      </c>
      <c r="L9291" s="3">
        <v>13.8</v>
      </c>
    </row>
    <row r="9292" spans="1:12" x14ac:dyDescent="0.3">
      <c r="A9292" s="2" t="s">
        <v>375</v>
      </c>
      <c r="B9292" s="1">
        <f>_xlfn.XLOOKUP(Table1_1[[#This Row],[SampleID]],'[2]Prey Items'!$B$2:$B$78,'[2]Prey Items'!$F$2:$F$78)</f>
        <v>44427</v>
      </c>
      <c r="C9292" s="1" t="str">
        <f t="shared" ref="C9292:C9355" si="146">TEXT(B9292,"yy")&amp;TEXT((B9292-DATEVALUE("1/1/"&amp;TEXT(B9292,"yy"))+1),"000")</f>
        <v>21231</v>
      </c>
      <c r="D9292" t="s">
        <v>324</v>
      </c>
      <c r="E9292" t="s">
        <v>325</v>
      </c>
      <c r="F9292" t="s">
        <v>326</v>
      </c>
      <c r="I9292" s="2" t="s">
        <v>27</v>
      </c>
      <c r="J9292" s="2" t="str">
        <f>_xlfn.XLOOKUP(Table1_1[[#This Row],[Analyte]],[1]analyte_order!$B:$B,[1]analyte_order!$C:$C)</f>
        <v>79780-39-5</v>
      </c>
      <c r="K9292" s="2">
        <f>_xlfn.XLOOKUP(Table1_1[[#This Row],[CAS_rn]],[1]analyte_order!$C:$C,[1]analyte_order!$E:$E)</f>
        <v>21</v>
      </c>
      <c r="L9292" s="3">
        <v>2.75</v>
      </c>
    </row>
    <row r="9293" spans="1:12" x14ac:dyDescent="0.3">
      <c r="A9293" s="2" t="s">
        <v>375</v>
      </c>
      <c r="B9293" s="1">
        <f>_xlfn.XLOOKUP(Table1_1[[#This Row],[SampleID]],'[2]Prey Items'!$B$2:$B$78,'[2]Prey Items'!$F$2:$F$78)</f>
        <v>44427</v>
      </c>
      <c r="C9293" s="1" t="str">
        <f t="shared" si="146"/>
        <v>21231</v>
      </c>
      <c r="D9293" t="s">
        <v>324</v>
      </c>
      <c r="E9293" t="s">
        <v>325</v>
      </c>
      <c r="F9293" t="s">
        <v>326</v>
      </c>
      <c r="I9293" s="2" t="s">
        <v>53</v>
      </c>
      <c r="J9293" s="2" t="str">
        <f>_xlfn.XLOOKUP(Table1_1[[#This Row],[Analyte]],[1]analyte_order!$B:$B,[1]analyte_order!$C:$C)</f>
        <v>777011-38-8</v>
      </c>
      <c r="K9293" s="2">
        <f>_xlfn.XLOOKUP(Table1_1[[#This Row],[CAS_rn]],[1]analyte_order!$C:$C,[1]analyte_order!$E:$E)</f>
        <v>54</v>
      </c>
      <c r="L9293" s="3">
        <v>3.45</v>
      </c>
    </row>
    <row r="9294" spans="1:12" x14ac:dyDescent="0.3">
      <c r="A9294" s="2" t="s">
        <v>375</v>
      </c>
      <c r="B9294" s="1">
        <f>_xlfn.XLOOKUP(Table1_1[[#This Row],[SampleID]],'[2]Prey Items'!$B$2:$B$78,'[2]Prey Items'!$F$2:$F$78)</f>
        <v>44427</v>
      </c>
      <c r="C9294" s="1" t="str">
        <f t="shared" si="146"/>
        <v>21231</v>
      </c>
      <c r="D9294" t="s">
        <v>324</v>
      </c>
      <c r="E9294" t="s">
        <v>325</v>
      </c>
      <c r="F9294" t="s">
        <v>326</v>
      </c>
      <c r="I9294" s="2" t="s">
        <v>54</v>
      </c>
      <c r="J9294" s="2" t="str">
        <f>_xlfn.XLOOKUP(Table1_1[[#This Row],[Analyte]],[1]analyte_order!$B:$B,[1]analyte_order!$C:$C)</f>
        <v>646-83-3</v>
      </c>
      <c r="K9294" s="2">
        <f>_xlfn.XLOOKUP(Table1_1[[#This Row],[CAS_rn]],[1]analyte_order!$C:$C,[1]analyte_order!$E:$E)</f>
        <v>55</v>
      </c>
      <c r="L9294" s="3">
        <v>0.222</v>
      </c>
    </row>
    <row r="9295" spans="1:12" x14ac:dyDescent="0.3">
      <c r="A9295" s="2" t="s">
        <v>375</v>
      </c>
      <c r="B9295" s="1">
        <f>_xlfn.XLOOKUP(Table1_1[[#This Row],[SampleID]],'[2]Prey Items'!$B$2:$B$78,'[2]Prey Items'!$F$2:$F$78)</f>
        <v>44427</v>
      </c>
      <c r="C9295" s="1" t="str">
        <f t="shared" si="146"/>
        <v>21231</v>
      </c>
      <c r="D9295" t="s">
        <v>324</v>
      </c>
      <c r="E9295" t="s">
        <v>325</v>
      </c>
      <c r="F9295" t="s">
        <v>326</v>
      </c>
      <c r="I9295" s="2" t="s">
        <v>50</v>
      </c>
      <c r="J9295" s="2" t="str">
        <f>_xlfn.XLOOKUP(Table1_1[[#This Row],[Analyte]],[1]analyte_order!$B:$B,[1]analyte_order!$C:$C)</f>
        <v>30334-69-1</v>
      </c>
      <c r="K9295" s="2">
        <f>_xlfn.XLOOKUP(Table1_1[[#This Row],[CAS_rn]],[1]analyte_order!$C:$C,[1]analyte_order!$E:$E)</f>
        <v>51</v>
      </c>
      <c r="L9295" s="3">
        <v>3.72</v>
      </c>
    </row>
    <row r="9296" spans="1:12" x14ac:dyDescent="0.3">
      <c r="A9296" s="2" t="s">
        <v>375</v>
      </c>
      <c r="B9296" s="1">
        <f>_xlfn.XLOOKUP(Table1_1[[#This Row],[SampleID]],'[2]Prey Items'!$B$2:$B$78,'[2]Prey Items'!$F$2:$F$78)</f>
        <v>44427</v>
      </c>
      <c r="C9296" s="1" t="str">
        <f t="shared" si="146"/>
        <v>21231</v>
      </c>
      <c r="D9296" t="s">
        <v>324</v>
      </c>
      <c r="E9296" t="s">
        <v>325</v>
      </c>
      <c r="F9296" t="s">
        <v>326</v>
      </c>
      <c r="I9296" s="2" t="s">
        <v>51</v>
      </c>
      <c r="J9296" s="2" t="str">
        <f>_xlfn.XLOOKUP(Table1_1[[#This Row],[Analyte]],[1]analyte_order!$B:$B,[1]analyte_order!$C:$C)</f>
        <v>41997-13-1</v>
      </c>
      <c r="K9296" s="2">
        <f>_xlfn.XLOOKUP(Table1_1[[#This Row],[CAS_rn]],[1]analyte_order!$C:$C,[1]analyte_order!$E:$E)</f>
        <v>52</v>
      </c>
      <c r="L9296" s="3">
        <v>54.7</v>
      </c>
    </row>
    <row r="9297" spans="1:12" x14ac:dyDescent="0.3">
      <c r="A9297" s="2" t="s">
        <v>375</v>
      </c>
      <c r="B9297" s="1">
        <f>_xlfn.XLOOKUP(Table1_1[[#This Row],[SampleID]],'[2]Prey Items'!$B$2:$B$78,'[2]Prey Items'!$F$2:$F$78)</f>
        <v>44427</v>
      </c>
      <c r="C9297" s="1" t="str">
        <f t="shared" si="146"/>
        <v>21231</v>
      </c>
      <c r="D9297" t="s">
        <v>324</v>
      </c>
      <c r="E9297" t="s">
        <v>325</v>
      </c>
      <c r="F9297" t="s">
        <v>326</v>
      </c>
      <c r="I9297" s="2" t="s">
        <v>33</v>
      </c>
      <c r="J9297" s="2" t="str">
        <f>_xlfn.XLOOKUP(Table1_1[[#This Row],[Analyte]],[1]analyte_order!$B:$B,[1]analyte_order!$C:$C)</f>
        <v>754-91-6</v>
      </c>
      <c r="K9297" s="2">
        <f>_xlfn.XLOOKUP(Table1_1[[#This Row],[CAS_rn]],[1]analyte_order!$C:$C,[1]analyte_order!$E:$E)</f>
        <v>28</v>
      </c>
      <c r="L9297" s="3">
        <v>8.5</v>
      </c>
    </row>
    <row r="9298" spans="1:12" x14ac:dyDescent="0.3">
      <c r="A9298" s="2" t="s">
        <v>375</v>
      </c>
      <c r="B9298" s="1">
        <f>_xlfn.XLOOKUP(Table1_1[[#This Row],[SampleID]],'[2]Prey Items'!$B$2:$B$78,'[2]Prey Items'!$F$2:$F$78)</f>
        <v>44427</v>
      </c>
      <c r="C9298" s="1" t="str">
        <f t="shared" si="146"/>
        <v>21231</v>
      </c>
      <c r="D9298" t="s">
        <v>324</v>
      </c>
      <c r="E9298" t="s">
        <v>325</v>
      </c>
      <c r="F9298" t="s">
        <v>326</v>
      </c>
      <c r="I9298" s="2" t="s">
        <v>35</v>
      </c>
      <c r="J9298" s="2" t="str">
        <f>_xlfn.XLOOKUP(Table1_1[[#This Row],[Analyte]],[1]analyte_order!$B:$B,[1]analyte_order!$C:$C)</f>
        <v>31506-32-8</v>
      </c>
      <c r="K9298" s="2">
        <f>_xlfn.XLOOKUP(Table1_1[[#This Row],[CAS_rn]],[1]analyte_order!$C:$C,[1]analyte_order!$E:$E)</f>
        <v>30</v>
      </c>
      <c r="L9298" s="3">
        <v>4.4350000000000001E-2</v>
      </c>
    </row>
    <row r="9299" spans="1:12" x14ac:dyDescent="0.3">
      <c r="A9299" s="2" t="s">
        <v>375</v>
      </c>
      <c r="B9299" s="1">
        <f>_xlfn.XLOOKUP(Table1_1[[#This Row],[SampleID]],'[2]Prey Items'!$B$2:$B$78,'[2]Prey Items'!$F$2:$F$78)</f>
        <v>44427</v>
      </c>
      <c r="C9299" s="1" t="str">
        <f t="shared" si="146"/>
        <v>21231</v>
      </c>
      <c r="D9299" t="s">
        <v>324</v>
      </c>
      <c r="E9299" t="s">
        <v>325</v>
      </c>
      <c r="F9299" t="s">
        <v>326</v>
      </c>
      <c r="I9299" s="2" t="s">
        <v>36</v>
      </c>
      <c r="J9299" s="2" t="str">
        <f>_xlfn.XLOOKUP(Table1_1[[#This Row],[Analyte]],[1]analyte_order!$B:$B,[1]analyte_order!$C:$C)</f>
        <v>4151-50-2</v>
      </c>
      <c r="K9299" s="2">
        <f>_xlfn.XLOOKUP(Table1_1[[#This Row],[CAS_rn]],[1]analyte_order!$C:$C,[1]analyte_order!$E:$E)</f>
        <v>31</v>
      </c>
      <c r="L9299" s="3">
        <v>4.4350000000000001E-2</v>
      </c>
    </row>
    <row r="9300" spans="1:12" x14ac:dyDescent="0.3">
      <c r="A9300" s="2" t="s">
        <v>375</v>
      </c>
      <c r="B9300" s="1">
        <f>_xlfn.XLOOKUP(Table1_1[[#This Row],[SampleID]],'[2]Prey Items'!$B$2:$B$78,'[2]Prey Items'!$F$2:$F$78)</f>
        <v>44427</v>
      </c>
      <c r="C9300" s="1" t="str">
        <f t="shared" si="146"/>
        <v>21231</v>
      </c>
      <c r="D9300" t="s">
        <v>324</v>
      </c>
      <c r="E9300" t="s">
        <v>325</v>
      </c>
      <c r="F9300" t="s">
        <v>326</v>
      </c>
      <c r="I9300" s="2" t="s">
        <v>34</v>
      </c>
      <c r="J9300" s="2" t="str">
        <f>_xlfn.XLOOKUP(Table1_1[[#This Row],[Analyte]],[1]analyte_order!$B:$B,[1]analyte_order!$C:$C)</f>
        <v>2806-24-8</v>
      </c>
      <c r="K9300" s="2">
        <f>_xlfn.XLOOKUP(Table1_1[[#This Row],[CAS_rn]],[1]analyte_order!$C:$C,[1]analyte_order!$E:$E)</f>
        <v>29</v>
      </c>
      <c r="L9300" s="3">
        <v>4.4350000000000001E-2</v>
      </c>
    </row>
    <row r="9301" spans="1:12" x14ac:dyDescent="0.3">
      <c r="A9301" s="2" t="s">
        <v>375</v>
      </c>
      <c r="B9301" s="1">
        <f>_xlfn.XLOOKUP(Table1_1[[#This Row],[SampleID]],'[2]Prey Items'!$B$2:$B$78,'[2]Prey Items'!$F$2:$F$78)</f>
        <v>44427</v>
      </c>
      <c r="C9301" s="1" t="str">
        <f t="shared" si="146"/>
        <v>21231</v>
      </c>
      <c r="D9301" t="s">
        <v>324</v>
      </c>
      <c r="E9301" t="s">
        <v>325</v>
      </c>
      <c r="F9301" t="s">
        <v>326</v>
      </c>
      <c r="I9301" s="2" t="s">
        <v>31</v>
      </c>
      <c r="J9301" s="2" t="str">
        <f>_xlfn.XLOOKUP(Table1_1[[#This Row],[Analyte]],[1]analyte_order!$B:$B,[1]analyte_order!$C:$C)</f>
        <v>2355-31-9</v>
      </c>
      <c r="K9301" s="2">
        <f>_xlfn.XLOOKUP(Table1_1[[#This Row],[CAS_rn]],[1]analyte_order!$C:$C,[1]analyte_order!$E:$E)</f>
        <v>26</v>
      </c>
      <c r="L9301" s="3">
        <v>4.4350000000000001E-2</v>
      </c>
    </row>
    <row r="9302" spans="1:12" x14ac:dyDescent="0.3">
      <c r="A9302" s="2" t="s">
        <v>375</v>
      </c>
      <c r="B9302" s="1">
        <f>_xlfn.XLOOKUP(Table1_1[[#This Row],[SampleID]],'[2]Prey Items'!$B$2:$B$78,'[2]Prey Items'!$F$2:$F$78)</f>
        <v>44427</v>
      </c>
      <c r="C9302" s="1" t="str">
        <f t="shared" si="146"/>
        <v>21231</v>
      </c>
      <c r="D9302" t="s">
        <v>324</v>
      </c>
      <c r="E9302" t="s">
        <v>325</v>
      </c>
      <c r="F9302" t="s">
        <v>326</v>
      </c>
      <c r="I9302" s="2" t="s">
        <v>32</v>
      </c>
      <c r="J9302" s="2" t="str">
        <f>_xlfn.XLOOKUP(Table1_1[[#This Row],[Analyte]],[1]analyte_order!$B:$B,[1]analyte_order!$C:$C)</f>
        <v>2991-50-6</v>
      </c>
      <c r="K9302" s="2">
        <f>_xlfn.XLOOKUP(Table1_1[[#This Row],[CAS_rn]],[1]analyte_order!$C:$C,[1]analyte_order!$E:$E)</f>
        <v>27</v>
      </c>
      <c r="L9302" s="3">
        <v>4.4350000000000001E-2</v>
      </c>
    </row>
    <row r="9303" spans="1:12" x14ac:dyDescent="0.3">
      <c r="A9303" s="2" t="s">
        <v>375</v>
      </c>
      <c r="B9303" s="1">
        <f>_xlfn.XLOOKUP(Table1_1[[#This Row],[SampleID]],'[2]Prey Items'!$B$2:$B$78,'[2]Prey Items'!$F$2:$F$78)</f>
        <v>44427</v>
      </c>
      <c r="C9303" s="1" t="str">
        <f t="shared" si="146"/>
        <v>21231</v>
      </c>
      <c r="D9303" t="s">
        <v>324</v>
      </c>
      <c r="E9303" t="s">
        <v>325</v>
      </c>
      <c r="F9303" t="s">
        <v>326</v>
      </c>
      <c r="I9303" s="2" t="s">
        <v>28</v>
      </c>
      <c r="J9303" s="2" t="str">
        <f>_xlfn.XLOOKUP(Table1_1[[#This Row],[Analyte]],[1]analyte_order!$B:$B,[1]analyte_order!$C:$C)</f>
        <v>757124-72-4</v>
      </c>
      <c r="K9303" s="2">
        <f>_xlfn.XLOOKUP(Table1_1[[#This Row],[CAS_rn]],[1]analyte_order!$C:$C,[1]analyte_order!$E:$E)</f>
        <v>22</v>
      </c>
      <c r="L9303" s="3">
        <v>0.111</v>
      </c>
    </row>
    <row r="9304" spans="1:12" x14ac:dyDescent="0.3">
      <c r="A9304" s="2" t="s">
        <v>375</v>
      </c>
      <c r="B9304" s="1">
        <f>_xlfn.XLOOKUP(Table1_1[[#This Row],[SampleID]],'[2]Prey Items'!$B$2:$B$78,'[2]Prey Items'!$F$2:$F$78)</f>
        <v>44427</v>
      </c>
      <c r="C9304" s="1" t="str">
        <f t="shared" si="146"/>
        <v>21231</v>
      </c>
      <c r="D9304" t="s">
        <v>324</v>
      </c>
      <c r="E9304" t="s">
        <v>325</v>
      </c>
      <c r="F9304" t="s">
        <v>326</v>
      </c>
      <c r="I9304" s="2" t="s">
        <v>18</v>
      </c>
      <c r="J9304" s="2" t="str">
        <f>_xlfn.XLOOKUP(Table1_1[[#This Row],[Analyte]],[1]analyte_order!$B:$B,[1]analyte_order!$C:$C)</f>
        <v>27619-97-2</v>
      </c>
      <c r="K9304" s="2">
        <f>_xlfn.XLOOKUP(Table1_1[[#This Row],[CAS_rn]],[1]analyte_order!$C:$C,[1]analyte_order!$E:$E)</f>
        <v>23</v>
      </c>
      <c r="L9304" s="3">
        <v>4.4350000000000001E-2</v>
      </c>
    </row>
    <row r="9305" spans="1:12" x14ac:dyDescent="0.3">
      <c r="A9305" s="2" t="s">
        <v>375</v>
      </c>
      <c r="B9305" s="1">
        <f>_xlfn.XLOOKUP(Table1_1[[#This Row],[SampleID]],'[2]Prey Items'!$B$2:$B$78,'[2]Prey Items'!$F$2:$F$78)</f>
        <v>44427</v>
      </c>
      <c r="C9305" s="1" t="str">
        <f t="shared" si="146"/>
        <v>21231</v>
      </c>
      <c r="D9305" t="s">
        <v>324</v>
      </c>
      <c r="E9305" t="s">
        <v>325</v>
      </c>
      <c r="F9305" t="s">
        <v>326</v>
      </c>
      <c r="I9305" s="2" t="s">
        <v>29</v>
      </c>
      <c r="J9305" s="2" t="str">
        <f>_xlfn.XLOOKUP(Table1_1[[#This Row],[Analyte]],[1]analyte_order!$B:$B,[1]analyte_order!$C:$C)</f>
        <v>39108-34-4</v>
      </c>
      <c r="K9305" s="2">
        <f>_xlfn.XLOOKUP(Table1_1[[#This Row],[CAS_rn]],[1]analyte_order!$C:$C,[1]analyte_order!$E:$E)</f>
        <v>24</v>
      </c>
      <c r="L9305" s="3">
        <v>4.46</v>
      </c>
    </row>
    <row r="9306" spans="1:12" x14ac:dyDescent="0.3">
      <c r="A9306" s="2" t="s">
        <v>375</v>
      </c>
      <c r="B9306" s="1">
        <f>_xlfn.XLOOKUP(Table1_1[[#This Row],[SampleID]],'[2]Prey Items'!$B$2:$B$78,'[2]Prey Items'!$F$2:$F$78)</f>
        <v>44427</v>
      </c>
      <c r="C9306" s="1" t="str">
        <f t="shared" si="146"/>
        <v>21231</v>
      </c>
      <c r="D9306" t="s">
        <v>324</v>
      </c>
      <c r="E9306" t="s">
        <v>325</v>
      </c>
      <c r="F9306" t="s">
        <v>326</v>
      </c>
      <c r="I9306" s="2" t="s">
        <v>30</v>
      </c>
      <c r="J9306" s="2" t="str">
        <f>_xlfn.XLOOKUP(Table1_1[[#This Row],[Analyte]],[1]analyte_order!$B:$B,[1]analyte_order!$C:$C)</f>
        <v>120226-60-0</v>
      </c>
      <c r="K9306" s="2">
        <f>_xlfn.XLOOKUP(Table1_1[[#This Row],[CAS_rn]],[1]analyte_order!$C:$C,[1]analyte_order!$E:$E)</f>
        <v>25</v>
      </c>
      <c r="L9306" s="3">
        <v>1.1399999999999999</v>
      </c>
    </row>
    <row r="9307" spans="1:12" x14ac:dyDescent="0.3">
      <c r="A9307" s="2" t="s">
        <v>375</v>
      </c>
      <c r="B9307" s="1">
        <f>_xlfn.XLOOKUP(Table1_1[[#This Row],[SampleID]],'[2]Prey Items'!$B$2:$B$78,'[2]Prey Items'!$F$2:$F$78)</f>
        <v>44427</v>
      </c>
      <c r="C9307" s="1" t="str">
        <f t="shared" si="146"/>
        <v>21231</v>
      </c>
      <c r="D9307" t="s">
        <v>324</v>
      </c>
      <c r="E9307" t="s">
        <v>325</v>
      </c>
      <c r="F9307" t="s">
        <v>326</v>
      </c>
      <c r="I9307" s="2" t="s">
        <v>41</v>
      </c>
      <c r="J9307" s="2" t="str">
        <f>_xlfn.XLOOKUP(Table1_1[[#This Row],[Analyte]],[1]analyte_order!$B:$B,[1]analyte_order!$C:$C)</f>
        <v>356-02-5</v>
      </c>
      <c r="K9307" s="2">
        <f>_xlfn.XLOOKUP(Table1_1[[#This Row],[CAS_rn]],[1]analyte_order!$C:$C,[1]analyte_order!$E:$E)</f>
        <v>38</v>
      </c>
      <c r="L9307" s="3">
        <v>0.44350000000000001</v>
      </c>
    </row>
    <row r="9308" spans="1:12" x14ac:dyDescent="0.3">
      <c r="A9308" s="2" t="s">
        <v>375</v>
      </c>
      <c r="B9308" s="1">
        <f>_xlfn.XLOOKUP(Table1_1[[#This Row],[SampleID]],'[2]Prey Items'!$B$2:$B$78,'[2]Prey Items'!$F$2:$F$78)</f>
        <v>44427</v>
      </c>
      <c r="C9308" s="1" t="str">
        <f t="shared" si="146"/>
        <v>21231</v>
      </c>
      <c r="D9308" t="s">
        <v>324</v>
      </c>
      <c r="E9308" t="s">
        <v>325</v>
      </c>
      <c r="F9308" t="s">
        <v>326</v>
      </c>
      <c r="I9308" s="2" t="s">
        <v>42</v>
      </c>
      <c r="J9308" s="2" t="str">
        <f>_xlfn.XLOOKUP(Table1_1[[#This Row],[Analyte]],[1]analyte_order!$B:$B,[1]analyte_order!$C:$C)</f>
        <v>914637-49-3</v>
      </c>
      <c r="K9308" s="2">
        <f>_xlfn.XLOOKUP(Table1_1[[#This Row],[CAS_rn]],[1]analyte_order!$C:$C,[1]analyte_order!$E:$E)</f>
        <v>39</v>
      </c>
      <c r="L9308" s="3">
        <v>0.52300000000000002</v>
      </c>
    </row>
    <row r="9309" spans="1:12" x14ac:dyDescent="0.3">
      <c r="A9309" s="2" t="s">
        <v>375</v>
      </c>
      <c r="B9309" s="1">
        <f>_xlfn.XLOOKUP(Table1_1[[#This Row],[SampleID]],'[2]Prey Items'!$B$2:$B$78,'[2]Prey Items'!$F$2:$F$78)</f>
        <v>44427</v>
      </c>
      <c r="C9309" s="1" t="str">
        <f t="shared" si="146"/>
        <v>21231</v>
      </c>
      <c r="D9309" t="s">
        <v>324</v>
      </c>
      <c r="E9309" t="s">
        <v>325</v>
      </c>
      <c r="F9309" t="s">
        <v>326</v>
      </c>
      <c r="I9309" s="2" t="s">
        <v>43</v>
      </c>
      <c r="J9309" s="2" t="str">
        <f>_xlfn.XLOOKUP(Table1_1[[#This Row],[Analyte]],[1]analyte_order!$B:$B,[1]analyte_order!$C:$C)</f>
        <v>812-70-4</v>
      </c>
      <c r="K9309" s="2">
        <f>_xlfn.XLOOKUP(Table1_1[[#This Row],[CAS_rn]],[1]analyte_order!$C:$C,[1]analyte_order!$E:$E)</f>
        <v>40</v>
      </c>
      <c r="L9309" s="3">
        <v>4.4350000000000001E-2</v>
      </c>
    </row>
    <row r="9310" spans="1:12" x14ac:dyDescent="0.3">
      <c r="A9310" s="2" t="s">
        <v>375</v>
      </c>
      <c r="B9310" s="1">
        <f>_xlfn.XLOOKUP(Table1_1[[#This Row],[SampleID]],'[2]Prey Items'!$B$2:$B$78,'[2]Prey Items'!$F$2:$F$78)</f>
        <v>44427</v>
      </c>
      <c r="C9310" s="1" t="str">
        <f t="shared" si="146"/>
        <v>21231</v>
      </c>
      <c r="D9310" t="s">
        <v>324</v>
      </c>
      <c r="E9310" t="s">
        <v>325</v>
      </c>
      <c r="F9310" t="s">
        <v>326</v>
      </c>
      <c r="I9310" s="2" t="s">
        <v>44</v>
      </c>
      <c r="J9310" s="2" t="str">
        <f>_xlfn.XLOOKUP(Table1_1[[#This Row],[Analyte]],[1]analyte_order!$B:$B,[1]analyte_order!$C:$C)</f>
        <v>53826-12-3</v>
      </c>
      <c r="K9310" s="2">
        <f>_xlfn.XLOOKUP(Table1_1[[#This Row],[CAS_rn]],[1]analyte_order!$C:$C,[1]analyte_order!$E:$E)</f>
        <v>41</v>
      </c>
      <c r="L9310" s="3">
        <v>0.111</v>
      </c>
    </row>
    <row r="9311" spans="1:12" x14ac:dyDescent="0.3">
      <c r="A9311" s="2" t="s">
        <v>375</v>
      </c>
      <c r="B9311" s="1">
        <f>_xlfn.XLOOKUP(Table1_1[[#This Row],[SampleID]],'[2]Prey Items'!$B$2:$B$78,'[2]Prey Items'!$F$2:$F$78)</f>
        <v>44427</v>
      </c>
      <c r="C9311" s="1" t="str">
        <f t="shared" si="146"/>
        <v>21231</v>
      </c>
      <c r="D9311" t="s">
        <v>324</v>
      </c>
      <c r="E9311" t="s">
        <v>325</v>
      </c>
      <c r="F9311" t="s">
        <v>326</v>
      </c>
      <c r="I9311" s="2" t="s">
        <v>45</v>
      </c>
      <c r="J9311" s="2" t="str">
        <f>_xlfn.XLOOKUP(Table1_1[[#This Row],[Analyte]],[1]analyte_order!$B:$B,[1]analyte_order!$C:$C)</f>
        <v>27854-31-5</v>
      </c>
      <c r="K9311" s="2">
        <f>_xlfn.XLOOKUP(Table1_1[[#This Row],[CAS_rn]],[1]analyte_order!$C:$C,[1]analyte_order!$E:$E)</f>
        <v>42</v>
      </c>
      <c r="L9311" s="3">
        <v>0.111</v>
      </c>
    </row>
    <row r="9312" spans="1:12" x14ac:dyDescent="0.3">
      <c r="A9312" s="2" t="s">
        <v>375</v>
      </c>
      <c r="B9312" s="1">
        <f>_xlfn.XLOOKUP(Table1_1[[#This Row],[SampleID]],'[2]Prey Items'!$B$2:$B$78,'[2]Prey Items'!$F$2:$F$78)</f>
        <v>44427</v>
      </c>
      <c r="C9312" s="1" t="str">
        <f t="shared" si="146"/>
        <v>21231</v>
      </c>
      <c r="D9312" t="s">
        <v>324</v>
      </c>
      <c r="E9312" t="s">
        <v>325</v>
      </c>
      <c r="F9312" t="s">
        <v>326</v>
      </c>
      <c r="I9312" s="2" t="s">
        <v>46</v>
      </c>
      <c r="J9312" s="2" t="str">
        <f>_xlfn.XLOOKUP(Table1_1[[#This Row],[Analyte]],[1]analyte_order!$B:$B,[1]analyte_order!$C:$C)</f>
        <v>53826-13-4</v>
      </c>
      <c r="K9312" s="2">
        <f>_xlfn.XLOOKUP(Table1_1[[#This Row],[CAS_rn]],[1]analyte_order!$C:$C,[1]analyte_order!$E:$E)</f>
        <v>43</v>
      </c>
      <c r="L9312" s="3">
        <v>0.111</v>
      </c>
    </row>
    <row r="9313" spans="1:12" x14ac:dyDescent="0.3">
      <c r="A9313" s="2" t="s">
        <v>375</v>
      </c>
      <c r="B9313" s="1">
        <f>_xlfn.XLOOKUP(Table1_1[[#This Row],[SampleID]],'[2]Prey Items'!$B$2:$B$78,'[2]Prey Items'!$F$2:$F$78)</f>
        <v>44427</v>
      </c>
      <c r="C9313" s="1" t="str">
        <f t="shared" si="146"/>
        <v>21231</v>
      </c>
      <c r="D9313" t="s">
        <v>324</v>
      </c>
      <c r="E9313" t="s">
        <v>325</v>
      </c>
      <c r="F9313" t="s">
        <v>326</v>
      </c>
      <c r="I9313" s="2" t="s">
        <v>47</v>
      </c>
      <c r="J9313" s="2" t="str">
        <f>_xlfn.XLOOKUP(Table1_1[[#This Row],[Analyte]],[1]analyte_order!$B:$B,[1]analyte_order!$C:$C)</f>
        <v>161094-75-3</v>
      </c>
      <c r="K9313" s="2">
        <f>_xlfn.XLOOKUP(Table1_1[[#This Row],[CAS_rn]],[1]analyte_order!$C:$C,[1]analyte_order!$E:$E)</f>
        <v>44</v>
      </c>
      <c r="L9313" s="3">
        <v>4.4350000000000001E-2</v>
      </c>
    </row>
    <row r="9314" spans="1:12" x14ac:dyDescent="0.3">
      <c r="A9314" s="2" t="s">
        <v>375</v>
      </c>
      <c r="B9314" s="1">
        <f>_xlfn.XLOOKUP(Table1_1[[#This Row],[SampleID]],'[2]Prey Items'!$B$2:$B$78,'[2]Prey Items'!$F$2:$F$78)</f>
        <v>44427</v>
      </c>
      <c r="C9314" s="1" t="str">
        <f t="shared" si="146"/>
        <v>21231</v>
      </c>
      <c r="D9314" t="s">
        <v>324</v>
      </c>
      <c r="E9314" t="s">
        <v>325</v>
      </c>
      <c r="F9314" t="s">
        <v>326</v>
      </c>
      <c r="I9314" s="2" t="s">
        <v>48</v>
      </c>
      <c r="J9314" s="2" t="str">
        <f>_xlfn.XLOOKUP(Table1_1[[#This Row],[Analyte]],[1]analyte_order!$B:$B,[1]analyte_order!$C:$C)</f>
        <v>70887-84-2</v>
      </c>
      <c r="K9314" s="2">
        <f>_xlfn.XLOOKUP(Table1_1[[#This Row],[CAS_rn]],[1]analyte_order!$C:$C,[1]analyte_order!$E:$E)</f>
        <v>45</v>
      </c>
      <c r="L9314" s="3">
        <v>4.4350000000000001E-2</v>
      </c>
    </row>
    <row r="9315" spans="1:12" x14ac:dyDescent="0.3">
      <c r="A9315" s="2" t="s">
        <v>375</v>
      </c>
      <c r="B9315" s="1">
        <f>_xlfn.XLOOKUP(Table1_1[[#This Row],[SampleID]],'[2]Prey Items'!$B$2:$B$78,'[2]Prey Items'!$F$2:$F$78)</f>
        <v>44427</v>
      </c>
      <c r="C9315" s="1" t="str">
        <f t="shared" si="146"/>
        <v>21231</v>
      </c>
      <c r="D9315" t="s">
        <v>324</v>
      </c>
      <c r="E9315" t="s">
        <v>325</v>
      </c>
      <c r="F9315" t="s">
        <v>326</v>
      </c>
      <c r="I9315" s="2" t="s">
        <v>38</v>
      </c>
      <c r="J9315" s="2" t="str">
        <f>_xlfn.XLOOKUP(Table1_1[[#This Row],[Analyte]],[1]analyte_order!$B:$B,[1]analyte_order!$C:$C)</f>
        <v>919005-14-4</v>
      </c>
      <c r="K9315" s="2">
        <f>_xlfn.XLOOKUP(Table1_1[[#This Row],[CAS_rn]],[1]analyte_order!$C:$C,[1]analyte_order!$E:$E)</f>
        <v>35</v>
      </c>
      <c r="L9315" s="3">
        <v>4.4350000000000001E-2</v>
      </c>
    </row>
    <row r="9316" spans="1:12" x14ac:dyDescent="0.3">
      <c r="A9316" s="2" t="s">
        <v>375</v>
      </c>
      <c r="B9316" s="1">
        <f>_xlfn.XLOOKUP(Table1_1[[#This Row],[SampleID]],'[2]Prey Items'!$B$2:$B$78,'[2]Prey Items'!$F$2:$F$78)</f>
        <v>44427</v>
      </c>
      <c r="C9316" s="1" t="str">
        <f t="shared" si="146"/>
        <v>21231</v>
      </c>
      <c r="D9316" t="s">
        <v>324</v>
      </c>
      <c r="E9316" t="s">
        <v>325</v>
      </c>
      <c r="F9316" t="s">
        <v>326</v>
      </c>
      <c r="I9316" s="2" t="s">
        <v>39</v>
      </c>
      <c r="J9316" s="2" t="str">
        <f>_xlfn.XLOOKUP(Table1_1[[#This Row],[Analyte]],[1]analyte_order!$B:$B,[1]analyte_order!$C:$C)</f>
        <v>756426-58-1</v>
      </c>
      <c r="K9316" s="2">
        <f>_xlfn.XLOOKUP(Table1_1[[#This Row],[CAS_rn]],[1]analyte_order!$C:$C,[1]analyte_order!$E:$E)</f>
        <v>36</v>
      </c>
      <c r="L9316" s="3">
        <v>4.4350000000000001E-2</v>
      </c>
    </row>
    <row r="9317" spans="1:12" x14ac:dyDescent="0.3">
      <c r="A9317" s="2" t="s">
        <v>375</v>
      </c>
      <c r="B9317" s="1">
        <f>_xlfn.XLOOKUP(Table1_1[[#This Row],[SampleID]],'[2]Prey Items'!$B$2:$B$78,'[2]Prey Items'!$F$2:$F$78)</f>
        <v>44427</v>
      </c>
      <c r="C9317" s="1" t="str">
        <f t="shared" si="146"/>
        <v>21231</v>
      </c>
      <c r="D9317" t="s">
        <v>324</v>
      </c>
      <c r="E9317" t="s">
        <v>325</v>
      </c>
      <c r="F9317" t="s">
        <v>326</v>
      </c>
      <c r="I9317" s="2" t="s">
        <v>389</v>
      </c>
      <c r="J9317" s="2" t="str">
        <f>_xlfn.XLOOKUP(Table1_1[[#This Row],[Analyte]],[1]analyte_order!$B:$B,[1]analyte_order!$C:$C)</f>
        <v>763051-92-9</v>
      </c>
      <c r="K9317" s="2">
        <f>_xlfn.XLOOKUP(Table1_1[[#This Row],[CAS_rn]],[1]analyte_order!$C:$C,[1]analyte_order!$E:$E)</f>
        <v>37</v>
      </c>
      <c r="L9317" s="3">
        <v>4.4350000000000001E-2</v>
      </c>
    </row>
    <row r="9318" spans="1:12" x14ac:dyDescent="0.3">
      <c r="A9318" s="2" t="s">
        <v>375</v>
      </c>
      <c r="B9318" s="1">
        <f>_xlfn.XLOOKUP(Table1_1[[#This Row],[SampleID]],'[2]Prey Items'!$B$2:$B$78,'[2]Prey Items'!$F$2:$F$78)</f>
        <v>44427</v>
      </c>
      <c r="C9318" s="1" t="str">
        <f t="shared" si="146"/>
        <v>21231</v>
      </c>
      <c r="D9318" t="s">
        <v>324</v>
      </c>
      <c r="E9318" t="s">
        <v>325</v>
      </c>
      <c r="F9318" t="s">
        <v>326</v>
      </c>
      <c r="I9318" s="2" t="s">
        <v>37</v>
      </c>
      <c r="J9318" s="2" t="str">
        <f>_xlfn.XLOOKUP(Table1_1[[#This Row],[Analyte]],[1]analyte_order!$B:$B,[1]analyte_order!$C:$C)</f>
        <v>13252-13-6</v>
      </c>
      <c r="K9318" s="2">
        <f>_xlfn.XLOOKUP(Table1_1[[#This Row],[CAS_rn]],[1]analyte_order!$C:$C,[1]analyte_order!$E:$E)</f>
        <v>34</v>
      </c>
      <c r="L9318" s="3">
        <v>4.4350000000000001E-2</v>
      </c>
    </row>
    <row r="9319" spans="1:12" x14ac:dyDescent="0.3">
      <c r="A9319" s="2" t="s">
        <v>375</v>
      </c>
      <c r="B9319" s="1">
        <f>_xlfn.XLOOKUP(Table1_1[[#This Row],[SampleID]],'[2]Prey Items'!$B$2:$B$78,'[2]Prey Items'!$F$2:$F$78)</f>
        <v>44427</v>
      </c>
      <c r="C9319" s="1" t="str">
        <f t="shared" si="146"/>
        <v>21231</v>
      </c>
      <c r="D9319" t="s">
        <v>324</v>
      </c>
      <c r="E9319" t="s">
        <v>325</v>
      </c>
      <c r="F9319" t="s">
        <v>326</v>
      </c>
      <c r="I9319" s="2" t="s">
        <v>49</v>
      </c>
      <c r="J9319" s="2" t="str">
        <f>_xlfn.XLOOKUP(Table1_1[[#This Row],[Analyte]],[1]analyte_order!$B:$B,[1]analyte_order!$C:$C)</f>
        <v>57677-95-9</v>
      </c>
      <c r="K9319" s="2">
        <f>_xlfn.XLOOKUP(Table1_1[[#This Row],[CAS_rn]],[1]analyte_order!$C:$C,[1]analyte_order!$E:$E)</f>
        <v>46</v>
      </c>
      <c r="L9319" s="3">
        <v>0.111</v>
      </c>
    </row>
    <row r="9320" spans="1:12" x14ac:dyDescent="0.3">
      <c r="A9320" s="2" t="s">
        <v>375</v>
      </c>
      <c r="B9320" s="1">
        <f>_xlfn.XLOOKUP(Table1_1[[#This Row],[SampleID]],'[2]Prey Items'!$B$2:$B$78,'[2]Prey Items'!$F$2:$F$78)</f>
        <v>44427</v>
      </c>
      <c r="C9320" s="1" t="str">
        <f t="shared" si="146"/>
        <v>21231</v>
      </c>
      <c r="D9320" t="s">
        <v>324</v>
      </c>
      <c r="E9320" t="s">
        <v>325</v>
      </c>
      <c r="F9320" t="s">
        <v>326</v>
      </c>
      <c r="I9320" s="2" t="s">
        <v>55</v>
      </c>
      <c r="J9320" s="2" t="str">
        <f>_xlfn.XLOOKUP(Table1_1[[#This Row],[Analyte]],[1]analyte_order!$B:$B,[1]analyte_order!$C:$C)</f>
        <v>678-41-1</v>
      </c>
      <c r="K9320" s="2">
        <f>_xlfn.XLOOKUP(Table1_1[[#This Row],[CAS_rn]],[1]analyte_order!$C:$C,[1]analyte_order!$E:$E)</f>
        <v>56</v>
      </c>
      <c r="L9320" s="3">
        <v>8.8499999999999995E-2</v>
      </c>
    </row>
    <row r="9321" spans="1:12" x14ac:dyDescent="0.3">
      <c r="A9321" s="2" t="s">
        <v>375</v>
      </c>
      <c r="B9321" s="1">
        <f>_xlfn.XLOOKUP(Table1_1[[#This Row],[SampleID]],'[2]Prey Items'!$B$2:$B$78,'[2]Prey Items'!$F$2:$F$78)</f>
        <v>44427</v>
      </c>
      <c r="C9321" s="1" t="str">
        <f t="shared" si="146"/>
        <v>21231</v>
      </c>
      <c r="D9321" t="s">
        <v>324</v>
      </c>
      <c r="E9321" t="s">
        <v>325</v>
      </c>
      <c r="F9321" t="s">
        <v>326</v>
      </c>
      <c r="I9321" s="2" t="s">
        <v>56</v>
      </c>
      <c r="J9321" s="2" t="str">
        <f>_xlfn.XLOOKUP(Table1_1[[#This Row],[Analyte]],[1]analyte_order!$B:$B,[1]analyte_order!$C:$C)</f>
        <v>2965-52-8</v>
      </c>
      <c r="K9321" s="2">
        <f>_xlfn.XLOOKUP(Table1_1[[#This Row],[CAS_rn]],[1]analyte_order!$C:$C,[1]analyte_order!$E:$E)</f>
        <v>57</v>
      </c>
      <c r="L9321" s="3">
        <v>8.8499999999999995E-2</v>
      </c>
    </row>
    <row r="9322" spans="1:12" x14ac:dyDescent="0.3">
      <c r="A9322" s="2" t="s">
        <v>376</v>
      </c>
      <c r="B9322" s="1">
        <f>_xlfn.XLOOKUP(Table1_1[[#This Row],[SampleID]],'[2]Prey Items'!$B$2:$B$78,'[2]Prey Items'!$F$2:$F$78)</f>
        <v>44427</v>
      </c>
      <c r="C9322" s="1" t="str">
        <f t="shared" si="146"/>
        <v>21231</v>
      </c>
      <c r="D9322" t="s">
        <v>324</v>
      </c>
      <c r="E9322" t="s">
        <v>325</v>
      </c>
      <c r="F9322" t="s">
        <v>326</v>
      </c>
      <c r="I9322" s="2" t="s">
        <v>7</v>
      </c>
      <c r="J9322" s="2" t="str">
        <f>_xlfn.XLOOKUP(Table1_1[[#This Row],[Analyte]],[1]analyte_order!$B:$B,[1]analyte_order!$C:$C)</f>
        <v>375-22-4</v>
      </c>
      <c r="K9322" s="2">
        <f>_xlfn.XLOOKUP(Table1_1[[#This Row],[CAS_rn]],[1]analyte_order!$C:$C,[1]analyte_order!$E:$E)</f>
        <v>1</v>
      </c>
      <c r="L9322" s="3">
        <v>4.4900000000000002E-2</v>
      </c>
    </row>
    <row r="9323" spans="1:12" x14ac:dyDescent="0.3">
      <c r="A9323" s="2" t="s">
        <v>376</v>
      </c>
      <c r="B9323" s="1">
        <f>_xlfn.XLOOKUP(Table1_1[[#This Row],[SampleID]],'[2]Prey Items'!$B$2:$B$78,'[2]Prey Items'!$F$2:$F$78)</f>
        <v>44427</v>
      </c>
      <c r="C9323" s="1" t="str">
        <f t="shared" si="146"/>
        <v>21231</v>
      </c>
      <c r="D9323" t="s">
        <v>324</v>
      </c>
      <c r="E9323" t="s">
        <v>325</v>
      </c>
      <c r="F9323" t="s">
        <v>326</v>
      </c>
      <c r="I9323" s="2" t="s">
        <v>8</v>
      </c>
      <c r="J9323" s="2" t="str">
        <f>_xlfn.XLOOKUP(Table1_1[[#This Row],[Analyte]],[1]analyte_order!$B:$B,[1]analyte_order!$C:$C)</f>
        <v>2706-90-3</v>
      </c>
      <c r="K9323" s="2">
        <f>_xlfn.XLOOKUP(Table1_1[[#This Row],[CAS_rn]],[1]analyte_order!$C:$C,[1]analyte_order!$E:$E)</f>
        <v>2</v>
      </c>
      <c r="L9323" s="3">
        <v>4.4900000000000002E-2</v>
      </c>
    </row>
    <row r="9324" spans="1:12" x14ac:dyDescent="0.3">
      <c r="A9324" s="2" t="s">
        <v>376</v>
      </c>
      <c r="B9324" s="1">
        <f>_xlfn.XLOOKUP(Table1_1[[#This Row],[SampleID]],'[2]Prey Items'!$B$2:$B$78,'[2]Prey Items'!$F$2:$F$78)</f>
        <v>44427</v>
      </c>
      <c r="C9324" s="1" t="str">
        <f t="shared" si="146"/>
        <v>21231</v>
      </c>
      <c r="D9324" t="s">
        <v>324</v>
      </c>
      <c r="E9324" t="s">
        <v>325</v>
      </c>
      <c r="F9324" t="s">
        <v>326</v>
      </c>
      <c r="I9324" s="2" t="s">
        <v>9</v>
      </c>
      <c r="J9324" s="2" t="str">
        <f>_xlfn.XLOOKUP(Table1_1[[#This Row],[Analyte]],[1]analyte_order!$B:$B,[1]analyte_order!$C:$C)</f>
        <v>307-24-4</v>
      </c>
      <c r="K9324" s="2">
        <f>_xlfn.XLOOKUP(Table1_1[[#This Row],[CAS_rn]],[1]analyte_order!$C:$C,[1]analyte_order!$E:$E)</f>
        <v>3</v>
      </c>
      <c r="L9324" s="3">
        <v>4.4900000000000002E-2</v>
      </c>
    </row>
    <row r="9325" spans="1:12" x14ac:dyDescent="0.3">
      <c r="A9325" s="2" t="s">
        <v>376</v>
      </c>
      <c r="B9325" s="1">
        <f>_xlfn.XLOOKUP(Table1_1[[#This Row],[SampleID]],'[2]Prey Items'!$B$2:$B$78,'[2]Prey Items'!$F$2:$F$78)</f>
        <v>44427</v>
      </c>
      <c r="C9325" s="1" t="str">
        <f t="shared" si="146"/>
        <v>21231</v>
      </c>
      <c r="D9325" t="s">
        <v>324</v>
      </c>
      <c r="E9325" t="s">
        <v>325</v>
      </c>
      <c r="F9325" t="s">
        <v>326</v>
      </c>
      <c r="I9325" s="2" t="s">
        <v>10</v>
      </c>
      <c r="J9325" s="2" t="str">
        <f>_xlfn.XLOOKUP(Table1_1[[#This Row],[Analyte]],[1]analyte_order!$B:$B,[1]analyte_order!$C:$C)</f>
        <v>375-85-9</v>
      </c>
      <c r="K9325" s="2">
        <f>_xlfn.XLOOKUP(Table1_1[[#This Row],[CAS_rn]],[1]analyte_order!$C:$C,[1]analyte_order!$E:$E)</f>
        <v>4</v>
      </c>
      <c r="L9325" s="3">
        <v>4.4900000000000002E-2</v>
      </c>
    </row>
    <row r="9326" spans="1:12" x14ac:dyDescent="0.3">
      <c r="A9326" s="2" t="s">
        <v>376</v>
      </c>
      <c r="B9326" s="1">
        <f>_xlfn.XLOOKUP(Table1_1[[#This Row],[SampleID]],'[2]Prey Items'!$B$2:$B$78,'[2]Prey Items'!$F$2:$F$78)</f>
        <v>44427</v>
      </c>
      <c r="C9326" s="1" t="str">
        <f t="shared" si="146"/>
        <v>21231</v>
      </c>
      <c r="D9326" t="s">
        <v>324</v>
      </c>
      <c r="E9326" t="s">
        <v>325</v>
      </c>
      <c r="F9326" t="s">
        <v>326</v>
      </c>
      <c r="I9326" s="2" t="s">
        <v>11</v>
      </c>
      <c r="J9326" s="2" t="str">
        <f>_xlfn.XLOOKUP(Table1_1[[#This Row],[Analyte]],[1]analyte_order!$B:$B,[1]analyte_order!$C:$C)</f>
        <v>335-67-1</v>
      </c>
      <c r="K9326" s="2">
        <f>_xlfn.XLOOKUP(Table1_1[[#This Row],[CAS_rn]],[1]analyte_order!$C:$C,[1]analyte_order!$E:$E)</f>
        <v>5</v>
      </c>
      <c r="L9326" s="3">
        <v>4.4900000000000002E-2</v>
      </c>
    </row>
    <row r="9327" spans="1:12" x14ac:dyDescent="0.3">
      <c r="A9327" s="2" t="s">
        <v>376</v>
      </c>
      <c r="B9327" s="1">
        <f>_xlfn.XLOOKUP(Table1_1[[#This Row],[SampleID]],'[2]Prey Items'!$B$2:$B$78,'[2]Prey Items'!$F$2:$F$78)</f>
        <v>44427</v>
      </c>
      <c r="C9327" s="1" t="str">
        <f t="shared" si="146"/>
        <v>21231</v>
      </c>
      <c r="D9327" t="s">
        <v>324</v>
      </c>
      <c r="E9327" t="s">
        <v>325</v>
      </c>
      <c r="F9327" t="s">
        <v>326</v>
      </c>
      <c r="I9327" s="2" t="s">
        <v>12</v>
      </c>
      <c r="J9327" s="2" t="str">
        <f>_xlfn.XLOOKUP(Table1_1[[#This Row],[Analyte]],[1]analyte_order!$B:$B,[1]analyte_order!$C:$C)</f>
        <v>375-95-1</v>
      </c>
      <c r="K9327" s="2">
        <f>_xlfn.XLOOKUP(Table1_1[[#This Row],[CAS_rn]],[1]analyte_order!$C:$C,[1]analyte_order!$E:$E)</f>
        <v>6</v>
      </c>
      <c r="L9327" s="3">
        <v>0.41099999999999998</v>
      </c>
    </row>
    <row r="9328" spans="1:12" x14ac:dyDescent="0.3">
      <c r="A9328" s="2" t="s">
        <v>376</v>
      </c>
      <c r="B9328" s="1">
        <f>_xlfn.XLOOKUP(Table1_1[[#This Row],[SampleID]],'[2]Prey Items'!$B$2:$B$78,'[2]Prey Items'!$F$2:$F$78)</f>
        <v>44427</v>
      </c>
      <c r="C9328" s="1" t="str">
        <f t="shared" si="146"/>
        <v>21231</v>
      </c>
      <c r="D9328" t="s">
        <v>324</v>
      </c>
      <c r="E9328" t="s">
        <v>325</v>
      </c>
      <c r="F9328" t="s">
        <v>326</v>
      </c>
      <c r="I9328" s="2" t="s">
        <v>19</v>
      </c>
      <c r="J9328" s="2" t="str">
        <f>_xlfn.XLOOKUP(Table1_1[[#This Row],[Analyte]],[1]analyte_order!$B:$B,[1]analyte_order!$C:$C)</f>
        <v>335-76-2</v>
      </c>
      <c r="K9328" s="2">
        <f>_xlfn.XLOOKUP(Table1_1[[#This Row],[CAS_rn]],[1]analyte_order!$C:$C,[1]analyte_order!$E:$E)</f>
        <v>7</v>
      </c>
      <c r="L9328" s="3">
        <v>1.1100000000000001</v>
      </c>
    </row>
    <row r="9329" spans="1:12" x14ac:dyDescent="0.3">
      <c r="A9329" s="2" t="s">
        <v>376</v>
      </c>
      <c r="B9329" s="1">
        <f>_xlfn.XLOOKUP(Table1_1[[#This Row],[SampleID]],'[2]Prey Items'!$B$2:$B$78,'[2]Prey Items'!$F$2:$F$78)</f>
        <v>44427</v>
      </c>
      <c r="C9329" s="1" t="str">
        <f t="shared" si="146"/>
        <v>21231</v>
      </c>
      <c r="D9329" t="s">
        <v>324</v>
      </c>
      <c r="E9329" t="s">
        <v>325</v>
      </c>
      <c r="F9329" t="s">
        <v>326</v>
      </c>
      <c r="I9329" s="2" t="s">
        <v>20</v>
      </c>
      <c r="J9329" s="2" t="str">
        <f>_xlfn.XLOOKUP(Table1_1[[#This Row],[Analyte]],[1]analyte_order!$B:$B,[1]analyte_order!$C:$C)</f>
        <v>2058-94-8</v>
      </c>
      <c r="K9329" s="2">
        <f>_xlfn.XLOOKUP(Table1_1[[#This Row],[CAS_rn]],[1]analyte_order!$C:$C,[1]analyte_order!$E:$E)</f>
        <v>8</v>
      </c>
      <c r="L9329" s="3">
        <v>6.8</v>
      </c>
    </row>
    <row r="9330" spans="1:12" x14ac:dyDescent="0.3">
      <c r="A9330" s="2" t="s">
        <v>376</v>
      </c>
      <c r="B9330" s="1">
        <f>_xlfn.XLOOKUP(Table1_1[[#This Row],[SampleID]],'[2]Prey Items'!$B$2:$B$78,'[2]Prey Items'!$F$2:$F$78)</f>
        <v>44427</v>
      </c>
      <c r="C9330" s="1" t="str">
        <f t="shared" si="146"/>
        <v>21231</v>
      </c>
      <c r="D9330" t="s">
        <v>324</v>
      </c>
      <c r="E9330" t="s">
        <v>325</v>
      </c>
      <c r="F9330" t="s">
        <v>326</v>
      </c>
      <c r="I9330" s="2" t="s">
        <v>21</v>
      </c>
      <c r="J9330" s="2" t="str">
        <f>_xlfn.XLOOKUP(Table1_1[[#This Row],[Analyte]],[1]analyte_order!$B:$B,[1]analyte_order!$C:$C)</f>
        <v>307-55-1</v>
      </c>
      <c r="K9330" s="2">
        <f>_xlfn.XLOOKUP(Table1_1[[#This Row],[CAS_rn]],[1]analyte_order!$C:$C,[1]analyte_order!$E:$E)</f>
        <v>9</v>
      </c>
      <c r="L9330" s="3">
        <v>8.43</v>
      </c>
    </row>
    <row r="9331" spans="1:12" x14ac:dyDescent="0.3">
      <c r="A9331" s="2" t="s">
        <v>376</v>
      </c>
      <c r="B9331" s="1">
        <f>_xlfn.XLOOKUP(Table1_1[[#This Row],[SampleID]],'[2]Prey Items'!$B$2:$B$78,'[2]Prey Items'!$F$2:$F$78)</f>
        <v>44427</v>
      </c>
      <c r="C9331" s="1" t="str">
        <f t="shared" si="146"/>
        <v>21231</v>
      </c>
      <c r="D9331" t="s">
        <v>324</v>
      </c>
      <c r="E9331" t="s">
        <v>325</v>
      </c>
      <c r="F9331" t="s">
        <v>326</v>
      </c>
      <c r="I9331" s="2" t="s">
        <v>22</v>
      </c>
      <c r="J9331" s="2" t="str">
        <f>_xlfn.XLOOKUP(Table1_1[[#This Row],[Analyte]],[1]analyte_order!$B:$B,[1]analyte_order!$C:$C)</f>
        <v>72629-94-8</v>
      </c>
      <c r="K9331" s="2">
        <f>_xlfn.XLOOKUP(Table1_1[[#This Row],[CAS_rn]],[1]analyte_order!$C:$C,[1]analyte_order!$E:$E)</f>
        <v>10</v>
      </c>
      <c r="L9331" s="3">
        <v>2.67</v>
      </c>
    </row>
    <row r="9332" spans="1:12" x14ac:dyDescent="0.3">
      <c r="A9332" s="2" t="s">
        <v>376</v>
      </c>
      <c r="B9332" s="1">
        <f>_xlfn.XLOOKUP(Table1_1[[#This Row],[SampleID]],'[2]Prey Items'!$B$2:$B$78,'[2]Prey Items'!$F$2:$F$78)</f>
        <v>44427</v>
      </c>
      <c r="C9332" s="1" t="str">
        <f t="shared" si="146"/>
        <v>21231</v>
      </c>
      <c r="D9332" t="s">
        <v>324</v>
      </c>
      <c r="E9332" t="s">
        <v>325</v>
      </c>
      <c r="F9332" t="s">
        <v>326</v>
      </c>
      <c r="I9332" s="2" t="s">
        <v>23</v>
      </c>
      <c r="J9332" s="2" t="str">
        <f>_xlfn.XLOOKUP(Table1_1[[#This Row],[Analyte]],[1]analyte_order!$B:$B,[1]analyte_order!$C:$C)</f>
        <v>376-06-7</v>
      </c>
      <c r="K9332" s="2">
        <f>_xlfn.XLOOKUP(Table1_1[[#This Row],[CAS_rn]],[1]analyte_order!$C:$C,[1]analyte_order!$E:$E)</f>
        <v>11</v>
      </c>
      <c r="L9332" s="3">
        <v>2.58</v>
      </c>
    </row>
    <row r="9333" spans="1:12" x14ac:dyDescent="0.3">
      <c r="A9333" s="2" t="s">
        <v>376</v>
      </c>
      <c r="B9333" s="1">
        <f>_xlfn.XLOOKUP(Table1_1[[#This Row],[SampleID]],'[2]Prey Items'!$B$2:$B$78,'[2]Prey Items'!$F$2:$F$78)</f>
        <v>44427</v>
      </c>
      <c r="C9333" s="1" t="str">
        <f t="shared" si="146"/>
        <v>21231</v>
      </c>
      <c r="D9333" t="s">
        <v>324</v>
      </c>
      <c r="E9333" t="s">
        <v>325</v>
      </c>
      <c r="F9333" t="s">
        <v>326</v>
      </c>
      <c r="I9333" s="2" t="s">
        <v>24</v>
      </c>
      <c r="J9333" s="2" t="str">
        <f>_xlfn.XLOOKUP(Table1_1[[#This Row],[Analyte]],[1]analyte_order!$B:$B,[1]analyte_order!$C:$C)</f>
        <v>67905-19-5</v>
      </c>
      <c r="K9333" s="2">
        <f>_xlfn.XLOOKUP(Table1_1[[#This Row],[CAS_rn]],[1]analyte_order!$C:$C,[1]analyte_order!$E:$E)</f>
        <v>12</v>
      </c>
      <c r="L9333" s="3">
        <v>0.09</v>
      </c>
    </row>
    <row r="9334" spans="1:12" x14ac:dyDescent="0.3">
      <c r="A9334" s="2" t="s">
        <v>376</v>
      </c>
      <c r="B9334" s="1">
        <f>_xlfn.XLOOKUP(Table1_1[[#This Row],[SampleID]],'[2]Prey Items'!$B$2:$B$78,'[2]Prey Items'!$F$2:$F$78)</f>
        <v>44427</v>
      </c>
      <c r="C9334" s="1" t="str">
        <f t="shared" si="146"/>
        <v>21231</v>
      </c>
      <c r="D9334" t="s">
        <v>324</v>
      </c>
      <c r="E9334" t="s">
        <v>325</v>
      </c>
      <c r="F9334" t="s">
        <v>326</v>
      </c>
      <c r="I9334" s="2" t="s">
        <v>52</v>
      </c>
      <c r="J9334" s="2" t="str">
        <f>_xlfn.XLOOKUP(Table1_1[[#This Row],[Analyte]],[1]analyte_order!$B:$B,[1]analyte_order!$C:$C)</f>
        <v>423-41-6</v>
      </c>
      <c r="K9334" s="2">
        <f>_xlfn.XLOOKUP(Table1_1[[#This Row],[CAS_rn]],[1]analyte_order!$C:$C,[1]analyte_order!$E:$E)</f>
        <v>53</v>
      </c>
      <c r="L9334" s="3">
        <v>0.1125</v>
      </c>
    </row>
    <row r="9335" spans="1:12" x14ac:dyDescent="0.3">
      <c r="A9335" s="2" t="s">
        <v>376</v>
      </c>
      <c r="B9335" s="1">
        <f>_xlfn.XLOOKUP(Table1_1[[#This Row],[SampleID]],'[2]Prey Items'!$B$2:$B$78,'[2]Prey Items'!$F$2:$F$78)</f>
        <v>44427</v>
      </c>
      <c r="C9335" s="1" t="str">
        <f t="shared" si="146"/>
        <v>21231</v>
      </c>
      <c r="D9335" t="s">
        <v>324</v>
      </c>
      <c r="E9335" t="s">
        <v>325</v>
      </c>
      <c r="F9335" t="s">
        <v>326</v>
      </c>
      <c r="I9335" s="2" t="s">
        <v>13</v>
      </c>
      <c r="J9335" s="2" t="str">
        <f>_xlfn.XLOOKUP(Table1_1[[#This Row],[Analyte]],[1]analyte_order!$B:$B,[1]analyte_order!$C:$C)</f>
        <v>375-73-5</v>
      </c>
      <c r="K9335" s="2">
        <f>_xlfn.XLOOKUP(Table1_1[[#This Row],[CAS_rn]],[1]analyte_order!$C:$C,[1]analyte_order!$E:$E)</f>
        <v>14</v>
      </c>
      <c r="L9335" s="3">
        <v>4.4900000000000002E-2</v>
      </c>
    </row>
    <row r="9336" spans="1:12" x14ac:dyDescent="0.3">
      <c r="A9336" s="2" t="s">
        <v>376</v>
      </c>
      <c r="B9336" s="1">
        <f>_xlfn.XLOOKUP(Table1_1[[#This Row],[SampleID]],'[2]Prey Items'!$B$2:$B$78,'[2]Prey Items'!$F$2:$F$78)</f>
        <v>44427</v>
      </c>
      <c r="C9336" s="1" t="str">
        <f t="shared" si="146"/>
        <v>21231</v>
      </c>
      <c r="D9336" t="s">
        <v>324</v>
      </c>
      <c r="E9336" t="s">
        <v>325</v>
      </c>
      <c r="F9336" t="s">
        <v>326</v>
      </c>
      <c r="I9336" s="2" t="s">
        <v>14</v>
      </c>
      <c r="J9336" s="2" t="str">
        <f>_xlfn.XLOOKUP(Table1_1[[#This Row],[Analyte]],[1]analyte_order!$B:$B,[1]analyte_order!$C:$C)</f>
        <v>2706-91-4</v>
      </c>
      <c r="K9336" s="2">
        <f>_xlfn.XLOOKUP(Table1_1[[#This Row],[CAS_rn]],[1]analyte_order!$C:$C,[1]analyte_order!$E:$E)</f>
        <v>15</v>
      </c>
      <c r="L9336" s="3">
        <v>0.22450000000000001</v>
      </c>
    </row>
    <row r="9337" spans="1:12" x14ac:dyDescent="0.3">
      <c r="A9337" s="2" t="s">
        <v>376</v>
      </c>
      <c r="B9337" s="1">
        <f>_xlfn.XLOOKUP(Table1_1[[#This Row],[SampleID]],'[2]Prey Items'!$B$2:$B$78,'[2]Prey Items'!$F$2:$F$78)</f>
        <v>44427</v>
      </c>
      <c r="C9337" s="1" t="str">
        <f t="shared" si="146"/>
        <v>21231</v>
      </c>
      <c r="D9337" t="s">
        <v>324</v>
      </c>
      <c r="E9337" t="s">
        <v>325</v>
      </c>
      <c r="F9337" t="s">
        <v>326</v>
      </c>
      <c r="I9337" s="2" t="s">
        <v>15</v>
      </c>
      <c r="J9337" s="2" t="str">
        <f>_xlfn.XLOOKUP(Table1_1[[#This Row],[Analyte]],[1]analyte_order!$B:$B,[1]analyte_order!$C:$C)</f>
        <v>355-46-4</v>
      </c>
      <c r="K9337" s="2">
        <f>_xlfn.XLOOKUP(Table1_1[[#This Row],[CAS_rn]],[1]analyte_order!$C:$C,[1]analyte_order!$E:$E)</f>
        <v>16</v>
      </c>
      <c r="L9337" s="3">
        <v>19.100000000000001</v>
      </c>
    </row>
    <row r="9338" spans="1:12" x14ac:dyDescent="0.3">
      <c r="A9338" s="2" t="s">
        <v>376</v>
      </c>
      <c r="B9338" s="1">
        <f>_xlfn.XLOOKUP(Table1_1[[#This Row],[SampleID]],'[2]Prey Items'!$B$2:$B$78,'[2]Prey Items'!$F$2:$F$78)</f>
        <v>44427</v>
      </c>
      <c r="C9338" s="1" t="str">
        <f t="shared" si="146"/>
        <v>21231</v>
      </c>
      <c r="D9338" t="s">
        <v>324</v>
      </c>
      <c r="E9338" t="s">
        <v>325</v>
      </c>
      <c r="F9338" t="s">
        <v>326</v>
      </c>
      <c r="I9338" s="2" t="s">
        <v>16</v>
      </c>
      <c r="J9338" s="2" t="str">
        <f>_xlfn.XLOOKUP(Table1_1[[#This Row],[Analyte]],[1]analyte_order!$B:$B,[1]analyte_order!$C:$C)</f>
        <v>375-92-8</v>
      </c>
      <c r="K9338" s="2">
        <f>_xlfn.XLOOKUP(Table1_1[[#This Row],[CAS_rn]],[1]analyte_order!$C:$C,[1]analyte_order!$E:$E)</f>
        <v>17</v>
      </c>
      <c r="L9338" s="3">
        <v>6.7</v>
      </c>
    </row>
    <row r="9339" spans="1:12" x14ac:dyDescent="0.3">
      <c r="A9339" s="2" t="s">
        <v>376</v>
      </c>
      <c r="B9339" s="1">
        <f>_xlfn.XLOOKUP(Table1_1[[#This Row],[SampleID]],'[2]Prey Items'!$B$2:$B$78,'[2]Prey Items'!$F$2:$F$78)</f>
        <v>44427</v>
      </c>
      <c r="C9339" s="1" t="str">
        <f t="shared" si="146"/>
        <v>21231</v>
      </c>
      <c r="D9339" t="s">
        <v>324</v>
      </c>
      <c r="E9339" t="s">
        <v>325</v>
      </c>
      <c r="F9339" t="s">
        <v>326</v>
      </c>
      <c r="I9339" s="2" t="s">
        <v>17</v>
      </c>
      <c r="J9339" s="2" t="str">
        <f>_xlfn.XLOOKUP(Table1_1[[#This Row],[Analyte]],[1]analyte_order!$B:$B,[1]analyte_order!$C:$C)</f>
        <v>1763-23-1</v>
      </c>
      <c r="K9339" s="2">
        <f>_xlfn.XLOOKUP(Table1_1[[#This Row],[CAS_rn]],[1]analyte_order!$C:$C,[1]analyte_order!$E:$E)</f>
        <v>18</v>
      </c>
      <c r="L9339" s="3">
        <v>1090</v>
      </c>
    </row>
    <row r="9340" spans="1:12" x14ac:dyDescent="0.3">
      <c r="A9340" s="2" t="s">
        <v>376</v>
      </c>
      <c r="B9340" s="1">
        <f>_xlfn.XLOOKUP(Table1_1[[#This Row],[SampleID]],'[2]Prey Items'!$B$2:$B$78,'[2]Prey Items'!$F$2:$F$78)</f>
        <v>44427</v>
      </c>
      <c r="C9340" s="1" t="str">
        <f t="shared" si="146"/>
        <v>21231</v>
      </c>
      <c r="D9340" t="s">
        <v>324</v>
      </c>
      <c r="E9340" t="s">
        <v>325</v>
      </c>
      <c r="F9340" t="s">
        <v>326</v>
      </c>
      <c r="I9340" s="2" t="s">
        <v>25</v>
      </c>
      <c r="J9340" s="2" t="str">
        <f>_xlfn.XLOOKUP(Table1_1[[#This Row],[Analyte]],[1]analyte_order!$B:$B,[1]analyte_order!$C:$C)</f>
        <v>68259-12-1</v>
      </c>
      <c r="K9340" s="2">
        <f>_xlfn.XLOOKUP(Table1_1[[#This Row],[CAS_rn]],[1]analyte_order!$C:$C,[1]analyte_order!$E:$E)</f>
        <v>19</v>
      </c>
      <c r="L9340" s="3">
        <v>11.6</v>
      </c>
    </row>
    <row r="9341" spans="1:12" x14ac:dyDescent="0.3">
      <c r="A9341" s="2" t="s">
        <v>376</v>
      </c>
      <c r="B9341" s="1">
        <f>_xlfn.XLOOKUP(Table1_1[[#This Row],[SampleID]],'[2]Prey Items'!$B$2:$B$78,'[2]Prey Items'!$F$2:$F$78)</f>
        <v>44427</v>
      </c>
      <c r="C9341" s="1" t="str">
        <f t="shared" si="146"/>
        <v>21231</v>
      </c>
      <c r="D9341" t="s">
        <v>324</v>
      </c>
      <c r="E9341" t="s">
        <v>325</v>
      </c>
      <c r="F9341" t="s">
        <v>326</v>
      </c>
      <c r="I9341" s="2" t="s">
        <v>26</v>
      </c>
      <c r="J9341" s="2" t="str">
        <f>_xlfn.XLOOKUP(Table1_1[[#This Row],[Analyte]],[1]analyte_order!$B:$B,[1]analyte_order!$C:$C)</f>
        <v>335-77-3</v>
      </c>
      <c r="K9341" s="2">
        <f>_xlfn.XLOOKUP(Table1_1[[#This Row],[CAS_rn]],[1]analyte_order!$C:$C,[1]analyte_order!$E:$E)</f>
        <v>20</v>
      </c>
      <c r="L9341" s="3">
        <v>10.6</v>
      </c>
    </row>
    <row r="9342" spans="1:12" x14ac:dyDescent="0.3">
      <c r="A9342" s="2" t="s">
        <v>376</v>
      </c>
      <c r="B9342" s="1">
        <f>_xlfn.XLOOKUP(Table1_1[[#This Row],[SampleID]],'[2]Prey Items'!$B$2:$B$78,'[2]Prey Items'!$F$2:$F$78)</f>
        <v>44427</v>
      </c>
      <c r="C9342" s="1" t="str">
        <f t="shared" si="146"/>
        <v>21231</v>
      </c>
      <c r="D9342" t="s">
        <v>324</v>
      </c>
      <c r="E9342" t="s">
        <v>325</v>
      </c>
      <c r="F9342" t="s">
        <v>326</v>
      </c>
      <c r="I9342" s="2" t="s">
        <v>27</v>
      </c>
      <c r="J9342" s="2" t="str">
        <f>_xlfn.XLOOKUP(Table1_1[[#This Row],[Analyte]],[1]analyte_order!$B:$B,[1]analyte_order!$C:$C)</f>
        <v>79780-39-5</v>
      </c>
      <c r="K9342" s="2">
        <f>_xlfn.XLOOKUP(Table1_1[[#This Row],[CAS_rn]],[1]analyte_order!$C:$C,[1]analyte_order!$E:$E)</f>
        <v>21</v>
      </c>
      <c r="L9342" s="3">
        <v>1.91</v>
      </c>
    </row>
    <row r="9343" spans="1:12" x14ac:dyDescent="0.3">
      <c r="A9343" s="2" t="s">
        <v>376</v>
      </c>
      <c r="B9343" s="1">
        <f>_xlfn.XLOOKUP(Table1_1[[#This Row],[SampleID]],'[2]Prey Items'!$B$2:$B$78,'[2]Prey Items'!$F$2:$F$78)</f>
        <v>44427</v>
      </c>
      <c r="C9343" s="1" t="str">
        <f t="shared" si="146"/>
        <v>21231</v>
      </c>
      <c r="D9343" t="s">
        <v>324</v>
      </c>
      <c r="E9343" t="s">
        <v>325</v>
      </c>
      <c r="F9343" t="s">
        <v>326</v>
      </c>
      <c r="I9343" s="2" t="s">
        <v>53</v>
      </c>
      <c r="J9343" s="2" t="str">
        <f>_xlfn.XLOOKUP(Table1_1[[#This Row],[Analyte]],[1]analyte_order!$B:$B,[1]analyte_order!$C:$C)</f>
        <v>777011-38-8</v>
      </c>
      <c r="K9343" s="2">
        <f>_xlfn.XLOOKUP(Table1_1[[#This Row],[CAS_rn]],[1]analyte_order!$C:$C,[1]analyte_order!$E:$E)</f>
        <v>54</v>
      </c>
      <c r="L9343" s="3">
        <v>2.82</v>
      </c>
    </row>
    <row r="9344" spans="1:12" x14ac:dyDescent="0.3">
      <c r="A9344" s="2" t="s">
        <v>376</v>
      </c>
      <c r="B9344" s="1">
        <f>_xlfn.XLOOKUP(Table1_1[[#This Row],[SampleID]],'[2]Prey Items'!$B$2:$B$78,'[2]Prey Items'!$F$2:$F$78)</f>
        <v>44427</v>
      </c>
      <c r="C9344" s="1" t="str">
        <f t="shared" si="146"/>
        <v>21231</v>
      </c>
      <c r="D9344" t="s">
        <v>324</v>
      </c>
      <c r="E9344" t="s">
        <v>325</v>
      </c>
      <c r="F9344" t="s">
        <v>326</v>
      </c>
      <c r="I9344" s="2" t="s">
        <v>54</v>
      </c>
      <c r="J9344" s="2" t="str">
        <f>_xlfn.XLOOKUP(Table1_1[[#This Row],[Analyte]],[1]analyte_order!$B:$B,[1]analyte_order!$C:$C)</f>
        <v>646-83-3</v>
      </c>
      <c r="K9344" s="2">
        <f>_xlfn.XLOOKUP(Table1_1[[#This Row],[CAS_rn]],[1]analyte_order!$C:$C,[1]analyte_order!$E:$E)</f>
        <v>55</v>
      </c>
      <c r="L9344" s="3">
        <v>0.22450000000000001</v>
      </c>
    </row>
    <row r="9345" spans="1:12" x14ac:dyDescent="0.3">
      <c r="A9345" s="2" t="s">
        <v>376</v>
      </c>
      <c r="B9345" s="1">
        <f>_xlfn.XLOOKUP(Table1_1[[#This Row],[SampleID]],'[2]Prey Items'!$B$2:$B$78,'[2]Prey Items'!$F$2:$F$78)</f>
        <v>44427</v>
      </c>
      <c r="C9345" s="1" t="str">
        <f t="shared" si="146"/>
        <v>21231</v>
      </c>
      <c r="D9345" t="s">
        <v>324</v>
      </c>
      <c r="E9345" t="s">
        <v>325</v>
      </c>
      <c r="F9345" t="s">
        <v>326</v>
      </c>
      <c r="I9345" s="2" t="s">
        <v>50</v>
      </c>
      <c r="J9345" s="2" t="str">
        <f>_xlfn.XLOOKUP(Table1_1[[#This Row],[Analyte]],[1]analyte_order!$B:$B,[1]analyte_order!$C:$C)</f>
        <v>30334-69-1</v>
      </c>
      <c r="K9345" s="2">
        <f>_xlfn.XLOOKUP(Table1_1[[#This Row],[CAS_rn]],[1]analyte_order!$C:$C,[1]analyte_order!$E:$E)</f>
        <v>51</v>
      </c>
      <c r="L9345" s="3">
        <v>6.63</v>
      </c>
    </row>
    <row r="9346" spans="1:12" x14ac:dyDescent="0.3">
      <c r="A9346" s="2" t="s">
        <v>376</v>
      </c>
      <c r="B9346" s="1">
        <f>_xlfn.XLOOKUP(Table1_1[[#This Row],[SampleID]],'[2]Prey Items'!$B$2:$B$78,'[2]Prey Items'!$F$2:$F$78)</f>
        <v>44427</v>
      </c>
      <c r="C9346" s="1" t="str">
        <f t="shared" si="146"/>
        <v>21231</v>
      </c>
      <c r="D9346" t="s">
        <v>324</v>
      </c>
      <c r="E9346" t="s">
        <v>325</v>
      </c>
      <c r="F9346" t="s">
        <v>326</v>
      </c>
      <c r="I9346" s="2" t="s">
        <v>51</v>
      </c>
      <c r="J9346" s="2" t="str">
        <f>_xlfn.XLOOKUP(Table1_1[[#This Row],[Analyte]],[1]analyte_order!$B:$B,[1]analyte_order!$C:$C)</f>
        <v>41997-13-1</v>
      </c>
      <c r="K9346" s="2">
        <f>_xlfn.XLOOKUP(Table1_1[[#This Row],[CAS_rn]],[1]analyte_order!$C:$C,[1]analyte_order!$E:$E)</f>
        <v>52</v>
      </c>
      <c r="L9346" s="3">
        <v>93.6</v>
      </c>
    </row>
    <row r="9347" spans="1:12" x14ac:dyDescent="0.3">
      <c r="A9347" s="2" t="s">
        <v>376</v>
      </c>
      <c r="B9347" s="1">
        <f>_xlfn.XLOOKUP(Table1_1[[#This Row],[SampleID]],'[2]Prey Items'!$B$2:$B$78,'[2]Prey Items'!$F$2:$F$78)</f>
        <v>44427</v>
      </c>
      <c r="C9347" s="1" t="str">
        <f t="shared" si="146"/>
        <v>21231</v>
      </c>
      <c r="D9347" t="s">
        <v>324</v>
      </c>
      <c r="E9347" t="s">
        <v>325</v>
      </c>
      <c r="F9347" t="s">
        <v>326</v>
      </c>
      <c r="I9347" s="2" t="s">
        <v>33</v>
      </c>
      <c r="J9347" s="2" t="str">
        <f>_xlfn.XLOOKUP(Table1_1[[#This Row],[Analyte]],[1]analyte_order!$B:$B,[1]analyte_order!$C:$C)</f>
        <v>754-91-6</v>
      </c>
      <c r="K9347" s="2">
        <f>_xlfn.XLOOKUP(Table1_1[[#This Row],[CAS_rn]],[1]analyte_order!$C:$C,[1]analyte_order!$E:$E)</f>
        <v>28</v>
      </c>
      <c r="L9347" s="3">
        <v>9.6300000000000008</v>
      </c>
    </row>
    <row r="9348" spans="1:12" x14ac:dyDescent="0.3">
      <c r="A9348" s="2" t="s">
        <v>376</v>
      </c>
      <c r="B9348" s="1">
        <f>_xlfn.XLOOKUP(Table1_1[[#This Row],[SampleID]],'[2]Prey Items'!$B$2:$B$78,'[2]Prey Items'!$F$2:$F$78)</f>
        <v>44427</v>
      </c>
      <c r="C9348" s="1" t="str">
        <f t="shared" si="146"/>
        <v>21231</v>
      </c>
      <c r="D9348" t="s">
        <v>324</v>
      </c>
      <c r="E9348" t="s">
        <v>325</v>
      </c>
      <c r="F9348" t="s">
        <v>326</v>
      </c>
      <c r="I9348" s="2" t="s">
        <v>35</v>
      </c>
      <c r="J9348" s="2" t="str">
        <f>_xlfn.XLOOKUP(Table1_1[[#This Row],[Analyte]],[1]analyte_order!$B:$B,[1]analyte_order!$C:$C)</f>
        <v>31506-32-8</v>
      </c>
      <c r="K9348" s="2">
        <f>_xlfn.XLOOKUP(Table1_1[[#This Row],[CAS_rn]],[1]analyte_order!$C:$C,[1]analyte_order!$E:$E)</f>
        <v>30</v>
      </c>
      <c r="L9348" s="3">
        <v>4.4900000000000002E-2</v>
      </c>
    </row>
    <row r="9349" spans="1:12" x14ac:dyDescent="0.3">
      <c r="A9349" s="2" t="s">
        <v>376</v>
      </c>
      <c r="B9349" s="1">
        <f>_xlfn.XLOOKUP(Table1_1[[#This Row],[SampleID]],'[2]Prey Items'!$B$2:$B$78,'[2]Prey Items'!$F$2:$F$78)</f>
        <v>44427</v>
      </c>
      <c r="C9349" s="1" t="str">
        <f t="shared" si="146"/>
        <v>21231</v>
      </c>
      <c r="D9349" t="s">
        <v>324</v>
      </c>
      <c r="E9349" t="s">
        <v>325</v>
      </c>
      <c r="F9349" t="s">
        <v>326</v>
      </c>
      <c r="I9349" s="2" t="s">
        <v>36</v>
      </c>
      <c r="J9349" s="2" t="str">
        <f>_xlfn.XLOOKUP(Table1_1[[#This Row],[Analyte]],[1]analyte_order!$B:$B,[1]analyte_order!$C:$C)</f>
        <v>4151-50-2</v>
      </c>
      <c r="K9349" s="2">
        <f>_xlfn.XLOOKUP(Table1_1[[#This Row],[CAS_rn]],[1]analyte_order!$C:$C,[1]analyte_order!$E:$E)</f>
        <v>31</v>
      </c>
      <c r="L9349" s="3">
        <v>4.4900000000000002E-2</v>
      </c>
    </row>
    <row r="9350" spans="1:12" x14ac:dyDescent="0.3">
      <c r="A9350" s="2" t="s">
        <v>376</v>
      </c>
      <c r="B9350" s="1">
        <f>_xlfn.XLOOKUP(Table1_1[[#This Row],[SampleID]],'[2]Prey Items'!$B$2:$B$78,'[2]Prey Items'!$F$2:$F$78)</f>
        <v>44427</v>
      </c>
      <c r="C9350" s="1" t="str">
        <f t="shared" si="146"/>
        <v>21231</v>
      </c>
      <c r="D9350" t="s">
        <v>324</v>
      </c>
      <c r="E9350" t="s">
        <v>325</v>
      </c>
      <c r="F9350" t="s">
        <v>326</v>
      </c>
      <c r="I9350" s="2" t="s">
        <v>34</v>
      </c>
      <c r="J9350" s="2" t="str">
        <f>_xlfn.XLOOKUP(Table1_1[[#This Row],[Analyte]],[1]analyte_order!$B:$B,[1]analyte_order!$C:$C)</f>
        <v>2806-24-8</v>
      </c>
      <c r="K9350" s="2">
        <f>_xlfn.XLOOKUP(Table1_1[[#This Row],[CAS_rn]],[1]analyte_order!$C:$C,[1]analyte_order!$E:$E)</f>
        <v>29</v>
      </c>
      <c r="L9350" s="3">
        <v>4.4900000000000002E-2</v>
      </c>
    </row>
    <row r="9351" spans="1:12" x14ac:dyDescent="0.3">
      <c r="A9351" s="2" t="s">
        <v>376</v>
      </c>
      <c r="B9351" s="1">
        <f>_xlfn.XLOOKUP(Table1_1[[#This Row],[SampleID]],'[2]Prey Items'!$B$2:$B$78,'[2]Prey Items'!$F$2:$F$78)</f>
        <v>44427</v>
      </c>
      <c r="C9351" s="1" t="str">
        <f t="shared" si="146"/>
        <v>21231</v>
      </c>
      <c r="D9351" t="s">
        <v>324</v>
      </c>
      <c r="E9351" t="s">
        <v>325</v>
      </c>
      <c r="F9351" t="s">
        <v>326</v>
      </c>
      <c r="I9351" s="2" t="s">
        <v>31</v>
      </c>
      <c r="J9351" s="2" t="str">
        <f>_xlfn.XLOOKUP(Table1_1[[#This Row],[Analyte]],[1]analyte_order!$B:$B,[1]analyte_order!$C:$C)</f>
        <v>2355-31-9</v>
      </c>
      <c r="K9351" s="2">
        <f>_xlfn.XLOOKUP(Table1_1[[#This Row],[CAS_rn]],[1]analyte_order!$C:$C,[1]analyte_order!$E:$E)</f>
        <v>26</v>
      </c>
      <c r="L9351" s="3">
        <v>4.4900000000000002E-2</v>
      </c>
    </row>
    <row r="9352" spans="1:12" x14ac:dyDescent="0.3">
      <c r="A9352" s="2" t="s">
        <v>376</v>
      </c>
      <c r="B9352" s="1">
        <f>_xlfn.XLOOKUP(Table1_1[[#This Row],[SampleID]],'[2]Prey Items'!$B$2:$B$78,'[2]Prey Items'!$F$2:$F$78)</f>
        <v>44427</v>
      </c>
      <c r="C9352" s="1" t="str">
        <f t="shared" si="146"/>
        <v>21231</v>
      </c>
      <c r="D9352" t="s">
        <v>324</v>
      </c>
      <c r="E9352" t="s">
        <v>325</v>
      </c>
      <c r="F9352" t="s">
        <v>326</v>
      </c>
      <c r="I9352" s="2" t="s">
        <v>32</v>
      </c>
      <c r="J9352" s="2" t="str">
        <f>_xlfn.XLOOKUP(Table1_1[[#This Row],[Analyte]],[1]analyte_order!$B:$B,[1]analyte_order!$C:$C)</f>
        <v>2991-50-6</v>
      </c>
      <c r="K9352" s="2">
        <f>_xlfn.XLOOKUP(Table1_1[[#This Row],[CAS_rn]],[1]analyte_order!$C:$C,[1]analyte_order!$E:$E)</f>
        <v>27</v>
      </c>
      <c r="L9352" s="3">
        <v>4.4900000000000002E-2</v>
      </c>
    </row>
    <row r="9353" spans="1:12" x14ac:dyDescent="0.3">
      <c r="A9353" s="2" t="s">
        <v>376</v>
      </c>
      <c r="B9353" s="1">
        <f>_xlfn.XLOOKUP(Table1_1[[#This Row],[SampleID]],'[2]Prey Items'!$B$2:$B$78,'[2]Prey Items'!$F$2:$F$78)</f>
        <v>44427</v>
      </c>
      <c r="C9353" s="1" t="str">
        <f t="shared" si="146"/>
        <v>21231</v>
      </c>
      <c r="D9353" t="s">
        <v>324</v>
      </c>
      <c r="E9353" t="s">
        <v>325</v>
      </c>
      <c r="F9353" t="s">
        <v>326</v>
      </c>
      <c r="I9353" s="2" t="s">
        <v>28</v>
      </c>
      <c r="J9353" s="2" t="str">
        <f>_xlfn.XLOOKUP(Table1_1[[#This Row],[Analyte]],[1]analyte_order!$B:$B,[1]analyte_order!$C:$C)</f>
        <v>757124-72-4</v>
      </c>
      <c r="K9353" s="2">
        <f>_xlfn.XLOOKUP(Table1_1[[#This Row],[CAS_rn]],[1]analyte_order!$C:$C,[1]analyte_order!$E:$E)</f>
        <v>22</v>
      </c>
      <c r="L9353" s="3">
        <v>0.1125</v>
      </c>
    </row>
    <row r="9354" spans="1:12" x14ac:dyDescent="0.3">
      <c r="A9354" s="2" t="s">
        <v>376</v>
      </c>
      <c r="B9354" s="1">
        <f>_xlfn.XLOOKUP(Table1_1[[#This Row],[SampleID]],'[2]Prey Items'!$B$2:$B$78,'[2]Prey Items'!$F$2:$F$78)</f>
        <v>44427</v>
      </c>
      <c r="C9354" s="1" t="str">
        <f t="shared" si="146"/>
        <v>21231</v>
      </c>
      <c r="D9354" t="s">
        <v>324</v>
      </c>
      <c r="E9354" t="s">
        <v>325</v>
      </c>
      <c r="F9354" t="s">
        <v>326</v>
      </c>
      <c r="I9354" s="2" t="s">
        <v>18</v>
      </c>
      <c r="J9354" s="2" t="str">
        <f>_xlfn.XLOOKUP(Table1_1[[#This Row],[Analyte]],[1]analyte_order!$B:$B,[1]analyte_order!$C:$C)</f>
        <v>27619-97-2</v>
      </c>
      <c r="K9354" s="2">
        <f>_xlfn.XLOOKUP(Table1_1[[#This Row],[CAS_rn]],[1]analyte_order!$C:$C,[1]analyte_order!$E:$E)</f>
        <v>23</v>
      </c>
      <c r="L9354" s="3">
        <v>4.4900000000000002E-2</v>
      </c>
    </row>
    <row r="9355" spans="1:12" x14ac:dyDescent="0.3">
      <c r="A9355" s="2" t="s">
        <v>376</v>
      </c>
      <c r="B9355" s="1">
        <f>_xlfn.XLOOKUP(Table1_1[[#This Row],[SampleID]],'[2]Prey Items'!$B$2:$B$78,'[2]Prey Items'!$F$2:$F$78)</f>
        <v>44427</v>
      </c>
      <c r="C9355" s="1" t="str">
        <f t="shared" si="146"/>
        <v>21231</v>
      </c>
      <c r="D9355" t="s">
        <v>324</v>
      </c>
      <c r="E9355" t="s">
        <v>325</v>
      </c>
      <c r="F9355" t="s">
        <v>326</v>
      </c>
      <c r="I9355" s="2" t="s">
        <v>29</v>
      </c>
      <c r="J9355" s="2" t="str">
        <f>_xlfn.XLOOKUP(Table1_1[[#This Row],[Analyte]],[1]analyte_order!$B:$B,[1]analyte_order!$C:$C)</f>
        <v>39108-34-4</v>
      </c>
      <c r="K9355" s="2">
        <f>_xlfn.XLOOKUP(Table1_1[[#This Row],[CAS_rn]],[1]analyte_order!$C:$C,[1]analyte_order!$E:$E)</f>
        <v>24</v>
      </c>
      <c r="L9355" s="3">
        <v>3.45</v>
      </c>
    </row>
    <row r="9356" spans="1:12" x14ac:dyDescent="0.3">
      <c r="A9356" s="2" t="s">
        <v>376</v>
      </c>
      <c r="B9356" s="1">
        <f>_xlfn.XLOOKUP(Table1_1[[#This Row],[SampleID]],'[2]Prey Items'!$B$2:$B$78,'[2]Prey Items'!$F$2:$F$78)</f>
        <v>44427</v>
      </c>
      <c r="C9356" s="1" t="str">
        <f t="shared" ref="C9356:C9419" si="147">TEXT(B9356,"yy")&amp;TEXT((B9356-DATEVALUE("1/1/"&amp;TEXT(B9356,"yy"))+1),"000")</f>
        <v>21231</v>
      </c>
      <c r="D9356" t="s">
        <v>324</v>
      </c>
      <c r="E9356" t="s">
        <v>325</v>
      </c>
      <c r="F9356" t="s">
        <v>326</v>
      </c>
      <c r="I9356" s="2" t="s">
        <v>30</v>
      </c>
      <c r="J9356" s="2" t="str">
        <f>_xlfn.XLOOKUP(Table1_1[[#This Row],[Analyte]],[1]analyte_order!$B:$B,[1]analyte_order!$C:$C)</f>
        <v>120226-60-0</v>
      </c>
      <c r="K9356" s="2">
        <f>_xlfn.XLOOKUP(Table1_1[[#This Row],[CAS_rn]],[1]analyte_order!$C:$C,[1]analyte_order!$E:$E)</f>
        <v>25</v>
      </c>
      <c r="L9356" s="3">
        <v>1.66</v>
      </c>
    </row>
    <row r="9357" spans="1:12" x14ac:dyDescent="0.3">
      <c r="A9357" s="2" t="s">
        <v>376</v>
      </c>
      <c r="B9357" s="1">
        <f>_xlfn.XLOOKUP(Table1_1[[#This Row],[SampleID]],'[2]Prey Items'!$B$2:$B$78,'[2]Prey Items'!$F$2:$F$78)</f>
        <v>44427</v>
      </c>
      <c r="C9357" s="1" t="str">
        <f t="shared" si="147"/>
        <v>21231</v>
      </c>
      <c r="D9357" t="s">
        <v>324</v>
      </c>
      <c r="E9357" t="s">
        <v>325</v>
      </c>
      <c r="F9357" t="s">
        <v>326</v>
      </c>
      <c r="I9357" s="2" t="s">
        <v>41</v>
      </c>
      <c r="J9357" s="2" t="str">
        <f>_xlfn.XLOOKUP(Table1_1[[#This Row],[Analyte]],[1]analyte_order!$B:$B,[1]analyte_order!$C:$C)</f>
        <v>356-02-5</v>
      </c>
      <c r="K9357" s="2">
        <f>_xlfn.XLOOKUP(Table1_1[[#This Row],[CAS_rn]],[1]analyte_order!$C:$C,[1]analyte_order!$E:$E)</f>
        <v>38</v>
      </c>
      <c r="L9357" s="3">
        <v>0.44900000000000001</v>
      </c>
    </row>
    <row r="9358" spans="1:12" x14ac:dyDescent="0.3">
      <c r="A9358" s="2" t="s">
        <v>376</v>
      </c>
      <c r="B9358" s="1">
        <f>_xlfn.XLOOKUP(Table1_1[[#This Row],[SampleID]],'[2]Prey Items'!$B$2:$B$78,'[2]Prey Items'!$F$2:$F$78)</f>
        <v>44427</v>
      </c>
      <c r="C9358" s="1" t="str">
        <f t="shared" si="147"/>
        <v>21231</v>
      </c>
      <c r="D9358" t="s">
        <v>324</v>
      </c>
      <c r="E9358" t="s">
        <v>325</v>
      </c>
      <c r="F9358" t="s">
        <v>326</v>
      </c>
      <c r="I9358" s="2" t="s">
        <v>42</v>
      </c>
      <c r="J9358" s="2" t="str">
        <f>_xlfn.XLOOKUP(Table1_1[[#This Row],[Analyte]],[1]analyte_order!$B:$B,[1]analyte_order!$C:$C)</f>
        <v>914637-49-3</v>
      </c>
      <c r="K9358" s="2">
        <f>_xlfn.XLOOKUP(Table1_1[[#This Row],[CAS_rn]],[1]analyte_order!$C:$C,[1]analyte_order!$E:$E)</f>
        <v>39</v>
      </c>
      <c r="L9358" s="3">
        <v>0.27400000000000002</v>
      </c>
    </row>
    <row r="9359" spans="1:12" x14ac:dyDescent="0.3">
      <c r="A9359" s="2" t="s">
        <v>376</v>
      </c>
      <c r="B9359" s="1">
        <f>_xlfn.XLOOKUP(Table1_1[[#This Row],[SampleID]],'[2]Prey Items'!$B$2:$B$78,'[2]Prey Items'!$F$2:$F$78)</f>
        <v>44427</v>
      </c>
      <c r="C9359" s="1" t="str">
        <f t="shared" si="147"/>
        <v>21231</v>
      </c>
      <c r="D9359" t="s">
        <v>324</v>
      </c>
      <c r="E9359" t="s">
        <v>325</v>
      </c>
      <c r="F9359" t="s">
        <v>326</v>
      </c>
      <c r="I9359" s="2" t="s">
        <v>43</v>
      </c>
      <c r="J9359" s="2" t="str">
        <f>_xlfn.XLOOKUP(Table1_1[[#This Row],[Analyte]],[1]analyte_order!$B:$B,[1]analyte_order!$C:$C)</f>
        <v>812-70-4</v>
      </c>
      <c r="K9359" s="2">
        <f>_xlfn.XLOOKUP(Table1_1[[#This Row],[CAS_rn]],[1]analyte_order!$C:$C,[1]analyte_order!$E:$E)</f>
        <v>40</v>
      </c>
      <c r="L9359" s="3">
        <v>4.4900000000000002E-2</v>
      </c>
    </row>
    <row r="9360" spans="1:12" x14ac:dyDescent="0.3">
      <c r="A9360" s="2" t="s">
        <v>376</v>
      </c>
      <c r="B9360" s="1">
        <f>_xlfn.XLOOKUP(Table1_1[[#This Row],[SampleID]],'[2]Prey Items'!$B$2:$B$78,'[2]Prey Items'!$F$2:$F$78)</f>
        <v>44427</v>
      </c>
      <c r="C9360" s="1" t="str">
        <f t="shared" si="147"/>
        <v>21231</v>
      </c>
      <c r="D9360" t="s">
        <v>324</v>
      </c>
      <c r="E9360" t="s">
        <v>325</v>
      </c>
      <c r="F9360" t="s">
        <v>326</v>
      </c>
      <c r="I9360" s="2" t="s">
        <v>44</v>
      </c>
      <c r="J9360" s="2" t="str">
        <f>_xlfn.XLOOKUP(Table1_1[[#This Row],[Analyte]],[1]analyte_order!$B:$B,[1]analyte_order!$C:$C)</f>
        <v>53826-12-3</v>
      </c>
      <c r="K9360" s="2">
        <f>_xlfn.XLOOKUP(Table1_1[[#This Row],[CAS_rn]],[1]analyte_order!$C:$C,[1]analyte_order!$E:$E)</f>
        <v>41</v>
      </c>
      <c r="L9360" s="3">
        <v>0.1125</v>
      </c>
    </row>
    <row r="9361" spans="1:12" x14ac:dyDescent="0.3">
      <c r="A9361" s="2" t="s">
        <v>376</v>
      </c>
      <c r="B9361" s="1">
        <f>_xlfn.XLOOKUP(Table1_1[[#This Row],[SampleID]],'[2]Prey Items'!$B$2:$B$78,'[2]Prey Items'!$F$2:$F$78)</f>
        <v>44427</v>
      </c>
      <c r="C9361" s="1" t="str">
        <f t="shared" si="147"/>
        <v>21231</v>
      </c>
      <c r="D9361" t="s">
        <v>324</v>
      </c>
      <c r="E9361" t="s">
        <v>325</v>
      </c>
      <c r="F9361" t="s">
        <v>326</v>
      </c>
      <c r="I9361" s="2" t="s">
        <v>45</v>
      </c>
      <c r="J9361" s="2" t="str">
        <f>_xlfn.XLOOKUP(Table1_1[[#This Row],[Analyte]],[1]analyte_order!$B:$B,[1]analyte_order!$C:$C)</f>
        <v>27854-31-5</v>
      </c>
      <c r="K9361" s="2">
        <f>_xlfn.XLOOKUP(Table1_1[[#This Row],[CAS_rn]],[1]analyte_order!$C:$C,[1]analyte_order!$E:$E)</f>
        <v>42</v>
      </c>
      <c r="L9361" s="3">
        <v>0.1125</v>
      </c>
    </row>
    <row r="9362" spans="1:12" x14ac:dyDescent="0.3">
      <c r="A9362" s="2" t="s">
        <v>376</v>
      </c>
      <c r="B9362" s="1">
        <f>_xlfn.XLOOKUP(Table1_1[[#This Row],[SampleID]],'[2]Prey Items'!$B$2:$B$78,'[2]Prey Items'!$F$2:$F$78)</f>
        <v>44427</v>
      </c>
      <c r="C9362" s="1" t="str">
        <f t="shared" si="147"/>
        <v>21231</v>
      </c>
      <c r="D9362" t="s">
        <v>324</v>
      </c>
      <c r="E9362" t="s">
        <v>325</v>
      </c>
      <c r="F9362" t="s">
        <v>326</v>
      </c>
      <c r="I9362" s="2" t="s">
        <v>46</v>
      </c>
      <c r="J9362" s="2" t="str">
        <f>_xlfn.XLOOKUP(Table1_1[[#This Row],[Analyte]],[1]analyte_order!$B:$B,[1]analyte_order!$C:$C)</f>
        <v>53826-13-4</v>
      </c>
      <c r="K9362" s="2">
        <f>_xlfn.XLOOKUP(Table1_1[[#This Row],[CAS_rn]],[1]analyte_order!$C:$C,[1]analyte_order!$E:$E)</f>
        <v>43</v>
      </c>
      <c r="L9362" s="3">
        <v>0.1125</v>
      </c>
    </row>
    <row r="9363" spans="1:12" x14ac:dyDescent="0.3">
      <c r="A9363" s="2" t="s">
        <v>376</v>
      </c>
      <c r="B9363" s="1">
        <f>_xlfn.XLOOKUP(Table1_1[[#This Row],[SampleID]],'[2]Prey Items'!$B$2:$B$78,'[2]Prey Items'!$F$2:$F$78)</f>
        <v>44427</v>
      </c>
      <c r="C9363" s="1" t="str">
        <f t="shared" si="147"/>
        <v>21231</v>
      </c>
      <c r="D9363" t="s">
        <v>324</v>
      </c>
      <c r="E9363" t="s">
        <v>325</v>
      </c>
      <c r="F9363" t="s">
        <v>326</v>
      </c>
      <c r="I9363" s="2" t="s">
        <v>47</v>
      </c>
      <c r="J9363" s="2" t="str">
        <f>_xlfn.XLOOKUP(Table1_1[[#This Row],[Analyte]],[1]analyte_order!$B:$B,[1]analyte_order!$C:$C)</f>
        <v>161094-75-3</v>
      </c>
      <c r="K9363" s="2">
        <f>_xlfn.XLOOKUP(Table1_1[[#This Row],[CAS_rn]],[1]analyte_order!$C:$C,[1]analyte_order!$E:$E)</f>
        <v>44</v>
      </c>
      <c r="L9363" s="3">
        <v>4.4900000000000002E-2</v>
      </c>
    </row>
    <row r="9364" spans="1:12" x14ac:dyDescent="0.3">
      <c r="A9364" s="2" t="s">
        <v>376</v>
      </c>
      <c r="B9364" s="1">
        <f>_xlfn.XLOOKUP(Table1_1[[#This Row],[SampleID]],'[2]Prey Items'!$B$2:$B$78,'[2]Prey Items'!$F$2:$F$78)</f>
        <v>44427</v>
      </c>
      <c r="C9364" s="1" t="str">
        <f t="shared" si="147"/>
        <v>21231</v>
      </c>
      <c r="D9364" t="s">
        <v>324</v>
      </c>
      <c r="E9364" t="s">
        <v>325</v>
      </c>
      <c r="F9364" t="s">
        <v>326</v>
      </c>
      <c r="I9364" s="2" t="s">
        <v>48</v>
      </c>
      <c r="J9364" s="2" t="str">
        <f>_xlfn.XLOOKUP(Table1_1[[#This Row],[Analyte]],[1]analyte_order!$B:$B,[1]analyte_order!$C:$C)</f>
        <v>70887-84-2</v>
      </c>
      <c r="K9364" s="2">
        <f>_xlfn.XLOOKUP(Table1_1[[#This Row],[CAS_rn]],[1]analyte_order!$C:$C,[1]analyte_order!$E:$E)</f>
        <v>45</v>
      </c>
      <c r="L9364" s="3">
        <v>4.4900000000000002E-2</v>
      </c>
    </row>
    <row r="9365" spans="1:12" x14ac:dyDescent="0.3">
      <c r="A9365" s="2" t="s">
        <v>376</v>
      </c>
      <c r="B9365" s="1">
        <f>_xlfn.XLOOKUP(Table1_1[[#This Row],[SampleID]],'[2]Prey Items'!$B$2:$B$78,'[2]Prey Items'!$F$2:$F$78)</f>
        <v>44427</v>
      </c>
      <c r="C9365" s="1" t="str">
        <f t="shared" si="147"/>
        <v>21231</v>
      </c>
      <c r="D9365" t="s">
        <v>324</v>
      </c>
      <c r="E9365" t="s">
        <v>325</v>
      </c>
      <c r="F9365" t="s">
        <v>326</v>
      </c>
      <c r="I9365" s="2" t="s">
        <v>38</v>
      </c>
      <c r="J9365" s="2" t="str">
        <f>_xlfn.XLOOKUP(Table1_1[[#This Row],[Analyte]],[1]analyte_order!$B:$B,[1]analyte_order!$C:$C)</f>
        <v>919005-14-4</v>
      </c>
      <c r="K9365" s="2">
        <f>_xlfn.XLOOKUP(Table1_1[[#This Row],[CAS_rn]],[1]analyte_order!$C:$C,[1]analyte_order!$E:$E)</f>
        <v>35</v>
      </c>
      <c r="L9365" s="3">
        <v>4.4900000000000002E-2</v>
      </c>
    </row>
    <row r="9366" spans="1:12" x14ac:dyDescent="0.3">
      <c r="A9366" s="2" t="s">
        <v>376</v>
      </c>
      <c r="B9366" s="1">
        <f>_xlfn.XLOOKUP(Table1_1[[#This Row],[SampleID]],'[2]Prey Items'!$B$2:$B$78,'[2]Prey Items'!$F$2:$F$78)</f>
        <v>44427</v>
      </c>
      <c r="C9366" s="1" t="str">
        <f t="shared" si="147"/>
        <v>21231</v>
      </c>
      <c r="D9366" t="s">
        <v>324</v>
      </c>
      <c r="E9366" t="s">
        <v>325</v>
      </c>
      <c r="F9366" t="s">
        <v>326</v>
      </c>
      <c r="I9366" s="2" t="s">
        <v>39</v>
      </c>
      <c r="J9366" s="2" t="str">
        <f>_xlfn.XLOOKUP(Table1_1[[#This Row],[Analyte]],[1]analyte_order!$B:$B,[1]analyte_order!$C:$C)</f>
        <v>756426-58-1</v>
      </c>
      <c r="K9366" s="2">
        <f>_xlfn.XLOOKUP(Table1_1[[#This Row],[CAS_rn]],[1]analyte_order!$C:$C,[1]analyte_order!$E:$E)</f>
        <v>36</v>
      </c>
      <c r="L9366" s="3">
        <v>4.4900000000000002E-2</v>
      </c>
    </row>
    <row r="9367" spans="1:12" x14ac:dyDescent="0.3">
      <c r="A9367" s="2" t="s">
        <v>376</v>
      </c>
      <c r="B9367" s="1">
        <f>_xlfn.XLOOKUP(Table1_1[[#This Row],[SampleID]],'[2]Prey Items'!$B$2:$B$78,'[2]Prey Items'!$F$2:$F$78)</f>
        <v>44427</v>
      </c>
      <c r="C9367" s="1" t="str">
        <f t="shared" si="147"/>
        <v>21231</v>
      </c>
      <c r="D9367" t="s">
        <v>324</v>
      </c>
      <c r="E9367" t="s">
        <v>325</v>
      </c>
      <c r="F9367" t="s">
        <v>326</v>
      </c>
      <c r="I9367" s="2" t="s">
        <v>389</v>
      </c>
      <c r="J9367" s="2" t="str">
        <f>_xlfn.XLOOKUP(Table1_1[[#This Row],[Analyte]],[1]analyte_order!$B:$B,[1]analyte_order!$C:$C)</f>
        <v>763051-92-9</v>
      </c>
      <c r="K9367" s="2">
        <f>_xlfn.XLOOKUP(Table1_1[[#This Row],[CAS_rn]],[1]analyte_order!$C:$C,[1]analyte_order!$E:$E)</f>
        <v>37</v>
      </c>
      <c r="L9367" s="3">
        <v>4.4900000000000002E-2</v>
      </c>
    </row>
    <row r="9368" spans="1:12" x14ac:dyDescent="0.3">
      <c r="A9368" s="2" t="s">
        <v>376</v>
      </c>
      <c r="B9368" s="1">
        <f>_xlfn.XLOOKUP(Table1_1[[#This Row],[SampleID]],'[2]Prey Items'!$B$2:$B$78,'[2]Prey Items'!$F$2:$F$78)</f>
        <v>44427</v>
      </c>
      <c r="C9368" s="1" t="str">
        <f t="shared" si="147"/>
        <v>21231</v>
      </c>
      <c r="D9368" t="s">
        <v>324</v>
      </c>
      <c r="E9368" t="s">
        <v>325</v>
      </c>
      <c r="F9368" t="s">
        <v>326</v>
      </c>
      <c r="I9368" s="2" t="s">
        <v>37</v>
      </c>
      <c r="J9368" s="2" t="str">
        <f>_xlfn.XLOOKUP(Table1_1[[#This Row],[Analyte]],[1]analyte_order!$B:$B,[1]analyte_order!$C:$C)</f>
        <v>13252-13-6</v>
      </c>
      <c r="K9368" s="2">
        <f>_xlfn.XLOOKUP(Table1_1[[#This Row],[CAS_rn]],[1]analyte_order!$C:$C,[1]analyte_order!$E:$E)</f>
        <v>34</v>
      </c>
      <c r="L9368" s="3">
        <v>4.4900000000000002E-2</v>
      </c>
    </row>
    <row r="9369" spans="1:12" x14ac:dyDescent="0.3">
      <c r="A9369" s="2" t="s">
        <v>376</v>
      </c>
      <c r="B9369" s="1">
        <f>_xlfn.XLOOKUP(Table1_1[[#This Row],[SampleID]],'[2]Prey Items'!$B$2:$B$78,'[2]Prey Items'!$F$2:$F$78)</f>
        <v>44427</v>
      </c>
      <c r="C9369" s="1" t="str">
        <f t="shared" si="147"/>
        <v>21231</v>
      </c>
      <c r="D9369" t="s">
        <v>324</v>
      </c>
      <c r="E9369" t="s">
        <v>325</v>
      </c>
      <c r="F9369" t="s">
        <v>326</v>
      </c>
      <c r="I9369" s="2" t="s">
        <v>49</v>
      </c>
      <c r="J9369" s="2" t="str">
        <f>_xlfn.XLOOKUP(Table1_1[[#This Row],[Analyte]],[1]analyte_order!$B:$B,[1]analyte_order!$C:$C)</f>
        <v>57677-95-9</v>
      </c>
      <c r="K9369" s="2">
        <f>_xlfn.XLOOKUP(Table1_1[[#This Row],[CAS_rn]],[1]analyte_order!$C:$C,[1]analyte_order!$E:$E)</f>
        <v>46</v>
      </c>
      <c r="L9369" s="3">
        <v>0.1125</v>
      </c>
    </row>
    <row r="9370" spans="1:12" x14ac:dyDescent="0.3">
      <c r="A9370" s="2" t="s">
        <v>376</v>
      </c>
      <c r="B9370" s="1">
        <f>_xlfn.XLOOKUP(Table1_1[[#This Row],[SampleID]],'[2]Prey Items'!$B$2:$B$78,'[2]Prey Items'!$F$2:$F$78)</f>
        <v>44427</v>
      </c>
      <c r="C9370" s="1" t="str">
        <f t="shared" si="147"/>
        <v>21231</v>
      </c>
      <c r="D9370" t="s">
        <v>324</v>
      </c>
      <c r="E9370" t="s">
        <v>325</v>
      </c>
      <c r="F9370" t="s">
        <v>326</v>
      </c>
      <c r="I9370" s="2" t="s">
        <v>55</v>
      </c>
      <c r="J9370" s="2" t="str">
        <f>_xlfn.XLOOKUP(Table1_1[[#This Row],[Analyte]],[1]analyte_order!$B:$B,[1]analyte_order!$C:$C)</f>
        <v>678-41-1</v>
      </c>
      <c r="K9370" s="2">
        <f>_xlfn.XLOOKUP(Table1_1[[#This Row],[CAS_rn]],[1]analyte_order!$C:$C,[1]analyte_order!$E:$E)</f>
        <v>56</v>
      </c>
      <c r="L9370" s="3">
        <v>0.09</v>
      </c>
    </row>
    <row r="9371" spans="1:12" x14ac:dyDescent="0.3">
      <c r="A9371" s="2" t="s">
        <v>376</v>
      </c>
      <c r="B9371" s="1">
        <f>_xlfn.XLOOKUP(Table1_1[[#This Row],[SampleID]],'[2]Prey Items'!$B$2:$B$78,'[2]Prey Items'!$F$2:$F$78)</f>
        <v>44427</v>
      </c>
      <c r="C9371" s="1" t="str">
        <f t="shared" si="147"/>
        <v>21231</v>
      </c>
      <c r="D9371" t="s">
        <v>324</v>
      </c>
      <c r="E9371" t="s">
        <v>325</v>
      </c>
      <c r="F9371" t="s">
        <v>326</v>
      </c>
      <c r="I9371" s="2" t="s">
        <v>56</v>
      </c>
      <c r="J9371" s="2" t="str">
        <f>_xlfn.XLOOKUP(Table1_1[[#This Row],[Analyte]],[1]analyte_order!$B:$B,[1]analyte_order!$C:$C)</f>
        <v>2965-52-8</v>
      </c>
      <c r="K9371" s="2">
        <f>_xlfn.XLOOKUP(Table1_1[[#This Row],[CAS_rn]],[1]analyte_order!$C:$C,[1]analyte_order!$E:$E)</f>
        <v>57</v>
      </c>
      <c r="L9371" s="3">
        <v>0.09</v>
      </c>
    </row>
    <row r="9372" spans="1:12" x14ac:dyDescent="0.3">
      <c r="A9372" s="2" t="s">
        <v>377</v>
      </c>
      <c r="B9372" s="1">
        <f>_xlfn.XLOOKUP(Table1_1[[#This Row],[SampleID]],'[2]Prey Items'!$B$2:$B$78,'[2]Prey Items'!$F$2:$F$78)</f>
        <v>44427</v>
      </c>
      <c r="C9372" s="1" t="str">
        <f t="shared" si="147"/>
        <v>21231</v>
      </c>
      <c r="D9372" t="s">
        <v>324</v>
      </c>
      <c r="E9372" t="s">
        <v>325</v>
      </c>
      <c r="F9372" t="s">
        <v>326</v>
      </c>
      <c r="I9372" s="2" t="s">
        <v>7</v>
      </c>
      <c r="J9372" s="2" t="str">
        <f>_xlfn.XLOOKUP(Table1_1[[#This Row],[Analyte]],[1]analyte_order!$B:$B,[1]analyte_order!$C:$C)</f>
        <v>375-22-4</v>
      </c>
      <c r="K9372" s="2">
        <f>_xlfn.XLOOKUP(Table1_1[[#This Row],[CAS_rn]],[1]analyte_order!$C:$C,[1]analyte_order!$E:$E)</f>
        <v>1</v>
      </c>
      <c r="L9372" s="3">
        <v>0.09</v>
      </c>
    </row>
    <row r="9373" spans="1:12" x14ac:dyDescent="0.3">
      <c r="A9373" s="2" t="s">
        <v>377</v>
      </c>
      <c r="B9373" s="1">
        <f>_xlfn.XLOOKUP(Table1_1[[#This Row],[SampleID]],'[2]Prey Items'!$B$2:$B$78,'[2]Prey Items'!$F$2:$F$78)</f>
        <v>44427</v>
      </c>
      <c r="C9373" s="1" t="str">
        <f t="shared" si="147"/>
        <v>21231</v>
      </c>
      <c r="D9373" t="s">
        <v>324</v>
      </c>
      <c r="E9373" t="s">
        <v>325</v>
      </c>
      <c r="F9373" t="s">
        <v>326</v>
      </c>
      <c r="I9373" s="2" t="s">
        <v>8</v>
      </c>
      <c r="J9373" s="2" t="str">
        <f>_xlfn.XLOOKUP(Table1_1[[#This Row],[Analyte]],[1]analyte_order!$B:$B,[1]analyte_order!$C:$C)</f>
        <v>2706-90-3</v>
      </c>
      <c r="K9373" s="2">
        <f>_xlfn.XLOOKUP(Table1_1[[#This Row],[CAS_rn]],[1]analyte_order!$C:$C,[1]analyte_order!$E:$E)</f>
        <v>2</v>
      </c>
      <c r="L9373" s="3">
        <v>4.4949999999999997E-2</v>
      </c>
    </row>
    <row r="9374" spans="1:12" x14ac:dyDescent="0.3">
      <c r="A9374" s="2" t="s">
        <v>377</v>
      </c>
      <c r="B9374" s="1">
        <f>_xlfn.XLOOKUP(Table1_1[[#This Row],[SampleID]],'[2]Prey Items'!$B$2:$B$78,'[2]Prey Items'!$F$2:$F$78)</f>
        <v>44427</v>
      </c>
      <c r="C9374" s="1" t="str">
        <f t="shared" si="147"/>
        <v>21231</v>
      </c>
      <c r="D9374" t="s">
        <v>324</v>
      </c>
      <c r="E9374" t="s">
        <v>325</v>
      </c>
      <c r="F9374" t="s">
        <v>326</v>
      </c>
      <c r="I9374" s="2" t="s">
        <v>9</v>
      </c>
      <c r="J9374" s="2" t="str">
        <f>_xlfn.XLOOKUP(Table1_1[[#This Row],[Analyte]],[1]analyte_order!$B:$B,[1]analyte_order!$C:$C)</f>
        <v>307-24-4</v>
      </c>
      <c r="K9374" s="2">
        <f>_xlfn.XLOOKUP(Table1_1[[#This Row],[CAS_rn]],[1]analyte_order!$C:$C,[1]analyte_order!$E:$E)</f>
        <v>3</v>
      </c>
      <c r="L9374" s="3">
        <v>4.4949999999999997E-2</v>
      </c>
    </row>
    <row r="9375" spans="1:12" x14ac:dyDescent="0.3">
      <c r="A9375" s="2" t="s">
        <v>377</v>
      </c>
      <c r="B9375" s="1">
        <f>_xlfn.XLOOKUP(Table1_1[[#This Row],[SampleID]],'[2]Prey Items'!$B$2:$B$78,'[2]Prey Items'!$F$2:$F$78)</f>
        <v>44427</v>
      </c>
      <c r="C9375" s="1" t="str">
        <f t="shared" si="147"/>
        <v>21231</v>
      </c>
      <c r="D9375" t="s">
        <v>324</v>
      </c>
      <c r="E9375" t="s">
        <v>325</v>
      </c>
      <c r="F9375" t="s">
        <v>326</v>
      </c>
      <c r="I9375" s="2" t="s">
        <v>10</v>
      </c>
      <c r="J9375" s="2" t="str">
        <f>_xlfn.XLOOKUP(Table1_1[[#This Row],[Analyte]],[1]analyte_order!$B:$B,[1]analyte_order!$C:$C)</f>
        <v>375-85-9</v>
      </c>
      <c r="K9375" s="2">
        <f>_xlfn.XLOOKUP(Table1_1[[#This Row],[CAS_rn]],[1]analyte_order!$C:$C,[1]analyte_order!$E:$E)</f>
        <v>4</v>
      </c>
      <c r="L9375" s="3">
        <v>4.4949999999999997E-2</v>
      </c>
    </row>
    <row r="9376" spans="1:12" x14ac:dyDescent="0.3">
      <c r="A9376" s="2" t="s">
        <v>377</v>
      </c>
      <c r="B9376" s="1">
        <f>_xlfn.XLOOKUP(Table1_1[[#This Row],[SampleID]],'[2]Prey Items'!$B$2:$B$78,'[2]Prey Items'!$F$2:$F$78)</f>
        <v>44427</v>
      </c>
      <c r="C9376" s="1" t="str">
        <f t="shared" si="147"/>
        <v>21231</v>
      </c>
      <c r="D9376" t="s">
        <v>324</v>
      </c>
      <c r="E9376" t="s">
        <v>325</v>
      </c>
      <c r="F9376" t="s">
        <v>326</v>
      </c>
      <c r="I9376" s="2" t="s">
        <v>11</v>
      </c>
      <c r="J9376" s="2" t="str">
        <f>_xlfn.XLOOKUP(Table1_1[[#This Row],[Analyte]],[1]analyte_order!$B:$B,[1]analyte_order!$C:$C)</f>
        <v>335-67-1</v>
      </c>
      <c r="K9376" s="2">
        <f>_xlfn.XLOOKUP(Table1_1[[#This Row],[CAS_rn]],[1]analyte_order!$C:$C,[1]analyte_order!$E:$E)</f>
        <v>5</v>
      </c>
      <c r="L9376" s="3">
        <v>0.09</v>
      </c>
    </row>
    <row r="9377" spans="1:12" x14ac:dyDescent="0.3">
      <c r="A9377" s="2" t="s">
        <v>377</v>
      </c>
      <c r="B9377" s="1">
        <f>_xlfn.XLOOKUP(Table1_1[[#This Row],[SampleID]],'[2]Prey Items'!$B$2:$B$78,'[2]Prey Items'!$F$2:$F$78)</f>
        <v>44427</v>
      </c>
      <c r="C9377" s="1" t="str">
        <f t="shared" si="147"/>
        <v>21231</v>
      </c>
      <c r="D9377" t="s">
        <v>324</v>
      </c>
      <c r="E9377" t="s">
        <v>325</v>
      </c>
      <c r="F9377" t="s">
        <v>326</v>
      </c>
      <c r="I9377" s="2" t="s">
        <v>12</v>
      </c>
      <c r="J9377" s="2" t="str">
        <f>_xlfn.XLOOKUP(Table1_1[[#This Row],[Analyte]],[1]analyte_order!$B:$B,[1]analyte_order!$C:$C)</f>
        <v>375-95-1</v>
      </c>
      <c r="K9377" s="2">
        <f>_xlfn.XLOOKUP(Table1_1[[#This Row],[CAS_rn]],[1]analyte_order!$C:$C,[1]analyte_order!$E:$E)</f>
        <v>6</v>
      </c>
      <c r="L9377" s="3">
        <v>0.28000000000000003</v>
      </c>
    </row>
    <row r="9378" spans="1:12" x14ac:dyDescent="0.3">
      <c r="A9378" s="2" t="s">
        <v>377</v>
      </c>
      <c r="B9378" s="1">
        <f>_xlfn.XLOOKUP(Table1_1[[#This Row],[SampleID]],'[2]Prey Items'!$B$2:$B$78,'[2]Prey Items'!$F$2:$F$78)</f>
        <v>44427</v>
      </c>
      <c r="C9378" s="1" t="str">
        <f t="shared" si="147"/>
        <v>21231</v>
      </c>
      <c r="D9378" t="s">
        <v>324</v>
      </c>
      <c r="E9378" t="s">
        <v>325</v>
      </c>
      <c r="F9378" t="s">
        <v>326</v>
      </c>
      <c r="I9378" s="2" t="s">
        <v>19</v>
      </c>
      <c r="J9378" s="2" t="str">
        <f>_xlfn.XLOOKUP(Table1_1[[#This Row],[Analyte]],[1]analyte_order!$B:$B,[1]analyte_order!$C:$C)</f>
        <v>335-76-2</v>
      </c>
      <c r="K9378" s="2">
        <f>_xlfn.XLOOKUP(Table1_1[[#This Row],[CAS_rn]],[1]analyte_order!$C:$C,[1]analyte_order!$E:$E)</f>
        <v>7</v>
      </c>
      <c r="L9378" s="3">
        <v>1.04</v>
      </c>
    </row>
    <row r="9379" spans="1:12" x14ac:dyDescent="0.3">
      <c r="A9379" s="2" t="s">
        <v>377</v>
      </c>
      <c r="B9379" s="1">
        <f>_xlfn.XLOOKUP(Table1_1[[#This Row],[SampleID]],'[2]Prey Items'!$B$2:$B$78,'[2]Prey Items'!$F$2:$F$78)</f>
        <v>44427</v>
      </c>
      <c r="C9379" s="1" t="str">
        <f t="shared" si="147"/>
        <v>21231</v>
      </c>
      <c r="D9379" t="s">
        <v>324</v>
      </c>
      <c r="E9379" t="s">
        <v>325</v>
      </c>
      <c r="F9379" t="s">
        <v>326</v>
      </c>
      <c r="I9379" s="2" t="s">
        <v>20</v>
      </c>
      <c r="J9379" s="2" t="str">
        <f>_xlfn.XLOOKUP(Table1_1[[#This Row],[Analyte]],[1]analyte_order!$B:$B,[1]analyte_order!$C:$C)</f>
        <v>2058-94-8</v>
      </c>
      <c r="K9379" s="2">
        <f>_xlfn.XLOOKUP(Table1_1[[#This Row],[CAS_rn]],[1]analyte_order!$C:$C,[1]analyte_order!$E:$E)</f>
        <v>8</v>
      </c>
      <c r="L9379" s="3">
        <v>6.44</v>
      </c>
    </row>
    <row r="9380" spans="1:12" x14ac:dyDescent="0.3">
      <c r="A9380" s="2" t="s">
        <v>377</v>
      </c>
      <c r="B9380" s="1">
        <f>_xlfn.XLOOKUP(Table1_1[[#This Row],[SampleID]],'[2]Prey Items'!$B$2:$B$78,'[2]Prey Items'!$F$2:$F$78)</f>
        <v>44427</v>
      </c>
      <c r="C9380" s="1" t="str">
        <f t="shared" si="147"/>
        <v>21231</v>
      </c>
      <c r="D9380" t="s">
        <v>324</v>
      </c>
      <c r="E9380" t="s">
        <v>325</v>
      </c>
      <c r="F9380" t="s">
        <v>326</v>
      </c>
      <c r="I9380" s="2" t="s">
        <v>21</v>
      </c>
      <c r="J9380" s="2" t="str">
        <f>_xlfn.XLOOKUP(Table1_1[[#This Row],[Analyte]],[1]analyte_order!$B:$B,[1]analyte_order!$C:$C)</f>
        <v>307-55-1</v>
      </c>
      <c r="K9380" s="2">
        <f>_xlfn.XLOOKUP(Table1_1[[#This Row],[CAS_rn]],[1]analyte_order!$C:$C,[1]analyte_order!$E:$E)</f>
        <v>9</v>
      </c>
      <c r="L9380" s="3">
        <v>9.15</v>
      </c>
    </row>
    <row r="9381" spans="1:12" x14ac:dyDescent="0.3">
      <c r="A9381" s="2" t="s">
        <v>377</v>
      </c>
      <c r="B9381" s="1">
        <f>_xlfn.XLOOKUP(Table1_1[[#This Row],[SampleID]],'[2]Prey Items'!$B$2:$B$78,'[2]Prey Items'!$F$2:$F$78)</f>
        <v>44427</v>
      </c>
      <c r="C9381" s="1" t="str">
        <f t="shared" si="147"/>
        <v>21231</v>
      </c>
      <c r="D9381" t="s">
        <v>324</v>
      </c>
      <c r="E9381" t="s">
        <v>325</v>
      </c>
      <c r="F9381" t="s">
        <v>326</v>
      </c>
      <c r="I9381" s="2" t="s">
        <v>22</v>
      </c>
      <c r="J9381" s="2" t="str">
        <f>_xlfn.XLOOKUP(Table1_1[[#This Row],[Analyte]],[1]analyte_order!$B:$B,[1]analyte_order!$C:$C)</f>
        <v>72629-94-8</v>
      </c>
      <c r="K9381" s="2">
        <f>_xlfn.XLOOKUP(Table1_1[[#This Row],[CAS_rn]],[1]analyte_order!$C:$C,[1]analyte_order!$E:$E)</f>
        <v>10</v>
      </c>
      <c r="L9381" s="3">
        <v>3.15</v>
      </c>
    </row>
    <row r="9382" spans="1:12" x14ac:dyDescent="0.3">
      <c r="A9382" s="2" t="s">
        <v>377</v>
      </c>
      <c r="B9382" s="1">
        <f>_xlfn.XLOOKUP(Table1_1[[#This Row],[SampleID]],'[2]Prey Items'!$B$2:$B$78,'[2]Prey Items'!$F$2:$F$78)</f>
        <v>44427</v>
      </c>
      <c r="C9382" s="1" t="str">
        <f t="shared" si="147"/>
        <v>21231</v>
      </c>
      <c r="D9382" t="s">
        <v>324</v>
      </c>
      <c r="E9382" t="s">
        <v>325</v>
      </c>
      <c r="F9382" t="s">
        <v>326</v>
      </c>
      <c r="I9382" s="2" t="s">
        <v>23</v>
      </c>
      <c r="J9382" s="2" t="str">
        <f>_xlfn.XLOOKUP(Table1_1[[#This Row],[Analyte]],[1]analyte_order!$B:$B,[1]analyte_order!$C:$C)</f>
        <v>376-06-7</v>
      </c>
      <c r="K9382" s="2">
        <f>_xlfn.XLOOKUP(Table1_1[[#This Row],[CAS_rn]],[1]analyte_order!$C:$C,[1]analyte_order!$E:$E)</f>
        <v>11</v>
      </c>
      <c r="L9382" s="3">
        <v>6.08</v>
      </c>
    </row>
    <row r="9383" spans="1:12" x14ac:dyDescent="0.3">
      <c r="A9383" s="2" t="s">
        <v>377</v>
      </c>
      <c r="B9383" s="1">
        <f>_xlfn.XLOOKUP(Table1_1[[#This Row],[SampleID]],'[2]Prey Items'!$B$2:$B$78,'[2]Prey Items'!$F$2:$F$78)</f>
        <v>44427</v>
      </c>
      <c r="C9383" s="1" t="str">
        <f t="shared" si="147"/>
        <v>21231</v>
      </c>
      <c r="D9383" t="s">
        <v>324</v>
      </c>
      <c r="E9383" t="s">
        <v>325</v>
      </c>
      <c r="F9383" t="s">
        <v>326</v>
      </c>
      <c r="I9383" s="2" t="s">
        <v>24</v>
      </c>
      <c r="J9383" s="2" t="str">
        <f>_xlfn.XLOOKUP(Table1_1[[#This Row],[Analyte]],[1]analyte_order!$B:$B,[1]analyte_order!$C:$C)</f>
        <v>67905-19-5</v>
      </c>
      <c r="K9383" s="2">
        <f>_xlfn.XLOOKUP(Table1_1[[#This Row],[CAS_rn]],[1]analyte_order!$C:$C,[1]analyte_order!$E:$E)</f>
        <v>12</v>
      </c>
      <c r="L9383" s="3">
        <v>4.4949999999999997E-2</v>
      </c>
    </row>
    <row r="9384" spans="1:12" x14ac:dyDescent="0.3">
      <c r="A9384" s="2" t="s">
        <v>377</v>
      </c>
      <c r="B9384" s="1">
        <f>_xlfn.XLOOKUP(Table1_1[[#This Row],[SampleID]],'[2]Prey Items'!$B$2:$B$78,'[2]Prey Items'!$F$2:$F$78)</f>
        <v>44427</v>
      </c>
      <c r="C9384" s="1" t="str">
        <f t="shared" si="147"/>
        <v>21231</v>
      </c>
      <c r="D9384" t="s">
        <v>324</v>
      </c>
      <c r="E9384" t="s">
        <v>325</v>
      </c>
      <c r="F9384" t="s">
        <v>326</v>
      </c>
      <c r="I9384" s="2" t="s">
        <v>52</v>
      </c>
      <c r="J9384" s="2" t="str">
        <f>_xlfn.XLOOKUP(Table1_1[[#This Row],[Analyte]],[1]analyte_order!$B:$B,[1]analyte_order!$C:$C)</f>
        <v>423-41-6</v>
      </c>
      <c r="K9384" s="2">
        <f>_xlfn.XLOOKUP(Table1_1[[#This Row],[CAS_rn]],[1]analyte_order!$C:$C,[1]analyte_order!$E:$E)</f>
        <v>53</v>
      </c>
      <c r="L9384" s="3">
        <v>0.1125</v>
      </c>
    </row>
    <row r="9385" spans="1:12" x14ac:dyDescent="0.3">
      <c r="A9385" s="2" t="s">
        <v>377</v>
      </c>
      <c r="B9385" s="1">
        <f>_xlfn.XLOOKUP(Table1_1[[#This Row],[SampleID]],'[2]Prey Items'!$B$2:$B$78,'[2]Prey Items'!$F$2:$F$78)</f>
        <v>44427</v>
      </c>
      <c r="C9385" s="1" t="str">
        <f t="shared" si="147"/>
        <v>21231</v>
      </c>
      <c r="D9385" t="s">
        <v>324</v>
      </c>
      <c r="E9385" t="s">
        <v>325</v>
      </c>
      <c r="F9385" t="s">
        <v>326</v>
      </c>
      <c r="I9385" s="2" t="s">
        <v>13</v>
      </c>
      <c r="J9385" s="2" t="str">
        <f>_xlfn.XLOOKUP(Table1_1[[#This Row],[Analyte]],[1]analyte_order!$B:$B,[1]analyte_order!$C:$C)</f>
        <v>375-73-5</v>
      </c>
      <c r="K9385" s="2">
        <f>_xlfn.XLOOKUP(Table1_1[[#This Row],[CAS_rn]],[1]analyte_order!$C:$C,[1]analyte_order!$E:$E)</f>
        <v>14</v>
      </c>
      <c r="L9385" s="3">
        <v>4.4949999999999997E-2</v>
      </c>
    </row>
    <row r="9386" spans="1:12" x14ac:dyDescent="0.3">
      <c r="A9386" s="2" t="s">
        <v>377</v>
      </c>
      <c r="B9386" s="1">
        <f>_xlfn.XLOOKUP(Table1_1[[#This Row],[SampleID]],'[2]Prey Items'!$B$2:$B$78,'[2]Prey Items'!$F$2:$F$78)</f>
        <v>44427</v>
      </c>
      <c r="C9386" s="1" t="str">
        <f t="shared" si="147"/>
        <v>21231</v>
      </c>
      <c r="D9386" t="s">
        <v>324</v>
      </c>
      <c r="E9386" t="s">
        <v>325</v>
      </c>
      <c r="F9386" t="s">
        <v>326</v>
      </c>
      <c r="I9386" s="2" t="s">
        <v>14</v>
      </c>
      <c r="J9386" s="2" t="str">
        <f>_xlfn.XLOOKUP(Table1_1[[#This Row],[Analyte]],[1]analyte_order!$B:$B,[1]analyte_order!$C:$C)</f>
        <v>2706-91-4</v>
      </c>
      <c r="K9386" s="2">
        <f>_xlfn.XLOOKUP(Table1_1[[#This Row],[CAS_rn]],[1]analyte_order!$C:$C,[1]analyte_order!$E:$E)</f>
        <v>15</v>
      </c>
      <c r="L9386" s="3">
        <v>0.22450000000000001</v>
      </c>
    </row>
    <row r="9387" spans="1:12" x14ac:dyDescent="0.3">
      <c r="A9387" s="2" t="s">
        <v>377</v>
      </c>
      <c r="B9387" s="1">
        <f>_xlfn.XLOOKUP(Table1_1[[#This Row],[SampleID]],'[2]Prey Items'!$B$2:$B$78,'[2]Prey Items'!$F$2:$F$78)</f>
        <v>44427</v>
      </c>
      <c r="C9387" s="1" t="str">
        <f t="shared" si="147"/>
        <v>21231</v>
      </c>
      <c r="D9387" t="s">
        <v>324</v>
      </c>
      <c r="E9387" t="s">
        <v>325</v>
      </c>
      <c r="F9387" t="s">
        <v>326</v>
      </c>
      <c r="I9387" s="2" t="s">
        <v>15</v>
      </c>
      <c r="J9387" s="2" t="str">
        <f>_xlfn.XLOOKUP(Table1_1[[#This Row],[Analyte]],[1]analyte_order!$B:$B,[1]analyte_order!$C:$C)</f>
        <v>355-46-4</v>
      </c>
      <c r="K9387" s="2">
        <f>_xlfn.XLOOKUP(Table1_1[[#This Row],[CAS_rn]],[1]analyte_order!$C:$C,[1]analyte_order!$E:$E)</f>
        <v>16</v>
      </c>
      <c r="L9387" s="3">
        <v>15</v>
      </c>
    </row>
    <row r="9388" spans="1:12" x14ac:dyDescent="0.3">
      <c r="A9388" s="2" t="s">
        <v>377</v>
      </c>
      <c r="B9388" s="1">
        <f>_xlfn.XLOOKUP(Table1_1[[#This Row],[SampleID]],'[2]Prey Items'!$B$2:$B$78,'[2]Prey Items'!$F$2:$F$78)</f>
        <v>44427</v>
      </c>
      <c r="C9388" s="1" t="str">
        <f t="shared" si="147"/>
        <v>21231</v>
      </c>
      <c r="D9388" t="s">
        <v>324</v>
      </c>
      <c r="E9388" t="s">
        <v>325</v>
      </c>
      <c r="F9388" t="s">
        <v>326</v>
      </c>
      <c r="I9388" s="2" t="s">
        <v>16</v>
      </c>
      <c r="J9388" s="2" t="str">
        <f>_xlfn.XLOOKUP(Table1_1[[#This Row],[Analyte]],[1]analyte_order!$B:$B,[1]analyte_order!$C:$C)</f>
        <v>375-92-8</v>
      </c>
      <c r="K9388" s="2">
        <f>_xlfn.XLOOKUP(Table1_1[[#This Row],[CAS_rn]],[1]analyte_order!$C:$C,[1]analyte_order!$E:$E)</f>
        <v>17</v>
      </c>
      <c r="L9388" s="3">
        <v>5.56</v>
      </c>
    </row>
    <row r="9389" spans="1:12" x14ac:dyDescent="0.3">
      <c r="A9389" s="2" t="s">
        <v>377</v>
      </c>
      <c r="B9389" s="1">
        <f>_xlfn.XLOOKUP(Table1_1[[#This Row],[SampleID]],'[2]Prey Items'!$B$2:$B$78,'[2]Prey Items'!$F$2:$F$78)</f>
        <v>44427</v>
      </c>
      <c r="C9389" s="1" t="str">
        <f t="shared" si="147"/>
        <v>21231</v>
      </c>
      <c r="D9389" t="s">
        <v>324</v>
      </c>
      <c r="E9389" t="s">
        <v>325</v>
      </c>
      <c r="F9389" t="s">
        <v>326</v>
      </c>
      <c r="I9389" s="2" t="s">
        <v>17</v>
      </c>
      <c r="J9389" s="2" t="str">
        <f>_xlfn.XLOOKUP(Table1_1[[#This Row],[Analyte]],[1]analyte_order!$B:$B,[1]analyte_order!$C:$C)</f>
        <v>1763-23-1</v>
      </c>
      <c r="K9389" s="2">
        <f>_xlfn.XLOOKUP(Table1_1[[#This Row],[CAS_rn]],[1]analyte_order!$C:$C,[1]analyte_order!$E:$E)</f>
        <v>18</v>
      </c>
      <c r="L9389" s="3">
        <v>1150</v>
      </c>
    </row>
    <row r="9390" spans="1:12" x14ac:dyDescent="0.3">
      <c r="A9390" s="2" t="s">
        <v>377</v>
      </c>
      <c r="B9390" s="1">
        <f>_xlfn.XLOOKUP(Table1_1[[#This Row],[SampleID]],'[2]Prey Items'!$B$2:$B$78,'[2]Prey Items'!$F$2:$F$78)</f>
        <v>44427</v>
      </c>
      <c r="C9390" s="1" t="str">
        <f t="shared" si="147"/>
        <v>21231</v>
      </c>
      <c r="D9390" t="s">
        <v>324</v>
      </c>
      <c r="E9390" t="s">
        <v>325</v>
      </c>
      <c r="F9390" t="s">
        <v>326</v>
      </c>
      <c r="I9390" s="2" t="s">
        <v>25</v>
      </c>
      <c r="J9390" s="2" t="str">
        <f>_xlfn.XLOOKUP(Table1_1[[#This Row],[Analyte]],[1]analyte_order!$B:$B,[1]analyte_order!$C:$C)</f>
        <v>68259-12-1</v>
      </c>
      <c r="K9390" s="2">
        <f>_xlfn.XLOOKUP(Table1_1[[#This Row],[CAS_rn]],[1]analyte_order!$C:$C,[1]analyte_order!$E:$E)</f>
        <v>19</v>
      </c>
      <c r="L9390" s="3">
        <v>15.6</v>
      </c>
    </row>
    <row r="9391" spans="1:12" x14ac:dyDescent="0.3">
      <c r="A9391" s="2" t="s">
        <v>377</v>
      </c>
      <c r="B9391" s="1">
        <f>_xlfn.XLOOKUP(Table1_1[[#This Row],[SampleID]],'[2]Prey Items'!$B$2:$B$78,'[2]Prey Items'!$F$2:$F$78)</f>
        <v>44427</v>
      </c>
      <c r="C9391" s="1" t="str">
        <f t="shared" si="147"/>
        <v>21231</v>
      </c>
      <c r="D9391" t="s">
        <v>324</v>
      </c>
      <c r="E9391" t="s">
        <v>325</v>
      </c>
      <c r="F9391" t="s">
        <v>326</v>
      </c>
      <c r="I9391" s="2" t="s">
        <v>26</v>
      </c>
      <c r="J9391" s="2" t="str">
        <f>_xlfn.XLOOKUP(Table1_1[[#This Row],[Analyte]],[1]analyte_order!$B:$B,[1]analyte_order!$C:$C)</f>
        <v>335-77-3</v>
      </c>
      <c r="K9391" s="2">
        <f>_xlfn.XLOOKUP(Table1_1[[#This Row],[CAS_rn]],[1]analyte_order!$C:$C,[1]analyte_order!$E:$E)</f>
        <v>20</v>
      </c>
      <c r="L9391" s="3">
        <v>16.8</v>
      </c>
    </row>
    <row r="9392" spans="1:12" x14ac:dyDescent="0.3">
      <c r="A9392" s="2" t="s">
        <v>377</v>
      </c>
      <c r="B9392" s="1">
        <f>_xlfn.XLOOKUP(Table1_1[[#This Row],[SampleID]],'[2]Prey Items'!$B$2:$B$78,'[2]Prey Items'!$F$2:$F$78)</f>
        <v>44427</v>
      </c>
      <c r="C9392" s="1" t="str">
        <f t="shared" si="147"/>
        <v>21231</v>
      </c>
      <c r="D9392" t="s">
        <v>324</v>
      </c>
      <c r="E9392" t="s">
        <v>325</v>
      </c>
      <c r="F9392" t="s">
        <v>326</v>
      </c>
      <c r="I9392" s="2" t="s">
        <v>27</v>
      </c>
      <c r="J9392" s="2" t="str">
        <f>_xlfn.XLOOKUP(Table1_1[[#This Row],[Analyte]],[1]analyte_order!$B:$B,[1]analyte_order!$C:$C)</f>
        <v>79780-39-5</v>
      </c>
      <c r="K9392" s="2">
        <f>_xlfn.XLOOKUP(Table1_1[[#This Row],[CAS_rn]],[1]analyte_order!$C:$C,[1]analyte_order!$E:$E)</f>
        <v>21</v>
      </c>
      <c r="L9392" s="3">
        <v>2.46</v>
      </c>
    </row>
    <row r="9393" spans="1:12" x14ac:dyDescent="0.3">
      <c r="A9393" s="2" t="s">
        <v>377</v>
      </c>
      <c r="B9393" s="1">
        <f>_xlfn.XLOOKUP(Table1_1[[#This Row],[SampleID]],'[2]Prey Items'!$B$2:$B$78,'[2]Prey Items'!$F$2:$F$78)</f>
        <v>44427</v>
      </c>
      <c r="C9393" s="1" t="str">
        <f t="shared" si="147"/>
        <v>21231</v>
      </c>
      <c r="D9393" t="s">
        <v>324</v>
      </c>
      <c r="E9393" t="s">
        <v>325</v>
      </c>
      <c r="F9393" t="s">
        <v>326</v>
      </c>
      <c r="I9393" s="2" t="s">
        <v>53</v>
      </c>
      <c r="J9393" s="2" t="str">
        <f>_xlfn.XLOOKUP(Table1_1[[#This Row],[Analyte]],[1]analyte_order!$B:$B,[1]analyte_order!$C:$C)</f>
        <v>777011-38-8</v>
      </c>
      <c r="K9393" s="2">
        <f>_xlfn.XLOOKUP(Table1_1[[#This Row],[CAS_rn]],[1]analyte_order!$C:$C,[1]analyte_order!$E:$E)</f>
        <v>54</v>
      </c>
      <c r="L9393" s="3">
        <v>3.16</v>
      </c>
    </row>
    <row r="9394" spans="1:12" x14ac:dyDescent="0.3">
      <c r="A9394" s="2" t="s">
        <v>377</v>
      </c>
      <c r="B9394" s="1">
        <f>_xlfn.XLOOKUP(Table1_1[[#This Row],[SampleID]],'[2]Prey Items'!$B$2:$B$78,'[2]Prey Items'!$F$2:$F$78)</f>
        <v>44427</v>
      </c>
      <c r="C9394" s="1" t="str">
        <f t="shared" si="147"/>
        <v>21231</v>
      </c>
      <c r="D9394" t="s">
        <v>324</v>
      </c>
      <c r="E9394" t="s">
        <v>325</v>
      </c>
      <c r="F9394" t="s">
        <v>326</v>
      </c>
      <c r="I9394" s="2" t="s">
        <v>54</v>
      </c>
      <c r="J9394" s="2" t="str">
        <f>_xlfn.XLOOKUP(Table1_1[[#This Row],[Analyte]],[1]analyte_order!$B:$B,[1]analyte_order!$C:$C)</f>
        <v>646-83-3</v>
      </c>
      <c r="K9394" s="2">
        <f>_xlfn.XLOOKUP(Table1_1[[#This Row],[CAS_rn]],[1]analyte_order!$C:$C,[1]analyte_order!$E:$E)</f>
        <v>55</v>
      </c>
      <c r="L9394" s="3">
        <v>0.22450000000000001</v>
      </c>
    </row>
    <row r="9395" spans="1:12" x14ac:dyDescent="0.3">
      <c r="A9395" s="2" t="s">
        <v>377</v>
      </c>
      <c r="B9395" s="1">
        <f>_xlfn.XLOOKUP(Table1_1[[#This Row],[SampleID]],'[2]Prey Items'!$B$2:$B$78,'[2]Prey Items'!$F$2:$F$78)</f>
        <v>44427</v>
      </c>
      <c r="C9395" s="1" t="str">
        <f t="shared" si="147"/>
        <v>21231</v>
      </c>
      <c r="D9395" t="s">
        <v>324</v>
      </c>
      <c r="E9395" t="s">
        <v>325</v>
      </c>
      <c r="F9395" t="s">
        <v>326</v>
      </c>
      <c r="I9395" s="2" t="s">
        <v>50</v>
      </c>
      <c r="J9395" s="2" t="str">
        <f>_xlfn.XLOOKUP(Table1_1[[#This Row],[Analyte]],[1]analyte_order!$B:$B,[1]analyte_order!$C:$C)</f>
        <v>30334-69-1</v>
      </c>
      <c r="K9395" s="2">
        <f>_xlfn.XLOOKUP(Table1_1[[#This Row],[CAS_rn]],[1]analyte_order!$C:$C,[1]analyte_order!$E:$E)</f>
        <v>51</v>
      </c>
      <c r="L9395" s="3">
        <v>3.22</v>
      </c>
    </row>
    <row r="9396" spans="1:12" x14ac:dyDescent="0.3">
      <c r="A9396" s="2" t="s">
        <v>377</v>
      </c>
      <c r="B9396" s="1">
        <f>_xlfn.XLOOKUP(Table1_1[[#This Row],[SampleID]],'[2]Prey Items'!$B$2:$B$78,'[2]Prey Items'!$F$2:$F$78)</f>
        <v>44427</v>
      </c>
      <c r="C9396" s="1" t="str">
        <f t="shared" si="147"/>
        <v>21231</v>
      </c>
      <c r="D9396" t="s">
        <v>324</v>
      </c>
      <c r="E9396" t="s">
        <v>325</v>
      </c>
      <c r="F9396" t="s">
        <v>326</v>
      </c>
      <c r="I9396" s="2" t="s">
        <v>51</v>
      </c>
      <c r="J9396" s="2" t="str">
        <f>_xlfn.XLOOKUP(Table1_1[[#This Row],[Analyte]],[1]analyte_order!$B:$B,[1]analyte_order!$C:$C)</f>
        <v>41997-13-1</v>
      </c>
      <c r="K9396" s="2">
        <f>_xlfn.XLOOKUP(Table1_1[[#This Row],[CAS_rn]],[1]analyte_order!$C:$C,[1]analyte_order!$E:$E)</f>
        <v>52</v>
      </c>
      <c r="L9396" s="3">
        <v>38.1</v>
      </c>
    </row>
    <row r="9397" spans="1:12" x14ac:dyDescent="0.3">
      <c r="A9397" s="2" t="s">
        <v>377</v>
      </c>
      <c r="B9397" s="1">
        <f>_xlfn.XLOOKUP(Table1_1[[#This Row],[SampleID]],'[2]Prey Items'!$B$2:$B$78,'[2]Prey Items'!$F$2:$F$78)</f>
        <v>44427</v>
      </c>
      <c r="C9397" s="1" t="str">
        <f t="shared" si="147"/>
        <v>21231</v>
      </c>
      <c r="D9397" t="s">
        <v>324</v>
      </c>
      <c r="E9397" t="s">
        <v>325</v>
      </c>
      <c r="F9397" t="s">
        <v>326</v>
      </c>
      <c r="I9397" s="2" t="s">
        <v>33</v>
      </c>
      <c r="J9397" s="2" t="str">
        <f>_xlfn.XLOOKUP(Table1_1[[#This Row],[Analyte]],[1]analyte_order!$B:$B,[1]analyte_order!$C:$C)</f>
        <v>754-91-6</v>
      </c>
      <c r="K9397" s="2">
        <f>_xlfn.XLOOKUP(Table1_1[[#This Row],[CAS_rn]],[1]analyte_order!$C:$C,[1]analyte_order!$E:$E)</f>
        <v>28</v>
      </c>
      <c r="L9397" s="3">
        <v>7.39</v>
      </c>
    </row>
    <row r="9398" spans="1:12" x14ac:dyDescent="0.3">
      <c r="A9398" s="2" t="s">
        <v>377</v>
      </c>
      <c r="B9398" s="1">
        <f>_xlfn.XLOOKUP(Table1_1[[#This Row],[SampleID]],'[2]Prey Items'!$B$2:$B$78,'[2]Prey Items'!$F$2:$F$78)</f>
        <v>44427</v>
      </c>
      <c r="C9398" s="1" t="str">
        <f t="shared" si="147"/>
        <v>21231</v>
      </c>
      <c r="D9398" t="s">
        <v>324</v>
      </c>
      <c r="E9398" t="s">
        <v>325</v>
      </c>
      <c r="F9398" t="s">
        <v>326</v>
      </c>
      <c r="I9398" s="2" t="s">
        <v>35</v>
      </c>
      <c r="J9398" s="2" t="str">
        <f>_xlfn.XLOOKUP(Table1_1[[#This Row],[Analyte]],[1]analyte_order!$B:$B,[1]analyte_order!$C:$C)</f>
        <v>31506-32-8</v>
      </c>
      <c r="K9398" s="2">
        <f>_xlfn.XLOOKUP(Table1_1[[#This Row],[CAS_rn]],[1]analyte_order!$C:$C,[1]analyte_order!$E:$E)</f>
        <v>30</v>
      </c>
      <c r="L9398" s="3">
        <v>4.4949999999999997E-2</v>
      </c>
    </row>
    <row r="9399" spans="1:12" x14ac:dyDescent="0.3">
      <c r="A9399" s="2" t="s">
        <v>377</v>
      </c>
      <c r="B9399" s="1">
        <f>_xlfn.XLOOKUP(Table1_1[[#This Row],[SampleID]],'[2]Prey Items'!$B$2:$B$78,'[2]Prey Items'!$F$2:$F$78)</f>
        <v>44427</v>
      </c>
      <c r="C9399" s="1" t="str">
        <f t="shared" si="147"/>
        <v>21231</v>
      </c>
      <c r="D9399" t="s">
        <v>324</v>
      </c>
      <c r="E9399" t="s">
        <v>325</v>
      </c>
      <c r="F9399" t="s">
        <v>326</v>
      </c>
      <c r="I9399" s="2" t="s">
        <v>36</v>
      </c>
      <c r="J9399" s="2" t="str">
        <f>_xlfn.XLOOKUP(Table1_1[[#This Row],[Analyte]],[1]analyte_order!$B:$B,[1]analyte_order!$C:$C)</f>
        <v>4151-50-2</v>
      </c>
      <c r="K9399" s="2">
        <f>_xlfn.XLOOKUP(Table1_1[[#This Row],[CAS_rn]],[1]analyte_order!$C:$C,[1]analyte_order!$E:$E)</f>
        <v>31</v>
      </c>
      <c r="L9399" s="3">
        <v>4.4949999999999997E-2</v>
      </c>
    </row>
    <row r="9400" spans="1:12" x14ac:dyDescent="0.3">
      <c r="A9400" s="2" t="s">
        <v>377</v>
      </c>
      <c r="B9400" s="1">
        <f>_xlfn.XLOOKUP(Table1_1[[#This Row],[SampleID]],'[2]Prey Items'!$B$2:$B$78,'[2]Prey Items'!$F$2:$F$78)</f>
        <v>44427</v>
      </c>
      <c r="C9400" s="1" t="str">
        <f t="shared" si="147"/>
        <v>21231</v>
      </c>
      <c r="D9400" t="s">
        <v>324</v>
      </c>
      <c r="E9400" t="s">
        <v>325</v>
      </c>
      <c r="F9400" t="s">
        <v>326</v>
      </c>
      <c r="I9400" s="2" t="s">
        <v>34</v>
      </c>
      <c r="J9400" s="2" t="str">
        <f>_xlfn.XLOOKUP(Table1_1[[#This Row],[Analyte]],[1]analyte_order!$B:$B,[1]analyte_order!$C:$C)</f>
        <v>2806-24-8</v>
      </c>
      <c r="K9400" s="2">
        <f>_xlfn.XLOOKUP(Table1_1[[#This Row],[CAS_rn]],[1]analyte_order!$C:$C,[1]analyte_order!$E:$E)</f>
        <v>29</v>
      </c>
      <c r="L9400" s="3">
        <v>4.4949999999999997E-2</v>
      </c>
    </row>
    <row r="9401" spans="1:12" x14ac:dyDescent="0.3">
      <c r="A9401" s="2" t="s">
        <v>377</v>
      </c>
      <c r="B9401" s="1">
        <f>_xlfn.XLOOKUP(Table1_1[[#This Row],[SampleID]],'[2]Prey Items'!$B$2:$B$78,'[2]Prey Items'!$F$2:$F$78)</f>
        <v>44427</v>
      </c>
      <c r="C9401" s="1" t="str">
        <f t="shared" si="147"/>
        <v>21231</v>
      </c>
      <c r="D9401" t="s">
        <v>324</v>
      </c>
      <c r="E9401" t="s">
        <v>325</v>
      </c>
      <c r="F9401" t="s">
        <v>326</v>
      </c>
      <c r="I9401" s="2" t="s">
        <v>31</v>
      </c>
      <c r="J9401" s="2" t="str">
        <f>_xlfn.XLOOKUP(Table1_1[[#This Row],[Analyte]],[1]analyte_order!$B:$B,[1]analyte_order!$C:$C)</f>
        <v>2355-31-9</v>
      </c>
      <c r="K9401" s="2">
        <f>_xlfn.XLOOKUP(Table1_1[[#This Row],[CAS_rn]],[1]analyte_order!$C:$C,[1]analyte_order!$E:$E)</f>
        <v>26</v>
      </c>
      <c r="L9401" s="3">
        <v>4.4949999999999997E-2</v>
      </c>
    </row>
    <row r="9402" spans="1:12" x14ac:dyDescent="0.3">
      <c r="A9402" s="2" t="s">
        <v>377</v>
      </c>
      <c r="B9402" s="1">
        <f>_xlfn.XLOOKUP(Table1_1[[#This Row],[SampleID]],'[2]Prey Items'!$B$2:$B$78,'[2]Prey Items'!$F$2:$F$78)</f>
        <v>44427</v>
      </c>
      <c r="C9402" s="1" t="str">
        <f t="shared" si="147"/>
        <v>21231</v>
      </c>
      <c r="D9402" t="s">
        <v>324</v>
      </c>
      <c r="E9402" t="s">
        <v>325</v>
      </c>
      <c r="F9402" t="s">
        <v>326</v>
      </c>
      <c r="I9402" s="2" t="s">
        <v>32</v>
      </c>
      <c r="J9402" s="2" t="str">
        <f>_xlfn.XLOOKUP(Table1_1[[#This Row],[Analyte]],[1]analyte_order!$B:$B,[1]analyte_order!$C:$C)</f>
        <v>2991-50-6</v>
      </c>
      <c r="K9402" s="2">
        <f>_xlfn.XLOOKUP(Table1_1[[#This Row],[CAS_rn]],[1]analyte_order!$C:$C,[1]analyte_order!$E:$E)</f>
        <v>27</v>
      </c>
      <c r="L9402" s="3">
        <v>4.4949999999999997E-2</v>
      </c>
    </row>
    <row r="9403" spans="1:12" x14ac:dyDescent="0.3">
      <c r="A9403" s="2" t="s">
        <v>377</v>
      </c>
      <c r="B9403" s="1">
        <f>_xlfn.XLOOKUP(Table1_1[[#This Row],[SampleID]],'[2]Prey Items'!$B$2:$B$78,'[2]Prey Items'!$F$2:$F$78)</f>
        <v>44427</v>
      </c>
      <c r="C9403" s="1" t="str">
        <f t="shared" si="147"/>
        <v>21231</v>
      </c>
      <c r="D9403" t="s">
        <v>324</v>
      </c>
      <c r="E9403" t="s">
        <v>325</v>
      </c>
      <c r="F9403" t="s">
        <v>326</v>
      </c>
      <c r="I9403" s="2" t="s">
        <v>28</v>
      </c>
      <c r="J9403" s="2" t="str">
        <f>_xlfn.XLOOKUP(Table1_1[[#This Row],[Analyte]],[1]analyte_order!$B:$B,[1]analyte_order!$C:$C)</f>
        <v>757124-72-4</v>
      </c>
      <c r="K9403" s="2">
        <f>_xlfn.XLOOKUP(Table1_1[[#This Row],[CAS_rn]],[1]analyte_order!$C:$C,[1]analyte_order!$E:$E)</f>
        <v>22</v>
      </c>
      <c r="L9403" s="3">
        <v>0.1125</v>
      </c>
    </row>
    <row r="9404" spans="1:12" x14ac:dyDescent="0.3">
      <c r="A9404" s="2" t="s">
        <v>377</v>
      </c>
      <c r="B9404" s="1">
        <f>_xlfn.XLOOKUP(Table1_1[[#This Row],[SampleID]],'[2]Prey Items'!$B$2:$B$78,'[2]Prey Items'!$F$2:$F$78)</f>
        <v>44427</v>
      </c>
      <c r="C9404" s="1" t="str">
        <f t="shared" si="147"/>
        <v>21231</v>
      </c>
      <c r="D9404" t="s">
        <v>324</v>
      </c>
      <c r="E9404" t="s">
        <v>325</v>
      </c>
      <c r="F9404" t="s">
        <v>326</v>
      </c>
      <c r="I9404" s="2" t="s">
        <v>18</v>
      </c>
      <c r="J9404" s="2" t="str">
        <f>_xlfn.XLOOKUP(Table1_1[[#This Row],[Analyte]],[1]analyte_order!$B:$B,[1]analyte_order!$C:$C)</f>
        <v>27619-97-2</v>
      </c>
      <c r="K9404" s="2">
        <f>_xlfn.XLOOKUP(Table1_1[[#This Row],[CAS_rn]],[1]analyte_order!$C:$C,[1]analyte_order!$E:$E)</f>
        <v>23</v>
      </c>
      <c r="L9404" s="3">
        <v>4.4949999999999997E-2</v>
      </c>
    </row>
    <row r="9405" spans="1:12" x14ac:dyDescent="0.3">
      <c r="A9405" s="2" t="s">
        <v>377</v>
      </c>
      <c r="B9405" s="1">
        <f>_xlfn.XLOOKUP(Table1_1[[#This Row],[SampleID]],'[2]Prey Items'!$B$2:$B$78,'[2]Prey Items'!$F$2:$F$78)</f>
        <v>44427</v>
      </c>
      <c r="C9405" s="1" t="str">
        <f t="shared" si="147"/>
        <v>21231</v>
      </c>
      <c r="D9405" t="s">
        <v>324</v>
      </c>
      <c r="E9405" t="s">
        <v>325</v>
      </c>
      <c r="F9405" t="s">
        <v>326</v>
      </c>
      <c r="I9405" s="2" t="s">
        <v>29</v>
      </c>
      <c r="J9405" s="2" t="str">
        <f>_xlfn.XLOOKUP(Table1_1[[#This Row],[Analyte]],[1]analyte_order!$B:$B,[1]analyte_order!$C:$C)</f>
        <v>39108-34-4</v>
      </c>
      <c r="K9405" s="2">
        <f>_xlfn.XLOOKUP(Table1_1[[#This Row],[CAS_rn]],[1]analyte_order!$C:$C,[1]analyte_order!$E:$E)</f>
        <v>24</v>
      </c>
      <c r="L9405" s="3">
        <v>3.95</v>
      </c>
    </row>
    <row r="9406" spans="1:12" x14ac:dyDescent="0.3">
      <c r="A9406" s="2" t="s">
        <v>377</v>
      </c>
      <c r="B9406" s="1">
        <f>_xlfn.XLOOKUP(Table1_1[[#This Row],[SampleID]],'[2]Prey Items'!$B$2:$B$78,'[2]Prey Items'!$F$2:$F$78)</f>
        <v>44427</v>
      </c>
      <c r="C9406" s="1" t="str">
        <f t="shared" si="147"/>
        <v>21231</v>
      </c>
      <c r="D9406" t="s">
        <v>324</v>
      </c>
      <c r="E9406" t="s">
        <v>325</v>
      </c>
      <c r="F9406" t="s">
        <v>326</v>
      </c>
      <c r="I9406" s="2" t="s">
        <v>30</v>
      </c>
      <c r="J9406" s="2" t="str">
        <f>_xlfn.XLOOKUP(Table1_1[[#This Row],[Analyte]],[1]analyte_order!$B:$B,[1]analyte_order!$C:$C)</f>
        <v>120226-60-0</v>
      </c>
      <c r="K9406" s="2">
        <f>_xlfn.XLOOKUP(Table1_1[[#This Row],[CAS_rn]],[1]analyte_order!$C:$C,[1]analyte_order!$E:$E)</f>
        <v>25</v>
      </c>
      <c r="L9406" s="3">
        <v>0.09</v>
      </c>
    </row>
    <row r="9407" spans="1:12" x14ac:dyDescent="0.3">
      <c r="A9407" s="2" t="s">
        <v>377</v>
      </c>
      <c r="B9407" s="1">
        <f>_xlfn.XLOOKUP(Table1_1[[#This Row],[SampleID]],'[2]Prey Items'!$B$2:$B$78,'[2]Prey Items'!$F$2:$F$78)</f>
        <v>44427</v>
      </c>
      <c r="C9407" s="1" t="str">
        <f t="shared" si="147"/>
        <v>21231</v>
      </c>
      <c r="D9407" t="s">
        <v>324</v>
      </c>
      <c r="E9407" t="s">
        <v>325</v>
      </c>
      <c r="F9407" t="s">
        <v>326</v>
      </c>
      <c r="I9407" s="2" t="s">
        <v>41</v>
      </c>
      <c r="J9407" s="2" t="str">
        <f>_xlfn.XLOOKUP(Table1_1[[#This Row],[Analyte]],[1]analyte_order!$B:$B,[1]analyte_order!$C:$C)</f>
        <v>356-02-5</v>
      </c>
      <c r="K9407" s="2">
        <f>_xlfn.XLOOKUP(Table1_1[[#This Row],[CAS_rn]],[1]analyte_order!$C:$C,[1]analyte_order!$E:$E)</f>
        <v>38</v>
      </c>
      <c r="L9407" s="3">
        <v>0.44950000000000001</v>
      </c>
    </row>
    <row r="9408" spans="1:12" x14ac:dyDescent="0.3">
      <c r="A9408" s="2" t="s">
        <v>377</v>
      </c>
      <c r="B9408" s="1">
        <f>_xlfn.XLOOKUP(Table1_1[[#This Row],[SampleID]],'[2]Prey Items'!$B$2:$B$78,'[2]Prey Items'!$F$2:$F$78)</f>
        <v>44427</v>
      </c>
      <c r="C9408" s="1" t="str">
        <f t="shared" si="147"/>
        <v>21231</v>
      </c>
      <c r="D9408" t="s">
        <v>324</v>
      </c>
      <c r="E9408" t="s">
        <v>325</v>
      </c>
      <c r="F9408" t="s">
        <v>326</v>
      </c>
      <c r="I9408" s="2" t="s">
        <v>42</v>
      </c>
      <c r="J9408" s="2" t="str">
        <f>_xlfn.XLOOKUP(Table1_1[[#This Row],[Analyte]],[1]analyte_order!$B:$B,[1]analyte_order!$C:$C)</f>
        <v>914637-49-3</v>
      </c>
      <c r="K9408" s="2">
        <f>_xlfn.XLOOKUP(Table1_1[[#This Row],[CAS_rn]],[1]analyte_order!$C:$C,[1]analyte_order!$E:$E)</f>
        <v>39</v>
      </c>
      <c r="L9408" s="3">
        <v>0.61899999999999999</v>
      </c>
    </row>
    <row r="9409" spans="1:12" x14ac:dyDescent="0.3">
      <c r="A9409" s="2" t="s">
        <v>377</v>
      </c>
      <c r="B9409" s="1">
        <f>_xlfn.XLOOKUP(Table1_1[[#This Row],[SampleID]],'[2]Prey Items'!$B$2:$B$78,'[2]Prey Items'!$F$2:$F$78)</f>
        <v>44427</v>
      </c>
      <c r="C9409" s="1" t="str">
        <f t="shared" si="147"/>
        <v>21231</v>
      </c>
      <c r="D9409" t="s">
        <v>324</v>
      </c>
      <c r="E9409" t="s">
        <v>325</v>
      </c>
      <c r="F9409" t="s">
        <v>326</v>
      </c>
      <c r="I9409" s="2" t="s">
        <v>43</v>
      </c>
      <c r="J9409" s="2" t="str">
        <f>_xlfn.XLOOKUP(Table1_1[[#This Row],[Analyte]],[1]analyte_order!$B:$B,[1]analyte_order!$C:$C)</f>
        <v>812-70-4</v>
      </c>
      <c r="K9409" s="2">
        <f>_xlfn.XLOOKUP(Table1_1[[#This Row],[CAS_rn]],[1]analyte_order!$C:$C,[1]analyte_order!$E:$E)</f>
        <v>40</v>
      </c>
      <c r="L9409" s="3">
        <v>4.4949999999999997E-2</v>
      </c>
    </row>
    <row r="9410" spans="1:12" x14ac:dyDescent="0.3">
      <c r="A9410" s="2" t="s">
        <v>377</v>
      </c>
      <c r="B9410" s="1">
        <f>_xlfn.XLOOKUP(Table1_1[[#This Row],[SampleID]],'[2]Prey Items'!$B$2:$B$78,'[2]Prey Items'!$F$2:$F$78)</f>
        <v>44427</v>
      </c>
      <c r="C9410" s="1" t="str">
        <f t="shared" si="147"/>
        <v>21231</v>
      </c>
      <c r="D9410" t="s">
        <v>324</v>
      </c>
      <c r="E9410" t="s">
        <v>325</v>
      </c>
      <c r="F9410" t="s">
        <v>326</v>
      </c>
      <c r="I9410" s="2" t="s">
        <v>44</v>
      </c>
      <c r="J9410" s="2" t="str">
        <f>_xlfn.XLOOKUP(Table1_1[[#This Row],[Analyte]],[1]analyte_order!$B:$B,[1]analyte_order!$C:$C)</f>
        <v>53826-12-3</v>
      </c>
      <c r="K9410" s="2">
        <f>_xlfn.XLOOKUP(Table1_1[[#This Row],[CAS_rn]],[1]analyte_order!$C:$C,[1]analyte_order!$E:$E)</f>
        <v>41</v>
      </c>
      <c r="L9410" s="3">
        <v>0.1125</v>
      </c>
    </row>
    <row r="9411" spans="1:12" x14ac:dyDescent="0.3">
      <c r="A9411" s="2" t="s">
        <v>377</v>
      </c>
      <c r="B9411" s="1">
        <f>_xlfn.XLOOKUP(Table1_1[[#This Row],[SampleID]],'[2]Prey Items'!$B$2:$B$78,'[2]Prey Items'!$F$2:$F$78)</f>
        <v>44427</v>
      </c>
      <c r="C9411" s="1" t="str">
        <f t="shared" si="147"/>
        <v>21231</v>
      </c>
      <c r="D9411" t="s">
        <v>324</v>
      </c>
      <c r="E9411" t="s">
        <v>325</v>
      </c>
      <c r="F9411" t="s">
        <v>326</v>
      </c>
      <c r="I9411" s="2" t="s">
        <v>45</v>
      </c>
      <c r="J9411" s="2" t="str">
        <f>_xlfn.XLOOKUP(Table1_1[[#This Row],[Analyte]],[1]analyte_order!$B:$B,[1]analyte_order!$C:$C)</f>
        <v>27854-31-5</v>
      </c>
      <c r="K9411" s="2">
        <f>_xlfn.XLOOKUP(Table1_1[[#This Row],[CAS_rn]],[1]analyte_order!$C:$C,[1]analyte_order!$E:$E)</f>
        <v>42</v>
      </c>
      <c r="L9411" s="3">
        <v>0.1125</v>
      </c>
    </row>
    <row r="9412" spans="1:12" x14ac:dyDescent="0.3">
      <c r="A9412" s="2" t="s">
        <v>377</v>
      </c>
      <c r="B9412" s="1">
        <f>_xlfn.XLOOKUP(Table1_1[[#This Row],[SampleID]],'[2]Prey Items'!$B$2:$B$78,'[2]Prey Items'!$F$2:$F$78)</f>
        <v>44427</v>
      </c>
      <c r="C9412" s="1" t="str">
        <f t="shared" si="147"/>
        <v>21231</v>
      </c>
      <c r="D9412" t="s">
        <v>324</v>
      </c>
      <c r="E9412" t="s">
        <v>325</v>
      </c>
      <c r="F9412" t="s">
        <v>326</v>
      </c>
      <c r="I9412" s="2" t="s">
        <v>46</v>
      </c>
      <c r="J9412" s="2" t="str">
        <f>_xlfn.XLOOKUP(Table1_1[[#This Row],[Analyte]],[1]analyte_order!$B:$B,[1]analyte_order!$C:$C)</f>
        <v>53826-13-4</v>
      </c>
      <c r="K9412" s="2">
        <f>_xlfn.XLOOKUP(Table1_1[[#This Row],[CAS_rn]],[1]analyte_order!$C:$C,[1]analyte_order!$E:$E)</f>
        <v>43</v>
      </c>
      <c r="L9412" s="3">
        <v>0.1125</v>
      </c>
    </row>
    <row r="9413" spans="1:12" x14ac:dyDescent="0.3">
      <c r="A9413" s="2" t="s">
        <v>377</v>
      </c>
      <c r="B9413" s="1">
        <f>_xlfn.XLOOKUP(Table1_1[[#This Row],[SampleID]],'[2]Prey Items'!$B$2:$B$78,'[2]Prey Items'!$F$2:$F$78)</f>
        <v>44427</v>
      </c>
      <c r="C9413" s="1" t="str">
        <f t="shared" si="147"/>
        <v>21231</v>
      </c>
      <c r="D9413" t="s">
        <v>324</v>
      </c>
      <c r="E9413" t="s">
        <v>325</v>
      </c>
      <c r="F9413" t="s">
        <v>326</v>
      </c>
      <c r="I9413" s="2" t="s">
        <v>47</v>
      </c>
      <c r="J9413" s="2" t="str">
        <f>_xlfn.XLOOKUP(Table1_1[[#This Row],[Analyte]],[1]analyte_order!$B:$B,[1]analyte_order!$C:$C)</f>
        <v>161094-75-3</v>
      </c>
      <c r="K9413" s="2">
        <f>_xlfn.XLOOKUP(Table1_1[[#This Row],[CAS_rn]],[1]analyte_order!$C:$C,[1]analyte_order!$E:$E)</f>
        <v>44</v>
      </c>
      <c r="L9413" s="3">
        <v>4.4949999999999997E-2</v>
      </c>
    </row>
    <row r="9414" spans="1:12" x14ac:dyDescent="0.3">
      <c r="A9414" s="2" t="s">
        <v>377</v>
      </c>
      <c r="B9414" s="1">
        <f>_xlfn.XLOOKUP(Table1_1[[#This Row],[SampleID]],'[2]Prey Items'!$B$2:$B$78,'[2]Prey Items'!$F$2:$F$78)</f>
        <v>44427</v>
      </c>
      <c r="C9414" s="1" t="str">
        <f t="shared" si="147"/>
        <v>21231</v>
      </c>
      <c r="D9414" t="s">
        <v>324</v>
      </c>
      <c r="E9414" t="s">
        <v>325</v>
      </c>
      <c r="F9414" t="s">
        <v>326</v>
      </c>
      <c r="I9414" s="2" t="s">
        <v>48</v>
      </c>
      <c r="J9414" s="2" t="str">
        <f>_xlfn.XLOOKUP(Table1_1[[#This Row],[Analyte]],[1]analyte_order!$B:$B,[1]analyte_order!$C:$C)</f>
        <v>70887-84-2</v>
      </c>
      <c r="K9414" s="2">
        <f>_xlfn.XLOOKUP(Table1_1[[#This Row],[CAS_rn]],[1]analyte_order!$C:$C,[1]analyte_order!$E:$E)</f>
        <v>45</v>
      </c>
      <c r="L9414" s="3">
        <v>4.4949999999999997E-2</v>
      </c>
    </row>
    <row r="9415" spans="1:12" x14ac:dyDescent="0.3">
      <c r="A9415" s="2" t="s">
        <v>377</v>
      </c>
      <c r="B9415" s="1">
        <f>_xlfn.XLOOKUP(Table1_1[[#This Row],[SampleID]],'[2]Prey Items'!$B$2:$B$78,'[2]Prey Items'!$F$2:$F$78)</f>
        <v>44427</v>
      </c>
      <c r="C9415" s="1" t="str">
        <f t="shared" si="147"/>
        <v>21231</v>
      </c>
      <c r="D9415" t="s">
        <v>324</v>
      </c>
      <c r="E9415" t="s">
        <v>325</v>
      </c>
      <c r="F9415" t="s">
        <v>326</v>
      </c>
      <c r="I9415" s="2" t="s">
        <v>38</v>
      </c>
      <c r="J9415" s="2" t="str">
        <f>_xlfn.XLOOKUP(Table1_1[[#This Row],[Analyte]],[1]analyte_order!$B:$B,[1]analyte_order!$C:$C)</f>
        <v>919005-14-4</v>
      </c>
      <c r="K9415" s="2">
        <f>_xlfn.XLOOKUP(Table1_1[[#This Row],[CAS_rn]],[1]analyte_order!$C:$C,[1]analyte_order!$E:$E)</f>
        <v>35</v>
      </c>
      <c r="L9415" s="3">
        <v>0.09</v>
      </c>
    </row>
    <row r="9416" spans="1:12" x14ac:dyDescent="0.3">
      <c r="A9416" s="2" t="s">
        <v>377</v>
      </c>
      <c r="B9416" s="1">
        <f>_xlfn.XLOOKUP(Table1_1[[#This Row],[SampleID]],'[2]Prey Items'!$B$2:$B$78,'[2]Prey Items'!$F$2:$F$78)</f>
        <v>44427</v>
      </c>
      <c r="C9416" s="1" t="str">
        <f t="shared" si="147"/>
        <v>21231</v>
      </c>
      <c r="D9416" t="s">
        <v>324</v>
      </c>
      <c r="E9416" t="s">
        <v>325</v>
      </c>
      <c r="F9416" t="s">
        <v>326</v>
      </c>
      <c r="I9416" s="2" t="s">
        <v>39</v>
      </c>
      <c r="J9416" s="2" t="str">
        <f>_xlfn.XLOOKUP(Table1_1[[#This Row],[Analyte]],[1]analyte_order!$B:$B,[1]analyte_order!$C:$C)</f>
        <v>756426-58-1</v>
      </c>
      <c r="K9416" s="2">
        <f>_xlfn.XLOOKUP(Table1_1[[#This Row],[CAS_rn]],[1]analyte_order!$C:$C,[1]analyte_order!$E:$E)</f>
        <v>36</v>
      </c>
      <c r="L9416" s="3">
        <v>4.4949999999999997E-2</v>
      </c>
    </row>
    <row r="9417" spans="1:12" x14ac:dyDescent="0.3">
      <c r="A9417" s="2" t="s">
        <v>377</v>
      </c>
      <c r="B9417" s="1">
        <f>_xlfn.XLOOKUP(Table1_1[[#This Row],[SampleID]],'[2]Prey Items'!$B$2:$B$78,'[2]Prey Items'!$F$2:$F$78)</f>
        <v>44427</v>
      </c>
      <c r="C9417" s="1" t="str">
        <f t="shared" si="147"/>
        <v>21231</v>
      </c>
      <c r="D9417" t="s">
        <v>324</v>
      </c>
      <c r="E9417" t="s">
        <v>325</v>
      </c>
      <c r="F9417" t="s">
        <v>326</v>
      </c>
      <c r="I9417" s="2" t="s">
        <v>389</v>
      </c>
      <c r="J9417" s="2" t="str">
        <f>_xlfn.XLOOKUP(Table1_1[[#This Row],[Analyte]],[1]analyte_order!$B:$B,[1]analyte_order!$C:$C)</f>
        <v>763051-92-9</v>
      </c>
      <c r="K9417" s="2">
        <f>_xlfn.XLOOKUP(Table1_1[[#This Row],[CAS_rn]],[1]analyte_order!$C:$C,[1]analyte_order!$E:$E)</f>
        <v>37</v>
      </c>
      <c r="L9417" s="3">
        <v>4.4949999999999997E-2</v>
      </c>
    </row>
    <row r="9418" spans="1:12" x14ac:dyDescent="0.3">
      <c r="A9418" s="2" t="s">
        <v>377</v>
      </c>
      <c r="B9418" s="1">
        <f>_xlfn.XLOOKUP(Table1_1[[#This Row],[SampleID]],'[2]Prey Items'!$B$2:$B$78,'[2]Prey Items'!$F$2:$F$78)</f>
        <v>44427</v>
      </c>
      <c r="C9418" s="1" t="str">
        <f t="shared" si="147"/>
        <v>21231</v>
      </c>
      <c r="D9418" t="s">
        <v>324</v>
      </c>
      <c r="E9418" t="s">
        <v>325</v>
      </c>
      <c r="F9418" t="s">
        <v>326</v>
      </c>
      <c r="I9418" s="2" t="s">
        <v>37</v>
      </c>
      <c r="J9418" s="2" t="str">
        <f>_xlfn.XLOOKUP(Table1_1[[#This Row],[Analyte]],[1]analyte_order!$B:$B,[1]analyte_order!$C:$C)</f>
        <v>13252-13-6</v>
      </c>
      <c r="K9418" s="2">
        <f>_xlfn.XLOOKUP(Table1_1[[#This Row],[CAS_rn]],[1]analyte_order!$C:$C,[1]analyte_order!$E:$E)</f>
        <v>34</v>
      </c>
      <c r="L9418" s="3">
        <v>4.4949999999999997E-2</v>
      </c>
    </row>
    <row r="9419" spans="1:12" x14ac:dyDescent="0.3">
      <c r="A9419" s="2" t="s">
        <v>377</v>
      </c>
      <c r="B9419" s="1">
        <f>_xlfn.XLOOKUP(Table1_1[[#This Row],[SampleID]],'[2]Prey Items'!$B$2:$B$78,'[2]Prey Items'!$F$2:$F$78)</f>
        <v>44427</v>
      </c>
      <c r="C9419" s="1" t="str">
        <f t="shared" si="147"/>
        <v>21231</v>
      </c>
      <c r="D9419" t="s">
        <v>324</v>
      </c>
      <c r="E9419" t="s">
        <v>325</v>
      </c>
      <c r="F9419" t="s">
        <v>326</v>
      </c>
      <c r="I9419" s="2" t="s">
        <v>49</v>
      </c>
      <c r="J9419" s="2" t="str">
        <f>_xlfn.XLOOKUP(Table1_1[[#This Row],[Analyte]],[1]analyte_order!$B:$B,[1]analyte_order!$C:$C)</f>
        <v>57677-95-9</v>
      </c>
      <c r="K9419" s="2">
        <f>_xlfn.XLOOKUP(Table1_1[[#This Row],[CAS_rn]],[1]analyte_order!$C:$C,[1]analyte_order!$E:$E)</f>
        <v>46</v>
      </c>
      <c r="L9419" s="3">
        <v>0.1125</v>
      </c>
    </row>
    <row r="9420" spans="1:12" x14ac:dyDescent="0.3">
      <c r="A9420" s="2" t="s">
        <v>377</v>
      </c>
      <c r="B9420" s="1">
        <f>_xlfn.XLOOKUP(Table1_1[[#This Row],[SampleID]],'[2]Prey Items'!$B$2:$B$78,'[2]Prey Items'!$F$2:$F$78)</f>
        <v>44427</v>
      </c>
      <c r="C9420" s="1" t="str">
        <f t="shared" ref="C9420:C9483" si="148">TEXT(B9420,"yy")&amp;TEXT((B9420-DATEVALUE("1/1/"&amp;TEXT(B9420,"yy"))+1),"000")</f>
        <v>21231</v>
      </c>
      <c r="D9420" t="s">
        <v>324</v>
      </c>
      <c r="E9420" t="s">
        <v>325</v>
      </c>
      <c r="F9420" t="s">
        <v>326</v>
      </c>
      <c r="I9420" s="2" t="s">
        <v>55</v>
      </c>
      <c r="J9420" s="2" t="str">
        <f>_xlfn.XLOOKUP(Table1_1[[#This Row],[Analyte]],[1]analyte_order!$B:$B,[1]analyte_order!$C:$C)</f>
        <v>678-41-1</v>
      </c>
      <c r="K9420" s="2">
        <f>_xlfn.XLOOKUP(Table1_1[[#This Row],[CAS_rn]],[1]analyte_order!$C:$C,[1]analyte_order!$E:$E)</f>
        <v>56</v>
      </c>
      <c r="L9420" s="3">
        <v>0.09</v>
      </c>
    </row>
    <row r="9421" spans="1:12" x14ac:dyDescent="0.3">
      <c r="A9421" s="2" t="s">
        <v>377</v>
      </c>
      <c r="B9421" s="1">
        <f>_xlfn.XLOOKUP(Table1_1[[#This Row],[SampleID]],'[2]Prey Items'!$B$2:$B$78,'[2]Prey Items'!$F$2:$F$78)</f>
        <v>44427</v>
      </c>
      <c r="C9421" s="1" t="str">
        <f t="shared" si="148"/>
        <v>21231</v>
      </c>
      <c r="D9421" t="s">
        <v>324</v>
      </c>
      <c r="E9421" t="s">
        <v>325</v>
      </c>
      <c r="F9421" t="s">
        <v>326</v>
      </c>
      <c r="I9421" s="2" t="s">
        <v>56</v>
      </c>
      <c r="J9421" s="2" t="str">
        <f>_xlfn.XLOOKUP(Table1_1[[#This Row],[Analyte]],[1]analyte_order!$B:$B,[1]analyte_order!$C:$C)</f>
        <v>2965-52-8</v>
      </c>
      <c r="K9421" s="2">
        <f>_xlfn.XLOOKUP(Table1_1[[#This Row],[CAS_rn]],[1]analyte_order!$C:$C,[1]analyte_order!$E:$E)</f>
        <v>57</v>
      </c>
      <c r="L9421" s="3">
        <v>0.09</v>
      </c>
    </row>
    <row r="9422" spans="1:12" x14ac:dyDescent="0.3">
      <c r="A9422" s="2" t="s">
        <v>378</v>
      </c>
      <c r="B9422" s="1">
        <f>_xlfn.XLOOKUP(Table1_1[[#This Row],[SampleID]],'[2]Prey Items'!$B$2:$B$78,'[2]Prey Items'!$F$2:$F$78)</f>
        <v>44427</v>
      </c>
      <c r="C9422" s="1" t="str">
        <f t="shared" si="148"/>
        <v>21231</v>
      </c>
      <c r="D9422" t="s">
        <v>324</v>
      </c>
      <c r="E9422" t="s">
        <v>325</v>
      </c>
      <c r="F9422" t="s">
        <v>326</v>
      </c>
      <c r="I9422" s="2" t="s">
        <v>7</v>
      </c>
      <c r="J9422" s="2" t="str">
        <f>_xlfn.XLOOKUP(Table1_1[[#This Row],[Analyte]],[1]analyte_order!$B:$B,[1]analyte_order!$C:$C)</f>
        <v>375-22-4</v>
      </c>
      <c r="K9422" s="2">
        <f>_xlfn.XLOOKUP(Table1_1[[#This Row],[CAS_rn]],[1]analyte_order!$C:$C,[1]analyte_order!$E:$E)</f>
        <v>1</v>
      </c>
      <c r="L9422" s="3">
        <v>4.0050000000000002E-2</v>
      </c>
    </row>
    <row r="9423" spans="1:12" x14ac:dyDescent="0.3">
      <c r="A9423" s="2" t="s">
        <v>378</v>
      </c>
      <c r="B9423" s="1">
        <f>_xlfn.XLOOKUP(Table1_1[[#This Row],[SampleID]],'[2]Prey Items'!$B$2:$B$78,'[2]Prey Items'!$F$2:$F$78)</f>
        <v>44427</v>
      </c>
      <c r="C9423" s="1" t="str">
        <f t="shared" si="148"/>
        <v>21231</v>
      </c>
      <c r="D9423" t="s">
        <v>324</v>
      </c>
      <c r="E9423" t="s">
        <v>325</v>
      </c>
      <c r="F9423" t="s">
        <v>326</v>
      </c>
      <c r="I9423" s="2" t="s">
        <v>8</v>
      </c>
      <c r="J9423" s="2" t="str">
        <f>_xlfn.XLOOKUP(Table1_1[[#This Row],[Analyte]],[1]analyte_order!$B:$B,[1]analyte_order!$C:$C)</f>
        <v>2706-90-3</v>
      </c>
      <c r="K9423" s="2">
        <f>_xlfn.XLOOKUP(Table1_1[[#This Row],[CAS_rn]],[1]analyte_order!$C:$C,[1]analyte_order!$E:$E)</f>
        <v>2</v>
      </c>
      <c r="L9423" s="3">
        <v>4.0050000000000002E-2</v>
      </c>
    </row>
    <row r="9424" spans="1:12" x14ac:dyDescent="0.3">
      <c r="A9424" s="2" t="s">
        <v>378</v>
      </c>
      <c r="B9424" s="1">
        <f>_xlfn.XLOOKUP(Table1_1[[#This Row],[SampleID]],'[2]Prey Items'!$B$2:$B$78,'[2]Prey Items'!$F$2:$F$78)</f>
        <v>44427</v>
      </c>
      <c r="C9424" s="1" t="str">
        <f t="shared" si="148"/>
        <v>21231</v>
      </c>
      <c r="D9424" t="s">
        <v>324</v>
      </c>
      <c r="E9424" t="s">
        <v>325</v>
      </c>
      <c r="F9424" t="s">
        <v>326</v>
      </c>
      <c r="I9424" s="2" t="s">
        <v>9</v>
      </c>
      <c r="J9424" s="2" t="str">
        <f>_xlfn.XLOOKUP(Table1_1[[#This Row],[Analyte]],[1]analyte_order!$B:$B,[1]analyte_order!$C:$C)</f>
        <v>307-24-4</v>
      </c>
      <c r="K9424" s="2">
        <f>_xlfn.XLOOKUP(Table1_1[[#This Row],[CAS_rn]],[1]analyte_order!$C:$C,[1]analyte_order!$E:$E)</f>
        <v>3</v>
      </c>
      <c r="L9424" s="3">
        <v>4.0050000000000002E-2</v>
      </c>
    </row>
    <row r="9425" spans="1:12" x14ac:dyDescent="0.3">
      <c r="A9425" s="2" t="s">
        <v>378</v>
      </c>
      <c r="B9425" s="1">
        <f>_xlfn.XLOOKUP(Table1_1[[#This Row],[SampleID]],'[2]Prey Items'!$B$2:$B$78,'[2]Prey Items'!$F$2:$F$78)</f>
        <v>44427</v>
      </c>
      <c r="C9425" s="1" t="str">
        <f t="shared" si="148"/>
        <v>21231</v>
      </c>
      <c r="D9425" t="s">
        <v>324</v>
      </c>
      <c r="E9425" t="s">
        <v>325</v>
      </c>
      <c r="F9425" t="s">
        <v>326</v>
      </c>
      <c r="I9425" s="2" t="s">
        <v>10</v>
      </c>
      <c r="J9425" s="2" t="str">
        <f>_xlfn.XLOOKUP(Table1_1[[#This Row],[Analyte]],[1]analyte_order!$B:$B,[1]analyte_order!$C:$C)</f>
        <v>375-85-9</v>
      </c>
      <c r="K9425" s="2">
        <f>_xlfn.XLOOKUP(Table1_1[[#This Row],[CAS_rn]],[1]analyte_order!$C:$C,[1]analyte_order!$E:$E)</f>
        <v>4</v>
      </c>
      <c r="L9425" s="3">
        <v>4.0050000000000002E-2</v>
      </c>
    </row>
    <row r="9426" spans="1:12" x14ac:dyDescent="0.3">
      <c r="A9426" s="2" t="s">
        <v>378</v>
      </c>
      <c r="B9426" s="1">
        <f>_xlfn.XLOOKUP(Table1_1[[#This Row],[SampleID]],'[2]Prey Items'!$B$2:$B$78,'[2]Prey Items'!$F$2:$F$78)</f>
        <v>44427</v>
      </c>
      <c r="C9426" s="1" t="str">
        <f t="shared" si="148"/>
        <v>21231</v>
      </c>
      <c r="D9426" t="s">
        <v>324</v>
      </c>
      <c r="E9426" t="s">
        <v>325</v>
      </c>
      <c r="F9426" t="s">
        <v>326</v>
      </c>
      <c r="I9426" s="2" t="s">
        <v>11</v>
      </c>
      <c r="J9426" s="2" t="str">
        <f>_xlfn.XLOOKUP(Table1_1[[#This Row],[Analyte]],[1]analyte_order!$B:$B,[1]analyte_order!$C:$C)</f>
        <v>335-67-1</v>
      </c>
      <c r="K9426" s="2">
        <f>_xlfn.XLOOKUP(Table1_1[[#This Row],[CAS_rn]],[1]analyte_order!$C:$C,[1]analyte_order!$E:$E)</f>
        <v>5</v>
      </c>
      <c r="L9426" s="3">
        <v>4.0050000000000002E-2</v>
      </c>
    </row>
    <row r="9427" spans="1:12" x14ac:dyDescent="0.3">
      <c r="A9427" s="2" t="s">
        <v>378</v>
      </c>
      <c r="B9427" s="1">
        <f>_xlfn.XLOOKUP(Table1_1[[#This Row],[SampleID]],'[2]Prey Items'!$B$2:$B$78,'[2]Prey Items'!$F$2:$F$78)</f>
        <v>44427</v>
      </c>
      <c r="C9427" s="1" t="str">
        <f t="shared" si="148"/>
        <v>21231</v>
      </c>
      <c r="D9427" t="s">
        <v>324</v>
      </c>
      <c r="E9427" t="s">
        <v>325</v>
      </c>
      <c r="F9427" t="s">
        <v>326</v>
      </c>
      <c r="I9427" s="2" t="s">
        <v>12</v>
      </c>
      <c r="J9427" s="2" t="str">
        <f>_xlfn.XLOOKUP(Table1_1[[#This Row],[Analyte]],[1]analyte_order!$B:$B,[1]analyte_order!$C:$C)</f>
        <v>375-95-1</v>
      </c>
      <c r="K9427" s="2">
        <f>_xlfn.XLOOKUP(Table1_1[[#This Row],[CAS_rn]],[1]analyte_order!$C:$C,[1]analyte_order!$E:$E)</f>
        <v>6</v>
      </c>
      <c r="L9427" s="3">
        <v>0.08</v>
      </c>
    </row>
    <row r="9428" spans="1:12" x14ac:dyDescent="0.3">
      <c r="A9428" s="2" t="s">
        <v>378</v>
      </c>
      <c r="B9428" s="1">
        <f>_xlfn.XLOOKUP(Table1_1[[#This Row],[SampleID]],'[2]Prey Items'!$B$2:$B$78,'[2]Prey Items'!$F$2:$F$78)</f>
        <v>44427</v>
      </c>
      <c r="C9428" s="1" t="str">
        <f t="shared" si="148"/>
        <v>21231</v>
      </c>
      <c r="D9428" t="s">
        <v>324</v>
      </c>
      <c r="E9428" t="s">
        <v>325</v>
      </c>
      <c r="F9428" t="s">
        <v>326</v>
      </c>
      <c r="I9428" s="2" t="s">
        <v>19</v>
      </c>
      <c r="J9428" s="2" t="str">
        <f>_xlfn.XLOOKUP(Table1_1[[#This Row],[Analyte]],[1]analyte_order!$B:$B,[1]analyte_order!$C:$C)</f>
        <v>335-76-2</v>
      </c>
      <c r="K9428" s="2">
        <f>_xlfn.XLOOKUP(Table1_1[[#This Row],[CAS_rn]],[1]analyte_order!$C:$C,[1]analyte_order!$E:$E)</f>
        <v>7</v>
      </c>
      <c r="L9428" s="3">
        <v>2.46</v>
      </c>
    </row>
    <row r="9429" spans="1:12" x14ac:dyDescent="0.3">
      <c r="A9429" s="2" t="s">
        <v>378</v>
      </c>
      <c r="B9429" s="1">
        <f>_xlfn.XLOOKUP(Table1_1[[#This Row],[SampleID]],'[2]Prey Items'!$B$2:$B$78,'[2]Prey Items'!$F$2:$F$78)</f>
        <v>44427</v>
      </c>
      <c r="C9429" s="1" t="str">
        <f t="shared" si="148"/>
        <v>21231</v>
      </c>
      <c r="D9429" t="s">
        <v>324</v>
      </c>
      <c r="E9429" t="s">
        <v>325</v>
      </c>
      <c r="F9429" t="s">
        <v>326</v>
      </c>
      <c r="I9429" s="2" t="s">
        <v>20</v>
      </c>
      <c r="J9429" s="2" t="str">
        <f>_xlfn.XLOOKUP(Table1_1[[#This Row],[Analyte]],[1]analyte_order!$B:$B,[1]analyte_order!$C:$C)</f>
        <v>2058-94-8</v>
      </c>
      <c r="K9429" s="2">
        <f>_xlfn.XLOOKUP(Table1_1[[#This Row],[CAS_rn]],[1]analyte_order!$C:$C,[1]analyte_order!$E:$E)</f>
        <v>8</v>
      </c>
      <c r="L9429" s="3">
        <v>5.99</v>
      </c>
    </row>
    <row r="9430" spans="1:12" x14ac:dyDescent="0.3">
      <c r="A9430" s="2" t="s">
        <v>378</v>
      </c>
      <c r="B9430" s="1">
        <f>_xlfn.XLOOKUP(Table1_1[[#This Row],[SampleID]],'[2]Prey Items'!$B$2:$B$78,'[2]Prey Items'!$F$2:$F$78)</f>
        <v>44427</v>
      </c>
      <c r="C9430" s="1" t="str">
        <f t="shared" si="148"/>
        <v>21231</v>
      </c>
      <c r="D9430" t="s">
        <v>324</v>
      </c>
      <c r="E9430" t="s">
        <v>325</v>
      </c>
      <c r="F9430" t="s">
        <v>326</v>
      </c>
      <c r="I9430" s="2" t="s">
        <v>21</v>
      </c>
      <c r="J9430" s="2" t="str">
        <f>_xlfn.XLOOKUP(Table1_1[[#This Row],[Analyte]],[1]analyte_order!$B:$B,[1]analyte_order!$C:$C)</f>
        <v>307-55-1</v>
      </c>
      <c r="K9430" s="2">
        <f>_xlfn.XLOOKUP(Table1_1[[#This Row],[CAS_rn]],[1]analyte_order!$C:$C,[1]analyte_order!$E:$E)</f>
        <v>9</v>
      </c>
      <c r="L9430" s="3">
        <v>14.1</v>
      </c>
    </row>
    <row r="9431" spans="1:12" x14ac:dyDescent="0.3">
      <c r="A9431" s="2" t="s">
        <v>378</v>
      </c>
      <c r="B9431" s="1">
        <f>_xlfn.XLOOKUP(Table1_1[[#This Row],[SampleID]],'[2]Prey Items'!$B$2:$B$78,'[2]Prey Items'!$F$2:$F$78)</f>
        <v>44427</v>
      </c>
      <c r="C9431" s="1" t="str">
        <f t="shared" si="148"/>
        <v>21231</v>
      </c>
      <c r="D9431" t="s">
        <v>324</v>
      </c>
      <c r="E9431" t="s">
        <v>325</v>
      </c>
      <c r="F9431" t="s">
        <v>326</v>
      </c>
      <c r="I9431" s="2" t="s">
        <v>22</v>
      </c>
      <c r="J9431" s="2" t="str">
        <f>_xlfn.XLOOKUP(Table1_1[[#This Row],[Analyte]],[1]analyte_order!$B:$B,[1]analyte_order!$C:$C)</f>
        <v>72629-94-8</v>
      </c>
      <c r="K9431" s="2">
        <f>_xlfn.XLOOKUP(Table1_1[[#This Row],[CAS_rn]],[1]analyte_order!$C:$C,[1]analyte_order!$E:$E)</f>
        <v>10</v>
      </c>
      <c r="L9431" s="3">
        <v>7.87</v>
      </c>
    </row>
    <row r="9432" spans="1:12" x14ac:dyDescent="0.3">
      <c r="A9432" s="2" t="s">
        <v>378</v>
      </c>
      <c r="B9432" s="1">
        <f>_xlfn.XLOOKUP(Table1_1[[#This Row],[SampleID]],'[2]Prey Items'!$B$2:$B$78,'[2]Prey Items'!$F$2:$F$78)</f>
        <v>44427</v>
      </c>
      <c r="C9432" s="1" t="str">
        <f t="shared" si="148"/>
        <v>21231</v>
      </c>
      <c r="D9432" t="s">
        <v>324</v>
      </c>
      <c r="E9432" t="s">
        <v>325</v>
      </c>
      <c r="F9432" t="s">
        <v>326</v>
      </c>
      <c r="I9432" s="2" t="s">
        <v>23</v>
      </c>
      <c r="J9432" s="2" t="str">
        <f>_xlfn.XLOOKUP(Table1_1[[#This Row],[Analyte]],[1]analyte_order!$B:$B,[1]analyte_order!$C:$C)</f>
        <v>376-06-7</v>
      </c>
      <c r="K9432" s="2">
        <f>_xlfn.XLOOKUP(Table1_1[[#This Row],[CAS_rn]],[1]analyte_order!$C:$C,[1]analyte_order!$E:$E)</f>
        <v>11</v>
      </c>
      <c r="L9432" s="3">
        <v>5.03</v>
      </c>
    </row>
    <row r="9433" spans="1:12" x14ac:dyDescent="0.3">
      <c r="A9433" s="2" t="s">
        <v>378</v>
      </c>
      <c r="B9433" s="1">
        <f>_xlfn.XLOOKUP(Table1_1[[#This Row],[SampleID]],'[2]Prey Items'!$B$2:$B$78,'[2]Prey Items'!$F$2:$F$78)</f>
        <v>44427</v>
      </c>
      <c r="C9433" s="1" t="str">
        <f t="shared" si="148"/>
        <v>21231</v>
      </c>
      <c r="D9433" t="s">
        <v>324</v>
      </c>
      <c r="E9433" t="s">
        <v>325</v>
      </c>
      <c r="F9433" t="s">
        <v>326</v>
      </c>
      <c r="I9433" s="2" t="s">
        <v>24</v>
      </c>
      <c r="J9433" s="2" t="str">
        <f>_xlfn.XLOOKUP(Table1_1[[#This Row],[Analyte]],[1]analyte_order!$B:$B,[1]analyte_order!$C:$C)</f>
        <v>67905-19-5</v>
      </c>
      <c r="K9433" s="2">
        <f>_xlfn.XLOOKUP(Table1_1[[#This Row],[CAS_rn]],[1]analyte_order!$C:$C,[1]analyte_order!$E:$E)</f>
        <v>12</v>
      </c>
      <c r="L9433" s="3">
        <v>0.17199999999999999</v>
      </c>
    </row>
    <row r="9434" spans="1:12" x14ac:dyDescent="0.3">
      <c r="A9434" s="2" t="s">
        <v>378</v>
      </c>
      <c r="B9434" s="1">
        <f>_xlfn.XLOOKUP(Table1_1[[#This Row],[SampleID]],'[2]Prey Items'!$B$2:$B$78,'[2]Prey Items'!$F$2:$F$78)</f>
        <v>44427</v>
      </c>
      <c r="C9434" s="1" t="str">
        <f t="shared" si="148"/>
        <v>21231</v>
      </c>
      <c r="D9434" t="s">
        <v>324</v>
      </c>
      <c r="E9434" t="s">
        <v>325</v>
      </c>
      <c r="F9434" t="s">
        <v>326</v>
      </c>
      <c r="I9434" s="2" t="s">
        <v>52</v>
      </c>
      <c r="J9434" s="2" t="str">
        <f>_xlfn.XLOOKUP(Table1_1[[#This Row],[Analyte]],[1]analyte_order!$B:$B,[1]analyte_order!$C:$C)</f>
        <v>423-41-6</v>
      </c>
      <c r="K9434" s="2">
        <f>_xlfn.XLOOKUP(Table1_1[[#This Row],[CAS_rn]],[1]analyte_order!$C:$C,[1]analyte_order!$E:$E)</f>
        <v>53</v>
      </c>
      <c r="L9434" s="3">
        <v>0.1</v>
      </c>
    </row>
    <row r="9435" spans="1:12" x14ac:dyDescent="0.3">
      <c r="A9435" s="2" t="s">
        <v>378</v>
      </c>
      <c r="B9435" s="1">
        <f>_xlfn.XLOOKUP(Table1_1[[#This Row],[SampleID]],'[2]Prey Items'!$B$2:$B$78,'[2]Prey Items'!$F$2:$F$78)</f>
        <v>44427</v>
      </c>
      <c r="C9435" s="1" t="str">
        <f t="shared" si="148"/>
        <v>21231</v>
      </c>
      <c r="D9435" t="s">
        <v>324</v>
      </c>
      <c r="E9435" t="s">
        <v>325</v>
      </c>
      <c r="F9435" t="s">
        <v>326</v>
      </c>
      <c r="I9435" s="2" t="s">
        <v>13</v>
      </c>
      <c r="J9435" s="2" t="str">
        <f>_xlfn.XLOOKUP(Table1_1[[#This Row],[Analyte]],[1]analyte_order!$B:$B,[1]analyte_order!$C:$C)</f>
        <v>375-73-5</v>
      </c>
      <c r="K9435" s="2">
        <f>_xlfn.XLOOKUP(Table1_1[[#This Row],[CAS_rn]],[1]analyte_order!$C:$C,[1]analyte_order!$E:$E)</f>
        <v>14</v>
      </c>
      <c r="L9435" s="3">
        <v>4.0050000000000002E-2</v>
      </c>
    </row>
    <row r="9436" spans="1:12" x14ac:dyDescent="0.3">
      <c r="A9436" s="2" t="s">
        <v>378</v>
      </c>
      <c r="B9436" s="1">
        <f>_xlfn.XLOOKUP(Table1_1[[#This Row],[SampleID]],'[2]Prey Items'!$B$2:$B$78,'[2]Prey Items'!$F$2:$F$78)</f>
        <v>44427</v>
      </c>
      <c r="C9436" s="1" t="str">
        <f t="shared" si="148"/>
        <v>21231</v>
      </c>
      <c r="D9436" t="s">
        <v>324</v>
      </c>
      <c r="E9436" t="s">
        <v>325</v>
      </c>
      <c r="F9436" t="s">
        <v>326</v>
      </c>
      <c r="I9436" s="2" t="s">
        <v>14</v>
      </c>
      <c r="J9436" s="2" t="str">
        <f>_xlfn.XLOOKUP(Table1_1[[#This Row],[Analyte]],[1]analyte_order!$B:$B,[1]analyte_order!$C:$C)</f>
        <v>2706-91-4</v>
      </c>
      <c r="K9436" s="2">
        <f>_xlfn.XLOOKUP(Table1_1[[#This Row],[CAS_rn]],[1]analyte_order!$C:$C,[1]analyte_order!$E:$E)</f>
        <v>15</v>
      </c>
      <c r="L9436" s="3">
        <v>1.1100000000000001</v>
      </c>
    </row>
    <row r="9437" spans="1:12" x14ac:dyDescent="0.3">
      <c r="A9437" s="2" t="s">
        <v>378</v>
      </c>
      <c r="B9437" s="1">
        <f>_xlfn.XLOOKUP(Table1_1[[#This Row],[SampleID]],'[2]Prey Items'!$B$2:$B$78,'[2]Prey Items'!$F$2:$F$78)</f>
        <v>44427</v>
      </c>
      <c r="C9437" s="1" t="str">
        <f t="shared" si="148"/>
        <v>21231</v>
      </c>
      <c r="D9437" t="s">
        <v>324</v>
      </c>
      <c r="E9437" t="s">
        <v>325</v>
      </c>
      <c r="F9437" t="s">
        <v>326</v>
      </c>
      <c r="I9437" s="2" t="s">
        <v>15</v>
      </c>
      <c r="J9437" s="2" t="str">
        <f>_xlfn.XLOOKUP(Table1_1[[#This Row],[Analyte]],[1]analyte_order!$B:$B,[1]analyte_order!$C:$C)</f>
        <v>355-46-4</v>
      </c>
      <c r="K9437" s="2">
        <f>_xlfn.XLOOKUP(Table1_1[[#This Row],[CAS_rn]],[1]analyte_order!$C:$C,[1]analyte_order!$E:$E)</f>
        <v>16</v>
      </c>
      <c r="L9437" s="3">
        <v>41.7</v>
      </c>
    </row>
    <row r="9438" spans="1:12" x14ac:dyDescent="0.3">
      <c r="A9438" s="2" t="s">
        <v>378</v>
      </c>
      <c r="B9438" s="1">
        <f>_xlfn.XLOOKUP(Table1_1[[#This Row],[SampleID]],'[2]Prey Items'!$B$2:$B$78,'[2]Prey Items'!$F$2:$F$78)</f>
        <v>44427</v>
      </c>
      <c r="C9438" s="1" t="str">
        <f t="shared" si="148"/>
        <v>21231</v>
      </c>
      <c r="D9438" t="s">
        <v>324</v>
      </c>
      <c r="E9438" t="s">
        <v>325</v>
      </c>
      <c r="F9438" t="s">
        <v>326</v>
      </c>
      <c r="I9438" s="2" t="s">
        <v>16</v>
      </c>
      <c r="J9438" s="2" t="str">
        <f>_xlfn.XLOOKUP(Table1_1[[#This Row],[Analyte]],[1]analyte_order!$B:$B,[1]analyte_order!$C:$C)</f>
        <v>375-92-8</v>
      </c>
      <c r="K9438" s="2">
        <f>_xlfn.XLOOKUP(Table1_1[[#This Row],[CAS_rn]],[1]analyte_order!$C:$C,[1]analyte_order!$E:$E)</f>
        <v>17</v>
      </c>
      <c r="L9438" s="3">
        <v>4.46</v>
      </c>
    </row>
    <row r="9439" spans="1:12" x14ac:dyDescent="0.3">
      <c r="A9439" s="2" t="s">
        <v>378</v>
      </c>
      <c r="B9439" s="1">
        <f>_xlfn.XLOOKUP(Table1_1[[#This Row],[SampleID]],'[2]Prey Items'!$B$2:$B$78,'[2]Prey Items'!$F$2:$F$78)</f>
        <v>44427</v>
      </c>
      <c r="C9439" s="1" t="str">
        <f t="shared" si="148"/>
        <v>21231</v>
      </c>
      <c r="D9439" t="s">
        <v>324</v>
      </c>
      <c r="E9439" t="s">
        <v>325</v>
      </c>
      <c r="F9439" t="s">
        <v>326</v>
      </c>
      <c r="I9439" s="2" t="s">
        <v>17</v>
      </c>
      <c r="J9439" s="2" t="str">
        <f>_xlfn.XLOOKUP(Table1_1[[#This Row],[Analyte]],[1]analyte_order!$B:$B,[1]analyte_order!$C:$C)</f>
        <v>1763-23-1</v>
      </c>
      <c r="K9439" s="2">
        <f>_xlfn.XLOOKUP(Table1_1[[#This Row],[CAS_rn]],[1]analyte_order!$C:$C,[1]analyte_order!$E:$E)</f>
        <v>18</v>
      </c>
      <c r="L9439" s="3">
        <v>1170</v>
      </c>
    </row>
    <row r="9440" spans="1:12" x14ac:dyDescent="0.3">
      <c r="A9440" s="2" t="s">
        <v>378</v>
      </c>
      <c r="B9440" s="1">
        <f>_xlfn.XLOOKUP(Table1_1[[#This Row],[SampleID]],'[2]Prey Items'!$B$2:$B$78,'[2]Prey Items'!$F$2:$F$78)</f>
        <v>44427</v>
      </c>
      <c r="C9440" s="1" t="str">
        <f t="shared" si="148"/>
        <v>21231</v>
      </c>
      <c r="D9440" t="s">
        <v>324</v>
      </c>
      <c r="E9440" t="s">
        <v>325</v>
      </c>
      <c r="F9440" t="s">
        <v>326</v>
      </c>
      <c r="I9440" s="2" t="s">
        <v>25</v>
      </c>
      <c r="J9440" s="2" t="str">
        <f>_xlfn.XLOOKUP(Table1_1[[#This Row],[Analyte]],[1]analyte_order!$B:$B,[1]analyte_order!$C:$C)</f>
        <v>68259-12-1</v>
      </c>
      <c r="K9440" s="2">
        <f>_xlfn.XLOOKUP(Table1_1[[#This Row],[CAS_rn]],[1]analyte_order!$C:$C,[1]analyte_order!$E:$E)</f>
        <v>19</v>
      </c>
      <c r="L9440" s="3">
        <v>11.7</v>
      </c>
    </row>
    <row r="9441" spans="1:12" x14ac:dyDescent="0.3">
      <c r="A9441" s="2" t="s">
        <v>378</v>
      </c>
      <c r="B9441" s="1">
        <f>_xlfn.XLOOKUP(Table1_1[[#This Row],[SampleID]],'[2]Prey Items'!$B$2:$B$78,'[2]Prey Items'!$F$2:$F$78)</f>
        <v>44427</v>
      </c>
      <c r="C9441" s="1" t="str">
        <f t="shared" si="148"/>
        <v>21231</v>
      </c>
      <c r="D9441" t="s">
        <v>324</v>
      </c>
      <c r="E9441" t="s">
        <v>325</v>
      </c>
      <c r="F9441" t="s">
        <v>326</v>
      </c>
      <c r="I9441" s="2" t="s">
        <v>26</v>
      </c>
      <c r="J9441" s="2" t="str">
        <f>_xlfn.XLOOKUP(Table1_1[[#This Row],[Analyte]],[1]analyte_order!$B:$B,[1]analyte_order!$C:$C)</f>
        <v>335-77-3</v>
      </c>
      <c r="K9441" s="2">
        <f>_xlfn.XLOOKUP(Table1_1[[#This Row],[CAS_rn]],[1]analyte_order!$C:$C,[1]analyte_order!$E:$E)</f>
        <v>20</v>
      </c>
      <c r="L9441" s="3">
        <v>13.2</v>
      </c>
    </row>
    <row r="9442" spans="1:12" x14ac:dyDescent="0.3">
      <c r="A9442" s="2" t="s">
        <v>378</v>
      </c>
      <c r="B9442" s="1">
        <f>_xlfn.XLOOKUP(Table1_1[[#This Row],[SampleID]],'[2]Prey Items'!$B$2:$B$78,'[2]Prey Items'!$F$2:$F$78)</f>
        <v>44427</v>
      </c>
      <c r="C9442" s="1" t="str">
        <f t="shared" si="148"/>
        <v>21231</v>
      </c>
      <c r="D9442" t="s">
        <v>324</v>
      </c>
      <c r="E9442" t="s">
        <v>325</v>
      </c>
      <c r="F9442" t="s">
        <v>326</v>
      </c>
      <c r="I9442" s="2" t="s">
        <v>27</v>
      </c>
      <c r="J9442" s="2" t="str">
        <f>_xlfn.XLOOKUP(Table1_1[[#This Row],[Analyte]],[1]analyte_order!$B:$B,[1]analyte_order!$C:$C)</f>
        <v>79780-39-5</v>
      </c>
      <c r="K9442" s="2">
        <f>_xlfn.XLOOKUP(Table1_1[[#This Row],[CAS_rn]],[1]analyte_order!$C:$C,[1]analyte_order!$E:$E)</f>
        <v>21</v>
      </c>
      <c r="L9442" s="3">
        <v>2.48</v>
      </c>
    </row>
    <row r="9443" spans="1:12" x14ac:dyDescent="0.3">
      <c r="A9443" s="2" t="s">
        <v>378</v>
      </c>
      <c r="B9443" s="1">
        <f>_xlfn.XLOOKUP(Table1_1[[#This Row],[SampleID]],'[2]Prey Items'!$B$2:$B$78,'[2]Prey Items'!$F$2:$F$78)</f>
        <v>44427</v>
      </c>
      <c r="C9443" s="1" t="str">
        <f t="shared" si="148"/>
        <v>21231</v>
      </c>
      <c r="D9443" t="s">
        <v>324</v>
      </c>
      <c r="E9443" t="s">
        <v>325</v>
      </c>
      <c r="F9443" t="s">
        <v>326</v>
      </c>
      <c r="I9443" s="2" t="s">
        <v>53</v>
      </c>
      <c r="J9443" s="2" t="str">
        <f>_xlfn.XLOOKUP(Table1_1[[#This Row],[Analyte]],[1]analyte_order!$B:$B,[1]analyte_order!$C:$C)</f>
        <v>777011-38-8</v>
      </c>
      <c r="K9443" s="2">
        <f>_xlfn.XLOOKUP(Table1_1[[#This Row],[CAS_rn]],[1]analyte_order!$C:$C,[1]analyte_order!$E:$E)</f>
        <v>54</v>
      </c>
      <c r="L9443" s="3">
        <v>2.68</v>
      </c>
    </row>
    <row r="9444" spans="1:12" x14ac:dyDescent="0.3">
      <c r="A9444" s="2" t="s">
        <v>378</v>
      </c>
      <c r="B9444" s="1">
        <f>_xlfn.XLOOKUP(Table1_1[[#This Row],[SampleID]],'[2]Prey Items'!$B$2:$B$78,'[2]Prey Items'!$F$2:$F$78)</f>
        <v>44427</v>
      </c>
      <c r="C9444" s="1" t="str">
        <f t="shared" si="148"/>
        <v>21231</v>
      </c>
      <c r="D9444" t="s">
        <v>324</v>
      </c>
      <c r="E9444" t="s">
        <v>325</v>
      </c>
      <c r="F9444" t="s">
        <v>326</v>
      </c>
      <c r="I9444" s="2" t="s">
        <v>54</v>
      </c>
      <c r="J9444" s="2" t="str">
        <f>_xlfn.XLOOKUP(Table1_1[[#This Row],[Analyte]],[1]analyte_order!$B:$B,[1]analyte_order!$C:$C)</f>
        <v>646-83-3</v>
      </c>
      <c r="K9444" s="2">
        <f>_xlfn.XLOOKUP(Table1_1[[#This Row],[CAS_rn]],[1]analyte_order!$C:$C,[1]analyte_order!$E:$E)</f>
        <v>55</v>
      </c>
      <c r="L9444" s="3">
        <v>0.2</v>
      </c>
    </row>
    <row r="9445" spans="1:12" x14ac:dyDescent="0.3">
      <c r="A9445" s="2" t="s">
        <v>378</v>
      </c>
      <c r="B9445" s="1">
        <f>_xlfn.XLOOKUP(Table1_1[[#This Row],[SampleID]],'[2]Prey Items'!$B$2:$B$78,'[2]Prey Items'!$F$2:$F$78)</f>
        <v>44427</v>
      </c>
      <c r="C9445" s="1" t="str">
        <f t="shared" si="148"/>
        <v>21231</v>
      </c>
      <c r="D9445" t="s">
        <v>324</v>
      </c>
      <c r="E9445" t="s">
        <v>325</v>
      </c>
      <c r="F9445" t="s">
        <v>326</v>
      </c>
      <c r="I9445" s="2" t="s">
        <v>50</v>
      </c>
      <c r="J9445" s="2" t="str">
        <f>_xlfn.XLOOKUP(Table1_1[[#This Row],[Analyte]],[1]analyte_order!$B:$B,[1]analyte_order!$C:$C)</f>
        <v>30334-69-1</v>
      </c>
      <c r="K9445" s="2">
        <f>_xlfn.XLOOKUP(Table1_1[[#This Row],[CAS_rn]],[1]analyte_order!$C:$C,[1]analyte_order!$E:$E)</f>
        <v>51</v>
      </c>
      <c r="L9445" s="3">
        <v>2.84</v>
      </c>
    </row>
    <row r="9446" spans="1:12" x14ac:dyDescent="0.3">
      <c r="A9446" s="2" t="s">
        <v>378</v>
      </c>
      <c r="B9446" s="1">
        <f>_xlfn.XLOOKUP(Table1_1[[#This Row],[SampleID]],'[2]Prey Items'!$B$2:$B$78,'[2]Prey Items'!$F$2:$F$78)</f>
        <v>44427</v>
      </c>
      <c r="C9446" s="1" t="str">
        <f t="shared" si="148"/>
        <v>21231</v>
      </c>
      <c r="D9446" t="s">
        <v>324</v>
      </c>
      <c r="E9446" t="s">
        <v>325</v>
      </c>
      <c r="F9446" t="s">
        <v>326</v>
      </c>
      <c r="I9446" s="2" t="s">
        <v>51</v>
      </c>
      <c r="J9446" s="2" t="str">
        <f>_xlfn.XLOOKUP(Table1_1[[#This Row],[Analyte]],[1]analyte_order!$B:$B,[1]analyte_order!$C:$C)</f>
        <v>41997-13-1</v>
      </c>
      <c r="K9446" s="2">
        <f>_xlfn.XLOOKUP(Table1_1[[#This Row],[CAS_rn]],[1]analyte_order!$C:$C,[1]analyte_order!$E:$E)</f>
        <v>52</v>
      </c>
      <c r="L9446" s="3">
        <v>25.1</v>
      </c>
    </row>
    <row r="9447" spans="1:12" x14ac:dyDescent="0.3">
      <c r="A9447" s="2" t="s">
        <v>378</v>
      </c>
      <c r="B9447" s="1">
        <f>_xlfn.XLOOKUP(Table1_1[[#This Row],[SampleID]],'[2]Prey Items'!$B$2:$B$78,'[2]Prey Items'!$F$2:$F$78)</f>
        <v>44427</v>
      </c>
      <c r="C9447" s="1" t="str">
        <f t="shared" si="148"/>
        <v>21231</v>
      </c>
      <c r="D9447" t="s">
        <v>324</v>
      </c>
      <c r="E9447" t="s">
        <v>325</v>
      </c>
      <c r="F9447" t="s">
        <v>326</v>
      </c>
      <c r="I9447" s="2" t="s">
        <v>33</v>
      </c>
      <c r="J9447" s="2" t="str">
        <f>_xlfn.XLOOKUP(Table1_1[[#This Row],[Analyte]],[1]analyte_order!$B:$B,[1]analyte_order!$C:$C)</f>
        <v>754-91-6</v>
      </c>
      <c r="K9447" s="2">
        <f>_xlfn.XLOOKUP(Table1_1[[#This Row],[CAS_rn]],[1]analyte_order!$C:$C,[1]analyte_order!$E:$E)</f>
        <v>28</v>
      </c>
      <c r="L9447" s="3">
        <v>5.41</v>
      </c>
    </row>
    <row r="9448" spans="1:12" x14ac:dyDescent="0.3">
      <c r="A9448" s="2" t="s">
        <v>378</v>
      </c>
      <c r="B9448" s="1">
        <f>_xlfn.XLOOKUP(Table1_1[[#This Row],[SampleID]],'[2]Prey Items'!$B$2:$B$78,'[2]Prey Items'!$F$2:$F$78)</f>
        <v>44427</v>
      </c>
      <c r="C9448" s="1" t="str">
        <f t="shared" si="148"/>
        <v>21231</v>
      </c>
      <c r="D9448" t="s">
        <v>324</v>
      </c>
      <c r="E9448" t="s">
        <v>325</v>
      </c>
      <c r="F9448" t="s">
        <v>326</v>
      </c>
      <c r="I9448" s="2" t="s">
        <v>35</v>
      </c>
      <c r="J9448" s="2" t="str">
        <f>_xlfn.XLOOKUP(Table1_1[[#This Row],[Analyte]],[1]analyte_order!$B:$B,[1]analyte_order!$C:$C)</f>
        <v>31506-32-8</v>
      </c>
      <c r="K9448" s="2">
        <f>_xlfn.XLOOKUP(Table1_1[[#This Row],[CAS_rn]],[1]analyte_order!$C:$C,[1]analyte_order!$E:$E)</f>
        <v>30</v>
      </c>
      <c r="L9448" s="3">
        <v>4.0050000000000002E-2</v>
      </c>
    </row>
    <row r="9449" spans="1:12" x14ac:dyDescent="0.3">
      <c r="A9449" s="2" t="s">
        <v>378</v>
      </c>
      <c r="B9449" s="1">
        <f>_xlfn.XLOOKUP(Table1_1[[#This Row],[SampleID]],'[2]Prey Items'!$B$2:$B$78,'[2]Prey Items'!$F$2:$F$78)</f>
        <v>44427</v>
      </c>
      <c r="C9449" s="1" t="str">
        <f t="shared" si="148"/>
        <v>21231</v>
      </c>
      <c r="D9449" t="s">
        <v>324</v>
      </c>
      <c r="E9449" t="s">
        <v>325</v>
      </c>
      <c r="F9449" t="s">
        <v>326</v>
      </c>
      <c r="I9449" s="2" t="s">
        <v>36</v>
      </c>
      <c r="J9449" s="2" t="str">
        <f>_xlfn.XLOOKUP(Table1_1[[#This Row],[Analyte]],[1]analyte_order!$B:$B,[1]analyte_order!$C:$C)</f>
        <v>4151-50-2</v>
      </c>
      <c r="K9449" s="2">
        <f>_xlfn.XLOOKUP(Table1_1[[#This Row],[CAS_rn]],[1]analyte_order!$C:$C,[1]analyte_order!$E:$E)</f>
        <v>31</v>
      </c>
      <c r="L9449" s="3">
        <v>4.0050000000000002E-2</v>
      </c>
    </row>
    <row r="9450" spans="1:12" x14ac:dyDescent="0.3">
      <c r="A9450" s="2" t="s">
        <v>378</v>
      </c>
      <c r="B9450" s="1">
        <f>_xlfn.XLOOKUP(Table1_1[[#This Row],[SampleID]],'[2]Prey Items'!$B$2:$B$78,'[2]Prey Items'!$F$2:$F$78)</f>
        <v>44427</v>
      </c>
      <c r="C9450" s="1" t="str">
        <f t="shared" si="148"/>
        <v>21231</v>
      </c>
      <c r="D9450" t="s">
        <v>324</v>
      </c>
      <c r="E9450" t="s">
        <v>325</v>
      </c>
      <c r="F9450" t="s">
        <v>326</v>
      </c>
      <c r="I9450" s="2" t="s">
        <v>34</v>
      </c>
      <c r="J9450" s="2" t="str">
        <f>_xlfn.XLOOKUP(Table1_1[[#This Row],[Analyte]],[1]analyte_order!$B:$B,[1]analyte_order!$C:$C)</f>
        <v>2806-24-8</v>
      </c>
      <c r="K9450" s="2">
        <f>_xlfn.XLOOKUP(Table1_1[[#This Row],[CAS_rn]],[1]analyte_order!$C:$C,[1]analyte_order!$E:$E)</f>
        <v>29</v>
      </c>
      <c r="L9450" s="3">
        <v>4.0050000000000002E-2</v>
      </c>
    </row>
    <row r="9451" spans="1:12" x14ac:dyDescent="0.3">
      <c r="A9451" s="2" t="s">
        <v>378</v>
      </c>
      <c r="B9451" s="1">
        <f>_xlfn.XLOOKUP(Table1_1[[#This Row],[SampleID]],'[2]Prey Items'!$B$2:$B$78,'[2]Prey Items'!$F$2:$F$78)</f>
        <v>44427</v>
      </c>
      <c r="C9451" s="1" t="str">
        <f t="shared" si="148"/>
        <v>21231</v>
      </c>
      <c r="D9451" t="s">
        <v>324</v>
      </c>
      <c r="E9451" t="s">
        <v>325</v>
      </c>
      <c r="F9451" t="s">
        <v>326</v>
      </c>
      <c r="I9451" s="2" t="s">
        <v>31</v>
      </c>
      <c r="J9451" s="2" t="str">
        <f>_xlfn.XLOOKUP(Table1_1[[#This Row],[Analyte]],[1]analyte_order!$B:$B,[1]analyte_order!$C:$C)</f>
        <v>2355-31-9</v>
      </c>
      <c r="K9451" s="2">
        <f>_xlfn.XLOOKUP(Table1_1[[#This Row],[CAS_rn]],[1]analyte_order!$C:$C,[1]analyte_order!$E:$E)</f>
        <v>26</v>
      </c>
      <c r="L9451" s="3">
        <v>4.0050000000000002E-2</v>
      </c>
    </row>
    <row r="9452" spans="1:12" x14ac:dyDescent="0.3">
      <c r="A9452" s="2" t="s">
        <v>378</v>
      </c>
      <c r="B9452" s="1">
        <f>_xlfn.XLOOKUP(Table1_1[[#This Row],[SampleID]],'[2]Prey Items'!$B$2:$B$78,'[2]Prey Items'!$F$2:$F$78)</f>
        <v>44427</v>
      </c>
      <c r="C9452" s="1" t="str">
        <f t="shared" si="148"/>
        <v>21231</v>
      </c>
      <c r="D9452" t="s">
        <v>324</v>
      </c>
      <c r="E9452" t="s">
        <v>325</v>
      </c>
      <c r="F9452" t="s">
        <v>326</v>
      </c>
      <c r="I9452" s="2" t="s">
        <v>32</v>
      </c>
      <c r="J9452" s="2" t="str">
        <f>_xlfn.XLOOKUP(Table1_1[[#This Row],[Analyte]],[1]analyte_order!$B:$B,[1]analyte_order!$C:$C)</f>
        <v>2991-50-6</v>
      </c>
      <c r="K9452" s="2">
        <f>_xlfn.XLOOKUP(Table1_1[[#This Row],[CAS_rn]],[1]analyte_order!$C:$C,[1]analyte_order!$E:$E)</f>
        <v>27</v>
      </c>
      <c r="L9452" s="3">
        <v>4.0050000000000002E-2</v>
      </c>
    </row>
    <row r="9453" spans="1:12" x14ac:dyDescent="0.3">
      <c r="A9453" s="2" t="s">
        <v>378</v>
      </c>
      <c r="B9453" s="1">
        <f>_xlfn.XLOOKUP(Table1_1[[#This Row],[SampleID]],'[2]Prey Items'!$B$2:$B$78,'[2]Prey Items'!$F$2:$F$78)</f>
        <v>44427</v>
      </c>
      <c r="C9453" s="1" t="str">
        <f t="shared" si="148"/>
        <v>21231</v>
      </c>
      <c r="D9453" t="s">
        <v>324</v>
      </c>
      <c r="E9453" t="s">
        <v>325</v>
      </c>
      <c r="F9453" t="s">
        <v>326</v>
      </c>
      <c r="I9453" s="2" t="s">
        <v>28</v>
      </c>
      <c r="J9453" s="2" t="str">
        <f>_xlfn.XLOOKUP(Table1_1[[#This Row],[Analyte]],[1]analyte_order!$B:$B,[1]analyte_order!$C:$C)</f>
        <v>757124-72-4</v>
      </c>
      <c r="K9453" s="2">
        <f>_xlfn.XLOOKUP(Table1_1[[#This Row],[CAS_rn]],[1]analyte_order!$C:$C,[1]analyte_order!$E:$E)</f>
        <v>22</v>
      </c>
      <c r="L9453" s="3">
        <v>0.1</v>
      </c>
    </row>
    <row r="9454" spans="1:12" x14ac:dyDescent="0.3">
      <c r="A9454" s="2" t="s">
        <v>378</v>
      </c>
      <c r="B9454" s="1">
        <f>_xlfn.XLOOKUP(Table1_1[[#This Row],[SampleID]],'[2]Prey Items'!$B$2:$B$78,'[2]Prey Items'!$F$2:$F$78)</f>
        <v>44427</v>
      </c>
      <c r="C9454" s="1" t="str">
        <f t="shared" si="148"/>
        <v>21231</v>
      </c>
      <c r="D9454" t="s">
        <v>324</v>
      </c>
      <c r="E9454" t="s">
        <v>325</v>
      </c>
      <c r="F9454" t="s">
        <v>326</v>
      </c>
      <c r="I9454" s="2" t="s">
        <v>18</v>
      </c>
      <c r="J9454" s="2" t="str">
        <f>_xlfn.XLOOKUP(Table1_1[[#This Row],[Analyte]],[1]analyte_order!$B:$B,[1]analyte_order!$C:$C)</f>
        <v>27619-97-2</v>
      </c>
      <c r="K9454" s="2">
        <f>_xlfn.XLOOKUP(Table1_1[[#This Row],[CAS_rn]],[1]analyte_order!$C:$C,[1]analyte_order!$E:$E)</f>
        <v>23</v>
      </c>
      <c r="L9454" s="3">
        <v>0.34899999999999998</v>
      </c>
    </row>
    <row r="9455" spans="1:12" x14ac:dyDescent="0.3">
      <c r="A9455" s="2" t="s">
        <v>378</v>
      </c>
      <c r="B9455" s="1">
        <f>_xlfn.XLOOKUP(Table1_1[[#This Row],[SampleID]],'[2]Prey Items'!$B$2:$B$78,'[2]Prey Items'!$F$2:$F$78)</f>
        <v>44427</v>
      </c>
      <c r="C9455" s="1" t="str">
        <f t="shared" si="148"/>
        <v>21231</v>
      </c>
      <c r="D9455" t="s">
        <v>324</v>
      </c>
      <c r="E9455" t="s">
        <v>325</v>
      </c>
      <c r="F9455" t="s">
        <v>326</v>
      </c>
      <c r="I9455" s="2" t="s">
        <v>29</v>
      </c>
      <c r="J9455" s="2" t="str">
        <f>_xlfn.XLOOKUP(Table1_1[[#This Row],[Analyte]],[1]analyte_order!$B:$B,[1]analyte_order!$C:$C)</f>
        <v>39108-34-4</v>
      </c>
      <c r="K9455" s="2">
        <f>_xlfn.XLOOKUP(Table1_1[[#This Row],[CAS_rn]],[1]analyte_order!$C:$C,[1]analyte_order!$E:$E)</f>
        <v>24</v>
      </c>
      <c r="L9455" s="3">
        <v>4.49</v>
      </c>
    </row>
    <row r="9456" spans="1:12" x14ac:dyDescent="0.3">
      <c r="A9456" s="2" t="s">
        <v>378</v>
      </c>
      <c r="B9456" s="1">
        <f>_xlfn.XLOOKUP(Table1_1[[#This Row],[SampleID]],'[2]Prey Items'!$B$2:$B$78,'[2]Prey Items'!$F$2:$F$78)</f>
        <v>44427</v>
      </c>
      <c r="C9456" s="1" t="str">
        <f t="shared" si="148"/>
        <v>21231</v>
      </c>
      <c r="D9456" t="s">
        <v>324</v>
      </c>
      <c r="E9456" t="s">
        <v>325</v>
      </c>
      <c r="F9456" t="s">
        <v>326</v>
      </c>
      <c r="I9456" s="2" t="s">
        <v>30</v>
      </c>
      <c r="J9456" s="2" t="str">
        <f>_xlfn.XLOOKUP(Table1_1[[#This Row],[Analyte]],[1]analyte_order!$B:$B,[1]analyte_order!$C:$C)</f>
        <v>120226-60-0</v>
      </c>
      <c r="K9456" s="2">
        <f>_xlfn.XLOOKUP(Table1_1[[#This Row],[CAS_rn]],[1]analyte_order!$C:$C,[1]analyte_order!$E:$E)</f>
        <v>25</v>
      </c>
      <c r="L9456" s="3">
        <v>2.71</v>
      </c>
    </row>
    <row r="9457" spans="1:12" x14ac:dyDescent="0.3">
      <c r="A9457" s="2" t="s">
        <v>378</v>
      </c>
      <c r="B9457" s="1">
        <f>_xlfn.XLOOKUP(Table1_1[[#This Row],[SampleID]],'[2]Prey Items'!$B$2:$B$78,'[2]Prey Items'!$F$2:$F$78)</f>
        <v>44427</v>
      </c>
      <c r="C9457" s="1" t="str">
        <f t="shared" si="148"/>
        <v>21231</v>
      </c>
      <c r="D9457" t="s">
        <v>324</v>
      </c>
      <c r="E9457" t="s">
        <v>325</v>
      </c>
      <c r="F9457" t="s">
        <v>326</v>
      </c>
      <c r="I9457" s="2" t="s">
        <v>41</v>
      </c>
      <c r="J9457" s="2" t="str">
        <f>_xlfn.XLOOKUP(Table1_1[[#This Row],[Analyte]],[1]analyte_order!$B:$B,[1]analyte_order!$C:$C)</f>
        <v>356-02-5</v>
      </c>
      <c r="K9457" s="2">
        <f>_xlfn.XLOOKUP(Table1_1[[#This Row],[CAS_rn]],[1]analyte_order!$C:$C,[1]analyte_order!$E:$E)</f>
        <v>38</v>
      </c>
      <c r="L9457" s="3">
        <v>0.40050000000000002</v>
      </c>
    </row>
    <row r="9458" spans="1:12" x14ac:dyDescent="0.3">
      <c r="A9458" s="2" t="s">
        <v>378</v>
      </c>
      <c r="B9458" s="1">
        <f>_xlfn.XLOOKUP(Table1_1[[#This Row],[SampleID]],'[2]Prey Items'!$B$2:$B$78,'[2]Prey Items'!$F$2:$F$78)</f>
        <v>44427</v>
      </c>
      <c r="C9458" s="1" t="str">
        <f t="shared" si="148"/>
        <v>21231</v>
      </c>
      <c r="D9458" t="s">
        <v>324</v>
      </c>
      <c r="E9458" t="s">
        <v>325</v>
      </c>
      <c r="F9458" t="s">
        <v>326</v>
      </c>
      <c r="I9458" s="2" t="s">
        <v>42</v>
      </c>
      <c r="J9458" s="2" t="str">
        <f>_xlfn.XLOOKUP(Table1_1[[#This Row],[Analyte]],[1]analyte_order!$B:$B,[1]analyte_order!$C:$C)</f>
        <v>914637-49-3</v>
      </c>
      <c r="K9458" s="2">
        <f>_xlfn.XLOOKUP(Table1_1[[#This Row],[CAS_rn]],[1]analyte_order!$C:$C,[1]analyte_order!$E:$E)</f>
        <v>39</v>
      </c>
      <c r="L9458" s="3">
        <v>3.92</v>
      </c>
    </row>
    <row r="9459" spans="1:12" x14ac:dyDescent="0.3">
      <c r="A9459" s="2" t="s">
        <v>378</v>
      </c>
      <c r="B9459" s="1">
        <f>_xlfn.XLOOKUP(Table1_1[[#This Row],[SampleID]],'[2]Prey Items'!$B$2:$B$78,'[2]Prey Items'!$F$2:$F$78)</f>
        <v>44427</v>
      </c>
      <c r="C9459" s="1" t="str">
        <f t="shared" si="148"/>
        <v>21231</v>
      </c>
      <c r="D9459" t="s">
        <v>324</v>
      </c>
      <c r="E9459" t="s">
        <v>325</v>
      </c>
      <c r="F9459" t="s">
        <v>326</v>
      </c>
      <c r="I9459" s="2" t="s">
        <v>43</v>
      </c>
      <c r="J9459" s="2" t="str">
        <f>_xlfn.XLOOKUP(Table1_1[[#This Row],[Analyte]],[1]analyte_order!$B:$B,[1]analyte_order!$C:$C)</f>
        <v>812-70-4</v>
      </c>
      <c r="K9459" s="2">
        <f>_xlfn.XLOOKUP(Table1_1[[#This Row],[CAS_rn]],[1]analyte_order!$C:$C,[1]analyte_order!$E:$E)</f>
        <v>40</v>
      </c>
      <c r="L9459" s="3">
        <v>4.0050000000000002E-2</v>
      </c>
    </row>
    <row r="9460" spans="1:12" x14ac:dyDescent="0.3">
      <c r="A9460" s="2" t="s">
        <v>378</v>
      </c>
      <c r="B9460" s="1">
        <f>_xlfn.XLOOKUP(Table1_1[[#This Row],[SampleID]],'[2]Prey Items'!$B$2:$B$78,'[2]Prey Items'!$F$2:$F$78)</f>
        <v>44427</v>
      </c>
      <c r="C9460" s="1" t="str">
        <f t="shared" si="148"/>
        <v>21231</v>
      </c>
      <c r="D9460" t="s">
        <v>324</v>
      </c>
      <c r="E9460" t="s">
        <v>325</v>
      </c>
      <c r="F9460" t="s">
        <v>326</v>
      </c>
      <c r="I9460" s="2" t="s">
        <v>44</v>
      </c>
      <c r="J9460" s="2" t="str">
        <f>_xlfn.XLOOKUP(Table1_1[[#This Row],[Analyte]],[1]analyte_order!$B:$B,[1]analyte_order!$C:$C)</f>
        <v>53826-12-3</v>
      </c>
      <c r="K9460" s="2">
        <f>_xlfn.XLOOKUP(Table1_1[[#This Row],[CAS_rn]],[1]analyte_order!$C:$C,[1]analyte_order!$E:$E)</f>
        <v>41</v>
      </c>
      <c r="L9460" s="3">
        <v>0.1</v>
      </c>
    </row>
    <row r="9461" spans="1:12" x14ac:dyDescent="0.3">
      <c r="A9461" s="2" t="s">
        <v>378</v>
      </c>
      <c r="B9461" s="1">
        <f>_xlfn.XLOOKUP(Table1_1[[#This Row],[SampleID]],'[2]Prey Items'!$B$2:$B$78,'[2]Prey Items'!$F$2:$F$78)</f>
        <v>44427</v>
      </c>
      <c r="C9461" s="1" t="str">
        <f t="shared" si="148"/>
        <v>21231</v>
      </c>
      <c r="D9461" t="s">
        <v>324</v>
      </c>
      <c r="E9461" t="s">
        <v>325</v>
      </c>
      <c r="F9461" t="s">
        <v>326</v>
      </c>
      <c r="I9461" s="2" t="s">
        <v>45</v>
      </c>
      <c r="J9461" s="2" t="str">
        <f>_xlfn.XLOOKUP(Table1_1[[#This Row],[Analyte]],[1]analyte_order!$B:$B,[1]analyte_order!$C:$C)</f>
        <v>27854-31-5</v>
      </c>
      <c r="K9461" s="2">
        <f>_xlfn.XLOOKUP(Table1_1[[#This Row],[CAS_rn]],[1]analyte_order!$C:$C,[1]analyte_order!$E:$E)</f>
        <v>42</v>
      </c>
      <c r="L9461" s="3">
        <v>0.1</v>
      </c>
    </row>
    <row r="9462" spans="1:12" x14ac:dyDescent="0.3">
      <c r="A9462" s="2" t="s">
        <v>378</v>
      </c>
      <c r="B9462" s="1">
        <f>_xlfn.XLOOKUP(Table1_1[[#This Row],[SampleID]],'[2]Prey Items'!$B$2:$B$78,'[2]Prey Items'!$F$2:$F$78)</f>
        <v>44427</v>
      </c>
      <c r="C9462" s="1" t="str">
        <f t="shared" si="148"/>
        <v>21231</v>
      </c>
      <c r="D9462" t="s">
        <v>324</v>
      </c>
      <c r="E9462" t="s">
        <v>325</v>
      </c>
      <c r="F9462" t="s">
        <v>326</v>
      </c>
      <c r="I9462" s="2" t="s">
        <v>46</v>
      </c>
      <c r="J9462" s="2" t="str">
        <f>_xlfn.XLOOKUP(Table1_1[[#This Row],[Analyte]],[1]analyte_order!$B:$B,[1]analyte_order!$C:$C)</f>
        <v>53826-13-4</v>
      </c>
      <c r="K9462" s="2">
        <f>_xlfn.XLOOKUP(Table1_1[[#This Row],[CAS_rn]],[1]analyte_order!$C:$C,[1]analyte_order!$E:$E)</f>
        <v>43</v>
      </c>
      <c r="L9462" s="3">
        <v>0.1</v>
      </c>
    </row>
    <row r="9463" spans="1:12" x14ac:dyDescent="0.3">
      <c r="A9463" s="2" t="s">
        <v>378</v>
      </c>
      <c r="B9463" s="1">
        <f>_xlfn.XLOOKUP(Table1_1[[#This Row],[SampleID]],'[2]Prey Items'!$B$2:$B$78,'[2]Prey Items'!$F$2:$F$78)</f>
        <v>44427</v>
      </c>
      <c r="C9463" s="1" t="str">
        <f t="shared" si="148"/>
        <v>21231</v>
      </c>
      <c r="D9463" t="s">
        <v>324</v>
      </c>
      <c r="E9463" t="s">
        <v>325</v>
      </c>
      <c r="F9463" t="s">
        <v>326</v>
      </c>
      <c r="I9463" s="2" t="s">
        <v>47</v>
      </c>
      <c r="J9463" s="2" t="str">
        <f>_xlfn.XLOOKUP(Table1_1[[#This Row],[Analyte]],[1]analyte_order!$B:$B,[1]analyte_order!$C:$C)</f>
        <v>161094-75-3</v>
      </c>
      <c r="K9463" s="2">
        <f>_xlfn.XLOOKUP(Table1_1[[#This Row],[CAS_rn]],[1]analyte_order!$C:$C,[1]analyte_order!$E:$E)</f>
        <v>44</v>
      </c>
      <c r="L9463" s="3">
        <v>4.0050000000000002E-2</v>
      </c>
    </row>
    <row r="9464" spans="1:12" x14ac:dyDescent="0.3">
      <c r="A9464" s="2" t="s">
        <v>378</v>
      </c>
      <c r="B9464" s="1">
        <f>_xlfn.XLOOKUP(Table1_1[[#This Row],[SampleID]],'[2]Prey Items'!$B$2:$B$78,'[2]Prey Items'!$F$2:$F$78)</f>
        <v>44427</v>
      </c>
      <c r="C9464" s="1" t="str">
        <f t="shared" si="148"/>
        <v>21231</v>
      </c>
      <c r="D9464" t="s">
        <v>324</v>
      </c>
      <c r="E9464" t="s">
        <v>325</v>
      </c>
      <c r="F9464" t="s">
        <v>326</v>
      </c>
      <c r="I9464" s="2" t="s">
        <v>48</v>
      </c>
      <c r="J9464" s="2" t="str">
        <f>_xlfn.XLOOKUP(Table1_1[[#This Row],[Analyte]],[1]analyte_order!$B:$B,[1]analyte_order!$C:$C)</f>
        <v>70887-84-2</v>
      </c>
      <c r="K9464" s="2">
        <f>_xlfn.XLOOKUP(Table1_1[[#This Row],[CAS_rn]],[1]analyte_order!$C:$C,[1]analyte_order!$E:$E)</f>
        <v>45</v>
      </c>
      <c r="L9464" s="3">
        <v>4.0050000000000002E-2</v>
      </c>
    </row>
    <row r="9465" spans="1:12" x14ac:dyDescent="0.3">
      <c r="A9465" s="2" t="s">
        <v>378</v>
      </c>
      <c r="B9465" s="1">
        <f>_xlfn.XLOOKUP(Table1_1[[#This Row],[SampleID]],'[2]Prey Items'!$B$2:$B$78,'[2]Prey Items'!$F$2:$F$78)</f>
        <v>44427</v>
      </c>
      <c r="C9465" s="1" t="str">
        <f t="shared" si="148"/>
        <v>21231</v>
      </c>
      <c r="D9465" t="s">
        <v>324</v>
      </c>
      <c r="E9465" t="s">
        <v>325</v>
      </c>
      <c r="F9465" t="s">
        <v>326</v>
      </c>
      <c r="I9465" s="2" t="s">
        <v>38</v>
      </c>
      <c r="J9465" s="2" t="str">
        <f>_xlfn.XLOOKUP(Table1_1[[#This Row],[Analyte]],[1]analyte_order!$B:$B,[1]analyte_order!$C:$C)</f>
        <v>919005-14-4</v>
      </c>
      <c r="K9465" s="2">
        <f>_xlfn.XLOOKUP(Table1_1[[#This Row],[CAS_rn]],[1]analyte_order!$C:$C,[1]analyte_order!$E:$E)</f>
        <v>35</v>
      </c>
      <c r="L9465" s="3">
        <v>4.0050000000000002E-2</v>
      </c>
    </row>
    <row r="9466" spans="1:12" x14ac:dyDescent="0.3">
      <c r="A9466" s="2" t="s">
        <v>378</v>
      </c>
      <c r="B9466" s="1">
        <f>_xlfn.XLOOKUP(Table1_1[[#This Row],[SampleID]],'[2]Prey Items'!$B$2:$B$78,'[2]Prey Items'!$F$2:$F$78)</f>
        <v>44427</v>
      </c>
      <c r="C9466" s="1" t="str">
        <f t="shared" si="148"/>
        <v>21231</v>
      </c>
      <c r="D9466" t="s">
        <v>324</v>
      </c>
      <c r="E9466" t="s">
        <v>325</v>
      </c>
      <c r="F9466" t="s">
        <v>326</v>
      </c>
      <c r="I9466" s="2" t="s">
        <v>39</v>
      </c>
      <c r="J9466" s="2" t="str">
        <f>_xlfn.XLOOKUP(Table1_1[[#This Row],[Analyte]],[1]analyte_order!$B:$B,[1]analyte_order!$C:$C)</f>
        <v>756426-58-1</v>
      </c>
      <c r="K9466" s="2">
        <f>_xlfn.XLOOKUP(Table1_1[[#This Row],[CAS_rn]],[1]analyte_order!$C:$C,[1]analyte_order!$E:$E)</f>
        <v>36</v>
      </c>
      <c r="L9466" s="3">
        <v>4.0050000000000002E-2</v>
      </c>
    </row>
    <row r="9467" spans="1:12" x14ac:dyDescent="0.3">
      <c r="A9467" s="2" t="s">
        <v>378</v>
      </c>
      <c r="B9467" s="1">
        <f>_xlfn.XLOOKUP(Table1_1[[#This Row],[SampleID]],'[2]Prey Items'!$B$2:$B$78,'[2]Prey Items'!$F$2:$F$78)</f>
        <v>44427</v>
      </c>
      <c r="C9467" s="1" t="str">
        <f t="shared" si="148"/>
        <v>21231</v>
      </c>
      <c r="D9467" t="s">
        <v>324</v>
      </c>
      <c r="E9467" t="s">
        <v>325</v>
      </c>
      <c r="F9467" t="s">
        <v>326</v>
      </c>
      <c r="I9467" s="2" t="s">
        <v>389</v>
      </c>
      <c r="J9467" s="2" t="str">
        <f>_xlfn.XLOOKUP(Table1_1[[#This Row],[Analyte]],[1]analyte_order!$B:$B,[1]analyte_order!$C:$C)</f>
        <v>763051-92-9</v>
      </c>
      <c r="K9467" s="2">
        <f>_xlfn.XLOOKUP(Table1_1[[#This Row],[CAS_rn]],[1]analyte_order!$C:$C,[1]analyte_order!$E:$E)</f>
        <v>37</v>
      </c>
      <c r="L9467" s="3">
        <v>4.0050000000000002E-2</v>
      </c>
    </row>
    <row r="9468" spans="1:12" x14ac:dyDescent="0.3">
      <c r="A9468" s="2" t="s">
        <v>378</v>
      </c>
      <c r="B9468" s="1">
        <f>_xlfn.XLOOKUP(Table1_1[[#This Row],[SampleID]],'[2]Prey Items'!$B$2:$B$78,'[2]Prey Items'!$F$2:$F$78)</f>
        <v>44427</v>
      </c>
      <c r="C9468" s="1" t="str">
        <f t="shared" si="148"/>
        <v>21231</v>
      </c>
      <c r="D9468" t="s">
        <v>324</v>
      </c>
      <c r="E9468" t="s">
        <v>325</v>
      </c>
      <c r="F9468" t="s">
        <v>326</v>
      </c>
      <c r="I9468" s="2" t="s">
        <v>37</v>
      </c>
      <c r="J9468" s="2" t="str">
        <f>_xlfn.XLOOKUP(Table1_1[[#This Row],[Analyte]],[1]analyte_order!$B:$B,[1]analyte_order!$C:$C)</f>
        <v>13252-13-6</v>
      </c>
      <c r="K9468" s="2">
        <f>_xlfn.XLOOKUP(Table1_1[[#This Row],[CAS_rn]],[1]analyte_order!$C:$C,[1]analyte_order!$E:$E)</f>
        <v>34</v>
      </c>
      <c r="L9468" s="3">
        <v>4.0050000000000002E-2</v>
      </c>
    </row>
    <row r="9469" spans="1:12" x14ac:dyDescent="0.3">
      <c r="A9469" s="2" t="s">
        <v>378</v>
      </c>
      <c r="B9469" s="1">
        <f>_xlfn.XLOOKUP(Table1_1[[#This Row],[SampleID]],'[2]Prey Items'!$B$2:$B$78,'[2]Prey Items'!$F$2:$F$78)</f>
        <v>44427</v>
      </c>
      <c r="C9469" s="1" t="str">
        <f t="shared" si="148"/>
        <v>21231</v>
      </c>
      <c r="D9469" t="s">
        <v>324</v>
      </c>
      <c r="E9469" t="s">
        <v>325</v>
      </c>
      <c r="F9469" t="s">
        <v>326</v>
      </c>
      <c r="I9469" s="2" t="s">
        <v>49</v>
      </c>
      <c r="J9469" s="2" t="str">
        <f>_xlfn.XLOOKUP(Table1_1[[#This Row],[Analyte]],[1]analyte_order!$B:$B,[1]analyte_order!$C:$C)</f>
        <v>57677-95-9</v>
      </c>
      <c r="K9469" s="2">
        <f>_xlfn.XLOOKUP(Table1_1[[#This Row],[CAS_rn]],[1]analyte_order!$C:$C,[1]analyte_order!$E:$E)</f>
        <v>46</v>
      </c>
      <c r="L9469" s="3">
        <v>0.1</v>
      </c>
    </row>
    <row r="9470" spans="1:12" x14ac:dyDescent="0.3">
      <c r="A9470" s="2" t="s">
        <v>378</v>
      </c>
      <c r="B9470" s="1">
        <f>_xlfn.XLOOKUP(Table1_1[[#This Row],[SampleID]],'[2]Prey Items'!$B$2:$B$78,'[2]Prey Items'!$F$2:$F$78)</f>
        <v>44427</v>
      </c>
      <c r="C9470" s="1" t="str">
        <f t="shared" si="148"/>
        <v>21231</v>
      </c>
      <c r="D9470" t="s">
        <v>324</v>
      </c>
      <c r="E9470" t="s">
        <v>325</v>
      </c>
      <c r="F9470" t="s">
        <v>326</v>
      </c>
      <c r="I9470" s="2" t="s">
        <v>55</v>
      </c>
      <c r="J9470" s="2" t="str">
        <f>_xlfn.XLOOKUP(Table1_1[[#This Row],[Analyte]],[1]analyte_order!$B:$B,[1]analyte_order!$C:$C)</f>
        <v>678-41-1</v>
      </c>
      <c r="K9470" s="2">
        <f>_xlfn.XLOOKUP(Table1_1[[#This Row],[CAS_rn]],[1]analyte_order!$C:$C,[1]analyte_order!$E:$E)</f>
        <v>56</v>
      </c>
      <c r="L9470" s="3">
        <v>0.08</v>
      </c>
    </row>
    <row r="9471" spans="1:12" x14ac:dyDescent="0.3">
      <c r="A9471" s="2" t="s">
        <v>378</v>
      </c>
      <c r="B9471" s="1">
        <f>_xlfn.XLOOKUP(Table1_1[[#This Row],[SampleID]],'[2]Prey Items'!$B$2:$B$78,'[2]Prey Items'!$F$2:$F$78)</f>
        <v>44427</v>
      </c>
      <c r="C9471" s="1" t="str">
        <f t="shared" si="148"/>
        <v>21231</v>
      </c>
      <c r="D9471" t="s">
        <v>324</v>
      </c>
      <c r="E9471" t="s">
        <v>325</v>
      </c>
      <c r="F9471" t="s">
        <v>326</v>
      </c>
      <c r="I9471" s="2" t="s">
        <v>56</v>
      </c>
      <c r="J9471" s="2" t="str">
        <f>_xlfn.XLOOKUP(Table1_1[[#This Row],[Analyte]],[1]analyte_order!$B:$B,[1]analyte_order!$C:$C)</f>
        <v>2965-52-8</v>
      </c>
      <c r="K9471" s="2">
        <f>_xlfn.XLOOKUP(Table1_1[[#This Row],[CAS_rn]],[1]analyte_order!$C:$C,[1]analyte_order!$E:$E)</f>
        <v>57</v>
      </c>
      <c r="L9471" s="3">
        <v>0.08</v>
      </c>
    </row>
    <row r="9472" spans="1:12" x14ac:dyDescent="0.3">
      <c r="A9472" s="2" t="s">
        <v>379</v>
      </c>
      <c r="B9472" s="1">
        <f>_xlfn.XLOOKUP(Table1_1[[#This Row],[SampleID]],'[2]Prey Items'!$B$2:$B$78,'[2]Prey Items'!$F$2:$F$78)</f>
        <v>44427</v>
      </c>
      <c r="C9472" s="1" t="str">
        <f t="shared" si="148"/>
        <v>21231</v>
      </c>
      <c r="D9472" t="s">
        <v>324</v>
      </c>
      <c r="E9472" t="s">
        <v>325</v>
      </c>
      <c r="F9472" t="s">
        <v>326</v>
      </c>
      <c r="I9472" s="2" t="s">
        <v>7</v>
      </c>
      <c r="J9472" s="2" t="str">
        <f>_xlfn.XLOOKUP(Table1_1[[#This Row],[Analyte]],[1]analyte_order!$B:$B,[1]analyte_order!$C:$C)</f>
        <v>375-22-4</v>
      </c>
      <c r="K9472" s="2">
        <f>_xlfn.XLOOKUP(Table1_1[[#This Row],[CAS_rn]],[1]analyte_order!$C:$C,[1]analyte_order!$E:$E)</f>
        <v>1</v>
      </c>
      <c r="L9472" s="3">
        <v>4.36E-2</v>
      </c>
    </row>
    <row r="9473" spans="1:12" x14ac:dyDescent="0.3">
      <c r="A9473" s="2" t="s">
        <v>379</v>
      </c>
      <c r="B9473" s="1">
        <f>_xlfn.XLOOKUP(Table1_1[[#This Row],[SampleID]],'[2]Prey Items'!$B$2:$B$78,'[2]Prey Items'!$F$2:$F$78)</f>
        <v>44427</v>
      </c>
      <c r="C9473" s="1" t="str">
        <f t="shared" si="148"/>
        <v>21231</v>
      </c>
      <c r="D9473" t="s">
        <v>324</v>
      </c>
      <c r="E9473" t="s">
        <v>325</v>
      </c>
      <c r="F9473" t="s">
        <v>326</v>
      </c>
      <c r="I9473" s="2" t="s">
        <v>8</v>
      </c>
      <c r="J9473" s="2" t="str">
        <f>_xlfn.XLOOKUP(Table1_1[[#This Row],[Analyte]],[1]analyte_order!$B:$B,[1]analyte_order!$C:$C)</f>
        <v>2706-90-3</v>
      </c>
      <c r="K9473" s="2">
        <f>_xlfn.XLOOKUP(Table1_1[[#This Row],[CAS_rn]],[1]analyte_order!$C:$C,[1]analyte_order!$E:$E)</f>
        <v>2</v>
      </c>
      <c r="L9473" s="3">
        <v>4.36E-2</v>
      </c>
    </row>
    <row r="9474" spans="1:12" x14ac:dyDescent="0.3">
      <c r="A9474" s="2" t="s">
        <v>379</v>
      </c>
      <c r="B9474" s="1">
        <f>_xlfn.XLOOKUP(Table1_1[[#This Row],[SampleID]],'[2]Prey Items'!$B$2:$B$78,'[2]Prey Items'!$F$2:$F$78)</f>
        <v>44427</v>
      </c>
      <c r="C9474" s="1" t="str">
        <f t="shared" si="148"/>
        <v>21231</v>
      </c>
      <c r="D9474" t="s">
        <v>324</v>
      </c>
      <c r="E9474" t="s">
        <v>325</v>
      </c>
      <c r="F9474" t="s">
        <v>326</v>
      </c>
      <c r="I9474" s="2" t="s">
        <v>9</v>
      </c>
      <c r="J9474" s="2" t="str">
        <f>_xlfn.XLOOKUP(Table1_1[[#This Row],[Analyte]],[1]analyte_order!$B:$B,[1]analyte_order!$C:$C)</f>
        <v>307-24-4</v>
      </c>
      <c r="K9474" s="2">
        <f>_xlfn.XLOOKUP(Table1_1[[#This Row],[CAS_rn]],[1]analyte_order!$C:$C,[1]analyte_order!$E:$E)</f>
        <v>3</v>
      </c>
      <c r="L9474" s="3">
        <v>4.36E-2</v>
      </c>
    </row>
    <row r="9475" spans="1:12" x14ac:dyDescent="0.3">
      <c r="A9475" s="2" t="s">
        <v>379</v>
      </c>
      <c r="B9475" s="1">
        <f>_xlfn.XLOOKUP(Table1_1[[#This Row],[SampleID]],'[2]Prey Items'!$B$2:$B$78,'[2]Prey Items'!$F$2:$F$78)</f>
        <v>44427</v>
      </c>
      <c r="C9475" s="1" t="str">
        <f t="shared" si="148"/>
        <v>21231</v>
      </c>
      <c r="D9475" t="s">
        <v>324</v>
      </c>
      <c r="E9475" t="s">
        <v>325</v>
      </c>
      <c r="F9475" t="s">
        <v>326</v>
      </c>
      <c r="I9475" s="2" t="s">
        <v>10</v>
      </c>
      <c r="J9475" s="2" t="str">
        <f>_xlfn.XLOOKUP(Table1_1[[#This Row],[Analyte]],[1]analyte_order!$B:$B,[1]analyte_order!$C:$C)</f>
        <v>375-85-9</v>
      </c>
      <c r="K9475" s="2">
        <f>_xlfn.XLOOKUP(Table1_1[[#This Row],[CAS_rn]],[1]analyte_order!$C:$C,[1]analyte_order!$E:$E)</f>
        <v>4</v>
      </c>
      <c r="L9475" s="3">
        <v>4.36E-2</v>
      </c>
    </row>
    <row r="9476" spans="1:12" x14ac:dyDescent="0.3">
      <c r="A9476" s="2" t="s">
        <v>379</v>
      </c>
      <c r="B9476" s="1">
        <f>_xlfn.XLOOKUP(Table1_1[[#This Row],[SampleID]],'[2]Prey Items'!$B$2:$B$78,'[2]Prey Items'!$F$2:$F$78)</f>
        <v>44427</v>
      </c>
      <c r="C9476" s="1" t="str">
        <f t="shared" si="148"/>
        <v>21231</v>
      </c>
      <c r="D9476" t="s">
        <v>324</v>
      </c>
      <c r="E9476" t="s">
        <v>325</v>
      </c>
      <c r="F9476" t="s">
        <v>326</v>
      </c>
      <c r="I9476" s="2" t="s">
        <v>11</v>
      </c>
      <c r="J9476" s="2" t="str">
        <f>_xlfn.XLOOKUP(Table1_1[[#This Row],[Analyte]],[1]analyte_order!$B:$B,[1]analyte_order!$C:$C)</f>
        <v>335-67-1</v>
      </c>
      <c r="K9476" s="2">
        <f>_xlfn.XLOOKUP(Table1_1[[#This Row],[CAS_rn]],[1]analyte_order!$C:$C,[1]analyte_order!$E:$E)</f>
        <v>5</v>
      </c>
      <c r="L9476" s="3">
        <v>4.36E-2</v>
      </c>
    </row>
    <row r="9477" spans="1:12" x14ac:dyDescent="0.3">
      <c r="A9477" s="2" t="s">
        <v>379</v>
      </c>
      <c r="B9477" s="1">
        <f>_xlfn.XLOOKUP(Table1_1[[#This Row],[SampleID]],'[2]Prey Items'!$B$2:$B$78,'[2]Prey Items'!$F$2:$F$78)</f>
        <v>44427</v>
      </c>
      <c r="C9477" s="1" t="str">
        <f t="shared" si="148"/>
        <v>21231</v>
      </c>
      <c r="D9477" t="s">
        <v>324</v>
      </c>
      <c r="E9477" t="s">
        <v>325</v>
      </c>
      <c r="F9477" t="s">
        <v>326</v>
      </c>
      <c r="I9477" s="2" t="s">
        <v>12</v>
      </c>
      <c r="J9477" s="2" t="str">
        <f>_xlfn.XLOOKUP(Table1_1[[#This Row],[Analyte]],[1]analyte_order!$B:$B,[1]analyte_order!$C:$C)</f>
        <v>375-95-1</v>
      </c>
      <c r="K9477" s="2">
        <f>_xlfn.XLOOKUP(Table1_1[[#This Row],[CAS_rn]],[1]analyte_order!$C:$C,[1]analyte_order!$E:$E)</f>
        <v>6</v>
      </c>
      <c r="L9477" s="3">
        <v>8.6999999999999994E-2</v>
      </c>
    </row>
    <row r="9478" spans="1:12" x14ac:dyDescent="0.3">
      <c r="A9478" s="2" t="s">
        <v>379</v>
      </c>
      <c r="B9478" s="1">
        <f>_xlfn.XLOOKUP(Table1_1[[#This Row],[SampleID]],'[2]Prey Items'!$B$2:$B$78,'[2]Prey Items'!$F$2:$F$78)</f>
        <v>44427</v>
      </c>
      <c r="C9478" s="1" t="str">
        <f t="shared" si="148"/>
        <v>21231</v>
      </c>
      <c r="D9478" t="s">
        <v>324</v>
      </c>
      <c r="E9478" t="s">
        <v>325</v>
      </c>
      <c r="F9478" t="s">
        <v>326</v>
      </c>
      <c r="I9478" s="2" t="s">
        <v>19</v>
      </c>
      <c r="J9478" s="2" t="str">
        <f>_xlfn.XLOOKUP(Table1_1[[#This Row],[Analyte]],[1]analyte_order!$B:$B,[1]analyte_order!$C:$C)</f>
        <v>335-76-2</v>
      </c>
      <c r="K9478" s="2">
        <f>_xlfn.XLOOKUP(Table1_1[[#This Row],[CAS_rn]],[1]analyte_order!$C:$C,[1]analyte_order!$E:$E)</f>
        <v>7</v>
      </c>
      <c r="L9478" s="3">
        <v>2.6</v>
      </c>
    </row>
    <row r="9479" spans="1:12" x14ac:dyDescent="0.3">
      <c r="A9479" s="2" t="s">
        <v>379</v>
      </c>
      <c r="B9479" s="1">
        <f>_xlfn.XLOOKUP(Table1_1[[#This Row],[SampleID]],'[2]Prey Items'!$B$2:$B$78,'[2]Prey Items'!$F$2:$F$78)</f>
        <v>44427</v>
      </c>
      <c r="C9479" s="1" t="str">
        <f t="shared" si="148"/>
        <v>21231</v>
      </c>
      <c r="D9479" t="s">
        <v>324</v>
      </c>
      <c r="E9479" t="s">
        <v>325</v>
      </c>
      <c r="F9479" t="s">
        <v>326</v>
      </c>
      <c r="I9479" s="2" t="s">
        <v>20</v>
      </c>
      <c r="J9479" s="2" t="str">
        <f>_xlfn.XLOOKUP(Table1_1[[#This Row],[Analyte]],[1]analyte_order!$B:$B,[1]analyte_order!$C:$C)</f>
        <v>2058-94-8</v>
      </c>
      <c r="K9479" s="2">
        <f>_xlfn.XLOOKUP(Table1_1[[#This Row],[CAS_rn]],[1]analyte_order!$C:$C,[1]analyte_order!$E:$E)</f>
        <v>8</v>
      </c>
      <c r="L9479" s="3">
        <v>17</v>
      </c>
    </row>
    <row r="9480" spans="1:12" x14ac:dyDescent="0.3">
      <c r="A9480" s="2" t="s">
        <v>379</v>
      </c>
      <c r="B9480" s="1">
        <f>_xlfn.XLOOKUP(Table1_1[[#This Row],[SampleID]],'[2]Prey Items'!$B$2:$B$78,'[2]Prey Items'!$F$2:$F$78)</f>
        <v>44427</v>
      </c>
      <c r="C9480" s="1" t="str">
        <f t="shared" si="148"/>
        <v>21231</v>
      </c>
      <c r="D9480" t="s">
        <v>324</v>
      </c>
      <c r="E9480" t="s">
        <v>325</v>
      </c>
      <c r="F9480" t="s">
        <v>326</v>
      </c>
      <c r="I9480" s="2" t="s">
        <v>21</v>
      </c>
      <c r="J9480" s="2" t="str">
        <f>_xlfn.XLOOKUP(Table1_1[[#This Row],[Analyte]],[1]analyte_order!$B:$B,[1]analyte_order!$C:$C)</f>
        <v>307-55-1</v>
      </c>
      <c r="K9480" s="2">
        <f>_xlfn.XLOOKUP(Table1_1[[#This Row],[CAS_rn]],[1]analyte_order!$C:$C,[1]analyte_order!$E:$E)</f>
        <v>9</v>
      </c>
      <c r="L9480" s="3">
        <v>11.5</v>
      </c>
    </row>
    <row r="9481" spans="1:12" x14ac:dyDescent="0.3">
      <c r="A9481" s="2" t="s">
        <v>379</v>
      </c>
      <c r="B9481" s="1">
        <f>_xlfn.XLOOKUP(Table1_1[[#This Row],[SampleID]],'[2]Prey Items'!$B$2:$B$78,'[2]Prey Items'!$F$2:$F$78)</f>
        <v>44427</v>
      </c>
      <c r="C9481" s="1" t="str">
        <f t="shared" si="148"/>
        <v>21231</v>
      </c>
      <c r="D9481" t="s">
        <v>324</v>
      </c>
      <c r="E9481" t="s">
        <v>325</v>
      </c>
      <c r="F9481" t="s">
        <v>326</v>
      </c>
      <c r="I9481" s="2" t="s">
        <v>22</v>
      </c>
      <c r="J9481" s="2" t="str">
        <f>_xlfn.XLOOKUP(Table1_1[[#This Row],[Analyte]],[1]analyte_order!$B:$B,[1]analyte_order!$C:$C)</f>
        <v>72629-94-8</v>
      </c>
      <c r="K9481" s="2">
        <f>_xlfn.XLOOKUP(Table1_1[[#This Row],[CAS_rn]],[1]analyte_order!$C:$C,[1]analyte_order!$E:$E)</f>
        <v>10</v>
      </c>
      <c r="L9481" s="3">
        <v>4.99</v>
      </c>
    </row>
    <row r="9482" spans="1:12" x14ac:dyDescent="0.3">
      <c r="A9482" s="2" t="s">
        <v>379</v>
      </c>
      <c r="B9482" s="1">
        <f>_xlfn.XLOOKUP(Table1_1[[#This Row],[SampleID]],'[2]Prey Items'!$B$2:$B$78,'[2]Prey Items'!$F$2:$F$78)</f>
        <v>44427</v>
      </c>
      <c r="C9482" s="1" t="str">
        <f t="shared" si="148"/>
        <v>21231</v>
      </c>
      <c r="D9482" t="s">
        <v>324</v>
      </c>
      <c r="E9482" t="s">
        <v>325</v>
      </c>
      <c r="F9482" t="s">
        <v>326</v>
      </c>
      <c r="I9482" s="2" t="s">
        <v>23</v>
      </c>
      <c r="J9482" s="2" t="str">
        <f>_xlfn.XLOOKUP(Table1_1[[#This Row],[Analyte]],[1]analyte_order!$B:$B,[1]analyte_order!$C:$C)</f>
        <v>376-06-7</v>
      </c>
      <c r="K9482" s="2">
        <f>_xlfn.XLOOKUP(Table1_1[[#This Row],[CAS_rn]],[1]analyte_order!$C:$C,[1]analyte_order!$E:$E)</f>
        <v>11</v>
      </c>
      <c r="L9482" s="3">
        <v>6.81</v>
      </c>
    </row>
    <row r="9483" spans="1:12" x14ac:dyDescent="0.3">
      <c r="A9483" s="2" t="s">
        <v>379</v>
      </c>
      <c r="B9483" s="1">
        <f>_xlfn.XLOOKUP(Table1_1[[#This Row],[SampleID]],'[2]Prey Items'!$B$2:$B$78,'[2]Prey Items'!$F$2:$F$78)</f>
        <v>44427</v>
      </c>
      <c r="C9483" s="1" t="str">
        <f t="shared" si="148"/>
        <v>21231</v>
      </c>
      <c r="D9483" t="s">
        <v>324</v>
      </c>
      <c r="E9483" t="s">
        <v>325</v>
      </c>
      <c r="F9483" t="s">
        <v>326</v>
      </c>
      <c r="I9483" s="2" t="s">
        <v>24</v>
      </c>
      <c r="J9483" s="2" t="str">
        <f>_xlfn.XLOOKUP(Table1_1[[#This Row],[Analyte]],[1]analyte_order!$B:$B,[1]analyte_order!$C:$C)</f>
        <v>67905-19-5</v>
      </c>
      <c r="K9483" s="2">
        <f>_xlfn.XLOOKUP(Table1_1[[#This Row],[CAS_rn]],[1]analyte_order!$C:$C,[1]analyte_order!$E:$E)</f>
        <v>12</v>
      </c>
      <c r="L9483" s="3">
        <v>8.6999999999999994E-2</v>
      </c>
    </row>
    <row r="9484" spans="1:12" x14ac:dyDescent="0.3">
      <c r="A9484" s="2" t="s">
        <v>379</v>
      </c>
      <c r="B9484" s="1">
        <f>_xlfn.XLOOKUP(Table1_1[[#This Row],[SampleID]],'[2]Prey Items'!$B$2:$B$78,'[2]Prey Items'!$F$2:$F$78)</f>
        <v>44427</v>
      </c>
      <c r="C9484" s="1" t="str">
        <f t="shared" ref="C9484:C9547" si="149">TEXT(B9484,"yy")&amp;TEXT((B9484-DATEVALUE("1/1/"&amp;TEXT(B9484,"yy"))+1),"000")</f>
        <v>21231</v>
      </c>
      <c r="D9484" t="s">
        <v>324</v>
      </c>
      <c r="E9484" t="s">
        <v>325</v>
      </c>
      <c r="F9484" t="s">
        <v>326</v>
      </c>
      <c r="I9484" s="2" t="s">
        <v>52</v>
      </c>
      <c r="J9484" s="2" t="str">
        <f>_xlfn.XLOOKUP(Table1_1[[#This Row],[Analyte]],[1]analyte_order!$B:$B,[1]analyte_order!$C:$C)</f>
        <v>423-41-6</v>
      </c>
      <c r="K9484" s="2">
        <f>_xlfn.XLOOKUP(Table1_1[[#This Row],[CAS_rn]],[1]analyte_order!$C:$C,[1]analyte_order!$E:$E)</f>
        <v>53</v>
      </c>
      <c r="L9484" s="3">
        <v>0.109</v>
      </c>
    </row>
    <row r="9485" spans="1:12" x14ac:dyDescent="0.3">
      <c r="A9485" s="2" t="s">
        <v>379</v>
      </c>
      <c r="B9485" s="1">
        <f>_xlfn.XLOOKUP(Table1_1[[#This Row],[SampleID]],'[2]Prey Items'!$B$2:$B$78,'[2]Prey Items'!$F$2:$F$78)</f>
        <v>44427</v>
      </c>
      <c r="C9485" s="1" t="str">
        <f t="shared" si="149"/>
        <v>21231</v>
      </c>
      <c r="D9485" t="s">
        <v>324</v>
      </c>
      <c r="E9485" t="s">
        <v>325</v>
      </c>
      <c r="F9485" t="s">
        <v>326</v>
      </c>
      <c r="I9485" s="2" t="s">
        <v>13</v>
      </c>
      <c r="J9485" s="2" t="str">
        <f>_xlfn.XLOOKUP(Table1_1[[#This Row],[Analyte]],[1]analyte_order!$B:$B,[1]analyte_order!$C:$C)</f>
        <v>375-73-5</v>
      </c>
      <c r="K9485" s="2">
        <f>_xlfn.XLOOKUP(Table1_1[[#This Row],[CAS_rn]],[1]analyte_order!$C:$C,[1]analyte_order!$E:$E)</f>
        <v>14</v>
      </c>
      <c r="L9485" s="3">
        <v>4.36E-2</v>
      </c>
    </row>
    <row r="9486" spans="1:12" x14ac:dyDescent="0.3">
      <c r="A9486" s="2" t="s">
        <v>379</v>
      </c>
      <c r="B9486" s="1">
        <f>_xlfn.XLOOKUP(Table1_1[[#This Row],[SampleID]],'[2]Prey Items'!$B$2:$B$78,'[2]Prey Items'!$F$2:$F$78)</f>
        <v>44427</v>
      </c>
      <c r="C9486" s="1" t="str">
        <f t="shared" si="149"/>
        <v>21231</v>
      </c>
      <c r="D9486" t="s">
        <v>324</v>
      </c>
      <c r="E9486" t="s">
        <v>325</v>
      </c>
      <c r="F9486" t="s">
        <v>326</v>
      </c>
      <c r="I9486" s="2" t="s">
        <v>14</v>
      </c>
      <c r="J9486" s="2" t="str">
        <f>_xlfn.XLOOKUP(Table1_1[[#This Row],[Analyte]],[1]analyte_order!$B:$B,[1]analyte_order!$C:$C)</f>
        <v>2706-91-4</v>
      </c>
      <c r="K9486" s="2">
        <f>_xlfn.XLOOKUP(Table1_1[[#This Row],[CAS_rn]],[1]analyte_order!$C:$C,[1]analyte_order!$E:$E)</f>
        <v>15</v>
      </c>
      <c r="L9486" s="3">
        <v>0.218</v>
      </c>
    </row>
    <row r="9487" spans="1:12" x14ac:dyDescent="0.3">
      <c r="A9487" s="2" t="s">
        <v>379</v>
      </c>
      <c r="B9487" s="1">
        <f>_xlfn.XLOOKUP(Table1_1[[#This Row],[SampleID]],'[2]Prey Items'!$B$2:$B$78,'[2]Prey Items'!$F$2:$F$78)</f>
        <v>44427</v>
      </c>
      <c r="C9487" s="1" t="str">
        <f t="shared" si="149"/>
        <v>21231</v>
      </c>
      <c r="D9487" t="s">
        <v>324</v>
      </c>
      <c r="E9487" t="s">
        <v>325</v>
      </c>
      <c r="F9487" t="s">
        <v>326</v>
      </c>
      <c r="I9487" s="2" t="s">
        <v>15</v>
      </c>
      <c r="J9487" s="2" t="str">
        <f>_xlfn.XLOOKUP(Table1_1[[#This Row],[Analyte]],[1]analyte_order!$B:$B,[1]analyte_order!$C:$C)</f>
        <v>355-46-4</v>
      </c>
      <c r="K9487" s="2">
        <f>_xlfn.XLOOKUP(Table1_1[[#This Row],[CAS_rn]],[1]analyte_order!$C:$C,[1]analyte_order!$E:$E)</f>
        <v>16</v>
      </c>
      <c r="L9487" s="3">
        <v>12.9</v>
      </c>
    </row>
    <row r="9488" spans="1:12" x14ac:dyDescent="0.3">
      <c r="A9488" s="2" t="s">
        <v>379</v>
      </c>
      <c r="B9488" s="1">
        <f>_xlfn.XLOOKUP(Table1_1[[#This Row],[SampleID]],'[2]Prey Items'!$B$2:$B$78,'[2]Prey Items'!$F$2:$F$78)</f>
        <v>44427</v>
      </c>
      <c r="C9488" s="1" t="str">
        <f t="shared" si="149"/>
        <v>21231</v>
      </c>
      <c r="D9488" t="s">
        <v>324</v>
      </c>
      <c r="E9488" t="s">
        <v>325</v>
      </c>
      <c r="F9488" t="s">
        <v>326</v>
      </c>
      <c r="I9488" s="2" t="s">
        <v>16</v>
      </c>
      <c r="J9488" s="2" t="str">
        <f>_xlfn.XLOOKUP(Table1_1[[#This Row],[Analyte]],[1]analyte_order!$B:$B,[1]analyte_order!$C:$C)</f>
        <v>375-92-8</v>
      </c>
      <c r="K9488" s="2">
        <f>_xlfn.XLOOKUP(Table1_1[[#This Row],[CAS_rn]],[1]analyte_order!$C:$C,[1]analyte_order!$E:$E)</f>
        <v>17</v>
      </c>
      <c r="L9488" s="3">
        <v>5.35</v>
      </c>
    </row>
    <row r="9489" spans="1:12" x14ac:dyDescent="0.3">
      <c r="A9489" s="2" t="s">
        <v>379</v>
      </c>
      <c r="B9489" s="1">
        <f>_xlfn.XLOOKUP(Table1_1[[#This Row],[SampleID]],'[2]Prey Items'!$B$2:$B$78,'[2]Prey Items'!$F$2:$F$78)</f>
        <v>44427</v>
      </c>
      <c r="C9489" s="1" t="str">
        <f t="shared" si="149"/>
        <v>21231</v>
      </c>
      <c r="D9489" t="s">
        <v>324</v>
      </c>
      <c r="E9489" t="s">
        <v>325</v>
      </c>
      <c r="F9489" t="s">
        <v>326</v>
      </c>
      <c r="I9489" s="2" t="s">
        <v>17</v>
      </c>
      <c r="J9489" s="2" t="str">
        <f>_xlfn.XLOOKUP(Table1_1[[#This Row],[Analyte]],[1]analyte_order!$B:$B,[1]analyte_order!$C:$C)</f>
        <v>1763-23-1</v>
      </c>
      <c r="K9489" s="2">
        <f>_xlfn.XLOOKUP(Table1_1[[#This Row],[CAS_rn]],[1]analyte_order!$C:$C,[1]analyte_order!$E:$E)</f>
        <v>18</v>
      </c>
      <c r="L9489" s="3">
        <v>1740</v>
      </c>
    </row>
    <row r="9490" spans="1:12" x14ac:dyDescent="0.3">
      <c r="A9490" s="2" t="s">
        <v>379</v>
      </c>
      <c r="B9490" s="1">
        <f>_xlfn.XLOOKUP(Table1_1[[#This Row],[SampleID]],'[2]Prey Items'!$B$2:$B$78,'[2]Prey Items'!$F$2:$F$78)</f>
        <v>44427</v>
      </c>
      <c r="C9490" s="1" t="str">
        <f t="shared" si="149"/>
        <v>21231</v>
      </c>
      <c r="D9490" t="s">
        <v>324</v>
      </c>
      <c r="E9490" t="s">
        <v>325</v>
      </c>
      <c r="F9490" t="s">
        <v>326</v>
      </c>
      <c r="I9490" s="2" t="s">
        <v>25</v>
      </c>
      <c r="J9490" s="2" t="str">
        <f>_xlfn.XLOOKUP(Table1_1[[#This Row],[Analyte]],[1]analyte_order!$B:$B,[1]analyte_order!$C:$C)</f>
        <v>68259-12-1</v>
      </c>
      <c r="K9490" s="2">
        <f>_xlfn.XLOOKUP(Table1_1[[#This Row],[CAS_rn]],[1]analyte_order!$C:$C,[1]analyte_order!$E:$E)</f>
        <v>19</v>
      </c>
      <c r="L9490" s="3">
        <v>18</v>
      </c>
    </row>
    <row r="9491" spans="1:12" x14ac:dyDescent="0.3">
      <c r="A9491" s="2" t="s">
        <v>379</v>
      </c>
      <c r="B9491" s="1">
        <f>_xlfn.XLOOKUP(Table1_1[[#This Row],[SampleID]],'[2]Prey Items'!$B$2:$B$78,'[2]Prey Items'!$F$2:$F$78)</f>
        <v>44427</v>
      </c>
      <c r="C9491" s="1" t="str">
        <f t="shared" si="149"/>
        <v>21231</v>
      </c>
      <c r="D9491" t="s">
        <v>324</v>
      </c>
      <c r="E9491" t="s">
        <v>325</v>
      </c>
      <c r="F9491" t="s">
        <v>326</v>
      </c>
      <c r="I9491" s="2" t="s">
        <v>26</v>
      </c>
      <c r="J9491" s="2" t="str">
        <f>_xlfn.XLOOKUP(Table1_1[[#This Row],[Analyte]],[1]analyte_order!$B:$B,[1]analyte_order!$C:$C)</f>
        <v>335-77-3</v>
      </c>
      <c r="K9491" s="2">
        <f>_xlfn.XLOOKUP(Table1_1[[#This Row],[CAS_rn]],[1]analyte_order!$C:$C,[1]analyte_order!$E:$E)</f>
        <v>20</v>
      </c>
      <c r="L9491" s="3">
        <v>16.600000000000001</v>
      </c>
    </row>
    <row r="9492" spans="1:12" x14ac:dyDescent="0.3">
      <c r="A9492" s="2" t="s">
        <v>379</v>
      </c>
      <c r="B9492" s="1">
        <f>_xlfn.XLOOKUP(Table1_1[[#This Row],[SampleID]],'[2]Prey Items'!$B$2:$B$78,'[2]Prey Items'!$F$2:$F$78)</f>
        <v>44427</v>
      </c>
      <c r="C9492" s="1" t="str">
        <f t="shared" si="149"/>
        <v>21231</v>
      </c>
      <c r="D9492" t="s">
        <v>324</v>
      </c>
      <c r="E9492" t="s">
        <v>325</v>
      </c>
      <c r="F9492" t="s">
        <v>326</v>
      </c>
      <c r="I9492" s="2" t="s">
        <v>27</v>
      </c>
      <c r="J9492" s="2" t="str">
        <f>_xlfn.XLOOKUP(Table1_1[[#This Row],[Analyte]],[1]analyte_order!$B:$B,[1]analyte_order!$C:$C)</f>
        <v>79780-39-5</v>
      </c>
      <c r="K9492" s="2">
        <f>_xlfn.XLOOKUP(Table1_1[[#This Row],[CAS_rn]],[1]analyte_order!$C:$C,[1]analyte_order!$E:$E)</f>
        <v>21</v>
      </c>
      <c r="L9492" s="3">
        <v>2.57</v>
      </c>
    </row>
    <row r="9493" spans="1:12" x14ac:dyDescent="0.3">
      <c r="A9493" s="2" t="s">
        <v>379</v>
      </c>
      <c r="B9493" s="1">
        <f>_xlfn.XLOOKUP(Table1_1[[#This Row],[SampleID]],'[2]Prey Items'!$B$2:$B$78,'[2]Prey Items'!$F$2:$F$78)</f>
        <v>44427</v>
      </c>
      <c r="C9493" s="1" t="str">
        <f t="shared" si="149"/>
        <v>21231</v>
      </c>
      <c r="D9493" t="s">
        <v>324</v>
      </c>
      <c r="E9493" t="s">
        <v>325</v>
      </c>
      <c r="F9493" t="s">
        <v>326</v>
      </c>
      <c r="I9493" s="2" t="s">
        <v>53</v>
      </c>
      <c r="J9493" s="2" t="str">
        <f>_xlfn.XLOOKUP(Table1_1[[#This Row],[Analyte]],[1]analyte_order!$B:$B,[1]analyte_order!$C:$C)</f>
        <v>777011-38-8</v>
      </c>
      <c r="K9493" s="2">
        <f>_xlfn.XLOOKUP(Table1_1[[#This Row],[CAS_rn]],[1]analyte_order!$C:$C,[1]analyte_order!$E:$E)</f>
        <v>54</v>
      </c>
      <c r="L9493" s="3">
        <v>4.2699999999999996</v>
      </c>
    </row>
    <row r="9494" spans="1:12" x14ac:dyDescent="0.3">
      <c r="A9494" s="2" t="s">
        <v>379</v>
      </c>
      <c r="B9494" s="1">
        <f>_xlfn.XLOOKUP(Table1_1[[#This Row],[SampleID]],'[2]Prey Items'!$B$2:$B$78,'[2]Prey Items'!$F$2:$F$78)</f>
        <v>44427</v>
      </c>
      <c r="C9494" s="1" t="str">
        <f t="shared" si="149"/>
        <v>21231</v>
      </c>
      <c r="D9494" t="s">
        <v>324</v>
      </c>
      <c r="E9494" t="s">
        <v>325</v>
      </c>
      <c r="F9494" t="s">
        <v>326</v>
      </c>
      <c r="I9494" s="2" t="s">
        <v>54</v>
      </c>
      <c r="J9494" s="2" t="str">
        <f>_xlfn.XLOOKUP(Table1_1[[#This Row],[Analyte]],[1]analyte_order!$B:$B,[1]analyte_order!$C:$C)</f>
        <v>646-83-3</v>
      </c>
      <c r="K9494" s="2">
        <f>_xlfn.XLOOKUP(Table1_1[[#This Row],[CAS_rn]],[1]analyte_order!$C:$C,[1]analyte_order!$E:$E)</f>
        <v>55</v>
      </c>
      <c r="L9494" s="3">
        <v>0.218</v>
      </c>
    </row>
    <row r="9495" spans="1:12" x14ac:dyDescent="0.3">
      <c r="A9495" s="2" t="s">
        <v>379</v>
      </c>
      <c r="B9495" s="1">
        <f>_xlfn.XLOOKUP(Table1_1[[#This Row],[SampleID]],'[2]Prey Items'!$B$2:$B$78,'[2]Prey Items'!$F$2:$F$78)</f>
        <v>44427</v>
      </c>
      <c r="C9495" s="1" t="str">
        <f t="shared" si="149"/>
        <v>21231</v>
      </c>
      <c r="D9495" t="s">
        <v>324</v>
      </c>
      <c r="E9495" t="s">
        <v>325</v>
      </c>
      <c r="F9495" t="s">
        <v>326</v>
      </c>
      <c r="I9495" s="2" t="s">
        <v>50</v>
      </c>
      <c r="J9495" s="2" t="str">
        <f>_xlfn.XLOOKUP(Table1_1[[#This Row],[Analyte]],[1]analyte_order!$B:$B,[1]analyte_order!$C:$C)</f>
        <v>30334-69-1</v>
      </c>
      <c r="K9495" s="2">
        <f>_xlfn.XLOOKUP(Table1_1[[#This Row],[CAS_rn]],[1]analyte_order!$C:$C,[1]analyte_order!$E:$E)</f>
        <v>51</v>
      </c>
      <c r="L9495" s="3">
        <v>8.34</v>
      </c>
    </row>
    <row r="9496" spans="1:12" x14ac:dyDescent="0.3">
      <c r="A9496" s="2" t="s">
        <v>379</v>
      </c>
      <c r="B9496" s="1">
        <f>_xlfn.XLOOKUP(Table1_1[[#This Row],[SampleID]],'[2]Prey Items'!$B$2:$B$78,'[2]Prey Items'!$F$2:$F$78)</f>
        <v>44427</v>
      </c>
      <c r="C9496" s="1" t="str">
        <f t="shared" si="149"/>
        <v>21231</v>
      </c>
      <c r="D9496" t="s">
        <v>324</v>
      </c>
      <c r="E9496" t="s">
        <v>325</v>
      </c>
      <c r="F9496" t="s">
        <v>326</v>
      </c>
      <c r="I9496" s="2" t="s">
        <v>51</v>
      </c>
      <c r="J9496" s="2" t="str">
        <f>_xlfn.XLOOKUP(Table1_1[[#This Row],[Analyte]],[1]analyte_order!$B:$B,[1]analyte_order!$C:$C)</f>
        <v>41997-13-1</v>
      </c>
      <c r="K9496" s="2">
        <f>_xlfn.XLOOKUP(Table1_1[[#This Row],[CAS_rn]],[1]analyte_order!$C:$C,[1]analyte_order!$E:$E)</f>
        <v>52</v>
      </c>
      <c r="L9496" s="3">
        <v>137</v>
      </c>
    </row>
    <row r="9497" spans="1:12" x14ac:dyDescent="0.3">
      <c r="A9497" s="2" t="s">
        <v>379</v>
      </c>
      <c r="B9497" s="1">
        <f>_xlfn.XLOOKUP(Table1_1[[#This Row],[SampleID]],'[2]Prey Items'!$B$2:$B$78,'[2]Prey Items'!$F$2:$F$78)</f>
        <v>44427</v>
      </c>
      <c r="C9497" s="1" t="str">
        <f t="shared" si="149"/>
        <v>21231</v>
      </c>
      <c r="D9497" t="s">
        <v>324</v>
      </c>
      <c r="E9497" t="s">
        <v>325</v>
      </c>
      <c r="F9497" t="s">
        <v>326</v>
      </c>
      <c r="I9497" s="2" t="s">
        <v>33</v>
      </c>
      <c r="J9497" s="2" t="str">
        <f>_xlfn.XLOOKUP(Table1_1[[#This Row],[Analyte]],[1]analyte_order!$B:$B,[1]analyte_order!$C:$C)</f>
        <v>754-91-6</v>
      </c>
      <c r="K9497" s="2">
        <f>_xlfn.XLOOKUP(Table1_1[[#This Row],[CAS_rn]],[1]analyte_order!$C:$C,[1]analyte_order!$E:$E)</f>
        <v>28</v>
      </c>
      <c r="L9497" s="3">
        <v>11.4</v>
      </c>
    </row>
    <row r="9498" spans="1:12" x14ac:dyDescent="0.3">
      <c r="A9498" s="2" t="s">
        <v>379</v>
      </c>
      <c r="B9498" s="1">
        <f>_xlfn.XLOOKUP(Table1_1[[#This Row],[SampleID]],'[2]Prey Items'!$B$2:$B$78,'[2]Prey Items'!$F$2:$F$78)</f>
        <v>44427</v>
      </c>
      <c r="C9498" s="1" t="str">
        <f t="shared" si="149"/>
        <v>21231</v>
      </c>
      <c r="D9498" t="s">
        <v>324</v>
      </c>
      <c r="E9498" t="s">
        <v>325</v>
      </c>
      <c r="F9498" t="s">
        <v>326</v>
      </c>
      <c r="I9498" s="2" t="s">
        <v>35</v>
      </c>
      <c r="J9498" s="2" t="str">
        <f>_xlfn.XLOOKUP(Table1_1[[#This Row],[Analyte]],[1]analyte_order!$B:$B,[1]analyte_order!$C:$C)</f>
        <v>31506-32-8</v>
      </c>
      <c r="K9498" s="2">
        <f>_xlfn.XLOOKUP(Table1_1[[#This Row],[CAS_rn]],[1]analyte_order!$C:$C,[1]analyte_order!$E:$E)</f>
        <v>30</v>
      </c>
      <c r="L9498" s="3">
        <v>4.36E-2</v>
      </c>
    </row>
    <row r="9499" spans="1:12" x14ac:dyDescent="0.3">
      <c r="A9499" s="2" t="s">
        <v>379</v>
      </c>
      <c r="B9499" s="1">
        <f>_xlfn.XLOOKUP(Table1_1[[#This Row],[SampleID]],'[2]Prey Items'!$B$2:$B$78,'[2]Prey Items'!$F$2:$F$78)</f>
        <v>44427</v>
      </c>
      <c r="C9499" s="1" t="str">
        <f t="shared" si="149"/>
        <v>21231</v>
      </c>
      <c r="D9499" t="s">
        <v>324</v>
      </c>
      <c r="E9499" t="s">
        <v>325</v>
      </c>
      <c r="F9499" t="s">
        <v>326</v>
      </c>
      <c r="I9499" s="2" t="s">
        <v>36</v>
      </c>
      <c r="J9499" s="2" t="str">
        <f>_xlfn.XLOOKUP(Table1_1[[#This Row],[Analyte]],[1]analyte_order!$B:$B,[1]analyte_order!$C:$C)</f>
        <v>4151-50-2</v>
      </c>
      <c r="K9499" s="2">
        <f>_xlfn.XLOOKUP(Table1_1[[#This Row],[CAS_rn]],[1]analyte_order!$C:$C,[1]analyte_order!$E:$E)</f>
        <v>31</v>
      </c>
      <c r="L9499" s="3">
        <v>4.36E-2</v>
      </c>
    </row>
    <row r="9500" spans="1:12" x14ac:dyDescent="0.3">
      <c r="A9500" s="2" t="s">
        <v>379</v>
      </c>
      <c r="B9500" s="1">
        <f>_xlfn.XLOOKUP(Table1_1[[#This Row],[SampleID]],'[2]Prey Items'!$B$2:$B$78,'[2]Prey Items'!$F$2:$F$78)</f>
        <v>44427</v>
      </c>
      <c r="C9500" s="1" t="str">
        <f t="shared" si="149"/>
        <v>21231</v>
      </c>
      <c r="D9500" t="s">
        <v>324</v>
      </c>
      <c r="E9500" t="s">
        <v>325</v>
      </c>
      <c r="F9500" t="s">
        <v>326</v>
      </c>
      <c r="I9500" s="2" t="s">
        <v>34</v>
      </c>
      <c r="J9500" s="2" t="str">
        <f>_xlfn.XLOOKUP(Table1_1[[#This Row],[Analyte]],[1]analyte_order!$B:$B,[1]analyte_order!$C:$C)</f>
        <v>2806-24-8</v>
      </c>
      <c r="K9500" s="2">
        <f>_xlfn.XLOOKUP(Table1_1[[#This Row],[CAS_rn]],[1]analyte_order!$C:$C,[1]analyte_order!$E:$E)</f>
        <v>29</v>
      </c>
      <c r="L9500" s="3">
        <v>4.36E-2</v>
      </c>
    </row>
    <row r="9501" spans="1:12" x14ac:dyDescent="0.3">
      <c r="A9501" s="2" t="s">
        <v>379</v>
      </c>
      <c r="B9501" s="1">
        <f>_xlfn.XLOOKUP(Table1_1[[#This Row],[SampleID]],'[2]Prey Items'!$B$2:$B$78,'[2]Prey Items'!$F$2:$F$78)</f>
        <v>44427</v>
      </c>
      <c r="C9501" s="1" t="str">
        <f t="shared" si="149"/>
        <v>21231</v>
      </c>
      <c r="D9501" t="s">
        <v>324</v>
      </c>
      <c r="E9501" t="s">
        <v>325</v>
      </c>
      <c r="F9501" t="s">
        <v>326</v>
      </c>
      <c r="I9501" s="2" t="s">
        <v>31</v>
      </c>
      <c r="J9501" s="2" t="str">
        <f>_xlfn.XLOOKUP(Table1_1[[#This Row],[Analyte]],[1]analyte_order!$B:$B,[1]analyte_order!$C:$C)</f>
        <v>2355-31-9</v>
      </c>
      <c r="K9501" s="2">
        <f>_xlfn.XLOOKUP(Table1_1[[#This Row],[CAS_rn]],[1]analyte_order!$C:$C,[1]analyte_order!$E:$E)</f>
        <v>26</v>
      </c>
      <c r="L9501" s="3">
        <v>4.36E-2</v>
      </c>
    </row>
    <row r="9502" spans="1:12" x14ac:dyDescent="0.3">
      <c r="A9502" s="2" t="s">
        <v>379</v>
      </c>
      <c r="B9502" s="1">
        <f>_xlfn.XLOOKUP(Table1_1[[#This Row],[SampleID]],'[2]Prey Items'!$B$2:$B$78,'[2]Prey Items'!$F$2:$F$78)</f>
        <v>44427</v>
      </c>
      <c r="C9502" s="1" t="str">
        <f t="shared" si="149"/>
        <v>21231</v>
      </c>
      <c r="D9502" t="s">
        <v>324</v>
      </c>
      <c r="E9502" t="s">
        <v>325</v>
      </c>
      <c r="F9502" t="s">
        <v>326</v>
      </c>
      <c r="I9502" s="2" t="s">
        <v>32</v>
      </c>
      <c r="J9502" s="2" t="str">
        <f>_xlfn.XLOOKUP(Table1_1[[#This Row],[Analyte]],[1]analyte_order!$B:$B,[1]analyte_order!$C:$C)</f>
        <v>2991-50-6</v>
      </c>
      <c r="K9502" s="2">
        <f>_xlfn.XLOOKUP(Table1_1[[#This Row],[CAS_rn]],[1]analyte_order!$C:$C,[1]analyte_order!$E:$E)</f>
        <v>27</v>
      </c>
      <c r="L9502" s="3">
        <v>4.36E-2</v>
      </c>
    </row>
    <row r="9503" spans="1:12" x14ac:dyDescent="0.3">
      <c r="A9503" s="2" t="s">
        <v>379</v>
      </c>
      <c r="B9503" s="1">
        <f>_xlfn.XLOOKUP(Table1_1[[#This Row],[SampleID]],'[2]Prey Items'!$B$2:$B$78,'[2]Prey Items'!$F$2:$F$78)</f>
        <v>44427</v>
      </c>
      <c r="C9503" s="1" t="str">
        <f t="shared" si="149"/>
        <v>21231</v>
      </c>
      <c r="D9503" t="s">
        <v>324</v>
      </c>
      <c r="E9503" t="s">
        <v>325</v>
      </c>
      <c r="F9503" t="s">
        <v>326</v>
      </c>
      <c r="I9503" s="2" t="s">
        <v>28</v>
      </c>
      <c r="J9503" s="2" t="str">
        <f>_xlfn.XLOOKUP(Table1_1[[#This Row],[Analyte]],[1]analyte_order!$B:$B,[1]analyte_order!$C:$C)</f>
        <v>757124-72-4</v>
      </c>
      <c r="K9503" s="2">
        <f>_xlfn.XLOOKUP(Table1_1[[#This Row],[CAS_rn]],[1]analyte_order!$C:$C,[1]analyte_order!$E:$E)</f>
        <v>22</v>
      </c>
      <c r="L9503" s="3">
        <v>0.109</v>
      </c>
    </row>
    <row r="9504" spans="1:12" x14ac:dyDescent="0.3">
      <c r="A9504" s="2" t="s">
        <v>379</v>
      </c>
      <c r="B9504" s="1">
        <f>_xlfn.XLOOKUP(Table1_1[[#This Row],[SampleID]],'[2]Prey Items'!$B$2:$B$78,'[2]Prey Items'!$F$2:$F$78)</f>
        <v>44427</v>
      </c>
      <c r="C9504" s="1" t="str">
        <f t="shared" si="149"/>
        <v>21231</v>
      </c>
      <c r="D9504" t="s">
        <v>324</v>
      </c>
      <c r="E9504" t="s">
        <v>325</v>
      </c>
      <c r="F9504" t="s">
        <v>326</v>
      </c>
      <c r="I9504" s="2" t="s">
        <v>18</v>
      </c>
      <c r="J9504" s="2" t="str">
        <f>_xlfn.XLOOKUP(Table1_1[[#This Row],[Analyte]],[1]analyte_order!$B:$B,[1]analyte_order!$C:$C)</f>
        <v>27619-97-2</v>
      </c>
      <c r="K9504" s="2">
        <f>_xlfn.XLOOKUP(Table1_1[[#This Row],[CAS_rn]],[1]analyte_order!$C:$C,[1]analyte_order!$E:$E)</f>
        <v>23</v>
      </c>
      <c r="L9504" s="3">
        <v>4.36E-2</v>
      </c>
    </row>
    <row r="9505" spans="1:12" x14ac:dyDescent="0.3">
      <c r="A9505" s="2" t="s">
        <v>379</v>
      </c>
      <c r="B9505" s="1">
        <f>_xlfn.XLOOKUP(Table1_1[[#This Row],[SampleID]],'[2]Prey Items'!$B$2:$B$78,'[2]Prey Items'!$F$2:$F$78)</f>
        <v>44427</v>
      </c>
      <c r="C9505" s="1" t="str">
        <f t="shared" si="149"/>
        <v>21231</v>
      </c>
      <c r="D9505" t="s">
        <v>324</v>
      </c>
      <c r="E9505" t="s">
        <v>325</v>
      </c>
      <c r="F9505" t="s">
        <v>326</v>
      </c>
      <c r="I9505" s="2" t="s">
        <v>29</v>
      </c>
      <c r="J9505" s="2" t="str">
        <f>_xlfn.XLOOKUP(Table1_1[[#This Row],[Analyte]],[1]analyte_order!$B:$B,[1]analyte_order!$C:$C)</f>
        <v>39108-34-4</v>
      </c>
      <c r="K9505" s="2">
        <f>_xlfn.XLOOKUP(Table1_1[[#This Row],[CAS_rn]],[1]analyte_order!$C:$C,[1]analyte_order!$E:$E)</f>
        <v>24</v>
      </c>
      <c r="L9505" s="3">
        <v>4.87</v>
      </c>
    </row>
    <row r="9506" spans="1:12" x14ac:dyDescent="0.3">
      <c r="A9506" s="2" t="s">
        <v>379</v>
      </c>
      <c r="B9506" s="1">
        <f>_xlfn.XLOOKUP(Table1_1[[#This Row],[SampleID]],'[2]Prey Items'!$B$2:$B$78,'[2]Prey Items'!$F$2:$F$78)</f>
        <v>44427</v>
      </c>
      <c r="C9506" s="1" t="str">
        <f t="shared" si="149"/>
        <v>21231</v>
      </c>
      <c r="D9506" t="s">
        <v>324</v>
      </c>
      <c r="E9506" t="s">
        <v>325</v>
      </c>
      <c r="F9506" t="s">
        <v>326</v>
      </c>
      <c r="I9506" s="2" t="s">
        <v>30</v>
      </c>
      <c r="J9506" s="2" t="str">
        <f>_xlfn.XLOOKUP(Table1_1[[#This Row],[Analyte]],[1]analyte_order!$B:$B,[1]analyte_order!$C:$C)</f>
        <v>120226-60-0</v>
      </c>
      <c r="K9506" s="2">
        <f>_xlfn.XLOOKUP(Table1_1[[#This Row],[CAS_rn]],[1]analyte_order!$C:$C,[1]analyte_order!$E:$E)</f>
        <v>25</v>
      </c>
      <c r="L9506" s="3">
        <v>1.03</v>
      </c>
    </row>
    <row r="9507" spans="1:12" x14ac:dyDescent="0.3">
      <c r="A9507" s="2" t="s">
        <v>379</v>
      </c>
      <c r="B9507" s="1">
        <f>_xlfn.XLOOKUP(Table1_1[[#This Row],[SampleID]],'[2]Prey Items'!$B$2:$B$78,'[2]Prey Items'!$F$2:$F$78)</f>
        <v>44427</v>
      </c>
      <c r="C9507" s="1" t="str">
        <f t="shared" si="149"/>
        <v>21231</v>
      </c>
      <c r="D9507" t="s">
        <v>324</v>
      </c>
      <c r="E9507" t="s">
        <v>325</v>
      </c>
      <c r="F9507" t="s">
        <v>326</v>
      </c>
      <c r="I9507" s="2" t="s">
        <v>41</v>
      </c>
      <c r="J9507" s="2" t="str">
        <f>_xlfn.XLOOKUP(Table1_1[[#This Row],[Analyte]],[1]analyte_order!$B:$B,[1]analyte_order!$C:$C)</f>
        <v>356-02-5</v>
      </c>
      <c r="K9507" s="2">
        <f>_xlfn.XLOOKUP(Table1_1[[#This Row],[CAS_rn]],[1]analyte_order!$C:$C,[1]analyte_order!$E:$E)</f>
        <v>38</v>
      </c>
      <c r="L9507" s="3">
        <v>0.436</v>
      </c>
    </row>
    <row r="9508" spans="1:12" x14ac:dyDescent="0.3">
      <c r="A9508" s="2" t="s">
        <v>379</v>
      </c>
      <c r="B9508" s="1">
        <f>_xlfn.XLOOKUP(Table1_1[[#This Row],[SampleID]],'[2]Prey Items'!$B$2:$B$78,'[2]Prey Items'!$F$2:$F$78)</f>
        <v>44427</v>
      </c>
      <c r="C9508" s="1" t="str">
        <f t="shared" si="149"/>
        <v>21231</v>
      </c>
      <c r="D9508" t="s">
        <v>324</v>
      </c>
      <c r="E9508" t="s">
        <v>325</v>
      </c>
      <c r="F9508" t="s">
        <v>326</v>
      </c>
      <c r="I9508" s="2" t="s">
        <v>42</v>
      </c>
      <c r="J9508" s="2" t="str">
        <f>_xlfn.XLOOKUP(Table1_1[[#This Row],[Analyte]],[1]analyte_order!$B:$B,[1]analyte_order!$C:$C)</f>
        <v>914637-49-3</v>
      </c>
      <c r="K9508" s="2">
        <f>_xlfn.XLOOKUP(Table1_1[[#This Row],[CAS_rn]],[1]analyte_order!$C:$C,[1]analyte_order!$E:$E)</f>
        <v>39</v>
      </c>
      <c r="L9508" s="3">
        <v>0.58399999999999996</v>
      </c>
    </row>
    <row r="9509" spans="1:12" x14ac:dyDescent="0.3">
      <c r="A9509" s="2" t="s">
        <v>379</v>
      </c>
      <c r="B9509" s="1">
        <f>_xlfn.XLOOKUP(Table1_1[[#This Row],[SampleID]],'[2]Prey Items'!$B$2:$B$78,'[2]Prey Items'!$F$2:$F$78)</f>
        <v>44427</v>
      </c>
      <c r="C9509" s="1" t="str">
        <f t="shared" si="149"/>
        <v>21231</v>
      </c>
      <c r="D9509" t="s">
        <v>324</v>
      </c>
      <c r="E9509" t="s">
        <v>325</v>
      </c>
      <c r="F9509" t="s">
        <v>326</v>
      </c>
      <c r="I9509" s="2" t="s">
        <v>43</v>
      </c>
      <c r="J9509" s="2" t="str">
        <f>_xlfn.XLOOKUP(Table1_1[[#This Row],[Analyte]],[1]analyte_order!$B:$B,[1]analyte_order!$C:$C)</f>
        <v>812-70-4</v>
      </c>
      <c r="K9509" s="2">
        <f>_xlfn.XLOOKUP(Table1_1[[#This Row],[CAS_rn]],[1]analyte_order!$C:$C,[1]analyte_order!$E:$E)</f>
        <v>40</v>
      </c>
      <c r="L9509" s="3">
        <v>4.36E-2</v>
      </c>
    </row>
    <row r="9510" spans="1:12" x14ac:dyDescent="0.3">
      <c r="A9510" s="2" t="s">
        <v>379</v>
      </c>
      <c r="B9510" s="1">
        <f>_xlfn.XLOOKUP(Table1_1[[#This Row],[SampleID]],'[2]Prey Items'!$B$2:$B$78,'[2]Prey Items'!$F$2:$F$78)</f>
        <v>44427</v>
      </c>
      <c r="C9510" s="1" t="str">
        <f t="shared" si="149"/>
        <v>21231</v>
      </c>
      <c r="D9510" t="s">
        <v>324</v>
      </c>
      <c r="E9510" t="s">
        <v>325</v>
      </c>
      <c r="F9510" t="s">
        <v>326</v>
      </c>
      <c r="I9510" s="2" t="s">
        <v>44</v>
      </c>
      <c r="J9510" s="2" t="str">
        <f>_xlfn.XLOOKUP(Table1_1[[#This Row],[Analyte]],[1]analyte_order!$B:$B,[1]analyte_order!$C:$C)</f>
        <v>53826-12-3</v>
      </c>
      <c r="K9510" s="2">
        <f>_xlfn.XLOOKUP(Table1_1[[#This Row],[CAS_rn]],[1]analyte_order!$C:$C,[1]analyte_order!$E:$E)</f>
        <v>41</v>
      </c>
      <c r="L9510" s="3">
        <v>0.109</v>
      </c>
    </row>
    <row r="9511" spans="1:12" x14ac:dyDescent="0.3">
      <c r="A9511" s="2" t="s">
        <v>379</v>
      </c>
      <c r="B9511" s="1">
        <f>_xlfn.XLOOKUP(Table1_1[[#This Row],[SampleID]],'[2]Prey Items'!$B$2:$B$78,'[2]Prey Items'!$F$2:$F$78)</f>
        <v>44427</v>
      </c>
      <c r="C9511" s="1" t="str">
        <f t="shared" si="149"/>
        <v>21231</v>
      </c>
      <c r="D9511" t="s">
        <v>324</v>
      </c>
      <c r="E9511" t="s">
        <v>325</v>
      </c>
      <c r="F9511" t="s">
        <v>326</v>
      </c>
      <c r="I9511" s="2" t="s">
        <v>45</v>
      </c>
      <c r="J9511" s="2" t="str">
        <f>_xlfn.XLOOKUP(Table1_1[[#This Row],[Analyte]],[1]analyte_order!$B:$B,[1]analyte_order!$C:$C)</f>
        <v>27854-31-5</v>
      </c>
      <c r="K9511" s="2">
        <f>_xlfn.XLOOKUP(Table1_1[[#This Row],[CAS_rn]],[1]analyte_order!$C:$C,[1]analyte_order!$E:$E)</f>
        <v>42</v>
      </c>
      <c r="L9511" s="3">
        <v>0.109</v>
      </c>
    </row>
    <row r="9512" spans="1:12" x14ac:dyDescent="0.3">
      <c r="A9512" s="2" t="s">
        <v>379</v>
      </c>
      <c r="B9512" s="1">
        <f>_xlfn.XLOOKUP(Table1_1[[#This Row],[SampleID]],'[2]Prey Items'!$B$2:$B$78,'[2]Prey Items'!$F$2:$F$78)</f>
        <v>44427</v>
      </c>
      <c r="C9512" s="1" t="str">
        <f t="shared" si="149"/>
        <v>21231</v>
      </c>
      <c r="D9512" t="s">
        <v>324</v>
      </c>
      <c r="E9512" t="s">
        <v>325</v>
      </c>
      <c r="F9512" t="s">
        <v>326</v>
      </c>
      <c r="I9512" s="2" t="s">
        <v>46</v>
      </c>
      <c r="J9512" s="2" t="str">
        <f>_xlfn.XLOOKUP(Table1_1[[#This Row],[Analyte]],[1]analyte_order!$B:$B,[1]analyte_order!$C:$C)</f>
        <v>53826-13-4</v>
      </c>
      <c r="K9512" s="2">
        <f>_xlfn.XLOOKUP(Table1_1[[#This Row],[CAS_rn]],[1]analyte_order!$C:$C,[1]analyte_order!$E:$E)</f>
        <v>43</v>
      </c>
      <c r="L9512" s="3">
        <v>0.109</v>
      </c>
    </row>
    <row r="9513" spans="1:12" x14ac:dyDescent="0.3">
      <c r="A9513" s="2" t="s">
        <v>379</v>
      </c>
      <c r="B9513" s="1">
        <f>_xlfn.XLOOKUP(Table1_1[[#This Row],[SampleID]],'[2]Prey Items'!$B$2:$B$78,'[2]Prey Items'!$F$2:$F$78)</f>
        <v>44427</v>
      </c>
      <c r="C9513" s="1" t="str">
        <f t="shared" si="149"/>
        <v>21231</v>
      </c>
      <c r="D9513" t="s">
        <v>324</v>
      </c>
      <c r="E9513" t="s">
        <v>325</v>
      </c>
      <c r="F9513" t="s">
        <v>326</v>
      </c>
      <c r="I9513" s="2" t="s">
        <v>47</v>
      </c>
      <c r="J9513" s="2" t="str">
        <f>_xlfn.XLOOKUP(Table1_1[[#This Row],[Analyte]],[1]analyte_order!$B:$B,[1]analyte_order!$C:$C)</f>
        <v>161094-75-3</v>
      </c>
      <c r="K9513" s="2">
        <f>_xlfn.XLOOKUP(Table1_1[[#This Row],[CAS_rn]],[1]analyte_order!$C:$C,[1]analyte_order!$E:$E)</f>
        <v>44</v>
      </c>
      <c r="L9513" s="3">
        <v>4.36E-2</v>
      </c>
    </row>
    <row r="9514" spans="1:12" x14ac:dyDescent="0.3">
      <c r="A9514" s="2" t="s">
        <v>379</v>
      </c>
      <c r="B9514" s="1">
        <f>_xlfn.XLOOKUP(Table1_1[[#This Row],[SampleID]],'[2]Prey Items'!$B$2:$B$78,'[2]Prey Items'!$F$2:$F$78)</f>
        <v>44427</v>
      </c>
      <c r="C9514" s="1" t="str">
        <f t="shared" si="149"/>
        <v>21231</v>
      </c>
      <c r="D9514" t="s">
        <v>324</v>
      </c>
      <c r="E9514" t="s">
        <v>325</v>
      </c>
      <c r="F9514" t="s">
        <v>326</v>
      </c>
      <c r="I9514" s="2" t="s">
        <v>48</v>
      </c>
      <c r="J9514" s="2" t="str">
        <f>_xlfn.XLOOKUP(Table1_1[[#This Row],[Analyte]],[1]analyte_order!$B:$B,[1]analyte_order!$C:$C)</f>
        <v>70887-84-2</v>
      </c>
      <c r="K9514" s="2">
        <f>_xlfn.XLOOKUP(Table1_1[[#This Row],[CAS_rn]],[1]analyte_order!$C:$C,[1]analyte_order!$E:$E)</f>
        <v>45</v>
      </c>
      <c r="L9514" s="3">
        <v>4.36E-2</v>
      </c>
    </row>
    <row r="9515" spans="1:12" x14ac:dyDescent="0.3">
      <c r="A9515" s="2" t="s">
        <v>379</v>
      </c>
      <c r="B9515" s="1">
        <f>_xlfn.XLOOKUP(Table1_1[[#This Row],[SampleID]],'[2]Prey Items'!$B$2:$B$78,'[2]Prey Items'!$F$2:$F$78)</f>
        <v>44427</v>
      </c>
      <c r="C9515" s="1" t="str">
        <f t="shared" si="149"/>
        <v>21231</v>
      </c>
      <c r="D9515" t="s">
        <v>324</v>
      </c>
      <c r="E9515" t="s">
        <v>325</v>
      </c>
      <c r="F9515" t="s">
        <v>326</v>
      </c>
      <c r="I9515" s="2" t="s">
        <v>38</v>
      </c>
      <c r="J9515" s="2" t="str">
        <f>_xlfn.XLOOKUP(Table1_1[[#This Row],[Analyte]],[1]analyte_order!$B:$B,[1]analyte_order!$C:$C)</f>
        <v>919005-14-4</v>
      </c>
      <c r="K9515" s="2">
        <f>_xlfn.XLOOKUP(Table1_1[[#This Row],[CAS_rn]],[1]analyte_order!$C:$C,[1]analyte_order!$E:$E)</f>
        <v>35</v>
      </c>
      <c r="L9515" s="3">
        <v>4.36E-2</v>
      </c>
    </row>
    <row r="9516" spans="1:12" x14ac:dyDescent="0.3">
      <c r="A9516" s="2" t="s">
        <v>379</v>
      </c>
      <c r="B9516" s="1">
        <f>_xlfn.XLOOKUP(Table1_1[[#This Row],[SampleID]],'[2]Prey Items'!$B$2:$B$78,'[2]Prey Items'!$F$2:$F$78)</f>
        <v>44427</v>
      </c>
      <c r="C9516" s="1" t="str">
        <f t="shared" si="149"/>
        <v>21231</v>
      </c>
      <c r="D9516" t="s">
        <v>324</v>
      </c>
      <c r="E9516" t="s">
        <v>325</v>
      </c>
      <c r="F9516" t="s">
        <v>326</v>
      </c>
      <c r="I9516" s="2" t="s">
        <v>39</v>
      </c>
      <c r="J9516" s="2" t="str">
        <f>_xlfn.XLOOKUP(Table1_1[[#This Row],[Analyte]],[1]analyte_order!$B:$B,[1]analyte_order!$C:$C)</f>
        <v>756426-58-1</v>
      </c>
      <c r="K9516" s="2">
        <f>_xlfn.XLOOKUP(Table1_1[[#This Row],[CAS_rn]],[1]analyte_order!$C:$C,[1]analyte_order!$E:$E)</f>
        <v>36</v>
      </c>
      <c r="L9516" s="3">
        <v>4.36E-2</v>
      </c>
    </row>
    <row r="9517" spans="1:12" x14ac:dyDescent="0.3">
      <c r="A9517" s="2" t="s">
        <v>379</v>
      </c>
      <c r="B9517" s="1">
        <f>_xlfn.XLOOKUP(Table1_1[[#This Row],[SampleID]],'[2]Prey Items'!$B$2:$B$78,'[2]Prey Items'!$F$2:$F$78)</f>
        <v>44427</v>
      </c>
      <c r="C9517" s="1" t="str">
        <f t="shared" si="149"/>
        <v>21231</v>
      </c>
      <c r="D9517" t="s">
        <v>324</v>
      </c>
      <c r="E9517" t="s">
        <v>325</v>
      </c>
      <c r="F9517" t="s">
        <v>326</v>
      </c>
      <c r="I9517" s="2" t="s">
        <v>389</v>
      </c>
      <c r="J9517" s="2" t="str">
        <f>_xlfn.XLOOKUP(Table1_1[[#This Row],[Analyte]],[1]analyte_order!$B:$B,[1]analyte_order!$C:$C)</f>
        <v>763051-92-9</v>
      </c>
      <c r="K9517" s="2">
        <f>_xlfn.XLOOKUP(Table1_1[[#This Row],[CAS_rn]],[1]analyte_order!$C:$C,[1]analyte_order!$E:$E)</f>
        <v>37</v>
      </c>
      <c r="L9517" s="3">
        <v>4.36E-2</v>
      </c>
    </row>
    <row r="9518" spans="1:12" x14ac:dyDescent="0.3">
      <c r="A9518" s="2" t="s">
        <v>379</v>
      </c>
      <c r="B9518" s="1">
        <f>_xlfn.XLOOKUP(Table1_1[[#This Row],[SampleID]],'[2]Prey Items'!$B$2:$B$78,'[2]Prey Items'!$F$2:$F$78)</f>
        <v>44427</v>
      </c>
      <c r="C9518" s="1" t="str">
        <f t="shared" si="149"/>
        <v>21231</v>
      </c>
      <c r="D9518" t="s">
        <v>324</v>
      </c>
      <c r="E9518" t="s">
        <v>325</v>
      </c>
      <c r="F9518" t="s">
        <v>326</v>
      </c>
      <c r="I9518" s="2" t="s">
        <v>37</v>
      </c>
      <c r="J9518" s="2" t="str">
        <f>_xlfn.XLOOKUP(Table1_1[[#This Row],[Analyte]],[1]analyte_order!$B:$B,[1]analyte_order!$C:$C)</f>
        <v>13252-13-6</v>
      </c>
      <c r="K9518" s="2">
        <f>_xlfn.XLOOKUP(Table1_1[[#This Row],[CAS_rn]],[1]analyte_order!$C:$C,[1]analyte_order!$E:$E)</f>
        <v>34</v>
      </c>
      <c r="L9518" s="3">
        <v>4.36E-2</v>
      </c>
    </row>
    <row r="9519" spans="1:12" x14ac:dyDescent="0.3">
      <c r="A9519" s="2" t="s">
        <v>379</v>
      </c>
      <c r="B9519" s="1">
        <f>_xlfn.XLOOKUP(Table1_1[[#This Row],[SampleID]],'[2]Prey Items'!$B$2:$B$78,'[2]Prey Items'!$F$2:$F$78)</f>
        <v>44427</v>
      </c>
      <c r="C9519" s="1" t="str">
        <f t="shared" si="149"/>
        <v>21231</v>
      </c>
      <c r="D9519" t="s">
        <v>324</v>
      </c>
      <c r="E9519" t="s">
        <v>325</v>
      </c>
      <c r="F9519" t="s">
        <v>326</v>
      </c>
      <c r="I9519" s="2" t="s">
        <v>49</v>
      </c>
      <c r="J9519" s="2" t="str">
        <f>_xlfn.XLOOKUP(Table1_1[[#This Row],[Analyte]],[1]analyte_order!$B:$B,[1]analyte_order!$C:$C)</f>
        <v>57677-95-9</v>
      </c>
      <c r="K9519" s="2">
        <f>_xlfn.XLOOKUP(Table1_1[[#This Row],[CAS_rn]],[1]analyte_order!$C:$C,[1]analyte_order!$E:$E)</f>
        <v>46</v>
      </c>
      <c r="L9519" s="3">
        <v>0.109</v>
      </c>
    </row>
    <row r="9520" spans="1:12" x14ac:dyDescent="0.3">
      <c r="A9520" s="2" t="s">
        <v>379</v>
      </c>
      <c r="B9520" s="1">
        <f>_xlfn.XLOOKUP(Table1_1[[#This Row],[SampleID]],'[2]Prey Items'!$B$2:$B$78,'[2]Prey Items'!$F$2:$F$78)</f>
        <v>44427</v>
      </c>
      <c r="C9520" s="1" t="str">
        <f t="shared" si="149"/>
        <v>21231</v>
      </c>
      <c r="D9520" t="s">
        <v>324</v>
      </c>
      <c r="E9520" t="s">
        <v>325</v>
      </c>
      <c r="F9520" t="s">
        <v>326</v>
      </c>
      <c r="I9520" s="2" t="s">
        <v>55</v>
      </c>
      <c r="J9520" s="2" t="str">
        <f>_xlfn.XLOOKUP(Table1_1[[#This Row],[Analyte]],[1]analyte_order!$B:$B,[1]analyte_order!$C:$C)</f>
        <v>678-41-1</v>
      </c>
      <c r="K9520" s="2">
        <f>_xlfn.XLOOKUP(Table1_1[[#This Row],[CAS_rn]],[1]analyte_order!$C:$C,[1]analyte_order!$E:$E)</f>
        <v>56</v>
      </c>
      <c r="L9520" s="3">
        <v>8.6999999999999994E-2</v>
      </c>
    </row>
    <row r="9521" spans="1:12" x14ac:dyDescent="0.3">
      <c r="A9521" s="2" t="s">
        <v>379</v>
      </c>
      <c r="B9521" s="1">
        <f>_xlfn.XLOOKUP(Table1_1[[#This Row],[SampleID]],'[2]Prey Items'!$B$2:$B$78,'[2]Prey Items'!$F$2:$F$78)</f>
        <v>44427</v>
      </c>
      <c r="C9521" s="1" t="str">
        <f t="shared" si="149"/>
        <v>21231</v>
      </c>
      <c r="D9521" t="s">
        <v>324</v>
      </c>
      <c r="E9521" t="s">
        <v>325</v>
      </c>
      <c r="F9521" t="s">
        <v>326</v>
      </c>
      <c r="I9521" s="2" t="s">
        <v>56</v>
      </c>
      <c r="J9521" s="2" t="str">
        <f>_xlfn.XLOOKUP(Table1_1[[#This Row],[Analyte]],[1]analyte_order!$B:$B,[1]analyte_order!$C:$C)</f>
        <v>2965-52-8</v>
      </c>
      <c r="K9521" s="2">
        <f>_xlfn.XLOOKUP(Table1_1[[#This Row],[CAS_rn]],[1]analyte_order!$C:$C,[1]analyte_order!$E:$E)</f>
        <v>57</v>
      </c>
      <c r="L9521" s="3">
        <v>8.6999999999999994E-2</v>
      </c>
    </row>
    <row r="9522" spans="1:12" x14ac:dyDescent="0.3">
      <c r="A9522" s="2" t="s">
        <v>380</v>
      </c>
      <c r="B9522" s="1">
        <f>_xlfn.XLOOKUP(Table1_1[[#This Row],[SampleID]],'[2]Prey Items'!$B$2:$B$78,'[2]Prey Items'!$F$2:$F$78)</f>
        <v>44427</v>
      </c>
      <c r="C9522" s="1" t="str">
        <f t="shared" si="149"/>
        <v>21231</v>
      </c>
      <c r="D9522" t="s">
        <v>324</v>
      </c>
      <c r="E9522" t="s">
        <v>325</v>
      </c>
      <c r="F9522" t="s">
        <v>326</v>
      </c>
      <c r="I9522" s="2" t="s">
        <v>7</v>
      </c>
      <c r="J9522" s="2" t="str">
        <f>_xlfn.XLOOKUP(Table1_1[[#This Row],[Analyte]],[1]analyte_order!$B:$B,[1]analyte_order!$C:$C)</f>
        <v>375-22-4</v>
      </c>
      <c r="K9522" s="2">
        <f>_xlfn.XLOOKUP(Table1_1[[#This Row],[CAS_rn]],[1]analyte_order!$C:$C,[1]analyte_order!$E:$E)</f>
        <v>1</v>
      </c>
      <c r="L9522" s="3">
        <v>4.1799999999999997E-2</v>
      </c>
    </row>
    <row r="9523" spans="1:12" x14ac:dyDescent="0.3">
      <c r="A9523" s="2" t="s">
        <v>380</v>
      </c>
      <c r="B9523" s="1">
        <f>_xlfn.XLOOKUP(Table1_1[[#This Row],[SampleID]],'[2]Prey Items'!$B$2:$B$78,'[2]Prey Items'!$F$2:$F$78)</f>
        <v>44427</v>
      </c>
      <c r="C9523" s="1" t="str">
        <f t="shared" si="149"/>
        <v>21231</v>
      </c>
      <c r="D9523" t="s">
        <v>324</v>
      </c>
      <c r="E9523" t="s">
        <v>325</v>
      </c>
      <c r="F9523" t="s">
        <v>326</v>
      </c>
      <c r="I9523" s="2" t="s">
        <v>8</v>
      </c>
      <c r="J9523" s="2" t="str">
        <f>_xlfn.XLOOKUP(Table1_1[[#This Row],[Analyte]],[1]analyte_order!$B:$B,[1]analyte_order!$C:$C)</f>
        <v>2706-90-3</v>
      </c>
      <c r="K9523" s="2">
        <f>_xlfn.XLOOKUP(Table1_1[[#This Row],[CAS_rn]],[1]analyte_order!$C:$C,[1]analyte_order!$E:$E)</f>
        <v>2</v>
      </c>
      <c r="L9523" s="3">
        <v>4.1799999999999997E-2</v>
      </c>
    </row>
    <row r="9524" spans="1:12" x14ac:dyDescent="0.3">
      <c r="A9524" s="2" t="s">
        <v>380</v>
      </c>
      <c r="B9524" s="1">
        <f>_xlfn.XLOOKUP(Table1_1[[#This Row],[SampleID]],'[2]Prey Items'!$B$2:$B$78,'[2]Prey Items'!$F$2:$F$78)</f>
        <v>44427</v>
      </c>
      <c r="C9524" s="1" t="str">
        <f t="shared" si="149"/>
        <v>21231</v>
      </c>
      <c r="D9524" t="s">
        <v>324</v>
      </c>
      <c r="E9524" t="s">
        <v>325</v>
      </c>
      <c r="F9524" t="s">
        <v>326</v>
      </c>
      <c r="I9524" s="2" t="s">
        <v>9</v>
      </c>
      <c r="J9524" s="2" t="str">
        <f>_xlfn.XLOOKUP(Table1_1[[#This Row],[Analyte]],[1]analyte_order!$B:$B,[1]analyte_order!$C:$C)</f>
        <v>307-24-4</v>
      </c>
      <c r="K9524" s="2">
        <f>_xlfn.XLOOKUP(Table1_1[[#This Row],[CAS_rn]],[1]analyte_order!$C:$C,[1]analyte_order!$E:$E)</f>
        <v>3</v>
      </c>
      <c r="L9524" s="3">
        <v>4.1799999999999997E-2</v>
      </c>
    </row>
    <row r="9525" spans="1:12" x14ac:dyDescent="0.3">
      <c r="A9525" s="2" t="s">
        <v>380</v>
      </c>
      <c r="B9525" s="1">
        <f>_xlfn.XLOOKUP(Table1_1[[#This Row],[SampleID]],'[2]Prey Items'!$B$2:$B$78,'[2]Prey Items'!$F$2:$F$78)</f>
        <v>44427</v>
      </c>
      <c r="C9525" s="1" t="str">
        <f t="shared" si="149"/>
        <v>21231</v>
      </c>
      <c r="D9525" t="s">
        <v>324</v>
      </c>
      <c r="E9525" t="s">
        <v>325</v>
      </c>
      <c r="F9525" t="s">
        <v>326</v>
      </c>
      <c r="I9525" s="2" t="s">
        <v>10</v>
      </c>
      <c r="J9525" s="2" t="str">
        <f>_xlfn.XLOOKUP(Table1_1[[#This Row],[Analyte]],[1]analyte_order!$B:$B,[1]analyte_order!$C:$C)</f>
        <v>375-85-9</v>
      </c>
      <c r="K9525" s="2">
        <f>_xlfn.XLOOKUP(Table1_1[[#This Row],[CAS_rn]],[1]analyte_order!$C:$C,[1]analyte_order!$E:$E)</f>
        <v>4</v>
      </c>
      <c r="L9525" s="3">
        <v>4.1799999999999997E-2</v>
      </c>
    </row>
    <row r="9526" spans="1:12" x14ac:dyDescent="0.3">
      <c r="A9526" s="2" t="s">
        <v>380</v>
      </c>
      <c r="B9526" s="1">
        <f>_xlfn.XLOOKUP(Table1_1[[#This Row],[SampleID]],'[2]Prey Items'!$B$2:$B$78,'[2]Prey Items'!$F$2:$F$78)</f>
        <v>44427</v>
      </c>
      <c r="C9526" s="1" t="str">
        <f t="shared" si="149"/>
        <v>21231</v>
      </c>
      <c r="D9526" t="s">
        <v>324</v>
      </c>
      <c r="E9526" t="s">
        <v>325</v>
      </c>
      <c r="F9526" t="s">
        <v>326</v>
      </c>
      <c r="I9526" s="2" t="s">
        <v>11</v>
      </c>
      <c r="J9526" s="2" t="str">
        <f>_xlfn.XLOOKUP(Table1_1[[#This Row],[Analyte]],[1]analyte_order!$B:$B,[1]analyte_order!$C:$C)</f>
        <v>335-67-1</v>
      </c>
      <c r="K9526" s="2">
        <f>_xlfn.XLOOKUP(Table1_1[[#This Row],[CAS_rn]],[1]analyte_order!$C:$C,[1]analyte_order!$E:$E)</f>
        <v>5</v>
      </c>
      <c r="L9526" s="3">
        <v>4.1799999999999997E-2</v>
      </c>
    </row>
    <row r="9527" spans="1:12" x14ac:dyDescent="0.3">
      <c r="A9527" s="2" t="s">
        <v>380</v>
      </c>
      <c r="B9527" s="1">
        <f>_xlfn.XLOOKUP(Table1_1[[#This Row],[SampleID]],'[2]Prey Items'!$B$2:$B$78,'[2]Prey Items'!$F$2:$F$78)</f>
        <v>44427</v>
      </c>
      <c r="C9527" s="1" t="str">
        <f t="shared" si="149"/>
        <v>21231</v>
      </c>
      <c r="D9527" t="s">
        <v>324</v>
      </c>
      <c r="E9527" t="s">
        <v>325</v>
      </c>
      <c r="F9527" t="s">
        <v>326</v>
      </c>
      <c r="I9527" s="2" t="s">
        <v>12</v>
      </c>
      <c r="J9527" s="2" t="str">
        <f>_xlfn.XLOOKUP(Table1_1[[#This Row],[Analyte]],[1]analyte_order!$B:$B,[1]analyte_order!$C:$C)</f>
        <v>375-95-1</v>
      </c>
      <c r="K9527" s="2">
        <f>_xlfn.XLOOKUP(Table1_1[[#This Row],[CAS_rn]],[1]analyte_order!$C:$C,[1]analyte_order!$E:$E)</f>
        <v>6</v>
      </c>
      <c r="L9527" s="3">
        <v>0.23799999999999999</v>
      </c>
    </row>
    <row r="9528" spans="1:12" x14ac:dyDescent="0.3">
      <c r="A9528" s="2" t="s">
        <v>380</v>
      </c>
      <c r="B9528" s="1">
        <f>_xlfn.XLOOKUP(Table1_1[[#This Row],[SampleID]],'[2]Prey Items'!$B$2:$B$78,'[2]Prey Items'!$F$2:$F$78)</f>
        <v>44427</v>
      </c>
      <c r="C9528" s="1" t="str">
        <f t="shared" si="149"/>
        <v>21231</v>
      </c>
      <c r="D9528" t="s">
        <v>324</v>
      </c>
      <c r="E9528" t="s">
        <v>325</v>
      </c>
      <c r="F9528" t="s">
        <v>326</v>
      </c>
      <c r="I9528" s="2" t="s">
        <v>19</v>
      </c>
      <c r="J9528" s="2" t="str">
        <f>_xlfn.XLOOKUP(Table1_1[[#This Row],[Analyte]],[1]analyte_order!$B:$B,[1]analyte_order!$C:$C)</f>
        <v>335-76-2</v>
      </c>
      <c r="K9528" s="2">
        <f>_xlfn.XLOOKUP(Table1_1[[#This Row],[CAS_rn]],[1]analyte_order!$C:$C,[1]analyte_order!$E:$E)</f>
        <v>7</v>
      </c>
      <c r="L9528" s="3">
        <v>1.72</v>
      </c>
    </row>
    <row r="9529" spans="1:12" x14ac:dyDescent="0.3">
      <c r="A9529" s="2" t="s">
        <v>380</v>
      </c>
      <c r="B9529" s="1">
        <f>_xlfn.XLOOKUP(Table1_1[[#This Row],[SampleID]],'[2]Prey Items'!$B$2:$B$78,'[2]Prey Items'!$F$2:$F$78)</f>
        <v>44427</v>
      </c>
      <c r="C9529" s="1" t="str">
        <f t="shared" si="149"/>
        <v>21231</v>
      </c>
      <c r="D9529" t="s">
        <v>324</v>
      </c>
      <c r="E9529" t="s">
        <v>325</v>
      </c>
      <c r="F9529" t="s">
        <v>326</v>
      </c>
      <c r="I9529" s="2" t="s">
        <v>20</v>
      </c>
      <c r="J9529" s="2" t="str">
        <f>_xlfn.XLOOKUP(Table1_1[[#This Row],[Analyte]],[1]analyte_order!$B:$B,[1]analyte_order!$C:$C)</f>
        <v>2058-94-8</v>
      </c>
      <c r="K9529" s="2">
        <f>_xlfn.XLOOKUP(Table1_1[[#This Row],[CAS_rn]],[1]analyte_order!$C:$C,[1]analyte_order!$E:$E)</f>
        <v>8</v>
      </c>
      <c r="L9529" s="3">
        <v>7.96</v>
      </c>
    </row>
    <row r="9530" spans="1:12" x14ac:dyDescent="0.3">
      <c r="A9530" s="2" t="s">
        <v>380</v>
      </c>
      <c r="B9530" s="1">
        <f>_xlfn.XLOOKUP(Table1_1[[#This Row],[SampleID]],'[2]Prey Items'!$B$2:$B$78,'[2]Prey Items'!$F$2:$F$78)</f>
        <v>44427</v>
      </c>
      <c r="C9530" s="1" t="str">
        <f t="shared" si="149"/>
        <v>21231</v>
      </c>
      <c r="D9530" t="s">
        <v>324</v>
      </c>
      <c r="E9530" t="s">
        <v>325</v>
      </c>
      <c r="F9530" t="s">
        <v>326</v>
      </c>
      <c r="I9530" s="2" t="s">
        <v>21</v>
      </c>
      <c r="J9530" s="2" t="str">
        <f>_xlfn.XLOOKUP(Table1_1[[#This Row],[Analyte]],[1]analyte_order!$B:$B,[1]analyte_order!$C:$C)</f>
        <v>307-55-1</v>
      </c>
      <c r="K9530" s="2">
        <f>_xlfn.XLOOKUP(Table1_1[[#This Row],[CAS_rn]],[1]analyte_order!$C:$C,[1]analyte_order!$E:$E)</f>
        <v>9</v>
      </c>
      <c r="L9530" s="3">
        <v>4.7300000000000004</v>
      </c>
    </row>
    <row r="9531" spans="1:12" x14ac:dyDescent="0.3">
      <c r="A9531" s="2" t="s">
        <v>380</v>
      </c>
      <c r="B9531" s="1">
        <f>_xlfn.XLOOKUP(Table1_1[[#This Row],[SampleID]],'[2]Prey Items'!$B$2:$B$78,'[2]Prey Items'!$F$2:$F$78)</f>
        <v>44427</v>
      </c>
      <c r="C9531" s="1" t="str">
        <f t="shared" si="149"/>
        <v>21231</v>
      </c>
      <c r="D9531" t="s">
        <v>324</v>
      </c>
      <c r="E9531" t="s">
        <v>325</v>
      </c>
      <c r="F9531" t="s">
        <v>326</v>
      </c>
      <c r="I9531" s="2" t="s">
        <v>22</v>
      </c>
      <c r="J9531" s="2" t="str">
        <f>_xlfn.XLOOKUP(Table1_1[[#This Row],[Analyte]],[1]analyte_order!$B:$B,[1]analyte_order!$C:$C)</f>
        <v>72629-94-8</v>
      </c>
      <c r="K9531" s="2">
        <f>_xlfn.XLOOKUP(Table1_1[[#This Row],[CAS_rn]],[1]analyte_order!$C:$C,[1]analyte_order!$E:$E)</f>
        <v>10</v>
      </c>
      <c r="L9531" s="3">
        <v>2.81</v>
      </c>
    </row>
    <row r="9532" spans="1:12" x14ac:dyDescent="0.3">
      <c r="A9532" s="2" t="s">
        <v>380</v>
      </c>
      <c r="B9532" s="1">
        <f>_xlfn.XLOOKUP(Table1_1[[#This Row],[SampleID]],'[2]Prey Items'!$B$2:$B$78,'[2]Prey Items'!$F$2:$F$78)</f>
        <v>44427</v>
      </c>
      <c r="C9532" s="1" t="str">
        <f t="shared" si="149"/>
        <v>21231</v>
      </c>
      <c r="D9532" t="s">
        <v>324</v>
      </c>
      <c r="E9532" t="s">
        <v>325</v>
      </c>
      <c r="F9532" t="s">
        <v>326</v>
      </c>
      <c r="I9532" s="2" t="s">
        <v>23</v>
      </c>
      <c r="J9532" s="2" t="str">
        <f>_xlfn.XLOOKUP(Table1_1[[#This Row],[Analyte]],[1]analyte_order!$B:$B,[1]analyte_order!$C:$C)</f>
        <v>376-06-7</v>
      </c>
      <c r="K9532" s="2">
        <f>_xlfn.XLOOKUP(Table1_1[[#This Row],[CAS_rn]],[1]analyte_order!$C:$C,[1]analyte_order!$E:$E)</f>
        <v>11</v>
      </c>
      <c r="L9532" s="3">
        <v>3.87</v>
      </c>
    </row>
    <row r="9533" spans="1:12" x14ac:dyDescent="0.3">
      <c r="A9533" s="2" t="s">
        <v>380</v>
      </c>
      <c r="B9533" s="1">
        <f>_xlfn.XLOOKUP(Table1_1[[#This Row],[SampleID]],'[2]Prey Items'!$B$2:$B$78,'[2]Prey Items'!$F$2:$F$78)</f>
        <v>44427</v>
      </c>
      <c r="C9533" s="1" t="str">
        <f t="shared" si="149"/>
        <v>21231</v>
      </c>
      <c r="D9533" t="s">
        <v>324</v>
      </c>
      <c r="E9533" t="s">
        <v>325</v>
      </c>
      <c r="F9533" t="s">
        <v>326</v>
      </c>
      <c r="I9533" s="2" t="s">
        <v>24</v>
      </c>
      <c r="J9533" s="2" t="str">
        <f>_xlfn.XLOOKUP(Table1_1[[#This Row],[Analyte]],[1]analyte_order!$B:$B,[1]analyte_order!$C:$C)</f>
        <v>67905-19-5</v>
      </c>
      <c r="K9533" s="2">
        <f>_xlfn.XLOOKUP(Table1_1[[#This Row],[CAS_rn]],[1]analyte_order!$C:$C,[1]analyte_order!$E:$E)</f>
        <v>12</v>
      </c>
      <c r="L9533" s="3">
        <v>4.1799999999999997E-2</v>
      </c>
    </row>
    <row r="9534" spans="1:12" x14ac:dyDescent="0.3">
      <c r="A9534" s="2" t="s">
        <v>380</v>
      </c>
      <c r="B9534" s="1">
        <f>_xlfn.XLOOKUP(Table1_1[[#This Row],[SampleID]],'[2]Prey Items'!$B$2:$B$78,'[2]Prey Items'!$F$2:$F$78)</f>
        <v>44427</v>
      </c>
      <c r="C9534" s="1" t="str">
        <f t="shared" si="149"/>
        <v>21231</v>
      </c>
      <c r="D9534" t="s">
        <v>324</v>
      </c>
      <c r="E9534" t="s">
        <v>325</v>
      </c>
      <c r="F9534" t="s">
        <v>326</v>
      </c>
      <c r="I9534" s="2" t="s">
        <v>52</v>
      </c>
      <c r="J9534" s="2" t="str">
        <f>_xlfn.XLOOKUP(Table1_1[[#This Row],[Analyte]],[1]analyte_order!$B:$B,[1]analyte_order!$C:$C)</f>
        <v>423-41-6</v>
      </c>
      <c r="K9534" s="2">
        <f>_xlfn.XLOOKUP(Table1_1[[#This Row],[CAS_rn]],[1]analyte_order!$C:$C,[1]analyte_order!$E:$E)</f>
        <v>53</v>
      </c>
      <c r="L9534" s="3">
        <v>0.1045</v>
      </c>
    </row>
    <row r="9535" spans="1:12" x14ac:dyDescent="0.3">
      <c r="A9535" s="2" t="s">
        <v>380</v>
      </c>
      <c r="B9535" s="1">
        <f>_xlfn.XLOOKUP(Table1_1[[#This Row],[SampleID]],'[2]Prey Items'!$B$2:$B$78,'[2]Prey Items'!$F$2:$F$78)</f>
        <v>44427</v>
      </c>
      <c r="C9535" s="1" t="str">
        <f t="shared" si="149"/>
        <v>21231</v>
      </c>
      <c r="D9535" t="s">
        <v>324</v>
      </c>
      <c r="E9535" t="s">
        <v>325</v>
      </c>
      <c r="F9535" t="s">
        <v>326</v>
      </c>
      <c r="I9535" s="2" t="s">
        <v>13</v>
      </c>
      <c r="J9535" s="2" t="str">
        <f>_xlfn.XLOOKUP(Table1_1[[#This Row],[Analyte]],[1]analyte_order!$B:$B,[1]analyte_order!$C:$C)</f>
        <v>375-73-5</v>
      </c>
      <c r="K9535" s="2">
        <f>_xlfn.XLOOKUP(Table1_1[[#This Row],[CAS_rn]],[1]analyte_order!$C:$C,[1]analyte_order!$E:$E)</f>
        <v>14</v>
      </c>
      <c r="L9535" s="3">
        <v>4.1799999999999997E-2</v>
      </c>
    </row>
    <row r="9536" spans="1:12" x14ac:dyDescent="0.3">
      <c r="A9536" s="2" t="s">
        <v>380</v>
      </c>
      <c r="B9536" s="1">
        <f>_xlfn.XLOOKUP(Table1_1[[#This Row],[SampleID]],'[2]Prey Items'!$B$2:$B$78,'[2]Prey Items'!$F$2:$F$78)</f>
        <v>44427</v>
      </c>
      <c r="C9536" s="1" t="str">
        <f t="shared" si="149"/>
        <v>21231</v>
      </c>
      <c r="D9536" t="s">
        <v>324</v>
      </c>
      <c r="E9536" t="s">
        <v>325</v>
      </c>
      <c r="F9536" t="s">
        <v>326</v>
      </c>
      <c r="I9536" s="2" t="s">
        <v>14</v>
      </c>
      <c r="J9536" s="2" t="str">
        <f>_xlfn.XLOOKUP(Table1_1[[#This Row],[Analyte]],[1]analyte_order!$B:$B,[1]analyte_order!$C:$C)</f>
        <v>2706-91-4</v>
      </c>
      <c r="K9536" s="2">
        <f>_xlfn.XLOOKUP(Table1_1[[#This Row],[CAS_rn]],[1]analyte_order!$C:$C,[1]analyte_order!$E:$E)</f>
        <v>15</v>
      </c>
      <c r="L9536" s="3">
        <v>0.20899999999999999</v>
      </c>
    </row>
    <row r="9537" spans="1:12" x14ac:dyDescent="0.3">
      <c r="A9537" s="2" t="s">
        <v>380</v>
      </c>
      <c r="B9537" s="1">
        <f>_xlfn.XLOOKUP(Table1_1[[#This Row],[SampleID]],'[2]Prey Items'!$B$2:$B$78,'[2]Prey Items'!$F$2:$F$78)</f>
        <v>44427</v>
      </c>
      <c r="C9537" s="1" t="str">
        <f t="shared" si="149"/>
        <v>21231</v>
      </c>
      <c r="D9537" t="s">
        <v>324</v>
      </c>
      <c r="E9537" t="s">
        <v>325</v>
      </c>
      <c r="F9537" t="s">
        <v>326</v>
      </c>
      <c r="I9537" s="2" t="s">
        <v>15</v>
      </c>
      <c r="J9537" s="2" t="str">
        <f>_xlfn.XLOOKUP(Table1_1[[#This Row],[Analyte]],[1]analyte_order!$B:$B,[1]analyte_order!$C:$C)</f>
        <v>355-46-4</v>
      </c>
      <c r="K9537" s="2">
        <f>_xlfn.XLOOKUP(Table1_1[[#This Row],[CAS_rn]],[1]analyte_order!$C:$C,[1]analyte_order!$E:$E)</f>
        <v>16</v>
      </c>
      <c r="L9537" s="3">
        <v>12.6</v>
      </c>
    </row>
    <row r="9538" spans="1:12" x14ac:dyDescent="0.3">
      <c r="A9538" s="2" t="s">
        <v>380</v>
      </c>
      <c r="B9538" s="1">
        <f>_xlfn.XLOOKUP(Table1_1[[#This Row],[SampleID]],'[2]Prey Items'!$B$2:$B$78,'[2]Prey Items'!$F$2:$F$78)</f>
        <v>44427</v>
      </c>
      <c r="C9538" s="1" t="str">
        <f t="shared" si="149"/>
        <v>21231</v>
      </c>
      <c r="D9538" t="s">
        <v>324</v>
      </c>
      <c r="E9538" t="s">
        <v>325</v>
      </c>
      <c r="F9538" t="s">
        <v>326</v>
      </c>
      <c r="I9538" s="2" t="s">
        <v>16</v>
      </c>
      <c r="J9538" s="2" t="str">
        <f>_xlfn.XLOOKUP(Table1_1[[#This Row],[Analyte]],[1]analyte_order!$B:$B,[1]analyte_order!$C:$C)</f>
        <v>375-92-8</v>
      </c>
      <c r="K9538" s="2">
        <f>_xlfn.XLOOKUP(Table1_1[[#This Row],[CAS_rn]],[1]analyte_order!$C:$C,[1]analyte_order!$E:$E)</f>
        <v>17</v>
      </c>
      <c r="L9538" s="3">
        <v>4.62</v>
      </c>
    </row>
    <row r="9539" spans="1:12" x14ac:dyDescent="0.3">
      <c r="A9539" s="2" t="s">
        <v>380</v>
      </c>
      <c r="B9539" s="1">
        <f>_xlfn.XLOOKUP(Table1_1[[#This Row],[SampleID]],'[2]Prey Items'!$B$2:$B$78,'[2]Prey Items'!$F$2:$F$78)</f>
        <v>44427</v>
      </c>
      <c r="C9539" s="1" t="str">
        <f t="shared" si="149"/>
        <v>21231</v>
      </c>
      <c r="D9539" t="s">
        <v>324</v>
      </c>
      <c r="E9539" t="s">
        <v>325</v>
      </c>
      <c r="F9539" t="s">
        <v>326</v>
      </c>
      <c r="I9539" s="2" t="s">
        <v>17</v>
      </c>
      <c r="J9539" s="2" t="str">
        <f>_xlfn.XLOOKUP(Table1_1[[#This Row],[Analyte]],[1]analyte_order!$B:$B,[1]analyte_order!$C:$C)</f>
        <v>1763-23-1</v>
      </c>
      <c r="K9539" s="2">
        <f>_xlfn.XLOOKUP(Table1_1[[#This Row],[CAS_rn]],[1]analyte_order!$C:$C,[1]analyte_order!$E:$E)</f>
        <v>18</v>
      </c>
      <c r="L9539" s="3">
        <v>1270</v>
      </c>
    </row>
    <row r="9540" spans="1:12" x14ac:dyDescent="0.3">
      <c r="A9540" s="2" t="s">
        <v>380</v>
      </c>
      <c r="B9540" s="1">
        <f>_xlfn.XLOOKUP(Table1_1[[#This Row],[SampleID]],'[2]Prey Items'!$B$2:$B$78,'[2]Prey Items'!$F$2:$F$78)</f>
        <v>44427</v>
      </c>
      <c r="C9540" s="1" t="str">
        <f t="shared" si="149"/>
        <v>21231</v>
      </c>
      <c r="D9540" t="s">
        <v>324</v>
      </c>
      <c r="E9540" t="s">
        <v>325</v>
      </c>
      <c r="F9540" t="s">
        <v>326</v>
      </c>
      <c r="I9540" s="2" t="s">
        <v>25</v>
      </c>
      <c r="J9540" s="2" t="str">
        <f>_xlfn.XLOOKUP(Table1_1[[#This Row],[Analyte]],[1]analyte_order!$B:$B,[1]analyte_order!$C:$C)</f>
        <v>68259-12-1</v>
      </c>
      <c r="K9540" s="2">
        <f>_xlfn.XLOOKUP(Table1_1[[#This Row],[CAS_rn]],[1]analyte_order!$C:$C,[1]analyte_order!$E:$E)</f>
        <v>19</v>
      </c>
      <c r="L9540" s="3">
        <v>16</v>
      </c>
    </row>
    <row r="9541" spans="1:12" x14ac:dyDescent="0.3">
      <c r="A9541" s="2" t="s">
        <v>380</v>
      </c>
      <c r="B9541" s="1">
        <f>_xlfn.XLOOKUP(Table1_1[[#This Row],[SampleID]],'[2]Prey Items'!$B$2:$B$78,'[2]Prey Items'!$F$2:$F$78)</f>
        <v>44427</v>
      </c>
      <c r="C9541" s="1" t="str">
        <f t="shared" si="149"/>
        <v>21231</v>
      </c>
      <c r="D9541" t="s">
        <v>324</v>
      </c>
      <c r="E9541" t="s">
        <v>325</v>
      </c>
      <c r="F9541" t="s">
        <v>326</v>
      </c>
      <c r="I9541" s="2" t="s">
        <v>26</v>
      </c>
      <c r="J9541" s="2" t="str">
        <f>_xlfn.XLOOKUP(Table1_1[[#This Row],[Analyte]],[1]analyte_order!$B:$B,[1]analyte_order!$C:$C)</f>
        <v>335-77-3</v>
      </c>
      <c r="K9541" s="2">
        <f>_xlfn.XLOOKUP(Table1_1[[#This Row],[CAS_rn]],[1]analyte_order!$C:$C,[1]analyte_order!$E:$E)</f>
        <v>20</v>
      </c>
      <c r="L9541" s="3">
        <v>13.9</v>
      </c>
    </row>
    <row r="9542" spans="1:12" x14ac:dyDescent="0.3">
      <c r="A9542" s="2" t="s">
        <v>380</v>
      </c>
      <c r="B9542" s="1">
        <f>_xlfn.XLOOKUP(Table1_1[[#This Row],[SampleID]],'[2]Prey Items'!$B$2:$B$78,'[2]Prey Items'!$F$2:$F$78)</f>
        <v>44427</v>
      </c>
      <c r="C9542" s="1" t="str">
        <f t="shared" si="149"/>
        <v>21231</v>
      </c>
      <c r="D9542" t="s">
        <v>324</v>
      </c>
      <c r="E9542" t="s">
        <v>325</v>
      </c>
      <c r="F9542" t="s">
        <v>326</v>
      </c>
      <c r="I9542" s="2" t="s">
        <v>27</v>
      </c>
      <c r="J9542" s="2" t="str">
        <f>_xlfn.XLOOKUP(Table1_1[[#This Row],[Analyte]],[1]analyte_order!$B:$B,[1]analyte_order!$C:$C)</f>
        <v>79780-39-5</v>
      </c>
      <c r="K9542" s="2">
        <f>_xlfn.XLOOKUP(Table1_1[[#This Row],[CAS_rn]],[1]analyte_order!$C:$C,[1]analyte_order!$E:$E)</f>
        <v>21</v>
      </c>
      <c r="L9542" s="3">
        <v>2.11</v>
      </c>
    </row>
    <row r="9543" spans="1:12" x14ac:dyDescent="0.3">
      <c r="A9543" s="2" t="s">
        <v>380</v>
      </c>
      <c r="B9543" s="1">
        <f>_xlfn.XLOOKUP(Table1_1[[#This Row],[SampleID]],'[2]Prey Items'!$B$2:$B$78,'[2]Prey Items'!$F$2:$F$78)</f>
        <v>44427</v>
      </c>
      <c r="C9543" s="1" t="str">
        <f t="shared" si="149"/>
        <v>21231</v>
      </c>
      <c r="D9543" t="s">
        <v>324</v>
      </c>
      <c r="E9543" t="s">
        <v>325</v>
      </c>
      <c r="F9543" t="s">
        <v>326</v>
      </c>
      <c r="I9543" s="2" t="s">
        <v>53</v>
      </c>
      <c r="J9543" s="2" t="str">
        <f>_xlfn.XLOOKUP(Table1_1[[#This Row],[Analyte]],[1]analyte_order!$B:$B,[1]analyte_order!$C:$C)</f>
        <v>777011-38-8</v>
      </c>
      <c r="K9543" s="2">
        <f>_xlfn.XLOOKUP(Table1_1[[#This Row],[CAS_rn]],[1]analyte_order!$C:$C,[1]analyte_order!$E:$E)</f>
        <v>54</v>
      </c>
      <c r="L9543" s="3">
        <v>3.25</v>
      </c>
    </row>
    <row r="9544" spans="1:12" x14ac:dyDescent="0.3">
      <c r="A9544" s="2" t="s">
        <v>380</v>
      </c>
      <c r="B9544" s="1">
        <f>_xlfn.XLOOKUP(Table1_1[[#This Row],[SampleID]],'[2]Prey Items'!$B$2:$B$78,'[2]Prey Items'!$F$2:$F$78)</f>
        <v>44427</v>
      </c>
      <c r="C9544" s="1" t="str">
        <f t="shared" si="149"/>
        <v>21231</v>
      </c>
      <c r="D9544" t="s">
        <v>324</v>
      </c>
      <c r="E9544" t="s">
        <v>325</v>
      </c>
      <c r="F9544" t="s">
        <v>326</v>
      </c>
      <c r="I9544" s="2" t="s">
        <v>54</v>
      </c>
      <c r="J9544" s="2" t="str">
        <f>_xlfn.XLOOKUP(Table1_1[[#This Row],[Analyte]],[1]analyte_order!$B:$B,[1]analyte_order!$C:$C)</f>
        <v>646-83-3</v>
      </c>
      <c r="K9544" s="2">
        <f>_xlfn.XLOOKUP(Table1_1[[#This Row],[CAS_rn]],[1]analyte_order!$C:$C,[1]analyte_order!$E:$E)</f>
        <v>55</v>
      </c>
      <c r="L9544" s="3">
        <v>0.20899999999999999</v>
      </c>
    </row>
    <row r="9545" spans="1:12" x14ac:dyDescent="0.3">
      <c r="A9545" s="2" t="s">
        <v>380</v>
      </c>
      <c r="B9545" s="1">
        <f>_xlfn.XLOOKUP(Table1_1[[#This Row],[SampleID]],'[2]Prey Items'!$B$2:$B$78,'[2]Prey Items'!$F$2:$F$78)</f>
        <v>44427</v>
      </c>
      <c r="C9545" s="1" t="str">
        <f t="shared" si="149"/>
        <v>21231</v>
      </c>
      <c r="D9545" t="s">
        <v>324</v>
      </c>
      <c r="E9545" t="s">
        <v>325</v>
      </c>
      <c r="F9545" t="s">
        <v>326</v>
      </c>
      <c r="I9545" s="2" t="s">
        <v>50</v>
      </c>
      <c r="J9545" s="2" t="str">
        <f>_xlfn.XLOOKUP(Table1_1[[#This Row],[Analyte]],[1]analyte_order!$B:$B,[1]analyte_order!$C:$C)</f>
        <v>30334-69-1</v>
      </c>
      <c r="K9545" s="2">
        <f>_xlfn.XLOOKUP(Table1_1[[#This Row],[CAS_rn]],[1]analyte_order!$C:$C,[1]analyte_order!$E:$E)</f>
        <v>51</v>
      </c>
      <c r="L9545" s="3">
        <v>3.85</v>
      </c>
    </row>
    <row r="9546" spans="1:12" x14ac:dyDescent="0.3">
      <c r="A9546" s="2" t="s">
        <v>380</v>
      </c>
      <c r="B9546" s="1">
        <f>_xlfn.XLOOKUP(Table1_1[[#This Row],[SampleID]],'[2]Prey Items'!$B$2:$B$78,'[2]Prey Items'!$F$2:$F$78)</f>
        <v>44427</v>
      </c>
      <c r="C9546" s="1" t="str">
        <f t="shared" si="149"/>
        <v>21231</v>
      </c>
      <c r="D9546" t="s">
        <v>324</v>
      </c>
      <c r="E9546" t="s">
        <v>325</v>
      </c>
      <c r="F9546" t="s">
        <v>326</v>
      </c>
      <c r="I9546" s="2" t="s">
        <v>51</v>
      </c>
      <c r="J9546" s="2" t="str">
        <f>_xlfn.XLOOKUP(Table1_1[[#This Row],[Analyte]],[1]analyte_order!$B:$B,[1]analyte_order!$C:$C)</f>
        <v>41997-13-1</v>
      </c>
      <c r="K9546" s="2">
        <f>_xlfn.XLOOKUP(Table1_1[[#This Row],[CAS_rn]],[1]analyte_order!$C:$C,[1]analyte_order!$E:$E)</f>
        <v>52</v>
      </c>
      <c r="L9546" s="3">
        <v>50.7</v>
      </c>
    </row>
    <row r="9547" spans="1:12" x14ac:dyDescent="0.3">
      <c r="A9547" s="2" t="s">
        <v>380</v>
      </c>
      <c r="B9547" s="1">
        <f>_xlfn.XLOOKUP(Table1_1[[#This Row],[SampleID]],'[2]Prey Items'!$B$2:$B$78,'[2]Prey Items'!$F$2:$F$78)</f>
        <v>44427</v>
      </c>
      <c r="C9547" s="1" t="str">
        <f t="shared" si="149"/>
        <v>21231</v>
      </c>
      <c r="D9547" t="s">
        <v>324</v>
      </c>
      <c r="E9547" t="s">
        <v>325</v>
      </c>
      <c r="F9547" t="s">
        <v>326</v>
      </c>
      <c r="I9547" s="2" t="s">
        <v>33</v>
      </c>
      <c r="J9547" s="2" t="str">
        <f>_xlfn.XLOOKUP(Table1_1[[#This Row],[Analyte]],[1]analyte_order!$B:$B,[1]analyte_order!$C:$C)</f>
        <v>754-91-6</v>
      </c>
      <c r="K9547" s="2">
        <f>_xlfn.XLOOKUP(Table1_1[[#This Row],[CAS_rn]],[1]analyte_order!$C:$C,[1]analyte_order!$E:$E)</f>
        <v>28</v>
      </c>
      <c r="L9547" s="3">
        <v>6.99</v>
      </c>
    </row>
    <row r="9548" spans="1:12" x14ac:dyDescent="0.3">
      <c r="A9548" s="2" t="s">
        <v>380</v>
      </c>
      <c r="B9548" s="1">
        <f>_xlfn.XLOOKUP(Table1_1[[#This Row],[SampleID]],'[2]Prey Items'!$B$2:$B$78,'[2]Prey Items'!$F$2:$F$78)</f>
        <v>44427</v>
      </c>
      <c r="C9548" s="1" t="str">
        <f t="shared" ref="C9548:C9611" si="150">TEXT(B9548,"yy")&amp;TEXT((B9548-DATEVALUE("1/1/"&amp;TEXT(B9548,"yy"))+1),"000")</f>
        <v>21231</v>
      </c>
      <c r="D9548" t="s">
        <v>324</v>
      </c>
      <c r="E9548" t="s">
        <v>325</v>
      </c>
      <c r="F9548" t="s">
        <v>326</v>
      </c>
      <c r="I9548" s="2" t="s">
        <v>35</v>
      </c>
      <c r="J9548" s="2" t="str">
        <f>_xlfn.XLOOKUP(Table1_1[[#This Row],[Analyte]],[1]analyte_order!$B:$B,[1]analyte_order!$C:$C)</f>
        <v>31506-32-8</v>
      </c>
      <c r="K9548" s="2">
        <f>_xlfn.XLOOKUP(Table1_1[[#This Row],[CAS_rn]],[1]analyte_order!$C:$C,[1]analyte_order!$E:$E)</f>
        <v>30</v>
      </c>
      <c r="L9548" s="3">
        <v>4.1799999999999997E-2</v>
      </c>
    </row>
    <row r="9549" spans="1:12" x14ac:dyDescent="0.3">
      <c r="A9549" s="2" t="s">
        <v>380</v>
      </c>
      <c r="B9549" s="1">
        <f>_xlfn.XLOOKUP(Table1_1[[#This Row],[SampleID]],'[2]Prey Items'!$B$2:$B$78,'[2]Prey Items'!$F$2:$F$78)</f>
        <v>44427</v>
      </c>
      <c r="C9549" s="1" t="str">
        <f t="shared" si="150"/>
        <v>21231</v>
      </c>
      <c r="D9549" t="s">
        <v>324</v>
      </c>
      <c r="E9549" t="s">
        <v>325</v>
      </c>
      <c r="F9549" t="s">
        <v>326</v>
      </c>
      <c r="I9549" s="2" t="s">
        <v>36</v>
      </c>
      <c r="J9549" s="2" t="str">
        <f>_xlfn.XLOOKUP(Table1_1[[#This Row],[Analyte]],[1]analyte_order!$B:$B,[1]analyte_order!$C:$C)</f>
        <v>4151-50-2</v>
      </c>
      <c r="K9549" s="2">
        <f>_xlfn.XLOOKUP(Table1_1[[#This Row],[CAS_rn]],[1]analyte_order!$C:$C,[1]analyte_order!$E:$E)</f>
        <v>31</v>
      </c>
      <c r="L9549" s="3">
        <v>4.1799999999999997E-2</v>
      </c>
    </row>
    <row r="9550" spans="1:12" x14ac:dyDescent="0.3">
      <c r="A9550" s="2" t="s">
        <v>380</v>
      </c>
      <c r="B9550" s="1">
        <f>_xlfn.XLOOKUP(Table1_1[[#This Row],[SampleID]],'[2]Prey Items'!$B$2:$B$78,'[2]Prey Items'!$F$2:$F$78)</f>
        <v>44427</v>
      </c>
      <c r="C9550" s="1" t="str">
        <f t="shared" si="150"/>
        <v>21231</v>
      </c>
      <c r="D9550" t="s">
        <v>324</v>
      </c>
      <c r="E9550" t="s">
        <v>325</v>
      </c>
      <c r="F9550" t="s">
        <v>326</v>
      </c>
      <c r="I9550" s="2" t="s">
        <v>34</v>
      </c>
      <c r="J9550" s="2" t="str">
        <f>_xlfn.XLOOKUP(Table1_1[[#This Row],[Analyte]],[1]analyte_order!$B:$B,[1]analyte_order!$C:$C)</f>
        <v>2806-24-8</v>
      </c>
      <c r="K9550" s="2">
        <f>_xlfn.XLOOKUP(Table1_1[[#This Row],[CAS_rn]],[1]analyte_order!$C:$C,[1]analyte_order!$E:$E)</f>
        <v>29</v>
      </c>
      <c r="L9550" s="3">
        <v>4.1799999999999997E-2</v>
      </c>
    </row>
    <row r="9551" spans="1:12" x14ac:dyDescent="0.3">
      <c r="A9551" s="2" t="s">
        <v>380</v>
      </c>
      <c r="B9551" s="1">
        <f>_xlfn.XLOOKUP(Table1_1[[#This Row],[SampleID]],'[2]Prey Items'!$B$2:$B$78,'[2]Prey Items'!$F$2:$F$78)</f>
        <v>44427</v>
      </c>
      <c r="C9551" s="1" t="str">
        <f t="shared" si="150"/>
        <v>21231</v>
      </c>
      <c r="D9551" t="s">
        <v>324</v>
      </c>
      <c r="E9551" t="s">
        <v>325</v>
      </c>
      <c r="F9551" t="s">
        <v>326</v>
      </c>
      <c r="I9551" s="2" t="s">
        <v>31</v>
      </c>
      <c r="J9551" s="2" t="str">
        <f>_xlfn.XLOOKUP(Table1_1[[#This Row],[Analyte]],[1]analyte_order!$B:$B,[1]analyte_order!$C:$C)</f>
        <v>2355-31-9</v>
      </c>
      <c r="K9551" s="2">
        <f>_xlfn.XLOOKUP(Table1_1[[#This Row],[CAS_rn]],[1]analyte_order!$C:$C,[1]analyte_order!$E:$E)</f>
        <v>26</v>
      </c>
      <c r="L9551" s="3">
        <v>4.1799999999999997E-2</v>
      </c>
    </row>
    <row r="9552" spans="1:12" x14ac:dyDescent="0.3">
      <c r="A9552" s="2" t="s">
        <v>380</v>
      </c>
      <c r="B9552" s="1">
        <f>_xlfn.XLOOKUP(Table1_1[[#This Row],[SampleID]],'[2]Prey Items'!$B$2:$B$78,'[2]Prey Items'!$F$2:$F$78)</f>
        <v>44427</v>
      </c>
      <c r="C9552" s="1" t="str">
        <f t="shared" si="150"/>
        <v>21231</v>
      </c>
      <c r="D9552" t="s">
        <v>324</v>
      </c>
      <c r="E9552" t="s">
        <v>325</v>
      </c>
      <c r="F9552" t="s">
        <v>326</v>
      </c>
      <c r="I9552" s="2" t="s">
        <v>32</v>
      </c>
      <c r="J9552" s="2" t="str">
        <f>_xlfn.XLOOKUP(Table1_1[[#This Row],[Analyte]],[1]analyte_order!$B:$B,[1]analyte_order!$C:$C)</f>
        <v>2991-50-6</v>
      </c>
      <c r="K9552" s="2">
        <f>_xlfn.XLOOKUP(Table1_1[[#This Row],[CAS_rn]],[1]analyte_order!$C:$C,[1]analyte_order!$E:$E)</f>
        <v>27</v>
      </c>
      <c r="L9552" s="3">
        <v>4.1799999999999997E-2</v>
      </c>
    </row>
    <row r="9553" spans="1:12" x14ac:dyDescent="0.3">
      <c r="A9553" s="2" t="s">
        <v>380</v>
      </c>
      <c r="B9553" s="1">
        <f>_xlfn.XLOOKUP(Table1_1[[#This Row],[SampleID]],'[2]Prey Items'!$B$2:$B$78,'[2]Prey Items'!$F$2:$F$78)</f>
        <v>44427</v>
      </c>
      <c r="C9553" s="1" t="str">
        <f t="shared" si="150"/>
        <v>21231</v>
      </c>
      <c r="D9553" t="s">
        <v>324</v>
      </c>
      <c r="E9553" t="s">
        <v>325</v>
      </c>
      <c r="F9553" t="s">
        <v>326</v>
      </c>
      <c r="I9553" s="2" t="s">
        <v>28</v>
      </c>
      <c r="J9553" s="2" t="str">
        <f>_xlfn.XLOOKUP(Table1_1[[#This Row],[Analyte]],[1]analyte_order!$B:$B,[1]analyte_order!$C:$C)</f>
        <v>757124-72-4</v>
      </c>
      <c r="K9553" s="2">
        <f>_xlfn.XLOOKUP(Table1_1[[#This Row],[CAS_rn]],[1]analyte_order!$C:$C,[1]analyte_order!$E:$E)</f>
        <v>22</v>
      </c>
      <c r="L9553" s="3">
        <v>0.1045</v>
      </c>
    </row>
    <row r="9554" spans="1:12" x14ac:dyDescent="0.3">
      <c r="A9554" s="2" t="s">
        <v>380</v>
      </c>
      <c r="B9554" s="1">
        <f>_xlfn.XLOOKUP(Table1_1[[#This Row],[SampleID]],'[2]Prey Items'!$B$2:$B$78,'[2]Prey Items'!$F$2:$F$78)</f>
        <v>44427</v>
      </c>
      <c r="C9554" s="1" t="str">
        <f t="shared" si="150"/>
        <v>21231</v>
      </c>
      <c r="D9554" t="s">
        <v>324</v>
      </c>
      <c r="E9554" t="s">
        <v>325</v>
      </c>
      <c r="F9554" t="s">
        <v>326</v>
      </c>
      <c r="I9554" s="2" t="s">
        <v>18</v>
      </c>
      <c r="J9554" s="2" t="str">
        <f>_xlfn.XLOOKUP(Table1_1[[#This Row],[Analyte]],[1]analyte_order!$B:$B,[1]analyte_order!$C:$C)</f>
        <v>27619-97-2</v>
      </c>
      <c r="K9554" s="2">
        <f>_xlfn.XLOOKUP(Table1_1[[#This Row],[CAS_rn]],[1]analyte_order!$C:$C,[1]analyte_order!$E:$E)</f>
        <v>23</v>
      </c>
      <c r="L9554" s="3">
        <v>8.3500000000000005E-2</v>
      </c>
    </row>
    <row r="9555" spans="1:12" x14ac:dyDescent="0.3">
      <c r="A9555" s="2" t="s">
        <v>380</v>
      </c>
      <c r="B9555" s="1">
        <f>_xlfn.XLOOKUP(Table1_1[[#This Row],[SampleID]],'[2]Prey Items'!$B$2:$B$78,'[2]Prey Items'!$F$2:$F$78)</f>
        <v>44427</v>
      </c>
      <c r="C9555" s="1" t="str">
        <f t="shared" si="150"/>
        <v>21231</v>
      </c>
      <c r="D9555" t="s">
        <v>324</v>
      </c>
      <c r="E9555" t="s">
        <v>325</v>
      </c>
      <c r="F9555" t="s">
        <v>326</v>
      </c>
      <c r="I9555" s="2" t="s">
        <v>29</v>
      </c>
      <c r="J9555" s="2" t="str">
        <f>_xlfn.XLOOKUP(Table1_1[[#This Row],[Analyte]],[1]analyte_order!$B:$B,[1]analyte_order!$C:$C)</f>
        <v>39108-34-4</v>
      </c>
      <c r="K9555" s="2">
        <f>_xlfn.XLOOKUP(Table1_1[[#This Row],[CAS_rn]],[1]analyte_order!$C:$C,[1]analyte_order!$E:$E)</f>
        <v>24</v>
      </c>
      <c r="L9555" s="3">
        <v>2.29</v>
      </c>
    </row>
    <row r="9556" spans="1:12" x14ac:dyDescent="0.3">
      <c r="A9556" s="2" t="s">
        <v>380</v>
      </c>
      <c r="B9556" s="1">
        <f>_xlfn.XLOOKUP(Table1_1[[#This Row],[SampleID]],'[2]Prey Items'!$B$2:$B$78,'[2]Prey Items'!$F$2:$F$78)</f>
        <v>44427</v>
      </c>
      <c r="C9556" s="1" t="str">
        <f t="shared" si="150"/>
        <v>21231</v>
      </c>
      <c r="D9556" t="s">
        <v>324</v>
      </c>
      <c r="E9556" t="s">
        <v>325</v>
      </c>
      <c r="F9556" t="s">
        <v>326</v>
      </c>
      <c r="I9556" s="2" t="s">
        <v>30</v>
      </c>
      <c r="J9556" s="2" t="str">
        <f>_xlfn.XLOOKUP(Table1_1[[#This Row],[Analyte]],[1]analyte_order!$B:$B,[1]analyte_order!$C:$C)</f>
        <v>120226-60-0</v>
      </c>
      <c r="K9556" s="2">
        <f>_xlfn.XLOOKUP(Table1_1[[#This Row],[CAS_rn]],[1]analyte_order!$C:$C,[1]analyte_order!$E:$E)</f>
        <v>25</v>
      </c>
      <c r="L9556" s="3">
        <v>0.82599999999999996</v>
      </c>
    </row>
    <row r="9557" spans="1:12" x14ac:dyDescent="0.3">
      <c r="A9557" s="2" t="s">
        <v>380</v>
      </c>
      <c r="B9557" s="1">
        <f>_xlfn.XLOOKUP(Table1_1[[#This Row],[SampleID]],'[2]Prey Items'!$B$2:$B$78,'[2]Prey Items'!$F$2:$F$78)</f>
        <v>44427</v>
      </c>
      <c r="C9557" s="1" t="str">
        <f t="shared" si="150"/>
        <v>21231</v>
      </c>
      <c r="D9557" t="s">
        <v>324</v>
      </c>
      <c r="E9557" t="s">
        <v>325</v>
      </c>
      <c r="F9557" t="s">
        <v>326</v>
      </c>
      <c r="I9557" s="2" t="s">
        <v>41</v>
      </c>
      <c r="J9557" s="2" t="str">
        <f>_xlfn.XLOOKUP(Table1_1[[#This Row],[Analyte]],[1]analyte_order!$B:$B,[1]analyte_order!$C:$C)</f>
        <v>356-02-5</v>
      </c>
      <c r="K9557" s="2">
        <f>_xlfn.XLOOKUP(Table1_1[[#This Row],[CAS_rn]],[1]analyte_order!$C:$C,[1]analyte_order!$E:$E)</f>
        <v>38</v>
      </c>
      <c r="L9557" s="3">
        <v>0.41799999999999998</v>
      </c>
    </row>
    <row r="9558" spans="1:12" x14ac:dyDescent="0.3">
      <c r="A9558" s="2" t="s">
        <v>380</v>
      </c>
      <c r="B9558" s="1">
        <f>_xlfn.XLOOKUP(Table1_1[[#This Row],[SampleID]],'[2]Prey Items'!$B$2:$B$78,'[2]Prey Items'!$F$2:$F$78)</f>
        <v>44427</v>
      </c>
      <c r="C9558" s="1" t="str">
        <f t="shared" si="150"/>
        <v>21231</v>
      </c>
      <c r="D9558" t="s">
        <v>324</v>
      </c>
      <c r="E9558" t="s">
        <v>325</v>
      </c>
      <c r="F9558" t="s">
        <v>326</v>
      </c>
      <c r="I9558" s="2" t="s">
        <v>42</v>
      </c>
      <c r="J9558" s="2" t="str">
        <f>_xlfn.XLOOKUP(Table1_1[[#This Row],[Analyte]],[1]analyte_order!$B:$B,[1]analyte_order!$C:$C)</f>
        <v>914637-49-3</v>
      </c>
      <c r="K9558" s="2">
        <f>_xlfn.XLOOKUP(Table1_1[[#This Row],[CAS_rn]],[1]analyte_order!$C:$C,[1]analyte_order!$E:$E)</f>
        <v>39</v>
      </c>
      <c r="L9558" s="3">
        <v>0.68400000000000005</v>
      </c>
    </row>
    <row r="9559" spans="1:12" x14ac:dyDescent="0.3">
      <c r="A9559" s="2" t="s">
        <v>380</v>
      </c>
      <c r="B9559" s="1">
        <f>_xlfn.XLOOKUP(Table1_1[[#This Row],[SampleID]],'[2]Prey Items'!$B$2:$B$78,'[2]Prey Items'!$F$2:$F$78)</f>
        <v>44427</v>
      </c>
      <c r="C9559" s="1" t="str">
        <f t="shared" si="150"/>
        <v>21231</v>
      </c>
      <c r="D9559" t="s">
        <v>324</v>
      </c>
      <c r="E9559" t="s">
        <v>325</v>
      </c>
      <c r="F9559" t="s">
        <v>326</v>
      </c>
      <c r="I9559" s="2" t="s">
        <v>43</v>
      </c>
      <c r="J9559" s="2" t="str">
        <f>_xlfn.XLOOKUP(Table1_1[[#This Row],[Analyte]],[1]analyte_order!$B:$B,[1]analyte_order!$C:$C)</f>
        <v>812-70-4</v>
      </c>
      <c r="K9559" s="2">
        <f>_xlfn.XLOOKUP(Table1_1[[#This Row],[CAS_rn]],[1]analyte_order!$C:$C,[1]analyte_order!$E:$E)</f>
        <v>40</v>
      </c>
      <c r="L9559" s="3">
        <v>4.1799999999999997E-2</v>
      </c>
    </row>
    <row r="9560" spans="1:12" x14ac:dyDescent="0.3">
      <c r="A9560" s="2" t="s">
        <v>380</v>
      </c>
      <c r="B9560" s="1">
        <f>_xlfn.XLOOKUP(Table1_1[[#This Row],[SampleID]],'[2]Prey Items'!$B$2:$B$78,'[2]Prey Items'!$F$2:$F$78)</f>
        <v>44427</v>
      </c>
      <c r="C9560" s="1" t="str">
        <f t="shared" si="150"/>
        <v>21231</v>
      </c>
      <c r="D9560" t="s">
        <v>324</v>
      </c>
      <c r="E9560" t="s">
        <v>325</v>
      </c>
      <c r="F9560" t="s">
        <v>326</v>
      </c>
      <c r="I9560" s="2" t="s">
        <v>44</v>
      </c>
      <c r="J9560" s="2" t="str">
        <f>_xlfn.XLOOKUP(Table1_1[[#This Row],[Analyte]],[1]analyte_order!$B:$B,[1]analyte_order!$C:$C)</f>
        <v>53826-12-3</v>
      </c>
      <c r="K9560" s="2">
        <f>_xlfn.XLOOKUP(Table1_1[[#This Row],[CAS_rn]],[1]analyte_order!$C:$C,[1]analyte_order!$E:$E)</f>
        <v>41</v>
      </c>
      <c r="L9560" s="3">
        <v>0.1045</v>
      </c>
    </row>
    <row r="9561" spans="1:12" x14ac:dyDescent="0.3">
      <c r="A9561" s="2" t="s">
        <v>380</v>
      </c>
      <c r="B9561" s="1">
        <f>_xlfn.XLOOKUP(Table1_1[[#This Row],[SampleID]],'[2]Prey Items'!$B$2:$B$78,'[2]Prey Items'!$F$2:$F$78)</f>
        <v>44427</v>
      </c>
      <c r="C9561" s="1" t="str">
        <f t="shared" si="150"/>
        <v>21231</v>
      </c>
      <c r="D9561" t="s">
        <v>324</v>
      </c>
      <c r="E9561" t="s">
        <v>325</v>
      </c>
      <c r="F9561" t="s">
        <v>326</v>
      </c>
      <c r="I9561" s="2" t="s">
        <v>45</v>
      </c>
      <c r="J9561" s="2" t="str">
        <f>_xlfn.XLOOKUP(Table1_1[[#This Row],[Analyte]],[1]analyte_order!$B:$B,[1]analyte_order!$C:$C)</f>
        <v>27854-31-5</v>
      </c>
      <c r="K9561" s="2">
        <f>_xlfn.XLOOKUP(Table1_1[[#This Row],[CAS_rn]],[1]analyte_order!$C:$C,[1]analyte_order!$E:$E)</f>
        <v>42</v>
      </c>
      <c r="L9561" s="3">
        <v>0.1045</v>
      </c>
    </row>
    <row r="9562" spans="1:12" x14ac:dyDescent="0.3">
      <c r="A9562" s="2" t="s">
        <v>380</v>
      </c>
      <c r="B9562" s="1">
        <f>_xlfn.XLOOKUP(Table1_1[[#This Row],[SampleID]],'[2]Prey Items'!$B$2:$B$78,'[2]Prey Items'!$F$2:$F$78)</f>
        <v>44427</v>
      </c>
      <c r="C9562" s="1" t="str">
        <f t="shared" si="150"/>
        <v>21231</v>
      </c>
      <c r="D9562" t="s">
        <v>324</v>
      </c>
      <c r="E9562" t="s">
        <v>325</v>
      </c>
      <c r="F9562" t="s">
        <v>326</v>
      </c>
      <c r="I9562" s="2" t="s">
        <v>46</v>
      </c>
      <c r="J9562" s="2" t="str">
        <f>_xlfn.XLOOKUP(Table1_1[[#This Row],[Analyte]],[1]analyte_order!$B:$B,[1]analyte_order!$C:$C)</f>
        <v>53826-13-4</v>
      </c>
      <c r="K9562" s="2">
        <f>_xlfn.XLOOKUP(Table1_1[[#This Row],[CAS_rn]],[1]analyte_order!$C:$C,[1]analyte_order!$E:$E)</f>
        <v>43</v>
      </c>
      <c r="L9562" s="3">
        <v>0.1045</v>
      </c>
    </row>
    <row r="9563" spans="1:12" x14ac:dyDescent="0.3">
      <c r="A9563" s="2" t="s">
        <v>380</v>
      </c>
      <c r="B9563" s="1">
        <f>_xlfn.XLOOKUP(Table1_1[[#This Row],[SampleID]],'[2]Prey Items'!$B$2:$B$78,'[2]Prey Items'!$F$2:$F$78)</f>
        <v>44427</v>
      </c>
      <c r="C9563" s="1" t="str">
        <f t="shared" si="150"/>
        <v>21231</v>
      </c>
      <c r="D9563" t="s">
        <v>324</v>
      </c>
      <c r="E9563" t="s">
        <v>325</v>
      </c>
      <c r="F9563" t="s">
        <v>326</v>
      </c>
      <c r="I9563" s="2" t="s">
        <v>47</v>
      </c>
      <c r="J9563" s="2" t="str">
        <f>_xlfn.XLOOKUP(Table1_1[[#This Row],[Analyte]],[1]analyte_order!$B:$B,[1]analyte_order!$C:$C)</f>
        <v>161094-75-3</v>
      </c>
      <c r="K9563" s="2">
        <f>_xlfn.XLOOKUP(Table1_1[[#This Row],[CAS_rn]],[1]analyte_order!$C:$C,[1]analyte_order!$E:$E)</f>
        <v>44</v>
      </c>
      <c r="L9563" s="3">
        <v>4.1799999999999997E-2</v>
      </c>
    </row>
    <row r="9564" spans="1:12" x14ac:dyDescent="0.3">
      <c r="A9564" s="2" t="s">
        <v>380</v>
      </c>
      <c r="B9564" s="1">
        <f>_xlfn.XLOOKUP(Table1_1[[#This Row],[SampleID]],'[2]Prey Items'!$B$2:$B$78,'[2]Prey Items'!$F$2:$F$78)</f>
        <v>44427</v>
      </c>
      <c r="C9564" s="1" t="str">
        <f t="shared" si="150"/>
        <v>21231</v>
      </c>
      <c r="D9564" t="s">
        <v>324</v>
      </c>
      <c r="E9564" t="s">
        <v>325</v>
      </c>
      <c r="F9564" t="s">
        <v>326</v>
      </c>
      <c r="I9564" s="2" t="s">
        <v>48</v>
      </c>
      <c r="J9564" s="2" t="str">
        <f>_xlfn.XLOOKUP(Table1_1[[#This Row],[Analyte]],[1]analyte_order!$B:$B,[1]analyte_order!$C:$C)</f>
        <v>70887-84-2</v>
      </c>
      <c r="K9564" s="2">
        <f>_xlfn.XLOOKUP(Table1_1[[#This Row],[CAS_rn]],[1]analyte_order!$C:$C,[1]analyte_order!$E:$E)</f>
        <v>45</v>
      </c>
      <c r="L9564" s="3">
        <v>4.1799999999999997E-2</v>
      </c>
    </row>
    <row r="9565" spans="1:12" x14ac:dyDescent="0.3">
      <c r="A9565" s="2" t="s">
        <v>380</v>
      </c>
      <c r="B9565" s="1">
        <f>_xlfn.XLOOKUP(Table1_1[[#This Row],[SampleID]],'[2]Prey Items'!$B$2:$B$78,'[2]Prey Items'!$F$2:$F$78)</f>
        <v>44427</v>
      </c>
      <c r="C9565" s="1" t="str">
        <f t="shared" si="150"/>
        <v>21231</v>
      </c>
      <c r="D9565" t="s">
        <v>324</v>
      </c>
      <c r="E9565" t="s">
        <v>325</v>
      </c>
      <c r="F9565" t="s">
        <v>326</v>
      </c>
      <c r="I9565" s="2" t="s">
        <v>38</v>
      </c>
      <c r="J9565" s="2" t="str">
        <f>_xlfn.XLOOKUP(Table1_1[[#This Row],[Analyte]],[1]analyte_order!$B:$B,[1]analyte_order!$C:$C)</f>
        <v>919005-14-4</v>
      </c>
      <c r="K9565" s="2">
        <f>_xlfn.XLOOKUP(Table1_1[[#This Row],[CAS_rn]],[1]analyte_order!$C:$C,[1]analyte_order!$E:$E)</f>
        <v>35</v>
      </c>
      <c r="L9565" s="3">
        <v>4.1799999999999997E-2</v>
      </c>
    </row>
    <row r="9566" spans="1:12" x14ac:dyDescent="0.3">
      <c r="A9566" s="2" t="s">
        <v>380</v>
      </c>
      <c r="B9566" s="1">
        <f>_xlfn.XLOOKUP(Table1_1[[#This Row],[SampleID]],'[2]Prey Items'!$B$2:$B$78,'[2]Prey Items'!$F$2:$F$78)</f>
        <v>44427</v>
      </c>
      <c r="C9566" s="1" t="str">
        <f t="shared" si="150"/>
        <v>21231</v>
      </c>
      <c r="D9566" t="s">
        <v>324</v>
      </c>
      <c r="E9566" t="s">
        <v>325</v>
      </c>
      <c r="F9566" t="s">
        <v>326</v>
      </c>
      <c r="I9566" s="2" t="s">
        <v>39</v>
      </c>
      <c r="J9566" s="2" t="str">
        <f>_xlfn.XLOOKUP(Table1_1[[#This Row],[Analyte]],[1]analyte_order!$B:$B,[1]analyte_order!$C:$C)</f>
        <v>756426-58-1</v>
      </c>
      <c r="K9566" s="2">
        <f>_xlfn.XLOOKUP(Table1_1[[#This Row],[CAS_rn]],[1]analyte_order!$C:$C,[1]analyte_order!$E:$E)</f>
        <v>36</v>
      </c>
      <c r="L9566" s="3">
        <v>4.1799999999999997E-2</v>
      </c>
    </row>
    <row r="9567" spans="1:12" x14ac:dyDescent="0.3">
      <c r="A9567" s="2" t="s">
        <v>380</v>
      </c>
      <c r="B9567" s="1">
        <f>_xlfn.XLOOKUP(Table1_1[[#This Row],[SampleID]],'[2]Prey Items'!$B$2:$B$78,'[2]Prey Items'!$F$2:$F$78)</f>
        <v>44427</v>
      </c>
      <c r="C9567" s="1" t="str">
        <f t="shared" si="150"/>
        <v>21231</v>
      </c>
      <c r="D9567" t="s">
        <v>324</v>
      </c>
      <c r="E9567" t="s">
        <v>325</v>
      </c>
      <c r="F9567" t="s">
        <v>326</v>
      </c>
      <c r="I9567" s="2" t="s">
        <v>389</v>
      </c>
      <c r="J9567" s="2" t="str">
        <f>_xlfn.XLOOKUP(Table1_1[[#This Row],[Analyte]],[1]analyte_order!$B:$B,[1]analyte_order!$C:$C)</f>
        <v>763051-92-9</v>
      </c>
      <c r="K9567" s="2">
        <f>_xlfn.XLOOKUP(Table1_1[[#This Row],[CAS_rn]],[1]analyte_order!$C:$C,[1]analyte_order!$E:$E)</f>
        <v>37</v>
      </c>
      <c r="L9567" s="3">
        <v>4.1799999999999997E-2</v>
      </c>
    </row>
    <row r="9568" spans="1:12" x14ac:dyDescent="0.3">
      <c r="A9568" s="2" t="s">
        <v>380</v>
      </c>
      <c r="B9568" s="1">
        <f>_xlfn.XLOOKUP(Table1_1[[#This Row],[SampleID]],'[2]Prey Items'!$B$2:$B$78,'[2]Prey Items'!$F$2:$F$78)</f>
        <v>44427</v>
      </c>
      <c r="C9568" s="1" t="str">
        <f t="shared" si="150"/>
        <v>21231</v>
      </c>
      <c r="D9568" t="s">
        <v>324</v>
      </c>
      <c r="E9568" t="s">
        <v>325</v>
      </c>
      <c r="F9568" t="s">
        <v>326</v>
      </c>
      <c r="I9568" s="2" t="s">
        <v>37</v>
      </c>
      <c r="J9568" s="2" t="str">
        <f>_xlfn.XLOOKUP(Table1_1[[#This Row],[Analyte]],[1]analyte_order!$B:$B,[1]analyte_order!$C:$C)</f>
        <v>13252-13-6</v>
      </c>
      <c r="K9568" s="2">
        <f>_xlfn.XLOOKUP(Table1_1[[#This Row],[CAS_rn]],[1]analyte_order!$C:$C,[1]analyte_order!$E:$E)</f>
        <v>34</v>
      </c>
      <c r="L9568" s="3">
        <v>4.1799999999999997E-2</v>
      </c>
    </row>
    <row r="9569" spans="1:12" x14ac:dyDescent="0.3">
      <c r="A9569" s="2" t="s">
        <v>380</v>
      </c>
      <c r="B9569" s="1">
        <f>_xlfn.XLOOKUP(Table1_1[[#This Row],[SampleID]],'[2]Prey Items'!$B$2:$B$78,'[2]Prey Items'!$F$2:$F$78)</f>
        <v>44427</v>
      </c>
      <c r="C9569" s="1" t="str">
        <f t="shared" si="150"/>
        <v>21231</v>
      </c>
      <c r="D9569" t="s">
        <v>324</v>
      </c>
      <c r="E9569" t="s">
        <v>325</v>
      </c>
      <c r="F9569" t="s">
        <v>326</v>
      </c>
      <c r="I9569" s="2" t="s">
        <v>49</v>
      </c>
      <c r="J9569" s="2" t="str">
        <f>_xlfn.XLOOKUP(Table1_1[[#This Row],[Analyte]],[1]analyte_order!$B:$B,[1]analyte_order!$C:$C)</f>
        <v>57677-95-9</v>
      </c>
      <c r="K9569" s="2">
        <f>_xlfn.XLOOKUP(Table1_1[[#This Row],[CAS_rn]],[1]analyte_order!$C:$C,[1]analyte_order!$E:$E)</f>
        <v>46</v>
      </c>
      <c r="L9569" s="3">
        <v>0.1045</v>
      </c>
    </row>
    <row r="9570" spans="1:12" x14ac:dyDescent="0.3">
      <c r="A9570" s="2" t="s">
        <v>380</v>
      </c>
      <c r="B9570" s="1">
        <f>_xlfn.XLOOKUP(Table1_1[[#This Row],[SampleID]],'[2]Prey Items'!$B$2:$B$78,'[2]Prey Items'!$F$2:$F$78)</f>
        <v>44427</v>
      </c>
      <c r="C9570" s="1" t="str">
        <f t="shared" si="150"/>
        <v>21231</v>
      </c>
      <c r="D9570" t="s">
        <v>324</v>
      </c>
      <c r="E9570" t="s">
        <v>325</v>
      </c>
      <c r="F9570" t="s">
        <v>326</v>
      </c>
      <c r="I9570" s="2" t="s">
        <v>55</v>
      </c>
      <c r="J9570" s="2" t="str">
        <f>_xlfn.XLOOKUP(Table1_1[[#This Row],[Analyte]],[1]analyte_order!$B:$B,[1]analyte_order!$C:$C)</f>
        <v>678-41-1</v>
      </c>
      <c r="K9570" s="2">
        <f>_xlfn.XLOOKUP(Table1_1[[#This Row],[CAS_rn]],[1]analyte_order!$C:$C,[1]analyte_order!$E:$E)</f>
        <v>56</v>
      </c>
      <c r="L9570" s="3">
        <v>8.3500000000000005E-2</v>
      </c>
    </row>
    <row r="9571" spans="1:12" x14ac:dyDescent="0.3">
      <c r="A9571" s="2" t="s">
        <v>380</v>
      </c>
      <c r="B9571" s="1">
        <f>_xlfn.XLOOKUP(Table1_1[[#This Row],[SampleID]],'[2]Prey Items'!$B$2:$B$78,'[2]Prey Items'!$F$2:$F$78)</f>
        <v>44427</v>
      </c>
      <c r="C9571" s="1" t="str">
        <f t="shared" si="150"/>
        <v>21231</v>
      </c>
      <c r="D9571" t="s">
        <v>324</v>
      </c>
      <c r="E9571" t="s">
        <v>325</v>
      </c>
      <c r="F9571" t="s">
        <v>326</v>
      </c>
      <c r="I9571" s="2" t="s">
        <v>56</v>
      </c>
      <c r="J9571" s="2" t="str">
        <f>_xlfn.XLOOKUP(Table1_1[[#This Row],[Analyte]],[1]analyte_order!$B:$B,[1]analyte_order!$C:$C)</f>
        <v>2965-52-8</v>
      </c>
      <c r="K9571" s="2">
        <f>_xlfn.XLOOKUP(Table1_1[[#This Row],[CAS_rn]],[1]analyte_order!$C:$C,[1]analyte_order!$E:$E)</f>
        <v>57</v>
      </c>
      <c r="L9571" s="3">
        <v>8.3500000000000005E-2</v>
      </c>
    </row>
    <row r="9572" spans="1:12" x14ac:dyDescent="0.3">
      <c r="A9572" s="2" t="s">
        <v>381</v>
      </c>
      <c r="B9572" s="1">
        <f>_xlfn.XLOOKUP(Table1_1[[#This Row],[SampleID]],'[2]Prey Items'!$B$2:$B$78,'[2]Prey Items'!$F$2:$F$78)</f>
        <v>44427</v>
      </c>
      <c r="C9572" s="1" t="str">
        <f t="shared" si="150"/>
        <v>21231</v>
      </c>
      <c r="D9572" t="s">
        <v>324</v>
      </c>
      <c r="E9572" t="s">
        <v>325</v>
      </c>
      <c r="F9572" t="s">
        <v>326</v>
      </c>
      <c r="I9572" s="2" t="s">
        <v>7</v>
      </c>
      <c r="J9572" s="2" t="str">
        <f>_xlfn.XLOOKUP(Table1_1[[#This Row],[Analyte]],[1]analyte_order!$B:$B,[1]analyte_order!$C:$C)</f>
        <v>375-22-4</v>
      </c>
      <c r="K9572" s="2">
        <f>_xlfn.XLOOKUP(Table1_1[[#This Row],[CAS_rn]],[1]analyte_order!$C:$C,[1]analyte_order!$E:$E)</f>
        <v>1</v>
      </c>
      <c r="L9572" s="3">
        <v>4.6050000000000001E-2</v>
      </c>
    </row>
    <row r="9573" spans="1:12" x14ac:dyDescent="0.3">
      <c r="A9573" s="2" t="s">
        <v>381</v>
      </c>
      <c r="B9573" s="1">
        <f>_xlfn.XLOOKUP(Table1_1[[#This Row],[SampleID]],'[2]Prey Items'!$B$2:$B$78,'[2]Prey Items'!$F$2:$F$78)</f>
        <v>44427</v>
      </c>
      <c r="C9573" s="1" t="str">
        <f t="shared" si="150"/>
        <v>21231</v>
      </c>
      <c r="D9573" t="s">
        <v>324</v>
      </c>
      <c r="E9573" t="s">
        <v>325</v>
      </c>
      <c r="F9573" t="s">
        <v>326</v>
      </c>
      <c r="I9573" s="2" t="s">
        <v>8</v>
      </c>
      <c r="J9573" s="2" t="str">
        <f>_xlfn.XLOOKUP(Table1_1[[#This Row],[Analyte]],[1]analyte_order!$B:$B,[1]analyte_order!$C:$C)</f>
        <v>2706-90-3</v>
      </c>
      <c r="K9573" s="2">
        <f>_xlfn.XLOOKUP(Table1_1[[#This Row],[CAS_rn]],[1]analyte_order!$C:$C,[1]analyte_order!$E:$E)</f>
        <v>2</v>
      </c>
      <c r="L9573" s="3">
        <v>4.6050000000000001E-2</v>
      </c>
    </row>
    <row r="9574" spans="1:12" x14ac:dyDescent="0.3">
      <c r="A9574" s="2" t="s">
        <v>381</v>
      </c>
      <c r="B9574" s="1">
        <f>_xlfn.XLOOKUP(Table1_1[[#This Row],[SampleID]],'[2]Prey Items'!$B$2:$B$78,'[2]Prey Items'!$F$2:$F$78)</f>
        <v>44427</v>
      </c>
      <c r="C9574" s="1" t="str">
        <f t="shared" si="150"/>
        <v>21231</v>
      </c>
      <c r="D9574" t="s">
        <v>324</v>
      </c>
      <c r="E9574" t="s">
        <v>325</v>
      </c>
      <c r="F9574" t="s">
        <v>326</v>
      </c>
      <c r="I9574" s="2" t="s">
        <v>9</v>
      </c>
      <c r="J9574" s="2" t="str">
        <f>_xlfn.XLOOKUP(Table1_1[[#This Row],[Analyte]],[1]analyte_order!$B:$B,[1]analyte_order!$C:$C)</f>
        <v>307-24-4</v>
      </c>
      <c r="K9574" s="2">
        <f>_xlfn.XLOOKUP(Table1_1[[#This Row],[CAS_rn]],[1]analyte_order!$C:$C,[1]analyte_order!$E:$E)</f>
        <v>3</v>
      </c>
      <c r="L9574" s="3">
        <v>4.6050000000000001E-2</v>
      </c>
    </row>
    <row r="9575" spans="1:12" x14ac:dyDescent="0.3">
      <c r="A9575" s="2" t="s">
        <v>381</v>
      </c>
      <c r="B9575" s="1">
        <f>_xlfn.XLOOKUP(Table1_1[[#This Row],[SampleID]],'[2]Prey Items'!$B$2:$B$78,'[2]Prey Items'!$F$2:$F$78)</f>
        <v>44427</v>
      </c>
      <c r="C9575" s="1" t="str">
        <f t="shared" si="150"/>
        <v>21231</v>
      </c>
      <c r="D9575" t="s">
        <v>324</v>
      </c>
      <c r="E9575" t="s">
        <v>325</v>
      </c>
      <c r="F9575" t="s">
        <v>326</v>
      </c>
      <c r="I9575" s="2" t="s">
        <v>10</v>
      </c>
      <c r="J9575" s="2" t="str">
        <f>_xlfn.XLOOKUP(Table1_1[[#This Row],[Analyte]],[1]analyte_order!$B:$B,[1]analyte_order!$C:$C)</f>
        <v>375-85-9</v>
      </c>
      <c r="K9575" s="2">
        <f>_xlfn.XLOOKUP(Table1_1[[#This Row],[CAS_rn]],[1]analyte_order!$C:$C,[1]analyte_order!$E:$E)</f>
        <v>4</v>
      </c>
      <c r="L9575" s="3">
        <v>4.6050000000000001E-2</v>
      </c>
    </row>
    <row r="9576" spans="1:12" x14ac:dyDescent="0.3">
      <c r="A9576" s="2" t="s">
        <v>381</v>
      </c>
      <c r="B9576" s="1">
        <f>_xlfn.XLOOKUP(Table1_1[[#This Row],[SampleID]],'[2]Prey Items'!$B$2:$B$78,'[2]Prey Items'!$F$2:$F$78)</f>
        <v>44427</v>
      </c>
      <c r="C9576" s="1" t="str">
        <f t="shared" si="150"/>
        <v>21231</v>
      </c>
      <c r="D9576" t="s">
        <v>324</v>
      </c>
      <c r="E9576" t="s">
        <v>325</v>
      </c>
      <c r="F9576" t="s">
        <v>326</v>
      </c>
      <c r="I9576" s="2" t="s">
        <v>11</v>
      </c>
      <c r="J9576" s="2" t="str">
        <f>_xlfn.XLOOKUP(Table1_1[[#This Row],[Analyte]],[1]analyte_order!$B:$B,[1]analyte_order!$C:$C)</f>
        <v>335-67-1</v>
      </c>
      <c r="K9576" s="2">
        <f>_xlfn.XLOOKUP(Table1_1[[#This Row],[CAS_rn]],[1]analyte_order!$C:$C,[1]analyte_order!$E:$E)</f>
        <v>5</v>
      </c>
      <c r="L9576" s="3">
        <v>4.6050000000000001E-2</v>
      </c>
    </row>
    <row r="9577" spans="1:12" x14ac:dyDescent="0.3">
      <c r="A9577" s="2" t="s">
        <v>381</v>
      </c>
      <c r="B9577" s="1">
        <f>_xlfn.XLOOKUP(Table1_1[[#This Row],[SampleID]],'[2]Prey Items'!$B$2:$B$78,'[2]Prey Items'!$F$2:$F$78)</f>
        <v>44427</v>
      </c>
      <c r="C9577" s="1" t="str">
        <f t="shared" si="150"/>
        <v>21231</v>
      </c>
      <c r="D9577" t="s">
        <v>324</v>
      </c>
      <c r="E9577" t="s">
        <v>325</v>
      </c>
      <c r="F9577" t="s">
        <v>326</v>
      </c>
      <c r="I9577" s="2" t="s">
        <v>12</v>
      </c>
      <c r="J9577" s="2" t="str">
        <f>_xlfn.XLOOKUP(Table1_1[[#This Row],[Analyte]],[1]analyte_order!$B:$B,[1]analyte_order!$C:$C)</f>
        <v>375-95-1</v>
      </c>
      <c r="K9577" s="2">
        <f>_xlfn.XLOOKUP(Table1_1[[#This Row],[CAS_rn]],[1]analyte_order!$C:$C,[1]analyte_order!$E:$E)</f>
        <v>6</v>
      </c>
      <c r="L9577" s="3">
        <v>0.193</v>
      </c>
    </row>
    <row r="9578" spans="1:12" x14ac:dyDescent="0.3">
      <c r="A9578" s="2" t="s">
        <v>381</v>
      </c>
      <c r="B9578" s="1">
        <f>_xlfn.XLOOKUP(Table1_1[[#This Row],[SampleID]],'[2]Prey Items'!$B$2:$B$78,'[2]Prey Items'!$F$2:$F$78)</f>
        <v>44427</v>
      </c>
      <c r="C9578" s="1" t="str">
        <f t="shared" si="150"/>
        <v>21231</v>
      </c>
      <c r="D9578" t="s">
        <v>324</v>
      </c>
      <c r="E9578" t="s">
        <v>325</v>
      </c>
      <c r="F9578" t="s">
        <v>326</v>
      </c>
      <c r="I9578" s="2" t="s">
        <v>19</v>
      </c>
      <c r="J9578" s="2" t="str">
        <f>_xlfn.XLOOKUP(Table1_1[[#This Row],[Analyte]],[1]analyte_order!$B:$B,[1]analyte_order!$C:$C)</f>
        <v>335-76-2</v>
      </c>
      <c r="K9578" s="2">
        <f>_xlfn.XLOOKUP(Table1_1[[#This Row],[CAS_rn]],[1]analyte_order!$C:$C,[1]analyte_order!$E:$E)</f>
        <v>7</v>
      </c>
      <c r="L9578" s="3">
        <v>2.5499999999999998</v>
      </c>
    </row>
    <row r="9579" spans="1:12" x14ac:dyDescent="0.3">
      <c r="A9579" s="2" t="s">
        <v>381</v>
      </c>
      <c r="B9579" s="1">
        <f>_xlfn.XLOOKUP(Table1_1[[#This Row],[SampleID]],'[2]Prey Items'!$B$2:$B$78,'[2]Prey Items'!$F$2:$F$78)</f>
        <v>44427</v>
      </c>
      <c r="C9579" s="1" t="str">
        <f t="shared" si="150"/>
        <v>21231</v>
      </c>
      <c r="D9579" t="s">
        <v>324</v>
      </c>
      <c r="E9579" t="s">
        <v>325</v>
      </c>
      <c r="F9579" t="s">
        <v>326</v>
      </c>
      <c r="I9579" s="2" t="s">
        <v>20</v>
      </c>
      <c r="J9579" s="2" t="str">
        <f>_xlfn.XLOOKUP(Table1_1[[#This Row],[Analyte]],[1]analyte_order!$B:$B,[1]analyte_order!$C:$C)</f>
        <v>2058-94-8</v>
      </c>
      <c r="K9579" s="2">
        <f>_xlfn.XLOOKUP(Table1_1[[#This Row],[CAS_rn]],[1]analyte_order!$C:$C,[1]analyte_order!$E:$E)</f>
        <v>8</v>
      </c>
      <c r="L9579" s="3">
        <v>5.0599999999999996</v>
      </c>
    </row>
    <row r="9580" spans="1:12" x14ac:dyDescent="0.3">
      <c r="A9580" s="2" t="s">
        <v>381</v>
      </c>
      <c r="B9580" s="1">
        <f>_xlfn.XLOOKUP(Table1_1[[#This Row],[SampleID]],'[2]Prey Items'!$B$2:$B$78,'[2]Prey Items'!$F$2:$F$78)</f>
        <v>44427</v>
      </c>
      <c r="C9580" s="1" t="str">
        <f t="shared" si="150"/>
        <v>21231</v>
      </c>
      <c r="D9580" t="s">
        <v>324</v>
      </c>
      <c r="E9580" t="s">
        <v>325</v>
      </c>
      <c r="F9580" t="s">
        <v>326</v>
      </c>
      <c r="I9580" s="2" t="s">
        <v>21</v>
      </c>
      <c r="J9580" s="2" t="str">
        <f>_xlfn.XLOOKUP(Table1_1[[#This Row],[Analyte]],[1]analyte_order!$B:$B,[1]analyte_order!$C:$C)</f>
        <v>307-55-1</v>
      </c>
      <c r="K9580" s="2">
        <f>_xlfn.XLOOKUP(Table1_1[[#This Row],[CAS_rn]],[1]analyte_order!$C:$C,[1]analyte_order!$E:$E)</f>
        <v>9</v>
      </c>
      <c r="L9580" s="3">
        <v>8.39</v>
      </c>
    </row>
    <row r="9581" spans="1:12" x14ac:dyDescent="0.3">
      <c r="A9581" s="2" t="s">
        <v>381</v>
      </c>
      <c r="B9581" s="1">
        <f>_xlfn.XLOOKUP(Table1_1[[#This Row],[SampleID]],'[2]Prey Items'!$B$2:$B$78,'[2]Prey Items'!$F$2:$F$78)</f>
        <v>44427</v>
      </c>
      <c r="C9581" s="1" t="str">
        <f t="shared" si="150"/>
        <v>21231</v>
      </c>
      <c r="D9581" t="s">
        <v>324</v>
      </c>
      <c r="E9581" t="s">
        <v>325</v>
      </c>
      <c r="F9581" t="s">
        <v>326</v>
      </c>
      <c r="I9581" s="2" t="s">
        <v>22</v>
      </c>
      <c r="J9581" s="2" t="str">
        <f>_xlfn.XLOOKUP(Table1_1[[#This Row],[Analyte]],[1]analyte_order!$B:$B,[1]analyte_order!$C:$C)</f>
        <v>72629-94-8</v>
      </c>
      <c r="K9581" s="2">
        <f>_xlfn.XLOOKUP(Table1_1[[#This Row],[CAS_rn]],[1]analyte_order!$C:$C,[1]analyte_order!$E:$E)</f>
        <v>10</v>
      </c>
      <c r="L9581" s="3">
        <v>4.03</v>
      </c>
    </row>
    <row r="9582" spans="1:12" x14ac:dyDescent="0.3">
      <c r="A9582" s="2" t="s">
        <v>381</v>
      </c>
      <c r="B9582" s="1">
        <f>_xlfn.XLOOKUP(Table1_1[[#This Row],[SampleID]],'[2]Prey Items'!$B$2:$B$78,'[2]Prey Items'!$F$2:$F$78)</f>
        <v>44427</v>
      </c>
      <c r="C9582" s="1" t="str">
        <f t="shared" si="150"/>
        <v>21231</v>
      </c>
      <c r="D9582" t="s">
        <v>324</v>
      </c>
      <c r="E9582" t="s">
        <v>325</v>
      </c>
      <c r="F9582" t="s">
        <v>326</v>
      </c>
      <c r="I9582" s="2" t="s">
        <v>23</v>
      </c>
      <c r="J9582" s="2" t="str">
        <f>_xlfn.XLOOKUP(Table1_1[[#This Row],[Analyte]],[1]analyte_order!$B:$B,[1]analyte_order!$C:$C)</f>
        <v>376-06-7</v>
      </c>
      <c r="K9582" s="2">
        <f>_xlfn.XLOOKUP(Table1_1[[#This Row],[CAS_rn]],[1]analyte_order!$C:$C,[1]analyte_order!$E:$E)</f>
        <v>11</v>
      </c>
      <c r="L9582" s="3">
        <v>6.44</v>
      </c>
    </row>
    <row r="9583" spans="1:12" x14ac:dyDescent="0.3">
      <c r="A9583" s="2" t="s">
        <v>381</v>
      </c>
      <c r="B9583" s="1">
        <f>_xlfn.XLOOKUP(Table1_1[[#This Row],[SampleID]],'[2]Prey Items'!$B$2:$B$78,'[2]Prey Items'!$F$2:$F$78)</f>
        <v>44427</v>
      </c>
      <c r="C9583" s="1" t="str">
        <f t="shared" si="150"/>
        <v>21231</v>
      </c>
      <c r="D9583" t="s">
        <v>324</v>
      </c>
      <c r="E9583" t="s">
        <v>325</v>
      </c>
      <c r="F9583" t="s">
        <v>326</v>
      </c>
      <c r="I9583" s="2" t="s">
        <v>24</v>
      </c>
      <c r="J9583" s="2" t="str">
        <f>_xlfn.XLOOKUP(Table1_1[[#This Row],[Analyte]],[1]analyte_order!$B:$B,[1]analyte_order!$C:$C)</f>
        <v>67905-19-5</v>
      </c>
      <c r="K9583" s="2">
        <f>_xlfn.XLOOKUP(Table1_1[[#This Row],[CAS_rn]],[1]analyte_order!$C:$C,[1]analyte_order!$E:$E)</f>
        <v>12</v>
      </c>
      <c r="L9583" s="3">
        <v>4.6050000000000001E-2</v>
      </c>
    </row>
    <row r="9584" spans="1:12" x14ac:dyDescent="0.3">
      <c r="A9584" s="2" t="s">
        <v>381</v>
      </c>
      <c r="B9584" s="1">
        <f>_xlfn.XLOOKUP(Table1_1[[#This Row],[SampleID]],'[2]Prey Items'!$B$2:$B$78,'[2]Prey Items'!$F$2:$F$78)</f>
        <v>44427</v>
      </c>
      <c r="C9584" s="1" t="str">
        <f t="shared" si="150"/>
        <v>21231</v>
      </c>
      <c r="D9584" t="s">
        <v>324</v>
      </c>
      <c r="E9584" t="s">
        <v>325</v>
      </c>
      <c r="F9584" t="s">
        <v>326</v>
      </c>
      <c r="I9584" s="2" t="s">
        <v>52</v>
      </c>
      <c r="J9584" s="2" t="str">
        <f>_xlfn.XLOOKUP(Table1_1[[#This Row],[Analyte]],[1]analyte_order!$B:$B,[1]analyte_order!$C:$C)</f>
        <v>423-41-6</v>
      </c>
      <c r="K9584" s="2">
        <f>_xlfn.XLOOKUP(Table1_1[[#This Row],[CAS_rn]],[1]analyte_order!$C:$C,[1]analyte_order!$E:$E)</f>
        <v>53</v>
      </c>
      <c r="L9584" s="3">
        <v>0.115</v>
      </c>
    </row>
    <row r="9585" spans="1:12" x14ac:dyDescent="0.3">
      <c r="A9585" s="2" t="s">
        <v>381</v>
      </c>
      <c r="B9585" s="1">
        <f>_xlfn.XLOOKUP(Table1_1[[#This Row],[SampleID]],'[2]Prey Items'!$B$2:$B$78,'[2]Prey Items'!$F$2:$F$78)</f>
        <v>44427</v>
      </c>
      <c r="C9585" s="1" t="str">
        <f t="shared" si="150"/>
        <v>21231</v>
      </c>
      <c r="D9585" t="s">
        <v>324</v>
      </c>
      <c r="E9585" t="s">
        <v>325</v>
      </c>
      <c r="F9585" t="s">
        <v>326</v>
      </c>
      <c r="I9585" s="2" t="s">
        <v>13</v>
      </c>
      <c r="J9585" s="2" t="str">
        <f>_xlfn.XLOOKUP(Table1_1[[#This Row],[Analyte]],[1]analyte_order!$B:$B,[1]analyte_order!$C:$C)</f>
        <v>375-73-5</v>
      </c>
      <c r="K9585" s="2">
        <f>_xlfn.XLOOKUP(Table1_1[[#This Row],[CAS_rn]],[1]analyte_order!$C:$C,[1]analyte_order!$E:$E)</f>
        <v>14</v>
      </c>
      <c r="L9585" s="3">
        <v>4.6050000000000001E-2</v>
      </c>
    </row>
    <row r="9586" spans="1:12" x14ac:dyDescent="0.3">
      <c r="A9586" s="2" t="s">
        <v>381</v>
      </c>
      <c r="B9586" s="1">
        <f>_xlfn.XLOOKUP(Table1_1[[#This Row],[SampleID]],'[2]Prey Items'!$B$2:$B$78,'[2]Prey Items'!$F$2:$F$78)</f>
        <v>44427</v>
      </c>
      <c r="C9586" s="1" t="str">
        <f t="shared" si="150"/>
        <v>21231</v>
      </c>
      <c r="D9586" t="s">
        <v>324</v>
      </c>
      <c r="E9586" t="s">
        <v>325</v>
      </c>
      <c r="F9586" t="s">
        <v>326</v>
      </c>
      <c r="I9586" s="2" t="s">
        <v>14</v>
      </c>
      <c r="J9586" s="2" t="str">
        <f>_xlfn.XLOOKUP(Table1_1[[#This Row],[Analyte]],[1]analyte_order!$B:$B,[1]analyte_order!$C:$C)</f>
        <v>2706-91-4</v>
      </c>
      <c r="K9586" s="2">
        <f>_xlfn.XLOOKUP(Table1_1[[#This Row],[CAS_rn]],[1]analyte_order!$C:$C,[1]analyte_order!$E:$E)</f>
        <v>15</v>
      </c>
      <c r="L9586" s="3">
        <v>0.115</v>
      </c>
    </row>
    <row r="9587" spans="1:12" x14ac:dyDescent="0.3">
      <c r="A9587" s="2" t="s">
        <v>381</v>
      </c>
      <c r="B9587" s="1">
        <f>_xlfn.XLOOKUP(Table1_1[[#This Row],[SampleID]],'[2]Prey Items'!$B$2:$B$78,'[2]Prey Items'!$F$2:$F$78)</f>
        <v>44427</v>
      </c>
      <c r="C9587" s="1" t="str">
        <f t="shared" si="150"/>
        <v>21231</v>
      </c>
      <c r="D9587" t="s">
        <v>324</v>
      </c>
      <c r="E9587" t="s">
        <v>325</v>
      </c>
      <c r="F9587" t="s">
        <v>326</v>
      </c>
      <c r="I9587" s="2" t="s">
        <v>15</v>
      </c>
      <c r="J9587" s="2" t="str">
        <f>_xlfn.XLOOKUP(Table1_1[[#This Row],[Analyte]],[1]analyte_order!$B:$B,[1]analyte_order!$C:$C)</f>
        <v>355-46-4</v>
      </c>
      <c r="K9587" s="2">
        <f>_xlfn.XLOOKUP(Table1_1[[#This Row],[CAS_rn]],[1]analyte_order!$C:$C,[1]analyte_order!$E:$E)</f>
        <v>16</v>
      </c>
      <c r="L9587" s="3">
        <v>11.6</v>
      </c>
    </row>
    <row r="9588" spans="1:12" x14ac:dyDescent="0.3">
      <c r="A9588" s="2" t="s">
        <v>381</v>
      </c>
      <c r="B9588" s="1">
        <f>_xlfn.XLOOKUP(Table1_1[[#This Row],[SampleID]],'[2]Prey Items'!$B$2:$B$78,'[2]Prey Items'!$F$2:$F$78)</f>
        <v>44427</v>
      </c>
      <c r="C9588" s="1" t="str">
        <f t="shared" si="150"/>
        <v>21231</v>
      </c>
      <c r="D9588" t="s">
        <v>324</v>
      </c>
      <c r="E9588" t="s">
        <v>325</v>
      </c>
      <c r="F9588" t="s">
        <v>326</v>
      </c>
      <c r="I9588" s="2" t="s">
        <v>16</v>
      </c>
      <c r="J9588" s="2" t="str">
        <f>_xlfn.XLOOKUP(Table1_1[[#This Row],[Analyte]],[1]analyte_order!$B:$B,[1]analyte_order!$C:$C)</f>
        <v>375-92-8</v>
      </c>
      <c r="K9588" s="2">
        <f>_xlfn.XLOOKUP(Table1_1[[#This Row],[CAS_rn]],[1]analyte_order!$C:$C,[1]analyte_order!$E:$E)</f>
        <v>17</v>
      </c>
      <c r="L9588" s="3">
        <v>2.14</v>
      </c>
    </row>
    <row r="9589" spans="1:12" x14ac:dyDescent="0.3">
      <c r="A9589" s="2" t="s">
        <v>381</v>
      </c>
      <c r="B9589" s="1">
        <f>_xlfn.XLOOKUP(Table1_1[[#This Row],[SampleID]],'[2]Prey Items'!$B$2:$B$78,'[2]Prey Items'!$F$2:$F$78)</f>
        <v>44427</v>
      </c>
      <c r="C9589" s="1" t="str">
        <f t="shared" si="150"/>
        <v>21231</v>
      </c>
      <c r="D9589" t="s">
        <v>324</v>
      </c>
      <c r="E9589" t="s">
        <v>325</v>
      </c>
      <c r="F9589" t="s">
        <v>326</v>
      </c>
      <c r="I9589" s="2" t="s">
        <v>17</v>
      </c>
      <c r="J9589" s="2" t="str">
        <f>_xlfn.XLOOKUP(Table1_1[[#This Row],[Analyte]],[1]analyte_order!$B:$B,[1]analyte_order!$C:$C)</f>
        <v>1763-23-1</v>
      </c>
      <c r="K9589" s="2">
        <f>_xlfn.XLOOKUP(Table1_1[[#This Row],[CAS_rn]],[1]analyte_order!$C:$C,[1]analyte_order!$E:$E)</f>
        <v>18</v>
      </c>
      <c r="L9589" s="3">
        <v>1010</v>
      </c>
    </row>
    <row r="9590" spans="1:12" x14ac:dyDescent="0.3">
      <c r="A9590" s="2" t="s">
        <v>381</v>
      </c>
      <c r="B9590" s="1">
        <f>_xlfn.XLOOKUP(Table1_1[[#This Row],[SampleID]],'[2]Prey Items'!$B$2:$B$78,'[2]Prey Items'!$F$2:$F$78)</f>
        <v>44427</v>
      </c>
      <c r="C9590" s="1" t="str">
        <f t="shared" si="150"/>
        <v>21231</v>
      </c>
      <c r="D9590" t="s">
        <v>324</v>
      </c>
      <c r="E9590" t="s">
        <v>325</v>
      </c>
      <c r="F9590" t="s">
        <v>326</v>
      </c>
      <c r="I9590" s="2" t="s">
        <v>25</v>
      </c>
      <c r="J9590" s="2" t="str">
        <f>_xlfn.XLOOKUP(Table1_1[[#This Row],[Analyte]],[1]analyte_order!$B:$B,[1]analyte_order!$C:$C)</f>
        <v>68259-12-1</v>
      </c>
      <c r="K9590" s="2">
        <f>_xlfn.XLOOKUP(Table1_1[[#This Row],[CAS_rn]],[1]analyte_order!$C:$C,[1]analyte_order!$E:$E)</f>
        <v>19</v>
      </c>
      <c r="L9590" s="3">
        <v>8.6300000000000008</v>
      </c>
    </row>
    <row r="9591" spans="1:12" x14ac:dyDescent="0.3">
      <c r="A9591" s="2" t="s">
        <v>381</v>
      </c>
      <c r="B9591" s="1">
        <f>_xlfn.XLOOKUP(Table1_1[[#This Row],[SampleID]],'[2]Prey Items'!$B$2:$B$78,'[2]Prey Items'!$F$2:$F$78)</f>
        <v>44427</v>
      </c>
      <c r="C9591" s="1" t="str">
        <f t="shared" si="150"/>
        <v>21231</v>
      </c>
      <c r="D9591" t="s">
        <v>324</v>
      </c>
      <c r="E9591" t="s">
        <v>325</v>
      </c>
      <c r="F9591" t="s">
        <v>326</v>
      </c>
      <c r="I9591" s="2" t="s">
        <v>26</v>
      </c>
      <c r="J9591" s="2" t="str">
        <f>_xlfn.XLOOKUP(Table1_1[[#This Row],[Analyte]],[1]analyte_order!$B:$B,[1]analyte_order!$C:$C)</f>
        <v>335-77-3</v>
      </c>
      <c r="K9591" s="2">
        <f>_xlfn.XLOOKUP(Table1_1[[#This Row],[CAS_rn]],[1]analyte_order!$C:$C,[1]analyte_order!$E:$E)</f>
        <v>20</v>
      </c>
      <c r="L9591" s="3">
        <v>8.7899999999999991</v>
      </c>
    </row>
    <row r="9592" spans="1:12" x14ac:dyDescent="0.3">
      <c r="A9592" s="2" t="s">
        <v>381</v>
      </c>
      <c r="B9592" s="1">
        <f>_xlfn.XLOOKUP(Table1_1[[#This Row],[SampleID]],'[2]Prey Items'!$B$2:$B$78,'[2]Prey Items'!$F$2:$F$78)</f>
        <v>44427</v>
      </c>
      <c r="C9592" s="1" t="str">
        <f t="shared" si="150"/>
        <v>21231</v>
      </c>
      <c r="D9592" t="s">
        <v>324</v>
      </c>
      <c r="E9592" t="s">
        <v>325</v>
      </c>
      <c r="F9592" t="s">
        <v>326</v>
      </c>
      <c r="I9592" s="2" t="s">
        <v>27</v>
      </c>
      <c r="J9592" s="2" t="str">
        <f>_xlfn.XLOOKUP(Table1_1[[#This Row],[Analyte]],[1]analyte_order!$B:$B,[1]analyte_order!$C:$C)</f>
        <v>79780-39-5</v>
      </c>
      <c r="K9592" s="2">
        <f>_xlfn.XLOOKUP(Table1_1[[#This Row],[CAS_rn]],[1]analyte_order!$C:$C,[1]analyte_order!$E:$E)</f>
        <v>21</v>
      </c>
      <c r="L9592" s="3">
        <v>1.6</v>
      </c>
    </row>
    <row r="9593" spans="1:12" x14ac:dyDescent="0.3">
      <c r="A9593" s="2" t="s">
        <v>381</v>
      </c>
      <c r="B9593" s="1">
        <f>_xlfn.XLOOKUP(Table1_1[[#This Row],[SampleID]],'[2]Prey Items'!$B$2:$B$78,'[2]Prey Items'!$F$2:$F$78)</f>
        <v>44427</v>
      </c>
      <c r="C9593" s="1" t="str">
        <f t="shared" si="150"/>
        <v>21231</v>
      </c>
      <c r="D9593" t="s">
        <v>324</v>
      </c>
      <c r="E9593" t="s">
        <v>325</v>
      </c>
      <c r="F9593" t="s">
        <v>326</v>
      </c>
      <c r="I9593" s="2" t="s">
        <v>53</v>
      </c>
      <c r="J9593" s="2" t="str">
        <f>_xlfn.XLOOKUP(Table1_1[[#This Row],[Analyte]],[1]analyte_order!$B:$B,[1]analyte_order!$C:$C)</f>
        <v>777011-38-8</v>
      </c>
      <c r="K9593" s="2">
        <f>_xlfn.XLOOKUP(Table1_1[[#This Row],[CAS_rn]],[1]analyte_order!$C:$C,[1]analyte_order!$E:$E)</f>
        <v>54</v>
      </c>
      <c r="L9593" s="3">
        <v>1.77</v>
      </c>
    </row>
    <row r="9594" spans="1:12" x14ac:dyDescent="0.3">
      <c r="A9594" s="2" t="s">
        <v>381</v>
      </c>
      <c r="B9594" s="1">
        <f>_xlfn.XLOOKUP(Table1_1[[#This Row],[SampleID]],'[2]Prey Items'!$B$2:$B$78,'[2]Prey Items'!$F$2:$F$78)</f>
        <v>44427</v>
      </c>
      <c r="C9594" s="1" t="str">
        <f t="shared" si="150"/>
        <v>21231</v>
      </c>
      <c r="D9594" t="s">
        <v>324</v>
      </c>
      <c r="E9594" t="s">
        <v>325</v>
      </c>
      <c r="F9594" t="s">
        <v>326</v>
      </c>
      <c r="I9594" s="2" t="s">
        <v>54</v>
      </c>
      <c r="J9594" s="2" t="str">
        <f>_xlfn.XLOOKUP(Table1_1[[#This Row],[Analyte]],[1]analyte_order!$B:$B,[1]analyte_order!$C:$C)</f>
        <v>646-83-3</v>
      </c>
      <c r="K9594" s="2">
        <f>_xlfn.XLOOKUP(Table1_1[[#This Row],[CAS_rn]],[1]analyte_order!$C:$C,[1]analyte_order!$E:$E)</f>
        <v>55</v>
      </c>
      <c r="L9594" s="3">
        <v>0.23</v>
      </c>
    </row>
    <row r="9595" spans="1:12" x14ac:dyDescent="0.3">
      <c r="A9595" s="2" t="s">
        <v>381</v>
      </c>
      <c r="B9595" s="1">
        <f>_xlfn.XLOOKUP(Table1_1[[#This Row],[SampleID]],'[2]Prey Items'!$B$2:$B$78,'[2]Prey Items'!$F$2:$F$78)</f>
        <v>44427</v>
      </c>
      <c r="C9595" s="1" t="str">
        <f t="shared" si="150"/>
        <v>21231</v>
      </c>
      <c r="D9595" t="s">
        <v>324</v>
      </c>
      <c r="E9595" t="s">
        <v>325</v>
      </c>
      <c r="F9595" t="s">
        <v>326</v>
      </c>
      <c r="I9595" s="2" t="s">
        <v>50</v>
      </c>
      <c r="J9595" s="2" t="str">
        <f>_xlfn.XLOOKUP(Table1_1[[#This Row],[Analyte]],[1]analyte_order!$B:$B,[1]analyte_order!$C:$C)</f>
        <v>30334-69-1</v>
      </c>
      <c r="K9595" s="2">
        <f>_xlfn.XLOOKUP(Table1_1[[#This Row],[CAS_rn]],[1]analyte_order!$C:$C,[1]analyte_order!$E:$E)</f>
        <v>51</v>
      </c>
      <c r="L9595" s="3">
        <v>2.94</v>
      </c>
    </row>
    <row r="9596" spans="1:12" x14ac:dyDescent="0.3">
      <c r="A9596" s="2" t="s">
        <v>381</v>
      </c>
      <c r="B9596" s="1">
        <f>_xlfn.XLOOKUP(Table1_1[[#This Row],[SampleID]],'[2]Prey Items'!$B$2:$B$78,'[2]Prey Items'!$F$2:$F$78)</f>
        <v>44427</v>
      </c>
      <c r="C9596" s="1" t="str">
        <f t="shared" si="150"/>
        <v>21231</v>
      </c>
      <c r="D9596" t="s">
        <v>324</v>
      </c>
      <c r="E9596" t="s">
        <v>325</v>
      </c>
      <c r="F9596" t="s">
        <v>326</v>
      </c>
      <c r="I9596" s="2" t="s">
        <v>51</v>
      </c>
      <c r="J9596" s="2" t="str">
        <f>_xlfn.XLOOKUP(Table1_1[[#This Row],[Analyte]],[1]analyte_order!$B:$B,[1]analyte_order!$C:$C)</f>
        <v>41997-13-1</v>
      </c>
      <c r="K9596" s="2">
        <f>_xlfn.XLOOKUP(Table1_1[[#This Row],[CAS_rn]],[1]analyte_order!$C:$C,[1]analyte_order!$E:$E)</f>
        <v>52</v>
      </c>
      <c r="L9596" s="3">
        <v>41.3</v>
      </c>
    </row>
    <row r="9597" spans="1:12" x14ac:dyDescent="0.3">
      <c r="A9597" s="2" t="s">
        <v>381</v>
      </c>
      <c r="B9597" s="1">
        <f>_xlfn.XLOOKUP(Table1_1[[#This Row],[SampleID]],'[2]Prey Items'!$B$2:$B$78,'[2]Prey Items'!$F$2:$F$78)</f>
        <v>44427</v>
      </c>
      <c r="C9597" s="1" t="str">
        <f t="shared" si="150"/>
        <v>21231</v>
      </c>
      <c r="D9597" t="s">
        <v>324</v>
      </c>
      <c r="E9597" t="s">
        <v>325</v>
      </c>
      <c r="F9597" t="s">
        <v>326</v>
      </c>
      <c r="I9597" s="2" t="s">
        <v>33</v>
      </c>
      <c r="J9597" s="2" t="str">
        <f>_xlfn.XLOOKUP(Table1_1[[#This Row],[Analyte]],[1]analyte_order!$B:$B,[1]analyte_order!$C:$C)</f>
        <v>754-91-6</v>
      </c>
      <c r="K9597" s="2">
        <f>_xlfn.XLOOKUP(Table1_1[[#This Row],[CAS_rn]],[1]analyte_order!$C:$C,[1]analyte_order!$E:$E)</f>
        <v>28</v>
      </c>
      <c r="L9597" s="3">
        <v>5.64</v>
      </c>
    </row>
    <row r="9598" spans="1:12" x14ac:dyDescent="0.3">
      <c r="A9598" s="2" t="s">
        <v>381</v>
      </c>
      <c r="B9598" s="1">
        <f>_xlfn.XLOOKUP(Table1_1[[#This Row],[SampleID]],'[2]Prey Items'!$B$2:$B$78,'[2]Prey Items'!$F$2:$F$78)</f>
        <v>44427</v>
      </c>
      <c r="C9598" s="1" t="str">
        <f t="shared" si="150"/>
        <v>21231</v>
      </c>
      <c r="D9598" t="s">
        <v>324</v>
      </c>
      <c r="E9598" t="s">
        <v>325</v>
      </c>
      <c r="F9598" t="s">
        <v>326</v>
      </c>
      <c r="I9598" s="2" t="s">
        <v>35</v>
      </c>
      <c r="J9598" s="2" t="str">
        <f>_xlfn.XLOOKUP(Table1_1[[#This Row],[Analyte]],[1]analyte_order!$B:$B,[1]analyte_order!$C:$C)</f>
        <v>31506-32-8</v>
      </c>
      <c r="K9598" s="2">
        <f>_xlfn.XLOOKUP(Table1_1[[#This Row],[CAS_rn]],[1]analyte_order!$C:$C,[1]analyte_order!$E:$E)</f>
        <v>30</v>
      </c>
      <c r="L9598" s="3">
        <v>4.6050000000000001E-2</v>
      </c>
    </row>
    <row r="9599" spans="1:12" x14ac:dyDescent="0.3">
      <c r="A9599" s="2" t="s">
        <v>381</v>
      </c>
      <c r="B9599" s="1">
        <f>_xlfn.XLOOKUP(Table1_1[[#This Row],[SampleID]],'[2]Prey Items'!$B$2:$B$78,'[2]Prey Items'!$F$2:$F$78)</f>
        <v>44427</v>
      </c>
      <c r="C9599" s="1" t="str">
        <f t="shared" si="150"/>
        <v>21231</v>
      </c>
      <c r="D9599" t="s">
        <v>324</v>
      </c>
      <c r="E9599" t="s">
        <v>325</v>
      </c>
      <c r="F9599" t="s">
        <v>326</v>
      </c>
      <c r="I9599" s="2" t="s">
        <v>36</v>
      </c>
      <c r="J9599" s="2" t="str">
        <f>_xlfn.XLOOKUP(Table1_1[[#This Row],[Analyte]],[1]analyte_order!$B:$B,[1]analyte_order!$C:$C)</f>
        <v>4151-50-2</v>
      </c>
      <c r="K9599" s="2">
        <f>_xlfn.XLOOKUP(Table1_1[[#This Row],[CAS_rn]],[1]analyte_order!$C:$C,[1]analyte_order!$E:$E)</f>
        <v>31</v>
      </c>
      <c r="L9599" s="3">
        <v>4.6050000000000001E-2</v>
      </c>
    </row>
    <row r="9600" spans="1:12" x14ac:dyDescent="0.3">
      <c r="A9600" s="2" t="s">
        <v>381</v>
      </c>
      <c r="B9600" s="1">
        <f>_xlfn.XLOOKUP(Table1_1[[#This Row],[SampleID]],'[2]Prey Items'!$B$2:$B$78,'[2]Prey Items'!$F$2:$F$78)</f>
        <v>44427</v>
      </c>
      <c r="C9600" s="1" t="str">
        <f t="shared" si="150"/>
        <v>21231</v>
      </c>
      <c r="D9600" t="s">
        <v>324</v>
      </c>
      <c r="E9600" t="s">
        <v>325</v>
      </c>
      <c r="F9600" t="s">
        <v>326</v>
      </c>
      <c r="I9600" s="2" t="s">
        <v>34</v>
      </c>
      <c r="J9600" s="2" t="str">
        <f>_xlfn.XLOOKUP(Table1_1[[#This Row],[Analyte]],[1]analyte_order!$B:$B,[1]analyte_order!$C:$C)</f>
        <v>2806-24-8</v>
      </c>
      <c r="K9600" s="2">
        <f>_xlfn.XLOOKUP(Table1_1[[#This Row],[CAS_rn]],[1]analyte_order!$C:$C,[1]analyte_order!$E:$E)</f>
        <v>29</v>
      </c>
      <c r="L9600" s="3">
        <v>4.6050000000000001E-2</v>
      </c>
    </row>
    <row r="9601" spans="1:12" x14ac:dyDescent="0.3">
      <c r="A9601" s="2" t="s">
        <v>381</v>
      </c>
      <c r="B9601" s="1">
        <f>_xlfn.XLOOKUP(Table1_1[[#This Row],[SampleID]],'[2]Prey Items'!$B$2:$B$78,'[2]Prey Items'!$F$2:$F$78)</f>
        <v>44427</v>
      </c>
      <c r="C9601" s="1" t="str">
        <f t="shared" si="150"/>
        <v>21231</v>
      </c>
      <c r="D9601" t="s">
        <v>324</v>
      </c>
      <c r="E9601" t="s">
        <v>325</v>
      </c>
      <c r="F9601" t="s">
        <v>326</v>
      </c>
      <c r="I9601" s="2" t="s">
        <v>31</v>
      </c>
      <c r="J9601" s="2" t="str">
        <f>_xlfn.XLOOKUP(Table1_1[[#This Row],[Analyte]],[1]analyte_order!$B:$B,[1]analyte_order!$C:$C)</f>
        <v>2355-31-9</v>
      </c>
      <c r="K9601" s="2">
        <f>_xlfn.XLOOKUP(Table1_1[[#This Row],[CAS_rn]],[1]analyte_order!$C:$C,[1]analyte_order!$E:$E)</f>
        <v>26</v>
      </c>
      <c r="L9601" s="3">
        <v>4.6050000000000001E-2</v>
      </c>
    </row>
    <row r="9602" spans="1:12" x14ac:dyDescent="0.3">
      <c r="A9602" s="2" t="s">
        <v>381</v>
      </c>
      <c r="B9602" s="1">
        <f>_xlfn.XLOOKUP(Table1_1[[#This Row],[SampleID]],'[2]Prey Items'!$B$2:$B$78,'[2]Prey Items'!$F$2:$F$78)</f>
        <v>44427</v>
      </c>
      <c r="C9602" s="1" t="str">
        <f t="shared" si="150"/>
        <v>21231</v>
      </c>
      <c r="D9602" t="s">
        <v>324</v>
      </c>
      <c r="E9602" t="s">
        <v>325</v>
      </c>
      <c r="F9602" t="s">
        <v>326</v>
      </c>
      <c r="I9602" s="2" t="s">
        <v>32</v>
      </c>
      <c r="J9602" s="2" t="str">
        <f>_xlfn.XLOOKUP(Table1_1[[#This Row],[Analyte]],[1]analyte_order!$B:$B,[1]analyte_order!$C:$C)</f>
        <v>2991-50-6</v>
      </c>
      <c r="K9602" s="2">
        <f>_xlfn.XLOOKUP(Table1_1[[#This Row],[CAS_rn]],[1]analyte_order!$C:$C,[1]analyte_order!$E:$E)</f>
        <v>27</v>
      </c>
      <c r="L9602" s="3">
        <v>4.6050000000000001E-2</v>
      </c>
    </row>
    <row r="9603" spans="1:12" x14ac:dyDescent="0.3">
      <c r="A9603" s="2" t="s">
        <v>381</v>
      </c>
      <c r="B9603" s="1">
        <f>_xlfn.XLOOKUP(Table1_1[[#This Row],[SampleID]],'[2]Prey Items'!$B$2:$B$78,'[2]Prey Items'!$F$2:$F$78)</f>
        <v>44427</v>
      </c>
      <c r="C9603" s="1" t="str">
        <f t="shared" si="150"/>
        <v>21231</v>
      </c>
      <c r="D9603" t="s">
        <v>324</v>
      </c>
      <c r="E9603" t="s">
        <v>325</v>
      </c>
      <c r="F9603" t="s">
        <v>326</v>
      </c>
      <c r="I9603" s="2" t="s">
        <v>28</v>
      </c>
      <c r="J9603" s="2" t="str">
        <f>_xlfn.XLOOKUP(Table1_1[[#This Row],[Analyte]],[1]analyte_order!$B:$B,[1]analyte_order!$C:$C)</f>
        <v>757124-72-4</v>
      </c>
      <c r="K9603" s="2">
        <f>_xlfn.XLOOKUP(Table1_1[[#This Row],[CAS_rn]],[1]analyte_order!$C:$C,[1]analyte_order!$E:$E)</f>
        <v>22</v>
      </c>
      <c r="L9603" s="3">
        <v>0.115</v>
      </c>
    </row>
    <row r="9604" spans="1:12" x14ac:dyDescent="0.3">
      <c r="A9604" s="2" t="s">
        <v>381</v>
      </c>
      <c r="B9604" s="1">
        <f>_xlfn.XLOOKUP(Table1_1[[#This Row],[SampleID]],'[2]Prey Items'!$B$2:$B$78,'[2]Prey Items'!$F$2:$F$78)</f>
        <v>44427</v>
      </c>
      <c r="C9604" s="1" t="str">
        <f t="shared" si="150"/>
        <v>21231</v>
      </c>
      <c r="D9604" t="s">
        <v>324</v>
      </c>
      <c r="E9604" t="s">
        <v>325</v>
      </c>
      <c r="F9604" t="s">
        <v>326</v>
      </c>
      <c r="I9604" s="2" t="s">
        <v>18</v>
      </c>
      <c r="J9604" s="2" t="str">
        <f>_xlfn.XLOOKUP(Table1_1[[#This Row],[Analyte]],[1]analyte_order!$B:$B,[1]analyte_order!$C:$C)</f>
        <v>27619-97-2</v>
      </c>
      <c r="K9604" s="2">
        <f>_xlfn.XLOOKUP(Table1_1[[#This Row],[CAS_rn]],[1]analyte_order!$C:$C,[1]analyte_order!$E:$E)</f>
        <v>23</v>
      </c>
      <c r="L9604" s="3">
        <v>4.6050000000000001E-2</v>
      </c>
    </row>
    <row r="9605" spans="1:12" x14ac:dyDescent="0.3">
      <c r="A9605" s="2" t="s">
        <v>381</v>
      </c>
      <c r="B9605" s="1">
        <f>_xlfn.XLOOKUP(Table1_1[[#This Row],[SampleID]],'[2]Prey Items'!$B$2:$B$78,'[2]Prey Items'!$F$2:$F$78)</f>
        <v>44427</v>
      </c>
      <c r="C9605" s="1" t="str">
        <f t="shared" si="150"/>
        <v>21231</v>
      </c>
      <c r="D9605" t="s">
        <v>324</v>
      </c>
      <c r="E9605" t="s">
        <v>325</v>
      </c>
      <c r="F9605" t="s">
        <v>326</v>
      </c>
      <c r="I9605" s="2" t="s">
        <v>29</v>
      </c>
      <c r="J9605" s="2" t="str">
        <f>_xlfn.XLOOKUP(Table1_1[[#This Row],[Analyte]],[1]analyte_order!$B:$B,[1]analyte_order!$C:$C)</f>
        <v>39108-34-4</v>
      </c>
      <c r="K9605" s="2">
        <f>_xlfn.XLOOKUP(Table1_1[[#This Row],[CAS_rn]],[1]analyte_order!$C:$C,[1]analyte_order!$E:$E)</f>
        <v>24</v>
      </c>
      <c r="L9605" s="3">
        <v>2.02</v>
      </c>
    </row>
    <row r="9606" spans="1:12" x14ac:dyDescent="0.3">
      <c r="A9606" s="2" t="s">
        <v>381</v>
      </c>
      <c r="B9606" s="1">
        <f>_xlfn.XLOOKUP(Table1_1[[#This Row],[SampleID]],'[2]Prey Items'!$B$2:$B$78,'[2]Prey Items'!$F$2:$F$78)</f>
        <v>44427</v>
      </c>
      <c r="C9606" s="1" t="str">
        <f t="shared" si="150"/>
        <v>21231</v>
      </c>
      <c r="D9606" t="s">
        <v>324</v>
      </c>
      <c r="E9606" t="s">
        <v>325</v>
      </c>
      <c r="F9606" t="s">
        <v>326</v>
      </c>
      <c r="I9606" s="2" t="s">
        <v>30</v>
      </c>
      <c r="J9606" s="2" t="str">
        <f>_xlfn.XLOOKUP(Table1_1[[#This Row],[Analyte]],[1]analyte_order!$B:$B,[1]analyte_order!$C:$C)</f>
        <v>120226-60-0</v>
      </c>
      <c r="K9606" s="2">
        <f>_xlfn.XLOOKUP(Table1_1[[#This Row],[CAS_rn]],[1]analyte_order!$C:$C,[1]analyte_order!$E:$E)</f>
        <v>25</v>
      </c>
      <c r="L9606" s="3">
        <v>1.38</v>
      </c>
    </row>
    <row r="9607" spans="1:12" x14ac:dyDescent="0.3">
      <c r="A9607" s="2" t="s">
        <v>381</v>
      </c>
      <c r="B9607" s="1">
        <f>_xlfn.XLOOKUP(Table1_1[[#This Row],[SampleID]],'[2]Prey Items'!$B$2:$B$78,'[2]Prey Items'!$F$2:$F$78)</f>
        <v>44427</v>
      </c>
      <c r="C9607" s="1" t="str">
        <f t="shared" si="150"/>
        <v>21231</v>
      </c>
      <c r="D9607" t="s">
        <v>324</v>
      </c>
      <c r="E9607" t="s">
        <v>325</v>
      </c>
      <c r="F9607" t="s">
        <v>326</v>
      </c>
      <c r="I9607" s="2" t="s">
        <v>41</v>
      </c>
      <c r="J9607" s="2" t="str">
        <f>_xlfn.XLOOKUP(Table1_1[[#This Row],[Analyte]],[1]analyte_order!$B:$B,[1]analyte_order!$C:$C)</f>
        <v>356-02-5</v>
      </c>
      <c r="K9607" s="2">
        <f>_xlfn.XLOOKUP(Table1_1[[#This Row],[CAS_rn]],[1]analyte_order!$C:$C,[1]analyte_order!$E:$E)</f>
        <v>38</v>
      </c>
      <c r="L9607" s="3">
        <v>0.46050000000000002</v>
      </c>
    </row>
    <row r="9608" spans="1:12" x14ac:dyDescent="0.3">
      <c r="A9608" s="2" t="s">
        <v>381</v>
      </c>
      <c r="B9608" s="1">
        <f>_xlfn.XLOOKUP(Table1_1[[#This Row],[SampleID]],'[2]Prey Items'!$B$2:$B$78,'[2]Prey Items'!$F$2:$F$78)</f>
        <v>44427</v>
      </c>
      <c r="C9608" s="1" t="str">
        <f t="shared" si="150"/>
        <v>21231</v>
      </c>
      <c r="D9608" t="s">
        <v>324</v>
      </c>
      <c r="E9608" t="s">
        <v>325</v>
      </c>
      <c r="F9608" t="s">
        <v>326</v>
      </c>
      <c r="I9608" s="2" t="s">
        <v>42</v>
      </c>
      <c r="J9608" s="2" t="str">
        <f>_xlfn.XLOOKUP(Table1_1[[#This Row],[Analyte]],[1]analyte_order!$B:$B,[1]analyte_order!$C:$C)</f>
        <v>914637-49-3</v>
      </c>
      <c r="K9608" s="2">
        <f>_xlfn.XLOOKUP(Table1_1[[#This Row],[CAS_rn]],[1]analyte_order!$C:$C,[1]analyte_order!$E:$E)</f>
        <v>39</v>
      </c>
      <c r="L9608" s="3">
        <v>0.84099999999999997</v>
      </c>
    </row>
    <row r="9609" spans="1:12" x14ac:dyDescent="0.3">
      <c r="A9609" s="2" t="s">
        <v>381</v>
      </c>
      <c r="B9609" s="1">
        <f>_xlfn.XLOOKUP(Table1_1[[#This Row],[SampleID]],'[2]Prey Items'!$B$2:$B$78,'[2]Prey Items'!$F$2:$F$78)</f>
        <v>44427</v>
      </c>
      <c r="C9609" s="1" t="str">
        <f t="shared" si="150"/>
        <v>21231</v>
      </c>
      <c r="D9609" t="s">
        <v>324</v>
      </c>
      <c r="E9609" t="s">
        <v>325</v>
      </c>
      <c r="F9609" t="s">
        <v>326</v>
      </c>
      <c r="I9609" s="2" t="s">
        <v>43</v>
      </c>
      <c r="J9609" s="2" t="str">
        <f>_xlfn.XLOOKUP(Table1_1[[#This Row],[Analyte]],[1]analyte_order!$B:$B,[1]analyte_order!$C:$C)</f>
        <v>812-70-4</v>
      </c>
      <c r="K9609" s="2">
        <f>_xlfn.XLOOKUP(Table1_1[[#This Row],[CAS_rn]],[1]analyte_order!$C:$C,[1]analyte_order!$E:$E)</f>
        <v>40</v>
      </c>
      <c r="L9609" s="3">
        <v>4.6050000000000001E-2</v>
      </c>
    </row>
    <row r="9610" spans="1:12" x14ac:dyDescent="0.3">
      <c r="A9610" s="2" t="s">
        <v>381</v>
      </c>
      <c r="B9610" s="1">
        <f>_xlfn.XLOOKUP(Table1_1[[#This Row],[SampleID]],'[2]Prey Items'!$B$2:$B$78,'[2]Prey Items'!$F$2:$F$78)</f>
        <v>44427</v>
      </c>
      <c r="C9610" s="1" t="str">
        <f t="shared" si="150"/>
        <v>21231</v>
      </c>
      <c r="D9610" t="s">
        <v>324</v>
      </c>
      <c r="E9610" t="s">
        <v>325</v>
      </c>
      <c r="F9610" t="s">
        <v>326</v>
      </c>
      <c r="I9610" s="2" t="s">
        <v>44</v>
      </c>
      <c r="J9610" s="2" t="str">
        <f>_xlfn.XLOOKUP(Table1_1[[#This Row],[Analyte]],[1]analyte_order!$B:$B,[1]analyte_order!$C:$C)</f>
        <v>53826-12-3</v>
      </c>
      <c r="K9610" s="2">
        <f>_xlfn.XLOOKUP(Table1_1[[#This Row],[CAS_rn]],[1]analyte_order!$C:$C,[1]analyte_order!$E:$E)</f>
        <v>41</v>
      </c>
      <c r="L9610" s="3">
        <v>0.115</v>
      </c>
    </row>
    <row r="9611" spans="1:12" x14ac:dyDescent="0.3">
      <c r="A9611" s="2" t="s">
        <v>381</v>
      </c>
      <c r="B9611" s="1">
        <f>_xlfn.XLOOKUP(Table1_1[[#This Row],[SampleID]],'[2]Prey Items'!$B$2:$B$78,'[2]Prey Items'!$F$2:$F$78)</f>
        <v>44427</v>
      </c>
      <c r="C9611" s="1" t="str">
        <f t="shared" si="150"/>
        <v>21231</v>
      </c>
      <c r="D9611" t="s">
        <v>324</v>
      </c>
      <c r="E9611" t="s">
        <v>325</v>
      </c>
      <c r="F9611" t="s">
        <v>326</v>
      </c>
      <c r="I9611" s="2" t="s">
        <v>45</v>
      </c>
      <c r="J9611" s="2" t="str">
        <f>_xlfn.XLOOKUP(Table1_1[[#This Row],[Analyte]],[1]analyte_order!$B:$B,[1]analyte_order!$C:$C)</f>
        <v>27854-31-5</v>
      </c>
      <c r="K9611" s="2">
        <f>_xlfn.XLOOKUP(Table1_1[[#This Row],[CAS_rn]],[1]analyte_order!$C:$C,[1]analyte_order!$E:$E)</f>
        <v>42</v>
      </c>
      <c r="L9611" s="3">
        <v>0.115</v>
      </c>
    </row>
    <row r="9612" spans="1:12" x14ac:dyDescent="0.3">
      <c r="A9612" s="2" t="s">
        <v>381</v>
      </c>
      <c r="B9612" s="1">
        <f>_xlfn.XLOOKUP(Table1_1[[#This Row],[SampleID]],'[2]Prey Items'!$B$2:$B$78,'[2]Prey Items'!$F$2:$F$78)</f>
        <v>44427</v>
      </c>
      <c r="C9612" s="1" t="str">
        <f t="shared" ref="C9612:C9675" si="151">TEXT(B9612,"yy")&amp;TEXT((B9612-DATEVALUE("1/1/"&amp;TEXT(B9612,"yy"))+1),"000")</f>
        <v>21231</v>
      </c>
      <c r="D9612" t="s">
        <v>324</v>
      </c>
      <c r="E9612" t="s">
        <v>325</v>
      </c>
      <c r="F9612" t="s">
        <v>326</v>
      </c>
      <c r="I9612" s="2" t="s">
        <v>46</v>
      </c>
      <c r="J9612" s="2" t="str">
        <f>_xlfn.XLOOKUP(Table1_1[[#This Row],[Analyte]],[1]analyte_order!$B:$B,[1]analyte_order!$C:$C)</f>
        <v>53826-13-4</v>
      </c>
      <c r="K9612" s="2">
        <f>_xlfn.XLOOKUP(Table1_1[[#This Row],[CAS_rn]],[1]analyte_order!$C:$C,[1]analyte_order!$E:$E)</f>
        <v>43</v>
      </c>
      <c r="L9612" s="3">
        <v>0.115</v>
      </c>
    </row>
    <row r="9613" spans="1:12" x14ac:dyDescent="0.3">
      <c r="A9613" s="2" t="s">
        <v>381</v>
      </c>
      <c r="B9613" s="1">
        <f>_xlfn.XLOOKUP(Table1_1[[#This Row],[SampleID]],'[2]Prey Items'!$B$2:$B$78,'[2]Prey Items'!$F$2:$F$78)</f>
        <v>44427</v>
      </c>
      <c r="C9613" s="1" t="str">
        <f t="shared" si="151"/>
        <v>21231</v>
      </c>
      <c r="D9613" t="s">
        <v>324</v>
      </c>
      <c r="E9613" t="s">
        <v>325</v>
      </c>
      <c r="F9613" t="s">
        <v>326</v>
      </c>
      <c r="I9613" s="2" t="s">
        <v>47</v>
      </c>
      <c r="J9613" s="2" t="str">
        <f>_xlfn.XLOOKUP(Table1_1[[#This Row],[Analyte]],[1]analyte_order!$B:$B,[1]analyte_order!$C:$C)</f>
        <v>161094-75-3</v>
      </c>
      <c r="K9613" s="2">
        <f>_xlfn.XLOOKUP(Table1_1[[#This Row],[CAS_rn]],[1]analyte_order!$C:$C,[1]analyte_order!$E:$E)</f>
        <v>44</v>
      </c>
      <c r="L9613" s="3">
        <v>4.6050000000000001E-2</v>
      </c>
    </row>
    <row r="9614" spans="1:12" x14ac:dyDescent="0.3">
      <c r="A9614" s="2" t="s">
        <v>381</v>
      </c>
      <c r="B9614" s="1">
        <f>_xlfn.XLOOKUP(Table1_1[[#This Row],[SampleID]],'[2]Prey Items'!$B$2:$B$78,'[2]Prey Items'!$F$2:$F$78)</f>
        <v>44427</v>
      </c>
      <c r="C9614" s="1" t="str">
        <f t="shared" si="151"/>
        <v>21231</v>
      </c>
      <c r="D9614" t="s">
        <v>324</v>
      </c>
      <c r="E9614" t="s">
        <v>325</v>
      </c>
      <c r="F9614" t="s">
        <v>326</v>
      </c>
      <c r="I9614" s="2" t="s">
        <v>48</v>
      </c>
      <c r="J9614" s="2" t="str">
        <f>_xlfn.XLOOKUP(Table1_1[[#This Row],[Analyte]],[1]analyte_order!$B:$B,[1]analyte_order!$C:$C)</f>
        <v>70887-84-2</v>
      </c>
      <c r="K9614" s="2">
        <f>_xlfn.XLOOKUP(Table1_1[[#This Row],[CAS_rn]],[1]analyte_order!$C:$C,[1]analyte_order!$E:$E)</f>
        <v>45</v>
      </c>
      <c r="L9614" s="3">
        <v>4.6050000000000001E-2</v>
      </c>
    </row>
    <row r="9615" spans="1:12" x14ac:dyDescent="0.3">
      <c r="A9615" s="2" t="s">
        <v>381</v>
      </c>
      <c r="B9615" s="1">
        <f>_xlfn.XLOOKUP(Table1_1[[#This Row],[SampleID]],'[2]Prey Items'!$B$2:$B$78,'[2]Prey Items'!$F$2:$F$78)</f>
        <v>44427</v>
      </c>
      <c r="C9615" s="1" t="str">
        <f t="shared" si="151"/>
        <v>21231</v>
      </c>
      <c r="D9615" t="s">
        <v>324</v>
      </c>
      <c r="E9615" t="s">
        <v>325</v>
      </c>
      <c r="F9615" t="s">
        <v>326</v>
      </c>
      <c r="I9615" s="2" t="s">
        <v>38</v>
      </c>
      <c r="J9615" s="2" t="str">
        <f>_xlfn.XLOOKUP(Table1_1[[#This Row],[Analyte]],[1]analyte_order!$B:$B,[1]analyte_order!$C:$C)</f>
        <v>919005-14-4</v>
      </c>
      <c r="K9615" s="2">
        <f>_xlfn.XLOOKUP(Table1_1[[#This Row],[CAS_rn]],[1]analyte_order!$C:$C,[1]analyte_order!$E:$E)</f>
        <v>35</v>
      </c>
      <c r="L9615" s="3">
        <v>4.6050000000000001E-2</v>
      </c>
    </row>
    <row r="9616" spans="1:12" x14ac:dyDescent="0.3">
      <c r="A9616" s="2" t="s">
        <v>381</v>
      </c>
      <c r="B9616" s="1">
        <f>_xlfn.XLOOKUP(Table1_1[[#This Row],[SampleID]],'[2]Prey Items'!$B$2:$B$78,'[2]Prey Items'!$F$2:$F$78)</f>
        <v>44427</v>
      </c>
      <c r="C9616" s="1" t="str">
        <f t="shared" si="151"/>
        <v>21231</v>
      </c>
      <c r="D9616" t="s">
        <v>324</v>
      </c>
      <c r="E9616" t="s">
        <v>325</v>
      </c>
      <c r="F9616" t="s">
        <v>326</v>
      </c>
      <c r="I9616" s="2" t="s">
        <v>39</v>
      </c>
      <c r="J9616" s="2" t="str">
        <f>_xlfn.XLOOKUP(Table1_1[[#This Row],[Analyte]],[1]analyte_order!$B:$B,[1]analyte_order!$C:$C)</f>
        <v>756426-58-1</v>
      </c>
      <c r="K9616" s="2">
        <f>_xlfn.XLOOKUP(Table1_1[[#This Row],[CAS_rn]],[1]analyte_order!$C:$C,[1]analyte_order!$E:$E)</f>
        <v>36</v>
      </c>
      <c r="L9616" s="3">
        <v>4.6050000000000001E-2</v>
      </c>
    </row>
    <row r="9617" spans="1:12" x14ac:dyDescent="0.3">
      <c r="A9617" s="2" t="s">
        <v>381</v>
      </c>
      <c r="B9617" s="1">
        <f>_xlfn.XLOOKUP(Table1_1[[#This Row],[SampleID]],'[2]Prey Items'!$B$2:$B$78,'[2]Prey Items'!$F$2:$F$78)</f>
        <v>44427</v>
      </c>
      <c r="C9617" s="1" t="str">
        <f t="shared" si="151"/>
        <v>21231</v>
      </c>
      <c r="D9617" t="s">
        <v>324</v>
      </c>
      <c r="E9617" t="s">
        <v>325</v>
      </c>
      <c r="F9617" t="s">
        <v>326</v>
      </c>
      <c r="I9617" s="2" t="s">
        <v>389</v>
      </c>
      <c r="J9617" s="2" t="str">
        <f>_xlfn.XLOOKUP(Table1_1[[#This Row],[Analyte]],[1]analyte_order!$B:$B,[1]analyte_order!$C:$C)</f>
        <v>763051-92-9</v>
      </c>
      <c r="K9617" s="2">
        <f>_xlfn.XLOOKUP(Table1_1[[#This Row],[CAS_rn]],[1]analyte_order!$C:$C,[1]analyte_order!$E:$E)</f>
        <v>37</v>
      </c>
      <c r="L9617" s="3">
        <v>4.6050000000000001E-2</v>
      </c>
    </row>
    <row r="9618" spans="1:12" x14ac:dyDescent="0.3">
      <c r="A9618" s="2" t="s">
        <v>381</v>
      </c>
      <c r="B9618" s="1">
        <f>_xlfn.XLOOKUP(Table1_1[[#This Row],[SampleID]],'[2]Prey Items'!$B$2:$B$78,'[2]Prey Items'!$F$2:$F$78)</f>
        <v>44427</v>
      </c>
      <c r="C9618" s="1" t="str">
        <f t="shared" si="151"/>
        <v>21231</v>
      </c>
      <c r="D9618" t="s">
        <v>324</v>
      </c>
      <c r="E9618" t="s">
        <v>325</v>
      </c>
      <c r="F9618" t="s">
        <v>326</v>
      </c>
      <c r="I9618" s="2" t="s">
        <v>37</v>
      </c>
      <c r="J9618" s="2" t="str">
        <f>_xlfn.XLOOKUP(Table1_1[[#This Row],[Analyte]],[1]analyte_order!$B:$B,[1]analyte_order!$C:$C)</f>
        <v>13252-13-6</v>
      </c>
      <c r="K9618" s="2">
        <f>_xlfn.XLOOKUP(Table1_1[[#This Row],[CAS_rn]],[1]analyte_order!$C:$C,[1]analyte_order!$E:$E)</f>
        <v>34</v>
      </c>
      <c r="L9618" s="3">
        <v>4.6050000000000001E-2</v>
      </c>
    </row>
    <row r="9619" spans="1:12" x14ac:dyDescent="0.3">
      <c r="A9619" s="2" t="s">
        <v>381</v>
      </c>
      <c r="B9619" s="1">
        <f>_xlfn.XLOOKUP(Table1_1[[#This Row],[SampleID]],'[2]Prey Items'!$B$2:$B$78,'[2]Prey Items'!$F$2:$F$78)</f>
        <v>44427</v>
      </c>
      <c r="C9619" s="1" t="str">
        <f t="shared" si="151"/>
        <v>21231</v>
      </c>
      <c r="D9619" t="s">
        <v>324</v>
      </c>
      <c r="E9619" t="s">
        <v>325</v>
      </c>
      <c r="F9619" t="s">
        <v>326</v>
      </c>
      <c r="I9619" s="2" t="s">
        <v>49</v>
      </c>
      <c r="J9619" s="2" t="str">
        <f>_xlfn.XLOOKUP(Table1_1[[#This Row],[Analyte]],[1]analyte_order!$B:$B,[1]analyte_order!$C:$C)</f>
        <v>57677-95-9</v>
      </c>
      <c r="K9619" s="2">
        <f>_xlfn.XLOOKUP(Table1_1[[#This Row],[CAS_rn]],[1]analyte_order!$C:$C,[1]analyte_order!$E:$E)</f>
        <v>46</v>
      </c>
      <c r="L9619" s="3">
        <v>0.115</v>
      </c>
    </row>
    <row r="9620" spans="1:12" x14ac:dyDescent="0.3">
      <c r="A9620" s="2" t="s">
        <v>381</v>
      </c>
      <c r="B9620" s="1">
        <f>_xlfn.XLOOKUP(Table1_1[[#This Row],[SampleID]],'[2]Prey Items'!$B$2:$B$78,'[2]Prey Items'!$F$2:$F$78)</f>
        <v>44427</v>
      </c>
      <c r="C9620" s="1" t="str">
        <f t="shared" si="151"/>
        <v>21231</v>
      </c>
      <c r="D9620" t="s">
        <v>324</v>
      </c>
      <c r="E9620" t="s">
        <v>325</v>
      </c>
      <c r="F9620" t="s">
        <v>326</v>
      </c>
      <c r="I9620" s="2" t="s">
        <v>55</v>
      </c>
      <c r="J9620" s="2" t="str">
        <f>_xlfn.XLOOKUP(Table1_1[[#This Row],[Analyte]],[1]analyte_order!$B:$B,[1]analyte_order!$C:$C)</f>
        <v>678-41-1</v>
      </c>
      <c r="K9620" s="2">
        <f>_xlfn.XLOOKUP(Table1_1[[#This Row],[CAS_rn]],[1]analyte_order!$C:$C,[1]analyte_order!$E:$E)</f>
        <v>56</v>
      </c>
      <c r="L9620" s="3">
        <v>9.1999999999999998E-2</v>
      </c>
    </row>
    <row r="9621" spans="1:12" x14ac:dyDescent="0.3">
      <c r="A9621" s="2" t="s">
        <v>381</v>
      </c>
      <c r="B9621" s="1">
        <f>_xlfn.XLOOKUP(Table1_1[[#This Row],[SampleID]],'[2]Prey Items'!$B$2:$B$78,'[2]Prey Items'!$F$2:$F$78)</f>
        <v>44427</v>
      </c>
      <c r="C9621" s="1" t="str">
        <f t="shared" si="151"/>
        <v>21231</v>
      </c>
      <c r="D9621" t="s">
        <v>324</v>
      </c>
      <c r="E9621" t="s">
        <v>325</v>
      </c>
      <c r="F9621" t="s">
        <v>326</v>
      </c>
      <c r="I9621" s="2" t="s">
        <v>56</v>
      </c>
      <c r="J9621" s="2" t="str">
        <f>_xlfn.XLOOKUP(Table1_1[[#This Row],[Analyte]],[1]analyte_order!$B:$B,[1]analyte_order!$C:$C)</f>
        <v>2965-52-8</v>
      </c>
      <c r="K9621" s="2">
        <f>_xlfn.XLOOKUP(Table1_1[[#This Row],[CAS_rn]],[1]analyte_order!$C:$C,[1]analyte_order!$E:$E)</f>
        <v>57</v>
      </c>
      <c r="L9621" s="3">
        <v>9.1999999999999998E-2</v>
      </c>
    </row>
    <row r="9622" spans="1:12" x14ac:dyDescent="0.3">
      <c r="A9622" s="2" t="s">
        <v>382</v>
      </c>
      <c r="B9622" s="1">
        <f>_xlfn.XLOOKUP(Table1_1[[#This Row],[SampleID]],'[2]Prey Items'!$B$2:$B$78,'[2]Prey Items'!$F$2:$F$78)</f>
        <v>44427</v>
      </c>
      <c r="C9622" s="1" t="str">
        <f t="shared" si="151"/>
        <v>21231</v>
      </c>
      <c r="D9622" t="s">
        <v>324</v>
      </c>
      <c r="E9622" t="s">
        <v>325</v>
      </c>
      <c r="F9622" t="s">
        <v>326</v>
      </c>
      <c r="I9622" s="2" t="s">
        <v>7</v>
      </c>
      <c r="J9622" s="2" t="str">
        <f>_xlfn.XLOOKUP(Table1_1[[#This Row],[Analyte]],[1]analyte_order!$B:$B,[1]analyte_order!$C:$C)</f>
        <v>375-22-4</v>
      </c>
      <c r="K9622" s="2">
        <f>_xlfn.XLOOKUP(Table1_1[[#This Row],[CAS_rn]],[1]analyte_order!$C:$C,[1]analyte_order!$E:$E)</f>
        <v>1</v>
      </c>
      <c r="L9622" s="3">
        <v>4.0399999999999998E-2</v>
      </c>
    </row>
    <row r="9623" spans="1:12" x14ac:dyDescent="0.3">
      <c r="A9623" s="2" t="s">
        <v>382</v>
      </c>
      <c r="B9623" s="1">
        <f>_xlfn.XLOOKUP(Table1_1[[#This Row],[SampleID]],'[2]Prey Items'!$B$2:$B$78,'[2]Prey Items'!$F$2:$F$78)</f>
        <v>44427</v>
      </c>
      <c r="C9623" s="1" t="str">
        <f t="shared" si="151"/>
        <v>21231</v>
      </c>
      <c r="D9623" t="s">
        <v>324</v>
      </c>
      <c r="E9623" t="s">
        <v>325</v>
      </c>
      <c r="F9623" t="s">
        <v>326</v>
      </c>
      <c r="I9623" s="2" t="s">
        <v>8</v>
      </c>
      <c r="J9623" s="2" t="str">
        <f>_xlfn.XLOOKUP(Table1_1[[#This Row],[Analyte]],[1]analyte_order!$B:$B,[1]analyte_order!$C:$C)</f>
        <v>2706-90-3</v>
      </c>
      <c r="K9623" s="2">
        <f>_xlfn.XLOOKUP(Table1_1[[#This Row],[CAS_rn]],[1]analyte_order!$C:$C,[1]analyte_order!$E:$E)</f>
        <v>2</v>
      </c>
      <c r="L9623" s="3">
        <v>4.0399999999999998E-2</v>
      </c>
    </row>
    <row r="9624" spans="1:12" x14ac:dyDescent="0.3">
      <c r="A9624" s="2" t="s">
        <v>382</v>
      </c>
      <c r="B9624" s="1">
        <f>_xlfn.XLOOKUP(Table1_1[[#This Row],[SampleID]],'[2]Prey Items'!$B$2:$B$78,'[2]Prey Items'!$F$2:$F$78)</f>
        <v>44427</v>
      </c>
      <c r="C9624" s="1" t="str">
        <f t="shared" si="151"/>
        <v>21231</v>
      </c>
      <c r="D9624" t="s">
        <v>324</v>
      </c>
      <c r="E9624" t="s">
        <v>325</v>
      </c>
      <c r="F9624" t="s">
        <v>326</v>
      </c>
      <c r="I9624" s="2" t="s">
        <v>9</v>
      </c>
      <c r="J9624" s="2" t="str">
        <f>_xlfn.XLOOKUP(Table1_1[[#This Row],[Analyte]],[1]analyte_order!$B:$B,[1]analyte_order!$C:$C)</f>
        <v>307-24-4</v>
      </c>
      <c r="K9624" s="2">
        <f>_xlfn.XLOOKUP(Table1_1[[#This Row],[CAS_rn]],[1]analyte_order!$C:$C,[1]analyte_order!$E:$E)</f>
        <v>3</v>
      </c>
      <c r="L9624" s="3">
        <v>4.0399999999999998E-2</v>
      </c>
    </row>
    <row r="9625" spans="1:12" x14ac:dyDescent="0.3">
      <c r="A9625" s="2" t="s">
        <v>382</v>
      </c>
      <c r="B9625" s="1">
        <f>_xlfn.XLOOKUP(Table1_1[[#This Row],[SampleID]],'[2]Prey Items'!$B$2:$B$78,'[2]Prey Items'!$F$2:$F$78)</f>
        <v>44427</v>
      </c>
      <c r="C9625" s="1" t="str">
        <f t="shared" si="151"/>
        <v>21231</v>
      </c>
      <c r="D9625" t="s">
        <v>324</v>
      </c>
      <c r="E9625" t="s">
        <v>325</v>
      </c>
      <c r="F9625" t="s">
        <v>326</v>
      </c>
      <c r="I9625" s="2" t="s">
        <v>10</v>
      </c>
      <c r="J9625" s="2" t="str">
        <f>_xlfn.XLOOKUP(Table1_1[[#This Row],[Analyte]],[1]analyte_order!$B:$B,[1]analyte_order!$C:$C)</f>
        <v>375-85-9</v>
      </c>
      <c r="K9625" s="2">
        <f>_xlfn.XLOOKUP(Table1_1[[#This Row],[CAS_rn]],[1]analyte_order!$C:$C,[1]analyte_order!$E:$E)</f>
        <v>4</v>
      </c>
      <c r="L9625" s="3">
        <v>8.1000000000000003E-2</v>
      </c>
    </row>
    <row r="9626" spans="1:12" x14ac:dyDescent="0.3">
      <c r="A9626" s="2" t="s">
        <v>382</v>
      </c>
      <c r="B9626" s="1">
        <f>_xlfn.XLOOKUP(Table1_1[[#This Row],[SampleID]],'[2]Prey Items'!$B$2:$B$78,'[2]Prey Items'!$F$2:$F$78)</f>
        <v>44427</v>
      </c>
      <c r="C9626" s="1" t="str">
        <f t="shared" si="151"/>
        <v>21231</v>
      </c>
      <c r="D9626" t="s">
        <v>324</v>
      </c>
      <c r="E9626" t="s">
        <v>325</v>
      </c>
      <c r="F9626" t="s">
        <v>326</v>
      </c>
      <c r="I9626" s="2" t="s">
        <v>11</v>
      </c>
      <c r="J9626" s="2" t="str">
        <f>_xlfn.XLOOKUP(Table1_1[[#This Row],[Analyte]],[1]analyte_order!$B:$B,[1]analyte_order!$C:$C)</f>
        <v>335-67-1</v>
      </c>
      <c r="K9626" s="2">
        <f>_xlfn.XLOOKUP(Table1_1[[#This Row],[CAS_rn]],[1]analyte_order!$C:$C,[1]analyte_order!$E:$E)</f>
        <v>5</v>
      </c>
      <c r="L9626" s="3">
        <v>8.1000000000000003E-2</v>
      </c>
    </row>
    <row r="9627" spans="1:12" x14ac:dyDescent="0.3">
      <c r="A9627" s="2" t="s">
        <v>382</v>
      </c>
      <c r="B9627" s="1">
        <f>_xlfn.XLOOKUP(Table1_1[[#This Row],[SampleID]],'[2]Prey Items'!$B$2:$B$78,'[2]Prey Items'!$F$2:$F$78)</f>
        <v>44427</v>
      </c>
      <c r="C9627" s="1" t="str">
        <f t="shared" si="151"/>
        <v>21231</v>
      </c>
      <c r="D9627" t="s">
        <v>324</v>
      </c>
      <c r="E9627" t="s">
        <v>325</v>
      </c>
      <c r="F9627" t="s">
        <v>326</v>
      </c>
      <c r="I9627" s="2" t="s">
        <v>12</v>
      </c>
      <c r="J9627" s="2" t="str">
        <f>_xlfn.XLOOKUP(Table1_1[[#This Row],[Analyte]],[1]analyte_order!$B:$B,[1]analyte_order!$C:$C)</f>
        <v>375-95-1</v>
      </c>
      <c r="K9627" s="2">
        <f>_xlfn.XLOOKUP(Table1_1[[#This Row],[CAS_rn]],[1]analyte_order!$C:$C,[1]analyte_order!$E:$E)</f>
        <v>6</v>
      </c>
      <c r="L9627" s="3">
        <v>0.44400000000000001</v>
      </c>
    </row>
    <row r="9628" spans="1:12" x14ac:dyDescent="0.3">
      <c r="A9628" s="2" t="s">
        <v>382</v>
      </c>
      <c r="B9628" s="1">
        <f>_xlfn.XLOOKUP(Table1_1[[#This Row],[SampleID]],'[2]Prey Items'!$B$2:$B$78,'[2]Prey Items'!$F$2:$F$78)</f>
        <v>44427</v>
      </c>
      <c r="C9628" s="1" t="str">
        <f t="shared" si="151"/>
        <v>21231</v>
      </c>
      <c r="D9628" t="s">
        <v>324</v>
      </c>
      <c r="E9628" t="s">
        <v>325</v>
      </c>
      <c r="F9628" t="s">
        <v>326</v>
      </c>
      <c r="I9628" s="2" t="s">
        <v>19</v>
      </c>
      <c r="J9628" s="2" t="str">
        <f>_xlfn.XLOOKUP(Table1_1[[#This Row],[Analyte]],[1]analyte_order!$B:$B,[1]analyte_order!$C:$C)</f>
        <v>335-76-2</v>
      </c>
      <c r="K9628" s="2">
        <f>_xlfn.XLOOKUP(Table1_1[[#This Row],[CAS_rn]],[1]analyte_order!$C:$C,[1]analyte_order!$E:$E)</f>
        <v>7</v>
      </c>
      <c r="L9628" s="3">
        <v>2.3199999999999998</v>
      </c>
    </row>
    <row r="9629" spans="1:12" x14ac:dyDescent="0.3">
      <c r="A9629" s="2" t="s">
        <v>382</v>
      </c>
      <c r="B9629" s="1">
        <f>_xlfn.XLOOKUP(Table1_1[[#This Row],[SampleID]],'[2]Prey Items'!$B$2:$B$78,'[2]Prey Items'!$F$2:$F$78)</f>
        <v>44427</v>
      </c>
      <c r="C9629" s="1" t="str">
        <f t="shared" si="151"/>
        <v>21231</v>
      </c>
      <c r="D9629" t="s">
        <v>324</v>
      </c>
      <c r="E9629" t="s">
        <v>325</v>
      </c>
      <c r="F9629" t="s">
        <v>326</v>
      </c>
      <c r="I9629" s="2" t="s">
        <v>20</v>
      </c>
      <c r="J9629" s="2" t="str">
        <f>_xlfn.XLOOKUP(Table1_1[[#This Row],[Analyte]],[1]analyte_order!$B:$B,[1]analyte_order!$C:$C)</f>
        <v>2058-94-8</v>
      </c>
      <c r="K9629" s="2">
        <f>_xlfn.XLOOKUP(Table1_1[[#This Row],[CAS_rn]],[1]analyte_order!$C:$C,[1]analyte_order!$E:$E)</f>
        <v>8</v>
      </c>
      <c r="L9629" s="3">
        <v>4.07</v>
      </c>
    </row>
    <row r="9630" spans="1:12" x14ac:dyDescent="0.3">
      <c r="A9630" s="2" t="s">
        <v>382</v>
      </c>
      <c r="B9630" s="1">
        <f>_xlfn.XLOOKUP(Table1_1[[#This Row],[SampleID]],'[2]Prey Items'!$B$2:$B$78,'[2]Prey Items'!$F$2:$F$78)</f>
        <v>44427</v>
      </c>
      <c r="C9630" s="1" t="str">
        <f t="shared" si="151"/>
        <v>21231</v>
      </c>
      <c r="D9630" t="s">
        <v>324</v>
      </c>
      <c r="E9630" t="s">
        <v>325</v>
      </c>
      <c r="F9630" t="s">
        <v>326</v>
      </c>
      <c r="I9630" s="2" t="s">
        <v>21</v>
      </c>
      <c r="J9630" s="2" t="str">
        <f>_xlfn.XLOOKUP(Table1_1[[#This Row],[Analyte]],[1]analyte_order!$B:$B,[1]analyte_order!$C:$C)</f>
        <v>307-55-1</v>
      </c>
      <c r="K9630" s="2">
        <f>_xlfn.XLOOKUP(Table1_1[[#This Row],[CAS_rn]],[1]analyte_order!$C:$C,[1]analyte_order!$E:$E)</f>
        <v>9</v>
      </c>
      <c r="L9630" s="3">
        <v>11.1</v>
      </c>
    </row>
    <row r="9631" spans="1:12" x14ac:dyDescent="0.3">
      <c r="A9631" s="2" t="s">
        <v>382</v>
      </c>
      <c r="B9631" s="1">
        <f>_xlfn.XLOOKUP(Table1_1[[#This Row],[SampleID]],'[2]Prey Items'!$B$2:$B$78,'[2]Prey Items'!$F$2:$F$78)</f>
        <v>44427</v>
      </c>
      <c r="C9631" s="1" t="str">
        <f t="shared" si="151"/>
        <v>21231</v>
      </c>
      <c r="D9631" t="s">
        <v>324</v>
      </c>
      <c r="E9631" t="s">
        <v>325</v>
      </c>
      <c r="F9631" t="s">
        <v>326</v>
      </c>
      <c r="I9631" s="2" t="s">
        <v>22</v>
      </c>
      <c r="J9631" s="2" t="str">
        <f>_xlfn.XLOOKUP(Table1_1[[#This Row],[Analyte]],[1]analyte_order!$B:$B,[1]analyte_order!$C:$C)</f>
        <v>72629-94-8</v>
      </c>
      <c r="K9631" s="2">
        <f>_xlfn.XLOOKUP(Table1_1[[#This Row],[CAS_rn]],[1]analyte_order!$C:$C,[1]analyte_order!$E:$E)</f>
        <v>10</v>
      </c>
      <c r="L9631" s="3">
        <v>6.88</v>
      </c>
    </row>
    <row r="9632" spans="1:12" x14ac:dyDescent="0.3">
      <c r="A9632" s="2" t="s">
        <v>382</v>
      </c>
      <c r="B9632" s="1">
        <f>_xlfn.XLOOKUP(Table1_1[[#This Row],[SampleID]],'[2]Prey Items'!$B$2:$B$78,'[2]Prey Items'!$F$2:$F$78)</f>
        <v>44427</v>
      </c>
      <c r="C9632" s="1" t="str">
        <f t="shared" si="151"/>
        <v>21231</v>
      </c>
      <c r="D9632" t="s">
        <v>324</v>
      </c>
      <c r="E9632" t="s">
        <v>325</v>
      </c>
      <c r="F9632" t="s">
        <v>326</v>
      </c>
      <c r="I9632" s="2" t="s">
        <v>23</v>
      </c>
      <c r="J9632" s="2" t="str">
        <f>_xlfn.XLOOKUP(Table1_1[[#This Row],[Analyte]],[1]analyte_order!$B:$B,[1]analyte_order!$C:$C)</f>
        <v>376-06-7</v>
      </c>
      <c r="K9632" s="2">
        <f>_xlfn.XLOOKUP(Table1_1[[#This Row],[CAS_rn]],[1]analyte_order!$C:$C,[1]analyte_order!$E:$E)</f>
        <v>11</v>
      </c>
      <c r="L9632" s="3">
        <v>4.3099999999999996</v>
      </c>
    </row>
    <row r="9633" spans="1:12" x14ac:dyDescent="0.3">
      <c r="A9633" s="2" t="s">
        <v>382</v>
      </c>
      <c r="B9633" s="1">
        <f>_xlfn.XLOOKUP(Table1_1[[#This Row],[SampleID]],'[2]Prey Items'!$B$2:$B$78,'[2]Prey Items'!$F$2:$F$78)</f>
        <v>44427</v>
      </c>
      <c r="C9633" s="1" t="str">
        <f t="shared" si="151"/>
        <v>21231</v>
      </c>
      <c r="D9633" t="s">
        <v>324</v>
      </c>
      <c r="E9633" t="s">
        <v>325</v>
      </c>
      <c r="F9633" t="s">
        <v>326</v>
      </c>
      <c r="I9633" s="2" t="s">
        <v>24</v>
      </c>
      <c r="J9633" s="2" t="str">
        <f>_xlfn.XLOOKUP(Table1_1[[#This Row],[Analyte]],[1]analyte_order!$B:$B,[1]analyte_order!$C:$C)</f>
        <v>67905-19-5</v>
      </c>
      <c r="K9633" s="2">
        <f>_xlfn.XLOOKUP(Table1_1[[#This Row],[CAS_rn]],[1]analyte_order!$C:$C,[1]analyte_order!$E:$E)</f>
        <v>12</v>
      </c>
      <c r="L9633" s="3">
        <v>0.19400000000000001</v>
      </c>
    </row>
    <row r="9634" spans="1:12" x14ac:dyDescent="0.3">
      <c r="A9634" s="2" t="s">
        <v>382</v>
      </c>
      <c r="B9634" s="1">
        <f>_xlfn.XLOOKUP(Table1_1[[#This Row],[SampleID]],'[2]Prey Items'!$B$2:$B$78,'[2]Prey Items'!$F$2:$F$78)</f>
        <v>44427</v>
      </c>
      <c r="C9634" s="1" t="str">
        <f t="shared" si="151"/>
        <v>21231</v>
      </c>
      <c r="D9634" t="s">
        <v>324</v>
      </c>
      <c r="E9634" t="s">
        <v>325</v>
      </c>
      <c r="F9634" t="s">
        <v>326</v>
      </c>
      <c r="I9634" s="2" t="s">
        <v>52</v>
      </c>
      <c r="J9634" s="2" t="str">
        <f>_xlfn.XLOOKUP(Table1_1[[#This Row],[Analyte]],[1]analyte_order!$B:$B,[1]analyte_order!$C:$C)</f>
        <v>423-41-6</v>
      </c>
      <c r="K9634" s="2">
        <f>_xlfn.XLOOKUP(Table1_1[[#This Row],[CAS_rn]],[1]analyte_order!$C:$C,[1]analyte_order!$E:$E)</f>
        <v>53</v>
      </c>
      <c r="L9634" s="3">
        <v>0.10100000000000001</v>
      </c>
    </row>
    <row r="9635" spans="1:12" x14ac:dyDescent="0.3">
      <c r="A9635" s="2" t="s">
        <v>382</v>
      </c>
      <c r="B9635" s="1">
        <f>_xlfn.XLOOKUP(Table1_1[[#This Row],[SampleID]],'[2]Prey Items'!$B$2:$B$78,'[2]Prey Items'!$F$2:$F$78)</f>
        <v>44427</v>
      </c>
      <c r="C9635" s="1" t="str">
        <f t="shared" si="151"/>
        <v>21231</v>
      </c>
      <c r="D9635" t="s">
        <v>324</v>
      </c>
      <c r="E9635" t="s">
        <v>325</v>
      </c>
      <c r="F9635" t="s">
        <v>326</v>
      </c>
      <c r="I9635" s="2" t="s">
        <v>13</v>
      </c>
      <c r="J9635" s="2" t="str">
        <f>_xlfn.XLOOKUP(Table1_1[[#This Row],[Analyte]],[1]analyte_order!$B:$B,[1]analyte_order!$C:$C)</f>
        <v>375-73-5</v>
      </c>
      <c r="K9635" s="2">
        <f>_xlfn.XLOOKUP(Table1_1[[#This Row],[CAS_rn]],[1]analyte_order!$C:$C,[1]analyte_order!$E:$E)</f>
        <v>14</v>
      </c>
      <c r="L9635" s="3">
        <v>4.0399999999999998E-2</v>
      </c>
    </row>
    <row r="9636" spans="1:12" x14ac:dyDescent="0.3">
      <c r="A9636" s="2" t="s">
        <v>382</v>
      </c>
      <c r="B9636" s="1">
        <f>_xlfn.XLOOKUP(Table1_1[[#This Row],[SampleID]],'[2]Prey Items'!$B$2:$B$78,'[2]Prey Items'!$F$2:$F$78)</f>
        <v>44427</v>
      </c>
      <c r="C9636" s="1" t="str">
        <f t="shared" si="151"/>
        <v>21231</v>
      </c>
      <c r="D9636" t="s">
        <v>324</v>
      </c>
      <c r="E9636" t="s">
        <v>325</v>
      </c>
      <c r="F9636" t="s">
        <v>326</v>
      </c>
      <c r="I9636" s="2" t="s">
        <v>14</v>
      </c>
      <c r="J9636" s="2" t="str">
        <f>_xlfn.XLOOKUP(Table1_1[[#This Row],[Analyte]],[1]analyte_order!$B:$B,[1]analyte_order!$C:$C)</f>
        <v>2706-91-4</v>
      </c>
      <c r="K9636" s="2">
        <f>_xlfn.XLOOKUP(Table1_1[[#This Row],[CAS_rn]],[1]analyte_order!$C:$C,[1]analyte_order!$E:$E)</f>
        <v>15</v>
      </c>
      <c r="L9636" s="3">
        <v>0.20200000000000001</v>
      </c>
    </row>
    <row r="9637" spans="1:12" x14ac:dyDescent="0.3">
      <c r="A9637" s="2" t="s">
        <v>382</v>
      </c>
      <c r="B9637" s="1">
        <f>_xlfn.XLOOKUP(Table1_1[[#This Row],[SampleID]],'[2]Prey Items'!$B$2:$B$78,'[2]Prey Items'!$F$2:$F$78)</f>
        <v>44427</v>
      </c>
      <c r="C9637" s="1" t="str">
        <f t="shared" si="151"/>
        <v>21231</v>
      </c>
      <c r="D9637" t="s">
        <v>324</v>
      </c>
      <c r="E9637" t="s">
        <v>325</v>
      </c>
      <c r="F9637" t="s">
        <v>326</v>
      </c>
      <c r="I9637" s="2" t="s">
        <v>15</v>
      </c>
      <c r="J9637" s="2" t="str">
        <f>_xlfn.XLOOKUP(Table1_1[[#This Row],[Analyte]],[1]analyte_order!$B:$B,[1]analyte_order!$C:$C)</f>
        <v>355-46-4</v>
      </c>
      <c r="K9637" s="2">
        <f>_xlfn.XLOOKUP(Table1_1[[#This Row],[CAS_rn]],[1]analyte_order!$C:$C,[1]analyte_order!$E:$E)</f>
        <v>16</v>
      </c>
      <c r="L9637" s="3">
        <v>18.5</v>
      </c>
    </row>
    <row r="9638" spans="1:12" x14ac:dyDescent="0.3">
      <c r="A9638" s="2" t="s">
        <v>382</v>
      </c>
      <c r="B9638" s="1">
        <f>_xlfn.XLOOKUP(Table1_1[[#This Row],[SampleID]],'[2]Prey Items'!$B$2:$B$78,'[2]Prey Items'!$F$2:$F$78)</f>
        <v>44427</v>
      </c>
      <c r="C9638" s="1" t="str">
        <f t="shared" si="151"/>
        <v>21231</v>
      </c>
      <c r="D9638" t="s">
        <v>324</v>
      </c>
      <c r="E9638" t="s">
        <v>325</v>
      </c>
      <c r="F9638" t="s">
        <v>326</v>
      </c>
      <c r="I9638" s="2" t="s">
        <v>16</v>
      </c>
      <c r="J9638" s="2" t="str">
        <f>_xlfn.XLOOKUP(Table1_1[[#This Row],[Analyte]],[1]analyte_order!$B:$B,[1]analyte_order!$C:$C)</f>
        <v>375-92-8</v>
      </c>
      <c r="K9638" s="2">
        <f>_xlfn.XLOOKUP(Table1_1[[#This Row],[CAS_rn]],[1]analyte_order!$C:$C,[1]analyte_order!$E:$E)</f>
        <v>17</v>
      </c>
      <c r="L9638" s="3">
        <v>3.26</v>
      </c>
    </row>
    <row r="9639" spans="1:12" x14ac:dyDescent="0.3">
      <c r="A9639" s="2" t="s">
        <v>382</v>
      </c>
      <c r="B9639" s="1">
        <f>_xlfn.XLOOKUP(Table1_1[[#This Row],[SampleID]],'[2]Prey Items'!$B$2:$B$78,'[2]Prey Items'!$F$2:$F$78)</f>
        <v>44427</v>
      </c>
      <c r="C9639" s="1" t="str">
        <f t="shared" si="151"/>
        <v>21231</v>
      </c>
      <c r="D9639" t="s">
        <v>324</v>
      </c>
      <c r="E9639" t="s">
        <v>325</v>
      </c>
      <c r="F9639" t="s">
        <v>326</v>
      </c>
      <c r="I9639" s="2" t="s">
        <v>17</v>
      </c>
      <c r="J9639" s="2" t="str">
        <f>_xlfn.XLOOKUP(Table1_1[[#This Row],[Analyte]],[1]analyte_order!$B:$B,[1]analyte_order!$C:$C)</f>
        <v>1763-23-1</v>
      </c>
      <c r="K9639" s="2">
        <f>_xlfn.XLOOKUP(Table1_1[[#This Row],[CAS_rn]],[1]analyte_order!$C:$C,[1]analyte_order!$E:$E)</f>
        <v>18</v>
      </c>
      <c r="L9639" s="3">
        <v>974</v>
      </c>
    </row>
    <row r="9640" spans="1:12" x14ac:dyDescent="0.3">
      <c r="A9640" s="2" t="s">
        <v>382</v>
      </c>
      <c r="B9640" s="1">
        <f>_xlfn.XLOOKUP(Table1_1[[#This Row],[SampleID]],'[2]Prey Items'!$B$2:$B$78,'[2]Prey Items'!$F$2:$F$78)</f>
        <v>44427</v>
      </c>
      <c r="C9640" s="1" t="str">
        <f t="shared" si="151"/>
        <v>21231</v>
      </c>
      <c r="D9640" t="s">
        <v>324</v>
      </c>
      <c r="E9640" t="s">
        <v>325</v>
      </c>
      <c r="F9640" t="s">
        <v>326</v>
      </c>
      <c r="I9640" s="2" t="s">
        <v>25</v>
      </c>
      <c r="J9640" s="2" t="str">
        <f>_xlfn.XLOOKUP(Table1_1[[#This Row],[Analyte]],[1]analyte_order!$B:$B,[1]analyte_order!$C:$C)</f>
        <v>68259-12-1</v>
      </c>
      <c r="K9640" s="2">
        <f>_xlfn.XLOOKUP(Table1_1[[#This Row],[CAS_rn]],[1]analyte_order!$C:$C,[1]analyte_order!$E:$E)</f>
        <v>19</v>
      </c>
      <c r="L9640" s="3">
        <v>6.64</v>
      </c>
    </row>
    <row r="9641" spans="1:12" x14ac:dyDescent="0.3">
      <c r="A9641" s="2" t="s">
        <v>382</v>
      </c>
      <c r="B9641" s="1">
        <f>_xlfn.XLOOKUP(Table1_1[[#This Row],[SampleID]],'[2]Prey Items'!$B$2:$B$78,'[2]Prey Items'!$F$2:$F$78)</f>
        <v>44427</v>
      </c>
      <c r="C9641" s="1" t="str">
        <f t="shared" si="151"/>
        <v>21231</v>
      </c>
      <c r="D9641" t="s">
        <v>324</v>
      </c>
      <c r="E9641" t="s">
        <v>325</v>
      </c>
      <c r="F9641" t="s">
        <v>326</v>
      </c>
      <c r="I9641" s="2" t="s">
        <v>26</v>
      </c>
      <c r="J9641" s="2" t="str">
        <f>_xlfn.XLOOKUP(Table1_1[[#This Row],[Analyte]],[1]analyte_order!$B:$B,[1]analyte_order!$C:$C)</f>
        <v>335-77-3</v>
      </c>
      <c r="K9641" s="2">
        <f>_xlfn.XLOOKUP(Table1_1[[#This Row],[CAS_rn]],[1]analyte_order!$C:$C,[1]analyte_order!$E:$E)</f>
        <v>20</v>
      </c>
      <c r="L9641" s="3">
        <v>7.54</v>
      </c>
    </row>
    <row r="9642" spans="1:12" x14ac:dyDescent="0.3">
      <c r="A9642" s="2" t="s">
        <v>382</v>
      </c>
      <c r="B9642" s="1">
        <f>_xlfn.XLOOKUP(Table1_1[[#This Row],[SampleID]],'[2]Prey Items'!$B$2:$B$78,'[2]Prey Items'!$F$2:$F$78)</f>
        <v>44427</v>
      </c>
      <c r="C9642" s="1" t="str">
        <f t="shared" si="151"/>
        <v>21231</v>
      </c>
      <c r="D9642" t="s">
        <v>324</v>
      </c>
      <c r="E9642" t="s">
        <v>325</v>
      </c>
      <c r="F9642" t="s">
        <v>326</v>
      </c>
      <c r="I9642" s="2" t="s">
        <v>27</v>
      </c>
      <c r="J9642" s="2" t="str">
        <f>_xlfn.XLOOKUP(Table1_1[[#This Row],[Analyte]],[1]analyte_order!$B:$B,[1]analyte_order!$C:$C)</f>
        <v>79780-39-5</v>
      </c>
      <c r="K9642" s="2">
        <f>_xlfn.XLOOKUP(Table1_1[[#This Row],[CAS_rn]],[1]analyte_order!$C:$C,[1]analyte_order!$E:$E)</f>
        <v>21</v>
      </c>
      <c r="L9642" s="3">
        <v>2.1</v>
      </c>
    </row>
    <row r="9643" spans="1:12" x14ac:dyDescent="0.3">
      <c r="A9643" s="2" t="s">
        <v>382</v>
      </c>
      <c r="B9643" s="1">
        <f>_xlfn.XLOOKUP(Table1_1[[#This Row],[SampleID]],'[2]Prey Items'!$B$2:$B$78,'[2]Prey Items'!$F$2:$F$78)</f>
        <v>44427</v>
      </c>
      <c r="C9643" s="1" t="str">
        <f t="shared" si="151"/>
        <v>21231</v>
      </c>
      <c r="D9643" t="s">
        <v>324</v>
      </c>
      <c r="E9643" t="s">
        <v>325</v>
      </c>
      <c r="F9643" t="s">
        <v>326</v>
      </c>
      <c r="I9643" s="2" t="s">
        <v>53</v>
      </c>
      <c r="J9643" s="2" t="str">
        <f>_xlfn.XLOOKUP(Table1_1[[#This Row],[Analyte]],[1]analyte_order!$B:$B,[1]analyte_order!$C:$C)</f>
        <v>777011-38-8</v>
      </c>
      <c r="K9643" s="2">
        <f>_xlfn.XLOOKUP(Table1_1[[#This Row],[CAS_rn]],[1]analyte_order!$C:$C,[1]analyte_order!$E:$E)</f>
        <v>54</v>
      </c>
      <c r="L9643" s="3">
        <v>1.81</v>
      </c>
    </row>
    <row r="9644" spans="1:12" x14ac:dyDescent="0.3">
      <c r="A9644" s="2" t="s">
        <v>382</v>
      </c>
      <c r="B9644" s="1">
        <f>_xlfn.XLOOKUP(Table1_1[[#This Row],[SampleID]],'[2]Prey Items'!$B$2:$B$78,'[2]Prey Items'!$F$2:$F$78)</f>
        <v>44427</v>
      </c>
      <c r="C9644" s="1" t="str">
        <f t="shared" si="151"/>
        <v>21231</v>
      </c>
      <c r="D9644" t="s">
        <v>324</v>
      </c>
      <c r="E9644" t="s">
        <v>325</v>
      </c>
      <c r="F9644" t="s">
        <v>326</v>
      </c>
      <c r="I9644" s="2" t="s">
        <v>54</v>
      </c>
      <c r="J9644" s="2" t="str">
        <f>_xlfn.XLOOKUP(Table1_1[[#This Row],[Analyte]],[1]analyte_order!$B:$B,[1]analyte_order!$C:$C)</f>
        <v>646-83-3</v>
      </c>
      <c r="K9644" s="2">
        <f>_xlfn.XLOOKUP(Table1_1[[#This Row],[CAS_rn]],[1]analyte_order!$C:$C,[1]analyte_order!$E:$E)</f>
        <v>55</v>
      </c>
      <c r="L9644" s="3">
        <v>0.20200000000000001</v>
      </c>
    </row>
    <row r="9645" spans="1:12" x14ac:dyDescent="0.3">
      <c r="A9645" s="2" t="s">
        <v>382</v>
      </c>
      <c r="B9645" s="1">
        <f>_xlfn.XLOOKUP(Table1_1[[#This Row],[SampleID]],'[2]Prey Items'!$B$2:$B$78,'[2]Prey Items'!$F$2:$F$78)</f>
        <v>44427</v>
      </c>
      <c r="C9645" s="1" t="str">
        <f t="shared" si="151"/>
        <v>21231</v>
      </c>
      <c r="D9645" t="s">
        <v>324</v>
      </c>
      <c r="E9645" t="s">
        <v>325</v>
      </c>
      <c r="F9645" t="s">
        <v>326</v>
      </c>
      <c r="I9645" s="2" t="s">
        <v>50</v>
      </c>
      <c r="J9645" s="2" t="str">
        <f>_xlfn.XLOOKUP(Table1_1[[#This Row],[Analyte]],[1]analyte_order!$B:$B,[1]analyte_order!$C:$C)</f>
        <v>30334-69-1</v>
      </c>
      <c r="K9645" s="2">
        <f>_xlfn.XLOOKUP(Table1_1[[#This Row],[CAS_rn]],[1]analyte_order!$C:$C,[1]analyte_order!$E:$E)</f>
        <v>51</v>
      </c>
      <c r="L9645" s="3">
        <v>7.16</v>
      </c>
    </row>
    <row r="9646" spans="1:12" x14ac:dyDescent="0.3">
      <c r="A9646" s="2" t="s">
        <v>382</v>
      </c>
      <c r="B9646" s="1">
        <f>_xlfn.XLOOKUP(Table1_1[[#This Row],[SampleID]],'[2]Prey Items'!$B$2:$B$78,'[2]Prey Items'!$F$2:$F$78)</f>
        <v>44427</v>
      </c>
      <c r="C9646" s="1" t="str">
        <f t="shared" si="151"/>
        <v>21231</v>
      </c>
      <c r="D9646" t="s">
        <v>324</v>
      </c>
      <c r="E9646" t="s">
        <v>325</v>
      </c>
      <c r="F9646" t="s">
        <v>326</v>
      </c>
      <c r="I9646" s="2" t="s">
        <v>51</v>
      </c>
      <c r="J9646" s="2" t="str">
        <f>_xlfn.XLOOKUP(Table1_1[[#This Row],[Analyte]],[1]analyte_order!$B:$B,[1]analyte_order!$C:$C)</f>
        <v>41997-13-1</v>
      </c>
      <c r="K9646" s="2">
        <f>_xlfn.XLOOKUP(Table1_1[[#This Row],[CAS_rn]],[1]analyte_order!$C:$C,[1]analyte_order!$E:$E)</f>
        <v>52</v>
      </c>
      <c r="L9646" s="3">
        <v>68</v>
      </c>
    </row>
    <row r="9647" spans="1:12" x14ac:dyDescent="0.3">
      <c r="A9647" s="2" t="s">
        <v>382</v>
      </c>
      <c r="B9647" s="1">
        <f>_xlfn.XLOOKUP(Table1_1[[#This Row],[SampleID]],'[2]Prey Items'!$B$2:$B$78,'[2]Prey Items'!$F$2:$F$78)</f>
        <v>44427</v>
      </c>
      <c r="C9647" s="1" t="str">
        <f t="shared" si="151"/>
        <v>21231</v>
      </c>
      <c r="D9647" t="s">
        <v>324</v>
      </c>
      <c r="E9647" t="s">
        <v>325</v>
      </c>
      <c r="F9647" t="s">
        <v>326</v>
      </c>
      <c r="I9647" s="2" t="s">
        <v>33</v>
      </c>
      <c r="J9647" s="2" t="str">
        <f>_xlfn.XLOOKUP(Table1_1[[#This Row],[Analyte]],[1]analyte_order!$B:$B,[1]analyte_order!$C:$C)</f>
        <v>754-91-6</v>
      </c>
      <c r="K9647" s="2">
        <f>_xlfn.XLOOKUP(Table1_1[[#This Row],[CAS_rn]],[1]analyte_order!$C:$C,[1]analyte_order!$E:$E)</f>
        <v>28</v>
      </c>
      <c r="L9647" s="3">
        <v>6.23</v>
      </c>
    </row>
    <row r="9648" spans="1:12" x14ac:dyDescent="0.3">
      <c r="A9648" s="2" t="s">
        <v>382</v>
      </c>
      <c r="B9648" s="1">
        <f>_xlfn.XLOOKUP(Table1_1[[#This Row],[SampleID]],'[2]Prey Items'!$B$2:$B$78,'[2]Prey Items'!$F$2:$F$78)</f>
        <v>44427</v>
      </c>
      <c r="C9648" s="1" t="str">
        <f t="shared" si="151"/>
        <v>21231</v>
      </c>
      <c r="D9648" t="s">
        <v>324</v>
      </c>
      <c r="E9648" t="s">
        <v>325</v>
      </c>
      <c r="F9648" t="s">
        <v>326</v>
      </c>
      <c r="I9648" s="2" t="s">
        <v>35</v>
      </c>
      <c r="J9648" s="2" t="str">
        <f>_xlfn.XLOOKUP(Table1_1[[#This Row],[Analyte]],[1]analyte_order!$B:$B,[1]analyte_order!$C:$C)</f>
        <v>31506-32-8</v>
      </c>
      <c r="K9648" s="2">
        <f>_xlfn.XLOOKUP(Table1_1[[#This Row],[CAS_rn]],[1]analyte_order!$C:$C,[1]analyte_order!$E:$E)</f>
        <v>30</v>
      </c>
      <c r="L9648" s="3">
        <v>4.0399999999999998E-2</v>
      </c>
    </row>
    <row r="9649" spans="1:12" x14ac:dyDescent="0.3">
      <c r="A9649" s="2" t="s">
        <v>382</v>
      </c>
      <c r="B9649" s="1">
        <f>_xlfn.XLOOKUP(Table1_1[[#This Row],[SampleID]],'[2]Prey Items'!$B$2:$B$78,'[2]Prey Items'!$F$2:$F$78)</f>
        <v>44427</v>
      </c>
      <c r="C9649" s="1" t="str">
        <f t="shared" si="151"/>
        <v>21231</v>
      </c>
      <c r="D9649" t="s">
        <v>324</v>
      </c>
      <c r="E9649" t="s">
        <v>325</v>
      </c>
      <c r="F9649" t="s">
        <v>326</v>
      </c>
      <c r="I9649" s="2" t="s">
        <v>36</v>
      </c>
      <c r="J9649" s="2" t="str">
        <f>_xlfn.XLOOKUP(Table1_1[[#This Row],[Analyte]],[1]analyte_order!$B:$B,[1]analyte_order!$C:$C)</f>
        <v>4151-50-2</v>
      </c>
      <c r="K9649" s="2">
        <f>_xlfn.XLOOKUP(Table1_1[[#This Row],[CAS_rn]],[1]analyte_order!$C:$C,[1]analyte_order!$E:$E)</f>
        <v>31</v>
      </c>
      <c r="L9649" s="3">
        <v>4.0399999999999998E-2</v>
      </c>
    </row>
    <row r="9650" spans="1:12" x14ac:dyDescent="0.3">
      <c r="A9650" s="2" t="s">
        <v>382</v>
      </c>
      <c r="B9650" s="1">
        <f>_xlfn.XLOOKUP(Table1_1[[#This Row],[SampleID]],'[2]Prey Items'!$B$2:$B$78,'[2]Prey Items'!$F$2:$F$78)</f>
        <v>44427</v>
      </c>
      <c r="C9650" s="1" t="str">
        <f t="shared" si="151"/>
        <v>21231</v>
      </c>
      <c r="D9650" t="s">
        <v>324</v>
      </c>
      <c r="E9650" t="s">
        <v>325</v>
      </c>
      <c r="F9650" t="s">
        <v>326</v>
      </c>
      <c r="I9650" s="2" t="s">
        <v>34</v>
      </c>
      <c r="J9650" s="2" t="str">
        <f>_xlfn.XLOOKUP(Table1_1[[#This Row],[Analyte]],[1]analyte_order!$B:$B,[1]analyte_order!$C:$C)</f>
        <v>2806-24-8</v>
      </c>
      <c r="K9650" s="2">
        <f>_xlfn.XLOOKUP(Table1_1[[#This Row],[CAS_rn]],[1]analyte_order!$C:$C,[1]analyte_order!$E:$E)</f>
        <v>29</v>
      </c>
      <c r="L9650" s="3">
        <v>4.0399999999999998E-2</v>
      </c>
    </row>
    <row r="9651" spans="1:12" x14ac:dyDescent="0.3">
      <c r="A9651" s="2" t="s">
        <v>382</v>
      </c>
      <c r="B9651" s="1">
        <f>_xlfn.XLOOKUP(Table1_1[[#This Row],[SampleID]],'[2]Prey Items'!$B$2:$B$78,'[2]Prey Items'!$F$2:$F$78)</f>
        <v>44427</v>
      </c>
      <c r="C9651" s="1" t="str">
        <f t="shared" si="151"/>
        <v>21231</v>
      </c>
      <c r="D9651" t="s">
        <v>324</v>
      </c>
      <c r="E9651" t="s">
        <v>325</v>
      </c>
      <c r="F9651" t="s">
        <v>326</v>
      </c>
      <c r="I9651" s="2" t="s">
        <v>31</v>
      </c>
      <c r="J9651" s="2" t="str">
        <f>_xlfn.XLOOKUP(Table1_1[[#This Row],[Analyte]],[1]analyte_order!$B:$B,[1]analyte_order!$C:$C)</f>
        <v>2355-31-9</v>
      </c>
      <c r="K9651" s="2">
        <f>_xlfn.XLOOKUP(Table1_1[[#This Row],[CAS_rn]],[1]analyte_order!$C:$C,[1]analyte_order!$E:$E)</f>
        <v>26</v>
      </c>
      <c r="L9651" s="3">
        <v>4.0399999999999998E-2</v>
      </c>
    </row>
    <row r="9652" spans="1:12" x14ac:dyDescent="0.3">
      <c r="A9652" s="2" t="s">
        <v>382</v>
      </c>
      <c r="B9652" s="1">
        <f>_xlfn.XLOOKUP(Table1_1[[#This Row],[SampleID]],'[2]Prey Items'!$B$2:$B$78,'[2]Prey Items'!$F$2:$F$78)</f>
        <v>44427</v>
      </c>
      <c r="C9652" s="1" t="str">
        <f t="shared" si="151"/>
        <v>21231</v>
      </c>
      <c r="D9652" t="s">
        <v>324</v>
      </c>
      <c r="E9652" t="s">
        <v>325</v>
      </c>
      <c r="F9652" t="s">
        <v>326</v>
      </c>
      <c r="I9652" s="2" t="s">
        <v>32</v>
      </c>
      <c r="J9652" s="2" t="str">
        <f>_xlfn.XLOOKUP(Table1_1[[#This Row],[Analyte]],[1]analyte_order!$B:$B,[1]analyte_order!$C:$C)</f>
        <v>2991-50-6</v>
      </c>
      <c r="K9652" s="2">
        <f>_xlfn.XLOOKUP(Table1_1[[#This Row],[CAS_rn]],[1]analyte_order!$C:$C,[1]analyte_order!$E:$E)</f>
        <v>27</v>
      </c>
      <c r="L9652" s="3">
        <v>4.0399999999999998E-2</v>
      </c>
    </row>
    <row r="9653" spans="1:12" x14ac:dyDescent="0.3">
      <c r="A9653" s="2" t="s">
        <v>382</v>
      </c>
      <c r="B9653" s="1">
        <f>_xlfn.XLOOKUP(Table1_1[[#This Row],[SampleID]],'[2]Prey Items'!$B$2:$B$78,'[2]Prey Items'!$F$2:$F$78)</f>
        <v>44427</v>
      </c>
      <c r="C9653" s="1" t="str">
        <f t="shared" si="151"/>
        <v>21231</v>
      </c>
      <c r="D9653" t="s">
        <v>324</v>
      </c>
      <c r="E9653" t="s">
        <v>325</v>
      </c>
      <c r="F9653" t="s">
        <v>326</v>
      </c>
      <c r="I9653" s="2" t="s">
        <v>28</v>
      </c>
      <c r="J9653" s="2" t="str">
        <f>_xlfn.XLOOKUP(Table1_1[[#This Row],[Analyte]],[1]analyte_order!$B:$B,[1]analyte_order!$C:$C)</f>
        <v>757124-72-4</v>
      </c>
      <c r="K9653" s="2">
        <f>_xlfn.XLOOKUP(Table1_1[[#This Row],[CAS_rn]],[1]analyte_order!$C:$C,[1]analyte_order!$E:$E)</f>
        <v>22</v>
      </c>
      <c r="L9653" s="3">
        <v>0.10100000000000001</v>
      </c>
    </row>
    <row r="9654" spans="1:12" x14ac:dyDescent="0.3">
      <c r="A9654" s="2" t="s">
        <v>382</v>
      </c>
      <c r="B9654" s="1">
        <f>_xlfn.XLOOKUP(Table1_1[[#This Row],[SampleID]],'[2]Prey Items'!$B$2:$B$78,'[2]Prey Items'!$F$2:$F$78)</f>
        <v>44427</v>
      </c>
      <c r="C9654" s="1" t="str">
        <f t="shared" si="151"/>
        <v>21231</v>
      </c>
      <c r="D9654" t="s">
        <v>324</v>
      </c>
      <c r="E9654" t="s">
        <v>325</v>
      </c>
      <c r="F9654" t="s">
        <v>326</v>
      </c>
      <c r="I9654" s="2" t="s">
        <v>18</v>
      </c>
      <c r="J9654" s="2" t="str">
        <f>_xlfn.XLOOKUP(Table1_1[[#This Row],[Analyte]],[1]analyte_order!$B:$B,[1]analyte_order!$C:$C)</f>
        <v>27619-97-2</v>
      </c>
      <c r="K9654" s="2">
        <f>_xlfn.XLOOKUP(Table1_1[[#This Row],[CAS_rn]],[1]analyte_order!$C:$C,[1]analyte_order!$E:$E)</f>
        <v>23</v>
      </c>
      <c r="L9654" s="3">
        <v>4.0399999999999998E-2</v>
      </c>
    </row>
    <row r="9655" spans="1:12" x14ac:dyDescent="0.3">
      <c r="A9655" s="2" t="s">
        <v>382</v>
      </c>
      <c r="B9655" s="1">
        <f>_xlfn.XLOOKUP(Table1_1[[#This Row],[SampleID]],'[2]Prey Items'!$B$2:$B$78,'[2]Prey Items'!$F$2:$F$78)</f>
        <v>44427</v>
      </c>
      <c r="C9655" s="1" t="str">
        <f t="shared" si="151"/>
        <v>21231</v>
      </c>
      <c r="D9655" t="s">
        <v>324</v>
      </c>
      <c r="E9655" t="s">
        <v>325</v>
      </c>
      <c r="F9655" t="s">
        <v>326</v>
      </c>
      <c r="I9655" s="2" t="s">
        <v>29</v>
      </c>
      <c r="J9655" s="2" t="str">
        <f>_xlfn.XLOOKUP(Table1_1[[#This Row],[Analyte]],[1]analyte_order!$B:$B,[1]analyte_order!$C:$C)</f>
        <v>39108-34-4</v>
      </c>
      <c r="K9655" s="2">
        <f>_xlfn.XLOOKUP(Table1_1[[#This Row],[CAS_rn]],[1]analyte_order!$C:$C,[1]analyte_order!$E:$E)</f>
        <v>24</v>
      </c>
      <c r="L9655" s="3">
        <v>2.2000000000000002</v>
      </c>
    </row>
    <row r="9656" spans="1:12" x14ac:dyDescent="0.3">
      <c r="A9656" s="2" t="s">
        <v>382</v>
      </c>
      <c r="B9656" s="1">
        <f>_xlfn.XLOOKUP(Table1_1[[#This Row],[SampleID]],'[2]Prey Items'!$B$2:$B$78,'[2]Prey Items'!$F$2:$F$78)</f>
        <v>44427</v>
      </c>
      <c r="C9656" s="1" t="str">
        <f t="shared" si="151"/>
        <v>21231</v>
      </c>
      <c r="D9656" t="s">
        <v>324</v>
      </c>
      <c r="E9656" t="s">
        <v>325</v>
      </c>
      <c r="F9656" t="s">
        <v>326</v>
      </c>
      <c r="I9656" s="2" t="s">
        <v>30</v>
      </c>
      <c r="J9656" s="2" t="str">
        <f>_xlfn.XLOOKUP(Table1_1[[#This Row],[Analyte]],[1]analyte_order!$B:$B,[1]analyte_order!$C:$C)</f>
        <v>120226-60-0</v>
      </c>
      <c r="K9656" s="2">
        <f>_xlfn.XLOOKUP(Table1_1[[#This Row],[CAS_rn]],[1]analyte_order!$C:$C,[1]analyte_order!$E:$E)</f>
        <v>25</v>
      </c>
      <c r="L9656" s="3">
        <v>1.36</v>
      </c>
    </row>
    <row r="9657" spans="1:12" x14ac:dyDescent="0.3">
      <c r="A9657" s="2" t="s">
        <v>382</v>
      </c>
      <c r="B9657" s="1">
        <f>_xlfn.XLOOKUP(Table1_1[[#This Row],[SampleID]],'[2]Prey Items'!$B$2:$B$78,'[2]Prey Items'!$F$2:$F$78)</f>
        <v>44427</v>
      </c>
      <c r="C9657" s="1" t="str">
        <f t="shared" si="151"/>
        <v>21231</v>
      </c>
      <c r="D9657" t="s">
        <v>324</v>
      </c>
      <c r="E9657" t="s">
        <v>325</v>
      </c>
      <c r="F9657" t="s">
        <v>326</v>
      </c>
      <c r="I9657" s="2" t="s">
        <v>41</v>
      </c>
      <c r="J9657" s="2" t="str">
        <f>_xlfn.XLOOKUP(Table1_1[[#This Row],[Analyte]],[1]analyte_order!$B:$B,[1]analyte_order!$C:$C)</f>
        <v>356-02-5</v>
      </c>
      <c r="K9657" s="2">
        <f>_xlfn.XLOOKUP(Table1_1[[#This Row],[CAS_rn]],[1]analyte_order!$C:$C,[1]analyte_order!$E:$E)</f>
        <v>38</v>
      </c>
      <c r="L9657" s="3">
        <v>0.40400000000000003</v>
      </c>
    </row>
    <row r="9658" spans="1:12" x14ac:dyDescent="0.3">
      <c r="A9658" s="2" t="s">
        <v>382</v>
      </c>
      <c r="B9658" s="1">
        <f>_xlfn.XLOOKUP(Table1_1[[#This Row],[SampleID]],'[2]Prey Items'!$B$2:$B$78,'[2]Prey Items'!$F$2:$F$78)</f>
        <v>44427</v>
      </c>
      <c r="C9658" s="1" t="str">
        <f t="shared" si="151"/>
        <v>21231</v>
      </c>
      <c r="D9658" t="s">
        <v>324</v>
      </c>
      <c r="E9658" t="s">
        <v>325</v>
      </c>
      <c r="F9658" t="s">
        <v>326</v>
      </c>
      <c r="I9658" s="2" t="s">
        <v>42</v>
      </c>
      <c r="J9658" s="2" t="str">
        <f>_xlfn.XLOOKUP(Table1_1[[#This Row],[Analyte]],[1]analyte_order!$B:$B,[1]analyte_order!$C:$C)</f>
        <v>914637-49-3</v>
      </c>
      <c r="K9658" s="2">
        <f>_xlfn.XLOOKUP(Table1_1[[#This Row],[CAS_rn]],[1]analyte_order!$C:$C,[1]analyte_order!$E:$E)</f>
        <v>39</v>
      </c>
      <c r="L9658" s="3">
        <v>1.06</v>
      </c>
    </row>
    <row r="9659" spans="1:12" x14ac:dyDescent="0.3">
      <c r="A9659" s="2" t="s">
        <v>382</v>
      </c>
      <c r="B9659" s="1">
        <f>_xlfn.XLOOKUP(Table1_1[[#This Row],[SampleID]],'[2]Prey Items'!$B$2:$B$78,'[2]Prey Items'!$F$2:$F$78)</f>
        <v>44427</v>
      </c>
      <c r="C9659" s="1" t="str">
        <f t="shared" si="151"/>
        <v>21231</v>
      </c>
      <c r="D9659" t="s">
        <v>324</v>
      </c>
      <c r="E9659" t="s">
        <v>325</v>
      </c>
      <c r="F9659" t="s">
        <v>326</v>
      </c>
      <c r="I9659" s="2" t="s">
        <v>43</v>
      </c>
      <c r="J9659" s="2" t="str">
        <f>_xlfn.XLOOKUP(Table1_1[[#This Row],[Analyte]],[1]analyte_order!$B:$B,[1]analyte_order!$C:$C)</f>
        <v>812-70-4</v>
      </c>
      <c r="K9659" s="2">
        <f>_xlfn.XLOOKUP(Table1_1[[#This Row],[CAS_rn]],[1]analyte_order!$C:$C,[1]analyte_order!$E:$E)</f>
        <v>40</v>
      </c>
      <c r="L9659" s="3">
        <v>6.44</v>
      </c>
    </row>
    <row r="9660" spans="1:12" x14ac:dyDescent="0.3">
      <c r="A9660" s="2" t="s">
        <v>382</v>
      </c>
      <c r="B9660" s="1">
        <f>_xlfn.XLOOKUP(Table1_1[[#This Row],[SampleID]],'[2]Prey Items'!$B$2:$B$78,'[2]Prey Items'!$F$2:$F$78)</f>
        <v>44427</v>
      </c>
      <c r="C9660" s="1" t="str">
        <f t="shared" si="151"/>
        <v>21231</v>
      </c>
      <c r="D9660" t="s">
        <v>324</v>
      </c>
      <c r="E9660" t="s">
        <v>325</v>
      </c>
      <c r="F9660" t="s">
        <v>326</v>
      </c>
      <c r="I9660" s="2" t="s">
        <v>44</v>
      </c>
      <c r="J9660" s="2" t="str">
        <f>_xlfn.XLOOKUP(Table1_1[[#This Row],[Analyte]],[1]analyte_order!$B:$B,[1]analyte_order!$C:$C)</f>
        <v>53826-12-3</v>
      </c>
      <c r="K9660" s="2">
        <f>_xlfn.XLOOKUP(Table1_1[[#This Row],[CAS_rn]],[1]analyte_order!$C:$C,[1]analyte_order!$E:$E)</f>
        <v>41</v>
      </c>
      <c r="L9660" s="3">
        <v>0.10100000000000001</v>
      </c>
    </row>
    <row r="9661" spans="1:12" x14ac:dyDescent="0.3">
      <c r="A9661" s="2" t="s">
        <v>382</v>
      </c>
      <c r="B9661" s="1">
        <f>_xlfn.XLOOKUP(Table1_1[[#This Row],[SampleID]],'[2]Prey Items'!$B$2:$B$78,'[2]Prey Items'!$F$2:$F$78)</f>
        <v>44427</v>
      </c>
      <c r="C9661" s="1" t="str">
        <f t="shared" si="151"/>
        <v>21231</v>
      </c>
      <c r="D9661" t="s">
        <v>324</v>
      </c>
      <c r="E9661" t="s">
        <v>325</v>
      </c>
      <c r="F9661" t="s">
        <v>326</v>
      </c>
      <c r="I9661" s="2" t="s">
        <v>45</v>
      </c>
      <c r="J9661" s="2" t="str">
        <f>_xlfn.XLOOKUP(Table1_1[[#This Row],[Analyte]],[1]analyte_order!$B:$B,[1]analyte_order!$C:$C)</f>
        <v>27854-31-5</v>
      </c>
      <c r="K9661" s="2">
        <f>_xlfn.XLOOKUP(Table1_1[[#This Row],[CAS_rn]],[1]analyte_order!$C:$C,[1]analyte_order!$E:$E)</f>
        <v>42</v>
      </c>
      <c r="L9661" s="3">
        <v>0.10100000000000001</v>
      </c>
    </row>
    <row r="9662" spans="1:12" x14ac:dyDescent="0.3">
      <c r="A9662" s="2" t="s">
        <v>382</v>
      </c>
      <c r="B9662" s="1">
        <f>_xlfn.XLOOKUP(Table1_1[[#This Row],[SampleID]],'[2]Prey Items'!$B$2:$B$78,'[2]Prey Items'!$F$2:$F$78)</f>
        <v>44427</v>
      </c>
      <c r="C9662" s="1" t="str">
        <f t="shared" si="151"/>
        <v>21231</v>
      </c>
      <c r="D9662" t="s">
        <v>324</v>
      </c>
      <c r="E9662" t="s">
        <v>325</v>
      </c>
      <c r="F9662" t="s">
        <v>326</v>
      </c>
      <c r="I9662" s="2" t="s">
        <v>46</v>
      </c>
      <c r="J9662" s="2" t="str">
        <f>_xlfn.XLOOKUP(Table1_1[[#This Row],[Analyte]],[1]analyte_order!$B:$B,[1]analyte_order!$C:$C)</f>
        <v>53826-13-4</v>
      </c>
      <c r="K9662" s="2">
        <f>_xlfn.XLOOKUP(Table1_1[[#This Row],[CAS_rn]],[1]analyte_order!$C:$C,[1]analyte_order!$E:$E)</f>
        <v>43</v>
      </c>
      <c r="L9662" s="3">
        <v>0.10100000000000001</v>
      </c>
    </row>
    <row r="9663" spans="1:12" x14ac:dyDescent="0.3">
      <c r="A9663" s="2" t="s">
        <v>382</v>
      </c>
      <c r="B9663" s="1">
        <f>_xlfn.XLOOKUP(Table1_1[[#This Row],[SampleID]],'[2]Prey Items'!$B$2:$B$78,'[2]Prey Items'!$F$2:$F$78)</f>
        <v>44427</v>
      </c>
      <c r="C9663" s="1" t="str">
        <f t="shared" si="151"/>
        <v>21231</v>
      </c>
      <c r="D9663" t="s">
        <v>324</v>
      </c>
      <c r="E9663" t="s">
        <v>325</v>
      </c>
      <c r="F9663" t="s">
        <v>326</v>
      </c>
      <c r="I9663" s="2" t="s">
        <v>47</v>
      </c>
      <c r="J9663" s="2" t="str">
        <f>_xlfn.XLOOKUP(Table1_1[[#This Row],[Analyte]],[1]analyte_order!$B:$B,[1]analyte_order!$C:$C)</f>
        <v>161094-75-3</v>
      </c>
      <c r="K9663" s="2">
        <f>_xlfn.XLOOKUP(Table1_1[[#This Row],[CAS_rn]],[1]analyte_order!$C:$C,[1]analyte_order!$E:$E)</f>
        <v>44</v>
      </c>
      <c r="L9663" s="3">
        <v>4.0399999999999998E-2</v>
      </c>
    </row>
    <row r="9664" spans="1:12" x14ac:dyDescent="0.3">
      <c r="A9664" s="2" t="s">
        <v>382</v>
      </c>
      <c r="B9664" s="1">
        <f>_xlfn.XLOOKUP(Table1_1[[#This Row],[SampleID]],'[2]Prey Items'!$B$2:$B$78,'[2]Prey Items'!$F$2:$F$78)</f>
        <v>44427</v>
      </c>
      <c r="C9664" s="1" t="str">
        <f t="shared" si="151"/>
        <v>21231</v>
      </c>
      <c r="D9664" t="s">
        <v>324</v>
      </c>
      <c r="E9664" t="s">
        <v>325</v>
      </c>
      <c r="F9664" t="s">
        <v>326</v>
      </c>
      <c r="I9664" s="2" t="s">
        <v>48</v>
      </c>
      <c r="J9664" s="2" t="str">
        <f>_xlfn.XLOOKUP(Table1_1[[#This Row],[Analyte]],[1]analyte_order!$B:$B,[1]analyte_order!$C:$C)</f>
        <v>70887-84-2</v>
      </c>
      <c r="K9664" s="2">
        <f>_xlfn.XLOOKUP(Table1_1[[#This Row],[CAS_rn]],[1]analyte_order!$C:$C,[1]analyte_order!$E:$E)</f>
        <v>45</v>
      </c>
      <c r="L9664" s="3">
        <v>4.0399999999999998E-2</v>
      </c>
    </row>
    <row r="9665" spans="1:12" x14ac:dyDescent="0.3">
      <c r="A9665" s="2" t="s">
        <v>382</v>
      </c>
      <c r="B9665" s="1">
        <f>_xlfn.XLOOKUP(Table1_1[[#This Row],[SampleID]],'[2]Prey Items'!$B$2:$B$78,'[2]Prey Items'!$F$2:$F$78)</f>
        <v>44427</v>
      </c>
      <c r="C9665" s="1" t="str">
        <f t="shared" si="151"/>
        <v>21231</v>
      </c>
      <c r="D9665" t="s">
        <v>324</v>
      </c>
      <c r="E9665" t="s">
        <v>325</v>
      </c>
      <c r="F9665" t="s">
        <v>326</v>
      </c>
      <c r="I9665" s="2" t="s">
        <v>38</v>
      </c>
      <c r="J9665" s="2" t="str">
        <f>_xlfn.XLOOKUP(Table1_1[[#This Row],[Analyte]],[1]analyte_order!$B:$B,[1]analyte_order!$C:$C)</f>
        <v>919005-14-4</v>
      </c>
      <c r="K9665" s="2">
        <f>_xlfn.XLOOKUP(Table1_1[[#This Row],[CAS_rn]],[1]analyte_order!$C:$C,[1]analyte_order!$E:$E)</f>
        <v>35</v>
      </c>
      <c r="L9665" s="3">
        <v>4.0399999999999998E-2</v>
      </c>
    </row>
    <row r="9666" spans="1:12" x14ac:dyDescent="0.3">
      <c r="A9666" s="2" t="s">
        <v>382</v>
      </c>
      <c r="B9666" s="1">
        <f>_xlfn.XLOOKUP(Table1_1[[#This Row],[SampleID]],'[2]Prey Items'!$B$2:$B$78,'[2]Prey Items'!$F$2:$F$78)</f>
        <v>44427</v>
      </c>
      <c r="C9666" s="1" t="str">
        <f t="shared" si="151"/>
        <v>21231</v>
      </c>
      <c r="D9666" t="s">
        <v>324</v>
      </c>
      <c r="E9666" t="s">
        <v>325</v>
      </c>
      <c r="F9666" t="s">
        <v>326</v>
      </c>
      <c r="I9666" s="2" t="s">
        <v>39</v>
      </c>
      <c r="J9666" s="2" t="str">
        <f>_xlfn.XLOOKUP(Table1_1[[#This Row],[Analyte]],[1]analyte_order!$B:$B,[1]analyte_order!$C:$C)</f>
        <v>756426-58-1</v>
      </c>
      <c r="K9666" s="2">
        <f>_xlfn.XLOOKUP(Table1_1[[#This Row],[CAS_rn]],[1]analyte_order!$C:$C,[1]analyte_order!$E:$E)</f>
        <v>36</v>
      </c>
      <c r="L9666" s="3">
        <v>4.0399999999999998E-2</v>
      </c>
    </row>
    <row r="9667" spans="1:12" x14ac:dyDescent="0.3">
      <c r="A9667" s="2" t="s">
        <v>382</v>
      </c>
      <c r="B9667" s="1">
        <f>_xlfn.XLOOKUP(Table1_1[[#This Row],[SampleID]],'[2]Prey Items'!$B$2:$B$78,'[2]Prey Items'!$F$2:$F$78)</f>
        <v>44427</v>
      </c>
      <c r="C9667" s="1" t="str">
        <f t="shared" si="151"/>
        <v>21231</v>
      </c>
      <c r="D9667" t="s">
        <v>324</v>
      </c>
      <c r="E9667" t="s">
        <v>325</v>
      </c>
      <c r="F9667" t="s">
        <v>326</v>
      </c>
      <c r="I9667" s="2" t="s">
        <v>389</v>
      </c>
      <c r="J9667" s="2" t="str">
        <f>_xlfn.XLOOKUP(Table1_1[[#This Row],[Analyte]],[1]analyte_order!$B:$B,[1]analyte_order!$C:$C)</f>
        <v>763051-92-9</v>
      </c>
      <c r="K9667" s="2">
        <f>_xlfn.XLOOKUP(Table1_1[[#This Row],[CAS_rn]],[1]analyte_order!$C:$C,[1]analyte_order!$E:$E)</f>
        <v>37</v>
      </c>
      <c r="L9667" s="3">
        <v>4.0399999999999998E-2</v>
      </c>
    </row>
    <row r="9668" spans="1:12" x14ac:dyDescent="0.3">
      <c r="A9668" s="2" t="s">
        <v>382</v>
      </c>
      <c r="B9668" s="1">
        <f>_xlfn.XLOOKUP(Table1_1[[#This Row],[SampleID]],'[2]Prey Items'!$B$2:$B$78,'[2]Prey Items'!$F$2:$F$78)</f>
        <v>44427</v>
      </c>
      <c r="C9668" s="1" t="str">
        <f t="shared" si="151"/>
        <v>21231</v>
      </c>
      <c r="D9668" t="s">
        <v>324</v>
      </c>
      <c r="E9668" t="s">
        <v>325</v>
      </c>
      <c r="F9668" t="s">
        <v>326</v>
      </c>
      <c r="I9668" s="2" t="s">
        <v>37</v>
      </c>
      <c r="J9668" s="2" t="str">
        <f>_xlfn.XLOOKUP(Table1_1[[#This Row],[Analyte]],[1]analyte_order!$B:$B,[1]analyte_order!$C:$C)</f>
        <v>13252-13-6</v>
      </c>
      <c r="K9668" s="2">
        <f>_xlfn.XLOOKUP(Table1_1[[#This Row],[CAS_rn]],[1]analyte_order!$C:$C,[1]analyte_order!$E:$E)</f>
        <v>34</v>
      </c>
      <c r="L9668" s="3">
        <v>4.0399999999999998E-2</v>
      </c>
    </row>
    <row r="9669" spans="1:12" x14ac:dyDescent="0.3">
      <c r="A9669" s="2" t="s">
        <v>382</v>
      </c>
      <c r="B9669" s="1">
        <f>_xlfn.XLOOKUP(Table1_1[[#This Row],[SampleID]],'[2]Prey Items'!$B$2:$B$78,'[2]Prey Items'!$F$2:$F$78)</f>
        <v>44427</v>
      </c>
      <c r="C9669" s="1" t="str">
        <f t="shared" si="151"/>
        <v>21231</v>
      </c>
      <c r="D9669" t="s">
        <v>324</v>
      </c>
      <c r="E9669" t="s">
        <v>325</v>
      </c>
      <c r="F9669" t="s">
        <v>326</v>
      </c>
      <c r="I9669" s="2" t="s">
        <v>49</v>
      </c>
      <c r="J9669" s="2" t="str">
        <f>_xlfn.XLOOKUP(Table1_1[[#This Row],[Analyte]],[1]analyte_order!$B:$B,[1]analyte_order!$C:$C)</f>
        <v>57677-95-9</v>
      </c>
      <c r="K9669" s="2">
        <f>_xlfn.XLOOKUP(Table1_1[[#This Row],[CAS_rn]],[1]analyte_order!$C:$C,[1]analyte_order!$E:$E)</f>
        <v>46</v>
      </c>
      <c r="L9669" s="3">
        <v>0.10100000000000001</v>
      </c>
    </row>
    <row r="9670" spans="1:12" x14ac:dyDescent="0.3">
      <c r="A9670" s="2" t="s">
        <v>382</v>
      </c>
      <c r="B9670" s="1">
        <f>_xlfn.XLOOKUP(Table1_1[[#This Row],[SampleID]],'[2]Prey Items'!$B$2:$B$78,'[2]Prey Items'!$F$2:$F$78)</f>
        <v>44427</v>
      </c>
      <c r="C9670" s="1" t="str">
        <f t="shared" si="151"/>
        <v>21231</v>
      </c>
      <c r="D9670" t="s">
        <v>324</v>
      </c>
      <c r="E9670" t="s">
        <v>325</v>
      </c>
      <c r="F9670" t="s">
        <v>326</v>
      </c>
      <c r="I9670" s="2" t="s">
        <v>55</v>
      </c>
      <c r="J9670" s="2" t="str">
        <f>_xlfn.XLOOKUP(Table1_1[[#This Row],[Analyte]],[1]analyte_order!$B:$B,[1]analyte_order!$C:$C)</f>
        <v>678-41-1</v>
      </c>
      <c r="K9670" s="2">
        <f>_xlfn.XLOOKUP(Table1_1[[#This Row],[CAS_rn]],[1]analyte_order!$C:$C,[1]analyte_order!$E:$E)</f>
        <v>56</v>
      </c>
      <c r="L9670" s="3">
        <v>8.1000000000000003E-2</v>
      </c>
    </row>
    <row r="9671" spans="1:12" x14ac:dyDescent="0.3">
      <c r="A9671" s="2" t="s">
        <v>382</v>
      </c>
      <c r="B9671" s="1">
        <f>_xlfn.XLOOKUP(Table1_1[[#This Row],[SampleID]],'[2]Prey Items'!$B$2:$B$78,'[2]Prey Items'!$F$2:$F$78)</f>
        <v>44427</v>
      </c>
      <c r="C9671" s="1" t="str">
        <f t="shared" si="151"/>
        <v>21231</v>
      </c>
      <c r="D9671" t="s">
        <v>324</v>
      </c>
      <c r="E9671" t="s">
        <v>325</v>
      </c>
      <c r="F9671" t="s">
        <v>326</v>
      </c>
      <c r="I9671" s="2" t="s">
        <v>56</v>
      </c>
      <c r="J9671" s="2" t="str">
        <f>_xlfn.XLOOKUP(Table1_1[[#This Row],[Analyte]],[1]analyte_order!$B:$B,[1]analyte_order!$C:$C)</f>
        <v>2965-52-8</v>
      </c>
      <c r="K9671" s="2">
        <f>_xlfn.XLOOKUP(Table1_1[[#This Row],[CAS_rn]],[1]analyte_order!$C:$C,[1]analyte_order!$E:$E)</f>
        <v>57</v>
      </c>
      <c r="L9671" s="3">
        <v>8.1000000000000003E-2</v>
      </c>
    </row>
    <row r="9672" spans="1:12" x14ac:dyDescent="0.3">
      <c r="A9672" s="2" t="s">
        <v>383</v>
      </c>
      <c r="B9672" s="1">
        <f>_xlfn.XLOOKUP(Table1_1[[#This Row],[SampleID]],'[2]Prey Items'!$B$2:$B$78,'[2]Prey Items'!$F$2:$F$78)</f>
        <v>44427</v>
      </c>
      <c r="C9672" s="1" t="str">
        <f t="shared" si="151"/>
        <v>21231</v>
      </c>
      <c r="D9672" t="s">
        <v>324</v>
      </c>
      <c r="E9672" t="s">
        <v>325</v>
      </c>
      <c r="F9672" t="s">
        <v>326</v>
      </c>
      <c r="I9672" s="2" t="s">
        <v>7</v>
      </c>
      <c r="J9672" s="2" t="str">
        <f>_xlfn.XLOOKUP(Table1_1[[#This Row],[Analyte]],[1]analyte_order!$B:$B,[1]analyte_order!$C:$C)</f>
        <v>375-22-4</v>
      </c>
      <c r="K9672" s="2">
        <f>_xlfn.XLOOKUP(Table1_1[[#This Row],[CAS_rn]],[1]analyte_order!$C:$C,[1]analyte_order!$E:$E)</f>
        <v>1</v>
      </c>
      <c r="L9672" s="3">
        <v>4.0599999999999997E-2</v>
      </c>
    </row>
    <row r="9673" spans="1:12" x14ac:dyDescent="0.3">
      <c r="A9673" s="2" t="s">
        <v>383</v>
      </c>
      <c r="B9673" s="1">
        <f>_xlfn.XLOOKUP(Table1_1[[#This Row],[SampleID]],'[2]Prey Items'!$B$2:$B$78,'[2]Prey Items'!$F$2:$F$78)</f>
        <v>44427</v>
      </c>
      <c r="C9673" s="1" t="str">
        <f t="shared" si="151"/>
        <v>21231</v>
      </c>
      <c r="D9673" t="s">
        <v>324</v>
      </c>
      <c r="E9673" t="s">
        <v>325</v>
      </c>
      <c r="F9673" t="s">
        <v>326</v>
      </c>
      <c r="I9673" s="2" t="s">
        <v>8</v>
      </c>
      <c r="J9673" s="2" t="str">
        <f>_xlfn.XLOOKUP(Table1_1[[#This Row],[Analyte]],[1]analyte_order!$B:$B,[1]analyte_order!$C:$C)</f>
        <v>2706-90-3</v>
      </c>
      <c r="K9673" s="2">
        <f>_xlfn.XLOOKUP(Table1_1[[#This Row],[CAS_rn]],[1]analyte_order!$C:$C,[1]analyte_order!$E:$E)</f>
        <v>2</v>
      </c>
      <c r="L9673" s="3">
        <v>4.0599999999999997E-2</v>
      </c>
    </row>
    <row r="9674" spans="1:12" x14ac:dyDescent="0.3">
      <c r="A9674" s="2" t="s">
        <v>383</v>
      </c>
      <c r="B9674" s="1">
        <f>_xlfn.XLOOKUP(Table1_1[[#This Row],[SampleID]],'[2]Prey Items'!$B$2:$B$78,'[2]Prey Items'!$F$2:$F$78)</f>
        <v>44427</v>
      </c>
      <c r="C9674" s="1" t="str">
        <f t="shared" si="151"/>
        <v>21231</v>
      </c>
      <c r="D9674" t="s">
        <v>324</v>
      </c>
      <c r="E9674" t="s">
        <v>325</v>
      </c>
      <c r="F9674" t="s">
        <v>326</v>
      </c>
      <c r="I9674" s="2" t="s">
        <v>9</v>
      </c>
      <c r="J9674" s="2" t="str">
        <f>_xlfn.XLOOKUP(Table1_1[[#This Row],[Analyte]],[1]analyte_order!$B:$B,[1]analyte_order!$C:$C)</f>
        <v>307-24-4</v>
      </c>
      <c r="K9674" s="2">
        <f>_xlfn.XLOOKUP(Table1_1[[#This Row],[CAS_rn]],[1]analyte_order!$C:$C,[1]analyte_order!$E:$E)</f>
        <v>3</v>
      </c>
      <c r="L9674" s="3">
        <v>4.0599999999999997E-2</v>
      </c>
    </row>
    <row r="9675" spans="1:12" x14ac:dyDescent="0.3">
      <c r="A9675" s="2" t="s">
        <v>383</v>
      </c>
      <c r="B9675" s="1">
        <f>_xlfn.XLOOKUP(Table1_1[[#This Row],[SampleID]],'[2]Prey Items'!$B$2:$B$78,'[2]Prey Items'!$F$2:$F$78)</f>
        <v>44427</v>
      </c>
      <c r="C9675" s="1" t="str">
        <f t="shared" si="151"/>
        <v>21231</v>
      </c>
      <c r="D9675" t="s">
        <v>324</v>
      </c>
      <c r="E9675" t="s">
        <v>325</v>
      </c>
      <c r="F9675" t="s">
        <v>326</v>
      </c>
      <c r="I9675" s="2" t="s">
        <v>10</v>
      </c>
      <c r="J9675" s="2" t="str">
        <f>_xlfn.XLOOKUP(Table1_1[[#This Row],[Analyte]],[1]analyte_order!$B:$B,[1]analyte_order!$C:$C)</f>
        <v>375-85-9</v>
      </c>
      <c r="K9675" s="2">
        <f>_xlfn.XLOOKUP(Table1_1[[#This Row],[CAS_rn]],[1]analyte_order!$C:$C,[1]analyte_order!$E:$E)</f>
        <v>4</v>
      </c>
      <c r="L9675" s="3">
        <v>8.1000000000000003E-2</v>
      </c>
    </row>
    <row r="9676" spans="1:12" x14ac:dyDescent="0.3">
      <c r="A9676" s="2" t="s">
        <v>383</v>
      </c>
      <c r="B9676" s="1">
        <f>_xlfn.XLOOKUP(Table1_1[[#This Row],[SampleID]],'[2]Prey Items'!$B$2:$B$78,'[2]Prey Items'!$F$2:$F$78)</f>
        <v>44427</v>
      </c>
      <c r="C9676" s="1" t="str">
        <f t="shared" ref="C9676:C9739" si="152">TEXT(B9676,"yy")&amp;TEXT((B9676-DATEVALUE("1/1/"&amp;TEXT(B9676,"yy"))+1),"000")</f>
        <v>21231</v>
      </c>
      <c r="D9676" t="s">
        <v>324</v>
      </c>
      <c r="E9676" t="s">
        <v>325</v>
      </c>
      <c r="F9676" t="s">
        <v>326</v>
      </c>
      <c r="I9676" s="2" t="s">
        <v>11</v>
      </c>
      <c r="J9676" s="2" t="str">
        <f>_xlfn.XLOOKUP(Table1_1[[#This Row],[Analyte]],[1]analyte_order!$B:$B,[1]analyte_order!$C:$C)</f>
        <v>335-67-1</v>
      </c>
      <c r="K9676" s="2">
        <f>_xlfn.XLOOKUP(Table1_1[[#This Row],[CAS_rn]],[1]analyte_order!$C:$C,[1]analyte_order!$E:$E)</f>
        <v>5</v>
      </c>
      <c r="L9676" s="3">
        <v>8.1000000000000003E-2</v>
      </c>
    </row>
    <row r="9677" spans="1:12" x14ac:dyDescent="0.3">
      <c r="A9677" s="2" t="s">
        <v>383</v>
      </c>
      <c r="B9677" s="1">
        <f>_xlfn.XLOOKUP(Table1_1[[#This Row],[SampleID]],'[2]Prey Items'!$B$2:$B$78,'[2]Prey Items'!$F$2:$F$78)</f>
        <v>44427</v>
      </c>
      <c r="C9677" s="1" t="str">
        <f t="shared" si="152"/>
        <v>21231</v>
      </c>
      <c r="D9677" t="s">
        <v>324</v>
      </c>
      <c r="E9677" t="s">
        <v>325</v>
      </c>
      <c r="F9677" t="s">
        <v>326</v>
      </c>
      <c r="I9677" s="2" t="s">
        <v>12</v>
      </c>
      <c r="J9677" s="2" t="str">
        <f>_xlfn.XLOOKUP(Table1_1[[#This Row],[Analyte]],[1]analyte_order!$B:$B,[1]analyte_order!$C:$C)</f>
        <v>375-95-1</v>
      </c>
      <c r="K9677" s="2">
        <f>_xlfn.XLOOKUP(Table1_1[[#This Row],[CAS_rn]],[1]analyte_order!$C:$C,[1]analyte_order!$E:$E)</f>
        <v>6</v>
      </c>
      <c r="L9677" s="3">
        <v>0.36799999999999999</v>
      </c>
    </row>
    <row r="9678" spans="1:12" x14ac:dyDescent="0.3">
      <c r="A9678" s="2" t="s">
        <v>383</v>
      </c>
      <c r="B9678" s="1">
        <f>_xlfn.XLOOKUP(Table1_1[[#This Row],[SampleID]],'[2]Prey Items'!$B$2:$B$78,'[2]Prey Items'!$F$2:$F$78)</f>
        <v>44427</v>
      </c>
      <c r="C9678" s="1" t="str">
        <f t="shared" si="152"/>
        <v>21231</v>
      </c>
      <c r="D9678" t="s">
        <v>324</v>
      </c>
      <c r="E9678" t="s">
        <v>325</v>
      </c>
      <c r="F9678" t="s">
        <v>326</v>
      </c>
      <c r="I9678" s="2" t="s">
        <v>19</v>
      </c>
      <c r="J9678" s="2" t="str">
        <f>_xlfn.XLOOKUP(Table1_1[[#This Row],[Analyte]],[1]analyte_order!$B:$B,[1]analyte_order!$C:$C)</f>
        <v>335-76-2</v>
      </c>
      <c r="K9678" s="2">
        <f>_xlfn.XLOOKUP(Table1_1[[#This Row],[CAS_rn]],[1]analyte_order!$C:$C,[1]analyte_order!$E:$E)</f>
        <v>7</v>
      </c>
      <c r="L9678" s="3">
        <v>4.1399999999999997</v>
      </c>
    </row>
    <row r="9679" spans="1:12" x14ac:dyDescent="0.3">
      <c r="A9679" s="2" t="s">
        <v>383</v>
      </c>
      <c r="B9679" s="1">
        <f>_xlfn.XLOOKUP(Table1_1[[#This Row],[SampleID]],'[2]Prey Items'!$B$2:$B$78,'[2]Prey Items'!$F$2:$F$78)</f>
        <v>44427</v>
      </c>
      <c r="C9679" s="1" t="str">
        <f t="shared" si="152"/>
        <v>21231</v>
      </c>
      <c r="D9679" t="s">
        <v>324</v>
      </c>
      <c r="E9679" t="s">
        <v>325</v>
      </c>
      <c r="F9679" t="s">
        <v>326</v>
      </c>
      <c r="I9679" s="2" t="s">
        <v>20</v>
      </c>
      <c r="J9679" s="2" t="str">
        <f>_xlfn.XLOOKUP(Table1_1[[#This Row],[Analyte]],[1]analyte_order!$B:$B,[1]analyte_order!$C:$C)</f>
        <v>2058-94-8</v>
      </c>
      <c r="K9679" s="2">
        <f>_xlfn.XLOOKUP(Table1_1[[#This Row],[CAS_rn]],[1]analyte_order!$C:$C,[1]analyte_order!$E:$E)</f>
        <v>8</v>
      </c>
      <c r="L9679" s="3">
        <v>8.7100000000000009</v>
      </c>
    </row>
    <row r="9680" spans="1:12" x14ac:dyDescent="0.3">
      <c r="A9680" s="2" t="s">
        <v>383</v>
      </c>
      <c r="B9680" s="1">
        <f>_xlfn.XLOOKUP(Table1_1[[#This Row],[SampleID]],'[2]Prey Items'!$B$2:$B$78,'[2]Prey Items'!$F$2:$F$78)</f>
        <v>44427</v>
      </c>
      <c r="C9680" s="1" t="str">
        <f t="shared" si="152"/>
        <v>21231</v>
      </c>
      <c r="D9680" t="s">
        <v>324</v>
      </c>
      <c r="E9680" t="s">
        <v>325</v>
      </c>
      <c r="F9680" t="s">
        <v>326</v>
      </c>
      <c r="I9680" s="2" t="s">
        <v>21</v>
      </c>
      <c r="J9680" s="2" t="str">
        <f>_xlfn.XLOOKUP(Table1_1[[#This Row],[Analyte]],[1]analyte_order!$B:$B,[1]analyte_order!$C:$C)</f>
        <v>307-55-1</v>
      </c>
      <c r="K9680" s="2">
        <f>_xlfn.XLOOKUP(Table1_1[[#This Row],[CAS_rn]],[1]analyte_order!$C:$C,[1]analyte_order!$E:$E)</f>
        <v>9</v>
      </c>
      <c r="L9680" s="3">
        <v>12.8</v>
      </c>
    </row>
    <row r="9681" spans="1:12" x14ac:dyDescent="0.3">
      <c r="A9681" s="2" t="s">
        <v>383</v>
      </c>
      <c r="B9681" s="1">
        <f>_xlfn.XLOOKUP(Table1_1[[#This Row],[SampleID]],'[2]Prey Items'!$B$2:$B$78,'[2]Prey Items'!$F$2:$F$78)</f>
        <v>44427</v>
      </c>
      <c r="C9681" s="1" t="str">
        <f t="shared" si="152"/>
        <v>21231</v>
      </c>
      <c r="D9681" t="s">
        <v>324</v>
      </c>
      <c r="E9681" t="s">
        <v>325</v>
      </c>
      <c r="F9681" t="s">
        <v>326</v>
      </c>
      <c r="I9681" s="2" t="s">
        <v>22</v>
      </c>
      <c r="J9681" s="2" t="str">
        <f>_xlfn.XLOOKUP(Table1_1[[#This Row],[Analyte]],[1]analyte_order!$B:$B,[1]analyte_order!$C:$C)</f>
        <v>72629-94-8</v>
      </c>
      <c r="K9681" s="2">
        <f>_xlfn.XLOOKUP(Table1_1[[#This Row],[CAS_rn]],[1]analyte_order!$C:$C,[1]analyte_order!$E:$E)</f>
        <v>10</v>
      </c>
      <c r="L9681" s="3">
        <v>6.74</v>
      </c>
    </row>
    <row r="9682" spans="1:12" x14ac:dyDescent="0.3">
      <c r="A9682" s="2" t="s">
        <v>383</v>
      </c>
      <c r="B9682" s="1">
        <f>_xlfn.XLOOKUP(Table1_1[[#This Row],[SampleID]],'[2]Prey Items'!$B$2:$B$78,'[2]Prey Items'!$F$2:$F$78)</f>
        <v>44427</v>
      </c>
      <c r="C9682" s="1" t="str">
        <f t="shared" si="152"/>
        <v>21231</v>
      </c>
      <c r="D9682" t="s">
        <v>324</v>
      </c>
      <c r="E9682" t="s">
        <v>325</v>
      </c>
      <c r="F9682" t="s">
        <v>326</v>
      </c>
      <c r="I9682" s="2" t="s">
        <v>23</v>
      </c>
      <c r="J9682" s="2" t="str">
        <f>_xlfn.XLOOKUP(Table1_1[[#This Row],[Analyte]],[1]analyte_order!$B:$B,[1]analyte_order!$C:$C)</f>
        <v>376-06-7</v>
      </c>
      <c r="K9682" s="2">
        <f>_xlfn.XLOOKUP(Table1_1[[#This Row],[CAS_rn]],[1]analyte_order!$C:$C,[1]analyte_order!$E:$E)</f>
        <v>11</v>
      </c>
      <c r="L9682" s="3">
        <v>6.39</v>
      </c>
    </row>
    <row r="9683" spans="1:12" x14ac:dyDescent="0.3">
      <c r="A9683" s="2" t="s">
        <v>383</v>
      </c>
      <c r="B9683" s="1">
        <f>_xlfn.XLOOKUP(Table1_1[[#This Row],[SampleID]],'[2]Prey Items'!$B$2:$B$78,'[2]Prey Items'!$F$2:$F$78)</f>
        <v>44427</v>
      </c>
      <c r="C9683" s="1" t="str">
        <f t="shared" si="152"/>
        <v>21231</v>
      </c>
      <c r="D9683" t="s">
        <v>324</v>
      </c>
      <c r="E9683" t="s">
        <v>325</v>
      </c>
      <c r="F9683" t="s">
        <v>326</v>
      </c>
      <c r="I9683" s="2" t="s">
        <v>24</v>
      </c>
      <c r="J9683" s="2" t="str">
        <f>_xlfn.XLOOKUP(Table1_1[[#This Row],[Analyte]],[1]analyte_order!$B:$B,[1]analyte_order!$C:$C)</f>
        <v>67905-19-5</v>
      </c>
      <c r="K9683" s="2">
        <f>_xlfn.XLOOKUP(Table1_1[[#This Row],[CAS_rn]],[1]analyte_order!$C:$C,[1]analyte_order!$E:$E)</f>
        <v>12</v>
      </c>
      <c r="L9683" s="3">
        <v>8.1000000000000003E-2</v>
      </c>
    </row>
    <row r="9684" spans="1:12" x14ac:dyDescent="0.3">
      <c r="A9684" s="2" t="s">
        <v>383</v>
      </c>
      <c r="B9684" s="1">
        <f>_xlfn.XLOOKUP(Table1_1[[#This Row],[SampleID]],'[2]Prey Items'!$B$2:$B$78,'[2]Prey Items'!$F$2:$F$78)</f>
        <v>44427</v>
      </c>
      <c r="C9684" s="1" t="str">
        <f t="shared" si="152"/>
        <v>21231</v>
      </c>
      <c r="D9684" t="s">
        <v>324</v>
      </c>
      <c r="E9684" t="s">
        <v>325</v>
      </c>
      <c r="F9684" t="s">
        <v>326</v>
      </c>
      <c r="I9684" s="2" t="s">
        <v>52</v>
      </c>
      <c r="J9684" s="2" t="str">
        <f>_xlfn.XLOOKUP(Table1_1[[#This Row],[Analyte]],[1]analyte_order!$B:$B,[1]analyte_order!$C:$C)</f>
        <v>423-41-6</v>
      </c>
      <c r="K9684" s="2">
        <f>_xlfn.XLOOKUP(Table1_1[[#This Row],[CAS_rn]],[1]analyte_order!$C:$C,[1]analyte_order!$E:$E)</f>
        <v>53</v>
      </c>
      <c r="L9684" s="3">
        <v>0.10150000000000001</v>
      </c>
    </row>
    <row r="9685" spans="1:12" x14ac:dyDescent="0.3">
      <c r="A9685" s="2" t="s">
        <v>383</v>
      </c>
      <c r="B9685" s="1">
        <f>_xlfn.XLOOKUP(Table1_1[[#This Row],[SampleID]],'[2]Prey Items'!$B$2:$B$78,'[2]Prey Items'!$F$2:$F$78)</f>
        <v>44427</v>
      </c>
      <c r="C9685" s="1" t="str">
        <f t="shared" si="152"/>
        <v>21231</v>
      </c>
      <c r="D9685" t="s">
        <v>324</v>
      </c>
      <c r="E9685" t="s">
        <v>325</v>
      </c>
      <c r="F9685" t="s">
        <v>326</v>
      </c>
      <c r="I9685" s="2" t="s">
        <v>13</v>
      </c>
      <c r="J9685" s="2" t="str">
        <f>_xlfn.XLOOKUP(Table1_1[[#This Row],[Analyte]],[1]analyte_order!$B:$B,[1]analyte_order!$C:$C)</f>
        <v>375-73-5</v>
      </c>
      <c r="K9685" s="2">
        <f>_xlfn.XLOOKUP(Table1_1[[#This Row],[CAS_rn]],[1]analyte_order!$C:$C,[1]analyte_order!$E:$E)</f>
        <v>14</v>
      </c>
      <c r="L9685" s="3">
        <v>4.0599999999999997E-2</v>
      </c>
    </row>
    <row r="9686" spans="1:12" x14ac:dyDescent="0.3">
      <c r="A9686" s="2" t="s">
        <v>383</v>
      </c>
      <c r="B9686" s="1">
        <f>_xlfn.XLOOKUP(Table1_1[[#This Row],[SampleID]],'[2]Prey Items'!$B$2:$B$78,'[2]Prey Items'!$F$2:$F$78)</f>
        <v>44427</v>
      </c>
      <c r="C9686" s="1" t="str">
        <f t="shared" si="152"/>
        <v>21231</v>
      </c>
      <c r="D9686" t="s">
        <v>324</v>
      </c>
      <c r="E9686" t="s">
        <v>325</v>
      </c>
      <c r="F9686" t="s">
        <v>326</v>
      </c>
      <c r="I9686" s="2" t="s">
        <v>14</v>
      </c>
      <c r="J9686" s="2" t="str">
        <f>_xlfn.XLOOKUP(Table1_1[[#This Row],[Analyte]],[1]analyte_order!$B:$B,[1]analyte_order!$C:$C)</f>
        <v>2706-91-4</v>
      </c>
      <c r="K9686" s="2">
        <f>_xlfn.XLOOKUP(Table1_1[[#This Row],[CAS_rn]],[1]analyte_order!$C:$C,[1]analyte_order!$E:$E)</f>
        <v>15</v>
      </c>
      <c r="L9686" s="3">
        <v>0.20300000000000001</v>
      </c>
    </row>
    <row r="9687" spans="1:12" x14ac:dyDescent="0.3">
      <c r="A9687" s="2" t="s">
        <v>383</v>
      </c>
      <c r="B9687" s="1">
        <f>_xlfn.XLOOKUP(Table1_1[[#This Row],[SampleID]],'[2]Prey Items'!$B$2:$B$78,'[2]Prey Items'!$F$2:$F$78)</f>
        <v>44427</v>
      </c>
      <c r="C9687" s="1" t="str">
        <f t="shared" si="152"/>
        <v>21231</v>
      </c>
      <c r="D9687" t="s">
        <v>324</v>
      </c>
      <c r="E9687" t="s">
        <v>325</v>
      </c>
      <c r="F9687" t="s">
        <v>326</v>
      </c>
      <c r="I9687" s="2" t="s">
        <v>15</v>
      </c>
      <c r="J9687" s="2" t="str">
        <f>_xlfn.XLOOKUP(Table1_1[[#This Row],[Analyte]],[1]analyte_order!$B:$B,[1]analyte_order!$C:$C)</f>
        <v>355-46-4</v>
      </c>
      <c r="K9687" s="2">
        <f>_xlfn.XLOOKUP(Table1_1[[#This Row],[CAS_rn]],[1]analyte_order!$C:$C,[1]analyte_order!$E:$E)</f>
        <v>16</v>
      </c>
      <c r="L9687" s="3">
        <v>10.9</v>
      </c>
    </row>
    <row r="9688" spans="1:12" x14ac:dyDescent="0.3">
      <c r="A9688" s="2" t="s">
        <v>383</v>
      </c>
      <c r="B9688" s="1">
        <f>_xlfn.XLOOKUP(Table1_1[[#This Row],[SampleID]],'[2]Prey Items'!$B$2:$B$78,'[2]Prey Items'!$F$2:$F$78)</f>
        <v>44427</v>
      </c>
      <c r="C9688" s="1" t="str">
        <f t="shared" si="152"/>
        <v>21231</v>
      </c>
      <c r="D9688" t="s">
        <v>324</v>
      </c>
      <c r="E9688" t="s">
        <v>325</v>
      </c>
      <c r="F9688" t="s">
        <v>326</v>
      </c>
      <c r="I9688" s="2" t="s">
        <v>16</v>
      </c>
      <c r="J9688" s="2" t="str">
        <f>_xlfn.XLOOKUP(Table1_1[[#This Row],[Analyte]],[1]analyte_order!$B:$B,[1]analyte_order!$C:$C)</f>
        <v>375-92-8</v>
      </c>
      <c r="K9688" s="2">
        <f>_xlfn.XLOOKUP(Table1_1[[#This Row],[CAS_rn]],[1]analyte_order!$C:$C,[1]analyte_order!$E:$E)</f>
        <v>17</v>
      </c>
      <c r="L9688" s="3">
        <v>2.9</v>
      </c>
    </row>
    <row r="9689" spans="1:12" x14ac:dyDescent="0.3">
      <c r="A9689" s="2" t="s">
        <v>383</v>
      </c>
      <c r="B9689" s="1">
        <f>_xlfn.XLOOKUP(Table1_1[[#This Row],[SampleID]],'[2]Prey Items'!$B$2:$B$78,'[2]Prey Items'!$F$2:$F$78)</f>
        <v>44427</v>
      </c>
      <c r="C9689" s="1" t="str">
        <f t="shared" si="152"/>
        <v>21231</v>
      </c>
      <c r="D9689" t="s">
        <v>324</v>
      </c>
      <c r="E9689" t="s">
        <v>325</v>
      </c>
      <c r="F9689" t="s">
        <v>326</v>
      </c>
      <c r="I9689" s="2" t="s">
        <v>17</v>
      </c>
      <c r="J9689" s="2" t="str">
        <f>_xlfn.XLOOKUP(Table1_1[[#This Row],[Analyte]],[1]analyte_order!$B:$B,[1]analyte_order!$C:$C)</f>
        <v>1763-23-1</v>
      </c>
      <c r="K9689" s="2">
        <f>_xlfn.XLOOKUP(Table1_1[[#This Row],[CAS_rn]],[1]analyte_order!$C:$C,[1]analyte_order!$E:$E)</f>
        <v>18</v>
      </c>
      <c r="L9689" s="3">
        <v>1230</v>
      </c>
    </row>
    <row r="9690" spans="1:12" x14ac:dyDescent="0.3">
      <c r="A9690" s="2" t="s">
        <v>383</v>
      </c>
      <c r="B9690" s="1">
        <f>_xlfn.XLOOKUP(Table1_1[[#This Row],[SampleID]],'[2]Prey Items'!$B$2:$B$78,'[2]Prey Items'!$F$2:$F$78)</f>
        <v>44427</v>
      </c>
      <c r="C9690" s="1" t="str">
        <f t="shared" si="152"/>
        <v>21231</v>
      </c>
      <c r="D9690" t="s">
        <v>324</v>
      </c>
      <c r="E9690" t="s">
        <v>325</v>
      </c>
      <c r="F9690" t="s">
        <v>326</v>
      </c>
      <c r="I9690" s="2" t="s">
        <v>25</v>
      </c>
      <c r="J9690" s="2" t="str">
        <f>_xlfn.XLOOKUP(Table1_1[[#This Row],[Analyte]],[1]analyte_order!$B:$B,[1]analyte_order!$C:$C)</f>
        <v>68259-12-1</v>
      </c>
      <c r="K9690" s="2">
        <f>_xlfn.XLOOKUP(Table1_1[[#This Row],[CAS_rn]],[1]analyte_order!$C:$C,[1]analyte_order!$E:$E)</f>
        <v>19</v>
      </c>
      <c r="L9690" s="3">
        <v>10.199999999999999</v>
      </c>
    </row>
    <row r="9691" spans="1:12" x14ac:dyDescent="0.3">
      <c r="A9691" s="2" t="s">
        <v>383</v>
      </c>
      <c r="B9691" s="1">
        <f>_xlfn.XLOOKUP(Table1_1[[#This Row],[SampleID]],'[2]Prey Items'!$B$2:$B$78,'[2]Prey Items'!$F$2:$F$78)</f>
        <v>44427</v>
      </c>
      <c r="C9691" s="1" t="str">
        <f t="shared" si="152"/>
        <v>21231</v>
      </c>
      <c r="D9691" t="s">
        <v>324</v>
      </c>
      <c r="E9691" t="s">
        <v>325</v>
      </c>
      <c r="F9691" t="s">
        <v>326</v>
      </c>
      <c r="I9691" s="2" t="s">
        <v>26</v>
      </c>
      <c r="J9691" s="2" t="str">
        <f>_xlfn.XLOOKUP(Table1_1[[#This Row],[Analyte]],[1]analyte_order!$B:$B,[1]analyte_order!$C:$C)</f>
        <v>335-77-3</v>
      </c>
      <c r="K9691" s="2">
        <f>_xlfn.XLOOKUP(Table1_1[[#This Row],[CAS_rn]],[1]analyte_order!$C:$C,[1]analyte_order!$E:$E)</f>
        <v>20</v>
      </c>
      <c r="L9691" s="3">
        <v>11</v>
      </c>
    </row>
    <row r="9692" spans="1:12" x14ac:dyDescent="0.3">
      <c r="A9692" s="2" t="s">
        <v>383</v>
      </c>
      <c r="B9692" s="1">
        <f>_xlfn.XLOOKUP(Table1_1[[#This Row],[SampleID]],'[2]Prey Items'!$B$2:$B$78,'[2]Prey Items'!$F$2:$F$78)</f>
        <v>44427</v>
      </c>
      <c r="C9692" s="1" t="str">
        <f t="shared" si="152"/>
        <v>21231</v>
      </c>
      <c r="D9692" t="s">
        <v>324</v>
      </c>
      <c r="E9692" t="s">
        <v>325</v>
      </c>
      <c r="F9692" t="s">
        <v>326</v>
      </c>
      <c r="I9692" s="2" t="s">
        <v>27</v>
      </c>
      <c r="J9692" s="2" t="str">
        <f>_xlfn.XLOOKUP(Table1_1[[#This Row],[Analyte]],[1]analyte_order!$B:$B,[1]analyte_order!$C:$C)</f>
        <v>79780-39-5</v>
      </c>
      <c r="K9692" s="2">
        <f>_xlfn.XLOOKUP(Table1_1[[#This Row],[CAS_rn]],[1]analyte_order!$C:$C,[1]analyte_order!$E:$E)</f>
        <v>21</v>
      </c>
      <c r="L9692" s="3">
        <v>3.07</v>
      </c>
    </row>
    <row r="9693" spans="1:12" x14ac:dyDescent="0.3">
      <c r="A9693" s="2" t="s">
        <v>383</v>
      </c>
      <c r="B9693" s="1">
        <f>_xlfn.XLOOKUP(Table1_1[[#This Row],[SampleID]],'[2]Prey Items'!$B$2:$B$78,'[2]Prey Items'!$F$2:$F$78)</f>
        <v>44427</v>
      </c>
      <c r="C9693" s="1" t="str">
        <f t="shared" si="152"/>
        <v>21231</v>
      </c>
      <c r="D9693" t="s">
        <v>324</v>
      </c>
      <c r="E9693" t="s">
        <v>325</v>
      </c>
      <c r="F9693" t="s">
        <v>326</v>
      </c>
      <c r="I9693" s="2" t="s">
        <v>53</v>
      </c>
      <c r="J9693" s="2" t="str">
        <f>_xlfn.XLOOKUP(Table1_1[[#This Row],[Analyte]],[1]analyte_order!$B:$B,[1]analyte_order!$C:$C)</f>
        <v>777011-38-8</v>
      </c>
      <c r="K9693" s="2">
        <f>_xlfn.XLOOKUP(Table1_1[[#This Row],[CAS_rn]],[1]analyte_order!$C:$C,[1]analyte_order!$E:$E)</f>
        <v>54</v>
      </c>
      <c r="L9693" s="3">
        <v>2.37</v>
      </c>
    </row>
    <row r="9694" spans="1:12" x14ac:dyDescent="0.3">
      <c r="A9694" s="2" t="s">
        <v>383</v>
      </c>
      <c r="B9694" s="1">
        <f>_xlfn.XLOOKUP(Table1_1[[#This Row],[SampleID]],'[2]Prey Items'!$B$2:$B$78,'[2]Prey Items'!$F$2:$F$78)</f>
        <v>44427</v>
      </c>
      <c r="C9694" s="1" t="str">
        <f t="shared" si="152"/>
        <v>21231</v>
      </c>
      <c r="D9694" t="s">
        <v>324</v>
      </c>
      <c r="E9694" t="s">
        <v>325</v>
      </c>
      <c r="F9694" t="s">
        <v>326</v>
      </c>
      <c r="I9694" s="2" t="s">
        <v>54</v>
      </c>
      <c r="J9694" s="2" t="str">
        <f>_xlfn.XLOOKUP(Table1_1[[#This Row],[Analyte]],[1]analyte_order!$B:$B,[1]analyte_order!$C:$C)</f>
        <v>646-83-3</v>
      </c>
      <c r="K9694" s="2">
        <f>_xlfn.XLOOKUP(Table1_1[[#This Row],[CAS_rn]],[1]analyte_order!$C:$C,[1]analyte_order!$E:$E)</f>
        <v>55</v>
      </c>
      <c r="L9694" s="3">
        <v>0.20300000000000001</v>
      </c>
    </row>
    <row r="9695" spans="1:12" x14ac:dyDescent="0.3">
      <c r="A9695" s="2" t="s">
        <v>383</v>
      </c>
      <c r="B9695" s="1">
        <f>_xlfn.XLOOKUP(Table1_1[[#This Row],[SampleID]],'[2]Prey Items'!$B$2:$B$78,'[2]Prey Items'!$F$2:$F$78)</f>
        <v>44427</v>
      </c>
      <c r="C9695" s="1" t="str">
        <f t="shared" si="152"/>
        <v>21231</v>
      </c>
      <c r="D9695" t="s">
        <v>324</v>
      </c>
      <c r="E9695" t="s">
        <v>325</v>
      </c>
      <c r="F9695" t="s">
        <v>326</v>
      </c>
      <c r="I9695" s="2" t="s">
        <v>50</v>
      </c>
      <c r="J9695" s="2" t="str">
        <f>_xlfn.XLOOKUP(Table1_1[[#This Row],[Analyte]],[1]analyte_order!$B:$B,[1]analyte_order!$C:$C)</f>
        <v>30334-69-1</v>
      </c>
      <c r="K9695" s="2">
        <f>_xlfn.XLOOKUP(Table1_1[[#This Row],[CAS_rn]],[1]analyte_order!$C:$C,[1]analyte_order!$E:$E)</f>
        <v>51</v>
      </c>
      <c r="L9695" s="3">
        <v>9.2899999999999991</v>
      </c>
    </row>
    <row r="9696" spans="1:12" x14ac:dyDescent="0.3">
      <c r="A9696" s="2" t="s">
        <v>383</v>
      </c>
      <c r="B9696" s="1">
        <f>_xlfn.XLOOKUP(Table1_1[[#This Row],[SampleID]],'[2]Prey Items'!$B$2:$B$78,'[2]Prey Items'!$F$2:$F$78)</f>
        <v>44427</v>
      </c>
      <c r="C9696" s="1" t="str">
        <f t="shared" si="152"/>
        <v>21231</v>
      </c>
      <c r="D9696" t="s">
        <v>324</v>
      </c>
      <c r="E9696" t="s">
        <v>325</v>
      </c>
      <c r="F9696" t="s">
        <v>326</v>
      </c>
      <c r="I9696" s="2" t="s">
        <v>51</v>
      </c>
      <c r="J9696" s="2" t="str">
        <f>_xlfn.XLOOKUP(Table1_1[[#This Row],[Analyte]],[1]analyte_order!$B:$B,[1]analyte_order!$C:$C)</f>
        <v>41997-13-1</v>
      </c>
      <c r="K9696" s="2">
        <f>_xlfn.XLOOKUP(Table1_1[[#This Row],[CAS_rn]],[1]analyte_order!$C:$C,[1]analyte_order!$E:$E)</f>
        <v>52</v>
      </c>
      <c r="L9696" s="3">
        <v>94.9</v>
      </c>
    </row>
    <row r="9697" spans="1:12" x14ac:dyDescent="0.3">
      <c r="A9697" s="2" t="s">
        <v>383</v>
      </c>
      <c r="B9697" s="1">
        <f>_xlfn.XLOOKUP(Table1_1[[#This Row],[SampleID]],'[2]Prey Items'!$B$2:$B$78,'[2]Prey Items'!$F$2:$F$78)</f>
        <v>44427</v>
      </c>
      <c r="C9697" s="1" t="str">
        <f t="shared" si="152"/>
        <v>21231</v>
      </c>
      <c r="D9697" t="s">
        <v>324</v>
      </c>
      <c r="E9697" t="s">
        <v>325</v>
      </c>
      <c r="F9697" t="s">
        <v>326</v>
      </c>
      <c r="I9697" s="2" t="s">
        <v>33</v>
      </c>
      <c r="J9697" s="2" t="str">
        <f>_xlfn.XLOOKUP(Table1_1[[#This Row],[Analyte]],[1]analyte_order!$B:$B,[1]analyte_order!$C:$C)</f>
        <v>754-91-6</v>
      </c>
      <c r="K9697" s="2">
        <f>_xlfn.XLOOKUP(Table1_1[[#This Row],[CAS_rn]],[1]analyte_order!$C:$C,[1]analyte_order!$E:$E)</f>
        <v>28</v>
      </c>
      <c r="L9697" s="3">
        <v>7.46</v>
      </c>
    </row>
    <row r="9698" spans="1:12" x14ac:dyDescent="0.3">
      <c r="A9698" s="2" t="s">
        <v>383</v>
      </c>
      <c r="B9698" s="1">
        <f>_xlfn.XLOOKUP(Table1_1[[#This Row],[SampleID]],'[2]Prey Items'!$B$2:$B$78,'[2]Prey Items'!$F$2:$F$78)</f>
        <v>44427</v>
      </c>
      <c r="C9698" s="1" t="str">
        <f t="shared" si="152"/>
        <v>21231</v>
      </c>
      <c r="D9698" t="s">
        <v>324</v>
      </c>
      <c r="E9698" t="s">
        <v>325</v>
      </c>
      <c r="F9698" t="s">
        <v>326</v>
      </c>
      <c r="I9698" s="2" t="s">
        <v>35</v>
      </c>
      <c r="J9698" s="2" t="str">
        <f>_xlfn.XLOOKUP(Table1_1[[#This Row],[Analyte]],[1]analyte_order!$B:$B,[1]analyte_order!$C:$C)</f>
        <v>31506-32-8</v>
      </c>
      <c r="K9698" s="2">
        <f>_xlfn.XLOOKUP(Table1_1[[#This Row],[CAS_rn]],[1]analyte_order!$C:$C,[1]analyte_order!$E:$E)</f>
        <v>30</v>
      </c>
      <c r="L9698" s="3">
        <v>4.0599999999999997E-2</v>
      </c>
    </row>
    <row r="9699" spans="1:12" x14ac:dyDescent="0.3">
      <c r="A9699" s="2" t="s">
        <v>383</v>
      </c>
      <c r="B9699" s="1">
        <f>_xlfn.XLOOKUP(Table1_1[[#This Row],[SampleID]],'[2]Prey Items'!$B$2:$B$78,'[2]Prey Items'!$F$2:$F$78)</f>
        <v>44427</v>
      </c>
      <c r="C9699" s="1" t="str">
        <f t="shared" si="152"/>
        <v>21231</v>
      </c>
      <c r="D9699" t="s">
        <v>324</v>
      </c>
      <c r="E9699" t="s">
        <v>325</v>
      </c>
      <c r="F9699" t="s">
        <v>326</v>
      </c>
      <c r="I9699" s="2" t="s">
        <v>36</v>
      </c>
      <c r="J9699" s="2" t="str">
        <f>_xlfn.XLOOKUP(Table1_1[[#This Row],[Analyte]],[1]analyte_order!$B:$B,[1]analyte_order!$C:$C)</f>
        <v>4151-50-2</v>
      </c>
      <c r="K9699" s="2">
        <f>_xlfn.XLOOKUP(Table1_1[[#This Row],[CAS_rn]],[1]analyte_order!$C:$C,[1]analyte_order!$E:$E)</f>
        <v>31</v>
      </c>
      <c r="L9699" s="3">
        <v>4.0599999999999997E-2</v>
      </c>
    </row>
    <row r="9700" spans="1:12" x14ac:dyDescent="0.3">
      <c r="A9700" s="2" t="s">
        <v>383</v>
      </c>
      <c r="B9700" s="1">
        <f>_xlfn.XLOOKUP(Table1_1[[#This Row],[SampleID]],'[2]Prey Items'!$B$2:$B$78,'[2]Prey Items'!$F$2:$F$78)</f>
        <v>44427</v>
      </c>
      <c r="C9700" s="1" t="str">
        <f t="shared" si="152"/>
        <v>21231</v>
      </c>
      <c r="D9700" t="s">
        <v>324</v>
      </c>
      <c r="E9700" t="s">
        <v>325</v>
      </c>
      <c r="F9700" t="s">
        <v>326</v>
      </c>
      <c r="I9700" s="2" t="s">
        <v>34</v>
      </c>
      <c r="J9700" s="2" t="str">
        <f>_xlfn.XLOOKUP(Table1_1[[#This Row],[Analyte]],[1]analyte_order!$B:$B,[1]analyte_order!$C:$C)</f>
        <v>2806-24-8</v>
      </c>
      <c r="K9700" s="2">
        <f>_xlfn.XLOOKUP(Table1_1[[#This Row],[CAS_rn]],[1]analyte_order!$C:$C,[1]analyte_order!$E:$E)</f>
        <v>29</v>
      </c>
      <c r="L9700" s="3">
        <v>4.0599999999999997E-2</v>
      </c>
    </row>
    <row r="9701" spans="1:12" x14ac:dyDescent="0.3">
      <c r="A9701" s="2" t="s">
        <v>383</v>
      </c>
      <c r="B9701" s="1">
        <f>_xlfn.XLOOKUP(Table1_1[[#This Row],[SampleID]],'[2]Prey Items'!$B$2:$B$78,'[2]Prey Items'!$F$2:$F$78)</f>
        <v>44427</v>
      </c>
      <c r="C9701" s="1" t="str">
        <f t="shared" si="152"/>
        <v>21231</v>
      </c>
      <c r="D9701" t="s">
        <v>324</v>
      </c>
      <c r="E9701" t="s">
        <v>325</v>
      </c>
      <c r="F9701" t="s">
        <v>326</v>
      </c>
      <c r="I9701" s="2" t="s">
        <v>31</v>
      </c>
      <c r="J9701" s="2" t="str">
        <f>_xlfn.XLOOKUP(Table1_1[[#This Row],[Analyte]],[1]analyte_order!$B:$B,[1]analyte_order!$C:$C)</f>
        <v>2355-31-9</v>
      </c>
      <c r="K9701" s="2">
        <f>_xlfn.XLOOKUP(Table1_1[[#This Row],[CAS_rn]],[1]analyte_order!$C:$C,[1]analyte_order!$E:$E)</f>
        <v>26</v>
      </c>
      <c r="L9701" s="3">
        <v>4.0599999999999997E-2</v>
      </c>
    </row>
    <row r="9702" spans="1:12" x14ac:dyDescent="0.3">
      <c r="A9702" s="2" t="s">
        <v>383</v>
      </c>
      <c r="B9702" s="1">
        <f>_xlfn.XLOOKUP(Table1_1[[#This Row],[SampleID]],'[2]Prey Items'!$B$2:$B$78,'[2]Prey Items'!$F$2:$F$78)</f>
        <v>44427</v>
      </c>
      <c r="C9702" s="1" t="str">
        <f t="shared" si="152"/>
        <v>21231</v>
      </c>
      <c r="D9702" t="s">
        <v>324</v>
      </c>
      <c r="E9702" t="s">
        <v>325</v>
      </c>
      <c r="F9702" t="s">
        <v>326</v>
      </c>
      <c r="I9702" s="2" t="s">
        <v>32</v>
      </c>
      <c r="J9702" s="2" t="str">
        <f>_xlfn.XLOOKUP(Table1_1[[#This Row],[Analyte]],[1]analyte_order!$B:$B,[1]analyte_order!$C:$C)</f>
        <v>2991-50-6</v>
      </c>
      <c r="K9702" s="2">
        <f>_xlfn.XLOOKUP(Table1_1[[#This Row],[CAS_rn]],[1]analyte_order!$C:$C,[1]analyte_order!$E:$E)</f>
        <v>27</v>
      </c>
      <c r="L9702" s="3">
        <v>4.0599999999999997E-2</v>
      </c>
    </row>
    <row r="9703" spans="1:12" x14ac:dyDescent="0.3">
      <c r="A9703" s="2" t="s">
        <v>383</v>
      </c>
      <c r="B9703" s="1">
        <f>_xlfn.XLOOKUP(Table1_1[[#This Row],[SampleID]],'[2]Prey Items'!$B$2:$B$78,'[2]Prey Items'!$F$2:$F$78)</f>
        <v>44427</v>
      </c>
      <c r="C9703" s="1" t="str">
        <f t="shared" si="152"/>
        <v>21231</v>
      </c>
      <c r="D9703" t="s">
        <v>324</v>
      </c>
      <c r="E9703" t="s">
        <v>325</v>
      </c>
      <c r="F9703" t="s">
        <v>326</v>
      </c>
      <c r="I9703" s="2" t="s">
        <v>28</v>
      </c>
      <c r="J9703" s="2" t="str">
        <f>_xlfn.XLOOKUP(Table1_1[[#This Row],[Analyte]],[1]analyte_order!$B:$B,[1]analyte_order!$C:$C)</f>
        <v>757124-72-4</v>
      </c>
      <c r="K9703" s="2">
        <f>_xlfn.XLOOKUP(Table1_1[[#This Row],[CAS_rn]],[1]analyte_order!$C:$C,[1]analyte_order!$E:$E)</f>
        <v>22</v>
      </c>
      <c r="L9703" s="3">
        <v>0.10150000000000001</v>
      </c>
    </row>
    <row r="9704" spans="1:12" x14ac:dyDescent="0.3">
      <c r="A9704" s="2" t="s">
        <v>383</v>
      </c>
      <c r="B9704" s="1">
        <f>_xlfn.XLOOKUP(Table1_1[[#This Row],[SampleID]],'[2]Prey Items'!$B$2:$B$78,'[2]Prey Items'!$F$2:$F$78)</f>
        <v>44427</v>
      </c>
      <c r="C9704" s="1" t="str">
        <f t="shared" si="152"/>
        <v>21231</v>
      </c>
      <c r="D9704" t="s">
        <v>324</v>
      </c>
      <c r="E9704" t="s">
        <v>325</v>
      </c>
      <c r="F9704" t="s">
        <v>326</v>
      </c>
      <c r="I9704" s="2" t="s">
        <v>18</v>
      </c>
      <c r="J9704" s="2" t="str">
        <f>_xlfn.XLOOKUP(Table1_1[[#This Row],[Analyte]],[1]analyte_order!$B:$B,[1]analyte_order!$C:$C)</f>
        <v>27619-97-2</v>
      </c>
      <c r="K9704" s="2">
        <f>_xlfn.XLOOKUP(Table1_1[[#This Row],[CAS_rn]],[1]analyte_order!$C:$C,[1]analyte_order!$E:$E)</f>
        <v>23</v>
      </c>
      <c r="L9704" s="3">
        <v>4.0599999999999997E-2</v>
      </c>
    </row>
    <row r="9705" spans="1:12" x14ac:dyDescent="0.3">
      <c r="A9705" s="2" t="s">
        <v>383</v>
      </c>
      <c r="B9705" s="1">
        <f>_xlfn.XLOOKUP(Table1_1[[#This Row],[SampleID]],'[2]Prey Items'!$B$2:$B$78,'[2]Prey Items'!$F$2:$F$78)</f>
        <v>44427</v>
      </c>
      <c r="C9705" s="1" t="str">
        <f t="shared" si="152"/>
        <v>21231</v>
      </c>
      <c r="D9705" t="s">
        <v>324</v>
      </c>
      <c r="E9705" t="s">
        <v>325</v>
      </c>
      <c r="F9705" t="s">
        <v>326</v>
      </c>
      <c r="I9705" s="2" t="s">
        <v>29</v>
      </c>
      <c r="J9705" s="2" t="str">
        <f>_xlfn.XLOOKUP(Table1_1[[#This Row],[Analyte]],[1]analyte_order!$B:$B,[1]analyte_order!$C:$C)</f>
        <v>39108-34-4</v>
      </c>
      <c r="K9705" s="2">
        <f>_xlfn.XLOOKUP(Table1_1[[#This Row],[CAS_rn]],[1]analyte_order!$C:$C,[1]analyte_order!$E:$E)</f>
        <v>24</v>
      </c>
      <c r="L9705" s="3">
        <v>3.18</v>
      </c>
    </row>
    <row r="9706" spans="1:12" x14ac:dyDescent="0.3">
      <c r="A9706" s="2" t="s">
        <v>383</v>
      </c>
      <c r="B9706" s="1">
        <f>_xlfn.XLOOKUP(Table1_1[[#This Row],[SampleID]],'[2]Prey Items'!$B$2:$B$78,'[2]Prey Items'!$F$2:$F$78)</f>
        <v>44427</v>
      </c>
      <c r="C9706" s="1" t="str">
        <f t="shared" si="152"/>
        <v>21231</v>
      </c>
      <c r="D9706" t="s">
        <v>324</v>
      </c>
      <c r="E9706" t="s">
        <v>325</v>
      </c>
      <c r="F9706" t="s">
        <v>326</v>
      </c>
      <c r="I9706" s="2" t="s">
        <v>30</v>
      </c>
      <c r="J9706" s="2" t="str">
        <f>_xlfn.XLOOKUP(Table1_1[[#This Row],[Analyte]],[1]analyte_order!$B:$B,[1]analyte_order!$C:$C)</f>
        <v>120226-60-0</v>
      </c>
      <c r="K9706" s="2">
        <f>_xlfn.XLOOKUP(Table1_1[[#This Row],[CAS_rn]],[1]analyte_order!$C:$C,[1]analyte_order!$E:$E)</f>
        <v>25</v>
      </c>
      <c r="L9706" s="3">
        <v>1.75</v>
      </c>
    </row>
    <row r="9707" spans="1:12" x14ac:dyDescent="0.3">
      <c r="A9707" s="2" t="s">
        <v>383</v>
      </c>
      <c r="B9707" s="1">
        <f>_xlfn.XLOOKUP(Table1_1[[#This Row],[SampleID]],'[2]Prey Items'!$B$2:$B$78,'[2]Prey Items'!$F$2:$F$78)</f>
        <v>44427</v>
      </c>
      <c r="C9707" s="1" t="str">
        <f t="shared" si="152"/>
        <v>21231</v>
      </c>
      <c r="D9707" t="s">
        <v>324</v>
      </c>
      <c r="E9707" t="s">
        <v>325</v>
      </c>
      <c r="F9707" t="s">
        <v>326</v>
      </c>
      <c r="I9707" s="2" t="s">
        <v>41</v>
      </c>
      <c r="J9707" s="2" t="str">
        <f>_xlfn.XLOOKUP(Table1_1[[#This Row],[Analyte]],[1]analyte_order!$B:$B,[1]analyte_order!$C:$C)</f>
        <v>356-02-5</v>
      </c>
      <c r="K9707" s="2">
        <f>_xlfn.XLOOKUP(Table1_1[[#This Row],[CAS_rn]],[1]analyte_order!$C:$C,[1]analyte_order!$E:$E)</f>
        <v>38</v>
      </c>
      <c r="L9707" s="3">
        <v>0.40600000000000003</v>
      </c>
    </row>
    <row r="9708" spans="1:12" x14ac:dyDescent="0.3">
      <c r="A9708" s="2" t="s">
        <v>383</v>
      </c>
      <c r="B9708" s="1">
        <f>_xlfn.XLOOKUP(Table1_1[[#This Row],[SampleID]],'[2]Prey Items'!$B$2:$B$78,'[2]Prey Items'!$F$2:$F$78)</f>
        <v>44427</v>
      </c>
      <c r="C9708" s="1" t="str">
        <f t="shared" si="152"/>
        <v>21231</v>
      </c>
      <c r="D9708" t="s">
        <v>324</v>
      </c>
      <c r="E9708" t="s">
        <v>325</v>
      </c>
      <c r="F9708" t="s">
        <v>326</v>
      </c>
      <c r="I9708" s="2" t="s">
        <v>42</v>
      </c>
      <c r="J9708" s="2" t="str">
        <f>_xlfn.XLOOKUP(Table1_1[[#This Row],[Analyte]],[1]analyte_order!$B:$B,[1]analyte_order!$C:$C)</f>
        <v>914637-49-3</v>
      </c>
      <c r="K9708" s="2">
        <f>_xlfn.XLOOKUP(Table1_1[[#This Row],[CAS_rn]],[1]analyte_order!$C:$C,[1]analyte_order!$E:$E)</f>
        <v>39</v>
      </c>
      <c r="L9708" s="3">
        <v>1.47</v>
      </c>
    </row>
    <row r="9709" spans="1:12" x14ac:dyDescent="0.3">
      <c r="A9709" s="2" t="s">
        <v>383</v>
      </c>
      <c r="B9709" s="1">
        <f>_xlfn.XLOOKUP(Table1_1[[#This Row],[SampleID]],'[2]Prey Items'!$B$2:$B$78,'[2]Prey Items'!$F$2:$F$78)</f>
        <v>44427</v>
      </c>
      <c r="C9709" s="1" t="str">
        <f t="shared" si="152"/>
        <v>21231</v>
      </c>
      <c r="D9709" t="s">
        <v>324</v>
      </c>
      <c r="E9709" t="s">
        <v>325</v>
      </c>
      <c r="F9709" t="s">
        <v>326</v>
      </c>
      <c r="I9709" s="2" t="s">
        <v>43</v>
      </c>
      <c r="J9709" s="2" t="str">
        <f>_xlfn.XLOOKUP(Table1_1[[#This Row],[Analyte]],[1]analyte_order!$B:$B,[1]analyte_order!$C:$C)</f>
        <v>812-70-4</v>
      </c>
      <c r="K9709" s="2">
        <f>_xlfn.XLOOKUP(Table1_1[[#This Row],[CAS_rn]],[1]analyte_order!$C:$C,[1]analyte_order!$E:$E)</f>
        <v>40</v>
      </c>
      <c r="L9709" s="3">
        <v>3.78</v>
      </c>
    </row>
    <row r="9710" spans="1:12" x14ac:dyDescent="0.3">
      <c r="A9710" s="2" t="s">
        <v>383</v>
      </c>
      <c r="B9710" s="1">
        <f>_xlfn.XLOOKUP(Table1_1[[#This Row],[SampleID]],'[2]Prey Items'!$B$2:$B$78,'[2]Prey Items'!$F$2:$F$78)</f>
        <v>44427</v>
      </c>
      <c r="C9710" s="1" t="str">
        <f t="shared" si="152"/>
        <v>21231</v>
      </c>
      <c r="D9710" t="s">
        <v>324</v>
      </c>
      <c r="E9710" t="s">
        <v>325</v>
      </c>
      <c r="F9710" t="s">
        <v>326</v>
      </c>
      <c r="I9710" s="2" t="s">
        <v>44</v>
      </c>
      <c r="J9710" s="2" t="str">
        <f>_xlfn.XLOOKUP(Table1_1[[#This Row],[Analyte]],[1]analyte_order!$B:$B,[1]analyte_order!$C:$C)</f>
        <v>53826-12-3</v>
      </c>
      <c r="K9710" s="2">
        <f>_xlfn.XLOOKUP(Table1_1[[#This Row],[CAS_rn]],[1]analyte_order!$C:$C,[1]analyte_order!$E:$E)</f>
        <v>41</v>
      </c>
      <c r="L9710" s="3">
        <v>0.10150000000000001</v>
      </c>
    </row>
    <row r="9711" spans="1:12" x14ac:dyDescent="0.3">
      <c r="A9711" s="2" t="s">
        <v>383</v>
      </c>
      <c r="B9711" s="1">
        <f>_xlfn.XLOOKUP(Table1_1[[#This Row],[SampleID]],'[2]Prey Items'!$B$2:$B$78,'[2]Prey Items'!$F$2:$F$78)</f>
        <v>44427</v>
      </c>
      <c r="C9711" s="1" t="str">
        <f t="shared" si="152"/>
        <v>21231</v>
      </c>
      <c r="D9711" t="s">
        <v>324</v>
      </c>
      <c r="E9711" t="s">
        <v>325</v>
      </c>
      <c r="F9711" t="s">
        <v>326</v>
      </c>
      <c r="I9711" s="2" t="s">
        <v>45</v>
      </c>
      <c r="J9711" s="2" t="str">
        <f>_xlfn.XLOOKUP(Table1_1[[#This Row],[Analyte]],[1]analyte_order!$B:$B,[1]analyte_order!$C:$C)</f>
        <v>27854-31-5</v>
      </c>
      <c r="K9711" s="2">
        <f>_xlfn.XLOOKUP(Table1_1[[#This Row],[CAS_rn]],[1]analyte_order!$C:$C,[1]analyte_order!$E:$E)</f>
        <v>42</v>
      </c>
      <c r="L9711" s="3">
        <v>0.10150000000000001</v>
      </c>
    </row>
    <row r="9712" spans="1:12" x14ac:dyDescent="0.3">
      <c r="A9712" s="2" t="s">
        <v>383</v>
      </c>
      <c r="B9712" s="1">
        <f>_xlfn.XLOOKUP(Table1_1[[#This Row],[SampleID]],'[2]Prey Items'!$B$2:$B$78,'[2]Prey Items'!$F$2:$F$78)</f>
        <v>44427</v>
      </c>
      <c r="C9712" s="1" t="str">
        <f t="shared" si="152"/>
        <v>21231</v>
      </c>
      <c r="D9712" t="s">
        <v>324</v>
      </c>
      <c r="E9712" t="s">
        <v>325</v>
      </c>
      <c r="F9712" t="s">
        <v>326</v>
      </c>
      <c r="I9712" s="2" t="s">
        <v>46</v>
      </c>
      <c r="J9712" s="2" t="str">
        <f>_xlfn.XLOOKUP(Table1_1[[#This Row],[Analyte]],[1]analyte_order!$B:$B,[1]analyte_order!$C:$C)</f>
        <v>53826-13-4</v>
      </c>
      <c r="K9712" s="2">
        <f>_xlfn.XLOOKUP(Table1_1[[#This Row],[CAS_rn]],[1]analyte_order!$C:$C,[1]analyte_order!$E:$E)</f>
        <v>43</v>
      </c>
      <c r="L9712" s="3">
        <v>0.10150000000000001</v>
      </c>
    </row>
    <row r="9713" spans="1:12" x14ac:dyDescent="0.3">
      <c r="A9713" s="2" t="s">
        <v>383</v>
      </c>
      <c r="B9713" s="1">
        <f>_xlfn.XLOOKUP(Table1_1[[#This Row],[SampleID]],'[2]Prey Items'!$B$2:$B$78,'[2]Prey Items'!$F$2:$F$78)</f>
        <v>44427</v>
      </c>
      <c r="C9713" s="1" t="str">
        <f t="shared" si="152"/>
        <v>21231</v>
      </c>
      <c r="D9713" t="s">
        <v>324</v>
      </c>
      <c r="E9713" t="s">
        <v>325</v>
      </c>
      <c r="F9713" t="s">
        <v>326</v>
      </c>
      <c r="I9713" s="2" t="s">
        <v>47</v>
      </c>
      <c r="J9713" s="2" t="str">
        <f>_xlfn.XLOOKUP(Table1_1[[#This Row],[Analyte]],[1]analyte_order!$B:$B,[1]analyte_order!$C:$C)</f>
        <v>161094-75-3</v>
      </c>
      <c r="K9713" s="2">
        <f>_xlfn.XLOOKUP(Table1_1[[#This Row],[CAS_rn]],[1]analyte_order!$C:$C,[1]analyte_order!$E:$E)</f>
        <v>44</v>
      </c>
      <c r="L9713" s="3">
        <v>4.0599999999999997E-2</v>
      </c>
    </row>
    <row r="9714" spans="1:12" x14ac:dyDescent="0.3">
      <c r="A9714" s="2" t="s">
        <v>383</v>
      </c>
      <c r="B9714" s="1">
        <f>_xlfn.XLOOKUP(Table1_1[[#This Row],[SampleID]],'[2]Prey Items'!$B$2:$B$78,'[2]Prey Items'!$F$2:$F$78)</f>
        <v>44427</v>
      </c>
      <c r="C9714" s="1" t="str">
        <f t="shared" si="152"/>
        <v>21231</v>
      </c>
      <c r="D9714" t="s">
        <v>324</v>
      </c>
      <c r="E9714" t="s">
        <v>325</v>
      </c>
      <c r="F9714" t="s">
        <v>326</v>
      </c>
      <c r="I9714" s="2" t="s">
        <v>48</v>
      </c>
      <c r="J9714" s="2" t="str">
        <f>_xlfn.XLOOKUP(Table1_1[[#This Row],[Analyte]],[1]analyte_order!$B:$B,[1]analyte_order!$C:$C)</f>
        <v>70887-84-2</v>
      </c>
      <c r="K9714" s="2">
        <f>_xlfn.XLOOKUP(Table1_1[[#This Row],[CAS_rn]],[1]analyte_order!$C:$C,[1]analyte_order!$E:$E)</f>
        <v>45</v>
      </c>
      <c r="L9714" s="3">
        <v>4.0599999999999997E-2</v>
      </c>
    </row>
    <row r="9715" spans="1:12" x14ac:dyDescent="0.3">
      <c r="A9715" s="2" t="s">
        <v>383</v>
      </c>
      <c r="B9715" s="1">
        <f>_xlfn.XLOOKUP(Table1_1[[#This Row],[SampleID]],'[2]Prey Items'!$B$2:$B$78,'[2]Prey Items'!$F$2:$F$78)</f>
        <v>44427</v>
      </c>
      <c r="C9715" s="1" t="str">
        <f t="shared" si="152"/>
        <v>21231</v>
      </c>
      <c r="D9715" t="s">
        <v>324</v>
      </c>
      <c r="E9715" t="s">
        <v>325</v>
      </c>
      <c r="F9715" t="s">
        <v>326</v>
      </c>
      <c r="I9715" s="2" t="s">
        <v>38</v>
      </c>
      <c r="J9715" s="2" t="str">
        <f>_xlfn.XLOOKUP(Table1_1[[#This Row],[Analyte]],[1]analyte_order!$B:$B,[1]analyte_order!$C:$C)</f>
        <v>919005-14-4</v>
      </c>
      <c r="K9715" s="2">
        <f>_xlfn.XLOOKUP(Table1_1[[#This Row],[CAS_rn]],[1]analyte_order!$C:$C,[1]analyte_order!$E:$E)</f>
        <v>35</v>
      </c>
      <c r="L9715" s="3">
        <v>4.0599999999999997E-2</v>
      </c>
    </row>
    <row r="9716" spans="1:12" x14ac:dyDescent="0.3">
      <c r="A9716" s="2" t="s">
        <v>383</v>
      </c>
      <c r="B9716" s="1">
        <f>_xlfn.XLOOKUP(Table1_1[[#This Row],[SampleID]],'[2]Prey Items'!$B$2:$B$78,'[2]Prey Items'!$F$2:$F$78)</f>
        <v>44427</v>
      </c>
      <c r="C9716" s="1" t="str">
        <f t="shared" si="152"/>
        <v>21231</v>
      </c>
      <c r="D9716" t="s">
        <v>324</v>
      </c>
      <c r="E9716" t="s">
        <v>325</v>
      </c>
      <c r="F9716" t="s">
        <v>326</v>
      </c>
      <c r="I9716" s="2" t="s">
        <v>39</v>
      </c>
      <c r="J9716" s="2" t="str">
        <f>_xlfn.XLOOKUP(Table1_1[[#This Row],[Analyte]],[1]analyte_order!$B:$B,[1]analyte_order!$C:$C)</f>
        <v>756426-58-1</v>
      </c>
      <c r="K9716" s="2">
        <f>_xlfn.XLOOKUP(Table1_1[[#This Row],[CAS_rn]],[1]analyte_order!$C:$C,[1]analyte_order!$E:$E)</f>
        <v>36</v>
      </c>
      <c r="L9716" s="3">
        <v>4.0599999999999997E-2</v>
      </c>
    </row>
    <row r="9717" spans="1:12" x14ac:dyDescent="0.3">
      <c r="A9717" s="2" t="s">
        <v>383</v>
      </c>
      <c r="B9717" s="1">
        <f>_xlfn.XLOOKUP(Table1_1[[#This Row],[SampleID]],'[2]Prey Items'!$B$2:$B$78,'[2]Prey Items'!$F$2:$F$78)</f>
        <v>44427</v>
      </c>
      <c r="C9717" s="1" t="str">
        <f t="shared" si="152"/>
        <v>21231</v>
      </c>
      <c r="D9717" t="s">
        <v>324</v>
      </c>
      <c r="E9717" t="s">
        <v>325</v>
      </c>
      <c r="F9717" t="s">
        <v>326</v>
      </c>
      <c r="I9717" s="2" t="s">
        <v>389</v>
      </c>
      <c r="J9717" s="2" t="str">
        <f>_xlfn.XLOOKUP(Table1_1[[#This Row],[Analyte]],[1]analyte_order!$B:$B,[1]analyte_order!$C:$C)</f>
        <v>763051-92-9</v>
      </c>
      <c r="K9717" s="2">
        <f>_xlfn.XLOOKUP(Table1_1[[#This Row],[CAS_rn]],[1]analyte_order!$C:$C,[1]analyte_order!$E:$E)</f>
        <v>37</v>
      </c>
      <c r="L9717" s="3">
        <v>4.0599999999999997E-2</v>
      </c>
    </row>
    <row r="9718" spans="1:12" x14ac:dyDescent="0.3">
      <c r="A9718" s="2" t="s">
        <v>383</v>
      </c>
      <c r="B9718" s="1">
        <f>_xlfn.XLOOKUP(Table1_1[[#This Row],[SampleID]],'[2]Prey Items'!$B$2:$B$78,'[2]Prey Items'!$F$2:$F$78)</f>
        <v>44427</v>
      </c>
      <c r="C9718" s="1" t="str">
        <f t="shared" si="152"/>
        <v>21231</v>
      </c>
      <c r="D9718" t="s">
        <v>324</v>
      </c>
      <c r="E9718" t="s">
        <v>325</v>
      </c>
      <c r="F9718" t="s">
        <v>326</v>
      </c>
      <c r="I9718" s="2" t="s">
        <v>37</v>
      </c>
      <c r="J9718" s="2" t="str">
        <f>_xlfn.XLOOKUP(Table1_1[[#This Row],[Analyte]],[1]analyte_order!$B:$B,[1]analyte_order!$C:$C)</f>
        <v>13252-13-6</v>
      </c>
      <c r="K9718" s="2">
        <f>_xlfn.XLOOKUP(Table1_1[[#This Row],[CAS_rn]],[1]analyte_order!$C:$C,[1]analyte_order!$E:$E)</f>
        <v>34</v>
      </c>
      <c r="L9718" s="3">
        <v>4.0599999999999997E-2</v>
      </c>
    </row>
    <row r="9719" spans="1:12" x14ac:dyDescent="0.3">
      <c r="A9719" s="2" t="s">
        <v>383</v>
      </c>
      <c r="B9719" s="1">
        <f>_xlfn.XLOOKUP(Table1_1[[#This Row],[SampleID]],'[2]Prey Items'!$B$2:$B$78,'[2]Prey Items'!$F$2:$F$78)</f>
        <v>44427</v>
      </c>
      <c r="C9719" s="1" t="str">
        <f t="shared" si="152"/>
        <v>21231</v>
      </c>
      <c r="D9719" t="s">
        <v>324</v>
      </c>
      <c r="E9719" t="s">
        <v>325</v>
      </c>
      <c r="F9719" t="s">
        <v>326</v>
      </c>
      <c r="I9719" s="2" t="s">
        <v>49</v>
      </c>
      <c r="J9719" s="2" t="str">
        <f>_xlfn.XLOOKUP(Table1_1[[#This Row],[Analyte]],[1]analyte_order!$B:$B,[1]analyte_order!$C:$C)</f>
        <v>57677-95-9</v>
      </c>
      <c r="K9719" s="2">
        <f>_xlfn.XLOOKUP(Table1_1[[#This Row],[CAS_rn]],[1]analyte_order!$C:$C,[1]analyte_order!$E:$E)</f>
        <v>46</v>
      </c>
      <c r="L9719" s="3">
        <v>0.10150000000000001</v>
      </c>
    </row>
    <row r="9720" spans="1:12" x14ac:dyDescent="0.3">
      <c r="A9720" s="2" t="s">
        <v>383</v>
      </c>
      <c r="B9720" s="1">
        <f>_xlfn.XLOOKUP(Table1_1[[#This Row],[SampleID]],'[2]Prey Items'!$B$2:$B$78,'[2]Prey Items'!$F$2:$F$78)</f>
        <v>44427</v>
      </c>
      <c r="C9720" s="1" t="str">
        <f t="shared" si="152"/>
        <v>21231</v>
      </c>
      <c r="D9720" t="s">
        <v>324</v>
      </c>
      <c r="E9720" t="s">
        <v>325</v>
      </c>
      <c r="F9720" t="s">
        <v>326</v>
      </c>
      <c r="I9720" s="2" t="s">
        <v>55</v>
      </c>
      <c r="J9720" s="2" t="str">
        <f>_xlfn.XLOOKUP(Table1_1[[#This Row],[Analyte]],[1]analyte_order!$B:$B,[1]analyte_order!$C:$C)</f>
        <v>678-41-1</v>
      </c>
      <c r="K9720" s="2">
        <f>_xlfn.XLOOKUP(Table1_1[[#This Row],[CAS_rn]],[1]analyte_order!$C:$C,[1]analyte_order!$E:$E)</f>
        <v>56</v>
      </c>
      <c r="L9720" s="3">
        <v>8.1000000000000003E-2</v>
      </c>
    </row>
    <row r="9721" spans="1:12" x14ac:dyDescent="0.3">
      <c r="A9721" s="2" t="s">
        <v>383</v>
      </c>
      <c r="B9721" s="1">
        <f>_xlfn.XLOOKUP(Table1_1[[#This Row],[SampleID]],'[2]Prey Items'!$B$2:$B$78,'[2]Prey Items'!$F$2:$F$78)</f>
        <v>44427</v>
      </c>
      <c r="C9721" s="1" t="str">
        <f t="shared" si="152"/>
        <v>21231</v>
      </c>
      <c r="D9721" t="s">
        <v>324</v>
      </c>
      <c r="E9721" t="s">
        <v>325</v>
      </c>
      <c r="F9721" t="s">
        <v>326</v>
      </c>
      <c r="I9721" s="2" t="s">
        <v>56</v>
      </c>
      <c r="J9721" s="2" t="str">
        <f>_xlfn.XLOOKUP(Table1_1[[#This Row],[Analyte]],[1]analyte_order!$B:$B,[1]analyte_order!$C:$C)</f>
        <v>2965-52-8</v>
      </c>
      <c r="K9721" s="2">
        <f>_xlfn.XLOOKUP(Table1_1[[#This Row],[CAS_rn]],[1]analyte_order!$C:$C,[1]analyte_order!$E:$E)</f>
        <v>57</v>
      </c>
      <c r="L9721" s="3">
        <v>8.1000000000000003E-2</v>
      </c>
    </row>
    <row r="9722" spans="1:12" x14ac:dyDescent="0.3">
      <c r="A9722" s="2" t="s">
        <v>384</v>
      </c>
      <c r="B9722" s="1">
        <f>_xlfn.XLOOKUP(Table1_1[[#This Row],[SampleID]],'[2]Prey Items'!$B$2:$B$78,'[2]Prey Items'!$F$2:$F$78)</f>
        <v>44427</v>
      </c>
      <c r="C9722" s="1" t="str">
        <f t="shared" si="152"/>
        <v>21231</v>
      </c>
      <c r="D9722" t="s">
        <v>324</v>
      </c>
      <c r="E9722" t="s">
        <v>325</v>
      </c>
      <c r="F9722" t="s">
        <v>326</v>
      </c>
      <c r="I9722" s="2" t="s">
        <v>7</v>
      </c>
      <c r="J9722" s="2" t="str">
        <f>_xlfn.XLOOKUP(Table1_1[[#This Row],[Analyte]],[1]analyte_order!$B:$B,[1]analyte_order!$C:$C)</f>
        <v>375-22-4</v>
      </c>
      <c r="K9722" s="2">
        <f>_xlfn.XLOOKUP(Table1_1[[#This Row],[CAS_rn]],[1]analyte_order!$C:$C,[1]analyte_order!$E:$E)</f>
        <v>1</v>
      </c>
      <c r="L9722" s="3">
        <v>4.0250000000000001E-2</v>
      </c>
    </row>
    <row r="9723" spans="1:12" x14ac:dyDescent="0.3">
      <c r="A9723" s="2" t="s">
        <v>384</v>
      </c>
      <c r="B9723" s="1">
        <f>_xlfn.XLOOKUP(Table1_1[[#This Row],[SampleID]],'[2]Prey Items'!$B$2:$B$78,'[2]Prey Items'!$F$2:$F$78)</f>
        <v>44427</v>
      </c>
      <c r="C9723" s="1" t="str">
        <f t="shared" si="152"/>
        <v>21231</v>
      </c>
      <c r="D9723" t="s">
        <v>324</v>
      </c>
      <c r="E9723" t="s">
        <v>325</v>
      </c>
      <c r="F9723" t="s">
        <v>326</v>
      </c>
      <c r="I9723" s="2" t="s">
        <v>8</v>
      </c>
      <c r="J9723" s="2" t="str">
        <f>_xlfn.XLOOKUP(Table1_1[[#This Row],[Analyte]],[1]analyte_order!$B:$B,[1]analyte_order!$C:$C)</f>
        <v>2706-90-3</v>
      </c>
      <c r="K9723" s="2">
        <f>_xlfn.XLOOKUP(Table1_1[[#This Row],[CAS_rn]],[1]analyte_order!$C:$C,[1]analyte_order!$E:$E)</f>
        <v>2</v>
      </c>
      <c r="L9723" s="3">
        <v>4.0250000000000001E-2</v>
      </c>
    </row>
    <row r="9724" spans="1:12" x14ac:dyDescent="0.3">
      <c r="A9724" s="2" t="s">
        <v>384</v>
      </c>
      <c r="B9724" s="1">
        <f>_xlfn.XLOOKUP(Table1_1[[#This Row],[SampleID]],'[2]Prey Items'!$B$2:$B$78,'[2]Prey Items'!$F$2:$F$78)</f>
        <v>44427</v>
      </c>
      <c r="C9724" s="1" t="str">
        <f t="shared" si="152"/>
        <v>21231</v>
      </c>
      <c r="D9724" t="s">
        <v>324</v>
      </c>
      <c r="E9724" t="s">
        <v>325</v>
      </c>
      <c r="F9724" t="s">
        <v>326</v>
      </c>
      <c r="I9724" s="2" t="s">
        <v>9</v>
      </c>
      <c r="J9724" s="2" t="str">
        <f>_xlfn.XLOOKUP(Table1_1[[#This Row],[Analyte]],[1]analyte_order!$B:$B,[1]analyte_order!$C:$C)</f>
        <v>307-24-4</v>
      </c>
      <c r="K9724" s="2">
        <f>_xlfn.XLOOKUP(Table1_1[[#This Row],[CAS_rn]],[1]analyte_order!$C:$C,[1]analyte_order!$E:$E)</f>
        <v>3</v>
      </c>
      <c r="L9724" s="3">
        <v>4.0250000000000001E-2</v>
      </c>
    </row>
    <row r="9725" spans="1:12" x14ac:dyDescent="0.3">
      <c r="A9725" s="2" t="s">
        <v>384</v>
      </c>
      <c r="B9725" s="1">
        <f>_xlfn.XLOOKUP(Table1_1[[#This Row],[SampleID]],'[2]Prey Items'!$B$2:$B$78,'[2]Prey Items'!$F$2:$F$78)</f>
        <v>44427</v>
      </c>
      <c r="C9725" s="1" t="str">
        <f t="shared" si="152"/>
        <v>21231</v>
      </c>
      <c r="D9725" t="s">
        <v>324</v>
      </c>
      <c r="E9725" t="s">
        <v>325</v>
      </c>
      <c r="F9725" t="s">
        <v>326</v>
      </c>
      <c r="I9725" s="2" t="s">
        <v>10</v>
      </c>
      <c r="J9725" s="2" t="str">
        <f>_xlfn.XLOOKUP(Table1_1[[#This Row],[Analyte]],[1]analyte_order!$B:$B,[1]analyte_order!$C:$C)</f>
        <v>375-85-9</v>
      </c>
      <c r="K9725" s="2">
        <f>_xlfn.XLOOKUP(Table1_1[[#This Row],[CAS_rn]],[1]analyte_order!$C:$C,[1]analyte_order!$E:$E)</f>
        <v>4</v>
      </c>
      <c r="L9725" s="3">
        <v>8.0500000000000002E-2</v>
      </c>
    </row>
    <row r="9726" spans="1:12" x14ac:dyDescent="0.3">
      <c r="A9726" s="2" t="s">
        <v>384</v>
      </c>
      <c r="B9726" s="1">
        <f>_xlfn.XLOOKUP(Table1_1[[#This Row],[SampleID]],'[2]Prey Items'!$B$2:$B$78,'[2]Prey Items'!$F$2:$F$78)</f>
        <v>44427</v>
      </c>
      <c r="C9726" s="1" t="str">
        <f t="shared" si="152"/>
        <v>21231</v>
      </c>
      <c r="D9726" t="s">
        <v>324</v>
      </c>
      <c r="E9726" t="s">
        <v>325</v>
      </c>
      <c r="F9726" t="s">
        <v>326</v>
      </c>
      <c r="I9726" s="2" t="s">
        <v>11</v>
      </c>
      <c r="J9726" s="2" t="str">
        <f>_xlfn.XLOOKUP(Table1_1[[#This Row],[Analyte]],[1]analyte_order!$B:$B,[1]analyte_order!$C:$C)</f>
        <v>335-67-1</v>
      </c>
      <c r="K9726" s="2">
        <f>_xlfn.XLOOKUP(Table1_1[[#This Row],[CAS_rn]],[1]analyte_order!$C:$C,[1]analyte_order!$E:$E)</f>
        <v>5</v>
      </c>
      <c r="L9726" s="3">
        <v>8.0500000000000002E-2</v>
      </c>
    </row>
    <row r="9727" spans="1:12" x14ac:dyDescent="0.3">
      <c r="A9727" s="2" t="s">
        <v>384</v>
      </c>
      <c r="B9727" s="1">
        <f>_xlfn.XLOOKUP(Table1_1[[#This Row],[SampleID]],'[2]Prey Items'!$B$2:$B$78,'[2]Prey Items'!$F$2:$F$78)</f>
        <v>44427</v>
      </c>
      <c r="C9727" s="1" t="str">
        <f t="shared" si="152"/>
        <v>21231</v>
      </c>
      <c r="D9727" t="s">
        <v>324</v>
      </c>
      <c r="E9727" t="s">
        <v>325</v>
      </c>
      <c r="F9727" t="s">
        <v>326</v>
      </c>
      <c r="I9727" s="2" t="s">
        <v>12</v>
      </c>
      <c r="J9727" s="2" t="str">
        <f>_xlfn.XLOOKUP(Table1_1[[#This Row],[Analyte]],[1]analyte_order!$B:$B,[1]analyte_order!$C:$C)</f>
        <v>375-95-1</v>
      </c>
      <c r="K9727" s="2">
        <f>_xlfn.XLOOKUP(Table1_1[[#This Row],[CAS_rn]],[1]analyte_order!$C:$C,[1]analyte_order!$E:$E)</f>
        <v>6</v>
      </c>
      <c r="L9727" s="3">
        <v>8.0500000000000002E-2</v>
      </c>
    </row>
    <row r="9728" spans="1:12" x14ac:dyDescent="0.3">
      <c r="A9728" s="2" t="s">
        <v>384</v>
      </c>
      <c r="B9728" s="1">
        <f>_xlfn.XLOOKUP(Table1_1[[#This Row],[SampleID]],'[2]Prey Items'!$B$2:$B$78,'[2]Prey Items'!$F$2:$F$78)</f>
        <v>44427</v>
      </c>
      <c r="C9728" s="1" t="str">
        <f t="shared" si="152"/>
        <v>21231</v>
      </c>
      <c r="D9728" t="s">
        <v>324</v>
      </c>
      <c r="E9728" t="s">
        <v>325</v>
      </c>
      <c r="F9728" t="s">
        <v>326</v>
      </c>
      <c r="I9728" s="2" t="s">
        <v>19</v>
      </c>
      <c r="J9728" s="2" t="str">
        <f>_xlfn.XLOOKUP(Table1_1[[#This Row],[Analyte]],[1]analyte_order!$B:$B,[1]analyte_order!$C:$C)</f>
        <v>335-76-2</v>
      </c>
      <c r="K9728" s="2">
        <f>_xlfn.XLOOKUP(Table1_1[[#This Row],[CAS_rn]],[1]analyte_order!$C:$C,[1]analyte_order!$E:$E)</f>
        <v>7</v>
      </c>
      <c r="L9728" s="3">
        <v>1.65</v>
      </c>
    </row>
    <row r="9729" spans="1:12" x14ac:dyDescent="0.3">
      <c r="A9729" s="2" t="s">
        <v>384</v>
      </c>
      <c r="B9729" s="1">
        <f>_xlfn.XLOOKUP(Table1_1[[#This Row],[SampleID]],'[2]Prey Items'!$B$2:$B$78,'[2]Prey Items'!$F$2:$F$78)</f>
        <v>44427</v>
      </c>
      <c r="C9729" s="1" t="str">
        <f t="shared" si="152"/>
        <v>21231</v>
      </c>
      <c r="D9729" t="s">
        <v>324</v>
      </c>
      <c r="E9729" t="s">
        <v>325</v>
      </c>
      <c r="F9729" t="s">
        <v>326</v>
      </c>
      <c r="I9729" s="2" t="s">
        <v>20</v>
      </c>
      <c r="J9729" s="2" t="str">
        <f>_xlfn.XLOOKUP(Table1_1[[#This Row],[Analyte]],[1]analyte_order!$B:$B,[1]analyte_order!$C:$C)</f>
        <v>2058-94-8</v>
      </c>
      <c r="K9729" s="2">
        <f>_xlfn.XLOOKUP(Table1_1[[#This Row],[CAS_rn]],[1]analyte_order!$C:$C,[1]analyte_order!$E:$E)</f>
        <v>8</v>
      </c>
      <c r="L9729" s="3">
        <v>3.42</v>
      </c>
    </row>
    <row r="9730" spans="1:12" x14ac:dyDescent="0.3">
      <c r="A9730" s="2" t="s">
        <v>384</v>
      </c>
      <c r="B9730" s="1">
        <f>_xlfn.XLOOKUP(Table1_1[[#This Row],[SampleID]],'[2]Prey Items'!$B$2:$B$78,'[2]Prey Items'!$F$2:$F$78)</f>
        <v>44427</v>
      </c>
      <c r="C9730" s="1" t="str">
        <f t="shared" si="152"/>
        <v>21231</v>
      </c>
      <c r="D9730" t="s">
        <v>324</v>
      </c>
      <c r="E9730" t="s">
        <v>325</v>
      </c>
      <c r="F9730" t="s">
        <v>326</v>
      </c>
      <c r="I9730" s="2" t="s">
        <v>21</v>
      </c>
      <c r="J9730" s="2" t="str">
        <f>_xlfn.XLOOKUP(Table1_1[[#This Row],[Analyte]],[1]analyte_order!$B:$B,[1]analyte_order!$C:$C)</f>
        <v>307-55-1</v>
      </c>
      <c r="K9730" s="2">
        <f>_xlfn.XLOOKUP(Table1_1[[#This Row],[CAS_rn]],[1]analyte_order!$C:$C,[1]analyte_order!$E:$E)</f>
        <v>9</v>
      </c>
      <c r="L9730" s="3">
        <v>5.04</v>
      </c>
    </row>
    <row r="9731" spans="1:12" x14ac:dyDescent="0.3">
      <c r="A9731" s="2" t="s">
        <v>384</v>
      </c>
      <c r="B9731" s="1">
        <f>_xlfn.XLOOKUP(Table1_1[[#This Row],[SampleID]],'[2]Prey Items'!$B$2:$B$78,'[2]Prey Items'!$F$2:$F$78)</f>
        <v>44427</v>
      </c>
      <c r="C9731" s="1" t="str">
        <f t="shared" si="152"/>
        <v>21231</v>
      </c>
      <c r="D9731" t="s">
        <v>324</v>
      </c>
      <c r="E9731" t="s">
        <v>325</v>
      </c>
      <c r="F9731" t="s">
        <v>326</v>
      </c>
      <c r="I9731" s="2" t="s">
        <v>22</v>
      </c>
      <c r="J9731" s="2" t="str">
        <f>_xlfn.XLOOKUP(Table1_1[[#This Row],[Analyte]],[1]analyte_order!$B:$B,[1]analyte_order!$C:$C)</f>
        <v>72629-94-8</v>
      </c>
      <c r="K9731" s="2">
        <f>_xlfn.XLOOKUP(Table1_1[[#This Row],[CAS_rn]],[1]analyte_order!$C:$C,[1]analyte_order!$E:$E)</f>
        <v>10</v>
      </c>
      <c r="L9731" s="3">
        <v>2.83</v>
      </c>
    </row>
    <row r="9732" spans="1:12" x14ac:dyDescent="0.3">
      <c r="A9732" s="2" t="s">
        <v>384</v>
      </c>
      <c r="B9732" s="1">
        <f>_xlfn.XLOOKUP(Table1_1[[#This Row],[SampleID]],'[2]Prey Items'!$B$2:$B$78,'[2]Prey Items'!$F$2:$F$78)</f>
        <v>44427</v>
      </c>
      <c r="C9732" s="1" t="str">
        <f t="shared" si="152"/>
        <v>21231</v>
      </c>
      <c r="D9732" t="s">
        <v>324</v>
      </c>
      <c r="E9732" t="s">
        <v>325</v>
      </c>
      <c r="F9732" t="s">
        <v>326</v>
      </c>
      <c r="I9732" s="2" t="s">
        <v>23</v>
      </c>
      <c r="J9732" s="2" t="str">
        <f>_xlfn.XLOOKUP(Table1_1[[#This Row],[Analyte]],[1]analyte_order!$B:$B,[1]analyte_order!$C:$C)</f>
        <v>376-06-7</v>
      </c>
      <c r="K9732" s="2">
        <f>_xlfn.XLOOKUP(Table1_1[[#This Row],[CAS_rn]],[1]analyte_order!$C:$C,[1]analyte_order!$E:$E)</f>
        <v>11</v>
      </c>
      <c r="L9732" s="3">
        <v>4.55</v>
      </c>
    </row>
    <row r="9733" spans="1:12" x14ac:dyDescent="0.3">
      <c r="A9733" s="2" t="s">
        <v>384</v>
      </c>
      <c r="B9733" s="1">
        <f>_xlfn.XLOOKUP(Table1_1[[#This Row],[SampleID]],'[2]Prey Items'!$B$2:$B$78,'[2]Prey Items'!$F$2:$F$78)</f>
        <v>44427</v>
      </c>
      <c r="C9733" s="1" t="str">
        <f t="shared" si="152"/>
        <v>21231</v>
      </c>
      <c r="D9733" t="s">
        <v>324</v>
      </c>
      <c r="E9733" t="s">
        <v>325</v>
      </c>
      <c r="F9733" t="s">
        <v>326</v>
      </c>
      <c r="I9733" s="2" t="s">
        <v>24</v>
      </c>
      <c r="J9733" s="2" t="str">
        <f>_xlfn.XLOOKUP(Table1_1[[#This Row],[Analyte]],[1]analyte_order!$B:$B,[1]analyte_order!$C:$C)</f>
        <v>67905-19-5</v>
      </c>
      <c r="K9733" s="2">
        <f>_xlfn.XLOOKUP(Table1_1[[#This Row],[CAS_rn]],[1]analyte_order!$C:$C,[1]analyte_order!$E:$E)</f>
        <v>12</v>
      </c>
      <c r="L9733" s="3">
        <v>8.0500000000000002E-2</v>
      </c>
    </row>
    <row r="9734" spans="1:12" x14ac:dyDescent="0.3">
      <c r="A9734" s="2" t="s">
        <v>384</v>
      </c>
      <c r="B9734" s="1">
        <f>_xlfn.XLOOKUP(Table1_1[[#This Row],[SampleID]],'[2]Prey Items'!$B$2:$B$78,'[2]Prey Items'!$F$2:$F$78)</f>
        <v>44427</v>
      </c>
      <c r="C9734" s="1" t="str">
        <f t="shared" si="152"/>
        <v>21231</v>
      </c>
      <c r="D9734" t="s">
        <v>324</v>
      </c>
      <c r="E9734" t="s">
        <v>325</v>
      </c>
      <c r="F9734" t="s">
        <v>326</v>
      </c>
      <c r="I9734" s="2" t="s">
        <v>52</v>
      </c>
      <c r="J9734" s="2" t="str">
        <f>_xlfn.XLOOKUP(Table1_1[[#This Row],[Analyte]],[1]analyte_order!$B:$B,[1]analyte_order!$C:$C)</f>
        <v>423-41-6</v>
      </c>
      <c r="K9734" s="2">
        <f>_xlfn.XLOOKUP(Table1_1[[#This Row],[CAS_rn]],[1]analyte_order!$C:$C,[1]analyte_order!$E:$E)</f>
        <v>53</v>
      </c>
      <c r="L9734" s="3">
        <v>0.10050000000000001</v>
      </c>
    </row>
    <row r="9735" spans="1:12" x14ac:dyDescent="0.3">
      <c r="A9735" s="2" t="s">
        <v>384</v>
      </c>
      <c r="B9735" s="1">
        <f>_xlfn.XLOOKUP(Table1_1[[#This Row],[SampleID]],'[2]Prey Items'!$B$2:$B$78,'[2]Prey Items'!$F$2:$F$78)</f>
        <v>44427</v>
      </c>
      <c r="C9735" s="1" t="str">
        <f t="shared" si="152"/>
        <v>21231</v>
      </c>
      <c r="D9735" t="s">
        <v>324</v>
      </c>
      <c r="E9735" t="s">
        <v>325</v>
      </c>
      <c r="F9735" t="s">
        <v>326</v>
      </c>
      <c r="I9735" s="2" t="s">
        <v>13</v>
      </c>
      <c r="J9735" s="2" t="str">
        <f>_xlfn.XLOOKUP(Table1_1[[#This Row],[Analyte]],[1]analyte_order!$B:$B,[1]analyte_order!$C:$C)</f>
        <v>375-73-5</v>
      </c>
      <c r="K9735" s="2">
        <f>_xlfn.XLOOKUP(Table1_1[[#This Row],[CAS_rn]],[1]analyte_order!$C:$C,[1]analyte_order!$E:$E)</f>
        <v>14</v>
      </c>
      <c r="L9735" s="3">
        <v>4.0250000000000001E-2</v>
      </c>
    </row>
    <row r="9736" spans="1:12" x14ac:dyDescent="0.3">
      <c r="A9736" s="2" t="s">
        <v>384</v>
      </c>
      <c r="B9736" s="1">
        <f>_xlfn.XLOOKUP(Table1_1[[#This Row],[SampleID]],'[2]Prey Items'!$B$2:$B$78,'[2]Prey Items'!$F$2:$F$78)</f>
        <v>44427</v>
      </c>
      <c r="C9736" s="1" t="str">
        <f t="shared" si="152"/>
        <v>21231</v>
      </c>
      <c r="D9736" t="s">
        <v>324</v>
      </c>
      <c r="E9736" t="s">
        <v>325</v>
      </c>
      <c r="F9736" t="s">
        <v>326</v>
      </c>
      <c r="I9736" s="2" t="s">
        <v>14</v>
      </c>
      <c r="J9736" s="2" t="str">
        <f>_xlfn.XLOOKUP(Table1_1[[#This Row],[Analyte]],[1]analyte_order!$B:$B,[1]analyte_order!$C:$C)</f>
        <v>2706-91-4</v>
      </c>
      <c r="K9736" s="2">
        <f>_xlfn.XLOOKUP(Table1_1[[#This Row],[CAS_rn]],[1]analyte_order!$C:$C,[1]analyte_order!$E:$E)</f>
        <v>15</v>
      </c>
      <c r="L9736" s="3">
        <v>0.20150000000000001</v>
      </c>
    </row>
    <row r="9737" spans="1:12" x14ac:dyDescent="0.3">
      <c r="A9737" s="2" t="s">
        <v>384</v>
      </c>
      <c r="B9737" s="1">
        <f>_xlfn.XLOOKUP(Table1_1[[#This Row],[SampleID]],'[2]Prey Items'!$B$2:$B$78,'[2]Prey Items'!$F$2:$F$78)</f>
        <v>44427</v>
      </c>
      <c r="C9737" s="1" t="str">
        <f t="shared" si="152"/>
        <v>21231</v>
      </c>
      <c r="D9737" t="s">
        <v>324</v>
      </c>
      <c r="E9737" t="s">
        <v>325</v>
      </c>
      <c r="F9737" t="s">
        <v>326</v>
      </c>
      <c r="I9737" s="2" t="s">
        <v>15</v>
      </c>
      <c r="J9737" s="2" t="str">
        <f>_xlfn.XLOOKUP(Table1_1[[#This Row],[Analyte]],[1]analyte_order!$B:$B,[1]analyte_order!$C:$C)</f>
        <v>355-46-4</v>
      </c>
      <c r="K9737" s="2">
        <f>_xlfn.XLOOKUP(Table1_1[[#This Row],[CAS_rn]],[1]analyte_order!$C:$C,[1]analyte_order!$E:$E)</f>
        <v>16</v>
      </c>
      <c r="L9737" s="3">
        <v>4.57</v>
      </c>
    </row>
    <row r="9738" spans="1:12" x14ac:dyDescent="0.3">
      <c r="A9738" s="2" t="s">
        <v>384</v>
      </c>
      <c r="B9738" s="1">
        <f>_xlfn.XLOOKUP(Table1_1[[#This Row],[SampleID]],'[2]Prey Items'!$B$2:$B$78,'[2]Prey Items'!$F$2:$F$78)</f>
        <v>44427</v>
      </c>
      <c r="C9738" s="1" t="str">
        <f t="shared" si="152"/>
        <v>21231</v>
      </c>
      <c r="D9738" t="s">
        <v>324</v>
      </c>
      <c r="E9738" t="s">
        <v>325</v>
      </c>
      <c r="F9738" t="s">
        <v>326</v>
      </c>
      <c r="I9738" s="2" t="s">
        <v>16</v>
      </c>
      <c r="J9738" s="2" t="str">
        <f>_xlfn.XLOOKUP(Table1_1[[#This Row],[Analyte]],[1]analyte_order!$B:$B,[1]analyte_order!$C:$C)</f>
        <v>375-92-8</v>
      </c>
      <c r="K9738" s="2">
        <f>_xlfn.XLOOKUP(Table1_1[[#This Row],[CAS_rn]],[1]analyte_order!$C:$C,[1]analyte_order!$E:$E)</f>
        <v>17</v>
      </c>
      <c r="L9738" s="3">
        <v>1.42</v>
      </c>
    </row>
    <row r="9739" spans="1:12" x14ac:dyDescent="0.3">
      <c r="A9739" s="2" t="s">
        <v>384</v>
      </c>
      <c r="B9739" s="1">
        <f>_xlfn.XLOOKUP(Table1_1[[#This Row],[SampleID]],'[2]Prey Items'!$B$2:$B$78,'[2]Prey Items'!$F$2:$F$78)</f>
        <v>44427</v>
      </c>
      <c r="C9739" s="1" t="str">
        <f t="shared" si="152"/>
        <v>21231</v>
      </c>
      <c r="D9739" t="s">
        <v>324</v>
      </c>
      <c r="E9739" t="s">
        <v>325</v>
      </c>
      <c r="F9739" t="s">
        <v>326</v>
      </c>
      <c r="I9739" s="2" t="s">
        <v>17</v>
      </c>
      <c r="J9739" s="2" t="str">
        <f>_xlfn.XLOOKUP(Table1_1[[#This Row],[Analyte]],[1]analyte_order!$B:$B,[1]analyte_order!$C:$C)</f>
        <v>1763-23-1</v>
      </c>
      <c r="K9739" s="2">
        <f>_xlfn.XLOOKUP(Table1_1[[#This Row],[CAS_rn]],[1]analyte_order!$C:$C,[1]analyte_order!$E:$E)</f>
        <v>18</v>
      </c>
      <c r="L9739" s="3">
        <v>509</v>
      </c>
    </row>
    <row r="9740" spans="1:12" x14ac:dyDescent="0.3">
      <c r="A9740" s="2" t="s">
        <v>384</v>
      </c>
      <c r="B9740" s="1">
        <f>_xlfn.XLOOKUP(Table1_1[[#This Row],[SampleID]],'[2]Prey Items'!$B$2:$B$78,'[2]Prey Items'!$F$2:$F$78)</f>
        <v>44427</v>
      </c>
      <c r="C9740" s="1" t="str">
        <f t="shared" ref="C9740:C9803" si="153">TEXT(B9740,"yy")&amp;TEXT((B9740-DATEVALUE("1/1/"&amp;TEXT(B9740,"yy"))+1),"000")</f>
        <v>21231</v>
      </c>
      <c r="D9740" t="s">
        <v>324</v>
      </c>
      <c r="E9740" t="s">
        <v>325</v>
      </c>
      <c r="F9740" t="s">
        <v>326</v>
      </c>
      <c r="I9740" s="2" t="s">
        <v>25</v>
      </c>
      <c r="J9740" s="2" t="str">
        <f>_xlfn.XLOOKUP(Table1_1[[#This Row],[Analyte]],[1]analyte_order!$B:$B,[1]analyte_order!$C:$C)</f>
        <v>68259-12-1</v>
      </c>
      <c r="K9740" s="2">
        <f>_xlfn.XLOOKUP(Table1_1[[#This Row],[CAS_rn]],[1]analyte_order!$C:$C,[1]analyte_order!$E:$E)</f>
        <v>19</v>
      </c>
      <c r="L9740" s="3">
        <v>4</v>
      </c>
    </row>
    <row r="9741" spans="1:12" x14ac:dyDescent="0.3">
      <c r="A9741" s="2" t="s">
        <v>384</v>
      </c>
      <c r="B9741" s="1">
        <f>_xlfn.XLOOKUP(Table1_1[[#This Row],[SampleID]],'[2]Prey Items'!$B$2:$B$78,'[2]Prey Items'!$F$2:$F$78)</f>
        <v>44427</v>
      </c>
      <c r="C9741" s="1" t="str">
        <f t="shared" si="153"/>
        <v>21231</v>
      </c>
      <c r="D9741" t="s">
        <v>324</v>
      </c>
      <c r="E9741" t="s">
        <v>325</v>
      </c>
      <c r="F9741" t="s">
        <v>326</v>
      </c>
      <c r="I9741" s="2" t="s">
        <v>26</v>
      </c>
      <c r="J9741" s="2" t="str">
        <f>_xlfn.XLOOKUP(Table1_1[[#This Row],[Analyte]],[1]analyte_order!$B:$B,[1]analyte_order!$C:$C)</f>
        <v>335-77-3</v>
      </c>
      <c r="K9741" s="2">
        <f>_xlfn.XLOOKUP(Table1_1[[#This Row],[CAS_rn]],[1]analyte_order!$C:$C,[1]analyte_order!$E:$E)</f>
        <v>20</v>
      </c>
      <c r="L9741" s="3">
        <v>4.5199999999999996</v>
      </c>
    </row>
    <row r="9742" spans="1:12" x14ac:dyDescent="0.3">
      <c r="A9742" s="2" t="s">
        <v>384</v>
      </c>
      <c r="B9742" s="1">
        <f>_xlfn.XLOOKUP(Table1_1[[#This Row],[SampleID]],'[2]Prey Items'!$B$2:$B$78,'[2]Prey Items'!$F$2:$F$78)</f>
        <v>44427</v>
      </c>
      <c r="C9742" s="1" t="str">
        <f t="shared" si="153"/>
        <v>21231</v>
      </c>
      <c r="D9742" t="s">
        <v>324</v>
      </c>
      <c r="E9742" t="s">
        <v>325</v>
      </c>
      <c r="F9742" t="s">
        <v>326</v>
      </c>
      <c r="I9742" s="2" t="s">
        <v>27</v>
      </c>
      <c r="J9742" s="2" t="str">
        <f>_xlfn.XLOOKUP(Table1_1[[#This Row],[Analyte]],[1]analyte_order!$B:$B,[1]analyte_order!$C:$C)</f>
        <v>79780-39-5</v>
      </c>
      <c r="K9742" s="2">
        <f>_xlfn.XLOOKUP(Table1_1[[#This Row],[CAS_rn]],[1]analyte_order!$C:$C,[1]analyte_order!$E:$E)</f>
        <v>21</v>
      </c>
      <c r="L9742" s="3">
        <v>0.878</v>
      </c>
    </row>
    <row r="9743" spans="1:12" x14ac:dyDescent="0.3">
      <c r="A9743" s="2" t="s">
        <v>384</v>
      </c>
      <c r="B9743" s="1">
        <f>_xlfn.XLOOKUP(Table1_1[[#This Row],[SampleID]],'[2]Prey Items'!$B$2:$B$78,'[2]Prey Items'!$F$2:$F$78)</f>
        <v>44427</v>
      </c>
      <c r="C9743" s="1" t="str">
        <f t="shared" si="153"/>
        <v>21231</v>
      </c>
      <c r="D9743" t="s">
        <v>324</v>
      </c>
      <c r="E9743" t="s">
        <v>325</v>
      </c>
      <c r="F9743" t="s">
        <v>326</v>
      </c>
      <c r="I9743" s="2" t="s">
        <v>53</v>
      </c>
      <c r="J9743" s="2" t="str">
        <f>_xlfn.XLOOKUP(Table1_1[[#This Row],[Analyte]],[1]analyte_order!$B:$B,[1]analyte_order!$C:$C)</f>
        <v>777011-38-8</v>
      </c>
      <c r="K9743" s="2">
        <f>_xlfn.XLOOKUP(Table1_1[[#This Row],[CAS_rn]],[1]analyte_order!$C:$C,[1]analyte_order!$E:$E)</f>
        <v>54</v>
      </c>
      <c r="L9743" s="3">
        <v>1.05</v>
      </c>
    </row>
    <row r="9744" spans="1:12" x14ac:dyDescent="0.3">
      <c r="A9744" s="2" t="s">
        <v>384</v>
      </c>
      <c r="B9744" s="1">
        <f>_xlfn.XLOOKUP(Table1_1[[#This Row],[SampleID]],'[2]Prey Items'!$B$2:$B$78,'[2]Prey Items'!$F$2:$F$78)</f>
        <v>44427</v>
      </c>
      <c r="C9744" s="1" t="str">
        <f t="shared" si="153"/>
        <v>21231</v>
      </c>
      <c r="D9744" t="s">
        <v>324</v>
      </c>
      <c r="E9744" t="s">
        <v>325</v>
      </c>
      <c r="F9744" t="s">
        <v>326</v>
      </c>
      <c r="I9744" s="2" t="s">
        <v>54</v>
      </c>
      <c r="J9744" s="2" t="str">
        <f>_xlfn.XLOOKUP(Table1_1[[#This Row],[Analyte]],[1]analyte_order!$B:$B,[1]analyte_order!$C:$C)</f>
        <v>646-83-3</v>
      </c>
      <c r="K9744" s="2">
        <f>_xlfn.XLOOKUP(Table1_1[[#This Row],[CAS_rn]],[1]analyte_order!$C:$C,[1]analyte_order!$E:$E)</f>
        <v>55</v>
      </c>
      <c r="L9744" s="3">
        <v>0.20150000000000001</v>
      </c>
    </row>
    <row r="9745" spans="1:12" x14ac:dyDescent="0.3">
      <c r="A9745" s="2" t="s">
        <v>384</v>
      </c>
      <c r="B9745" s="1">
        <f>_xlfn.XLOOKUP(Table1_1[[#This Row],[SampleID]],'[2]Prey Items'!$B$2:$B$78,'[2]Prey Items'!$F$2:$F$78)</f>
        <v>44427</v>
      </c>
      <c r="C9745" s="1" t="str">
        <f t="shared" si="153"/>
        <v>21231</v>
      </c>
      <c r="D9745" t="s">
        <v>324</v>
      </c>
      <c r="E9745" t="s">
        <v>325</v>
      </c>
      <c r="F9745" t="s">
        <v>326</v>
      </c>
      <c r="I9745" s="2" t="s">
        <v>50</v>
      </c>
      <c r="J9745" s="2" t="str">
        <f>_xlfn.XLOOKUP(Table1_1[[#This Row],[Analyte]],[1]analyte_order!$B:$B,[1]analyte_order!$C:$C)</f>
        <v>30334-69-1</v>
      </c>
      <c r="K9745" s="2">
        <f>_xlfn.XLOOKUP(Table1_1[[#This Row],[CAS_rn]],[1]analyte_order!$C:$C,[1]analyte_order!$E:$E)</f>
        <v>51</v>
      </c>
      <c r="L9745" s="3">
        <v>4.43</v>
      </c>
    </row>
    <row r="9746" spans="1:12" x14ac:dyDescent="0.3">
      <c r="A9746" s="2" t="s">
        <v>384</v>
      </c>
      <c r="B9746" s="1">
        <f>_xlfn.XLOOKUP(Table1_1[[#This Row],[SampleID]],'[2]Prey Items'!$B$2:$B$78,'[2]Prey Items'!$F$2:$F$78)</f>
        <v>44427</v>
      </c>
      <c r="C9746" s="1" t="str">
        <f t="shared" si="153"/>
        <v>21231</v>
      </c>
      <c r="D9746" t="s">
        <v>324</v>
      </c>
      <c r="E9746" t="s">
        <v>325</v>
      </c>
      <c r="F9746" t="s">
        <v>326</v>
      </c>
      <c r="I9746" s="2" t="s">
        <v>51</v>
      </c>
      <c r="J9746" s="2" t="str">
        <f>_xlfn.XLOOKUP(Table1_1[[#This Row],[Analyte]],[1]analyte_order!$B:$B,[1]analyte_order!$C:$C)</f>
        <v>41997-13-1</v>
      </c>
      <c r="K9746" s="2">
        <f>_xlfn.XLOOKUP(Table1_1[[#This Row],[CAS_rn]],[1]analyte_order!$C:$C,[1]analyte_order!$E:$E)</f>
        <v>52</v>
      </c>
      <c r="L9746" s="3">
        <v>16</v>
      </c>
    </row>
    <row r="9747" spans="1:12" x14ac:dyDescent="0.3">
      <c r="A9747" s="2" t="s">
        <v>384</v>
      </c>
      <c r="B9747" s="1">
        <f>_xlfn.XLOOKUP(Table1_1[[#This Row],[SampleID]],'[2]Prey Items'!$B$2:$B$78,'[2]Prey Items'!$F$2:$F$78)</f>
        <v>44427</v>
      </c>
      <c r="C9747" s="1" t="str">
        <f t="shared" si="153"/>
        <v>21231</v>
      </c>
      <c r="D9747" t="s">
        <v>324</v>
      </c>
      <c r="E9747" t="s">
        <v>325</v>
      </c>
      <c r="F9747" t="s">
        <v>326</v>
      </c>
      <c r="I9747" s="2" t="s">
        <v>33</v>
      </c>
      <c r="J9747" s="2" t="str">
        <f>_xlfn.XLOOKUP(Table1_1[[#This Row],[Analyte]],[1]analyte_order!$B:$B,[1]analyte_order!$C:$C)</f>
        <v>754-91-6</v>
      </c>
      <c r="K9747" s="2">
        <f>_xlfn.XLOOKUP(Table1_1[[#This Row],[CAS_rn]],[1]analyte_order!$C:$C,[1]analyte_order!$E:$E)</f>
        <v>28</v>
      </c>
      <c r="L9747" s="3">
        <v>2.5099999999999998</v>
      </c>
    </row>
    <row r="9748" spans="1:12" x14ac:dyDescent="0.3">
      <c r="A9748" s="2" t="s">
        <v>384</v>
      </c>
      <c r="B9748" s="1">
        <f>_xlfn.XLOOKUP(Table1_1[[#This Row],[SampleID]],'[2]Prey Items'!$B$2:$B$78,'[2]Prey Items'!$F$2:$F$78)</f>
        <v>44427</v>
      </c>
      <c r="C9748" s="1" t="str">
        <f t="shared" si="153"/>
        <v>21231</v>
      </c>
      <c r="D9748" t="s">
        <v>324</v>
      </c>
      <c r="E9748" t="s">
        <v>325</v>
      </c>
      <c r="F9748" t="s">
        <v>326</v>
      </c>
      <c r="I9748" s="2" t="s">
        <v>35</v>
      </c>
      <c r="J9748" s="2" t="str">
        <f>_xlfn.XLOOKUP(Table1_1[[#This Row],[Analyte]],[1]analyte_order!$B:$B,[1]analyte_order!$C:$C)</f>
        <v>31506-32-8</v>
      </c>
      <c r="K9748" s="2">
        <f>_xlfn.XLOOKUP(Table1_1[[#This Row],[CAS_rn]],[1]analyte_order!$C:$C,[1]analyte_order!$E:$E)</f>
        <v>30</v>
      </c>
      <c r="L9748" s="3">
        <v>4.0250000000000001E-2</v>
      </c>
    </row>
    <row r="9749" spans="1:12" x14ac:dyDescent="0.3">
      <c r="A9749" s="2" t="s">
        <v>384</v>
      </c>
      <c r="B9749" s="1">
        <f>_xlfn.XLOOKUP(Table1_1[[#This Row],[SampleID]],'[2]Prey Items'!$B$2:$B$78,'[2]Prey Items'!$F$2:$F$78)</f>
        <v>44427</v>
      </c>
      <c r="C9749" s="1" t="str">
        <f t="shared" si="153"/>
        <v>21231</v>
      </c>
      <c r="D9749" t="s">
        <v>324</v>
      </c>
      <c r="E9749" t="s">
        <v>325</v>
      </c>
      <c r="F9749" t="s">
        <v>326</v>
      </c>
      <c r="I9749" s="2" t="s">
        <v>36</v>
      </c>
      <c r="J9749" s="2" t="str">
        <f>_xlfn.XLOOKUP(Table1_1[[#This Row],[Analyte]],[1]analyte_order!$B:$B,[1]analyte_order!$C:$C)</f>
        <v>4151-50-2</v>
      </c>
      <c r="K9749" s="2">
        <f>_xlfn.XLOOKUP(Table1_1[[#This Row],[CAS_rn]],[1]analyte_order!$C:$C,[1]analyte_order!$E:$E)</f>
        <v>31</v>
      </c>
      <c r="L9749" s="3">
        <v>4.0250000000000001E-2</v>
      </c>
    </row>
    <row r="9750" spans="1:12" x14ac:dyDescent="0.3">
      <c r="A9750" s="2" t="s">
        <v>384</v>
      </c>
      <c r="B9750" s="1">
        <f>_xlfn.XLOOKUP(Table1_1[[#This Row],[SampleID]],'[2]Prey Items'!$B$2:$B$78,'[2]Prey Items'!$F$2:$F$78)</f>
        <v>44427</v>
      </c>
      <c r="C9750" s="1" t="str">
        <f t="shared" si="153"/>
        <v>21231</v>
      </c>
      <c r="D9750" t="s">
        <v>324</v>
      </c>
      <c r="E9750" t="s">
        <v>325</v>
      </c>
      <c r="F9750" t="s">
        <v>326</v>
      </c>
      <c r="I9750" s="2" t="s">
        <v>34</v>
      </c>
      <c r="J9750" s="2" t="str">
        <f>_xlfn.XLOOKUP(Table1_1[[#This Row],[Analyte]],[1]analyte_order!$B:$B,[1]analyte_order!$C:$C)</f>
        <v>2806-24-8</v>
      </c>
      <c r="K9750" s="2">
        <f>_xlfn.XLOOKUP(Table1_1[[#This Row],[CAS_rn]],[1]analyte_order!$C:$C,[1]analyte_order!$E:$E)</f>
        <v>29</v>
      </c>
      <c r="L9750" s="3">
        <v>4.0250000000000001E-2</v>
      </c>
    </row>
    <row r="9751" spans="1:12" x14ac:dyDescent="0.3">
      <c r="A9751" s="2" t="s">
        <v>384</v>
      </c>
      <c r="B9751" s="1">
        <f>_xlfn.XLOOKUP(Table1_1[[#This Row],[SampleID]],'[2]Prey Items'!$B$2:$B$78,'[2]Prey Items'!$F$2:$F$78)</f>
        <v>44427</v>
      </c>
      <c r="C9751" s="1" t="str">
        <f t="shared" si="153"/>
        <v>21231</v>
      </c>
      <c r="D9751" t="s">
        <v>324</v>
      </c>
      <c r="E9751" t="s">
        <v>325</v>
      </c>
      <c r="F9751" t="s">
        <v>326</v>
      </c>
      <c r="I9751" s="2" t="s">
        <v>31</v>
      </c>
      <c r="J9751" s="2" t="str">
        <f>_xlfn.XLOOKUP(Table1_1[[#This Row],[Analyte]],[1]analyte_order!$B:$B,[1]analyte_order!$C:$C)</f>
        <v>2355-31-9</v>
      </c>
      <c r="K9751" s="2">
        <f>_xlfn.XLOOKUP(Table1_1[[#This Row],[CAS_rn]],[1]analyte_order!$C:$C,[1]analyte_order!$E:$E)</f>
        <v>26</v>
      </c>
      <c r="L9751" s="3">
        <v>4.0250000000000001E-2</v>
      </c>
    </row>
    <row r="9752" spans="1:12" x14ac:dyDescent="0.3">
      <c r="A9752" s="2" t="s">
        <v>384</v>
      </c>
      <c r="B9752" s="1">
        <f>_xlfn.XLOOKUP(Table1_1[[#This Row],[SampleID]],'[2]Prey Items'!$B$2:$B$78,'[2]Prey Items'!$F$2:$F$78)</f>
        <v>44427</v>
      </c>
      <c r="C9752" s="1" t="str">
        <f t="shared" si="153"/>
        <v>21231</v>
      </c>
      <c r="D9752" t="s">
        <v>324</v>
      </c>
      <c r="E9752" t="s">
        <v>325</v>
      </c>
      <c r="F9752" t="s">
        <v>326</v>
      </c>
      <c r="I9752" s="2" t="s">
        <v>32</v>
      </c>
      <c r="J9752" s="2" t="str">
        <f>_xlfn.XLOOKUP(Table1_1[[#This Row],[Analyte]],[1]analyte_order!$B:$B,[1]analyte_order!$C:$C)</f>
        <v>2991-50-6</v>
      </c>
      <c r="K9752" s="2">
        <f>_xlfn.XLOOKUP(Table1_1[[#This Row],[CAS_rn]],[1]analyte_order!$C:$C,[1]analyte_order!$E:$E)</f>
        <v>27</v>
      </c>
      <c r="L9752" s="3">
        <v>4.0250000000000001E-2</v>
      </c>
    </row>
    <row r="9753" spans="1:12" x14ac:dyDescent="0.3">
      <c r="A9753" s="2" t="s">
        <v>384</v>
      </c>
      <c r="B9753" s="1">
        <f>_xlfn.XLOOKUP(Table1_1[[#This Row],[SampleID]],'[2]Prey Items'!$B$2:$B$78,'[2]Prey Items'!$F$2:$F$78)</f>
        <v>44427</v>
      </c>
      <c r="C9753" s="1" t="str">
        <f t="shared" si="153"/>
        <v>21231</v>
      </c>
      <c r="D9753" t="s">
        <v>324</v>
      </c>
      <c r="E9753" t="s">
        <v>325</v>
      </c>
      <c r="F9753" t="s">
        <v>326</v>
      </c>
      <c r="I9753" s="2" t="s">
        <v>28</v>
      </c>
      <c r="J9753" s="2" t="str">
        <f>_xlfn.XLOOKUP(Table1_1[[#This Row],[Analyte]],[1]analyte_order!$B:$B,[1]analyte_order!$C:$C)</f>
        <v>757124-72-4</v>
      </c>
      <c r="K9753" s="2">
        <f>_xlfn.XLOOKUP(Table1_1[[#This Row],[CAS_rn]],[1]analyte_order!$C:$C,[1]analyte_order!$E:$E)</f>
        <v>22</v>
      </c>
      <c r="L9753" s="3">
        <v>0.10050000000000001</v>
      </c>
    </row>
    <row r="9754" spans="1:12" x14ac:dyDescent="0.3">
      <c r="A9754" s="2" t="s">
        <v>384</v>
      </c>
      <c r="B9754" s="1">
        <f>_xlfn.XLOOKUP(Table1_1[[#This Row],[SampleID]],'[2]Prey Items'!$B$2:$B$78,'[2]Prey Items'!$F$2:$F$78)</f>
        <v>44427</v>
      </c>
      <c r="C9754" s="1" t="str">
        <f t="shared" si="153"/>
        <v>21231</v>
      </c>
      <c r="D9754" t="s">
        <v>324</v>
      </c>
      <c r="E9754" t="s">
        <v>325</v>
      </c>
      <c r="F9754" t="s">
        <v>326</v>
      </c>
      <c r="I9754" s="2" t="s">
        <v>18</v>
      </c>
      <c r="J9754" s="2" t="str">
        <f>_xlfn.XLOOKUP(Table1_1[[#This Row],[Analyte]],[1]analyte_order!$B:$B,[1]analyte_order!$C:$C)</f>
        <v>27619-97-2</v>
      </c>
      <c r="K9754" s="2">
        <f>_xlfn.XLOOKUP(Table1_1[[#This Row],[CAS_rn]],[1]analyte_order!$C:$C,[1]analyte_order!$E:$E)</f>
        <v>23</v>
      </c>
      <c r="L9754" s="3">
        <v>4.0250000000000001E-2</v>
      </c>
    </row>
    <row r="9755" spans="1:12" x14ac:dyDescent="0.3">
      <c r="A9755" s="2" t="s">
        <v>384</v>
      </c>
      <c r="B9755" s="1">
        <f>_xlfn.XLOOKUP(Table1_1[[#This Row],[SampleID]],'[2]Prey Items'!$B$2:$B$78,'[2]Prey Items'!$F$2:$F$78)</f>
        <v>44427</v>
      </c>
      <c r="C9755" s="1" t="str">
        <f t="shared" si="153"/>
        <v>21231</v>
      </c>
      <c r="D9755" t="s">
        <v>324</v>
      </c>
      <c r="E9755" t="s">
        <v>325</v>
      </c>
      <c r="F9755" t="s">
        <v>326</v>
      </c>
      <c r="I9755" s="2" t="s">
        <v>29</v>
      </c>
      <c r="J9755" s="2" t="str">
        <f>_xlfn.XLOOKUP(Table1_1[[#This Row],[Analyte]],[1]analyte_order!$B:$B,[1]analyte_order!$C:$C)</f>
        <v>39108-34-4</v>
      </c>
      <c r="K9755" s="2">
        <f>_xlfn.XLOOKUP(Table1_1[[#This Row],[CAS_rn]],[1]analyte_order!$C:$C,[1]analyte_order!$E:$E)</f>
        <v>24</v>
      </c>
      <c r="L9755" s="3">
        <v>0.74399999999999999</v>
      </c>
    </row>
    <row r="9756" spans="1:12" x14ac:dyDescent="0.3">
      <c r="A9756" s="2" t="s">
        <v>384</v>
      </c>
      <c r="B9756" s="1">
        <f>_xlfn.XLOOKUP(Table1_1[[#This Row],[SampleID]],'[2]Prey Items'!$B$2:$B$78,'[2]Prey Items'!$F$2:$F$78)</f>
        <v>44427</v>
      </c>
      <c r="C9756" s="1" t="str">
        <f t="shared" si="153"/>
        <v>21231</v>
      </c>
      <c r="D9756" t="s">
        <v>324</v>
      </c>
      <c r="E9756" t="s">
        <v>325</v>
      </c>
      <c r="F9756" t="s">
        <v>326</v>
      </c>
      <c r="I9756" s="2" t="s">
        <v>30</v>
      </c>
      <c r="J9756" s="2" t="str">
        <f>_xlfn.XLOOKUP(Table1_1[[#This Row],[Analyte]],[1]analyte_order!$B:$B,[1]analyte_order!$C:$C)</f>
        <v>120226-60-0</v>
      </c>
      <c r="K9756" s="2">
        <f>_xlfn.XLOOKUP(Table1_1[[#This Row],[CAS_rn]],[1]analyte_order!$C:$C,[1]analyte_order!$E:$E)</f>
        <v>25</v>
      </c>
      <c r="L9756" s="3">
        <v>2.23</v>
      </c>
    </row>
    <row r="9757" spans="1:12" x14ac:dyDescent="0.3">
      <c r="A9757" s="2" t="s">
        <v>384</v>
      </c>
      <c r="B9757" s="1">
        <f>_xlfn.XLOOKUP(Table1_1[[#This Row],[SampleID]],'[2]Prey Items'!$B$2:$B$78,'[2]Prey Items'!$F$2:$F$78)</f>
        <v>44427</v>
      </c>
      <c r="C9757" s="1" t="str">
        <f t="shared" si="153"/>
        <v>21231</v>
      </c>
      <c r="D9757" t="s">
        <v>324</v>
      </c>
      <c r="E9757" t="s">
        <v>325</v>
      </c>
      <c r="F9757" t="s">
        <v>326</v>
      </c>
      <c r="I9757" s="2" t="s">
        <v>41</v>
      </c>
      <c r="J9757" s="2" t="str">
        <f>_xlfn.XLOOKUP(Table1_1[[#This Row],[Analyte]],[1]analyte_order!$B:$B,[1]analyte_order!$C:$C)</f>
        <v>356-02-5</v>
      </c>
      <c r="K9757" s="2">
        <f>_xlfn.XLOOKUP(Table1_1[[#This Row],[CAS_rn]],[1]analyte_order!$C:$C,[1]analyte_order!$E:$E)</f>
        <v>38</v>
      </c>
      <c r="L9757" s="3">
        <v>0.40250000000000002</v>
      </c>
    </row>
    <row r="9758" spans="1:12" x14ac:dyDescent="0.3">
      <c r="A9758" s="2" t="s">
        <v>384</v>
      </c>
      <c r="B9758" s="1">
        <f>_xlfn.XLOOKUP(Table1_1[[#This Row],[SampleID]],'[2]Prey Items'!$B$2:$B$78,'[2]Prey Items'!$F$2:$F$78)</f>
        <v>44427</v>
      </c>
      <c r="C9758" s="1" t="str">
        <f t="shared" si="153"/>
        <v>21231</v>
      </c>
      <c r="D9758" t="s">
        <v>324</v>
      </c>
      <c r="E9758" t="s">
        <v>325</v>
      </c>
      <c r="F9758" t="s">
        <v>326</v>
      </c>
      <c r="I9758" s="2" t="s">
        <v>42</v>
      </c>
      <c r="J9758" s="2" t="str">
        <f>_xlfn.XLOOKUP(Table1_1[[#This Row],[Analyte]],[1]analyte_order!$B:$B,[1]analyte_order!$C:$C)</f>
        <v>914637-49-3</v>
      </c>
      <c r="K9758" s="2">
        <f>_xlfn.XLOOKUP(Table1_1[[#This Row],[CAS_rn]],[1]analyte_order!$C:$C,[1]analyte_order!$E:$E)</f>
        <v>39</v>
      </c>
      <c r="L9758" s="3">
        <v>0.28499999999999998</v>
      </c>
    </row>
    <row r="9759" spans="1:12" x14ac:dyDescent="0.3">
      <c r="A9759" s="2" t="s">
        <v>384</v>
      </c>
      <c r="B9759" s="1">
        <f>_xlfn.XLOOKUP(Table1_1[[#This Row],[SampleID]],'[2]Prey Items'!$B$2:$B$78,'[2]Prey Items'!$F$2:$F$78)</f>
        <v>44427</v>
      </c>
      <c r="C9759" s="1" t="str">
        <f t="shared" si="153"/>
        <v>21231</v>
      </c>
      <c r="D9759" t="s">
        <v>324</v>
      </c>
      <c r="E9759" t="s">
        <v>325</v>
      </c>
      <c r="F9759" t="s">
        <v>326</v>
      </c>
      <c r="I9759" s="2" t="s">
        <v>43</v>
      </c>
      <c r="J9759" s="2" t="str">
        <f>_xlfn.XLOOKUP(Table1_1[[#This Row],[Analyte]],[1]analyte_order!$B:$B,[1]analyte_order!$C:$C)</f>
        <v>812-70-4</v>
      </c>
      <c r="K9759" s="2">
        <f>_xlfn.XLOOKUP(Table1_1[[#This Row],[CAS_rn]],[1]analyte_order!$C:$C,[1]analyte_order!$E:$E)</f>
        <v>40</v>
      </c>
      <c r="L9759" s="3">
        <v>0.83099999999999996</v>
      </c>
    </row>
    <row r="9760" spans="1:12" x14ac:dyDescent="0.3">
      <c r="A9760" s="2" t="s">
        <v>384</v>
      </c>
      <c r="B9760" s="1">
        <f>_xlfn.XLOOKUP(Table1_1[[#This Row],[SampleID]],'[2]Prey Items'!$B$2:$B$78,'[2]Prey Items'!$F$2:$F$78)</f>
        <v>44427</v>
      </c>
      <c r="C9760" s="1" t="str">
        <f t="shared" si="153"/>
        <v>21231</v>
      </c>
      <c r="D9760" t="s">
        <v>324</v>
      </c>
      <c r="E9760" t="s">
        <v>325</v>
      </c>
      <c r="F9760" t="s">
        <v>326</v>
      </c>
      <c r="I9760" s="2" t="s">
        <v>44</v>
      </c>
      <c r="J9760" s="2" t="str">
        <f>_xlfn.XLOOKUP(Table1_1[[#This Row],[Analyte]],[1]analyte_order!$B:$B,[1]analyte_order!$C:$C)</f>
        <v>53826-12-3</v>
      </c>
      <c r="K9760" s="2">
        <f>_xlfn.XLOOKUP(Table1_1[[#This Row],[CAS_rn]],[1]analyte_order!$C:$C,[1]analyte_order!$E:$E)</f>
        <v>41</v>
      </c>
      <c r="L9760" s="3">
        <v>0.10050000000000001</v>
      </c>
    </row>
    <row r="9761" spans="1:12" x14ac:dyDescent="0.3">
      <c r="A9761" s="2" t="s">
        <v>384</v>
      </c>
      <c r="B9761" s="1">
        <f>_xlfn.XLOOKUP(Table1_1[[#This Row],[SampleID]],'[2]Prey Items'!$B$2:$B$78,'[2]Prey Items'!$F$2:$F$78)</f>
        <v>44427</v>
      </c>
      <c r="C9761" s="1" t="str">
        <f t="shared" si="153"/>
        <v>21231</v>
      </c>
      <c r="D9761" t="s">
        <v>324</v>
      </c>
      <c r="E9761" t="s">
        <v>325</v>
      </c>
      <c r="F9761" t="s">
        <v>326</v>
      </c>
      <c r="I9761" s="2" t="s">
        <v>45</v>
      </c>
      <c r="J9761" s="2" t="str">
        <f>_xlfn.XLOOKUP(Table1_1[[#This Row],[Analyte]],[1]analyte_order!$B:$B,[1]analyte_order!$C:$C)</f>
        <v>27854-31-5</v>
      </c>
      <c r="K9761" s="2">
        <f>_xlfn.XLOOKUP(Table1_1[[#This Row],[CAS_rn]],[1]analyte_order!$C:$C,[1]analyte_order!$E:$E)</f>
        <v>42</v>
      </c>
      <c r="L9761" s="3">
        <v>0.10050000000000001</v>
      </c>
    </row>
    <row r="9762" spans="1:12" x14ac:dyDescent="0.3">
      <c r="A9762" s="2" t="s">
        <v>384</v>
      </c>
      <c r="B9762" s="1">
        <f>_xlfn.XLOOKUP(Table1_1[[#This Row],[SampleID]],'[2]Prey Items'!$B$2:$B$78,'[2]Prey Items'!$F$2:$F$78)</f>
        <v>44427</v>
      </c>
      <c r="C9762" s="1" t="str">
        <f t="shared" si="153"/>
        <v>21231</v>
      </c>
      <c r="D9762" t="s">
        <v>324</v>
      </c>
      <c r="E9762" t="s">
        <v>325</v>
      </c>
      <c r="F9762" t="s">
        <v>326</v>
      </c>
      <c r="I9762" s="2" t="s">
        <v>46</v>
      </c>
      <c r="J9762" s="2" t="str">
        <f>_xlfn.XLOOKUP(Table1_1[[#This Row],[Analyte]],[1]analyte_order!$B:$B,[1]analyte_order!$C:$C)</f>
        <v>53826-13-4</v>
      </c>
      <c r="K9762" s="2">
        <f>_xlfn.XLOOKUP(Table1_1[[#This Row],[CAS_rn]],[1]analyte_order!$C:$C,[1]analyte_order!$E:$E)</f>
        <v>43</v>
      </c>
      <c r="L9762" s="3">
        <v>0.10050000000000001</v>
      </c>
    </row>
    <row r="9763" spans="1:12" x14ac:dyDescent="0.3">
      <c r="A9763" s="2" t="s">
        <v>384</v>
      </c>
      <c r="B9763" s="1">
        <f>_xlfn.XLOOKUP(Table1_1[[#This Row],[SampleID]],'[2]Prey Items'!$B$2:$B$78,'[2]Prey Items'!$F$2:$F$78)</f>
        <v>44427</v>
      </c>
      <c r="C9763" s="1" t="str">
        <f t="shared" si="153"/>
        <v>21231</v>
      </c>
      <c r="D9763" t="s">
        <v>324</v>
      </c>
      <c r="E9763" t="s">
        <v>325</v>
      </c>
      <c r="F9763" t="s">
        <v>326</v>
      </c>
      <c r="I9763" s="2" t="s">
        <v>47</v>
      </c>
      <c r="J9763" s="2" t="str">
        <f>_xlfn.XLOOKUP(Table1_1[[#This Row],[Analyte]],[1]analyte_order!$B:$B,[1]analyte_order!$C:$C)</f>
        <v>161094-75-3</v>
      </c>
      <c r="K9763" s="2">
        <f>_xlfn.XLOOKUP(Table1_1[[#This Row],[CAS_rn]],[1]analyte_order!$C:$C,[1]analyte_order!$E:$E)</f>
        <v>44</v>
      </c>
      <c r="L9763" s="3">
        <v>4.0250000000000001E-2</v>
      </c>
    </row>
    <row r="9764" spans="1:12" x14ac:dyDescent="0.3">
      <c r="A9764" s="2" t="s">
        <v>384</v>
      </c>
      <c r="B9764" s="1">
        <f>_xlfn.XLOOKUP(Table1_1[[#This Row],[SampleID]],'[2]Prey Items'!$B$2:$B$78,'[2]Prey Items'!$F$2:$F$78)</f>
        <v>44427</v>
      </c>
      <c r="C9764" s="1" t="str">
        <f t="shared" si="153"/>
        <v>21231</v>
      </c>
      <c r="D9764" t="s">
        <v>324</v>
      </c>
      <c r="E9764" t="s">
        <v>325</v>
      </c>
      <c r="F9764" t="s">
        <v>326</v>
      </c>
      <c r="I9764" s="2" t="s">
        <v>48</v>
      </c>
      <c r="J9764" s="2" t="str">
        <f>_xlfn.XLOOKUP(Table1_1[[#This Row],[Analyte]],[1]analyte_order!$B:$B,[1]analyte_order!$C:$C)</f>
        <v>70887-84-2</v>
      </c>
      <c r="K9764" s="2">
        <f>_xlfn.XLOOKUP(Table1_1[[#This Row],[CAS_rn]],[1]analyte_order!$C:$C,[1]analyte_order!$E:$E)</f>
        <v>45</v>
      </c>
      <c r="L9764" s="3">
        <v>4.0250000000000001E-2</v>
      </c>
    </row>
    <row r="9765" spans="1:12" x14ac:dyDescent="0.3">
      <c r="A9765" s="2" t="s">
        <v>384</v>
      </c>
      <c r="B9765" s="1">
        <f>_xlfn.XLOOKUP(Table1_1[[#This Row],[SampleID]],'[2]Prey Items'!$B$2:$B$78,'[2]Prey Items'!$F$2:$F$78)</f>
        <v>44427</v>
      </c>
      <c r="C9765" s="1" t="str">
        <f t="shared" si="153"/>
        <v>21231</v>
      </c>
      <c r="D9765" t="s">
        <v>324</v>
      </c>
      <c r="E9765" t="s">
        <v>325</v>
      </c>
      <c r="F9765" t="s">
        <v>326</v>
      </c>
      <c r="I9765" s="2" t="s">
        <v>38</v>
      </c>
      <c r="J9765" s="2" t="str">
        <f>_xlfn.XLOOKUP(Table1_1[[#This Row],[Analyte]],[1]analyte_order!$B:$B,[1]analyte_order!$C:$C)</f>
        <v>919005-14-4</v>
      </c>
      <c r="K9765" s="2">
        <f>_xlfn.XLOOKUP(Table1_1[[#This Row],[CAS_rn]],[1]analyte_order!$C:$C,[1]analyte_order!$E:$E)</f>
        <v>35</v>
      </c>
      <c r="L9765" s="3">
        <v>4.0250000000000001E-2</v>
      </c>
    </row>
    <row r="9766" spans="1:12" x14ac:dyDescent="0.3">
      <c r="A9766" s="2" t="s">
        <v>384</v>
      </c>
      <c r="B9766" s="1">
        <f>_xlfn.XLOOKUP(Table1_1[[#This Row],[SampleID]],'[2]Prey Items'!$B$2:$B$78,'[2]Prey Items'!$F$2:$F$78)</f>
        <v>44427</v>
      </c>
      <c r="C9766" s="1" t="str">
        <f t="shared" si="153"/>
        <v>21231</v>
      </c>
      <c r="D9766" t="s">
        <v>324</v>
      </c>
      <c r="E9766" t="s">
        <v>325</v>
      </c>
      <c r="F9766" t="s">
        <v>326</v>
      </c>
      <c r="I9766" s="2" t="s">
        <v>39</v>
      </c>
      <c r="J9766" s="2" t="str">
        <f>_xlfn.XLOOKUP(Table1_1[[#This Row],[Analyte]],[1]analyte_order!$B:$B,[1]analyte_order!$C:$C)</f>
        <v>756426-58-1</v>
      </c>
      <c r="K9766" s="2">
        <f>_xlfn.XLOOKUP(Table1_1[[#This Row],[CAS_rn]],[1]analyte_order!$C:$C,[1]analyte_order!$E:$E)</f>
        <v>36</v>
      </c>
      <c r="L9766" s="3">
        <v>4.0250000000000001E-2</v>
      </c>
    </row>
    <row r="9767" spans="1:12" x14ac:dyDescent="0.3">
      <c r="A9767" s="2" t="s">
        <v>384</v>
      </c>
      <c r="B9767" s="1">
        <f>_xlfn.XLOOKUP(Table1_1[[#This Row],[SampleID]],'[2]Prey Items'!$B$2:$B$78,'[2]Prey Items'!$F$2:$F$78)</f>
        <v>44427</v>
      </c>
      <c r="C9767" s="1" t="str">
        <f t="shared" si="153"/>
        <v>21231</v>
      </c>
      <c r="D9767" t="s">
        <v>324</v>
      </c>
      <c r="E9767" t="s">
        <v>325</v>
      </c>
      <c r="F9767" t="s">
        <v>326</v>
      </c>
      <c r="I9767" s="2" t="s">
        <v>389</v>
      </c>
      <c r="J9767" s="2" t="str">
        <f>_xlfn.XLOOKUP(Table1_1[[#This Row],[Analyte]],[1]analyte_order!$B:$B,[1]analyte_order!$C:$C)</f>
        <v>763051-92-9</v>
      </c>
      <c r="K9767" s="2">
        <f>_xlfn.XLOOKUP(Table1_1[[#This Row],[CAS_rn]],[1]analyte_order!$C:$C,[1]analyte_order!$E:$E)</f>
        <v>37</v>
      </c>
      <c r="L9767" s="3">
        <v>4.0250000000000001E-2</v>
      </c>
    </row>
    <row r="9768" spans="1:12" x14ac:dyDescent="0.3">
      <c r="A9768" s="2" t="s">
        <v>384</v>
      </c>
      <c r="B9768" s="1">
        <f>_xlfn.XLOOKUP(Table1_1[[#This Row],[SampleID]],'[2]Prey Items'!$B$2:$B$78,'[2]Prey Items'!$F$2:$F$78)</f>
        <v>44427</v>
      </c>
      <c r="C9768" s="1" t="str">
        <f t="shared" si="153"/>
        <v>21231</v>
      </c>
      <c r="D9768" t="s">
        <v>324</v>
      </c>
      <c r="E9768" t="s">
        <v>325</v>
      </c>
      <c r="F9768" t="s">
        <v>326</v>
      </c>
      <c r="I9768" s="2" t="s">
        <v>37</v>
      </c>
      <c r="J9768" s="2" t="str">
        <f>_xlfn.XLOOKUP(Table1_1[[#This Row],[Analyte]],[1]analyte_order!$B:$B,[1]analyte_order!$C:$C)</f>
        <v>13252-13-6</v>
      </c>
      <c r="K9768" s="2">
        <f>_xlfn.XLOOKUP(Table1_1[[#This Row],[CAS_rn]],[1]analyte_order!$C:$C,[1]analyte_order!$E:$E)</f>
        <v>34</v>
      </c>
      <c r="L9768" s="3">
        <v>4.0250000000000001E-2</v>
      </c>
    </row>
    <row r="9769" spans="1:12" x14ac:dyDescent="0.3">
      <c r="A9769" s="2" t="s">
        <v>384</v>
      </c>
      <c r="B9769" s="1">
        <f>_xlfn.XLOOKUP(Table1_1[[#This Row],[SampleID]],'[2]Prey Items'!$B$2:$B$78,'[2]Prey Items'!$F$2:$F$78)</f>
        <v>44427</v>
      </c>
      <c r="C9769" s="1" t="str">
        <f t="shared" si="153"/>
        <v>21231</v>
      </c>
      <c r="D9769" t="s">
        <v>324</v>
      </c>
      <c r="E9769" t="s">
        <v>325</v>
      </c>
      <c r="F9769" t="s">
        <v>326</v>
      </c>
      <c r="I9769" s="2" t="s">
        <v>49</v>
      </c>
      <c r="J9769" s="2" t="str">
        <f>_xlfn.XLOOKUP(Table1_1[[#This Row],[Analyte]],[1]analyte_order!$B:$B,[1]analyte_order!$C:$C)</f>
        <v>57677-95-9</v>
      </c>
      <c r="K9769" s="2">
        <f>_xlfn.XLOOKUP(Table1_1[[#This Row],[CAS_rn]],[1]analyte_order!$C:$C,[1]analyte_order!$E:$E)</f>
        <v>46</v>
      </c>
      <c r="L9769" s="3">
        <v>0.10050000000000001</v>
      </c>
    </row>
    <row r="9770" spans="1:12" x14ac:dyDescent="0.3">
      <c r="A9770" s="2" t="s">
        <v>384</v>
      </c>
      <c r="B9770" s="1">
        <f>_xlfn.XLOOKUP(Table1_1[[#This Row],[SampleID]],'[2]Prey Items'!$B$2:$B$78,'[2]Prey Items'!$F$2:$F$78)</f>
        <v>44427</v>
      </c>
      <c r="C9770" s="1" t="str">
        <f t="shared" si="153"/>
        <v>21231</v>
      </c>
      <c r="D9770" t="s">
        <v>324</v>
      </c>
      <c r="E9770" t="s">
        <v>325</v>
      </c>
      <c r="F9770" t="s">
        <v>326</v>
      </c>
      <c r="I9770" s="2" t="s">
        <v>55</v>
      </c>
      <c r="J9770" s="2" t="str">
        <f>_xlfn.XLOOKUP(Table1_1[[#This Row],[Analyte]],[1]analyte_order!$B:$B,[1]analyte_order!$C:$C)</f>
        <v>678-41-1</v>
      </c>
      <c r="K9770" s="2">
        <f>_xlfn.XLOOKUP(Table1_1[[#This Row],[CAS_rn]],[1]analyte_order!$C:$C,[1]analyte_order!$E:$E)</f>
        <v>56</v>
      </c>
      <c r="L9770" s="3">
        <v>8.0500000000000002E-2</v>
      </c>
    </row>
    <row r="9771" spans="1:12" x14ac:dyDescent="0.3">
      <c r="A9771" s="2" t="s">
        <v>384</v>
      </c>
      <c r="B9771" s="1">
        <f>_xlfn.XLOOKUP(Table1_1[[#This Row],[SampleID]],'[2]Prey Items'!$B$2:$B$78,'[2]Prey Items'!$F$2:$F$78)</f>
        <v>44427</v>
      </c>
      <c r="C9771" s="1" t="str">
        <f t="shared" si="153"/>
        <v>21231</v>
      </c>
      <c r="D9771" t="s">
        <v>324</v>
      </c>
      <c r="E9771" t="s">
        <v>325</v>
      </c>
      <c r="F9771" t="s">
        <v>326</v>
      </c>
      <c r="I9771" s="2" t="s">
        <v>56</v>
      </c>
      <c r="J9771" s="2" t="str">
        <f>_xlfn.XLOOKUP(Table1_1[[#This Row],[Analyte]],[1]analyte_order!$B:$B,[1]analyte_order!$C:$C)</f>
        <v>2965-52-8</v>
      </c>
      <c r="K9771" s="2">
        <f>_xlfn.XLOOKUP(Table1_1[[#This Row],[CAS_rn]],[1]analyte_order!$C:$C,[1]analyte_order!$E:$E)</f>
        <v>57</v>
      </c>
      <c r="L9771" s="3">
        <v>8.0500000000000002E-2</v>
      </c>
    </row>
    <row r="9772" spans="1:12" x14ac:dyDescent="0.3">
      <c r="A9772" s="2" t="s">
        <v>385</v>
      </c>
      <c r="B9772" s="1">
        <f>_xlfn.XLOOKUP(Table1_1[[#This Row],[SampleID]],'[2]Prey Items'!$B$2:$B$78,'[2]Prey Items'!$F$2:$F$78)</f>
        <v>44427</v>
      </c>
      <c r="C9772" s="1" t="str">
        <f t="shared" si="153"/>
        <v>21231</v>
      </c>
      <c r="D9772" t="s">
        <v>324</v>
      </c>
      <c r="E9772" t="s">
        <v>325</v>
      </c>
      <c r="F9772" t="s">
        <v>326</v>
      </c>
      <c r="I9772" s="2" t="s">
        <v>7</v>
      </c>
      <c r="J9772" s="2" t="str">
        <f>_xlfn.XLOOKUP(Table1_1[[#This Row],[Analyte]],[1]analyte_order!$B:$B,[1]analyte_order!$C:$C)</f>
        <v>375-22-4</v>
      </c>
      <c r="K9772" s="2">
        <f>_xlfn.XLOOKUP(Table1_1[[#This Row],[CAS_rn]],[1]analyte_order!$C:$C,[1]analyte_order!$E:$E)</f>
        <v>1</v>
      </c>
      <c r="L9772" s="3">
        <v>4.2599999999999999E-2</v>
      </c>
    </row>
    <row r="9773" spans="1:12" x14ac:dyDescent="0.3">
      <c r="A9773" s="2" t="s">
        <v>385</v>
      </c>
      <c r="B9773" s="1">
        <f>_xlfn.XLOOKUP(Table1_1[[#This Row],[SampleID]],'[2]Prey Items'!$B$2:$B$78,'[2]Prey Items'!$F$2:$F$78)</f>
        <v>44427</v>
      </c>
      <c r="C9773" s="1" t="str">
        <f t="shared" si="153"/>
        <v>21231</v>
      </c>
      <c r="D9773" t="s">
        <v>324</v>
      </c>
      <c r="E9773" t="s">
        <v>325</v>
      </c>
      <c r="F9773" t="s">
        <v>326</v>
      </c>
      <c r="I9773" s="2" t="s">
        <v>8</v>
      </c>
      <c r="J9773" s="2" t="str">
        <f>_xlfn.XLOOKUP(Table1_1[[#This Row],[Analyte]],[1]analyte_order!$B:$B,[1]analyte_order!$C:$C)</f>
        <v>2706-90-3</v>
      </c>
      <c r="K9773" s="2">
        <f>_xlfn.XLOOKUP(Table1_1[[#This Row],[CAS_rn]],[1]analyte_order!$C:$C,[1]analyte_order!$E:$E)</f>
        <v>2</v>
      </c>
      <c r="L9773" s="3">
        <v>4.2599999999999999E-2</v>
      </c>
    </row>
    <row r="9774" spans="1:12" x14ac:dyDescent="0.3">
      <c r="A9774" s="2" t="s">
        <v>385</v>
      </c>
      <c r="B9774" s="1">
        <f>_xlfn.XLOOKUP(Table1_1[[#This Row],[SampleID]],'[2]Prey Items'!$B$2:$B$78,'[2]Prey Items'!$F$2:$F$78)</f>
        <v>44427</v>
      </c>
      <c r="C9774" s="1" t="str">
        <f t="shared" si="153"/>
        <v>21231</v>
      </c>
      <c r="D9774" t="s">
        <v>324</v>
      </c>
      <c r="E9774" t="s">
        <v>325</v>
      </c>
      <c r="F9774" t="s">
        <v>326</v>
      </c>
      <c r="I9774" s="2" t="s">
        <v>9</v>
      </c>
      <c r="J9774" s="2" t="str">
        <f>_xlfn.XLOOKUP(Table1_1[[#This Row],[Analyte]],[1]analyte_order!$B:$B,[1]analyte_order!$C:$C)</f>
        <v>307-24-4</v>
      </c>
      <c r="K9774" s="2">
        <f>_xlfn.XLOOKUP(Table1_1[[#This Row],[CAS_rn]],[1]analyte_order!$C:$C,[1]analyte_order!$E:$E)</f>
        <v>3</v>
      </c>
      <c r="L9774" s="3">
        <v>4.2599999999999999E-2</v>
      </c>
    </row>
    <row r="9775" spans="1:12" x14ac:dyDescent="0.3">
      <c r="A9775" s="2" t="s">
        <v>385</v>
      </c>
      <c r="B9775" s="1">
        <f>_xlfn.XLOOKUP(Table1_1[[#This Row],[SampleID]],'[2]Prey Items'!$B$2:$B$78,'[2]Prey Items'!$F$2:$F$78)</f>
        <v>44427</v>
      </c>
      <c r="C9775" s="1" t="str">
        <f t="shared" si="153"/>
        <v>21231</v>
      </c>
      <c r="D9775" t="s">
        <v>324</v>
      </c>
      <c r="E9775" t="s">
        <v>325</v>
      </c>
      <c r="F9775" t="s">
        <v>326</v>
      </c>
      <c r="I9775" s="2" t="s">
        <v>10</v>
      </c>
      <c r="J9775" s="2" t="str">
        <f>_xlfn.XLOOKUP(Table1_1[[#This Row],[Analyte]],[1]analyte_order!$B:$B,[1]analyte_order!$C:$C)</f>
        <v>375-85-9</v>
      </c>
      <c r="K9775" s="2">
        <f>_xlfn.XLOOKUP(Table1_1[[#This Row],[CAS_rn]],[1]analyte_order!$C:$C,[1]analyte_order!$E:$E)</f>
        <v>4</v>
      </c>
      <c r="L9775" s="3">
        <v>8.5000000000000006E-2</v>
      </c>
    </row>
    <row r="9776" spans="1:12" x14ac:dyDescent="0.3">
      <c r="A9776" s="2" t="s">
        <v>385</v>
      </c>
      <c r="B9776" s="1">
        <f>_xlfn.XLOOKUP(Table1_1[[#This Row],[SampleID]],'[2]Prey Items'!$B$2:$B$78,'[2]Prey Items'!$F$2:$F$78)</f>
        <v>44427</v>
      </c>
      <c r="C9776" s="1" t="str">
        <f t="shared" si="153"/>
        <v>21231</v>
      </c>
      <c r="D9776" t="s">
        <v>324</v>
      </c>
      <c r="E9776" t="s">
        <v>325</v>
      </c>
      <c r="F9776" t="s">
        <v>326</v>
      </c>
      <c r="I9776" s="2" t="s">
        <v>11</v>
      </c>
      <c r="J9776" s="2" t="str">
        <f>_xlfn.XLOOKUP(Table1_1[[#This Row],[Analyte]],[1]analyte_order!$B:$B,[1]analyte_order!$C:$C)</f>
        <v>335-67-1</v>
      </c>
      <c r="K9776" s="2">
        <f>_xlfn.XLOOKUP(Table1_1[[#This Row],[CAS_rn]],[1]analyte_order!$C:$C,[1]analyte_order!$E:$E)</f>
        <v>5</v>
      </c>
      <c r="L9776" s="3">
        <v>8.5000000000000006E-2</v>
      </c>
    </row>
    <row r="9777" spans="1:12" x14ac:dyDescent="0.3">
      <c r="A9777" s="2" t="s">
        <v>385</v>
      </c>
      <c r="B9777" s="1">
        <f>_xlfn.XLOOKUP(Table1_1[[#This Row],[SampleID]],'[2]Prey Items'!$B$2:$B$78,'[2]Prey Items'!$F$2:$F$78)</f>
        <v>44427</v>
      </c>
      <c r="C9777" s="1" t="str">
        <f t="shared" si="153"/>
        <v>21231</v>
      </c>
      <c r="D9777" t="s">
        <v>324</v>
      </c>
      <c r="E9777" t="s">
        <v>325</v>
      </c>
      <c r="F9777" t="s">
        <v>326</v>
      </c>
      <c r="I9777" s="2" t="s">
        <v>12</v>
      </c>
      <c r="J9777" s="2" t="str">
        <f>_xlfn.XLOOKUP(Table1_1[[#This Row],[Analyte]],[1]analyte_order!$B:$B,[1]analyte_order!$C:$C)</f>
        <v>375-95-1</v>
      </c>
      <c r="K9777" s="2">
        <f>_xlfn.XLOOKUP(Table1_1[[#This Row],[CAS_rn]],[1]analyte_order!$C:$C,[1]analyte_order!$E:$E)</f>
        <v>6</v>
      </c>
      <c r="L9777" s="3">
        <v>8.5000000000000006E-2</v>
      </c>
    </row>
    <row r="9778" spans="1:12" x14ac:dyDescent="0.3">
      <c r="A9778" s="2" t="s">
        <v>385</v>
      </c>
      <c r="B9778" s="1">
        <f>_xlfn.XLOOKUP(Table1_1[[#This Row],[SampleID]],'[2]Prey Items'!$B$2:$B$78,'[2]Prey Items'!$F$2:$F$78)</f>
        <v>44427</v>
      </c>
      <c r="C9778" s="1" t="str">
        <f t="shared" si="153"/>
        <v>21231</v>
      </c>
      <c r="D9778" t="s">
        <v>324</v>
      </c>
      <c r="E9778" t="s">
        <v>325</v>
      </c>
      <c r="F9778" t="s">
        <v>326</v>
      </c>
      <c r="I9778" s="2" t="s">
        <v>19</v>
      </c>
      <c r="J9778" s="2" t="str">
        <f>_xlfn.XLOOKUP(Table1_1[[#This Row],[Analyte]],[1]analyte_order!$B:$B,[1]analyte_order!$C:$C)</f>
        <v>335-76-2</v>
      </c>
      <c r="K9778" s="2">
        <f>_xlfn.XLOOKUP(Table1_1[[#This Row],[CAS_rn]],[1]analyte_order!$C:$C,[1]analyte_order!$E:$E)</f>
        <v>7</v>
      </c>
      <c r="L9778" s="3">
        <v>1.54</v>
      </c>
    </row>
    <row r="9779" spans="1:12" x14ac:dyDescent="0.3">
      <c r="A9779" s="2" t="s">
        <v>385</v>
      </c>
      <c r="B9779" s="1">
        <f>_xlfn.XLOOKUP(Table1_1[[#This Row],[SampleID]],'[2]Prey Items'!$B$2:$B$78,'[2]Prey Items'!$F$2:$F$78)</f>
        <v>44427</v>
      </c>
      <c r="C9779" s="1" t="str">
        <f t="shared" si="153"/>
        <v>21231</v>
      </c>
      <c r="D9779" t="s">
        <v>324</v>
      </c>
      <c r="E9779" t="s">
        <v>325</v>
      </c>
      <c r="F9779" t="s">
        <v>326</v>
      </c>
      <c r="I9779" s="2" t="s">
        <v>20</v>
      </c>
      <c r="J9779" s="2" t="str">
        <f>_xlfn.XLOOKUP(Table1_1[[#This Row],[Analyte]],[1]analyte_order!$B:$B,[1]analyte_order!$C:$C)</f>
        <v>2058-94-8</v>
      </c>
      <c r="K9779" s="2">
        <f>_xlfn.XLOOKUP(Table1_1[[#This Row],[CAS_rn]],[1]analyte_order!$C:$C,[1]analyte_order!$E:$E)</f>
        <v>8</v>
      </c>
      <c r="L9779" s="3">
        <v>3.38</v>
      </c>
    </row>
    <row r="9780" spans="1:12" x14ac:dyDescent="0.3">
      <c r="A9780" s="2" t="s">
        <v>385</v>
      </c>
      <c r="B9780" s="1">
        <f>_xlfn.XLOOKUP(Table1_1[[#This Row],[SampleID]],'[2]Prey Items'!$B$2:$B$78,'[2]Prey Items'!$F$2:$F$78)</f>
        <v>44427</v>
      </c>
      <c r="C9780" s="1" t="str">
        <f t="shared" si="153"/>
        <v>21231</v>
      </c>
      <c r="D9780" t="s">
        <v>324</v>
      </c>
      <c r="E9780" t="s">
        <v>325</v>
      </c>
      <c r="F9780" t="s">
        <v>326</v>
      </c>
      <c r="I9780" s="2" t="s">
        <v>21</v>
      </c>
      <c r="J9780" s="2" t="str">
        <f>_xlfn.XLOOKUP(Table1_1[[#This Row],[Analyte]],[1]analyte_order!$B:$B,[1]analyte_order!$C:$C)</f>
        <v>307-55-1</v>
      </c>
      <c r="K9780" s="2">
        <f>_xlfn.XLOOKUP(Table1_1[[#This Row],[CAS_rn]],[1]analyte_order!$C:$C,[1]analyte_order!$E:$E)</f>
        <v>9</v>
      </c>
      <c r="L9780" s="3">
        <v>4.34</v>
      </c>
    </row>
    <row r="9781" spans="1:12" x14ac:dyDescent="0.3">
      <c r="A9781" s="2" t="s">
        <v>385</v>
      </c>
      <c r="B9781" s="1">
        <f>_xlfn.XLOOKUP(Table1_1[[#This Row],[SampleID]],'[2]Prey Items'!$B$2:$B$78,'[2]Prey Items'!$F$2:$F$78)</f>
        <v>44427</v>
      </c>
      <c r="C9781" s="1" t="str">
        <f t="shared" si="153"/>
        <v>21231</v>
      </c>
      <c r="D9781" t="s">
        <v>324</v>
      </c>
      <c r="E9781" t="s">
        <v>325</v>
      </c>
      <c r="F9781" t="s">
        <v>326</v>
      </c>
      <c r="I9781" s="2" t="s">
        <v>22</v>
      </c>
      <c r="J9781" s="2" t="str">
        <f>_xlfn.XLOOKUP(Table1_1[[#This Row],[Analyte]],[1]analyte_order!$B:$B,[1]analyte_order!$C:$C)</f>
        <v>72629-94-8</v>
      </c>
      <c r="K9781" s="2">
        <f>_xlfn.XLOOKUP(Table1_1[[#This Row],[CAS_rn]],[1]analyte_order!$C:$C,[1]analyte_order!$E:$E)</f>
        <v>10</v>
      </c>
      <c r="L9781" s="3">
        <v>2.2999999999999998</v>
      </c>
    </row>
    <row r="9782" spans="1:12" x14ac:dyDescent="0.3">
      <c r="A9782" s="2" t="s">
        <v>385</v>
      </c>
      <c r="B9782" s="1">
        <f>_xlfn.XLOOKUP(Table1_1[[#This Row],[SampleID]],'[2]Prey Items'!$B$2:$B$78,'[2]Prey Items'!$F$2:$F$78)</f>
        <v>44427</v>
      </c>
      <c r="C9782" s="1" t="str">
        <f t="shared" si="153"/>
        <v>21231</v>
      </c>
      <c r="D9782" t="s">
        <v>324</v>
      </c>
      <c r="E9782" t="s">
        <v>325</v>
      </c>
      <c r="F9782" t="s">
        <v>326</v>
      </c>
      <c r="I9782" s="2" t="s">
        <v>23</v>
      </c>
      <c r="J9782" s="2" t="str">
        <f>_xlfn.XLOOKUP(Table1_1[[#This Row],[Analyte]],[1]analyte_order!$B:$B,[1]analyte_order!$C:$C)</f>
        <v>376-06-7</v>
      </c>
      <c r="K9782" s="2">
        <f>_xlfn.XLOOKUP(Table1_1[[#This Row],[CAS_rn]],[1]analyte_order!$C:$C,[1]analyte_order!$E:$E)</f>
        <v>11</v>
      </c>
      <c r="L9782" s="3">
        <v>2.65</v>
      </c>
    </row>
    <row r="9783" spans="1:12" x14ac:dyDescent="0.3">
      <c r="A9783" s="2" t="s">
        <v>385</v>
      </c>
      <c r="B9783" s="1">
        <f>_xlfn.XLOOKUP(Table1_1[[#This Row],[SampleID]],'[2]Prey Items'!$B$2:$B$78,'[2]Prey Items'!$F$2:$F$78)</f>
        <v>44427</v>
      </c>
      <c r="C9783" s="1" t="str">
        <f t="shared" si="153"/>
        <v>21231</v>
      </c>
      <c r="D9783" t="s">
        <v>324</v>
      </c>
      <c r="E9783" t="s">
        <v>325</v>
      </c>
      <c r="F9783" t="s">
        <v>326</v>
      </c>
      <c r="I9783" s="2" t="s">
        <v>24</v>
      </c>
      <c r="J9783" s="2" t="str">
        <f>_xlfn.XLOOKUP(Table1_1[[#This Row],[Analyte]],[1]analyte_order!$B:$B,[1]analyte_order!$C:$C)</f>
        <v>67905-19-5</v>
      </c>
      <c r="K9783" s="2">
        <f>_xlfn.XLOOKUP(Table1_1[[#This Row],[CAS_rn]],[1]analyte_order!$C:$C,[1]analyte_order!$E:$E)</f>
        <v>12</v>
      </c>
      <c r="L9783" s="3">
        <v>8.5000000000000006E-2</v>
      </c>
    </row>
    <row r="9784" spans="1:12" x14ac:dyDescent="0.3">
      <c r="A9784" s="2" t="s">
        <v>385</v>
      </c>
      <c r="B9784" s="1">
        <f>_xlfn.XLOOKUP(Table1_1[[#This Row],[SampleID]],'[2]Prey Items'!$B$2:$B$78,'[2]Prey Items'!$F$2:$F$78)</f>
        <v>44427</v>
      </c>
      <c r="C9784" s="1" t="str">
        <f t="shared" si="153"/>
        <v>21231</v>
      </c>
      <c r="D9784" t="s">
        <v>324</v>
      </c>
      <c r="E9784" t="s">
        <v>325</v>
      </c>
      <c r="F9784" t="s">
        <v>326</v>
      </c>
      <c r="I9784" s="2" t="s">
        <v>52</v>
      </c>
      <c r="J9784" s="2" t="str">
        <f>_xlfn.XLOOKUP(Table1_1[[#This Row],[Analyte]],[1]analyte_order!$B:$B,[1]analyte_order!$C:$C)</f>
        <v>423-41-6</v>
      </c>
      <c r="K9784" s="2">
        <f>_xlfn.XLOOKUP(Table1_1[[#This Row],[CAS_rn]],[1]analyte_order!$C:$C,[1]analyte_order!$E:$E)</f>
        <v>53</v>
      </c>
      <c r="L9784" s="3">
        <v>0.1065</v>
      </c>
    </row>
    <row r="9785" spans="1:12" x14ac:dyDescent="0.3">
      <c r="A9785" s="2" t="s">
        <v>385</v>
      </c>
      <c r="B9785" s="1">
        <f>_xlfn.XLOOKUP(Table1_1[[#This Row],[SampleID]],'[2]Prey Items'!$B$2:$B$78,'[2]Prey Items'!$F$2:$F$78)</f>
        <v>44427</v>
      </c>
      <c r="C9785" s="1" t="str">
        <f t="shared" si="153"/>
        <v>21231</v>
      </c>
      <c r="D9785" t="s">
        <v>324</v>
      </c>
      <c r="E9785" t="s">
        <v>325</v>
      </c>
      <c r="F9785" t="s">
        <v>326</v>
      </c>
      <c r="I9785" s="2" t="s">
        <v>13</v>
      </c>
      <c r="J9785" s="2" t="str">
        <f>_xlfn.XLOOKUP(Table1_1[[#This Row],[Analyte]],[1]analyte_order!$B:$B,[1]analyte_order!$C:$C)</f>
        <v>375-73-5</v>
      </c>
      <c r="K9785" s="2">
        <f>_xlfn.XLOOKUP(Table1_1[[#This Row],[CAS_rn]],[1]analyte_order!$C:$C,[1]analyte_order!$E:$E)</f>
        <v>14</v>
      </c>
      <c r="L9785" s="3">
        <v>4.2599999999999999E-2</v>
      </c>
    </row>
    <row r="9786" spans="1:12" x14ac:dyDescent="0.3">
      <c r="A9786" s="2" t="s">
        <v>385</v>
      </c>
      <c r="B9786" s="1">
        <f>_xlfn.XLOOKUP(Table1_1[[#This Row],[SampleID]],'[2]Prey Items'!$B$2:$B$78,'[2]Prey Items'!$F$2:$F$78)</f>
        <v>44427</v>
      </c>
      <c r="C9786" s="1" t="str">
        <f t="shared" si="153"/>
        <v>21231</v>
      </c>
      <c r="D9786" t="s">
        <v>324</v>
      </c>
      <c r="E9786" t="s">
        <v>325</v>
      </c>
      <c r="F9786" t="s">
        <v>326</v>
      </c>
      <c r="I9786" s="2" t="s">
        <v>14</v>
      </c>
      <c r="J9786" s="2" t="str">
        <f>_xlfn.XLOOKUP(Table1_1[[#This Row],[Analyte]],[1]analyte_order!$B:$B,[1]analyte_order!$C:$C)</f>
        <v>2706-91-4</v>
      </c>
      <c r="K9786" s="2">
        <f>_xlfn.XLOOKUP(Table1_1[[#This Row],[CAS_rn]],[1]analyte_order!$C:$C,[1]analyte_order!$E:$E)</f>
        <v>15</v>
      </c>
      <c r="L9786" s="3">
        <v>0.21299999999999999</v>
      </c>
    </row>
    <row r="9787" spans="1:12" x14ac:dyDescent="0.3">
      <c r="A9787" s="2" t="s">
        <v>385</v>
      </c>
      <c r="B9787" s="1">
        <f>_xlfn.XLOOKUP(Table1_1[[#This Row],[SampleID]],'[2]Prey Items'!$B$2:$B$78,'[2]Prey Items'!$F$2:$F$78)</f>
        <v>44427</v>
      </c>
      <c r="C9787" s="1" t="str">
        <f t="shared" si="153"/>
        <v>21231</v>
      </c>
      <c r="D9787" t="s">
        <v>324</v>
      </c>
      <c r="E9787" t="s">
        <v>325</v>
      </c>
      <c r="F9787" t="s">
        <v>326</v>
      </c>
      <c r="I9787" s="2" t="s">
        <v>15</v>
      </c>
      <c r="J9787" s="2" t="str">
        <f>_xlfn.XLOOKUP(Table1_1[[#This Row],[Analyte]],[1]analyte_order!$B:$B,[1]analyte_order!$C:$C)</f>
        <v>355-46-4</v>
      </c>
      <c r="K9787" s="2">
        <f>_xlfn.XLOOKUP(Table1_1[[#This Row],[CAS_rn]],[1]analyte_order!$C:$C,[1]analyte_order!$E:$E)</f>
        <v>16</v>
      </c>
      <c r="L9787" s="3">
        <v>5.56</v>
      </c>
    </row>
    <row r="9788" spans="1:12" x14ac:dyDescent="0.3">
      <c r="A9788" s="2" t="s">
        <v>385</v>
      </c>
      <c r="B9788" s="1">
        <f>_xlfn.XLOOKUP(Table1_1[[#This Row],[SampleID]],'[2]Prey Items'!$B$2:$B$78,'[2]Prey Items'!$F$2:$F$78)</f>
        <v>44427</v>
      </c>
      <c r="C9788" s="1" t="str">
        <f t="shared" si="153"/>
        <v>21231</v>
      </c>
      <c r="D9788" t="s">
        <v>324</v>
      </c>
      <c r="E9788" t="s">
        <v>325</v>
      </c>
      <c r="F9788" t="s">
        <v>326</v>
      </c>
      <c r="I9788" s="2" t="s">
        <v>16</v>
      </c>
      <c r="J9788" s="2" t="str">
        <f>_xlfn.XLOOKUP(Table1_1[[#This Row],[Analyte]],[1]analyte_order!$B:$B,[1]analyte_order!$C:$C)</f>
        <v>375-92-8</v>
      </c>
      <c r="K9788" s="2">
        <f>_xlfn.XLOOKUP(Table1_1[[#This Row],[CAS_rn]],[1]analyte_order!$C:$C,[1]analyte_order!$E:$E)</f>
        <v>17</v>
      </c>
      <c r="L9788" s="3">
        <v>1.23</v>
      </c>
    </row>
    <row r="9789" spans="1:12" x14ac:dyDescent="0.3">
      <c r="A9789" s="2" t="s">
        <v>385</v>
      </c>
      <c r="B9789" s="1">
        <f>_xlfn.XLOOKUP(Table1_1[[#This Row],[SampleID]],'[2]Prey Items'!$B$2:$B$78,'[2]Prey Items'!$F$2:$F$78)</f>
        <v>44427</v>
      </c>
      <c r="C9789" s="1" t="str">
        <f t="shared" si="153"/>
        <v>21231</v>
      </c>
      <c r="D9789" t="s">
        <v>324</v>
      </c>
      <c r="E9789" t="s">
        <v>325</v>
      </c>
      <c r="F9789" t="s">
        <v>326</v>
      </c>
      <c r="I9789" s="2" t="s">
        <v>17</v>
      </c>
      <c r="J9789" s="2" t="str">
        <f>_xlfn.XLOOKUP(Table1_1[[#This Row],[Analyte]],[1]analyte_order!$B:$B,[1]analyte_order!$C:$C)</f>
        <v>1763-23-1</v>
      </c>
      <c r="K9789" s="2">
        <f>_xlfn.XLOOKUP(Table1_1[[#This Row],[CAS_rn]],[1]analyte_order!$C:$C,[1]analyte_order!$E:$E)</f>
        <v>18</v>
      </c>
      <c r="L9789" s="3">
        <v>602</v>
      </c>
    </row>
    <row r="9790" spans="1:12" x14ac:dyDescent="0.3">
      <c r="A9790" s="2" t="s">
        <v>385</v>
      </c>
      <c r="B9790" s="1">
        <f>_xlfn.XLOOKUP(Table1_1[[#This Row],[SampleID]],'[2]Prey Items'!$B$2:$B$78,'[2]Prey Items'!$F$2:$F$78)</f>
        <v>44427</v>
      </c>
      <c r="C9790" s="1" t="str">
        <f t="shared" si="153"/>
        <v>21231</v>
      </c>
      <c r="D9790" t="s">
        <v>324</v>
      </c>
      <c r="E9790" t="s">
        <v>325</v>
      </c>
      <c r="F9790" t="s">
        <v>326</v>
      </c>
      <c r="I9790" s="2" t="s">
        <v>25</v>
      </c>
      <c r="J9790" s="2" t="str">
        <f>_xlfn.XLOOKUP(Table1_1[[#This Row],[Analyte]],[1]analyte_order!$B:$B,[1]analyte_order!$C:$C)</f>
        <v>68259-12-1</v>
      </c>
      <c r="K9790" s="2">
        <f>_xlfn.XLOOKUP(Table1_1[[#This Row],[CAS_rn]],[1]analyte_order!$C:$C,[1]analyte_order!$E:$E)</f>
        <v>19</v>
      </c>
      <c r="L9790" s="3">
        <v>4.09</v>
      </c>
    </row>
    <row r="9791" spans="1:12" x14ac:dyDescent="0.3">
      <c r="A9791" s="2" t="s">
        <v>385</v>
      </c>
      <c r="B9791" s="1">
        <f>_xlfn.XLOOKUP(Table1_1[[#This Row],[SampleID]],'[2]Prey Items'!$B$2:$B$78,'[2]Prey Items'!$F$2:$F$78)</f>
        <v>44427</v>
      </c>
      <c r="C9791" s="1" t="str">
        <f t="shared" si="153"/>
        <v>21231</v>
      </c>
      <c r="D9791" t="s">
        <v>324</v>
      </c>
      <c r="E9791" t="s">
        <v>325</v>
      </c>
      <c r="F9791" t="s">
        <v>326</v>
      </c>
      <c r="I9791" s="2" t="s">
        <v>26</v>
      </c>
      <c r="J9791" s="2" t="str">
        <f>_xlfn.XLOOKUP(Table1_1[[#This Row],[Analyte]],[1]analyte_order!$B:$B,[1]analyte_order!$C:$C)</f>
        <v>335-77-3</v>
      </c>
      <c r="K9791" s="2">
        <f>_xlfn.XLOOKUP(Table1_1[[#This Row],[CAS_rn]],[1]analyte_order!$C:$C,[1]analyte_order!$E:$E)</f>
        <v>20</v>
      </c>
      <c r="L9791" s="3">
        <v>5.03</v>
      </c>
    </row>
    <row r="9792" spans="1:12" x14ac:dyDescent="0.3">
      <c r="A9792" s="2" t="s">
        <v>385</v>
      </c>
      <c r="B9792" s="1">
        <f>_xlfn.XLOOKUP(Table1_1[[#This Row],[SampleID]],'[2]Prey Items'!$B$2:$B$78,'[2]Prey Items'!$F$2:$F$78)</f>
        <v>44427</v>
      </c>
      <c r="C9792" s="1" t="str">
        <f t="shared" si="153"/>
        <v>21231</v>
      </c>
      <c r="D9792" t="s">
        <v>324</v>
      </c>
      <c r="E9792" t="s">
        <v>325</v>
      </c>
      <c r="F9792" t="s">
        <v>326</v>
      </c>
      <c r="I9792" s="2" t="s">
        <v>27</v>
      </c>
      <c r="J9792" s="2" t="str">
        <f>_xlfn.XLOOKUP(Table1_1[[#This Row],[Analyte]],[1]analyte_order!$B:$B,[1]analyte_order!$C:$C)</f>
        <v>79780-39-5</v>
      </c>
      <c r="K9792" s="2">
        <f>_xlfn.XLOOKUP(Table1_1[[#This Row],[CAS_rn]],[1]analyte_order!$C:$C,[1]analyte_order!$E:$E)</f>
        <v>21</v>
      </c>
      <c r="L9792" s="3">
        <v>1.03</v>
      </c>
    </row>
    <row r="9793" spans="1:12" x14ac:dyDescent="0.3">
      <c r="A9793" s="2" t="s">
        <v>385</v>
      </c>
      <c r="B9793" s="1">
        <f>_xlfn.XLOOKUP(Table1_1[[#This Row],[SampleID]],'[2]Prey Items'!$B$2:$B$78,'[2]Prey Items'!$F$2:$F$78)</f>
        <v>44427</v>
      </c>
      <c r="C9793" s="1" t="str">
        <f t="shared" si="153"/>
        <v>21231</v>
      </c>
      <c r="D9793" t="s">
        <v>324</v>
      </c>
      <c r="E9793" t="s">
        <v>325</v>
      </c>
      <c r="F9793" t="s">
        <v>326</v>
      </c>
      <c r="I9793" s="2" t="s">
        <v>53</v>
      </c>
      <c r="J9793" s="2" t="str">
        <f>_xlfn.XLOOKUP(Table1_1[[#This Row],[Analyte]],[1]analyte_order!$B:$B,[1]analyte_order!$C:$C)</f>
        <v>777011-38-8</v>
      </c>
      <c r="K9793" s="2">
        <f>_xlfn.XLOOKUP(Table1_1[[#This Row],[CAS_rn]],[1]analyte_order!$C:$C,[1]analyte_order!$E:$E)</f>
        <v>54</v>
      </c>
      <c r="L9793" s="3">
        <v>1.03</v>
      </c>
    </row>
    <row r="9794" spans="1:12" x14ac:dyDescent="0.3">
      <c r="A9794" s="2" t="s">
        <v>385</v>
      </c>
      <c r="B9794" s="1">
        <f>_xlfn.XLOOKUP(Table1_1[[#This Row],[SampleID]],'[2]Prey Items'!$B$2:$B$78,'[2]Prey Items'!$F$2:$F$78)</f>
        <v>44427</v>
      </c>
      <c r="C9794" s="1" t="str">
        <f t="shared" si="153"/>
        <v>21231</v>
      </c>
      <c r="D9794" t="s">
        <v>324</v>
      </c>
      <c r="E9794" t="s">
        <v>325</v>
      </c>
      <c r="F9794" t="s">
        <v>326</v>
      </c>
      <c r="I9794" s="2" t="s">
        <v>54</v>
      </c>
      <c r="J9794" s="2" t="str">
        <f>_xlfn.XLOOKUP(Table1_1[[#This Row],[Analyte]],[1]analyte_order!$B:$B,[1]analyte_order!$C:$C)</f>
        <v>646-83-3</v>
      </c>
      <c r="K9794" s="2">
        <f>_xlfn.XLOOKUP(Table1_1[[#This Row],[CAS_rn]],[1]analyte_order!$C:$C,[1]analyte_order!$E:$E)</f>
        <v>55</v>
      </c>
      <c r="L9794" s="3">
        <v>0.21299999999999999</v>
      </c>
    </row>
    <row r="9795" spans="1:12" x14ac:dyDescent="0.3">
      <c r="A9795" s="2" t="s">
        <v>385</v>
      </c>
      <c r="B9795" s="1">
        <f>_xlfn.XLOOKUP(Table1_1[[#This Row],[SampleID]],'[2]Prey Items'!$B$2:$B$78,'[2]Prey Items'!$F$2:$F$78)</f>
        <v>44427</v>
      </c>
      <c r="C9795" s="1" t="str">
        <f t="shared" si="153"/>
        <v>21231</v>
      </c>
      <c r="D9795" t="s">
        <v>324</v>
      </c>
      <c r="E9795" t="s">
        <v>325</v>
      </c>
      <c r="F9795" t="s">
        <v>326</v>
      </c>
      <c r="I9795" s="2" t="s">
        <v>50</v>
      </c>
      <c r="J9795" s="2" t="str">
        <f>_xlfn.XLOOKUP(Table1_1[[#This Row],[Analyte]],[1]analyte_order!$B:$B,[1]analyte_order!$C:$C)</f>
        <v>30334-69-1</v>
      </c>
      <c r="K9795" s="2">
        <f>_xlfn.XLOOKUP(Table1_1[[#This Row],[CAS_rn]],[1]analyte_order!$C:$C,[1]analyte_order!$E:$E)</f>
        <v>51</v>
      </c>
      <c r="L9795" s="3">
        <v>4.12</v>
      </c>
    </row>
    <row r="9796" spans="1:12" x14ac:dyDescent="0.3">
      <c r="A9796" s="2" t="s">
        <v>385</v>
      </c>
      <c r="B9796" s="1">
        <f>_xlfn.XLOOKUP(Table1_1[[#This Row],[SampleID]],'[2]Prey Items'!$B$2:$B$78,'[2]Prey Items'!$F$2:$F$78)</f>
        <v>44427</v>
      </c>
      <c r="C9796" s="1" t="str">
        <f t="shared" si="153"/>
        <v>21231</v>
      </c>
      <c r="D9796" t="s">
        <v>324</v>
      </c>
      <c r="E9796" t="s">
        <v>325</v>
      </c>
      <c r="F9796" t="s">
        <v>326</v>
      </c>
      <c r="I9796" s="2" t="s">
        <v>51</v>
      </c>
      <c r="J9796" s="2" t="str">
        <f>_xlfn.XLOOKUP(Table1_1[[#This Row],[Analyte]],[1]analyte_order!$B:$B,[1]analyte_order!$C:$C)</f>
        <v>41997-13-1</v>
      </c>
      <c r="K9796" s="2">
        <f>_xlfn.XLOOKUP(Table1_1[[#This Row],[CAS_rn]],[1]analyte_order!$C:$C,[1]analyte_order!$E:$E)</f>
        <v>52</v>
      </c>
      <c r="L9796" s="3">
        <v>16</v>
      </c>
    </row>
    <row r="9797" spans="1:12" x14ac:dyDescent="0.3">
      <c r="A9797" s="2" t="s">
        <v>385</v>
      </c>
      <c r="B9797" s="1">
        <f>_xlfn.XLOOKUP(Table1_1[[#This Row],[SampleID]],'[2]Prey Items'!$B$2:$B$78,'[2]Prey Items'!$F$2:$F$78)</f>
        <v>44427</v>
      </c>
      <c r="C9797" s="1" t="str">
        <f t="shared" si="153"/>
        <v>21231</v>
      </c>
      <c r="D9797" t="s">
        <v>324</v>
      </c>
      <c r="E9797" t="s">
        <v>325</v>
      </c>
      <c r="F9797" t="s">
        <v>326</v>
      </c>
      <c r="I9797" s="2" t="s">
        <v>33</v>
      </c>
      <c r="J9797" s="2" t="str">
        <f>_xlfn.XLOOKUP(Table1_1[[#This Row],[Analyte]],[1]analyte_order!$B:$B,[1]analyte_order!$C:$C)</f>
        <v>754-91-6</v>
      </c>
      <c r="K9797" s="2">
        <f>_xlfn.XLOOKUP(Table1_1[[#This Row],[CAS_rn]],[1]analyte_order!$C:$C,[1]analyte_order!$E:$E)</f>
        <v>28</v>
      </c>
      <c r="L9797" s="3">
        <v>3.62</v>
      </c>
    </row>
    <row r="9798" spans="1:12" x14ac:dyDescent="0.3">
      <c r="A9798" s="2" t="s">
        <v>385</v>
      </c>
      <c r="B9798" s="1">
        <f>_xlfn.XLOOKUP(Table1_1[[#This Row],[SampleID]],'[2]Prey Items'!$B$2:$B$78,'[2]Prey Items'!$F$2:$F$78)</f>
        <v>44427</v>
      </c>
      <c r="C9798" s="1" t="str">
        <f t="shared" si="153"/>
        <v>21231</v>
      </c>
      <c r="D9798" t="s">
        <v>324</v>
      </c>
      <c r="E9798" t="s">
        <v>325</v>
      </c>
      <c r="F9798" t="s">
        <v>326</v>
      </c>
      <c r="I9798" s="2" t="s">
        <v>35</v>
      </c>
      <c r="J9798" s="2" t="str">
        <f>_xlfn.XLOOKUP(Table1_1[[#This Row],[Analyte]],[1]analyte_order!$B:$B,[1]analyte_order!$C:$C)</f>
        <v>31506-32-8</v>
      </c>
      <c r="K9798" s="2">
        <f>_xlfn.XLOOKUP(Table1_1[[#This Row],[CAS_rn]],[1]analyte_order!$C:$C,[1]analyte_order!$E:$E)</f>
        <v>30</v>
      </c>
      <c r="L9798" s="3">
        <v>8.5000000000000006E-2</v>
      </c>
    </row>
    <row r="9799" spans="1:12" x14ac:dyDescent="0.3">
      <c r="A9799" s="2" t="s">
        <v>385</v>
      </c>
      <c r="B9799" s="1">
        <f>_xlfn.XLOOKUP(Table1_1[[#This Row],[SampleID]],'[2]Prey Items'!$B$2:$B$78,'[2]Prey Items'!$F$2:$F$78)</f>
        <v>44427</v>
      </c>
      <c r="C9799" s="1" t="str">
        <f t="shared" si="153"/>
        <v>21231</v>
      </c>
      <c r="D9799" t="s">
        <v>324</v>
      </c>
      <c r="E9799" t="s">
        <v>325</v>
      </c>
      <c r="F9799" t="s">
        <v>326</v>
      </c>
      <c r="I9799" s="2" t="s">
        <v>36</v>
      </c>
      <c r="J9799" s="2" t="str">
        <f>_xlfn.XLOOKUP(Table1_1[[#This Row],[Analyte]],[1]analyte_order!$B:$B,[1]analyte_order!$C:$C)</f>
        <v>4151-50-2</v>
      </c>
      <c r="K9799" s="2">
        <f>_xlfn.XLOOKUP(Table1_1[[#This Row],[CAS_rn]],[1]analyte_order!$C:$C,[1]analyte_order!$E:$E)</f>
        <v>31</v>
      </c>
      <c r="L9799" s="3">
        <v>4.2599999999999999E-2</v>
      </c>
    </row>
    <row r="9800" spans="1:12" x14ac:dyDescent="0.3">
      <c r="A9800" s="2" t="s">
        <v>385</v>
      </c>
      <c r="B9800" s="1">
        <f>_xlfn.XLOOKUP(Table1_1[[#This Row],[SampleID]],'[2]Prey Items'!$B$2:$B$78,'[2]Prey Items'!$F$2:$F$78)</f>
        <v>44427</v>
      </c>
      <c r="C9800" s="1" t="str">
        <f t="shared" si="153"/>
        <v>21231</v>
      </c>
      <c r="D9800" t="s">
        <v>324</v>
      </c>
      <c r="E9800" t="s">
        <v>325</v>
      </c>
      <c r="F9800" t="s">
        <v>326</v>
      </c>
      <c r="I9800" s="2" t="s">
        <v>34</v>
      </c>
      <c r="J9800" s="2" t="str">
        <f>_xlfn.XLOOKUP(Table1_1[[#This Row],[Analyte]],[1]analyte_order!$B:$B,[1]analyte_order!$C:$C)</f>
        <v>2806-24-8</v>
      </c>
      <c r="K9800" s="2">
        <f>_xlfn.XLOOKUP(Table1_1[[#This Row],[CAS_rn]],[1]analyte_order!$C:$C,[1]analyte_order!$E:$E)</f>
        <v>29</v>
      </c>
      <c r="L9800" s="3">
        <v>4.2599999999999999E-2</v>
      </c>
    </row>
    <row r="9801" spans="1:12" x14ac:dyDescent="0.3">
      <c r="A9801" s="2" t="s">
        <v>385</v>
      </c>
      <c r="B9801" s="1">
        <f>_xlfn.XLOOKUP(Table1_1[[#This Row],[SampleID]],'[2]Prey Items'!$B$2:$B$78,'[2]Prey Items'!$F$2:$F$78)</f>
        <v>44427</v>
      </c>
      <c r="C9801" s="1" t="str">
        <f t="shared" si="153"/>
        <v>21231</v>
      </c>
      <c r="D9801" t="s">
        <v>324</v>
      </c>
      <c r="E9801" t="s">
        <v>325</v>
      </c>
      <c r="F9801" t="s">
        <v>326</v>
      </c>
      <c r="I9801" s="2" t="s">
        <v>31</v>
      </c>
      <c r="J9801" s="2" t="str">
        <f>_xlfn.XLOOKUP(Table1_1[[#This Row],[Analyte]],[1]analyte_order!$B:$B,[1]analyte_order!$C:$C)</f>
        <v>2355-31-9</v>
      </c>
      <c r="K9801" s="2">
        <f>_xlfn.XLOOKUP(Table1_1[[#This Row],[CAS_rn]],[1]analyte_order!$C:$C,[1]analyte_order!$E:$E)</f>
        <v>26</v>
      </c>
      <c r="L9801" s="3">
        <v>0.23699999999999999</v>
      </c>
    </row>
    <row r="9802" spans="1:12" x14ac:dyDescent="0.3">
      <c r="A9802" s="2" t="s">
        <v>385</v>
      </c>
      <c r="B9802" s="1">
        <f>_xlfn.XLOOKUP(Table1_1[[#This Row],[SampleID]],'[2]Prey Items'!$B$2:$B$78,'[2]Prey Items'!$F$2:$F$78)</f>
        <v>44427</v>
      </c>
      <c r="C9802" s="1" t="str">
        <f t="shared" si="153"/>
        <v>21231</v>
      </c>
      <c r="D9802" t="s">
        <v>324</v>
      </c>
      <c r="E9802" t="s">
        <v>325</v>
      </c>
      <c r="F9802" t="s">
        <v>326</v>
      </c>
      <c r="I9802" s="2" t="s">
        <v>32</v>
      </c>
      <c r="J9802" s="2" t="str">
        <f>_xlfn.XLOOKUP(Table1_1[[#This Row],[Analyte]],[1]analyte_order!$B:$B,[1]analyte_order!$C:$C)</f>
        <v>2991-50-6</v>
      </c>
      <c r="K9802" s="2">
        <f>_xlfn.XLOOKUP(Table1_1[[#This Row],[CAS_rn]],[1]analyte_order!$C:$C,[1]analyte_order!$E:$E)</f>
        <v>27</v>
      </c>
      <c r="L9802" s="3">
        <v>4.2599999999999999E-2</v>
      </c>
    </row>
    <row r="9803" spans="1:12" x14ac:dyDescent="0.3">
      <c r="A9803" s="2" t="s">
        <v>385</v>
      </c>
      <c r="B9803" s="1">
        <f>_xlfn.XLOOKUP(Table1_1[[#This Row],[SampleID]],'[2]Prey Items'!$B$2:$B$78,'[2]Prey Items'!$F$2:$F$78)</f>
        <v>44427</v>
      </c>
      <c r="C9803" s="1" t="str">
        <f t="shared" si="153"/>
        <v>21231</v>
      </c>
      <c r="D9803" t="s">
        <v>324</v>
      </c>
      <c r="E9803" t="s">
        <v>325</v>
      </c>
      <c r="F9803" t="s">
        <v>326</v>
      </c>
      <c r="I9803" s="2" t="s">
        <v>28</v>
      </c>
      <c r="J9803" s="2" t="str">
        <f>_xlfn.XLOOKUP(Table1_1[[#This Row],[Analyte]],[1]analyte_order!$B:$B,[1]analyte_order!$C:$C)</f>
        <v>757124-72-4</v>
      </c>
      <c r="K9803" s="2">
        <f>_xlfn.XLOOKUP(Table1_1[[#This Row],[CAS_rn]],[1]analyte_order!$C:$C,[1]analyte_order!$E:$E)</f>
        <v>22</v>
      </c>
      <c r="L9803" s="3">
        <v>0.1065</v>
      </c>
    </row>
    <row r="9804" spans="1:12" x14ac:dyDescent="0.3">
      <c r="A9804" s="2" t="s">
        <v>385</v>
      </c>
      <c r="B9804" s="1">
        <f>_xlfn.XLOOKUP(Table1_1[[#This Row],[SampleID]],'[2]Prey Items'!$B$2:$B$78,'[2]Prey Items'!$F$2:$F$78)</f>
        <v>44427</v>
      </c>
      <c r="C9804" s="1" t="str">
        <f t="shared" ref="C9804:C9867" si="154">TEXT(B9804,"yy")&amp;TEXT((B9804-DATEVALUE("1/1/"&amp;TEXT(B9804,"yy"))+1),"000")</f>
        <v>21231</v>
      </c>
      <c r="D9804" t="s">
        <v>324</v>
      </c>
      <c r="E9804" t="s">
        <v>325</v>
      </c>
      <c r="F9804" t="s">
        <v>326</v>
      </c>
      <c r="I9804" s="2" t="s">
        <v>18</v>
      </c>
      <c r="J9804" s="2" t="str">
        <f>_xlfn.XLOOKUP(Table1_1[[#This Row],[Analyte]],[1]analyte_order!$B:$B,[1]analyte_order!$C:$C)</f>
        <v>27619-97-2</v>
      </c>
      <c r="K9804" s="2">
        <f>_xlfn.XLOOKUP(Table1_1[[#This Row],[CAS_rn]],[1]analyte_order!$C:$C,[1]analyte_order!$E:$E)</f>
        <v>23</v>
      </c>
      <c r="L9804" s="3">
        <v>4.2599999999999999E-2</v>
      </c>
    </row>
    <row r="9805" spans="1:12" x14ac:dyDescent="0.3">
      <c r="A9805" s="2" t="s">
        <v>385</v>
      </c>
      <c r="B9805" s="1">
        <f>_xlfn.XLOOKUP(Table1_1[[#This Row],[SampleID]],'[2]Prey Items'!$B$2:$B$78,'[2]Prey Items'!$F$2:$F$78)</f>
        <v>44427</v>
      </c>
      <c r="C9805" s="1" t="str">
        <f t="shared" si="154"/>
        <v>21231</v>
      </c>
      <c r="D9805" t="s">
        <v>324</v>
      </c>
      <c r="E9805" t="s">
        <v>325</v>
      </c>
      <c r="F9805" t="s">
        <v>326</v>
      </c>
      <c r="I9805" s="2" t="s">
        <v>29</v>
      </c>
      <c r="J9805" s="2" t="str">
        <f>_xlfn.XLOOKUP(Table1_1[[#This Row],[Analyte]],[1]analyte_order!$B:$B,[1]analyte_order!$C:$C)</f>
        <v>39108-34-4</v>
      </c>
      <c r="K9805" s="2">
        <f>_xlfn.XLOOKUP(Table1_1[[#This Row],[CAS_rn]],[1]analyte_order!$C:$C,[1]analyte_order!$E:$E)</f>
        <v>24</v>
      </c>
      <c r="L9805" s="3">
        <v>0.73699999999999999</v>
      </c>
    </row>
    <row r="9806" spans="1:12" x14ac:dyDescent="0.3">
      <c r="A9806" s="2" t="s">
        <v>385</v>
      </c>
      <c r="B9806" s="1">
        <f>_xlfn.XLOOKUP(Table1_1[[#This Row],[SampleID]],'[2]Prey Items'!$B$2:$B$78,'[2]Prey Items'!$F$2:$F$78)</f>
        <v>44427</v>
      </c>
      <c r="C9806" s="1" t="str">
        <f t="shared" si="154"/>
        <v>21231</v>
      </c>
      <c r="D9806" t="s">
        <v>324</v>
      </c>
      <c r="E9806" t="s">
        <v>325</v>
      </c>
      <c r="F9806" t="s">
        <v>326</v>
      </c>
      <c r="I9806" s="2" t="s">
        <v>30</v>
      </c>
      <c r="J9806" s="2" t="str">
        <f>_xlfn.XLOOKUP(Table1_1[[#This Row],[Analyte]],[1]analyte_order!$B:$B,[1]analyte_order!$C:$C)</f>
        <v>120226-60-0</v>
      </c>
      <c r="K9806" s="2">
        <f>_xlfn.XLOOKUP(Table1_1[[#This Row],[CAS_rn]],[1]analyte_order!$C:$C,[1]analyte_order!$E:$E)</f>
        <v>25</v>
      </c>
      <c r="L9806" s="3">
        <v>3.35</v>
      </c>
    </row>
    <row r="9807" spans="1:12" x14ac:dyDescent="0.3">
      <c r="A9807" s="2" t="s">
        <v>385</v>
      </c>
      <c r="B9807" s="1">
        <f>_xlfn.XLOOKUP(Table1_1[[#This Row],[SampleID]],'[2]Prey Items'!$B$2:$B$78,'[2]Prey Items'!$F$2:$F$78)</f>
        <v>44427</v>
      </c>
      <c r="C9807" s="1" t="str">
        <f t="shared" si="154"/>
        <v>21231</v>
      </c>
      <c r="D9807" t="s">
        <v>324</v>
      </c>
      <c r="E9807" t="s">
        <v>325</v>
      </c>
      <c r="F9807" t="s">
        <v>326</v>
      </c>
      <c r="I9807" s="2" t="s">
        <v>41</v>
      </c>
      <c r="J9807" s="2" t="str">
        <f>_xlfn.XLOOKUP(Table1_1[[#This Row],[Analyte]],[1]analyte_order!$B:$B,[1]analyte_order!$C:$C)</f>
        <v>356-02-5</v>
      </c>
      <c r="K9807" s="2">
        <f>_xlfn.XLOOKUP(Table1_1[[#This Row],[CAS_rn]],[1]analyte_order!$C:$C,[1]analyte_order!$E:$E)</f>
        <v>38</v>
      </c>
      <c r="L9807" s="3">
        <v>0.42599999999999999</v>
      </c>
    </row>
    <row r="9808" spans="1:12" x14ac:dyDescent="0.3">
      <c r="A9808" s="2" t="s">
        <v>385</v>
      </c>
      <c r="B9808" s="1">
        <f>_xlfn.XLOOKUP(Table1_1[[#This Row],[SampleID]],'[2]Prey Items'!$B$2:$B$78,'[2]Prey Items'!$F$2:$F$78)</f>
        <v>44427</v>
      </c>
      <c r="C9808" s="1" t="str">
        <f t="shared" si="154"/>
        <v>21231</v>
      </c>
      <c r="D9808" t="s">
        <v>324</v>
      </c>
      <c r="E9808" t="s">
        <v>325</v>
      </c>
      <c r="F9808" t="s">
        <v>326</v>
      </c>
      <c r="I9808" s="2" t="s">
        <v>42</v>
      </c>
      <c r="J9808" s="2" t="str">
        <f>_xlfn.XLOOKUP(Table1_1[[#This Row],[Analyte]],[1]analyte_order!$B:$B,[1]analyte_order!$C:$C)</f>
        <v>914637-49-3</v>
      </c>
      <c r="K9808" s="2">
        <f>_xlfn.XLOOKUP(Table1_1[[#This Row],[CAS_rn]],[1]analyte_order!$C:$C,[1]analyte_order!$E:$E)</f>
        <v>39</v>
      </c>
      <c r="L9808" s="3">
        <v>4.2599999999999999E-2</v>
      </c>
    </row>
    <row r="9809" spans="1:12" x14ac:dyDescent="0.3">
      <c r="A9809" s="2" t="s">
        <v>385</v>
      </c>
      <c r="B9809" s="1">
        <f>_xlfn.XLOOKUP(Table1_1[[#This Row],[SampleID]],'[2]Prey Items'!$B$2:$B$78,'[2]Prey Items'!$F$2:$F$78)</f>
        <v>44427</v>
      </c>
      <c r="C9809" s="1" t="str">
        <f t="shared" si="154"/>
        <v>21231</v>
      </c>
      <c r="D9809" t="s">
        <v>324</v>
      </c>
      <c r="E9809" t="s">
        <v>325</v>
      </c>
      <c r="F9809" t="s">
        <v>326</v>
      </c>
      <c r="I9809" s="2" t="s">
        <v>43</v>
      </c>
      <c r="J9809" s="2" t="str">
        <f>_xlfn.XLOOKUP(Table1_1[[#This Row],[Analyte]],[1]analyte_order!$B:$B,[1]analyte_order!$C:$C)</f>
        <v>812-70-4</v>
      </c>
      <c r="K9809" s="2">
        <f>_xlfn.XLOOKUP(Table1_1[[#This Row],[CAS_rn]],[1]analyte_order!$C:$C,[1]analyte_order!$E:$E)</f>
        <v>40</v>
      </c>
      <c r="L9809" s="3">
        <v>0.747</v>
      </c>
    </row>
    <row r="9810" spans="1:12" x14ac:dyDescent="0.3">
      <c r="A9810" s="2" t="s">
        <v>385</v>
      </c>
      <c r="B9810" s="1">
        <f>_xlfn.XLOOKUP(Table1_1[[#This Row],[SampleID]],'[2]Prey Items'!$B$2:$B$78,'[2]Prey Items'!$F$2:$F$78)</f>
        <v>44427</v>
      </c>
      <c r="C9810" s="1" t="str">
        <f t="shared" si="154"/>
        <v>21231</v>
      </c>
      <c r="D9810" t="s">
        <v>324</v>
      </c>
      <c r="E9810" t="s">
        <v>325</v>
      </c>
      <c r="F9810" t="s">
        <v>326</v>
      </c>
      <c r="I9810" s="2" t="s">
        <v>44</v>
      </c>
      <c r="J9810" s="2" t="str">
        <f>_xlfn.XLOOKUP(Table1_1[[#This Row],[Analyte]],[1]analyte_order!$B:$B,[1]analyte_order!$C:$C)</f>
        <v>53826-12-3</v>
      </c>
      <c r="K9810" s="2">
        <f>_xlfn.XLOOKUP(Table1_1[[#This Row],[CAS_rn]],[1]analyte_order!$C:$C,[1]analyte_order!$E:$E)</f>
        <v>41</v>
      </c>
      <c r="L9810" s="3">
        <v>0.1065</v>
      </c>
    </row>
    <row r="9811" spans="1:12" x14ac:dyDescent="0.3">
      <c r="A9811" s="2" t="s">
        <v>385</v>
      </c>
      <c r="B9811" s="1">
        <f>_xlfn.XLOOKUP(Table1_1[[#This Row],[SampleID]],'[2]Prey Items'!$B$2:$B$78,'[2]Prey Items'!$F$2:$F$78)</f>
        <v>44427</v>
      </c>
      <c r="C9811" s="1" t="str">
        <f t="shared" si="154"/>
        <v>21231</v>
      </c>
      <c r="D9811" t="s">
        <v>324</v>
      </c>
      <c r="E9811" t="s">
        <v>325</v>
      </c>
      <c r="F9811" t="s">
        <v>326</v>
      </c>
      <c r="I9811" s="2" t="s">
        <v>45</v>
      </c>
      <c r="J9811" s="2" t="str">
        <f>_xlfn.XLOOKUP(Table1_1[[#This Row],[Analyte]],[1]analyte_order!$B:$B,[1]analyte_order!$C:$C)</f>
        <v>27854-31-5</v>
      </c>
      <c r="K9811" s="2">
        <f>_xlfn.XLOOKUP(Table1_1[[#This Row],[CAS_rn]],[1]analyte_order!$C:$C,[1]analyte_order!$E:$E)</f>
        <v>42</v>
      </c>
      <c r="L9811" s="3">
        <v>0.1065</v>
      </c>
    </row>
    <row r="9812" spans="1:12" x14ac:dyDescent="0.3">
      <c r="A9812" s="2" t="s">
        <v>385</v>
      </c>
      <c r="B9812" s="1">
        <f>_xlfn.XLOOKUP(Table1_1[[#This Row],[SampleID]],'[2]Prey Items'!$B$2:$B$78,'[2]Prey Items'!$F$2:$F$78)</f>
        <v>44427</v>
      </c>
      <c r="C9812" s="1" t="str">
        <f t="shared" si="154"/>
        <v>21231</v>
      </c>
      <c r="D9812" t="s">
        <v>324</v>
      </c>
      <c r="E9812" t="s">
        <v>325</v>
      </c>
      <c r="F9812" t="s">
        <v>326</v>
      </c>
      <c r="I9812" s="2" t="s">
        <v>46</v>
      </c>
      <c r="J9812" s="2" t="str">
        <f>_xlfn.XLOOKUP(Table1_1[[#This Row],[Analyte]],[1]analyte_order!$B:$B,[1]analyte_order!$C:$C)</f>
        <v>53826-13-4</v>
      </c>
      <c r="K9812" s="2">
        <f>_xlfn.XLOOKUP(Table1_1[[#This Row],[CAS_rn]],[1]analyte_order!$C:$C,[1]analyte_order!$E:$E)</f>
        <v>43</v>
      </c>
      <c r="L9812" s="3">
        <v>0.1065</v>
      </c>
    </row>
    <row r="9813" spans="1:12" x14ac:dyDescent="0.3">
      <c r="A9813" s="2" t="s">
        <v>385</v>
      </c>
      <c r="B9813" s="1">
        <f>_xlfn.XLOOKUP(Table1_1[[#This Row],[SampleID]],'[2]Prey Items'!$B$2:$B$78,'[2]Prey Items'!$F$2:$F$78)</f>
        <v>44427</v>
      </c>
      <c r="C9813" s="1" t="str">
        <f t="shared" si="154"/>
        <v>21231</v>
      </c>
      <c r="D9813" t="s">
        <v>324</v>
      </c>
      <c r="E9813" t="s">
        <v>325</v>
      </c>
      <c r="F9813" t="s">
        <v>326</v>
      </c>
      <c r="I9813" s="2" t="s">
        <v>47</v>
      </c>
      <c r="J9813" s="2" t="str">
        <f>_xlfn.XLOOKUP(Table1_1[[#This Row],[Analyte]],[1]analyte_order!$B:$B,[1]analyte_order!$C:$C)</f>
        <v>161094-75-3</v>
      </c>
      <c r="K9813" s="2">
        <f>_xlfn.XLOOKUP(Table1_1[[#This Row],[CAS_rn]],[1]analyte_order!$C:$C,[1]analyte_order!$E:$E)</f>
        <v>44</v>
      </c>
      <c r="L9813" s="3">
        <v>4.2599999999999999E-2</v>
      </c>
    </row>
    <row r="9814" spans="1:12" x14ac:dyDescent="0.3">
      <c r="A9814" s="2" t="s">
        <v>385</v>
      </c>
      <c r="B9814" s="1">
        <f>_xlfn.XLOOKUP(Table1_1[[#This Row],[SampleID]],'[2]Prey Items'!$B$2:$B$78,'[2]Prey Items'!$F$2:$F$78)</f>
        <v>44427</v>
      </c>
      <c r="C9814" s="1" t="str">
        <f t="shared" si="154"/>
        <v>21231</v>
      </c>
      <c r="D9814" t="s">
        <v>324</v>
      </c>
      <c r="E9814" t="s">
        <v>325</v>
      </c>
      <c r="F9814" t="s">
        <v>326</v>
      </c>
      <c r="I9814" s="2" t="s">
        <v>48</v>
      </c>
      <c r="J9814" s="2" t="str">
        <f>_xlfn.XLOOKUP(Table1_1[[#This Row],[Analyte]],[1]analyte_order!$B:$B,[1]analyte_order!$C:$C)</f>
        <v>70887-84-2</v>
      </c>
      <c r="K9814" s="2">
        <f>_xlfn.XLOOKUP(Table1_1[[#This Row],[CAS_rn]],[1]analyte_order!$C:$C,[1]analyte_order!$E:$E)</f>
        <v>45</v>
      </c>
      <c r="L9814" s="3">
        <v>4.2599999999999999E-2</v>
      </c>
    </row>
    <row r="9815" spans="1:12" x14ac:dyDescent="0.3">
      <c r="A9815" s="2" t="s">
        <v>385</v>
      </c>
      <c r="B9815" s="1">
        <f>_xlfn.XLOOKUP(Table1_1[[#This Row],[SampleID]],'[2]Prey Items'!$B$2:$B$78,'[2]Prey Items'!$F$2:$F$78)</f>
        <v>44427</v>
      </c>
      <c r="C9815" s="1" t="str">
        <f t="shared" si="154"/>
        <v>21231</v>
      </c>
      <c r="D9815" t="s">
        <v>324</v>
      </c>
      <c r="E9815" t="s">
        <v>325</v>
      </c>
      <c r="F9815" t="s">
        <v>326</v>
      </c>
      <c r="I9815" s="2" t="s">
        <v>38</v>
      </c>
      <c r="J9815" s="2" t="str">
        <f>_xlfn.XLOOKUP(Table1_1[[#This Row],[Analyte]],[1]analyte_order!$B:$B,[1]analyte_order!$C:$C)</f>
        <v>919005-14-4</v>
      </c>
      <c r="K9815" s="2">
        <f>_xlfn.XLOOKUP(Table1_1[[#This Row],[CAS_rn]],[1]analyte_order!$C:$C,[1]analyte_order!$E:$E)</f>
        <v>35</v>
      </c>
      <c r="L9815" s="3">
        <v>4.2599999999999999E-2</v>
      </c>
    </row>
    <row r="9816" spans="1:12" x14ac:dyDescent="0.3">
      <c r="A9816" s="2" t="s">
        <v>385</v>
      </c>
      <c r="B9816" s="1">
        <f>_xlfn.XLOOKUP(Table1_1[[#This Row],[SampleID]],'[2]Prey Items'!$B$2:$B$78,'[2]Prey Items'!$F$2:$F$78)</f>
        <v>44427</v>
      </c>
      <c r="C9816" s="1" t="str">
        <f t="shared" si="154"/>
        <v>21231</v>
      </c>
      <c r="D9816" t="s">
        <v>324</v>
      </c>
      <c r="E9816" t="s">
        <v>325</v>
      </c>
      <c r="F9816" t="s">
        <v>326</v>
      </c>
      <c r="I9816" s="2" t="s">
        <v>39</v>
      </c>
      <c r="J9816" s="2" t="str">
        <f>_xlfn.XLOOKUP(Table1_1[[#This Row],[Analyte]],[1]analyte_order!$B:$B,[1]analyte_order!$C:$C)</f>
        <v>756426-58-1</v>
      </c>
      <c r="K9816" s="2">
        <f>_xlfn.XLOOKUP(Table1_1[[#This Row],[CAS_rn]],[1]analyte_order!$C:$C,[1]analyte_order!$E:$E)</f>
        <v>36</v>
      </c>
      <c r="L9816" s="3">
        <v>4.2599999999999999E-2</v>
      </c>
    </row>
    <row r="9817" spans="1:12" x14ac:dyDescent="0.3">
      <c r="A9817" s="2" t="s">
        <v>385</v>
      </c>
      <c r="B9817" s="1">
        <f>_xlfn.XLOOKUP(Table1_1[[#This Row],[SampleID]],'[2]Prey Items'!$B$2:$B$78,'[2]Prey Items'!$F$2:$F$78)</f>
        <v>44427</v>
      </c>
      <c r="C9817" s="1" t="str">
        <f t="shared" si="154"/>
        <v>21231</v>
      </c>
      <c r="D9817" t="s">
        <v>324</v>
      </c>
      <c r="E9817" t="s">
        <v>325</v>
      </c>
      <c r="F9817" t="s">
        <v>326</v>
      </c>
      <c r="I9817" s="2" t="s">
        <v>389</v>
      </c>
      <c r="J9817" s="2" t="str">
        <f>_xlfn.XLOOKUP(Table1_1[[#This Row],[Analyte]],[1]analyte_order!$B:$B,[1]analyte_order!$C:$C)</f>
        <v>763051-92-9</v>
      </c>
      <c r="K9817" s="2">
        <f>_xlfn.XLOOKUP(Table1_1[[#This Row],[CAS_rn]],[1]analyte_order!$C:$C,[1]analyte_order!$E:$E)</f>
        <v>37</v>
      </c>
      <c r="L9817" s="3">
        <v>4.2599999999999999E-2</v>
      </c>
    </row>
    <row r="9818" spans="1:12" x14ac:dyDescent="0.3">
      <c r="A9818" s="2" t="s">
        <v>385</v>
      </c>
      <c r="B9818" s="1">
        <f>_xlfn.XLOOKUP(Table1_1[[#This Row],[SampleID]],'[2]Prey Items'!$B$2:$B$78,'[2]Prey Items'!$F$2:$F$78)</f>
        <v>44427</v>
      </c>
      <c r="C9818" s="1" t="str">
        <f t="shared" si="154"/>
        <v>21231</v>
      </c>
      <c r="D9818" t="s">
        <v>324</v>
      </c>
      <c r="E9818" t="s">
        <v>325</v>
      </c>
      <c r="F9818" t="s">
        <v>326</v>
      </c>
      <c r="I9818" s="2" t="s">
        <v>37</v>
      </c>
      <c r="J9818" s="2" t="str">
        <f>_xlfn.XLOOKUP(Table1_1[[#This Row],[Analyte]],[1]analyte_order!$B:$B,[1]analyte_order!$C:$C)</f>
        <v>13252-13-6</v>
      </c>
      <c r="K9818" s="2">
        <f>_xlfn.XLOOKUP(Table1_1[[#This Row],[CAS_rn]],[1]analyte_order!$C:$C,[1]analyte_order!$E:$E)</f>
        <v>34</v>
      </c>
      <c r="L9818" s="3">
        <v>4.2599999999999999E-2</v>
      </c>
    </row>
    <row r="9819" spans="1:12" x14ac:dyDescent="0.3">
      <c r="A9819" s="2" t="s">
        <v>385</v>
      </c>
      <c r="B9819" s="1">
        <f>_xlfn.XLOOKUP(Table1_1[[#This Row],[SampleID]],'[2]Prey Items'!$B$2:$B$78,'[2]Prey Items'!$F$2:$F$78)</f>
        <v>44427</v>
      </c>
      <c r="C9819" s="1" t="str">
        <f t="shared" si="154"/>
        <v>21231</v>
      </c>
      <c r="D9819" t="s">
        <v>324</v>
      </c>
      <c r="E9819" t="s">
        <v>325</v>
      </c>
      <c r="F9819" t="s">
        <v>326</v>
      </c>
      <c r="I9819" s="2" t="s">
        <v>49</v>
      </c>
      <c r="J9819" s="2" t="str">
        <f>_xlfn.XLOOKUP(Table1_1[[#This Row],[Analyte]],[1]analyte_order!$B:$B,[1]analyte_order!$C:$C)</f>
        <v>57677-95-9</v>
      </c>
      <c r="K9819" s="2">
        <f>_xlfn.XLOOKUP(Table1_1[[#This Row],[CAS_rn]],[1]analyte_order!$C:$C,[1]analyte_order!$E:$E)</f>
        <v>46</v>
      </c>
      <c r="L9819" s="3">
        <v>0.1065</v>
      </c>
    </row>
    <row r="9820" spans="1:12" x14ac:dyDescent="0.3">
      <c r="A9820" s="2" t="s">
        <v>385</v>
      </c>
      <c r="B9820" s="1">
        <f>_xlfn.XLOOKUP(Table1_1[[#This Row],[SampleID]],'[2]Prey Items'!$B$2:$B$78,'[2]Prey Items'!$F$2:$F$78)</f>
        <v>44427</v>
      </c>
      <c r="C9820" s="1" t="str">
        <f t="shared" si="154"/>
        <v>21231</v>
      </c>
      <c r="D9820" t="s">
        <v>324</v>
      </c>
      <c r="E9820" t="s">
        <v>325</v>
      </c>
      <c r="F9820" t="s">
        <v>326</v>
      </c>
      <c r="I9820" s="2" t="s">
        <v>55</v>
      </c>
      <c r="J9820" s="2" t="str">
        <f>_xlfn.XLOOKUP(Table1_1[[#This Row],[Analyte]],[1]analyte_order!$B:$B,[1]analyte_order!$C:$C)</f>
        <v>678-41-1</v>
      </c>
      <c r="K9820" s="2">
        <f>_xlfn.XLOOKUP(Table1_1[[#This Row],[CAS_rn]],[1]analyte_order!$C:$C,[1]analyte_order!$E:$E)</f>
        <v>56</v>
      </c>
      <c r="L9820" s="3">
        <v>8.5000000000000006E-2</v>
      </c>
    </row>
    <row r="9821" spans="1:12" x14ac:dyDescent="0.3">
      <c r="A9821" s="2" t="s">
        <v>385</v>
      </c>
      <c r="B9821" s="1">
        <f>_xlfn.XLOOKUP(Table1_1[[#This Row],[SampleID]],'[2]Prey Items'!$B$2:$B$78,'[2]Prey Items'!$F$2:$F$78)</f>
        <v>44427</v>
      </c>
      <c r="C9821" s="1" t="str">
        <f t="shared" si="154"/>
        <v>21231</v>
      </c>
      <c r="D9821" t="s">
        <v>324</v>
      </c>
      <c r="E9821" t="s">
        <v>325</v>
      </c>
      <c r="F9821" t="s">
        <v>326</v>
      </c>
      <c r="I9821" s="2" t="s">
        <v>56</v>
      </c>
      <c r="J9821" s="2" t="str">
        <f>_xlfn.XLOOKUP(Table1_1[[#This Row],[Analyte]],[1]analyte_order!$B:$B,[1]analyte_order!$C:$C)</f>
        <v>2965-52-8</v>
      </c>
      <c r="K9821" s="2">
        <f>_xlfn.XLOOKUP(Table1_1[[#This Row],[CAS_rn]],[1]analyte_order!$C:$C,[1]analyte_order!$E:$E)</f>
        <v>57</v>
      </c>
      <c r="L9821" s="3">
        <v>8.5000000000000006E-2</v>
      </c>
    </row>
    <row r="9822" spans="1:12" x14ac:dyDescent="0.3">
      <c r="A9822" s="2" t="s">
        <v>386</v>
      </c>
      <c r="B9822" s="1">
        <f>_xlfn.XLOOKUP(Table1_1[[#This Row],[SampleID]],'[2]Prey Items'!$B$2:$B$78,'[2]Prey Items'!$F$2:$F$78)</f>
        <v>44427</v>
      </c>
      <c r="C9822" s="1" t="str">
        <f t="shared" si="154"/>
        <v>21231</v>
      </c>
      <c r="D9822" t="s">
        <v>324</v>
      </c>
      <c r="E9822" t="s">
        <v>325</v>
      </c>
      <c r="F9822" t="s">
        <v>326</v>
      </c>
      <c r="I9822" s="2" t="s">
        <v>7</v>
      </c>
      <c r="J9822" s="2" t="str">
        <f>_xlfn.XLOOKUP(Table1_1[[#This Row],[Analyte]],[1]analyte_order!$B:$B,[1]analyte_order!$C:$C)</f>
        <v>375-22-4</v>
      </c>
      <c r="K9822" s="2">
        <f>_xlfn.XLOOKUP(Table1_1[[#This Row],[CAS_rn]],[1]analyte_order!$C:$C,[1]analyte_order!$E:$E)</f>
        <v>1</v>
      </c>
      <c r="L9822" s="3">
        <v>4.6300000000000001E-2</v>
      </c>
    </row>
    <row r="9823" spans="1:12" x14ac:dyDescent="0.3">
      <c r="A9823" s="2" t="s">
        <v>386</v>
      </c>
      <c r="B9823" s="1">
        <f>_xlfn.XLOOKUP(Table1_1[[#This Row],[SampleID]],'[2]Prey Items'!$B$2:$B$78,'[2]Prey Items'!$F$2:$F$78)</f>
        <v>44427</v>
      </c>
      <c r="C9823" s="1" t="str">
        <f t="shared" si="154"/>
        <v>21231</v>
      </c>
      <c r="D9823" t="s">
        <v>324</v>
      </c>
      <c r="E9823" t="s">
        <v>325</v>
      </c>
      <c r="F9823" t="s">
        <v>326</v>
      </c>
      <c r="I9823" s="2" t="s">
        <v>8</v>
      </c>
      <c r="J9823" s="2" t="str">
        <f>_xlfn.XLOOKUP(Table1_1[[#This Row],[Analyte]],[1]analyte_order!$B:$B,[1]analyte_order!$C:$C)</f>
        <v>2706-90-3</v>
      </c>
      <c r="K9823" s="2">
        <f>_xlfn.XLOOKUP(Table1_1[[#This Row],[CAS_rn]],[1]analyte_order!$C:$C,[1]analyte_order!$E:$E)</f>
        <v>2</v>
      </c>
      <c r="L9823" s="3">
        <v>4.6300000000000001E-2</v>
      </c>
    </row>
    <row r="9824" spans="1:12" x14ac:dyDescent="0.3">
      <c r="A9824" s="2" t="s">
        <v>386</v>
      </c>
      <c r="B9824" s="1">
        <f>_xlfn.XLOOKUP(Table1_1[[#This Row],[SampleID]],'[2]Prey Items'!$B$2:$B$78,'[2]Prey Items'!$F$2:$F$78)</f>
        <v>44427</v>
      </c>
      <c r="C9824" s="1" t="str">
        <f t="shared" si="154"/>
        <v>21231</v>
      </c>
      <c r="D9824" t="s">
        <v>324</v>
      </c>
      <c r="E9824" t="s">
        <v>325</v>
      </c>
      <c r="F9824" t="s">
        <v>326</v>
      </c>
      <c r="I9824" s="2" t="s">
        <v>9</v>
      </c>
      <c r="J9824" s="2" t="str">
        <f>_xlfn.XLOOKUP(Table1_1[[#This Row],[Analyte]],[1]analyte_order!$B:$B,[1]analyte_order!$C:$C)</f>
        <v>307-24-4</v>
      </c>
      <c r="K9824" s="2">
        <f>_xlfn.XLOOKUP(Table1_1[[#This Row],[CAS_rn]],[1]analyte_order!$C:$C,[1]analyte_order!$E:$E)</f>
        <v>3</v>
      </c>
      <c r="L9824" s="3">
        <v>4.6300000000000001E-2</v>
      </c>
    </row>
    <row r="9825" spans="1:12" x14ac:dyDescent="0.3">
      <c r="A9825" s="2" t="s">
        <v>386</v>
      </c>
      <c r="B9825" s="1">
        <f>_xlfn.XLOOKUP(Table1_1[[#This Row],[SampleID]],'[2]Prey Items'!$B$2:$B$78,'[2]Prey Items'!$F$2:$F$78)</f>
        <v>44427</v>
      </c>
      <c r="C9825" s="1" t="str">
        <f t="shared" si="154"/>
        <v>21231</v>
      </c>
      <c r="D9825" t="s">
        <v>324</v>
      </c>
      <c r="E9825" t="s">
        <v>325</v>
      </c>
      <c r="F9825" t="s">
        <v>326</v>
      </c>
      <c r="I9825" s="2" t="s">
        <v>10</v>
      </c>
      <c r="J9825" s="2" t="str">
        <f>_xlfn.XLOOKUP(Table1_1[[#This Row],[Analyte]],[1]analyte_order!$B:$B,[1]analyte_order!$C:$C)</f>
        <v>375-85-9</v>
      </c>
      <c r="K9825" s="2">
        <f>_xlfn.XLOOKUP(Table1_1[[#This Row],[CAS_rn]],[1]analyte_order!$C:$C,[1]analyte_order!$E:$E)</f>
        <v>4</v>
      </c>
      <c r="L9825" s="3">
        <v>9.2499999999999999E-2</v>
      </c>
    </row>
    <row r="9826" spans="1:12" x14ac:dyDescent="0.3">
      <c r="A9826" s="2" t="s">
        <v>386</v>
      </c>
      <c r="B9826" s="1">
        <f>_xlfn.XLOOKUP(Table1_1[[#This Row],[SampleID]],'[2]Prey Items'!$B$2:$B$78,'[2]Prey Items'!$F$2:$F$78)</f>
        <v>44427</v>
      </c>
      <c r="C9826" s="1" t="str">
        <f t="shared" si="154"/>
        <v>21231</v>
      </c>
      <c r="D9826" t="s">
        <v>324</v>
      </c>
      <c r="E9826" t="s">
        <v>325</v>
      </c>
      <c r="F9826" t="s">
        <v>326</v>
      </c>
      <c r="I9826" s="2" t="s">
        <v>11</v>
      </c>
      <c r="J9826" s="2" t="str">
        <f>_xlfn.XLOOKUP(Table1_1[[#This Row],[Analyte]],[1]analyte_order!$B:$B,[1]analyte_order!$C:$C)</f>
        <v>335-67-1</v>
      </c>
      <c r="K9826" s="2">
        <f>_xlfn.XLOOKUP(Table1_1[[#This Row],[CAS_rn]],[1]analyte_order!$C:$C,[1]analyte_order!$E:$E)</f>
        <v>5</v>
      </c>
      <c r="L9826" s="3">
        <v>9.2499999999999999E-2</v>
      </c>
    </row>
    <row r="9827" spans="1:12" x14ac:dyDescent="0.3">
      <c r="A9827" s="2" t="s">
        <v>386</v>
      </c>
      <c r="B9827" s="1">
        <f>_xlfn.XLOOKUP(Table1_1[[#This Row],[SampleID]],'[2]Prey Items'!$B$2:$B$78,'[2]Prey Items'!$F$2:$F$78)</f>
        <v>44427</v>
      </c>
      <c r="C9827" s="1" t="str">
        <f t="shared" si="154"/>
        <v>21231</v>
      </c>
      <c r="D9827" t="s">
        <v>324</v>
      </c>
      <c r="E9827" t="s">
        <v>325</v>
      </c>
      <c r="F9827" t="s">
        <v>326</v>
      </c>
      <c r="I9827" s="2" t="s">
        <v>12</v>
      </c>
      <c r="J9827" s="2" t="str">
        <f>_xlfn.XLOOKUP(Table1_1[[#This Row],[Analyte]],[1]analyte_order!$B:$B,[1]analyte_order!$C:$C)</f>
        <v>375-95-1</v>
      </c>
      <c r="K9827" s="2">
        <f>_xlfn.XLOOKUP(Table1_1[[#This Row],[CAS_rn]],[1]analyte_order!$C:$C,[1]analyte_order!$E:$E)</f>
        <v>6</v>
      </c>
      <c r="L9827" s="3">
        <v>0.27400000000000002</v>
      </c>
    </row>
    <row r="9828" spans="1:12" x14ac:dyDescent="0.3">
      <c r="A9828" s="2" t="s">
        <v>386</v>
      </c>
      <c r="B9828" s="1">
        <f>_xlfn.XLOOKUP(Table1_1[[#This Row],[SampleID]],'[2]Prey Items'!$B$2:$B$78,'[2]Prey Items'!$F$2:$F$78)</f>
        <v>44427</v>
      </c>
      <c r="C9828" s="1" t="str">
        <f t="shared" si="154"/>
        <v>21231</v>
      </c>
      <c r="D9828" t="s">
        <v>324</v>
      </c>
      <c r="E9828" t="s">
        <v>325</v>
      </c>
      <c r="F9828" t="s">
        <v>326</v>
      </c>
      <c r="I9828" s="2" t="s">
        <v>19</v>
      </c>
      <c r="J9828" s="2" t="str">
        <f>_xlfn.XLOOKUP(Table1_1[[#This Row],[Analyte]],[1]analyte_order!$B:$B,[1]analyte_order!$C:$C)</f>
        <v>335-76-2</v>
      </c>
      <c r="K9828" s="2">
        <f>_xlfn.XLOOKUP(Table1_1[[#This Row],[CAS_rn]],[1]analyte_order!$C:$C,[1]analyte_order!$E:$E)</f>
        <v>7</v>
      </c>
      <c r="L9828" s="3">
        <v>2.2599999999999998</v>
      </c>
    </row>
    <row r="9829" spans="1:12" x14ac:dyDescent="0.3">
      <c r="A9829" s="2" t="s">
        <v>386</v>
      </c>
      <c r="B9829" s="1">
        <f>_xlfn.XLOOKUP(Table1_1[[#This Row],[SampleID]],'[2]Prey Items'!$B$2:$B$78,'[2]Prey Items'!$F$2:$F$78)</f>
        <v>44427</v>
      </c>
      <c r="C9829" s="1" t="str">
        <f t="shared" si="154"/>
        <v>21231</v>
      </c>
      <c r="D9829" t="s">
        <v>324</v>
      </c>
      <c r="E9829" t="s">
        <v>325</v>
      </c>
      <c r="F9829" t="s">
        <v>326</v>
      </c>
      <c r="I9829" s="2" t="s">
        <v>20</v>
      </c>
      <c r="J9829" s="2" t="str">
        <f>_xlfn.XLOOKUP(Table1_1[[#This Row],[Analyte]],[1]analyte_order!$B:$B,[1]analyte_order!$C:$C)</f>
        <v>2058-94-8</v>
      </c>
      <c r="K9829" s="2">
        <f>_xlfn.XLOOKUP(Table1_1[[#This Row],[CAS_rn]],[1]analyte_order!$C:$C,[1]analyte_order!$E:$E)</f>
        <v>8</v>
      </c>
      <c r="L9829" s="3">
        <v>5.09</v>
      </c>
    </row>
    <row r="9830" spans="1:12" x14ac:dyDescent="0.3">
      <c r="A9830" s="2" t="s">
        <v>386</v>
      </c>
      <c r="B9830" s="1">
        <f>_xlfn.XLOOKUP(Table1_1[[#This Row],[SampleID]],'[2]Prey Items'!$B$2:$B$78,'[2]Prey Items'!$F$2:$F$78)</f>
        <v>44427</v>
      </c>
      <c r="C9830" s="1" t="str">
        <f t="shared" si="154"/>
        <v>21231</v>
      </c>
      <c r="D9830" t="s">
        <v>324</v>
      </c>
      <c r="E9830" t="s">
        <v>325</v>
      </c>
      <c r="F9830" t="s">
        <v>326</v>
      </c>
      <c r="I9830" s="2" t="s">
        <v>21</v>
      </c>
      <c r="J9830" s="2" t="str">
        <f>_xlfn.XLOOKUP(Table1_1[[#This Row],[Analyte]],[1]analyte_order!$B:$B,[1]analyte_order!$C:$C)</f>
        <v>307-55-1</v>
      </c>
      <c r="K9830" s="2">
        <f>_xlfn.XLOOKUP(Table1_1[[#This Row],[CAS_rn]],[1]analyte_order!$C:$C,[1]analyte_order!$E:$E)</f>
        <v>9</v>
      </c>
      <c r="L9830" s="3">
        <v>6.51</v>
      </c>
    </row>
    <row r="9831" spans="1:12" x14ac:dyDescent="0.3">
      <c r="A9831" s="2" t="s">
        <v>386</v>
      </c>
      <c r="B9831" s="1">
        <f>_xlfn.XLOOKUP(Table1_1[[#This Row],[SampleID]],'[2]Prey Items'!$B$2:$B$78,'[2]Prey Items'!$F$2:$F$78)</f>
        <v>44427</v>
      </c>
      <c r="C9831" s="1" t="str">
        <f t="shared" si="154"/>
        <v>21231</v>
      </c>
      <c r="D9831" t="s">
        <v>324</v>
      </c>
      <c r="E9831" t="s">
        <v>325</v>
      </c>
      <c r="F9831" t="s">
        <v>326</v>
      </c>
      <c r="I9831" s="2" t="s">
        <v>22</v>
      </c>
      <c r="J9831" s="2" t="str">
        <f>_xlfn.XLOOKUP(Table1_1[[#This Row],[Analyte]],[1]analyte_order!$B:$B,[1]analyte_order!$C:$C)</f>
        <v>72629-94-8</v>
      </c>
      <c r="K9831" s="2">
        <f>_xlfn.XLOOKUP(Table1_1[[#This Row],[CAS_rn]],[1]analyte_order!$C:$C,[1]analyte_order!$E:$E)</f>
        <v>10</v>
      </c>
      <c r="L9831" s="3">
        <v>4.62</v>
      </c>
    </row>
    <row r="9832" spans="1:12" x14ac:dyDescent="0.3">
      <c r="A9832" s="2" t="s">
        <v>386</v>
      </c>
      <c r="B9832" s="1">
        <f>_xlfn.XLOOKUP(Table1_1[[#This Row],[SampleID]],'[2]Prey Items'!$B$2:$B$78,'[2]Prey Items'!$F$2:$F$78)</f>
        <v>44427</v>
      </c>
      <c r="C9832" s="1" t="str">
        <f t="shared" si="154"/>
        <v>21231</v>
      </c>
      <c r="D9832" t="s">
        <v>324</v>
      </c>
      <c r="E9832" t="s">
        <v>325</v>
      </c>
      <c r="F9832" t="s">
        <v>326</v>
      </c>
      <c r="I9832" s="2" t="s">
        <v>23</v>
      </c>
      <c r="J9832" s="2" t="str">
        <f>_xlfn.XLOOKUP(Table1_1[[#This Row],[Analyte]],[1]analyte_order!$B:$B,[1]analyte_order!$C:$C)</f>
        <v>376-06-7</v>
      </c>
      <c r="K9832" s="2">
        <f>_xlfn.XLOOKUP(Table1_1[[#This Row],[CAS_rn]],[1]analyte_order!$C:$C,[1]analyte_order!$E:$E)</f>
        <v>11</v>
      </c>
      <c r="L9832" s="3">
        <v>2.84</v>
      </c>
    </row>
    <row r="9833" spans="1:12" x14ac:dyDescent="0.3">
      <c r="A9833" s="2" t="s">
        <v>386</v>
      </c>
      <c r="B9833" s="1">
        <f>_xlfn.XLOOKUP(Table1_1[[#This Row],[SampleID]],'[2]Prey Items'!$B$2:$B$78,'[2]Prey Items'!$F$2:$F$78)</f>
        <v>44427</v>
      </c>
      <c r="C9833" s="1" t="str">
        <f t="shared" si="154"/>
        <v>21231</v>
      </c>
      <c r="D9833" t="s">
        <v>324</v>
      </c>
      <c r="E9833" t="s">
        <v>325</v>
      </c>
      <c r="F9833" t="s">
        <v>326</v>
      </c>
      <c r="I9833" s="2" t="s">
        <v>24</v>
      </c>
      <c r="J9833" s="2" t="str">
        <f>_xlfn.XLOOKUP(Table1_1[[#This Row],[Analyte]],[1]analyte_order!$B:$B,[1]analyte_order!$C:$C)</f>
        <v>67905-19-5</v>
      </c>
      <c r="K9833" s="2">
        <f>_xlfn.XLOOKUP(Table1_1[[#This Row],[CAS_rn]],[1]analyte_order!$C:$C,[1]analyte_order!$E:$E)</f>
        <v>12</v>
      </c>
      <c r="L9833" s="3">
        <v>4.6300000000000001E-2</v>
      </c>
    </row>
    <row r="9834" spans="1:12" x14ac:dyDescent="0.3">
      <c r="A9834" s="2" t="s">
        <v>386</v>
      </c>
      <c r="B9834" s="1">
        <f>_xlfn.XLOOKUP(Table1_1[[#This Row],[SampleID]],'[2]Prey Items'!$B$2:$B$78,'[2]Prey Items'!$F$2:$F$78)</f>
        <v>44427</v>
      </c>
      <c r="C9834" s="1" t="str">
        <f t="shared" si="154"/>
        <v>21231</v>
      </c>
      <c r="D9834" t="s">
        <v>324</v>
      </c>
      <c r="E9834" t="s">
        <v>325</v>
      </c>
      <c r="F9834" t="s">
        <v>326</v>
      </c>
      <c r="I9834" s="2" t="s">
        <v>52</v>
      </c>
      <c r="J9834" s="2" t="str">
        <f>_xlfn.XLOOKUP(Table1_1[[#This Row],[Analyte]],[1]analyte_order!$B:$B,[1]analyte_order!$C:$C)</f>
        <v>423-41-6</v>
      </c>
      <c r="K9834" s="2">
        <f>_xlfn.XLOOKUP(Table1_1[[#This Row],[CAS_rn]],[1]analyte_order!$C:$C,[1]analyte_order!$E:$E)</f>
        <v>53</v>
      </c>
      <c r="L9834" s="3">
        <v>0.11550000000000001</v>
      </c>
    </row>
    <row r="9835" spans="1:12" x14ac:dyDescent="0.3">
      <c r="A9835" s="2" t="s">
        <v>386</v>
      </c>
      <c r="B9835" s="1">
        <f>_xlfn.XLOOKUP(Table1_1[[#This Row],[SampleID]],'[2]Prey Items'!$B$2:$B$78,'[2]Prey Items'!$F$2:$F$78)</f>
        <v>44427</v>
      </c>
      <c r="C9835" s="1" t="str">
        <f t="shared" si="154"/>
        <v>21231</v>
      </c>
      <c r="D9835" t="s">
        <v>324</v>
      </c>
      <c r="E9835" t="s">
        <v>325</v>
      </c>
      <c r="F9835" t="s">
        <v>326</v>
      </c>
      <c r="I9835" s="2" t="s">
        <v>13</v>
      </c>
      <c r="J9835" s="2" t="str">
        <f>_xlfn.XLOOKUP(Table1_1[[#This Row],[Analyte]],[1]analyte_order!$B:$B,[1]analyte_order!$C:$C)</f>
        <v>375-73-5</v>
      </c>
      <c r="K9835" s="2">
        <f>_xlfn.XLOOKUP(Table1_1[[#This Row],[CAS_rn]],[1]analyte_order!$C:$C,[1]analyte_order!$E:$E)</f>
        <v>14</v>
      </c>
      <c r="L9835" s="3">
        <v>4.6300000000000001E-2</v>
      </c>
    </row>
    <row r="9836" spans="1:12" x14ac:dyDescent="0.3">
      <c r="A9836" s="2" t="s">
        <v>386</v>
      </c>
      <c r="B9836" s="1">
        <f>_xlfn.XLOOKUP(Table1_1[[#This Row],[SampleID]],'[2]Prey Items'!$B$2:$B$78,'[2]Prey Items'!$F$2:$F$78)</f>
        <v>44427</v>
      </c>
      <c r="C9836" s="1" t="str">
        <f t="shared" si="154"/>
        <v>21231</v>
      </c>
      <c r="D9836" t="s">
        <v>324</v>
      </c>
      <c r="E9836" t="s">
        <v>325</v>
      </c>
      <c r="F9836" t="s">
        <v>326</v>
      </c>
      <c r="I9836" s="2" t="s">
        <v>14</v>
      </c>
      <c r="J9836" s="2" t="str">
        <f>_xlfn.XLOOKUP(Table1_1[[#This Row],[Analyte]],[1]analyte_order!$B:$B,[1]analyte_order!$C:$C)</f>
        <v>2706-91-4</v>
      </c>
      <c r="K9836" s="2">
        <f>_xlfn.XLOOKUP(Table1_1[[#This Row],[CAS_rn]],[1]analyte_order!$C:$C,[1]analyte_order!$E:$E)</f>
        <v>15</v>
      </c>
      <c r="L9836" s="3">
        <v>0.23150000000000001</v>
      </c>
    </row>
    <row r="9837" spans="1:12" x14ac:dyDescent="0.3">
      <c r="A9837" s="2" t="s">
        <v>386</v>
      </c>
      <c r="B9837" s="1">
        <f>_xlfn.XLOOKUP(Table1_1[[#This Row],[SampleID]],'[2]Prey Items'!$B$2:$B$78,'[2]Prey Items'!$F$2:$F$78)</f>
        <v>44427</v>
      </c>
      <c r="C9837" s="1" t="str">
        <f t="shared" si="154"/>
        <v>21231</v>
      </c>
      <c r="D9837" t="s">
        <v>324</v>
      </c>
      <c r="E9837" t="s">
        <v>325</v>
      </c>
      <c r="F9837" t="s">
        <v>326</v>
      </c>
      <c r="I9837" s="2" t="s">
        <v>15</v>
      </c>
      <c r="J9837" s="2" t="str">
        <f>_xlfn.XLOOKUP(Table1_1[[#This Row],[Analyte]],[1]analyte_order!$B:$B,[1]analyte_order!$C:$C)</f>
        <v>355-46-4</v>
      </c>
      <c r="K9837" s="2">
        <f>_xlfn.XLOOKUP(Table1_1[[#This Row],[CAS_rn]],[1]analyte_order!$C:$C,[1]analyte_order!$E:$E)</f>
        <v>16</v>
      </c>
      <c r="L9837" s="3">
        <v>11.9</v>
      </c>
    </row>
    <row r="9838" spans="1:12" x14ac:dyDescent="0.3">
      <c r="A9838" s="2" t="s">
        <v>386</v>
      </c>
      <c r="B9838" s="1">
        <f>_xlfn.XLOOKUP(Table1_1[[#This Row],[SampleID]],'[2]Prey Items'!$B$2:$B$78,'[2]Prey Items'!$F$2:$F$78)</f>
        <v>44427</v>
      </c>
      <c r="C9838" s="1" t="str">
        <f t="shared" si="154"/>
        <v>21231</v>
      </c>
      <c r="D9838" t="s">
        <v>324</v>
      </c>
      <c r="E9838" t="s">
        <v>325</v>
      </c>
      <c r="F9838" t="s">
        <v>326</v>
      </c>
      <c r="I9838" s="2" t="s">
        <v>16</v>
      </c>
      <c r="J9838" s="2" t="str">
        <f>_xlfn.XLOOKUP(Table1_1[[#This Row],[Analyte]],[1]analyte_order!$B:$B,[1]analyte_order!$C:$C)</f>
        <v>375-92-8</v>
      </c>
      <c r="K9838" s="2">
        <f>_xlfn.XLOOKUP(Table1_1[[#This Row],[CAS_rn]],[1]analyte_order!$C:$C,[1]analyte_order!$E:$E)</f>
        <v>17</v>
      </c>
      <c r="L9838" s="3">
        <v>3.01</v>
      </c>
    </row>
    <row r="9839" spans="1:12" x14ac:dyDescent="0.3">
      <c r="A9839" s="2" t="s">
        <v>386</v>
      </c>
      <c r="B9839" s="1">
        <f>_xlfn.XLOOKUP(Table1_1[[#This Row],[SampleID]],'[2]Prey Items'!$B$2:$B$78,'[2]Prey Items'!$F$2:$F$78)</f>
        <v>44427</v>
      </c>
      <c r="C9839" s="1" t="str">
        <f t="shared" si="154"/>
        <v>21231</v>
      </c>
      <c r="D9839" t="s">
        <v>324</v>
      </c>
      <c r="E9839" t="s">
        <v>325</v>
      </c>
      <c r="F9839" t="s">
        <v>326</v>
      </c>
      <c r="I9839" s="2" t="s">
        <v>17</v>
      </c>
      <c r="J9839" s="2" t="str">
        <f>_xlfn.XLOOKUP(Table1_1[[#This Row],[Analyte]],[1]analyte_order!$B:$B,[1]analyte_order!$C:$C)</f>
        <v>1763-23-1</v>
      </c>
      <c r="K9839" s="2">
        <f>_xlfn.XLOOKUP(Table1_1[[#This Row],[CAS_rn]],[1]analyte_order!$C:$C,[1]analyte_order!$E:$E)</f>
        <v>18</v>
      </c>
      <c r="L9839" s="3">
        <v>1260</v>
      </c>
    </row>
    <row r="9840" spans="1:12" x14ac:dyDescent="0.3">
      <c r="A9840" s="2" t="s">
        <v>386</v>
      </c>
      <c r="B9840" s="1">
        <f>_xlfn.XLOOKUP(Table1_1[[#This Row],[SampleID]],'[2]Prey Items'!$B$2:$B$78,'[2]Prey Items'!$F$2:$F$78)</f>
        <v>44427</v>
      </c>
      <c r="C9840" s="1" t="str">
        <f t="shared" si="154"/>
        <v>21231</v>
      </c>
      <c r="D9840" t="s">
        <v>324</v>
      </c>
      <c r="E9840" t="s">
        <v>325</v>
      </c>
      <c r="F9840" t="s">
        <v>326</v>
      </c>
      <c r="I9840" s="2" t="s">
        <v>25</v>
      </c>
      <c r="J9840" s="2" t="str">
        <f>_xlfn.XLOOKUP(Table1_1[[#This Row],[Analyte]],[1]analyte_order!$B:$B,[1]analyte_order!$C:$C)</f>
        <v>68259-12-1</v>
      </c>
      <c r="K9840" s="2">
        <f>_xlfn.XLOOKUP(Table1_1[[#This Row],[CAS_rn]],[1]analyte_order!$C:$C,[1]analyte_order!$E:$E)</f>
        <v>19</v>
      </c>
      <c r="L9840" s="3">
        <v>8.82</v>
      </c>
    </row>
    <row r="9841" spans="1:12" x14ac:dyDescent="0.3">
      <c r="A9841" s="2" t="s">
        <v>386</v>
      </c>
      <c r="B9841" s="1">
        <f>_xlfn.XLOOKUP(Table1_1[[#This Row],[SampleID]],'[2]Prey Items'!$B$2:$B$78,'[2]Prey Items'!$F$2:$F$78)</f>
        <v>44427</v>
      </c>
      <c r="C9841" s="1" t="str">
        <f t="shared" si="154"/>
        <v>21231</v>
      </c>
      <c r="D9841" t="s">
        <v>324</v>
      </c>
      <c r="E9841" t="s">
        <v>325</v>
      </c>
      <c r="F9841" t="s">
        <v>326</v>
      </c>
      <c r="I9841" s="2" t="s">
        <v>26</v>
      </c>
      <c r="J9841" s="2" t="str">
        <f>_xlfn.XLOOKUP(Table1_1[[#This Row],[Analyte]],[1]analyte_order!$B:$B,[1]analyte_order!$C:$C)</f>
        <v>335-77-3</v>
      </c>
      <c r="K9841" s="2">
        <f>_xlfn.XLOOKUP(Table1_1[[#This Row],[CAS_rn]],[1]analyte_order!$C:$C,[1]analyte_order!$E:$E)</f>
        <v>20</v>
      </c>
      <c r="L9841" s="3">
        <v>9.6300000000000008</v>
      </c>
    </row>
    <row r="9842" spans="1:12" x14ac:dyDescent="0.3">
      <c r="A9842" s="2" t="s">
        <v>386</v>
      </c>
      <c r="B9842" s="1">
        <f>_xlfn.XLOOKUP(Table1_1[[#This Row],[SampleID]],'[2]Prey Items'!$B$2:$B$78,'[2]Prey Items'!$F$2:$F$78)</f>
        <v>44427</v>
      </c>
      <c r="C9842" s="1" t="str">
        <f t="shared" si="154"/>
        <v>21231</v>
      </c>
      <c r="D9842" t="s">
        <v>324</v>
      </c>
      <c r="E9842" t="s">
        <v>325</v>
      </c>
      <c r="F9842" t="s">
        <v>326</v>
      </c>
      <c r="I9842" s="2" t="s">
        <v>27</v>
      </c>
      <c r="J9842" s="2" t="str">
        <f>_xlfn.XLOOKUP(Table1_1[[#This Row],[Analyte]],[1]analyte_order!$B:$B,[1]analyte_order!$C:$C)</f>
        <v>79780-39-5</v>
      </c>
      <c r="K9842" s="2">
        <f>_xlfn.XLOOKUP(Table1_1[[#This Row],[CAS_rn]],[1]analyte_order!$C:$C,[1]analyte_order!$E:$E)</f>
        <v>21</v>
      </c>
      <c r="L9842" s="3">
        <v>2.31</v>
      </c>
    </row>
    <row r="9843" spans="1:12" x14ac:dyDescent="0.3">
      <c r="A9843" s="2" t="s">
        <v>386</v>
      </c>
      <c r="B9843" s="1">
        <f>_xlfn.XLOOKUP(Table1_1[[#This Row],[SampleID]],'[2]Prey Items'!$B$2:$B$78,'[2]Prey Items'!$F$2:$F$78)</f>
        <v>44427</v>
      </c>
      <c r="C9843" s="1" t="str">
        <f t="shared" si="154"/>
        <v>21231</v>
      </c>
      <c r="D9843" t="s">
        <v>324</v>
      </c>
      <c r="E9843" t="s">
        <v>325</v>
      </c>
      <c r="F9843" t="s">
        <v>326</v>
      </c>
      <c r="I9843" s="2" t="s">
        <v>53</v>
      </c>
      <c r="J9843" s="2" t="str">
        <f>_xlfn.XLOOKUP(Table1_1[[#This Row],[Analyte]],[1]analyte_order!$B:$B,[1]analyte_order!$C:$C)</f>
        <v>777011-38-8</v>
      </c>
      <c r="K9843" s="2">
        <f>_xlfn.XLOOKUP(Table1_1[[#This Row],[CAS_rn]],[1]analyte_order!$C:$C,[1]analyte_order!$E:$E)</f>
        <v>54</v>
      </c>
      <c r="L9843" s="3">
        <v>2.39</v>
      </c>
    </row>
    <row r="9844" spans="1:12" x14ac:dyDescent="0.3">
      <c r="A9844" s="2" t="s">
        <v>386</v>
      </c>
      <c r="B9844" s="1">
        <f>_xlfn.XLOOKUP(Table1_1[[#This Row],[SampleID]],'[2]Prey Items'!$B$2:$B$78,'[2]Prey Items'!$F$2:$F$78)</f>
        <v>44427</v>
      </c>
      <c r="C9844" s="1" t="str">
        <f t="shared" si="154"/>
        <v>21231</v>
      </c>
      <c r="D9844" t="s">
        <v>324</v>
      </c>
      <c r="E9844" t="s">
        <v>325</v>
      </c>
      <c r="F9844" t="s">
        <v>326</v>
      </c>
      <c r="I9844" s="2" t="s">
        <v>54</v>
      </c>
      <c r="J9844" s="2" t="str">
        <f>_xlfn.XLOOKUP(Table1_1[[#This Row],[Analyte]],[1]analyte_order!$B:$B,[1]analyte_order!$C:$C)</f>
        <v>646-83-3</v>
      </c>
      <c r="K9844" s="2">
        <f>_xlfn.XLOOKUP(Table1_1[[#This Row],[CAS_rn]],[1]analyte_order!$C:$C,[1]analyte_order!$E:$E)</f>
        <v>55</v>
      </c>
      <c r="L9844" s="3">
        <v>0.23150000000000001</v>
      </c>
    </row>
    <row r="9845" spans="1:12" x14ac:dyDescent="0.3">
      <c r="A9845" s="2" t="s">
        <v>386</v>
      </c>
      <c r="B9845" s="1">
        <f>_xlfn.XLOOKUP(Table1_1[[#This Row],[SampleID]],'[2]Prey Items'!$B$2:$B$78,'[2]Prey Items'!$F$2:$F$78)</f>
        <v>44427</v>
      </c>
      <c r="C9845" s="1" t="str">
        <f t="shared" si="154"/>
        <v>21231</v>
      </c>
      <c r="D9845" t="s">
        <v>324</v>
      </c>
      <c r="E9845" t="s">
        <v>325</v>
      </c>
      <c r="F9845" t="s">
        <v>326</v>
      </c>
      <c r="I9845" s="2" t="s">
        <v>50</v>
      </c>
      <c r="J9845" s="2" t="str">
        <f>_xlfn.XLOOKUP(Table1_1[[#This Row],[Analyte]],[1]analyte_order!$B:$B,[1]analyte_order!$C:$C)</f>
        <v>30334-69-1</v>
      </c>
      <c r="K9845" s="2">
        <f>_xlfn.XLOOKUP(Table1_1[[#This Row],[CAS_rn]],[1]analyte_order!$C:$C,[1]analyte_order!$E:$E)</f>
        <v>51</v>
      </c>
      <c r="L9845" s="3">
        <v>7.91</v>
      </c>
    </row>
    <row r="9846" spans="1:12" x14ac:dyDescent="0.3">
      <c r="A9846" s="2" t="s">
        <v>386</v>
      </c>
      <c r="B9846" s="1">
        <f>_xlfn.XLOOKUP(Table1_1[[#This Row],[SampleID]],'[2]Prey Items'!$B$2:$B$78,'[2]Prey Items'!$F$2:$F$78)</f>
        <v>44427</v>
      </c>
      <c r="C9846" s="1" t="str">
        <f t="shared" si="154"/>
        <v>21231</v>
      </c>
      <c r="D9846" t="s">
        <v>324</v>
      </c>
      <c r="E9846" t="s">
        <v>325</v>
      </c>
      <c r="F9846" t="s">
        <v>326</v>
      </c>
      <c r="I9846" s="2" t="s">
        <v>51</v>
      </c>
      <c r="J9846" s="2" t="str">
        <f>_xlfn.XLOOKUP(Table1_1[[#This Row],[Analyte]],[1]analyte_order!$B:$B,[1]analyte_order!$C:$C)</f>
        <v>41997-13-1</v>
      </c>
      <c r="K9846" s="2">
        <f>_xlfn.XLOOKUP(Table1_1[[#This Row],[CAS_rn]],[1]analyte_order!$C:$C,[1]analyte_order!$E:$E)</f>
        <v>52</v>
      </c>
      <c r="L9846" s="3">
        <v>73.099999999999994</v>
      </c>
    </row>
    <row r="9847" spans="1:12" x14ac:dyDescent="0.3">
      <c r="A9847" s="2" t="s">
        <v>386</v>
      </c>
      <c r="B9847" s="1">
        <f>_xlfn.XLOOKUP(Table1_1[[#This Row],[SampleID]],'[2]Prey Items'!$B$2:$B$78,'[2]Prey Items'!$F$2:$F$78)</f>
        <v>44427</v>
      </c>
      <c r="C9847" s="1" t="str">
        <f t="shared" si="154"/>
        <v>21231</v>
      </c>
      <c r="D9847" t="s">
        <v>324</v>
      </c>
      <c r="E9847" t="s">
        <v>325</v>
      </c>
      <c r="F9847" t="s">
        <v>326</v>
      </c>
      <c r="I9847" s="2" t="s">
        <v>33</v>
      </c>
      <c r="J9847" s="2" t="str">
        <f>_xlfn.XLOOKUP(Table1_1[[#This Row],[Analyte]],[1]analyte_order!$B:$B,[1]analyte_order!$C:$C)</f>
        <v>754-91-6</v>
      </c>
      <c r="K9847" s="2">
        <f>_xlfn.XLOOKUP(Table1_1[[#This Row],[CAS_rn]],[1]analyte_order!$C:$C,[1]analyte_order!$E:$E)</f>
        <v>28</v>
      </c>
      <c r="L9847" s="3">
        <v>5.45</v>
      </c>
    </row>
    <row r="9848" spans="1:12" x14ac:dyDescent="0.3">
      <c r="A9848" s="2" t="s">
        <v>386</v>
      </c>
      <c r="B9848" s="1">
        <f>_xlfn.XLOOKUP(Table1_1[[#This Row],[SampleID]],'[2]Prey Items'!$B$2:$B$78,'[2]Prey Items'!$F$2:$F$78)</f>
        <v>44427</v>
      </c>
      <c r="C9848" s="1" t="str">
        <f t="shared" si="154"/>
        <v>21231</v>
      </c>
      <c r="D9848" t="s">
        <v>324</v>
      </c>
      <c r="E9848" t="s">
        <v>325</v>
      </c>
      <c r="F9848" t="s">
        <v>326</v>
      </c>
      <c r="I9848" s="2" t="s">
        <v>35</v>
      </c>
      <c r="J9848" s="2" t="str">
        <f>_xlfn.XLOOKUP(Table1_1[[#This Row],[Analyte]],[1]analyte_order!$B:$B,[1]analyte_order!$C:$C)</f>
        <v>31506-32-8</v>
      </c>
      <c r="K9848" s="2">
        <f>_xlfn.XLOOKUP(Table1_1[[#This Row],[CAS_rn]],[1]analyte_order!$C:$C,[1]analyte_order!$E:$E)</f>
        <v>30</v>
      </c>
      <c r="L9848" s="3">
        <v>4.6300000000000001E-2</v>
      </c>
    </row>
    <row r="9849" spans="1:12" x14ac:dyDescent="0.3">
      <c r="A9849" s="2" t="s">
        <v>386</v>
      </c>
      <c r="B9849" s="1">
        <f>_xlfn.XLOOKUP(Table1_1[[#This Row],[SampleID]],'[2]Prey Items'!$B$2:$B$78,'[2]Prey Items'!$F$2:$F$78)</f>
        <v>44427</v>
      </c>
      <c r="C9849" s="1" t="str">
        <f t="shared" si="154"/>
        <v>21231</v>
      </c>
      <c r="D9849" t="s">
        <v>324</v>
      </c>
      <c r="E9849" t="s">
        <v>325</v>
      </c>
      <c r="F9849" t="s">
        <v>326</v>
      </c>
      <c r="I9849" s="2" t="s">
        <v>36</v>
      </c>
      <c r="J9849" s="2" t="str">
        <f>_xlfn.XLOOKUP(Table1_1[[#This Row],[Analyte]],[1]analyte_order!$B:$B,[1]analyte_order!$C:$C)</f>
        <v>4151-50-2</v>
      </c>
      <c r="K9849" s="2">
        <f>_xlfn.XLOOKUP(Table1_1[[#This Row],[CAS_rn]],[1]analyte_order!$C:$C,[1]analyte_order!$E:$E)</f>
        <v>31</v>
      </c>
      <c r="L9849" s="3">
        <v>4.6300000000000001E-2</v>
      </c>
    </row>
    <row r="9850" spans="1:12" x14ac:dyDescent="0.3">
      <c r="A9850" s="2" t="s">
        <v>386</v>
      </c>
      <c r="B9850" s="1">
        <f>_xlfn.XLOOKUP(Table1_1[[#This Row],[SampleID]],'[2]Prey Items'!$B$2:$B$78,'[2]Prey Items'!$F$2:$F$78)</f>
        <v>44427</v>
      </c>
      <c r="C9850" s="1" t="str">
        <f t="shared" si="154"/>
        <v>21231</v>
      </c>
      <c r="D9850" t="s">
        <v>324</v>
      </c>
      <c r="E9850" t="s">
        <v>325</v>
      </c>
      <c r="F9850" t="s">
        <v>326</v>
      </c>
      <c r="I9850" s="2" t="s">
        <v>34</v>
      </c>
      <c r="J9850" s="2" t="str">
        <f>_xlfn.XLOOKUP(Table1_1[[#This Row],[Analyte]],[1]analyte_order!$B:$B,[1]analyte_order!$C:$C)</f>
        <v>2806-24-8</v>
      </c>
      <c r="K9850" s="2">
        <f>_xlfn.XLOOKUP(Table1_1[[#This Row],[CAS_rn]],[1]analyte_order!$C:$C,[1]analyte_order!$E:$E)</f>
        <v>29</v>
      </c>
      <c r="L9850" s="3">
        <v>4.6300000000000001E-2</v>
      </c>
    </row>
    <row r="9851" spans="1:12" x14ac:dyDescent="0.3">
      <c r="A9851" s="2" t="s">
        <v>386</v>
      </c>
      <c r="B9851" s="1">
        <f>_xlfn.XLOOKUP(Table1_1[[#This Row],[SampleID]],'[2]Prey Items'!$B$2:$B$78,'[2]Prey Items'!$F$2:$F$78)</f>
        <v>44427</v>
      </c>
      <c r="C9851" s="1" t="str">
        <f t="shared" si="154"/>
        <v>21231</v>
      </c>
      <c r="D9851" t="s">
        <v>324</v>
      </c>
      <c r="E9851" t="s">
        <v>325</v>
      </c>
      <c r="F9851" t="s">
        <v>326</v>
      </c>
      <c r="I9851" s="2" t="s">
        <v>31</v>
      </c>
      <c r="J9851" s="2" t="str">
        <f>_xlfn.XLOOKUP(Table1_1[[#This Row],[Analyte]],[1]analyte_order!$B:$B,[1]analyte_order!$C:$C)</f>
        <v>2355-31-9</v>
      </c>
      <c r="K9851" s="2">
        <f>_xlfn.XLOOKUP(Table1_1[[#This Row],[CAS_rn]],[1]analyte_order!$C:$C,[1]analyte_order!$E:$E)</f>
        <v>26</v>
      </c>
      <c r="L9851" s="3">
        <v>4.6300000000000001E-2</v>
      </c>
    </row>
    <row r="9852" spans="1:12" x14ac:dyDescent="0.3">
      <c r="A9852" s="2" t="s">
        <v>386</v>
      </c>
      <c r="B9852" s="1">
        <f>_xlfn.XLOOKUP(Table1_1[[#This Row],[SampleID]],'[2]Prey Items'!$B$2:$B$78,'[2]Prey Items'!$F$2:$F$78)</f>
        <v>44427</v>
      </c>
      <c r="C9852" s="1" t="str">
        <f t="shared" si="154"/>
        <v>21231</v>
      </c>
      <c r="D9852" t="s">
        <v>324</v>
      </c>
      <c r="E9852" t="s">
        <v>325</v>
      </c>
      <c r="F9852" t="s">
        <v>326</v>
      </c>
      <c r="I9852" s="2" t="s">
        <v>32</v>
      </c>
      <c r="J9852" s="2" t="str">
        <f>_xlfn.XLOOKUP(Table1_1[[#This Row],[Analyte]],[1]analyte_order!$B:$B,[1]analyte_order!$C:$C)</f>
        <v>2991-50-6</v>
      </c>
      <c r="K9852" s="2">
        <f>_xlfn.XLOOKUP(Table1_1[[#This Row],[CAS_rn]],[1]analyte_order!$C:$C,[1]analyte_order!$E:$E)</f>
        <v>27</v>
      </c>
      <c r="L9852" s="3">
        <v>9.2499999999999999E-2</v>
      </c>
    </row>
    <row r="9853" spans="1:12" x14ac:dyDescent="0.3">
      <c r="A9853" s="2" t="s">
        <v>386</v>
      </c>
      <c r="B9853" s="1">
        <f>_xlfn.XLOOKUP(Table1_1[[#This Row],[SampleID]],'[2]Prey Items'!$B$2:$B$78,'[2]Prey Items'!$F$2:$F$78)</f>
        <v>44427</v>
      </c>
      <c r="C9853" s="1" t="str">
        <f t="shared" si="154"/>
        <v>21231</v>
      </c>
      <c r="D9853" t="s">
        <v>324</v>
      </c>
      <c r="E9853" t="s">
        <v>325</v>
      </c>
      <c r="F9853" t="s">
        <v>326</v>
      </c>
      <c r="I9853" s="2" t="s">
        <v>28</v>
      </c>
      <c r="J9853" s="2" t="str">
        <f>_xlfn.XLOOKUP(Table1_1[[#This Row],[Analyte]],[1]analyte_order!$B:$B,[1]analyte_order!$C:$C)</f>
        <v>757124-72-4</v>
      </c>
      <c r="K9853" s="2">
        <f>_xlfn.XLOOKUP(Table1_1[[#This Row],[CAS_rn]],[1]analyte_order!$C:$C,[1]analyte_order!$E:$E)</f>
        <v>22</v>
      </c>
      <c r="L9853" s="3">
        <v>0.11550000000000001</v>
      </c>
    </row>
    <row r="9854" spans="1:12" x14ac:dyDescent="0.3">
      <c r="A9854" s="2" t="s">
        <v>386</v>
      </c>
      <c r="B9854" s="1">
        <f>_xlfn.XLOOKUP(Table1_1[[#This Row],[SampleID]],'[2]Prey Items'!$B$2:$B$78,'[2]Prey Items'!$F$2:$F$78)</f>
        <v>44427</v>
      </c>
      <c r="C9854" s="1" t="str">
        <f t="shared" si="154"/>
        <v>21231</v>
      </c>
      <c r="D9854" t="s">
        <v>324</v>
      </c>
      <c r="E9854" t="s">
        <v>325</v>
      </c>
      <c r="F9854" t="s">
        <v>326</v>
      </c>
      <c r="I9854" s="2" t="s">
        <v>18</v>
      </c>
      <c r="J9854" s="2" t="str">
        <f>_xlfn.XLOOKUP(Table1_1[[#This Row],[Analyte]],[1]analyte_order!$B:$B,[1]analyte_order!$C:$C)</f>
        <v>27619-97-2</v>
      </c>
      <c r="K9854" s="2">
        <f>_xlfn.XLOOKUP(Table1_1[[#This Row],[CAS_rn]],[1]analyte_order!$C:$C,[1]analyte_order!$E:$E)</f>
        <v>23</v>
      </c>
      <c r="L9854" s="3">
        <v>4.6300000000000001E-2</v>
      </c>
    </row>
    <row r="9855" spans="1:12" x14ac:dyDescent="0.3">
      <c r="A9855" s="2" t="s">
        <v>386</v>
      </c>
      <c r="B9855" s="1">
        <f>_xlfn.XLOOKUP(Table1_1[[#This Row],[SampleID]],'[2]Prey Items'!$B$2:$B$78,'[2]Prey Items'!$F$2:$F$78)</f>
        <v>44427</v>
      </c>
      <c r="C9855" s="1" t="str">
        <f t="shared" si="154"/>
        <v>21231</v>
      </c>
      <c r="D9855" t="s">
        <v>324</v>
      </c>
      <c r="E9855" t="s">
        <v>325</v>
      </c>
      <c r="F9855" t="s">
        <v>326</v>
      </c>
      <c r="I9855" s="2" t="s">
        <v>29</v>
      </c>
      <c r="J9855" s="2" t="str">
        <f>_xlfn.XLOOKUP(Table1_1[[#This Row],[Analyte]],[1]analyte_order!$B:$B,[1]analyte_order!$C:$C)</f>
        <v>39108-34-4</v>
      </c>
      <c r="K9855" s="2">
        <f>_xlfn.XLOOKUP(Table1_1[[#This Row],[CAS_rn]],[1]analyte_order!$C:$C,[1]analyte_order!$E:$E)</f>
        <v>24</v>
      </c>
      <c r="L9855" s="3">
        <v>1.89</v>
      </c>
    </row>
    <row r="9856" spans="1:12" x14ac:dyDescent="0.3">
      <c r="A9856" s="2" t="s">
        <v>386</v>
      </c>
      <c r="B9856" s="1">
        <f>_xlfn.XLOOKUP(Table1_1[[#This Row],[SampleID]],'[2]Prey Items'!$B$2:$B$78,'[2]Prey Items'!$F$2:$F$78)</f>
        <v>44427</v>
      </c>
      <c r="C9856" s="1" t="str">
        <f t="shared" si="154"/>
        <v>21231</v>
      </c>
      <c r="D9856" t="s">
        <v>324</v>
      </c>
      <c r="E9856" t="s">
        <v>325</v>
      </c>
      <c r="F9856" t="s">
        <v>326</v>
      </c>
      <c r="I9856" s="2" t="s">
        <v>30</v>
      </c>
      <c r="J9856" s="2" t="str">
        <f>_xlfn.XLOOKUP(Table1_1[[#This Row],[Analyte]],[1]analyte_order!$B:$B,[1]analyte_order!$C:$C)</f>
        <v>120226-60-0</v>
      </c>
      <c r="K9856" s="2">
        <f>_xlfn.XLOOKUP(Table1_1[[#This Row],[CAS_rn]],[1]analyte_order!$C:$C,[1]analyte_order!$E:$E)</f>
        <v>25</v>
      </c>
      <c r="L9856" s="3">
        <v>1.71</v>
      </c>
    </row>
    <row r="9857" spans="1:12" x14ac:dyDescent="0.3">
      <c r="A9857" s="2" t="s">
        <v>386</v>
      </c>
      <c r="B9857" s="1">
        <f>_xlfn.XLOOKUP(Table1_1[[#This Row],[SampleID]],'[2]Prey Items'!$B$2:$B$78,'[2]Prey Items'!$F$2:$F$78)</f>
        <v>44427</v>
      </c>
      <c r="C9857" s="1" t="str">
        <f t="shared" si="154"/>
        <v>21231</v>
      </c>
      <c r="D9857" t="s">
        <v>324</v>
      </c>
      <c r="E9857" t="s">
        <v>325</v>
      </c>
      <c r="F9857" t="s">
        <v>326</v>
      </c>
      <c r="I9857" s="2" t="s">
        <v>41</v>
      </c>
      <c r="J9857" s="2" t="str">
        <f>_xlfn.XLOOKUP(Table1_1[[#This Row],[Analyte]],[1]analyte_order!$B:$B,[1]analyte_order!$C:$C)</f>
        <v>356-02-5</v>
      </c>
      <c r="K9857" s="2">
        <f>_xlfn.XLOOKUP(Table1_1[[#This Row],[CAS_rn]],[1]analyte_order!$C:$C,[1]analyte_order!$E:$E)</f>
        <v>38</v>
      </c>
      <c r="L9857" s="3">
        <v>0.46300000000000002</v>
      </c>
    </row>
    <row r="9858" spans="1:12" x14ac:dyDescent="0.3">
      <c r="A9858" s="2" t="s">
        <v>386</v>
      </c>
      <c r="B9858" s="1">
        <f>_xlfn.XLOOKUP(Table1_1[[#This Row],[SampleID]],'[2]Prey Items'!$B$2:$B$78,'[2]Prey Items'!$F$2:$F$78)</f>
        <v>44427</v>
      </c>
      <c r="C9858" s="1" t="str">
        <f t="shared" si="154"/>
        <v>21231</v>
      </c>
      <c r="D9858" t="s">
        <v>324</v>
      </c>
      <c r="E9858" t="s">
        <v>325</v>
      </c>
      <c r="F9858" t="s">
        <v>326</v>
      </c>
      <c r="I9858" s="2" t="s">
        <v>42</v>
      </c>
      <c r="J9858" s="2" t="str">
        <f>_xlfn.XLOOKUP(Table1_1[[#This Row],[Analyte]],[1]analyte_order!$B:$B,[1]analyte_order!$C:$C)</f>
        <v>914637-49-3</v>
      </c>
      <c r="K9858" s="2">
        <f>_xlfn.XLOOKUP(Table1_1[[#This Row],[CAS_rn]],[1]analyte_order!$C:$C,[1]analyte_order!$E:$E)</f>
        <v>39</v>
      </c>
      <c r="L9858" s="3">
        <v>1.0900000000000001</v>
      </c>
    </row>
    <row r="9859" spans="1:12" x14ac:dyDescent="0.3">
      <c r="A9859" s="2" t="s">
        <v>386</v>
      </c>
      <c r="B9859" s="1">
        <f>_xlfn.XLOOKUP(Table1_1[[#This Row],[SampleID]],'[2]Prey Items'!$B$2:$B$78,'[2]Prey Items'!$F$2:$F$78)</f>
        <v>44427</v>
      </c>
      <c r="C9859" s="1" t="str">
        <f t="shared" si="154"/>
        <v>21231</v>
      </c>
      <c r="D9859" t="s">
        <v>324</v>
      </c>
      <c r="E9859" t="s">
        <v>325</v>
      </c>
      <c r="F9859" t="s">
        <v>326</v>
      </c>
      <c r="I9859" s="2" t="s">
        <v>43</v>
      </c>
      <c r="J9859" s="2" t="str">
        <f>_xlfn.XLOOKUP(Table1_1[[#This Row],[Analyte]],[1]analyte_order!$B:$B,[1]analyte_order!$C:$C)</f>
        <v>812-70-4</v>
      </c>
      <c r="K9859" s="2">
        <f>_xlfn.XLOOKUP(Table1_1[[#This Row],[CAS_rn]],[1]analyte_order!$C:$C,[1]analyte_order!$E:$E)</f>
        <v>40</v>
      </c>
      <c r="L9859" s="3">
        <v>2.2200000000000002</v>
      </c>
    </row>
    <row r="9860" spans="1:12" x14ac:dyDescent="0.3">
      <c r="A9860" s="2" t="s">
        <v>386</v>
      </c>
      <c r="B9860" s="1">
        <f>_xlfn.XLOOKUP(Table1_1[[#This Row],[SampleID]],'[2]Prey Items'!$B$2:$B$78,'[2]Prey Items'!$F$2:$F$78)</f>
        <v>44427</v>
      </c>
      <c r="C9860" s="1" t="str">
        <f t="shared" si="154"/>
        <v>21231</v>
      </c>
      <c r="D9860" t="s">
        <v>324</v>
      </c>
      <c r="E9860" t="s">
        <v>325</v>
      </c>
      <c r="F9860" t="s">
        <v>326</v>
      </c>
      <c r="I9860" s="2" t="s">
        <v>44</v>
      </c>
      <c r="J9860" s="2" t="str">
        <f>_xlfn.XLOOKUP(Table1_1[[#This Row],[Analyte]],[1]analyte_order!$B:$B,[1]analyte_order!$C:$C)</f>
        <v>53826-12-3</v>
      </c>
      <c r="K9860" s="2">
        <f>_xlfn.XLOOKUP(Table1_1[[#This Row],[CAS_rn]],[1]analyte_order!$C:$C,[1]analyte_order!$E:$E)</f>
        <v>41</v>
      </c>
      <c r="L9860" s="3">
        <v>0.11550000000000001</v>
      </c>
    </row>
    <row r="9861" spans="1:12" x14ac:dyDescent="0.3">
      <c r="A9861" s="2" t="s">
        <v>386</v>
      </c>
      <c r="B9861" s="1">
        <f>_xlfn.XLOOKUP(Table1_1[[#This Row],[SampleID]],'[2]Prey Items'!$B$2:$B$78,'[2]Prey Items'!$F$2:$F$78)</f>
        <v>44427</v>
      </c>
      <c r="C9861" s="1" t="str">
        <f t="shared" si="154"/>
        <v>21231</v>
      </c>
      <c r="D9861" t="s">
        <v>324</v>
      </c>
      <c r="E9861" t="s">
        <v>325</v>
      </c>
      <c r="F9861" t="s">
        <v>326</v>
      </c>
      <c r="I9861" s="2" t="s">
        <v>45</v>
      </c>
      <c r="J9861" s="2" t="str">
        <f>_xlfn.XLOOKUP(Table1_1[[#This Row],[Analyte]],[1]analyte_order!$B:$B,[1]analyte_order!$C:$C)</f>
        <v>27854-31-5</v>
      </c>
      <c r="K9861" s="2">
        <f>_xlfn.XLOOKUP(Table1_1[[#This Row],[CAS_rn]],[1]analyte_order!$C:$C,[1]analyte_order!$E:$E)</f>
        <v>42</v>
      </c>
      <c r="L9861" s="3">
        <v>0.11550000000000001</v>
      </c>
    </row>
    <row r="9862" spans="1:12" x14ac:dyDescent="0.3">
      <c r="A9862" s="2" t="s">
        <v>386</v>
      </c>
      <c r="B9862" s="1">
        <f>_xlfn.XLOOKUP(Table1_1[[#This Row],[SampleID]],'[2]Prey Items'!$B$2:$B$78,'[2]Prey Items'!$F$2:$F$78)</f>
        <v>44427</v>
      </c>
      <c r="C9862" s="1" t="str">
        <f t="shared" si="154"/>
        <v>21231</v>
      </c>
      <c r="D9862" t="s">
        <v>324</v>
      </c>
      <c r="E9862" t="s">
        <v>325</v>
      </c>
      <c r="F9862" t="s">
        <v>326</v>
      </c>
      <c r="I9862" s="2" t="s">
        <v>46</v>
      </c>
      <c r="J9862" s="2" t="str">
        <f>_xlfn.XLOOKUP(Table1_1[[#This Row],[Analyte]],[1]analyte_order!$B:$B,[1]analyte_order!$C:$C)</f>
        <v>53826-13-4</v>
      </c>
      <c r="K9862" s="2">
        <f>_xlfn.XLOOKUP(Table1_1[[#This Row],[CAS_rn]],[1]analyte_order!$C:$C,[1]analyte_order!$E:$E)</f>
        <v>43</v>
      </c>
      <c r="L9862" s="3">
        <v>0.11550000000000001</v>
      </c>
    </row>
    <row r="9863" spans="1:12" x14ac:dyDescent="0.3">
      <c r="A9863" s="2" t="s">
        <v>386</v>
      </c>
      <c r="B9863" s="1">
        <f>_xlfn.XLOOKUP(Table1_1[[#This Row],[SampleID]],'[2]Prey Items'!$B$2:$B$78,'[2]Prey Items'!$F$2:$F$78)</f>
        <v>44427</v>
      </c>
      <c r="C9863" s="1" t="str">
        <f t="shared" si="154"/>
        <v>21231</v>
      </c>
      <c r="D9863" t="s">
        <v>324</v>
      </c>
      <c r="E9863" t="s">
        <v>325</v>
      </c>
      <c r="F9863" t="s">
        <v>326</v>
      </c>
      <c r="I9863" s="2" t="s">
        <v>47</v>
      </c>
      <c r="J9863" s="2" t="str">
        <f>_xlfn.XLOOKUP(Table1_1[[#This Row],[Analyte]],[1]analyte_order!$B:$B,[1]analyte_order!$C:$C)</f>
        <v>161094-75-3</v>
      </c>
      <c r="K9863" s="2">
        <f>_xlfn.XLOOKUP(Table1_1[[#This Row],[CAS_rn]],[1]analyte_order!$C:$C,[1]analyte_order!$E:$E)</f>
        <v>44</v>
      </c>
      <c r="L9863" s="3">
        <v>4.6300000000000001E-2</v>
      </c>
    </row>
    <row r="9864" spans="1:12" x14ac:dyDescent="0.3">
      <c r="A9864" s="2" t="s">
        <v>386</v>
      </c>
      <c r="B9864" s="1">
        <f>_xlfn.XLOOKUP(Table1_1[[#This Row],[SampleID]],'[2]Prey Items'!$B$2:$B$78,'[2]Prey Items'!$F$2:$F$78)</f>
        <v>44427</v>
      </c>
      <c r="C9864" s="1" t="str">
        <f t="shared" si="154"/>
        <v>21231</v>
      </c>
      <c r="D9864" t="s">
        <v>324</v>
      </c>
      <c r="E9864" t="s">
        <v>325</v>
      </c>
      <c r="F9864" t="s">
        <v>326</v>
      </c>
      <c r="I9864" s="2" t="s">
        <v>48</v>
      </c>
      <c r="J9864" s="2" t="str">
        <f>_xlfn.XLOOKUP(Table1_1[[#This Row],[Analyte]],[1]analyte_order!$B:$B,[1]analyte_order!$C:$C)</f>
        <v>70887-84-2</v>
      </c>
      <c r="K9864" s="2">
        <f>_xlfn.XLOOKUP(Table1_1[[#This Row],[CAS_rn]],[1]analyte_order!$C:$C,[1]analyte_order!$E:$E)</f>
        <v>45</v>
      </c>
      <c r="L9864" s="3">
        <v>4.6300000000000001E-2</v>
      </c>
    </row>
    <row r="9865" spans="1:12" x14ac:dyDescent="0.3">
      <c r="A9865" s="2" t="s">
        <v>386</v>
      </c>
      <c r="B9865" s="1">
        <f>_xlfn.XLOOKUP(Table1_1[[#This Row],[SampleID]],'[2]Prey Items'!$B$2:$B$78,'[2]Prey Items'!$F$2:$F$78)</f>
        <v>44427</v>
      </c>
      <c r="C9865" s="1" t="str">
        <f t="shared" si="154"/>
        <v>21231</v>
      </c>
      <c r="D9865" t="s">
        <v>324</v>
      </c>
      <c r="E9865" t="s">
        <v>325</v>
      </c>
      <c r="F9865" t="s">
        <v>326</v>
      </c>
      <c r="I9865" s="2" t="s">
        <v>38</v>
      </c>
      <c r="J9865" s="2" t="str">
        <f>_xlfn.XLOOKUP(Table1_1[[#This Row],[Analyte]],[1]analyte_order!$B:$B,[1]analyte_order!$C:$C)</f>
        <v>919005-14-4</v>
      </c>
      <c r="K9865" s="2">
        <f>_xlfn.XLOOKUP(Table1_1[[#This Row],[CAS_rn]],[1]analyte_order!$C:$C,[1]analyte_order!$E:$E)</f>
        <v>35</v>
      </c>
      <c r="L9865" s="3">
        <v>4.6300000000000001E-2</v>
      </c>
    </row>
    <row r="9866" spans="1:12" x14ac:dyDescent="0.3">
      <c r="A9866" s="2" t="s">
        <v>386</v>
      </c>
      <c r="B9866" s="1">
        <f>_xlfn.XLOOKUP(Table1_1[[#This Row],[SampleID]],'[2]Prey Items'!$B$2:$B$78,'[2]Prey Items'!$F$2:$F$78)</f>
        <v>44427</v>
      </c>
      <c r="C9866" s="1" t="str">
        <f t="shared" si="154"/>
        <v>21231</v>
      </c>
      <c r="D9866" t="s">
        <v>324</v>
      </c>
      <c r="E9866" t="s">
        <v>325</v>
      </c>
      <c r="F9866" t="s">
        <v>326</v>
      </c>
      <c r="I9866" s="2" t="s">
        <v>39</v>
      </c>
      <c r="J9866" s="2" t="str">
        <f>_xlfn.XLOOKUP(Table1_1[[#This Row],[Analyte]],[1]analyte_order!$B:$B,[1]analyte_order!$C:$C)</f>
        <v>756426-58-1</v>
      </c>
      <c r="K9866" s="2">
        <f>_xlfn.XLOOKUP(Table1_1[[#This Row],[CAS_rn]],[1]analyte_order!$C:$C,[1]analyte_order!$E:$E)</f>
        <v>36</v>
      </c>
      <c r="L9866" s="3">
        <v>4.6300000000000001E-2</v>
      </c>
    </row>
    <row r="9867" spans="1:12" x14ac:dyDescent="0.3">
      <c r="A9867" s="2" t="s">
        <v>386</v>
      </c>
      <c r="B9867" s="1">
        <f>_xlfn.XLOOKUP(Table1_1[[#This Row],[SampleID]],'[2]Prey Items'!$B$2:$B$78,'[2]Prey Items'!$F$2:$F$78)</f>
        <v>44427</v>
      </c>
      <c r="C9867" s="1" t="str">
        <f t="shared" si="154"/>
        <v>21231</v>
      </c>
      <c r="D9867" t="s">
        <v>324</v>
      </c>
      <c r="E9867" t="s">
        <v>325</v>
      </c>
      <c r="F9867" t="s">
        <v>326</v>
      </c>
      <c r="I9867" s="2" t="s">
        <v>389</v>
      </c>
      <c r="J9867" s="2" t="str">
        <f>_xlfn.XLOOKUP(Table1_1[[#This Row],[Analyte]],[1]analyte_order!$B:$B,[1]analyte_order!$C:$C)</f>
        <v>763051-92-9</v>
      </c>
      <c r="K9867" s="2">
        <f>_xlfn.XLOOKUP(Table1_1[[#This Row],[CAS_rn]],[1]analyte_order!$C:$C,[1]analyte_order!$E:$E)</f>
        <v>37</v>
      </c>
      <c r="L9867" s="3">
        <v>4.6300000000000001E-2</v>
      </c>
    </row>
    <row r="9868" spans="1:12" x14ac:dyDescent="0.3">
      <c r="A9868" s="2" t="s">
        <v>386</v>
      </c>
      <c r="B9868" s="1">
        <f>_xlfn.XLOOKUP(Table1_1[[#This Row],[SampleID]],'[2]Prey Items'!$B$2:$B$78,'[2]Prey Items'!$F$2:$F$78)</f>
        <v>44427</v>
      </c>
      <c r="C9868" s="1" t="str">
        <f t="shared" ref="C9868:C9931" si="155">TEXT(B9868,"yy")&amp;TEXT((B9868-DATEVALUE("1/1/"&amp;TEXT(B9868,"yy"))+1),"000")</f>
        <v>21231</v>
      </c>
      <c r="D9868" t="s">
        <v>324</v>
      </c>
      <c r="E9868" t="s">
        <v>325</v>
      </c>
      <c r="F9868" t="s">
        <v>326</v>
      </c>
      <c r="I9868" s="2" t="s">
        <v>37</v>
      </c>
      <c r="J9868" s="2" t="str">
        <f>_xlfn.XLOOKUP(Table1_1[[#This Row],[Analyte]],[1]analyte_order!$B:$B,[1]analyte_order!$C:$C)</f>
        <v>13252-13-6</v>
      </c>
      <c r="K9868" s="2">
        <f>_xlfn.XLOOKUP(Table1_1[[#This Row],[CAS_rn]],[1]analyte_order!$C:$C,[1]analyte_order!$E:$E)</f>
        <v>34</v>
      </c>
      <c r="L9868" s="3">
        <v>4.6300000000000001E-2</v>
      </c>
    </row>
    <row r="9869" spans="1:12" x14ac:dyDescent="0.3">
      <c r="A9869" s="2" t="s">
        <v>386</v>
      </c>
      <c r="B9869" s="1">
        <f>_xlfn.XLOOKUP(Table1_1[[#This Row],[SampleID]],'[2]Prey Items'!$B$2:$B$78,'[2]Prey Items'!$F$2:$F$78)</f>
        <v>44427</v>
      </c>
      <c r="C9869" s="1" t="str">
        <f t="shared" si="155"/>
        <v>21231</v>
      </c>
      <c r="D9869" t="s">
        <v>324</v>
      </c>
      <c r="E9869" t="s">
        <v>325</v>
      </c>
      <c r="F9869" t="s">
        <v>326</v>
      </c>
      <c r="I9869" s="2" t="s">
        <v>49</v>
      </c>
      <c r="J9869" s="2" t="str">
        <f>_xlfn.XLOOKUP(Table1_1[[#This Row],[Analyte]],[1]analyte_order!$B:$B,[1]analyte_order!$C:$C)</f>
        <v>57677-95-9</v>
      </c>
      <c r="K9869" s="2">
        <f>_xlfn.XLOOKUP(Table1_1[[#This Row],[CAS_rn]],[1]analyte_order!$C:$C,[1]analyte_order!$E:$E)</f>
        <v>46</v>
      </c>
      <c r="L9869" s="3">
        <v>0.11550000000000001</v>
      </c>
    </row>
    <row r="9870" spans="1:12" x14ac:dyDescent="0.3">
      <c r="A9870" s="2" t="s">
        <v>386</v>
      </c>
      <c r="B9870" s="1">
        <f>_xlfn.XLOOKUP(Table1_1[[#This Row],[SampleID]],'[2]Prey Items'!$B$2:$B$78,'[2]Prey Items'!$F$2:$F$78)</f>
        <v>44427</v>
      </c>
      <c r="C9870" s="1" t="str">
        <f t="shared" si="155"/>
        <v>21231</v>
      </c>
      <c r="D9870" t="s">
        <v>324</v>
      </c>
      <c r="E9870" t="s">
        <v>325</v>
      </c>
      <c r="F9870" t="s">
        <v>326</v>
      </c>
      <c r="I9870" s="2" t="s">
        <v>55</v>
      </c>
      <c r="J9870" s="2" t="str">
        <f>_xlfn.XLOOKUP(Table1_1[[#This Row],[Analyte]],[1]analyte_order!$B:$B,[1]analyte_order!$C:$C)</f>
        <v>678-41-1</v>
      </c>
      <c r="K9870" s="2">
        <f>_xlfn.XLOOKUP(Table1_1[[#This Row],[CAS_rn]],[1]analyte_order!$C:$C,[1]analyte_order!$E:$E)</f>
        <v>56</v>
      </c>
      <c r="L9870" s="3">
        <v>9.2499999999999999E-2</v>
      </c>
    </row>
    <row r="9871" spans="1:12" x14ac:dyDescent="0.3">
      <c r="A9871" s="2" t="s">
        <v>386</v>
      </c>
      <c r="B9871" s="1">
        <f>_xlfn.XLOOKUP(Table1_1[[#This Row],[SampleID]],'[2]Prey Items'!$B$2:$B$78,'[2]Prey Items'!$F$2:$F$78)</f>
        <v>44427</v>
      </c>
      <c r="C9871" s="1" t="str">
        <f t="shared" si="155"/>
        <v>21231</v>
      </c>
      <c r="D9871" t="s">
        <v>324</v>
      </c>
      <c r="E9871" t="s">
        <v>325</v>
      </c>
      <c r="F9871" t="s">
        <v>326</v>
      </c>
      <c r="I9871" s="2" t="s">
        <v>56</v>
      </c>
      <c r="J9871" s="2" t="str">
        <f>_xlfn.XLOOKUP(Table1_1[[#This Row],[Analyte]],[1]analyte_order!$B:$B,[1]analyte_order!$C:$C)</f>
        <v>2965-52-8</v>
      </c>
      <c r="K9871" s="2">
        <f>_xlfn.XLOOKUP(Table1_1[[#This Row],[CAS_rn]],[1]analyte_order!$C:$C,[1]analyte_order!$E:$E)</f>
        <v>57</v>
      </c>
      <c r="L9871" s="3">
        <v>9.2499999999999999E-2</v>
      </c>
    </row>
    <row r="9872" spans="1:12" x14ac:dyDescent="0.3">
      <c r="A9872" s="2" t="s">
        <v>387</v>
      </c>
      <c r="B9872" s="1">
        <f>_xlfn.XLOOKUP(Table1_1[[#This Row],[SampleID]],'[2]Prey Items'!$B$2:$B$78,'[2]Prey Items'!$F$2:$F$78)</f>
        <v>44427</v>
      </c>
      <c r="C9872" s="1" t="str">
        <f t="shared" si="155"/>
        <v>21231</v>
      </c>
      <c r="D9872" t="s">
        <v>324</v>
      </c>
      <c r="E9872" t="s">
        <v>325</v>
      </c>
      <c r="F9872" t="s">
        <v>326</v>
      </c>
      <c r="I9872" s="2" t="s">
        <v>7</v>
      </c>
      <c r="J9872" s="2" t="str">
        <f>_xlfn.XLOOKUP(Table1_1[[#This Row],[Analyte]],[1]analyte_order!$B:$B,[1]analyte_order!$C:$C)</f>
        <v>375-22-4</v>
      </c>
      <c r="K9872" s="2">
        <f>_xlfn.XLOOKUP(Table1_1[[#This Row],[CAS_rn]],[1]analyte_order!$C:$C,[1]analyte_order!$E:$E)</f>
        <v>1</v>
      </c>
      <c r="L9872" s="3">
        <v>4.1149999999999999E-2</v>
      </c>
    </row>
    <row r="9873" spans="1:12" x14ac:dyDescent="0.3">
      <c r="A9873" s="2" t="s">
        <v>387</v>
      </c>
      <c r="B9873" s="1">
        <f>_xlfn.XLOOKUP(Table1_1[[#This Row],[SampleID]],'[2]Prey Items'!$B$2:$B$78,'[2]Prey Items'!$F$2:$F$78)</f>
        <v>44427</v>
      </c>
      <c r="C9873" s="1" t="str">
        <f t="shared" si="155"/>
        <v>21231</v>
      </c>
      <c r="D9873" t="s">
        <v>324</v>
      </c>
      <c r="E9873" t="s">
        <v>325</v>
      </c>
      <c r="F9873" t="s">
        <v>326</v>
      </c>
      <c r="I9873" s="2" t="s">
        <v>8</v>
      </c>
      <c r="J9873" s="2" t="str">
        <f>_xlfn.XLOOKUP(Table1_1[[#This Row],[Analyte]],[1]analyte_order!$B:$B,[1]analyte_order!$C:$C)</f>
        <v>2706-90-3</v>
      </c>
      <c r="K9873" s="2">
        <f>_xlfn.XLOOKUP(Table1_1[[#This Row],[CAS_rn]],[1]analyte_order!$C:$C,[1]analyte_order!$E:$E)</f>
        <v>2</v>
      </c>
      <c r="L9873" s="3">
        <v>4.1149999999999999E-2</v>
      </c>
    </row>
    <row r="9874" spans="1:12" x14ac:dyDescent="0.3">
      <c r="A9874" s="2" t="s">
        <v>387</v>
      </c>
      <c r="B9874" s="1">
        <f>_xlfn.XLOOKUP(Table1_1[[#This Row],[SampleID]],'[2]Prey Items'!$B$2:$B$78,'[2]Prey Items'!$F$2:$F$78)</f>
        <v>44427</v>
      </c>
      <c r="C9874" s="1" t="str">
        <f t="shared" si="155"/>
        <v>21231</v>
      </c>
      <c r="D9874" t="s">
        <v>324</v>
      </c>
      <c r="E9874" t="s">
        <v>325</v>
      </c>
      <c r="F9874" t="s">
        <v>326</v>
      </c>
      <c r="I9874" s="2" t="s">
        <v>9</v>
      </c>
      <c r="J9874" s="2" t="str">
        <f>_xlfn.XLOOKUP(Table1_1[[#This Row],[Analyte]],[1]analyte_order!$B:$B,[1]analyte_order!$C:$C)</f>
        <v>307-24-4</v>
      </c>
      <c r="K9874" s="2">
        <f>_xlfn.XLOOKUP(Table1_1[[#This Row],[CAS_rn]],[1]analyte_order!$C:$C,[1]analyte_order!$E:$E)</f>
        <v>3</v>
      </c>
      <c r="L9874" s="3">
        <v>4.1149999999999999E-2</v>
      </c>
    </row>
    <row r="9875" spans="1:12" x14ac:dyDescent="0.3">
      <c r="A9875" s="2" t="s">
        <v>387</v>
      </c>
      <c r="B9875" s="1">
        <f>_xlfn.XLOOKUP(Table1_1[[#This Row],[SampleID]],'[2]Prey Items'!$B$2:$B$78,'[2]Prey Items'!$F$2:$F$78)</f>
        <v>44427</v>
      </c>
      <c r="C9875" s="1" t="str">
        <f t="shared" si="155"/>
        <v>21231</v>
      </c>
      <c r="D9875" t="s">
        <v>324</v>
      </c>
      <c r="E9875" t="s">
        <v>325</v>
      </c>
      <c r="F9875" t="s">
        <v>326</v>
      </c>
      <c r="I9875" s="2" t="s">
        <v>10</v>
      </c>
      <c r="J9875" s="2" t="str">
        <f>_xlfn.XLOOKUP(Table1_1[[#This Row],[Analyte]],[1]analyte_order!$B:$B,[1]analyte_order!$C:$C)</f>
        <v>375-85-9</v>
      </c>
      <c r="K9875" s="2">
        <f>_xlfn.XLOOKUP(Table1_1[[#This Row],[CAS_rn]],[1]analyte_order!$C:$C,[1]analyte_order!$E:$E)</f>
        <v>4</v>
      </c>
      <c r="L9875" s="3">
        <v>8.2500000000000004E-2</v>
      </c>
    </row>
    <row r="9876" spans="1:12" x14ac:dyDescent="0.3">
      <c r="A9876" s="2" t="s">
        <v>387</v>
      </c>
      <c r="B9876" s="1">
        <f>_xlfn.XLOOKUP(Table1_1[[#This Row],[SampleID]],'[2]Prey Items'!$B$2:$B$78,'[2]Prey Items'!$F$2:$F$78)</f>
        <v>44427</v>
      </c>
      <c r="C9876" s="1" t="str">
        <f t="shared" si="155"/>
        <v>21231</v>
      </c>
      <c r="D9876" t="s">
        <v>324</v>
      </c>
      <c r="E9876" t="s">
        <v>325</v>
      </c>
      <c r="F9876" t="s">
        <v>326</v>
      </c>
      <c r="I9876" s="2" t="s">
        <v>11</v>
      </c>
      <c r="J9876" s="2" t="str">
        <f>_xlfn.XLOOKUP(Table1_1[[#This Row],[Analyte]],[1]analyte_order!$B:$B,[1]analyte_order!$C:$C)</f>
        <v>335-67-1</v>
      </c>
      <c r="K9876" s="2">
        <f>_xlfn.XLOOKUP(Table1_1[[#This Row],[CAS_rn]],[1]analyte_order!$C:$C,[1]analyte_order!$E:$E)</f>
        <v>5</v>
      </c>
      <c r="L9876" s="3">
        <v>8.2500000000000004E-2</v>
      </c>
    </row>
    <row r="9877" spans="1:12" x14ac:dyDescent="0.3">
      <c r="A9877" s="2" t="s">
        <v>387</v>
      </c>
      <c r="B9877" s="1">
        <f>_xlfn.XLOOKUP(Table1_1[[#This Row],[SampleID]],'[2]Prey Items'!$B$2:$B$78,'[2]Prey Items'!$F$2:$F$78)</f>
        <v>44427</v>
      </c>
      <c r="C9877" s="1" t="str">
        <f t="shared" si="155"/>
        <v>21231</v>
      </c>
      <c r="D9877" t="s">
        <v>324</v>
      </c>
      <c r="E9877" t="s">
        <v>325</v>
      </c>
      <c r="F9877" t="s">
        <v>326</v>
      </c>
      <c r="I9877" s="2" t="s">
        <v>12</v>
      </c>
      <c r="J9877" s="2" t="str">
        <f>_xlfn.XLOOKUP(Table1_1[[#This Row],[Analyte]],[1]analyte_order!$B:$B,[1]analyte_order!$C:$C)</f>
        <v>375-95-1</v>
      </c>
      <c r="K9877" s="2">
        <f>_xlfn.XLOOKUP(Table1_1[[#This Row],[CAS_rn]],[1]analyte_order!$C:$C,[1]analyte_order!$E:$E)</f>
        <v>6</v>
      </c>
      <c r="L9877" s="3">
        <v>0.20599999999999999</v>
      </c>
    </row>
    <row r="9878" spans="1:12" x14ac:dyDescent="0.3">
      <c r="A9878" s="2" t="s">
        <v>387</v>
      </c>
      <c r="B9878" s="1">
        <f>_xlfn.XLOOKUP(Table1_1[[#This Row],[SampleID]],'[2]Prey Items'!$B$2:$B$78,'[2]Prey Items'!$F$2:$F$78)</f>
        <v>44427</v>
      </c>
      <c r="C9878" s="1" t="str">
        <f t="shared" si="155"/>
        <v>21231</v>
      </c>
      <c r="D9878" t="s">
        <v>324</v>
      </c>
      <c r="E9878" t="s">
        <v>325</v>
      </c>
      <c r="F9878" t="s">
        <v>326</v>
      </c>
      <c r="I9878" s="2" t="s">
        <v>19</v>
      </c>
      <c r="J9878" s="2" t="str">
        <f>_xlfn.XLOOKUP(Table1_1[[#This Row],[Analyte]],[1]analyte_order!$B:$B,[1]analyte_order!$C:$C)</f>
        <v>335-76-2</v>
      </c>
      <c r="K9878" s="2">
        <f>_xlfn.XLOOKUP(Table1_1[[#This Row],[CAS_rn]],[1]analyte_order!$C:$C,[1]analyte_order!$E:$E)</f>
        <v>7</v>
      </c>
      <c r="L9878" s="3">
        <v>2.86</v>
      </c>
    </row>
    <row r="9879" spans="1:12" x14ac:dyDescent="0.3">
      <c r="A9879" s="2" t="s">
        <v>387</v>
      </c>
      <c r="B9879" s="1">
        <f>_xlfn.XLOOKUP(Table1_1[[#This Row],[SampleID]],'[2]Prey Items'!$B$2:$B$78,'[2]Prey Items'!$F$2:$F$78)</f>
        <v>44427</v>
      </c>
      <c r="C9879" s="1" t="str">
        <f t="shared" si="155"/>
        <v>21231</v>
      </c>
      <c r="D9879" t="s">
        <v>324</v>
      </c>
      <c r="E9879" t="s">
        <v>325</v>
      </c>
      <c r="F9879" t="s">
        <v>326</v>
      </c>
      <c r="I9879" s="2" t="s">
        <v>20</v>
      </c>
      <c r="J9879" s="2" t="str">
        <f>_xlfn.XLOOKUP(Table1_1[[#This Row],[Analyte]],[1]analyte_order!$B:$B,[1]analyte_order!$C:$C)</f>
        <v>2058-94-8</v>
      </c>
      <c r="K9879" s="2">
        <f>_xlfn.XLOOKUP(Table1_1[[#This Row],[CAS_rn]],[1]analyte_order!$C:$C,[1]analyte_order!$E:$E)</f>
        <v>8</v>
      </c>
      <c r="L9879" s="3">
        <v>6.7</v>
      </c>
    </row>
    <row r="9880" spans="1:12" x14ac:dyDescent="0.3">
      <c r="A9880" s="2" t="s">
        <v>387</v>
      </c>
      <c r="B9880" s="1">
        <f>_xlfn.XLOOKUP(Table1_1[[#This Row],[SampleID]],'[2]Prey Items'!$B$2:$B$78,'[2]Prey Items'!$F$2:$F$78)</f>
        <v>44427</v>
      </c>
      <c r="C9880" s="1" t="str">
        <f t="shared" si="155"/>
        <v>21231</v>
      </c>
      <c r="D9880" t="s">
        <v>324</v>
      </c>
      <c r="E9880" t="s">
        <v>325</v>
      </c>
      <c r="F9880" t="s">
        <v>326</v>
      </c>
      <c r="I9880" s="2" t="s">
        <v>21</v>
      </c>
      <c r="J9880" s="2" t="str">
        <f>_xlfn.XLOOKUP(Table1_1[[#This Row],[Analyte]],[1]analyte_order!$B:$B,[1]analyte_order!$C:$C)</f>
        <v>307-55-1</v>
      </c>
      <c r="K9880" s="2">
        <f>_xlfn.XLOOKUP(Table1_1[[#This Row],[CAS_rn]],[1]analyte_order!$C:$C,[1]analyte_order!$E:$E)</f>
        <v>9</v>
      </c>
      <c r="L9880" s="3">
        <v>8.31</v>
      </c>
    </row>
    <row r="9881" spans="1:12" x14ac:dyDescent="0.3">
      <c r="A9881" s="2" t="s">
        <v>387</v>
      </c>
      <c r="B9881" s="1">
        <f>_xlfn.XLOOKUP(Table1_1[[#This Row],[SampleID]],'[2]Prey Items'!$B$2:$B$78,'[2]Prey Items'!$F$2:$F$78)</f>
        <v>44427</v>
      </c>
      <c r="C9881" s="1" t="str">
        <f t="shared" si="155"/>
        <v>21231</v>
      </c>
      <c r="D9881" t="s">
        <v>324</v>
      </c>
      <c r="E9881" t="s">
        <v>325</v>
      </c>
      <c r="F9881" t="s">
        <v>326</v>
      </c>
      <c r="I9881" s="2" t="s">
        <v>22</v>
      </c>
      <c r="J9881" s="2" t="str">
        <f>_xlfn.XLOOKUP(Table1_1[[#This Row],[Analyte]],[1]analyte_order!$B:$B,[1]analyte_order!$C:$C)</f>
        <v>72629-94-8</v>
      </c>
      <c r="K9881" s="2">
        <f>_xlfn.XLOOKUP(Table1_1[[#This Row],[CAS_rn]],[1]analyte_order!$C:$C,[1]analyte_order!$E:$E)</f>
        <v>10</v>
      </c>
      <c r="L9881" s="3">
        <v>6.78</v>
      </c>
    </row>
    <row r="9882" spans="1:12" x14ac:dyDescent="0.3">
      <c r="A9882" s="2" t="s">
        <v>387</v>
      </c>
      <c r="B9882" s="1">
        <f>_xlfn.XLOOKUP(Table1_1[[#This Row],[SampleID]],'[2]Prey Items'!$B$2:$B$78,'[2]Prey Items'!$F$2:$F$78)</f>
        <v>44427</v>
      </c>
      <c r="C9882" s="1" t="str">
        <f t="shared" si="155"/>
        <v>21231</v>
      </c>
      <c r="D9882" t="s">
        <v>324</v>
      </c>
      <c r="E9882" t="s">
        <v>325</v>
      </c>
      <c r="F9882" t="s">
        <v>326</v>
      </c>
      <c r="I9882" s="2" t="s">
        <v>23</v>
      </c>
      <c r="J9882" s="2" t="str">
        <f>_xlfn.XLOOKUP(Table1_1[[#This Row],[Analyte]],[1]analyte_order!$B:$B,[1]analyte_order!$C:$C)</f>
        <v>376-06-7</v>
      </c>
      <c r="K9882" s="2">
        <f>_xlfn.XLOOKUP(Table1_1[[#This Row],[CAS_rn]],[1]analyte_order!$C:$C,[1]analyte_order!$E:$E)</f>
        <v>11</v>
      </c>
      <c r="L9882" s="3">
        <v>5.22</v>
      </c>
    </row>
    <row r="9883" spans="1:12" x14ac:dyDescent="0.3">
      <c r="A9883" s="2" t="s">
        <v>387</v>
      </c>
      <c r="B9883" s="1">
        <f>_xlfn.XLOOKUP(Table1_1[[#This Row],[SampleID]],'[2]Prey Items'!$B$2:$B$78,'[2]Prey Items'!$F$2:$F$78)</f>
        <v>44427</v>
      </c>
      <c r="C9883" s="1" t="str">
        <f t="shared" si="155"/>
        <v>21231</v>
      </c>
      <c r="D9883" t="s">
        <v>324</v>
      </c>
      <c r="E9883" t="s">
        <v>325</v>
      </c>
      <c r="F9883" t="s">
        <v>326</v>
      </c>
      <c r="I9883" s="2" t="s">
        <v>24</v>
      </c>
      <c r="J9883" s="2" t="str">
        <f>_xlfn.XLOOKUP(Table1_1[[#This Row],[Analyte]],[1]analyte_order!$B:$B,[1]analyte_order!$C:$C)</f>
        <v>67905-19-5</v>
      </c>
      <c r="K9883" s="2">
        <f>_xlfn.XLOOKUP(Table1_1[[#This Row],[CAS_rn]],[1]analyte_order!$C:$C,[1]analyte_order!$E:$E)</f>
        <v>12</v>
      </c>
      <c r="L9883" s="3">
        <v>8.2500000000000004E-2</v>
      </c>
    </row>
    <row r="9884" spans="1:12" x14ac:dyDescent="0.3">
      <c r="A9884" s="2" t="s">
        <v>387</v>
      </c>
      <c r="B9884" s="1">
        <f>_xlfn.XLOOKUP(Table1_1[[#This Row],[SampleID]],'[2]Prey Items'!$B$2:$B$78,'[2]Prey Items'!$F$2:$F$78)</f>
        <v>44427</v>
      </c>
      <c r="C9884" s="1" t="str">
        <f t="shared" si="155"/>
        <v>21231</v>
      </c>
      <c r="D9884" t="s">
        <v>324</v>
      </c>
      <c r="E9884" t="s">
        <v>325</v>
      </c>
      <c r="F9884" t="s">
        <v>326</v>
      </c>
      <c r="I9884" s="2" t="s">
        <v>52</v>
      </c>
      <c r="J9884" s="2" t="str">
        <f>_xlfn.XLOOKUP(Table1_1[[#This Row],[Analyte]],[1]analyte_order!$B:$B,[1]analyte_order!$C:$C)</f>
        <v>423-41-6</v>
      </c>
      <c r="K9884" s="2">
        <f>_xlfn.XLOOKUP(Table1_1[[#This Row],[CAS_rn]],[1]analyte_order!$C:$C,[1]analyte_order!$E:$E)</f>
        <v>53</v>
      </c>
      <c r="L9884" s="3">
        <v>0.10299999999999999</v>
      </c>
    </row>
    <row r="9885" spans="1:12" x14ac:dyDescent="0.3">
      <c r="A9885" s="2" t="s">
        <v>387</v>
      </c>
      <c r="B9885" s="1">
        <f>_xlfn.XLOOKUP(Table1_1[[#This Row],[SampleID]],'[2]Prey Items'!$B$2:$B$78,'[2]Prey Items'!$F$2:$F$78)</f>
        <v>44427</v>
      </c>
      <c r="C9885" s="1" t="str">
        <f t="shared" si="155"/>
        <v>21231</v>
      </c>
      <c r="D9885" t="s">
        <v>324</v>
      </c>
      <c r="E9885" t="s">
        <v>325</v>
      </c>
      <c r="F9885" t="s">
        <v>326</v>
      </c>
      <c r="I9885" s="2" t="s">
        <v>13</v>
      </c>
      <c r="J9885" s="2" t="str">
        <f>_xlfn.XLOOKUP(Table1_1[[#This Row],[Analyte]],[1]analyte_order!$B:$B,[1]analyte_order!$C:$C)</f>
        <v>375-73-5</v>
      </c>
      <c r="K9885" s="2">
        <f>_xlfn.XLOOKUP(Table1_1[[#This Row],[CAS_rn]],[1]analyte_order!$C:$C,[1]analyte_order!$E:$E)</f>
        <v>14</v>
      </c>
      <c r="L9885" s="3">
        <v>4.1149999999999999E-2</v>
      </c>
    </row>
    <row r="9886" spans="1:12" x14ac:dyDescent="0.3">
      <c r="A9886" s="2" t="s">
        <v>387</v>
      </c>
      <c r="B9886" s="1">
        <f>_xlfn.XLOOKUP(Table1_1[[#This Row],[SampleID]],'[2]Prey Items'!$B$2:$B$78,'[2]Prey Items'!$F$2:$F$78)</f>
        <v>44427</v>
      </c>
      <c r="C9886" s="1" t="str">
        <f t="shared" si="155"/>
        <v>21231</v>
      </c>
      <c r="D9886" t="s">
        <v>324</v>
      </c>
      <c r="E9886" t="s">
        <v>325</v>
      </c>
      <c r="F9886" t="s">
        <v>326</v>
      </c>
      <c r="I9886" s="2" t="s">
        <v>14</v>
      </c>
      <c r="J9886" s="2" t="str">
        <f>_xlfn.XLOOKUP(Table1_1[[#This Row],[Analyte]],[1]analyte_order!$B:$B,[1]analyte_order!$C:$C)</f>
        <v>2706-91-4</v>
      </c>
      <c r="K9886" s="2">
        <f>_xlfn.XLOOKUP(Table1_1[[#This Row],[CAS_rn]],[1]analyte_order!$C:$C,[1]analyte_order!$E:$E)</f>
        <v>15</v>
      </c>
      <c r="L9886" s="3">
        <v>0.20599999999999999</v>
      </c>
    </row>
    <row r="9887" spans="1:12" x14ac:dyDescent="0.3">
      <c r="A9887" s="2" t="s">
        <v>387</v>
      </c>
      <c r="B9887" s="1">
        <f>_xlfn.XLOOKUP(Table1_1[[#This Row],[SampleID]],'[2]Prey Items'!$B$2:$B$78,'[2]Prey Items'!$F$2:$F$78)</f>
        <v>44427</v>
      </c>
      <c r="C9887" s="1" t="str">
        <f t="shared" si="155"/>
        <v>21231</v>
      </c>
      <c r="D9887" t="s">
        <v>324</v>
      </c>
      <c r="E9887" t="s">
        <v>325</v>
      </c>
      <c r="F9887" t="s">
        <v>326</v>
      </c>
      <c r="I9887" s="2" t="s">
        <v>15</v>
      </c>
      <c r="J9887" s="2" t="str">
        <f>_xlfn.XLOOKUP(Table1_1[[#This Row],[Analyte]],[1]analyte_order!$B:$B,[1]analyte_order!$C:$C)</f>
        <v>355-46-4</v>
      </c>
      <c r="K9887" s="2">
        <f>_xlfn.XLOOKUP(Table1_1[[#This Row],[CAS_rn]],[1]analyte_order!$C:$C,[1]analyte_order!$E:$E)</f>
        <v>16</v>
      </c>
      <c r="L9887" s="3">
        <v>9.32</v>
      </c>
    </row>
    <row r="9888" spans="1:12" x14ac:dyDescent="0.3">
      <c r="A9888" s="2" t="s">
        <v>387</v>
      </c>
      <c r="B9888" s="1">
        <f>_xlfn.XLOOKUP(Table1_1[[#This Row],[SampleID]],'[2]Prey Items'!$B$2:$B$78,'[2]Prey Items'!$F$2:$F$78)</f>
        <v>44427</v>
      </c>
      <c r="C9888" s="1" t="str">
        <f t="shared" si="155"/>
        <v>21231</v>
      </c>
      <c r="D9888" t="s">
        <v>324</v>
      </c>
      <c r="E9888" t="s">
        <v>325</v>
      </c>
      <c r="F9888" t="s">
        <v>326</v>
      </c>
      <c r="I9888" s="2" t="s">
        <v>16</v>
      </c>
      <c r="J9888" s="2" t="str">
        <f>_xlfn.XLOOKUP(Table1_1[[#This Row],[Analyte]],[1]analyte_order!$B:$B,[1]analyte_order!$C:$C)</f>
        <v>375-92-8</v>
      </c>
      <c r="K9888" s="2">
        <f>_xlfn.XLOOKUP(Table1_1[[#This Row],[CAS_rn]],[1]analyte_order!$C:$C,[1]analyte_order!$E:$E)</f>
        <v>17</v>
      </c>
      <c r="L9888" s="3">
        <v>2.66</v>
      </c>
    </row>
    <row r="9889" spans="1:12" x14ac:dyDescent="0.3">
      <c r="A9889" s="2" t="s">
        <v>387</v>
      </c>
      <c r="B9889" s="1">
        <f>_xlfn.XLOOKUP(Table1_1[[#This Row],[SampleID]],'[2]Prey Items'!$B$2:$B$78,'[2]Prey Items'!$F$2:$F$78)</f>
        <v>44427</v>
      </c>
      <c r="C9889" s="1" t="str">
        <f t="shared" si="155"/>
        <v>21231</v>
      </c>
      <c r="D9889" t="s">
        <v>324</v>
      </c>
      <c r="E9889" t="s">
        <v>325</v>
      </c>
      <c r="F9889" t="s">
        <v>326</v>
      </c>
      <c r="I9889" s="2" t="s">
        <v>17</v>
      </c>
      <c r="J9889" s="2" t="str">
        <f>_xlfn.XLOOKUP(Table1_1[[#This Row],[Analyte]],[1]analyte_order!$B:$B,[1]analyte_order!$C:$C)</f>
        <v>1763-23-1</v>
      </c>
      <c r="K9889" s="2">
        <f>_xlfn.XLOOKUP(Table1_1[[#This Row],[CAS_rn]],[1]analyte_order!$C:$C,[1]analyte_order!$E:$E)</f>
        <v>18</v>
      </c>
      <c r="L9889" s="3">
        <v>1140</v>
      </c>
    </row>
    <row r="9890" spans="1:12" x14ac:dyDescent="0.3">
      <c r="A9890" s="2" t="s">
        <v>387</v>
      </c>
      <c r="B9890" s="1">
        <f>_xlfn.XLOOKUP(Table1_1[[#This Row],[SampleID]],'[2]Prey Items'!$B$2:$B$78,'[2]Prey Items'!$F$2:$F$78)</f>
        <v>44427</v>
      </c>
      <c r="C9890" s="1" t="str">
        <f t="shared" si="155"/>
        <v>21231</v>
      </c>
      <c r="D9890" t="s">
        <v>324</v>
      </c>
      <c r="E9890" t="s">
        <v>325</v>
      </c>
      <c r="F9890" t="s">
        <v>326</v>
      </c>
      <c r="I9890" s="2" t="s">
        <v>25</v>
      </c>
      <c r="J9890" s="2" t="str">
        <f>_xlfn.XLOOKUP(Table1_1[[#This Row],[Analyte]],[1]analyte_order!$B:$B,[1]analyte_order!$C:$C)</f>
        <v>68259-12-1</v>
      </c>
      <c r="K9890" s="2">
        <f>_xlfn.XLOOKUP(Table1_1[[#This Row],[CAS_rn]],[1]analyte_order!$C:$C,[1]analyte_order!$E:$E)</f>
        <v>19</v>
      </c>
      <c r="L9890" s="3">
        <v>11.3</v>
      </c>
    </row>
    <row r="9891" spans="1:12" x14ac:dyDescent="0.3">
      <c r="A9891" s="2" t="s">
        <v>387</v>
      </c>
      <c r="B9891" s="1">
        <f>_xlfn.XLOOKUP(Table1_1[[#This Row],[SampleID]],'[2]Prey Items'!$B$2:$B$78,'[2]Prey Items'!$F$2:$F$78)</f>
        <v>44427</v>
      </c>
      <c r="C9891" s="1" t="str">
        <f t="shared" si="155"/>
        <v>21231</v>
      </c>
      <c r="D9891" t="s">
        <v>324</v>
      </c>
      <c r="E9891" t="s">
        <v>325</v>
      </c>
      <c r="F9891" t="s">
        <v>326</v>
      </c>
      <c r="I9891" s="2" t="s">
        <v>26</v>
      </c>
      <c r="J9891" s="2" t="str">
        <f>_xlfn.XLOOKUP(Table1_1[[#This Row],[Analyte]],[1]analyte_order!$B:$B,[1]analyte_order!$C:$C)</f>
        <v>335-77-3</v>
      </c>
      <c r="K9891" s="2">
        <f>_xlfn.XLOOKUP(Table1_1[[#This Row],[CAS_rn]],[1]analyte_order!$C:$C,[1]analyte_order!$E:$E)</f>
        <v>20</v>
      </c>
      <c r="L9891" s="3">
        <v>13.9</v>
      </c>
    </row>
    <row r="9892" spans="1:12" x14ac:dyDescent="0.3">
      <c r="A9892" s="2" t="s">
        <v>387</v>
      </c>
      <c r="B9892" s="1">
        <f>_xlfn.XLOOKUP(Table1_1[[#This Row],[SampleID]],'[2]Prey Items'!$B$2:$B$78,'[2]Prey Items'!$F$2:$F$78)</f>
        <v>44427</v>
      </c>
      <c r="C9892" s="1" t="str">
        <f t="shared" si="155"/>
        <v>21231</v>
      </c>
      <c r="D9892" t="s">
        <v>324</v>
      </c>
      <c r="E9892" t="s">
        <v>325</v>
      </c>
      <c r="F9892" t="s">
        <v>326</v>
      </c>
      <c r="I9892" s="2" t="s">
        <v>27</v>
      </c>
      <c r="J9892" s="2" t="str">
        <f>_xlfn.XLOOKUP(Table1_1[[#This Row],[Analyte]],[1]analyte_order!$B:$B,[1]analyte_order!$C:$C)</f>
        <v>79780-39-5</v>
      </c>
      <c r="K9892" s="2">
        <f>_xlfn.XLOOKUP(Table1_1[[#This Row],[CAS_rn]],[1]analyte_order!$C:$C,[1]analyte_order!$E:$E)</f>
        <v>21</v>
      </c>
      <c r="L9892" s="3">
        <v>3.23</v>
      </c>
    </row>
    <row r="9893" spans="1:12" x14ac:dyDescent="0.3">
      <c r="A9893" s="2" t="s">
        <v>387</v>
      </c>
      <c r="B9893" s="1">
        <f>_xlfn.XLOOKUP(Table1_1[[#This Row],[SampleID]],'[2]Prey Items'!$B$2:$B$78,'[2]Prey Items'!$F$2:$F$78)</f>
        <v>44427</v>
      </c>
      <c r="C9893" s="1" t="str">
        <f t="shared" si="155"/>
        <v>21231</v>
      </c>
      <c r="D9893" t="s">
        <v>324</v>
      </c>
      <c r="E9893" t="s">
        <v>325</v>
      </c>
      <c r="F9893" t="s">
        <v>326</v>
      </c>
      <c r="I9893" s="2" t="s">
        <v>53</v>
      </c>
      <c r="J9893" s="2" t="str">
        <f>_xlfn.XLOOKUP(Table1_1[[#This Row],[Analyte]],[1]analyte_order!$B:$B,[1]analyte_order!$C:$C)</f>
        <v>777011-38-8</v>
      </c>
      <c r="K9893" s="2">
        <f>_xlfn.XLOOKUP(Table1_1[[#This Row],[CAS_rn]],[1]analyte_order!$C:$C,[1]analyte_order!$E:$E)</f>
        <v>54</v>
      </c>
      <c r="L9893" s="3">
        <v>2.71</v>
      </c>
    </row>
    <row r="9894" spans="1:12" x14ac:dyDescent="0.3">
      <c r="A9894" s="2" t="s">
        <v>387</v>
      </c>
      <c r="B9894" s="1">
        <f>_xlfn.XLOOKUP(Table1_1[[#This Row],[SampleID]],'[2]Prey Items'!$B$2:$B$78,'[2]Prey Items'!$F$2:$F$78)</f>
        <v>44427</v>
      </c>
      <c r="C9894" s="1" t="str">
        <f t="shared" si="155"/>
        <v>21231</v>
      </c>
      <c r="D9894" t="s">
        <v>324</v>
      </c>
      <c r="E9894" t="s">
        <v>325</v>
      </c>
      <c r="F9894" t="s">
        <v>326</v>
      </c>
      <c r="I9894" s="2" t="s">
        <v>54</v>
      </c>
      <c r="J9894" s="2" t="str">
        <f>_xlfn.XLOOKUP(Table1_1[[#This Row],[Analyte]],[1]analyte_order!$B:$B,[1]analyte_order!$C:$C)</f>
        <v>646-83-3</v>
      </c>
      <c r="K9894" s="2">
        <f>_xlfn.XLOOKUP(Table1_1[[#This Row],[CAS_rn]],[1]analyte_order!$C:$C,[1]analyte_order!$E:$E)</f>
        <v>55</v>
      </c>
      <c r="L9894" s="3">
        <v>0.20599999999999999</v>
      </c>
    </row>
    <row r="9895" spans="1:12" x14ac:dyDescent="0.3">
      <c r="A9895" s="2" t="s">
        <v>387</v>
      </c>
      <c r="B9895" s="1">
        <f>_xlfn.XLOOKUP(Table1_1[[#This Row],[SampleID]],'[2]Prey Items'!$B$2:$B$78,'[2]Prey Items'!$F$2:$F$78)</f>
        <v>44427</v>
      </c>
      <c r="C9895" s="1" t="str">
        <f t="shared" si="155"/>
        <v>21231</v>
      </c>
      <c r="D9895" t="s">
        <v>324</v>
      </c>
      <c r="E9895" t="s">
        <v>325</v>
      </c>
      <c r="F9895" t="s">
        <v>326</v>
      </c>
      <c r="I9895" s="2" t="s">
        <v>50</v>
      </c>
      <c r="J9895" s="2" t="str">
        <f>_xlfn.XLOOKUP(Table1_1[[#This Row],[Analyte]],[1]analyte_order!$B:$B,[1]analyte_order!$C:$C)</f>
        <v>30334-69-1</v>
      </c>
      <c r="K9895" s="2">
        <f>_xlfn.XLOOKUP(Table1_1[[#This Row],[CAS_rn]],[1]analyte_order!$C:$C,[1]analyte_order!$E:$E)</f>
        <v>51</v>
      </c>
      <c r="L9895" s="3">
        <v>8.02</v>
      </c>
    </row>
    <row r="9896" spans="1:12" x14ac:dyDescent="0.3">
      <c r="A9896" s="2" t="s">
        <v>387</v>
      </c>
      <c r="B9896" s="1">
        <f>_xlfn.XLOOKUP(Table1_1[[#This Row],[SampleID]],'[2]Prey Items'!$B$2:$B$78,'[2]Prey Items'!$F$2:$F$78)</f>
        <v>44427</v>
      </c>
      <c r="C9896" s="1" t="str">
        <f t="shared" si="155"/>
        <v>21231</v>
      </c>
      <c r="D9896" t="s">
        <v>324</v>
      </c>
      <c r="E9896" t="s">
        <v>325</v>
      </c>
      <c r="F9896" t="s">
        <v>326</v>
      </c>
      <c r="I9896" s="2" t="s">
        <v>51</v>
      </c>
      <c r="J9896" s="2" t="str">
        <f>_xlfn.XLOOKUP(Table1_1[[#This Row],[Analyte]],[1]analyte_order!$B:$B,[1]analyte_order!$C:$C)</f>
        <v>41997-13-1</v>
      </c>
      <c r="K9896" s="2">
        <f>_xlfn.XLOOKUP(Table1_1[[#This Row],[CAS_rn]],[1]analyte_order!$C:$C,[1]analyte_order!$E:$E)</f>
        <v>52</v>
      </c>
      <c r="L9896" s="3">
        <v>94.5</v>
      </c>
    </row>
    <row r="9897" spans="1:12" x14ac:dyDescent="0.3">
      <c r="A9897" s="2" t="s">
        <v>387</v>
      </c>
      <c r="B9897" s="1">
        <f>_xlfn.XLOOKUP(Table1_1[[#This Row],[SampleID]],'[2]Prey Items'!$B$2:$B$78,'[2]Prey Items'!$F$2:$F$78)</f>
        <v>44427</v>
      </c>
      <c r="C9897" s="1" t="str">
        <f t="shared" si="155"/>
        <v>21231</v>
      </c>
      <c r="D9897" t="s">
        <v>324</v>
      </c>
      <c r="E9897" t="s">
        <v>325</v>
      </c>
      <c r="F9897" t="s">
        <v>326</v>
      </c>
      <c r="I9897" s="2" t="s">
        <v>33</v>
      </c>
      <c r="J9897" s="2" t="str">
        <f>_xlfn.XLOOKUP(Table1_1[[#This Row],[Analyte]],[1]analyte_order!$B:$B,[1]analyte_order!$C:$C)</f>
        <v>754-91-6</v>
      </c>
      <c r="K9897" s="2">
        <f>_xlfn.XLOOKUP(Table1_1[[#This Row],[CAS_rn]],[1]analyte_order!$C:$C,[1]analyte_order!$E:$E)</f>
        <v>28</v>
      </c>
      <c r="L9897" s="3">
        <v>8.2899999999999991</v>
      </c>
    </row>
    <row r="9898" spans="1:12" x14ac:dyDescent="0.3">
      <c r="A9898" s="2" t="s">
        <v>387</v>
      </c>
      <c r="B9898" s="1">
        <f>_xlfn.XLOOKUP(Table1_1[[#This Row],[SampleID]],'[2]Prey Items'!$B$2:$B$78,'[2]Prey Items'!$F$2:$F$78)</f>
        <v>44427</v>
      </c>
      <c r="C9898" s="1" t="str">
        <f t="shared" si="155"/>
        <v>21231</v>
      </c>
      <c r="D9898" t="s">
        <v>324</v>
      </c>
      <c r="E9898" t="s">
        <v>325</v>
      </c>
      <c r="F9898" t="s">
        <v>326</v>
      </c>
      <c r="I9898" s="2" t="s">
        <v>35</v>
      </c>
      <c r="J9898" s="2" t="str">
        <f>_xlfn.XLOOKUP(Table1_1[[#This Row],[Analyte]],[1]analyte_order!$B:$B,[1]analyte_order!$C:$C)</f>
        <v>31506-32-8</v>
      </c>
      <c r="K9898" s="2">
        <f>_xlfn.XLOOKUP(Table1_1[[#This Row],[CAS_rn]],[1]analyte_order!$C:$C,[1]analyte_order!$E:$E)</f>
        <v>30</v>
      </c>
      <c r="L9898" s="3">
        <v>4.1149999999999999E-2</v>
      </c>
    </row>
    <row r="9899" spans="1:12" x14ac:dyDescent="0.3">
      <c r="A9899" s="2" t="s">
        <v>387</v>
      </c>
      <c r="B9899" s="1">
        <f>_xlfn.XLOOKUP(Table1_1[[#This Row],[SampleID]],'[2]Prey Items'!$B$2:$B$78,'[2]Prey Items'!$F$2:$F$78)</f>
        <v>44427</v>
      </c>
      <c r="C9899" s="1" t="str">
        <f t="shared" si="155"/>
        <v>21231</v>
      </c>
      <c r="D9899" t="s">
        <v>324</v>
      </c>
      <c r="E9899" t="s">
        <v>325</v>
      </c>
      <c r="F9899" t="s">
        <v>326</v>
      </c>
      <c r="I9899" s="2" t="s">
        <v>36</v>
      </c>
      <c r="J9899" s="2" t="str">
        <f>_xlfn.XLOOKUP(Table1_1[[#This Row],[Analyte]],[1]analyte_order!$B:$B,[1]analyte_order!$C:$C)</f>
        <v>4151-50-2</v>
      </c>
      <c r="K9899" s="2">
        <f>_xlfn.XLOOKUP(Table1_1[[#This Row],[CAS_rn]],[1]analyte_order!$C:$C,[1]analyte_order!$E:$E)</f>
        <v>31</v>
      </c>
      <c r="L9899" s="3">
        <v>4.1149999999999999E-2</v>
      </c>
    </row>
    <row r="9900" spans="1:12" x14ac:dyDescent="0.3">
      <c r="A9900" s="2" t="s">
        <v>387</v>
      </c>
      <c r="B9900" s="1">
        <f>_xlfn.XLOOKUP(Table1_1[[#This Row],[SampleID]],'[2]Prey Items'!$B$2:$B$78,'[2]Prey Items'!$F$2:$F$78)</f>
        <v>44427</v>
      </c>
      <c r="C9900" s="1" t="str">
        <f t="shared" si="155"/>
        <v>21231</v>
      </c>
      <c r="D9900" t="s">
        <v>324</v>
      </c>
      <c r="E9900" t="s">
        <v>325</v>
      </c>
      <c r="F9900" t="s">
        <v>326</v>
      </c>
      <c r="I9900" s="2" t="s">
        <v>34</v>
      </c>
      <c r="J9900" s="2" t="str">
        <f>_xlfn.XLOOKUP(Table1_1[[#This Row],[Analyte]],[1]analyte_order!$B:$B,[1]analyte_order!$C:$C)</f>
        <v>2806-24-8</v>
      </c>
      <c r="K9900" s="2">
        <f>_xlfn.XLOOKUP(Table1_1[[#This Row],[CAS_rn]],[1]analyte_order!$C:$C,[1]analyte_order!$E:$E)</f>
        <v>29</v>
      </c>
      <c r="L9900" s="3">
        <v>4.1149999999999999E-2</v>
      </c>
    </row>
    <row r="9901" spans="1:12" x14ac:dyDescent="0.3">
      <c r="A9901" s="2" t="s">
        <v>387</v>
      </c>
      <c r="B9901" s="1">
        <f>_xlfn.XLOOKUP(Table1_1[[#This Row],[SampleID]],'[2]Prey Items'!$B$2:$B$78,'[2]Prey Items'!$F$2:$F$78)</f>
        <v>44427</v>
      </c>
      <c r="C9901" s="1" t="str">
        <f t="shared" si="155"/>
        <v>21231</v>
      </c>
      <c r="D9901" t="s">
        <v>324</v>
      </c>
      <c r="E9901" t="s">
        <v>325</v>
      </c>
      <c r="F9901" t="s">
        <v>326</v>
      </c>
      <c r="I9901" s="2" t="s">
        <v>31</v>
      </c>
      <c r="J9901" s="2" t="str">
        <f>_xlfn.XLOOKUP(Table1_1[[#This Row],[Analyte]],[1]analyte_order!$B:$B,[1]analyte_order!$C:$C)</f>
        <v>2355-31-9</v>
      </c>
      <c r="K9901" s="2">
        <f>_xlfn.XLOOKUP(Table1_1[[#This Row],[CAS_rn]],[1]analyte_order!$C:$C,[1]analyte_order!$E:$E)</f>
        <v>26</v>
      </c>
      <c r="L9901" s="3">
        <v>4.1149999999999999E-2</v>
      </c>
    </row>
    <row r="9902" spans="1:12" x14ac:dyDescent="0.3">
      <c r="A9902" s="2" t="s">
        <v>387</v>
      </c>
      <c r="B9902" s="1">
        <f>_xlfn.XLOOKUP(Table1_1[[#This Row],[SampleID]],'[2]Prey Items'!$B$2:$B$78,'[2]Prey Items'!$F$2:$F$78)</f>
        <v>44427</v>
      </c>
      <c r="C9902" s="1" t="str">
        <f t="shared" si="155"/>
        <v>21231</v>
      </c>
      <c r="D9902" t="s">
        <v>324</v>
      </c>
      <c r="E9902" t="s">
        <v>325</v>
      </c>
      <c r="F9902" t="s">
        <v>326</v>
      </c>
      <c r="I9902" s="2" t="s">
        <v>32</v>
      </c>
      <c r="J9902" s="2" t="str">
        <f>_xlfn.XLOOKUP(Table1_1[[#This Row],[Analyte]],[1]analyte_order!$B:$B,[1]analyte_order!$C:$C)</f>
        <v>2991-50-6</v>
      </c>
      <c r="K9902" s="2">
        <f>_xlfn.XLOOKUP(Table1_1[[#This Row],[CAS_rn]],[1]analyte_order!$C:$C,[1]analyte_order!$E:$E)</f>
        <v>27</v>
      </c>
      <c r="L9902" s="3">
        <v>4.1149999999999999E-2</v>
      </c>
    </row>
    <row r="9903" spans="1:12" x14ac:dyDescent="0.3">
      <c r="A9903" s="2" t="s">
        <v>387</v>
      </c>
      <c r="B9903" s="1">
        <f>_xlfn.XLOOKUP(Table1_1[[#This Row],[SampleID]],'[2]Prey Items'!$B$2:$B$78,'[2]Prey Items'!$F$2:$F$78)</f>
        <v>44427</v>
      </c>
      <c r="C9903" s="1" t="str">
        <f t="shared" si="155"/>
        <v>21231</v>
      </c>
      <c r="D9903" t="s">
        <v>324</v>
      </c>
      <c r="E9903" t="s">
        <v>325</v>
      </c>
      <c r="F9903" t="s">
        <v>326</v>
      </c>
      <c r="I9903" s="2" t="s">
        <v>28</v>
      </c>
      <c r="J9903" s="2" t="str">
        <f>_xlfn.XLOOKUP(Table1_1[[#This Row],[Analyte]],[1]analyte_order!$B:$B,[1]analyte_order!$C:$C)</f>
        <v>757124-72-4</v>
      </c>
      <c r="K9903" s="2">
        <f>_xlfn.XLOOKUP(Table1_1[[#This Row],[CAS_rn]],[1]analyte_order!$C:$C,[1]analyte_order!$E:$E)</f>
        <v>22</v>
      </c>
      <c r="L9903" s="3">
        <v>0.10299999999999999</v>
      </c>
    </row>
    <row r="9904" spans="1:12" x14ac:dyDescent="0.3">
      <c r="A9904" s="2" t="s">
        <v>387</v>
      </c>
      <c r="B9904" s="1">
        <f>_xlfn.XLOOKUP(Table1_1[[#This Row],[SampleID]],'[2]Prey Items'!$B$2:$B$78,'[2]Prey Items'!$F$2:$F$78)</f>
        <v>44427</v>
      </c>
      <c r="C9904" s="1" t="str">
        <f t="shared" si="155"/>
        <v>21231</v>
      </c>
      <c r="D9904" t="s">
        <v>324</v>
      </c>
      <c r="E9904" t="s">
        <v>325</v>
      </c>
      <c r="F9904" t="s">
        <v>326</v>
      </c>
      <c r="I9904" s="2" t="s">
        <v>18</v>
      </c>
      <c r="J9904" s="2" t="str">
        <f>_xlfn.XLOOKUP(Table1_1[[#This Row],[Analyte]],[1]analyte_order!$B:$B,[1]analyte_order!$C:$C)</f>
        <v>27619-97-2</v>
      </c>
      <c r="K9904" s="2">
        <f>_xlfn.XLOOKUP(Table1_1[[#This Row],[CAS_rn]],[1]analyte_order!$C:$C,[1]analyte_order!$E:$E)</f>
        <v>23</v>
      </c>
      <c r="L9904" s="3">
        <v>4.1149999999999999E-2</v>
      </c>
    </row>
    <row r="9905" spans="1:12" x14ac:dyDescent="0.3">
      <c r="A9905" s="2" t="s">
        <v>387</v>
      </c>
      <c r="B9905" s="1">
        <f>_xlfn.XLOOKUP(Table1_1[[#This Row],[SampleID]],'[2]Prey Items'!$B$2:$B$78,'[2]Prey Items'!$F$2:$F$78)</f>
        <v>44427</v>
      </c>
      <c r="C9905" s="1" t="str">
        <f t="shared" si="155"/>
        <v>21231</v>
      </c>
      <c r="D9905" t="s">
        <v>324</v>
      </c>
      <c r="E9905" t="s">
        <v>325</v>
      </c>
      <c r="F9905" t="s">
        <v>326</v>
      </c>
      <c r="I9905" s="2" t="s">
        <v>29</v>
      </c>
      <c r="J9905" s="2" t="str">
        <f>_xlfn.XLOOKUP(Table1_1[[#This Row],[Analyte]],[1]analyte_order!$B:$B,[1]analyte_order!$C:$C)</f>
        <v>39108-34-4</v>
      </c>
      <c r="K9905" s="2">
        <f>_xlfn.XLOOKUP(Table1_1[[#This Row],[CAS_rn]],[1]analyte_order!$C:$C,[1]analyte_order!$E:$E)</f>
        <v>24</v>
      </c>
      <c r="L9905" s="3">
        <v>2.3199999999999998</v>
      </c>
    </row>
    <row r="9906" spans="1:12" x14ac:dyDescent="0.3">
      <c r="A9906" s="2" t="s">
        <v>387</v>
      </c>
      <c r="B9906" s="1">
        <f>_xlfn.XLOOKUP(Table1_1[[#This Row],[SampleID]],'[2]Prey Items'!$B$2:$B$78,'[2]Prey Items'!$F$2:$F$78)</f>
        <v>44427</v>
      </c>
      <c r="C9906" s="1" t="str">
        <f t="shared" si="155"/>
        <v>21231</v>
      </c>
      <c r="D9906" t="s">
        <v>324</v>
      </c>
      <c r="E9906" t="s">
        <v>325</v>
      </c>
      <c r="F9906" t="s">
        <v>326</v>
      </c>
      <c r="I9906" s="2" t="s">
        <v>30</v>
      </c>
      <c r="J9906" s="2" t="str">
        <f>_xlfn.XLOOKUP(Table1_1[[#This Row],[Analyte]],[1]analyte_order!$B:$B,[1]analyte_order!$C:$C)</f>
        <v>120226-60-0</v>
      </c>
      <c r="K9906" s="2">
        <f>_xlfn.XLOOKUP(Table1_1[[#This Row],[CAS_rn]],[1]analyte_order!$C:$C,[1]analyte_order!$E:$E)</f>
        <v>25</v>
      </c>
      <c r="L9906" s="3">
        <v>3.16</v>
      </c>
    </row>
    <row r="9907" spans="1:12" x14ac:dyDescent="0.3">
      <c r="A9907" s="2" t="s">
        <v>387</v>
      </c>
      <c r="B9907" s="1">
        <f>_xlfn.XLOOKUP(Table1_1[[#This Row],[SampleID]],'[2]Prey Items'!$B$2:$B$78,'[2]Prey Items'!$F$2:$F$78)</f>
        <v>44427</v>
      </c>
      <c r="C9907" s="1" t="str">
        <f t="shared" si="155"/>
        <v>21231</v>
      </c>
      <c r="D9907" t="s">
        <v>324</v>
      </c>
      <c r="E9907" t="s">
        <v>325</v>
      </c>
      <c r="F9907" t="s">
        <v>326</v>
      </c>
      <c r="I9907" s="2" t="s">
        <v>41</v>
      </c>
      <c r="J9907" s="2" t="str">
        <f>_xlfn.XLOOKUP(Table1_1[[#This Row],[Analyte]],[1]analyte_order!$B:$B,[1]analyte_order!$C:$C)</f>
        <v>356-02-5</v>
      </c>
      <c r="K9907" s="2">
        <f>_xlfn.XLOOKUP(Table1_1[[#This Row],[CAS_rn]],[1]analyte_order!$C:$C,[1]analyte_order!$E:$E)</f>
        <v>38</v>
      </c>
      <c r="L9907" s="3">
        <v>0.41149999999999998</v>
      </c>
    </row>
    <row r="9908" spans="1:12" x14ac:dyDescent="0.3">
      <c r="A9908" s="2" t="s">
        <v>387</v>
      </c>
      <c r="B9908" s="1">
        <f>_xlfn.XLOOKUP(Table1_1[[#This Row],[SampleID]],'[2]Prey Items'!$B$2:$B$78,'[2]Prey Items'!$F$2:$F$78)</f>
        <v>44427</v>
      </c>
      <c r="C9908" s="1" t="str">
        <f t="shared" si="155"/>
        <v>21231</v>
      </c>
      <c r="D9908" t="s">
        <v>324</v>
      </c>
      <c r="E9908" t="s">
        <v>325</v>
      </c>
      <c r="F9908" t="s">
        <v>326</v>
      </c>
      <c r="I9908" s="2" t="s">
        <v>42</v>
      </c>
      <c r="J9908" s="2" t="str">
        <f>_xlfn.XLOOKUP(Table1_1[[#This Row],[Analyte]],[1]analyte_order!$B:$B,[1]analyte_order!$C:$C)</f>
        <v>914637-49-3</v>
      </c>
      <c r="K9908" s="2">
        <f>_xlfn.XLOOKUP(Table1_1[[#This Row],[CAS_rn]],[1]analyte_order!$C:$C,[1]analyte_order!$E:$E)</f>
        <v>39</v>
      </c>
      <c r="L9908" s="3">
        <v>0.86299999999999999</v>
      </c>
    </row>
    <row r="9909" spans="1:12" x14ac:dyDescent="0.3">
      <c r="A9909" s="2" t="s">
        <v>387</v>
      </c>
      <c r="B9909" s="1">
        <f>_xlfn.XLOOKUP(Table1_1[[#This Row],[SampleID]],'[2]Prey Items'!$B$2:$B$78,'[2]Prey Items'!$F$2:$F$78)</f>
        <v>44427</v>
      </c>
      <c r="C9909" s="1" t="str">
        <f t="shared" si="155"/>
        <v>21231</v>
      </c>
      <c r="D9909" t="s">
        <v>324</v>
      </c>
      <c r="E9909" t="s">
        <v>325</v>
      </c>
      <c r="F9909" t="s">
        <v>326</v>
      </c>
      <c r="I9909" s="2" t="s">
        <v>43</v>
      </c>
      <c r="J9909" s="2" t="str">
        <f>_xlfn.XLOOKUP(Table1_1[[#This Row],[Analyte]],[1]analyte_order!$B:$B,[1]analyte_order!$C:$C)</f>
        <v>812-70-4</v>
      </c>
      <c r="K9909" s="2">
        <f>_xlfn.XLOOKUP(Table1_1[[#This Row],[CAS_rn]],[1]analyte_order!$C:$C,[1]analyte_order!$E:$E)</f>
        <v>40</v>
      </c>
      <c r="L9909" s="3">
        <v>3.02</v>
      </c>
    </row>
    <row r="9910" spans="1:12" x14ac:dyDescent="0.3">
      <c r="A9910" s="2" t="s">
        <v>387</v>
      </c>
      <c r="B9910" s="1">
        <f>_xlfn.XLOOKUP(Table1_1[[#This Row],[SampleID]],'[2]Prey Items'!$B$2:$B$78,'[2]Prey Items'!$F$2:$F$78)</f>
        <v>44427</v>
      </c>
      <c r="C9910" s="1" t="str">
        <f t="shared" si="155"/>
        <v>21231</v>
      </c>
      <c r="D9910" t="s">
        <v>324</v>
      </c>
      <c r="E9910" t="s">
        <v>325</v>
      </c>
      <c r="F9910" t="s">
        <v>326</v>
      </c>
      <c r="I9910" s="2" t="s">
        <v>44</v>
      </c>
      <c r="J9910" s="2" t="str">
        <f>_xlfn.XLOOKUP(Table1_1[[#This Row],[Analyte]],[1]analyte_order!$B:$B,[1]analyte_order!$C:$C)</f>
        <v>53826-12-3</v>
      </c>
      <c r="K9910" s="2">
        <f>_xlfn.XLOOKUP(Table1_1[[#This Row],[CAS_rn]],[1]analyte_order!$C:$C,[1]analyte_order!$E:$E)</f>
        <v>41</v>
      </c>
      <c r="L9910" s="3">
        <v>0.10299999999999999</v>
      </c>
    </row>
    <row r="9911" spans="1:12" x14ac:dyDescent="0.3">
      <c r="A9911" s="2" t="s">
        <v>387</v>
      </c>
      <c r="B9911" s="1">
        <f>_xlfn.XLOOKUP(Table1_1[[#This Row],[SampleID]],'[2]Prey Items'!$B$2:$B$78,'[2]Prey Items'!$F$2:$F$78)</f>
        <v>44427</v>
      </c>
      <c r="C9911" s="1" t="str">
        <f t="shared" si="155"/>
        <v>21231</v>
      </c>
      <c r="D9911" t="s">
        <v>324</v>
      </c>
      <c r="E9911" t="s">
        <v>325</v>
      </c>
      <c r="F9911" t="s">
        <v>326</v>
      </c>
      <c r="I9911" s="2" t="s">
        <v>45</v>
      </c>
      <c r="J9911" s="2" t="str">
        <f>_xlfn.XLOOKUP(Table1_1[[#This Row],[Analyte]],[1]analyte_order!$B:$B,[1]analyte_order!$C:$C)</f>
        <v>27854-31-5</v>
      </c>
      <c r="K9911" s="2">
        <f>_xlfn.XLOOKUP(Table1_1[[#This Row],[CAS_rn]],[1]analyte_order!$C:$C,[1]analyte_order!$E:$E)</f>
        <v>42</v>
      </c>
      <c r="L9911" s="3">
        <v>0.10299999999999999</v>
      </c>
    </row>
    <row r="9912" spans="1:12" x14ac:dyDescent="0.3">
      <c r="A9912" s="2" t="s">
        <v>387</v>
      </c>
      <c r="B9912" s="1">
        <f>_xlfn.XLOOKUP(Table1_1[[#This Row],[SampleID]],'[2]Prey Items'!$B$2:$B$78,'[2]Prey Items'!$F$2:$F$78)</f>
        <v>44427</v>
      </c>
      <c r="C9912" s="1" t="str">
        <f t="shared" si="155"/>
        <v>21231</v>
      </c>
      <c r="D9912" t="s">
        <v>324</v>
      </c>
      <c r="E9912" t="s">
        <v>325</v>
      </c>
      <c r="F9912" t="s">
        <v>326</v>
      </c>
      <c r="I9912" s="2" t="s">
        <v>46</v>
      </c>
      <c r="J9912" s="2" t="str">
        <f>_xlfn.XLOOKUP(Table1_1[[#This Row],[Analyte]],[1]analyte_order!$B:$B,[1]analyte_order!$C:$C)</f>
        <v>53826-13-4</v>
      </c>
      <c r="K9912" s="2">
        <f>_xlfn.XLOOKUP(Table1_1[[#This Row],[CAS_rn]],[1]analyte_order!$C:$C,[1]analyte_order!$E:$E)</f>
        <v>43</v>
      </c>
      <c r="L9912" s="3">
        <v>0.10299999999999999</v>
      </c>
    </row>
    <row r="9913" spans="1:12" x14ac:dyDescent="0.3">
      <c r="A9913" s="2" t="s">
        <v>387</v>
      </c>
      <c r="B9913" s="1">
        <f>_xlfn.XLOOKUP(Table1_1[[#This Row],[SampleID]],'[2]Prey Items'!$B$2:$B$78,'[2]Prey Items'!$F$2:$F$78)</f>
        <v>44427</v>
      </c>
      <c r="C9913" s="1" t="str">
        <f t="shared" si="155"/>
        <v>21231</v>
      </c>
      <c r="D9913" t="s">
        <v>324</v>
      </c>
      <c r="E9913" t="s">
        <v>325</v>
      </c>
      <c r="F9913" t="s">
        <v>326</v>
      </c>
      <c r="I9913" s="2" t="s">
        <v>47</v>
      </c>
      <c r="J9913" s="2" t="str">
        <f>_xlfn.XLOOKUP(Table1_1[[#This Row],[Analyte]],[1]analyte_order!$B:$B,[1]analyte_order!$C:$C)</f>
        <v>161094-75-3</v>
      </c>
      <c r="K9913" s="2">
        <f>_xlfn.XLOOKUP(Table1_1[[#This Row],[CAS_rn]],[1]analyte_order!$C:$C,[1]analyte_order!$E:$E)</f>
        <v>44</v>
      </c>
      <c r="L9913" s="3">
        <v>4.1149999999999999E-2</v>
      </c>
    </row>
    <row r="9914" spans="1:12" x14ac:dyDescent="0.3">
      <c r="A9914" s="2" t="s">
        <v>387</v>
      </c>
      <c r="B9914" s="1">
        <f>_xlfn.XLOOKUP(Table1_1[[#This Row],[SampleID]],'[2]Prey Items'!$B$2:$B$78,'[2]Prey Items'!$F$2:$F$78)</f>
        <v>44427</v>
      </c>
      <c r="C9914" s="1" t="str">
        <f t="shared" si="155"/>
        <v>21231</v>
      </c>
      <c r="D9914" t="s">
        <v>324</v>
      </c>
      <c r="E9914" t="s">
        <v>325</v>
      </c>
      <c r="F9914" t="s">
        <v>326</v>
      </c>
      <c r="I9914" s="2" t="s">
        <v>48</v>
      </c>
      <c r="J9914" s="2" t="str">
        <f>_xlfn.XLOOKUP(Table1_1[[#This Row],[Analyte]],[1]analyte_order!$B:$B,[1]analyte_order!$C:$C)</f>
        <v>70887-84-2</v>
      </c>
      <c r="K9914" s="2">
        <f>_xlfn.XLOOKUP(Table1_1[[#This Row],[CAS_rn]],[1]analyte_order!$C:$C,[1]analyte_order!$E:$E)</f>
        <v>45</v>
      </c>
      <c r="L9914" s="3">
        <v>4.1149999999999999E-2</v>
      </c>
    </row>
    <row r="9915" spans="1:12" x14ac:dyDescent="0.3">
      <c r="A9915" s="2" t="s">
        <v>387</v>
      </c>
      <c r="B9915" s="1">
        <f>_xlfn.XLOOKUP(Table1_1[[#This Row],[SampleID]],'[2]Prey Items'!$B$2:$B$78,'[2]Prey Items'!$F$2:$F$78)</f>
        <v>44427</v>
      </c>
      <c r="C9915" s="1" t="str">
        <f t="shared" si="155"/>
        <v>21231</v>
      </c>
      <c r="D9915" t="s">
        <v>324</v>
      </c>
      <c r="E9915" t="s">
        <v>325</v>
      </c>
      <c r="F9915" t="s">
        <v>326</v>
      </c>
      <c r="I9915" s="2" t="s">
        <v>38</v>
      </c>
      <c r="J9915" s="2" t="str">
        <f>_xlfn.XLOOKUP(Table1_1[[#This Row],[Analyte]],[1]analyte_order!$B:$B,[1]analyte_order!$C:$C)</f>
        <v>919005-14-4</v>
      </c>
      <c r="K9915" s="2">
        <f>_xlfn.XLOOKUP(Table1_1[[#This Row],[CAS_rn]],[1]analyte_order!$C:$C,[1]analyte_order!$E:$E)</f>
        <v>35</v>
      </c>
      <c r="L9915" s="3">
        <v>4.1149999999999999E-2</v>
      </c>
    </row>
    <row r="9916" spans="1:12" x14ac:dyDescent="0.3">
      <c r="A9916" s="2" t="s">
        <v>387</v>
      </c>
      <c r="B9916" s="1">
        <f>_xlfn.XLOOKUP(Table1_1[[#This Row],[SampleID]],'[2]Prey Items'!$B$2:$B$78,'[2]Prey Items'!$F$2:$F$78)</f>
        <v>44427</v>
      </c>
      <c r="C9916" s="1" t="str">
        <f t="shared" si="155"/>
        <v>21231</v>
      </c>
      <c r="D9916" t="s">
        <v>324</v>
      </c>
      <c r="E9916" t="s">
        <v>325</v>
      </c>
      <c r="F9916" t="s">
        <v>326</v>
      </c>
      <c r="I9916" s="2" t="s">
        <v>39</v>
      </c>
      <c r="J9916" s="2" t="str">
        <f>_xlfn.XLOOKUP(Table1_1[[#This Row],[Analyte]],[1]analyte_order!$B:$B,[1]analyte_order!$C:$C)</f>
        <v>756426-58-1</v>
      </c>
      <c r="K9916" s="2">
        <f>_xlfn.XLOOKUP(Table1_1[[#This Row],[CAS_rn]],[1]analyte_order!$C:$C,[1]analyte_order!$E:$E)</f>
        <v>36</v>
      </c>
      <c r="L9916" s="3">
        <v>4.1149999999999999E-2</v>
      </c>
    </row>
    <row r="9917" spans="1:12" x14ac:dyDescent="0.3">
      <c r="A9917" s="2" t="s">
        <v>387</v>
      </c>
      <c r="B9917" s="1">
        <f>_xlfn.XLOOKUP(Table1_1[[#This Row],[SampleID]],'[2]Prey Items'!$B$2:$B$78,'[2]Prey Items'!$F$2:$F$78)</f>
        <v>44427</v>
      </c>
      <c r="C9917" s="1" t="str">
        <f t="shared" si="155"/>
        <v>21231</v>
      </c>
      <c r="D9917" t="s">
        <v>324</v>
      </c>
      <c r="E9917" t="s">
        <v>325</v>
      </c>
      <c r="F9917" t="s">
        <v>326</v>
      </c>
      <c r="I9917" s="2" t="s">
        <v>389</v>
      </c>
      <c r="J9917" s="2" t="str">
        <f>_xlfn.XLOOKUP(Table1_1[[#This Row],[Analyte]],[1]analyte_order!$B:$B,[1]analyte_order!$C:$C)</f>
        <v>763051-92-9</v>
      </c>
      <c r="K9917" s="2">
        <f>_xlfn.XLOOKUP(Table1_1[[#This Row],[CAS_rn]],[1]analyte_order!$C:$C,[1]analyte_order!$E:$E)</f>
        <v>37</v>
      </c>
      <c r="L9917" s="3">
        <v>4.1149999999999999E-2</v>
      </c>
    </row>
    <row r="9918" spans="1:12" x14ac:dyDescent="0.3">
      <c r="A9918" s="2" t="s">
        <v>387</v>
      </c>
      <c r="B9918" s="1">
        <f>_xlfn.XLOOKUP(Table1_1[[#This Row],[SampleID]],'[2]Prey Items'!$B$2:$B$78,'[2]Prey Items'!$F$2:$F$78)</f>
        <v>44427</v>
      </c>
      <c r="C9918" s="1" t="str">
        <f t="shared" si="155"/>
        <v>21231</v>
      </c>
      <c r="D9918" t="s">
        <v>324</v>
      </c>
      <c r="E9918" t="s">
        <v>325</v>
      </c>
      <c r="F9918" t="s">
        <v>326</v>
      </c>
      <c r="I9918" s="2" t="s">
        <v>37</v>
      </c>
      <c r="J9918" s="2" t="str">
        <f>_xlfn.XLOOKUP(Table1_1[[#This Row],[Analyte]],[1]analyte_order!$B:$B,[1]analyte_order!$C:$C)</f>
        <v>13252-13-6</v>
      </c>
      <c r="K9918" s="2">
        <f>_xlfn.XLOOKUP(Table1_1[[#This Row],[CAS_rn]],[1]analyte_order!$C:$C,[1]analyte_order!$E:$E)</f>
        <v>34</v>
      </c>
      <c r="L9918" s="3">
        <v>4.1149999999999999E-2</v>
      </c>
    </row>
    <row r="9919" spans="1:12" x14ac:dyDescent="0.3">
      <c r="A9919" s="2" t="s">
        <v>387</v>
      </c>
      <c r="B9919" s="1">
        <f>_xlfn.XLOOKUP(Table1_1[[#This Row],[SampleID]],'[2]Prey Items'!$B$2:$B$78,'[2]Prey Items'!$F$2:$F$78)</f>
        <v>44427</v>
      </c>
      <c r="C9919" s="1" t="str">
        <f t="shared" si="155"/>
        <v>21231</v>
      </c>
      <c r="D9919" t="s">
        <v>324</v>
      </c>
      <c r="E9919" t="s">
        <v>325</v>
      </c>
      <c r="F9919" t="s">
        <v>326</v>
      </c>
      <c r="I9919" s="2" t="s">
        <v>49</v>
      </c>
      <c r="J9919" s="2" t="str">
        <f>_xlfn.XLOOKUP(Table1_1[[#This Row],[Analyte]],[1]analyte_order!$B:$B,[1]analyte_order!$C:$C)</f>
        <v>57677-95-9</v>
      </c>
      <c r="K9919" s="2">
        <f>_xlfn.XLOOKUP(Table1_1[[#This Row],[CAS_rn]],[1]analyte_order!$C:$C,[1]analyte_order!$E:$E)</f>
        <v>46</v>
      </c>
      <c r="L9919" s="3">
        <v>0.10299999999999999</v>
      </c>
    </row>
    <row r="9920" spans="1:12" x14ac:dyDescent="0.3">
      <c r="A9920" s="2" t="s">
        <v>387</v>
      </c>
      <c r="B9920" s="1">
        <f>_xlfn.XLOOKUP(Table1_1[[#This Row],[SampleID]],'[2]Prey Items'!$B$2:$B$78,'[2]Prey Items'!$F$2:$F$78)</f>
        <v>44427</v>
      </c>
      <c r="C9920" s="1" t="str">
        <f t="shared" si="155"/>
        <v>21231</v>
      </c>
      <c r="D9920" t="s">
        <v>324</v>
      </c>
      <c r="E9920" t="s">
        <v>325</v>
      </c>
      <c r="F9920" t="s">
        <v>326</v>
      </c>
      <c r="I9920" s="2" t="s">
        <v>55</v>
      </c>
      <c r="J9920" s="2" t="str">
        <f>_xlfn.XLOOKUP(Table1_1[[#This Row],[Analyte]],[1]analyte_order!$B:$B,[1]analyte_order!$C:$C)</f>
        <v>678-41-1</v>
      </c>
      <c r="K9920" s="2">
        <f>_xlfn.XLOOKUP(Table1_1[[#This Row],[CAS_rn]],[1]analyte_order!$C:$C,[1]analyte_order!$E:$E)</f>
        <v>56</v>
      </c>
      <c r="L9920" s="3">
        <v>8.2500000000000004E-2</v>
      </c>
    </row>
    <row r="9921" spans="1:12" x14ac:dyDescent="0.3">
      <c r="A9921" s="2" t="s">
        <v>387</v>
      </c>
      <c r="B9921" s="1">
        <f>_xlfn.XLOOKUP(Table1_1[[#This Row],[SampleID]],'[2]Prey Items'!$B$2:$B$78,'[2]Prey Items'!$F$2:$F$78)</f>
        <v>44427</v>
      </c>
      <c r="C9921" s="1" t="str">
        <f t="shared" si="155"/>
        <v>21231</v>
      </c>
      <c r="D9921" t="s">
        <v>324</v>
      </c>
      <c r="E9921" t="s">
        <v>325</v>
      </c>
      <c r="F9921" t="s">
        <v>326</v>
      </c>
      <c r="I9921" s="2" t="s">
        <v>56</v>
      </c>
      <c r="J9921" s="2" t="str">
        <f>_xlfn.XLOOKUP(Table1_1[[#This Row],[Analyte]],[1]analyte_order!$B:$B,[1]analyte_order!$C:$C)</f>
        <v>2965-52-8</v>
      </c>
      <c r="K9921" s="2">
        <f>_xlfn.XLOOKUP(Table1_1[[#This Row],[CAS_rn]],[1]analyte_order!$C:$C,[1]analyte_order!$E:$E)</f>
        <v>57</v>
      </c>
      <c r="L9921" s="3">
        <v>8.2500000000000004E-2</v>
      </c>
    </row>
    <row r="9922" spans="1:12" x14ac:dyDescent="0.3">
      <c r="A9922" s="2" t="s">
        <v>388</v>
      </c>
      <c r="B9922" s="1">
        <f>_xlfn.XLOOKUP(Table1_1[[#This Row],[SampleID]],'[2]Prey Items'!$B$2:$B$78,'[2]Prey Items'!$F$2:$F$78)</f>
        <v>44427</v>
      </c>
      <c r="C9922" s="1" t="str">
        <f t="shared" si="155"/>
        <v>21231</v>
      </c>
      <c r="D9922" t="s">
        <v>324</v>
      </c>
      <c r="E9922" t="s">
        <v>325</v>
      </c>
      <c r="F9922" t="s">
        <v>326</v>
      </c>
      <c r="I9922" s="2" t="s">
        <v>7</v>
      </c>
      <c r="J9922" s="2" t="str">
        <f>_xlfn.XLOOKUP(Table1_1[[#This Row],[Analyte]],[1]analyte_order!$B:$B,[1]analyte_order!$C:$C)</f>
        <v>375-22-4</v>
      </c>
      <c r="K9922" s="2">
        <f>_xlfn.XLOOKUP(Table1_1[[#This Row],[CAS_rn]],[1]analyte_order!$C:$C,[1]analyte_order!$E:$E)</f>
        <v>1</v>
      </c>
      <c r="L9922" s="3">
        <v>3.9399999999999998E-2</v>
      </c>
    </row>
    <row r="9923" spans="1:12" x14ac:dyDescent="0.3">
      <c r="A9923" s="2" t="s">
        <v>388</v>
      </c>
      <c r="B9923" s="1">
        <f>_xlfn.XLOOKUP(Table1_1[[#This Row],[SampleID]],'[2]Prey Items'!$B$2:$B$78,'[2]Prey Items'!$F$2:$F$78)</f>
        <v>44427</v>
      </c>
      <c r="C9923" s="1" t="str">
        <f t="shared" si="155"/>
        <v>21231</v>
      </c>
      <c r="D9923" t="s">
        <v>324</v>
      </c>
      <c r="E9923" t="s">
        <v>325</v>
      </c>
      <c r="F9923" t="s">
        <v>326</v>
      </c>
      <c r="I9923" s="2" t="s">
        <v>8</v>
      </c>
      <c r="J9923" s="2" t="str">
        <f>_xlfn.XLOOKUP(Table1_1[[#This Row],[Analyte]],[1]analyte_order!$B:$B,[1]analyte_order!$C:$C)</f>
        <v>2706-90-3</v>
      </c>
      <c r="K9923" s="2">
        <f>_xlfn.XLOOKUP(Table1_1[[#This Row],[CAS_rn]],[1]analyte_order!$C:$C,[1]analyte_order!$E:$E)</f>
        <v>2</v>
      </c>
      <c r="L9923" s="3">
        <v>3.9399999999999998E-2</v>
      </c>
    </row>
    <row r="9924" spans="1:12" x14ac:dyDescent="0.3">
      <c r="A9924" s="2" t="s">
        <v>388</v>
      </c>
      <c r="B9924" s="1">
        <f>_xlfn.XLOOKUP(Table1_1[[#This Row],[SampleID]],'[2]Prey Items'!$B$2:$B$78,'[2]Prey Items'!$F$2:$F$78)</f>
        <v>44427</v>
      </c>
      <c r="C9924" s="1" t="str">
        <f t="shared" si="155"/>
        <v>21231</v>
      </c>
      <c r="D9924" t="s">
        <v>324</v>
      </c>
      <c r="E9924" t="s">
        <v>325</v>
      </c>
      <c r="F9924" t="s">
        <v>326</v>
      </c>
      <c r="I9924" s="2" t="s">
        <v>9</v>
      </c>
      <c r="J9924" s="2" t="str">
        <f>_xlfn.XLOOKUP(Table1_1[[#This Row],[Analyte]],[1]analyte_order!$B:$B,[1]analyte_order!$C:$C)</f>
        <v>307-24-4</v>
      </c>
      <c r="K9924" s="2">
        <f>_xlfn.XLOOKUP(Table1_1[[#This Row],[CAS_rn]],[1]analyte_order!$C:$C,[1]analyte_order!$E:$E)</f>
        <v>3</v>
      </c>
      <c r="L9924" s="3">
        <v>3.9399999999999998E-2</v>
      </c>
    </row>
    <row r="9925" spans="1:12" x14ac:dyDescent="0.3">
      <c r="A9925" s="2" t="s">
        <v>388</v>
      </c>
      <c r="B9925" s="1">
        <f>_xlfn.XLOOKUP(Table1_1[[#This Row],[SampleID]],'[2]Prey Items'!$B$2:$B$78,'[2]Prey Items'!$F$2:$F$78)</f>
        <v>44427</v>
      </c>
      <c r="C9925" s="1" t="str">
        <f t="shared" si="155"/>
        <v>21231</v>
      </c>
      <c r="D9925" t="s">
        <v>324</v>
      </c>
      <c r="E9925" t="s">
        <v>325</v>
      </c>
      <c r="F9925" t="s">
        <v>326</v>
      </c>
      <c r="I9925" s="2" t="s">
        <v>10</v>
      </c>
      <c r="J9925" s="2" t="str">
        <f>_xlfn.XLOOKUP(Table1_1[[#This Row],[Analyte]],[1]analyte_order!$B:$B,[1]analyte_order!$C:$C)</f>
        <v>375-85-9</v>
      </c>
      <c r="K9925" s="2">
        <f>_xlfn.XLOOKUP(Table1_1[[#This Row],[CAS_rn]],[1]analyte_order!$C:$C,[1]analyte_order!$E:$E)</f>
        <v>4</v>
      </c>
      <c r="L9925" s="3">
        <v>7.9000000000000001E-2</v>
      </c>
    </row>
    <row r="9926" spans="1:12" x14ac:dyDescent="0.3">
      <c r="A9926" s="2" t="s">
        <v>388</v>
      </c>
      <c r="B9926" s="1">
        <f>_xlfn.XLOOKUP(Table1_1[[#This Row],[SampleID]],'[2]Prey Items'!$B$2:$B$78,'[2]Prey Items'!$F$2:$F$78)</f>
        <v>44427</v>
      </c>
      <c r="C9926" s="1" t="str">
        <f t="shared" si="155"/>
        <v>21231</v>
      </c>
      <c r="D9926" t="s">
        <v>324</v>
      </c>
      <c r="E9926" t="s">
        <v>325</v>
      </c>
      <c r="F9926" t="s">
        <v>326</v>
      </c>
      <c r="I9926" s="2" t="s">
        <v>11</v>
      </c>
      <c r="J9926" s="2" t="str">
        <f>_xlfn.XLOOKUP(Table1_1[[#This Row],[Analyte]],[1]analyte_order!$B:$B,[1]analyte_order!$C:$C)</f>
        <v>335-67-1</v>
      </c>
      <c r="K9926" s="2">
        <f>_xlfn.XLOOKUP(Table1_1[[#This Row],[CAS_rn]],[1]analyte_order!$C:$C,[1]analyte_order!$E:$E)</f>
        <v>5</v>
      </c>
      <c r="L9926" s="3">
        <v>7.9000000000000001E-2</v>
      </c>
    </row>
    <row r="9927" spans="1:12" x14ac:dyDescent="0.3">
      <c r="A9927" s="2" t="s">
        <v>388</v>
      </c>
      <c r="B9927" s="1">
        <f>_xlfn.XLOOKUP(Table1_1[[#This Row],[SampleID]],'[2]Prey Items'!$B$2:$B$78,'[2]Prey Items'!$F$2:$F$78)</f>
        <v>44427</v>
      </c>
      <c r="C9927" s="1" t="str">
        <f t="shared" si="155"/>
        <v>21231</v>
      </c>
      <c r="D9927" t="s">
        <v>324</v>
      </c>
      <c r="E9927" t="s">
        <v>325</v>
      </c>
      <c r="F9927" t="s">
        <v>326</v>
      </c>
      <c r="I9927" s="2" t="s">
        <v>12</v>
      </c>
      <c r="J9927" s="2" t="str">
        <f>_xlfn.XLOOKUP(Table1_1[[#This Row],[Analyte]],[1]analyte_order!$B:$B,[1]analyte_order!$C:$C)</f>
        <v>375-95-1</v>
      </c>
      <c r="K9927" s="2">
        <f>_xlfn.XLOOKUP(Table1_1[[#This Row],[CAS_rn]],[1]analyte_order!$C:$C,[1]analyte_order!$E:$E)</f>
        <v>6</v>
      </c>
      <c r="L9927" s="3">
        <v>0.65200000000000002</v>
      </c>
    </row>
    <row r="9928" spans="1:12" x14ac:dyDescent="0.3">
      <c r="A9928" s="2" t="s">
        <v>388</v>
      </c>
      <c r="B9928" s="1">
        <f>_xlfn.XLOOKUP(Table1_1[[#This Row],[SampleID]],'[2]Prey Items'!$B$2:$B$78,'[2]Prey Items'!$F$2:$F$78)</f>
        <v>44427</v>
      </c>
      <c r="C9928" s="1" t="str">
        <f t="shared" si="155"/>
        <v>21231</v>
      </c>
      <c r="D9928" t="s">
        <v>324</v>
      </c>
      <c r="E9928" t="s">
        <v>325</v>
      </c>
      <c r="F9928" t="s">
        <v>326</v>
      </c>
      <c r="I9928" s="2" t="s">
        <v>19</v>
      </c>
      <c r="J9928" s="2" t="str">
        <f>_xlfn.XLOOKUP(Table1_1[[#This Row],[Analyte]],[1]analyte_order!$B:$B,[1]analyte_order!$C:$C)</f>
        <v>335-76-2</v>
      </c>
      <c r="K9928" s="2">
        <f>_xlfn.XLOOKUP(Table1_1[[#This Row],[CAS_rn]],[1]analyte_order!$C:$C,[1]analyte_order!$E:$E)</f>
        <v>7</v>
      </c>
      <c r="L9928" s="3">
        <v>2.5</v>
      </c>
    </row>
    <row r="9929" spans="1:12" x14ac:dyDescent="0.3">
      <c r="A9929" s="2" t="s">
        <v>388</v>
      </c>
      <c r="B9929" s="1">
        <f>_xlfn.XLOOKUP(Table1_1[[#This Row],[SampleID]],'[2]Prey Items'!$B$2:$B$78,'[2]Prey Items'!$F$2:$F$78)</f>
        <v>44427</v>
      </c>
      <c r="C9929" s="1" t="str">
        <f t="shared" si="155"/>
        <v>21231</v>
      </c>
      <c r="D9929" t="s">
        <v>324</v>
      </c>
      <c r="E9929" t="s">
        <v>325</v>
      </c>
      <c r="F9929" t="s">
        <v>326</v>
      </c>
      <c r="I9929" s="2" t="s">
        <v>20</v>
      </c>
      <c r="J9929" s="2" t="str">
        <f>_xlfn.XLOOKUP(Table1_1[[#This Row],[Analyte]],[1]analyte_order!$B:$B,[1]analyte_order!$C:$C)</f>
        <v>2058-94-8</v>
      </c>
      <c r="K9929" s="2">
        <f>_xlfn.XLOOKUP(Table1_1[[#This Row],[CAS_rn]],[1]analyte_order!$C:$C,[1]analyte_order!$E:$E)</f>
        <v>8</v>
      </c>
      <c r="L9929" s="3">
        <v>5.64</v>
      </c>
    </row>
    <row r="9930" spans="1:12" x14ac:dyDescent="0.3">
      <c r="A9930" s="2" t="s">
        <v>388</v>
      </c>
      <c r="B9930" s="1">
        <f>_xlfn.XLOOKUP(Table1_1[[#This Row],[SampleID]],'[2]Prey Items'!$B$2:$B$78,'[2]Prey Items'!$F$2:$F$78)</f>
        <v>44427</v>
      </c>
      <c r="C9930" s="1" t="str">
        <f t="shared" si="155"/>
        <v>21231</v>
      </c>
      <c r="D9930" t="s">
        <v>324</v>
      </c>
      <c r="E9930" t="s">
        <v>325</v>
      </c>
      <c r="F9930" t="s">
        <v>326</v>
      </c>
      <c r="I9930" s="2" t="s">
        <v>21</v>
      </c>
      <c r="J9930" s="2" t="str">
        <f>_xlfn.XLOOKUP(Table1_1[[#This Row],[Analyte]],[1]analyte_order!$B:$B,[1]analyte_order!$C:$C)</f>
        <v>307-55-1</v>
      </c>
      <c r="K9930" s="2">
        <f>_xlfn.XLOOKUP(Table1_1[[#This Row],[CAS_rn]],[1]analyte_order!$C:$C,[1]analyte_order!$E:$E)</f>
        <v>9</v>
      </c>
      <c r="L9930" s="3">
        <v>8.7799999999999994</v>
      </c>
    </row>
    <row r="9931" spans="1:12" x14ac:dyDescent="0.3">
      <c r="A9931" s="2" t="s">
        <v>388</v>
      </c>
      <c r="B9931" s="1">
        <f>_xlfn.XLOOKUP(Table1_1[[#This Row],[SampleID]],'[2]Prey Items'!$B$2:$B$78,'[2]Prey Items'!$F$2:$F$78)</f>
        <v>44427</v>
      </c>
      <c r="C9931" s="1" t="str">
        <f t="shared" si="155"/>
        <v>21231</v>
      </c>
      <c r="D9931" t="s">
        <v>324</v>
      </c>
      <c r="E9931" t="s">
        <v>325</v>
      </c>
      <c r="F9931" t="s">
        <v>326</v>
      </c>
      <c r="I9931" s="2" t="s">
        <v>22</v>
      </c>
      <c r="J9931" s="2" t="str">
        <f>_xlfn.XLOOKUP(Table1_1[[#This Row],[Analyte]],[1]analyte_order!$B:$B,[1]analyte_order!$C:$C)</f>
        <v>72629-94-8</v>
      </c>
      <c r="K9931" s="2">
        <f>_xlfn.XLOOKUP(Table1_1[[#This Row],[CAS_rn]],[1]analyte_order!$C:$C,[1]analyte_order!$E:$E)</f>
        <v>10</v>
      </c>
      <c r="L9931" s="3">
        <v>4.21</v>
      </c>
    </row>
    <row r="9932" spans="1:12" x14ac:dyDescent="0.3">
      <c r="A9932" s="2" t="s">
        <v>388</v>
      </c>
      <c r="B9932" s="1">
        <f>_xlfn.XLOOKUP(Table1_1[[#This Row],[SampleID]],'[2]Prey Items'!$B$2:$B$78,'[2]Prey Items'!$F$2:$F$78)</f>
        <v>44427</v>
      </c>
      <c r="C9932" s="1" t="str">
        <f t="shared" ref="C9932:C9995" si="156">TEXT(B9932,"yy")&amp;TEXT((B9932-DATEVALUE("1/1/"&amp;TEXT(B9932,"yy"))+1),"000")</f>
        <v>21231</v>
      </c>
      <c r="D9932" t="s">
        <v>324</v>
      </c>
      <c r="E9932" t="s">
        <v>325</v>
      </c>
      <c r="F9932" t="s">
        <v>326</v>
      </c>
      <c r="I9932" s="2" t="s">
        <v>23</v>
      </c>
      <c r="J9932" s="2" t="str">
        <f>_xlfn.XLOOKUP(Table1_1[[#This Row],[Analyte]],[1]analyte_order!$B:$B,[1]analyte_order!$C:$C)</f>
        <v>376-06-7</v>
      </c>
      <c r="K9932" s="2">
        <f>_xlfn.XLOOKUP(Table1_1[[#This Row],[CAS_rn]],[1]analyte_order!$C:$C,[1]analyte_order!$E:$E)</f>
        <v>11</v>
      </c>
      <c r="L9932" s="3">
        <v>3.6</v>
      </c>
    </row>
    <row r="9933" spans="1:12" x14ac:dyDescent="0.3">
      <c r="A9933" s="2" t="s">
        <v>388</v>
      </c>
      <c r="B9933" s="1">
        <f>_xlfn.XLOOKUP(Table1_1[[#This Row],[SampleID]],'[2]Prey Items'!$B$2:$B$78,'[2]Prey Items'!$F$2:$F$78)</f>
        <v>44427</v>
      </c>
      <c r="C9933" s="1" t="str">
        <f t="shared" si="156"/>
        <v>21231</v>
      </c>
      <c r="D9933" t="s">
        <v>324</v>
      </c>
      <c r="E9933" t="s">
        <v>325</v>
      </c>
      <c r="F9933" t="s">
        <v>326</v>
      </c>
      <c r="I9933" s="2" t="s">
        <v>24</v>
      </c>
      <c r="J9933" s="2" t="str">
        <f>_xlfn.XLOOKUP(Table1_1[[#This Row],[Analyte]],[1]analyte_order!$B:$B,[1]analyte_order!$C:$C)</f>
        <v>67905-19-5</v>
      </c>
      <c r="K9933" s="2">
        <f>_xlfn.XLOOKUP(Table1_1[[#This Row],[CAS_rn]],[1]analyte_order!$C:$C,[1]analyte_order!$E:$E)</f>
        <v>12</v>
      </c>
      <c r="L9933" s="3">
        <v>7.9000000000000001E-2</v>
      </c>
    </row>
    <row r="9934" spans="1:12" x14ac:dyDescent="0.3">
      <c r="A9934" s="2" t="s">
        <v>388</v>
      </c>
      <c r="B9934" s="1">
        <f>_xlfn.XLOOKUP(Table1_1[[#This Row],[SampleID]],'[2]Prey Items'!$B$2:$B$78,'[2]Prey Items'!$F$2:$F$78)</f>
        <v>44427</v>
      </c>
      <c r="C9934" s="1" t="str">
        <f t="shared" si="156"/>
        <v>21231</v>
      </c>
      <c r="D9934" t="s">
        <v>324</v>
      </c>
      <c r="E9934" t="s">
        <v>325</v>
      </c>
      <c r="F9934" t="s">
        <v>326</v>
      </c>
      <c r="I9934" s="2" t="s">
        <v>52</v>
      </c>
      <c r="J9934" s="2" t="str">
        <f>_xlfn.XLOOKUP(Table1_1[[#This Row],[Analyte]],[1]analyte_order!$B:$B,[1]analyte_order!$C:$C)</f>
        <v>423-41-6</v>
      </c>
      <c r="K9934" s="2">
        <f>_xlfn.XLOOKUP(Table1_1[[#This Row],[CAS_rn]],[1]analyte_order!$C:$C,[1]analyte_order!$E:$E)</f>
        <v>53</v>
      </c>
      <c r="L9934" s="3">
        <v>9.8500000000000004E-2</v>
      </c>
    </row>
    <row r="9935" spans="1:12" x14ac:dyDescent="0.3">
      <c r="A9935" s="2" t="s">
        <v>388</v>
      </c>
      <c r="B9935" s="1">
        <f>_xlfn.XLOOKUP(Table1_1[[#This Row],[SampleID]],'[2]Prey Items'!$B$2:$B$78,'[2]Prey Items'!$F$2:$F$78)</f>
        <v>44427</v>
      </c>
      <c r="C9935" s="1" t="str">
        <f t="shared" si="156"/>
        <v>21231</v>
      </c>
      <c r="D9935" t="s">
        <v>324</v>
      </c>
      <c r="E9935" t="s">
        <v>325</v>
      </c>
      <c r="F9935" t="s">
        <v>326</v>
      </c>
      <c r="I9935" s="2" t="s">
        <v>13</v>
      </c>
      <c r="J9935" s="2" t="str">
        <f>_xlfn.XLOOKUP(Table1_1[[#This Row],[Analyte]],[1]analyte_order!$B:$B,[1]analyte_order!$C:$C)</f>
        <v>375-73-5</v>
      </c>
      <c r="K9935" s="2">
        <f>_xlfn.XLOOKUP(Table1_1[[#This Row],[CAS_rn]],[1]analyte_order!$C:$C,[1]analyte_order!$E:$E)</f>
        <v>14</v>
      </c>
      <c r="L9935" s="3">
        <v>3.9399999999999998E-2</v>
      </c>
    </row>
    <row r="9936" spans="1:12" x14ac:dyDescent="0.3">
      <c r="A9936" s="2" t="s">
        <v>388</v>
      </c>
      <c r="B9936" s="1">
        <f>_xlfn.XLOOKUP(Table1_1[[#This Row],[SampleID]],'[2]Prey Items'!$B$2:$B$78,'[2]Prey Items'!$F$2:$F$78)</f>
        <v>44427</v>
      </c>
      <c r="C9936" s="1" t="str">
        <f t="shared" si="156"/>
        <v>21231</v>
      </c>
      <c r="D9936" t="s">
        <v>324</v>
      </c>
      <c r="E9936" t="s">
        <v>325</v>
      </c>
      <c r="F9936" t="s">
        <v>326</v>
      </c>
      <c r="I9936" s="2" t="s">
        <v>14</v>
      </c>
      <c r="J9936" s="2" t="str">
        <f>_xlfn.XLOOKUP(Table1_1[[#This Row],[Analyte]],[1]analyte_order!$B:$B,[1]analyte_order!$C:$C)</f>
        <v>2706-91-4</v>
      </c>
      <c r="K9936" s="2">
        <f>_xlfn.XLOOKUP(Table1_1[[#This Row],[CAS_rn]],[1]analyte_order!$C:$C,[1]analyte_order!$E:$E)</f>
        <v>15</v>
      </c>
      <c r="L9936" s="3">
        <v>0.60599999999999998</v>
      </c>
    </row>
    <row r="9937" spans="1:12" x14ac:dyDescent="0.3">
      <c r="A9937" s="2" t="s">
        <v>388</v>
      </c>
      <c r="B9937" s="1">
        <f>_xlfn.XLOOKUP(Table1_1[[#This Row],[SampleID]],'[2]Prey Items'!$B$2:$B$78,'[2]Prey Items'!$F$2:$F$78)</f>
        <v>44427</v>
      </c>
      <c r="C9937" s="1" t="str">
        <f t="shared" si="156"/>
        <v>21231</v>
      </c>
      <c r="D9937" t="s">
        <v>324</v>
      </c>
      <c r="E9937" t="s">
        <v>325</v>
      </c>
      <c r="F9937" t="s">
        <v>326</v>
      </c>
      <c r="I9937" s="2" t="s">
        <v>15</v>
      </c>
      <c r="J9937" s="2" t="str">
        <f>_xlfn.XLOOKUP(Table1_1[[#This Row],[Analyte]],[1]analyte_order!$B:$B,[1]analyte_order!$C:$C)</f>
        <v>355-46-4</v>
      </c>
      <c r="K9937" s="2">
        <f>_xlfn.XLOOKUP(Table1_1[[#This Row],[CAS_rn]],[1]analyte_order!$C:$C,[1]analyte_order!$E:$E)</f>
        <v>16</v>
      </c>
      <c r="L9937" s="3">
        <v>34.700000000000003</v>
      </c>
    </row>
    <row r="9938" spans="1:12" x14ac:dyDescent="0.3">
      <c r="A9938" s="2" t="s">
        <v>388</v>
      </c>
      <c r="B9938" s="1">
        <f>_xlfn.XLOOKUP(Table1_1[[#This Row],[SampleID]],'[2]Prey Items'!$B$2:$B$78,'[2]Prey Items'!$F$2:$F$78)</f>
        <v>44427</v>
      </c>
      <c r="C9938" s="1" t="str">
        <f t="shared" si="156"/>
        <v>21231</v>
      </c>
      <c r="D9938" t="s">
        <v>324</v>
      </c>
      <c r="E9938" t="s">
        <v>325</v>
      </c>
      <c r="F9938" t="s">
        <v>326</v>
      </c>
      <c r="I9938" s="2" t="s">
        <v>16</v>
      </c>
      <c r="J9938" s="2" t="str">
        <f>_xlfn.XLOOKUP(Table1_1[[#This Row],[Analyte]],[1]analyte_order!$B:$B,[1]analyte_order!$C:$C)</f>
        <v>375-92-8</v>
      </c>
      <c r="K9938" s="2">
        <f>_xlfn.XLOOKUP(Table1_1[[#This Row],[CAS_rn]],[1]analyte_order!$C:$C,[1]analyte_order!$E:$E)</f>
        <v>17</v>
      </c>
      <c r="L9938" s="3">
        <v>4.8099999999999996</v>
      </c>
    </row>
    <row r="9939" spans="1:12" x14ac:dyDescent="0.3">
      <c r="A9939" s="2" t="s">
        <v>388</v>
      </c>
      <c r="B9939" s="1">
        <f>_xlfn.XLOOKUP(Table1_1[[#This Row],[SampleID]],'[2]Prey Items'!$B$2:$B$78,'[2]Prey Items'!$F$2:$F$78)</f>
        <v>44427</v>
      </c>
      <c r="C9939" s="1" t="str">
        <f t="shared" si="156"/>
        <v>21231</v>
      </c>
      <c r="D9939" t="s">
        <v>324</v>
      </c>
      <c r="E9939" t="s">
        <v>325</v>
      </c>
      <c r="F9939" t="s">
        <v>326</v>
      </c>
      <c r="I9939" s="2" t="s">
        <v>17</v>
      </c>
      <c r="J9939" s="2" t="str">
        <f>_xlfn.XLOOKUP(Table1_1[[#This Row],[Analyte]],[1]analyte_order!$B:$B,[1]analyte_order!$C:$C)</f>
        <v>1763-23-1</v>
      </c>
      <c r="K9939" s="2">
        <f>_xlfn.XLOOKUP(Table1_1[[#This Row],[CAS_rn]],[1]analyte_order!$C:$C,[1]analyte_order!$E:$E)</f>
        <v>18</v>
      </c>
      <c r="L9939" s="3">
        <v>1080</v>
      </c>
    </row>
    <row r="9940" spans="1:12" x14ac:dyDescent="0.3">
      <c r="A9940" s="2" t="s">
        <v>388</v>
      </c>
      <c r="B9940" s="1">
        <f>_xlfn.XLOOKUP(Table1_1[[#This Row],[SampleID]],'[2]Prey Items'!$B$2:$B$78,'[2]Prey Items'!$F$2:$F$78)</f>
        <v>44427</v>
      </c>
      <c r="C9940" s="1" t="str">
        <f t="shared" si="156"/>
        <v>21231</v>
      </c>
      <c r="D9940" t="s">
        <v>324</v>
      </c>
      <c r="E9940" t="s">
        <v>325</v>
      </c>
      <c r="F9940" t="s">
        <v>326</v>
      </c>
      <c r="I9940" s="2" t="s">
        <v>25</v>
      </c>
      <c r="J9940" s="2" t="str">
        <f>_xlfn.XLOOKUP(Table1_1[[#This Row],[Analyte]],[1]analyte_order!$B:$B,[1]analyte_order!$C:$C)</f>
        <v>68259-12-1</v>
      </c>
      <c r="K9940" s="2">
        <f>_xlfn.XLOOKUP(Table1_1[[#This Row],[CAS_rn]],[1]analyte_order!$C:$C,[1]analyte_order!$E:$E)</f>
        <v>19</v>
      </c>
      <c r="L9940" s="3">
        <v>8.18</v>
      </c>
    </row>
    <row r="9941" spans="1:12" x14ac:dyDescent="0.3">
      <c r="A9941" s="2" t="s">
        <v>388</v>
      </c>
      <c r="B9941" s="1">
        <f>_xlfn.XLOOKUP(Table1_1[[#This Row],[SampleID]],'[2]Prey Items'!$B$2:$B$78,'[2]Prey Items'!$F$2:$F$78)</f>
        <v>44427</v>
      </c>
      <c r="C9941" s="1" t="str">
        <f t="shared" si="156"/>
        <v>21231</v>
      </c>
      <c r="D9941" t="s">
        <v>324</v>
      </c>
      <c r="E9941" t="s">
        <v>325</v>
      </c>
      <c r="F9941" t="s">
        <v>326</v>
      </c>
      <c r="I9941" s="2" t="s">
        <v>26</v>
      </c>
      <c r="J9941" s="2" t="str">
        <f>_xlfn.XLOOKUP(Table1_1[[#This Row],[Analyte]],[1]analyte_order!$B:$B,[1]analyte_order!$C:$C)</f>
        <v>335-77-3</v>
      </c>
      <c r="K9941" s="2">
        <f>_xlfn.XLOOKUP(Table1_1[[#This Row],[CAS_rn]],[1]analyte_order!$C:$C,[1]analyte_order!$E:$E)</f>
        <v>20</v>
      </c>
      <c r="L9941" s="3">
        <v>10.199999999999999</v>
      </c>
    </row>
    <row r="9942" spans="1:12" x14ac:dyDescent="0.3">
      <c r="A9942" s="2" t="s">
        <v>388</v>
      </c>
      <c r="B9942" s="1">
        <f>_xlfn.XLOOKUP(Table1_1[[#This Row],[SampleID]],'[2]Prey Items'!$B$2:$B$78,'[2]Prey Items'!$F$2:$F$78)</f>
        <v>44427</v>
      </c>
      <c r="C9942" s="1" t="str">
        <f t="shared" si="156"/>
        <v>21231</v>
      </c>
      <c r="D9942" t="s">
        <v>324</v>
      </c>
      <c r="E9942" t="s">
        <v>325</v>
      </c>
      <c r="F9942" t="s">
        <v>326</v>
      </c>
      <c r="I9942" s="2" t="s">
        <v>27</v>
      </c>
      <c r="J9942" s="2" t="str">
        <f>_xlfn.XLOOKUP(Table1_1[[#This Row],[Analyte]],[1]analyte_order!$B:$B,[1]analyte_order!$C:$C)</f>
        <v>79780-39-5</v>
      </c>
      <c r="K9942" s="2">
        <f>_xlfn.XLOOKUP(Table1_1[[#This Row],[CAS_rn]],[1]analyte_order!$C:$C,[1]analyte_order!$E:$E)</f>
        <v>21</v>
      </c>
      <c r="L9942" s="3">
        <v>2.63</v>
      </c>
    </row>
    <row r="9943" spans="1:12" x14ac:dyDescent="0.3">
      <c r="A9943" s="2" t="s">
        <v>388</v>
      </c>
      <c r="B9943" s="1">
        <f>_xlfn.XLOOKUP(Table1_1[[#This Row],[SampleID]],'[2]Prey Items'!$B$2:$B$78,'[2]Prey Items'!$F$2:$F$78)</f>
        <v>44427</v>
      </c>
      <c r="C9943" s="1" t="str">
        <f t="shared" si="156"/>
        <v>21231</v>
      </c>
      <c r="D9943" t="s">
        <v>324</v>
      </c>
      <c r="E9943" t="s">
        <v>325</v>
      </c>
      <c r="F9943" t="s">
        <v>326</v>
      </c>
      <c r="I9943" s="2" t="s">
        <v>53</v>
      </c>
      <c r="J9943" s="2" t="str">
        <f>_xlfn.XLOOKUP(Table1_1[[#This Row],[Analyte]],[1]analyte_order!$B:$B,[1]analyte_order!$C:$C)</f>
        <v>777011-38-8</v>
      </c>
      <c r="K9943" s="2">
        <f>_xlfn.XLOOKUP(Table1_1[[#This Row],[CAS_rn]],[1]analyte_order!$C:$C,[1]analyte_order!$E:$E)</f>
        <v>54</v>
      </c>
      <c r="L9943" s="3">
        <v>2.2599999999999998</v>
      </c>
    </row>
    <row r="9944" spans="1:12" x14ac:dyDescent="0.3">
      <c r="A9944" s="2" t="s">
        <v>388</v>
      </c>
      <c r="B9944" s="1">
        <f>_xlfn.XLOOKUP(Table1_1[[#This Row],[SampleID]],'[2]Prey Items'!$B$2:$B$78,'[2]Prey Items'!$F$2:$F$78)</f>
        <v>44427</v>
      </c>
      <c r="C9944" s="1" t="str">
        <f t="shared" si="156"/>
        <v>21231</v>
      </c>
      <c r="D9944" t="s">
        <v>324</v>
      </c>
      <c r="E9944" t="s">
        <v>325</v>
      </c>
      <c r="F9944" t="s">
        <v>326</v>
      </c>
      <c r="I9944" s="2" t="s">
        <v>54</v>
      </c>
      <c r="J9944" s="2" t="str">
        <f>_xlfn.XLOOKUP(Table1_1[[#This Row],[Analyte]],[1]analyte_order!$B:$B,[1]analyte_order!$C:$C)</f>
        <v>646-83-3</v>
      </c>
      <c r="K9944" s="2">
        <f>_xlfn.XLOOKUP(Table1_1[[#This Row],[CAS_rn]],[1]analyte_order!$C:$C,[1]analyte_order!$E:$E)</f>
        <v>55</v>
      </c>
      <c r="L9944" s="3">
        <v>0.19700000000000001</v>
      </c>
    </row>
    <row r="9945" spans="1:12" x14ac:dyDescent="0.3">
      <c r="A9945" s="2" t="s">
        <v>388</v>
      </c>
      <c r="B9945" s="1">
        <f>_xlfn.XLOOKUP(Table1_1[[#This Row],[SampleID]],'[2]Prey Items'!$B$2:$B$78,'[2]Prey Items'!$F$2:$F$78)</f>
        <v>44427</v>
      </c>
      <c r="C9945" s="1" t="str">
        <f t="shared" si="156"/>
        <v>21231</v>
      </c>
      <c r="D9945" t="s">
        <v>324</v>
      </c>
      <c r="E9945" t="s">
        <v>325</v>
      </c>
      <c r="F9945" t="s">
        <v>326</v>
      </c>
      <c r="I9945" s="2" t="s">
        <v>50</v>
      </c>
      <c r="J9945" s="2" t="str">
        <f>_xlfn.XLOOKUP(Table1_1[[#This Row],[Analyte]],[1]analyte_order!$B:$B,[1]analyte_order!$C:$C)</f>
        <v>30334-69-1</v>
      </c>
      <c r="K9945" s="2">
        <f>_xlfn.XLOOKUP(Table1_1[[#This Row],[CAS_rn]],[1]analyte_order!$C:$C,[1]analyte_order!$E:$E)</f>
        <v>51</v>
      </c>
      <c r="L9945" s="3">
        <v>5.71</v>
      </c>
    </row>
    <row r="9946" spans="1:12" x14ac:dyDescent="0.3">
      <c r="A9946" s="2" t="s">
        <v>388</v>
      </c>
      <c r="B9946" s="1">
        <f>_xlfn.XLOOKUP(Table1_1[[#This Row],[SampleID]],'[2]Prey Items'!$B$2:$B$78,'[2]Prey Items'!$F$2:$F$78)</f>
        <v>44427</v>
      </c>
      <c r="C9946" s="1" t="str">
        <f t="shared" si="156"/>
        <v>21231</v>
      </c>
      <c r="D9946" t="s">
        <v>324</v>
      </c>
      <c r="E9946" t="s">
        <v>325</v>
      </c>
      <c r="F9946" t="s">
        <v>326</v>
      </c>
      <c r="I9946" s="2" t="s">
        <v>51</v>
      </c>
      <c r="J9946" s="2" t="str">
        <f>_xlfn.XLOOKUP(Table1_1[[#This Row],[Analyte]],[1]analyte_order!$B:$B,[1]analyte_order!$C:$C)</f>
        <v>41997-13-1</v>
      </c>
      <c r="K9946" s="2">
        <f>_xlfn.XLOOKUP(Table1_1[[#This Row],[CAS_rn]],[1]analyte_order!$C:$C,[1]analyte_order!$E:$E)</f>
        <v>52</v>
      </c>
      <c r="L9946" s="3">
        <v>50.3</v>
      </c>
    </row>
    <row r="9947" spans="1:12" x14ac:dyDescent="0.3">
      <c r="A9947" s="2" t="s">
        <v>388</v>
      </c>
      <c r="B9947" s="1">
        <f>_xlfn.XLOOKUP(Table1_1[[#This Row],[SampleID]],'[2]Prey Items'!$B$2:$B$78,'[2]Prey Items'!$F$2:$F$78)</f>
        <v>44427</v>
      </c>
      <c r="C9947" s="1" t="str">
        <f t="shared" si="156"/>
        <v>21231</v>
      </c>
      <c r="D9947" t="s">
        <v>324</v>
      </c>
      <c r="E9947" t="s">
        <v>325</v>
      </c>
      <c r="F9947" t="s">
        <v>326</v>
      </c>
      <c r="I9947" s="2" t="s">
        <v>33</v>
      </c>
      <c r="J9947" s="2" t="str">
        <f>_xlfn.XLOOKUP(Table1_1[[#This Row],[Analyte]],[1]analyte_order!$B:$B,[1]analyte_order!$C:$C)</f>
        <v>754-91-6</v>
      </c>
      <c r="K9947" s="2">
        <f>_xlfn.XLOOKUP(Table1_1[[#This Row],[CAS_rn]],[1]analyte_order!$C:$C,[1]analyte_order!$E:$E)</f>
        <v>28</v>
      </c>
      <c r="L9947" s="3">
        <v>4.88</v>
      </c>
    </row>
    <row r="9948" spans="1:12" x14ac:dyDescent="0.3">
      <c r="A9948" s="2" t="s">
        <v>388</v>
      </c>
      <c r="B9948" s="1">
        <f>_xlfn.XLOOKUP(Table1_1[[#This Row],[SampleID]],'[2]Prey Items'!$B$2:$B$78,'[2]Prey Items'!$F$2:$F$78)</f>
        <v>44427</v>
      </c>
      <c r="C9948" s="1" t="str">
        <f t="shared" si="156"/>
        <v>21231</v>
      </c>
      <c r="D9948" t="s">
        <v>324</v>
      </c>
      <c r="E9948" t="s">
        <v>325</v>
      </c>
      <c r="F9948" t="s">
        <v>326</v>
      </c>
      <c r="I9948" s="2" t="s">
        <v>35</v>
      </c>
      <c r="J9948" s="2" t="str">
        <f>_xlfn.XLOOKUP(Table1_1[[#This Row],[Analyte]],[1]analyte_order!$B:$B,[1]analyte_order!$C:$C)</f>
        <v>31506-32-8</v>
      </c>
      <c r="K9948" s="2">
        <f>_xlfn.XLOOKUP(Table1_1[[#This Row],[CAS_rn]],[1]analyte_order!$C:$C,[1]analyte_order!$E:$E)</f>
        <v>30</v>
      </c>
      <c r="L9948" s="3">
        <v>3.9399999999999998E-2</v>
      </c>
    </row>
    <row r="9949" spans="1:12" x14ac:dyDescent="0.3">
      <c r="A9949" s="2" t="s">
        <v>388</v>
      </c>
      <c r="B9949" s="1">
        <f>_xlfn.XLOOKUP(Table1_1[[#This Row],[SampleID]],'[2]Prey Items'!$B$2:$B$78,'[2]Prey Items'!$F$2:$F$78)</f>
        <v>44427</v>
      </c>
      <c r="C9949" s="1" t="str">
        <f t="shared" si="156"/>
        <v>21231</v>
      </c>
      <c r="D9949" t="s">
        <v>324</v>
      </c>
      <c r="E9949" t="s">
        <v>325</v>
      </c>
      <c r="F9949" t="s">
        <v>326</v>
      </c>
      <c r="I9949" s="2" t="s">
        <v>36</v>
      </c>
      <c r="J9949" s="2" t="str">
        <f>_xlfn.XLOOKUP(Table1_1[[#This Row],[Analyte]],[1]analyte_order!$B:$B,[1]analyte_order!$C:$C)</f>
        <v>4151-50-2</v>
      </c>
      <c r="K9949" s="2">
        <f>_xlfn.XLOOKUP(Table1_1[[#This Row],[CAS_rn]],[1]analyte_order!$C:$C,[1]analyte_order!$E:$E)</f>
        <v>31</v>
      </c>
      <c r="L9949" s="3">
        <v>3.9399999999999998E-2</v>
      </c>
    </row>
    <row r="9950" spans="1:12" x14ac:dyDescent="0.3">
      <c r="A9950" s="2" t="s">
        <v>388</v>
      </c>
      <c r="B9950" s="1">
        <f>_xlfn.XLOOKUP(Table1_1[[#This Row],[SampleID]],'[2]Prey Items'!$B$2:$B$78,'[2]Prey Items'!$F$2:$F$78)</f>
        <v>44427</v>
      </c>
      <c r="C9950" s="1" t="str">
        <f t="shared" si="156"/>
        <v>21231</v>
      </c>
      <c r="D9950" t="s">
        <v>324</v>
      </c>
      <c r="E9950" t="s">
        <v>325</v>
      </c>
      <c r="F9950" t="s">
        <v>326</v>
      </c>
      <c r="I9950" s="2" t="s">
        <v>34</v>
      </c>
      <c r="J9950" s="2" t="str">
        <f>_xlfn.XLOOKUP(Table1_1[[#This Row],[Analyte]],[1]analyte_order!$B:$B,[1]analyte_order!$C:$C)</f>
        <v>2806-24-8</v>
      </c>
      <c r="K9950" s="2">
        <f>_xlfn.XLOOKUP(Table1_1[[#This Row],[CAS_rn]],[1]analyte_order!$C:$C,[1]analyte_order!$E:$E)</f>
        <v>29</v>
      </c>
      <c r="L9950" s="3">
        <v>3.9399999999999998E-2</v>
      </c>
    </row>
    <row r="9951" spans="1:12" x14ac:dyDescent="0.3">
      <c r="A9951" s="2" t="s">
        <v>388</v>
      </c>
      <c r="B9951" s="1">
        <f>_xlfn.XLOOKUP(Table1_1[[#This Row],[SampleID]],'[2]Prey Items'!$B$2:$B$78,'[2]Prey Items'!$F$2:$F$78)</f>
        <v>44427</v>
      </c>
      <c r="C9951" s="1" t="str">
        <f t="shared" si="156"/>
        <v>21231</v>
      </c>
      <c r="D9951" t="s">
        <v>324</v>
      </c>
      <c r="E9951" t="s">
        <v>325</v>
      </c>
      <c r="F9951" t="s">
        <v>326</v>
      </c>
      <c r="I9951" s="2" t="s">
        <v>31</v>
      </c>
      <c r="J9951" s="2" t="str">
        <f>_xlfn.XLOOKUP(Table1_1[[#This Row],[Analyte]],[1]analyte_order!$B:$B,[1]analyte_order!$C:$C)</f>
        <v>2355-31-9</v>
      </c>
      <c r="K9951" s="2">
        <f>_xlfn.XLOOKUP(Table1_1[[#This Row],[CAS_rn]],[1]analyte_order!$C:$C,[1]analyte_order!$E:$E)</f>
        <v>26</v>
      </c>
      <c r="L9951" s="3">
        <v>0.309</v>
      </c>
    </row>
    <row r="9952" spans="1:12" x14ac:dyDescent="0.3">
      <c r="A9952" s="2" t="s">
        <v>388</v>
      </c>
      <c r="B9952" s="1">
        <f>_xlfn.XLOOKUP(Table1_1[[#This Row],[SampleID]],'[2]Prey Items'!$B$2:$B$78,'[2]Prey Items'!$F$2:$F$78)</f>
        <v>44427</v>
      </c>
      <c r="C9952" s="1" t="str">
        <f t="shared" si="156"/>
        <v>21231</v>
      </c>
      <c r="D9952" t="s">
        <v>324</v>
      </c>
      <c r="E9952" t="s">
        <v>325</v>
      </c>
      <c r="F9952" t="s">
        <v>326</v>
      </c>
      <c r="I9952" s="2" t="s">
        <v>32</v>
      </c>
      <c r="J9952" s="2" t="str">
        <f>_xlfn.XLOOKUP(Table1_1[[#This Row],[Analyte]],[1]analyte_order!$B:$B,[1]analyte_order!$C:$C)</f>
        <v>2991-50-6</v>
      </c>
      <c r="K9952" s="2">
        <f>_xlfn.XLOOKUP(Table1_1[[#This Row],[CAS_rn]],[1]analyte_order!$C:$C,[1]analyte_order!$E:$E)</f>
        <v>27</v>
      </c>
      <c r="L9952" s="3">
        <v>3.9399999999999998E-2</v>
      </c>
    </row>
    <row r="9953" spans="1:12" x14ac:dyDescent="0.3">
      <c r="A9953" s="2" t="s">
        <v>388</v>
      </c>
      <c r="B9953" s="1">
        <f>_xlfn.XLOOKUP(Table1_1[[#This Row],[SampleID]],'[2]Prey Items'!$B$2:$B$78,'[2]Prey Items'!$F$2:$F$78)</f>
        <v>44427</v>
      </c>
      <c r="C9953" s="1" t="str">
        <f t="shared" si="156"/>
        <v>21231</v>
      </c>
      <c r="D9953" t="s">
        <v>324</v>
      </c>
      <c r="E9953" t="s">
        <v>325</v>
      </c>
      <c r="F9953" t="s">
        <v>326</v>
      </c>
      <c r="I9953" s="2" t="s">
        <v>28</v>
      </c>
      <c r="J9953" s="2" t="str">
        <f>_xlfn.XLOOKUP(Table1_1[[#This Row],[Analyte]],[1]analyte_order!$B:$B,[1]analyte_order!$C:$C)</f>
        <v>757124-72-4</v>
      </c>
      <c r="K9953" s="2">
        <f>_xlfn.XLOOKUP(Table1_1[[#This Row],[CAS_rn]],[1]analyte_order!$C:$C,[1]analyte_order!$E:$E)</f>
        <v>22</v>
      </c>
      <c r="L9953" s="3">
        <v>9.8500000000000004E-2</v>
      </c>
    </row>
    <row r="9954" spans="1:12" x14ac:dyDescent="0.3">
      <c r="A9954" s="2" t="s">
        <v>388</v>
      </c>
      <c r="B9954" s="1">
        <f>_xlfn.XLOOKUP(Table1_1[[#This Row],[SampleID]],'[2]Prey Items'!$B$2:$B$78,'[2]Prey Items'!$F$2:$F$78)</f>
        <v>44427</v>
      </c>
      <c r="C9954" s="1" t="str">
        <f t="shared" si="156"/>
        <v>21231</v>
      </c>
      <c r="D9954" t="s">
        <v>324</v>
      </c>
      <c r="E9954" t="s">
        <v>325</v>
      </c>
      <c r="F9954" t="s">
        <v>326</v>
      </c>
      <c r="I9954" s="2" t="s">
        <v>18</v>
      </c>
      <c r="J9954" s="2" t="str">
        <f>_xlfn.XLOOKUP(Table1_1[[#This Row],[Analyte]],[1]analyte_order!$B:$B,[1]analyte_order!$C:$C)</f>
        <v>27619-97-2</v>
      </c>
      <c r="K9954" s="2">
        <f>_xlfn.XLOOKUP(Table1_1[[#This Row],[CAS_rn]],[1]analyte_order!$C:$C,[1]analyte_order!$E:$E)</f>
        <v>23</v>
      </c>
      <c r="L9954" s="3">
        <v>3.9399999999999998E-2</v>
      </c>
    </row>
    <row r="9955" spans="1:12" x14ac:dyDescent="0.3">
      <c r="A9955" s="2" t="s">
        <v>388</v>
      </c>
      <c r="B9955" s="1">
        <f>_xlfn.XLOOKUP(Table1_1[[#This Row],[SampleID]],'[2]Prey Items'!$B$2:$B$78,'[2]Prey Items'!$F$2:$F$78)</f>
        <v>44427</v>
      </c>
      <c r="C9955" s="1" t="str">
        <f t="shared" si="156"/>
        <v>21231</v>
      </c>
      <c r="D9955" t="s">
        <v>324</v>
      </c>
      <c r="E9955" t="s">
        <v>325</v>
      </c>
      <c r="F9955" t="s">
        <v>326</v>
      </c>
      <c r="I9955" s="2" t="s">
        <v>29</v>
      </c>
      <c r="J9955" s="2" t="str">
        <f>_xlfn.XLOOKUP(Table1_1[[#This Row],[Analyte]],[1]analyte_order!$B:$B,[1]analyte_order!$C:$C)</f>
        <v>39108-34-4</v>
      </c>
      <c r="K9955" s="2">
        <f>_xlfn.XLOOKUP(Table1_1[[#This Row],[CAS_rn]],[1]analyte_order!$C:$C,[1]analyte_order!$E:$E)</f>
        <v>24</v>
      </c>
      <c r="L9955" s="3">
        <v>3.25</v>
      </c>
    </row>
    <row r="9956" spans="1:12" x14ac:dyDescent="0.3">
      <c r="A9956" s="2" t="s">
        <v>388</v>
      </c>
      <c r="B9956" s="1">
        <f>_xlfn.XLOOKUP(Table1_1[[#This Row],[SampleID]],'[2]Prey Items'!$B$2:$B$78,'[2]Prey Items'!$F$2:$F$78)</f>
        <v>44427</v>
      </c>
      <c r="C9956" s="1" t="str">
        <f t="shared" si="156"/>
        <v>21231</v>
      </c>
      <c r="D9956" t="s">
        <v>324</v>
      </c>
      <c r="E9956" t="s">
        <v>325</v>
      </c>
      <c r="F9956" t="s">
        <v>326</v>
      </c>
      <c r="I9956" s="2" t="s">
        <v>30</v>
      </c>
      <c r="J9956" s="2" t="str">
        <f>_xlfn.XLOOKUP(Table1_1[[#This Row],[Analyte]],[1]analyte_order!$B:$B,[1]analyte_order!$C:$C)</f>
        <v>120226-60-0</v>
      </c>
      <c r="K9956" s="2">
        <f>_xlfn.XLOOKUP(Table1_1[[#This Row],[CAS_rn]],[1]analyte_order!$C:$C,[1]analyte_order!$E:$E)</f>
        <v>25</v>
      </c>
      <c r="L9956" s="3">
        <v>2.59</v>
      </c>
    </row>
    <row r="9957" spans="1:12" x14ac:dyDescent="0.3">
      <c r="A9957" s="2" t="s">
        <v>388</v>
      </c>
      <c r="B9957" s="1">
        <f>_xlfn.XLOOKUP(Table1_1[[#This Row],[SampleID]],'[2]Prey Items'!$B$2:$B$78,'[2]Prey Items'!$F$2:$F$78)</f>
        <v>44427</v>
      </c>
      <c r="C9957" s="1" t="str">
        <f t="shared" si="156"/>
        <v>21231</v>
      </c>
      <c r="D9957" t="s">
        <v>324</v>
      </c>
      <c r="E9957" t="s">
        <v>325</v>
      </c>
      <c r="F9957" t="s">
        <v>326</v>
      </c>
      <c r="I9957" s="2" t="s">
        <v>41</v>
      </c>
      <c r="J9957" s="2" t="str">
        <f>_xlfn.XLOOKUP(Table1_1[[#This Row],[Analyte]],[1]analyte_order!$B:$B,[1]analyte_order!$C:$C)</f>
        <v>356-02-5</v>
      </c>
      <c r="K9957" s="2">
        <f>_xlfn.XLOOKUP(Table1_1[[#This Row],[CAS_rn]],[1]analyte_order!$C:$C,[1]analyte_order!$E:$E)</f>
        <v>38</v>
      </c>
      <c r="L9957" s="3">
        <v>0.39400000000000002</v>
      </c>
    </row>
    <row r="9958" spans="1:12" x14ac:dyDescent="0.3">
      <c r="A9958" s="2" t="s">
        <v>388</v>
      </c>
      <c r="B9958" s="1">
        <f>_xlfn.XLOOKUP(Table1_1[[#This Row],[SampleID]],'[2]Prey Items'!$B$2:$B$78,'[2]Prey Items'!$F$2:$F$78)</f>
        <v>44427</v>
      </c>
      <c r="C9958" s="1" t="str">
        <f t="shared" si="156"/>
        <v>21231</v>
      </c>
      <c r="D9958" t="s">
        <v>324</v>
      </c>
      <c r="E9958" t="s">
        <v>325</v>
      </c>
      <c r="F9958" t="s">
        <v>326</v>
      </c>
      <c r="I9958" s="2" t="s">
        <v>42</v>
      </c>
      <c r="J9958" s="2" t="str">
        <f>_xlfn.XLOOKUP(Table1_1[[#This Row],[Analyte]],[1]analyte_order!$B:$B,[1]analyte_order!$C:$C)</f>
        <v>914637-49-3</v>
      </c>
      <c r="K9958" s="2">
        <f>_xlfn.XLOOKUP(Table1_1[[#This Row],[CAS_rn]],[1]analyte_order!$C:$C,[1]analyte_order!$E:$E)</f>
        <v>39</v>
      </c>
      <c r="L9958" s="3">
        <v>1.08</v>
      </c>
    </row>
    <row r="9959" spans="1:12" x14ac:dyDescent="0.3">
      <c r="A9959" s="2" t="s">
        <v>388</v>
      </c>
      <c r="B9959" s="1">
        <f>_xlfn.XLOOKUP(Table1_1[[#This Row],[SampleID]],'[2]Prey Items'!$B$2:$B$78,'[2]Prey Items'!$F$2:$F$78)</f>
        <v>44427</v>
      </c>
      <c r="C9959" s="1" t="str">
        <f t="shared" si="156"/>
        <v>21231</v>
      </c>
      <c r="D9959" t="s">
        <v>324</v>
      </c>
      <c r="E9959" t="s">
        <v>325</v>
      </c>
      <c r="F9959" t="s">
        <v>326</v>
      </c>
      <c r="I9959" s="2" t="s">
        <v>43</v>
      </c>
      <c r="J9959" s="2" t="str">
        <f>_xlfn.XLOOKUP(Table1_1[[#This Row],[Analyte]],[1]analyte_order!$B:$B,[1]analyte_order!$C:$C)</f>
        <v>812-70-4</v>
      </c>
      <c r="K9959" s="2">
        <f>_xlfn.XLOOKUP(Table1_1[[#This Row],[CAS_rn]],[1]analyte_order!$C:$C,[1]analyte_order!$E:$E)</f>
        <v>40</v>
      </c>
      <c r="L9959" s="3">
        <v>3.52</v>
      </c>
    </row>
    <row r="9960" spans="1:12" x14ac:dyDescent="0.3">
      <c r="A9960" s="2" t="s">
        <v>388</v>
      </c>
      <c r="B9960" s="1">
        <f>_xlfn.XLOOKUP(Table1_1[[#This Row],[SampleID]],'[2]Prey Items'!$B$2:$B$78,'[2]Prey Items'!$F$2:$F$78)</f>
        <v>44427</v>
      </c>
      <c r="C9960" s="1" t="str">
        <f t="shared" si="156"/>
        <v>21231</v>
      </c>
      <c r="D9960" t="s">
        <v>324</v>
      </c>
      <c r="E9960" t="s">
        <v>325</v>
      </c>
      <c r="F9960" t="s">
        <v>326</v>
      </c>
      <c r="I9960" s="2" t="s">
        <v>44</v>
      </c>
      <c r="J9960" s="2" t="str">
        <f>_xlfn.XLOOKUP(Table1_1[[#This Row],[Analyte]],[1]analyte_order!$B:$B,[1]analyte_order!$C:$C)</f>
        <v>53826-12-3</v>
      </c>
      <c r="K9960" s="2">
        <f>_xlfn.XLOOKUP(Table1_1[[#This Row],[CAS_rn]],[1]analyte_order!$C:$C,[1]analyte_order!$E:$E)</f>
        <v>41</v>
      </c>
      <c r="L9960" s="3">
        <v>9.8500000000000004E-2</v>
      </c>
    </row>
    <row r="9961" spans="1:12" x14ac:dyDescent="0.3">
      <c r="A9961" s="2" t="s">
        <v>388</v>
      </c>
      <c r="B9961" s="1">
        <f>_xlfn.XLOOKUP(Table1_1[[#This Row],[SampleID]],'[2]Prey Items'!$B$2:$B$78,'[2]Prey Items'!$F$2:$F$78)</f>
        <v>44427</v>
      </c>
      <c r="C9961" s="1" t="str">
        <f t="shared" si="156"/>
        <v>21231</v>
      </c>
      <c r="D9961" t="s">
        <v>324</v>
      </c>
      <c r="E9961" t="s">
        <v>325</v>
      </c>
      <c r="F9961" t="s">
        <v>326</v>
      </c>
      <c r="I9961" s="2" t="s">
        <v>45</v>
      </c>
      <c r="J9961" s="2" t="str">
        <f>_xlfn.XLOOKUP(Table1_1[[#This Row],[Analyte]],[1]analyte_order!$B:$B,[1]analyte_order!$C:$C)</f>
        <v>27854-31-5</v>
      </c>
      <c r="K9961" s="2">
        <f>_xlfn.XLOOKUP(Table1_1[[#This Row],[CAS_rn]],[1]analyte_order!$C:$C,[1]analyte_order!$E:$E)</f>
        <v>42</v>
      </c>
      <c r="L9961" s="3">
        <v>9.8500000000000004E-2</v>
      </c>
    </row>
    <row r="9962" spans="1:12" x14ac:dyDescent="0.3">
      <c r="A9962" s="2" t="s">
        <v>388</v>
      </c>
      <c r="B9962" s="1">
        <f>_xlfn.XLOOKUP(Table1_1[[#This Row],[SampleID]],'[2]Prey Items'!$B$2:$B$78,'[2]Prey Items'!$F$2:$F$78)</f>
        <v>44427</v>
      </c>
      <c r="C9962" s="1" t="str">
        <f t="shared" si="156"/>
        <v>21231</v>
      </c>
      <c r="D9962" t="s">
        <v>324</v>
      </c>
      <c r="E9962" t="s">
        <v>325</v>
      </c>
      <c r="F9962" t="s">
        <v>326</v>
      </c>
      <c r="I9962" s="2" t="s">
        <v>46</v>
      </c>
      <c r="J9962" s="2" t="str">
        <f>_xlfn.XLOOKUP(Table1_1[[#This Row],[Analyte]],[1]analyte_order!$B:$B,[1]analyte_order!$C:$C)</f>
        <v>53826-13-4</v>
      </c>
      <c r="K9962" s="2">
        <f>_xlfn.XLOOKUP(Table1_1[[#This Row],[CAS_rn]],[1]analyte_order!$C:$C,[1]analyte_order!$E:$E)</f>
        <v>43</v>
      </c>
      <c r="L9962" s="3">
        <v>9.8500000000000004E-2</v>
      </c>
    </row>
    <row r="9963" spans="1:12" x14ac:dyDescent="0.3">
      <c r="A9963" s="2" t="s">
        <v>388</v>
      </c>
      <c r="B9963" s="1">
        <f>_xlfn.XLOOKUP(Table1_1[[#This Row],[SampleID]],'[2]Prey Items'!$B$2:$B$78,'[2]Prey Items'!$F$2:$F$78)</f>
        <v>44427</v>
      </c>
      <c r="C9963" s="1" t="str">
        <f t="shared" si="156"/>
        <v>21231</v>
      </c>
      <c r="D9963" t="s">
        <v>324</v>
      </c>
      <c r="E9963" t="s">
        <v>325</v>
      </c>
      <c r="F9963" t="s">
        <v>326</v>
      </c>
      <c r="I9963" s="2" t="s">
        <v>47</v>
      </c>
      <c r="J9963" s="2" t="str">
        <f>_xlfn.XLOOKUP(Table1_1[[#This Row],[Analyte]],[1]analyte_order!$B:$B,[1]analyte_order!$C:$C)</f>
        <v>161094-75-3</v>
      </c>
      <c r="K9963" s="2">
        <f>_xlfn.XLOOKUP(Table1_1[[#This Row],[CAS_rn]],[1]analyte_order!$C:$C,[1]analyte_order!$E:$E)</f>
        <v>44</v>
      </c>
      <c r="L9963" s="3">
        <v>3.9399999999999998E-2</v>
      </c>
    </row>
    <row r="9964" spans="1:12" x14ac:dyDescent="0.3">
      <c r="A9964" s="2" t="s">
        <v>388</v>
      </c>
      <c r="B9964" s="1">
        <f>_xlfn.XLOOKUP(Table1_1[[#This Row],[SampleID]],'[2]Prey Items'!$B$2:$B$78,'[2]Prey Items'!$F$2:$F$78)</f>
        <v>44427</v>
      </c>
      <c r="C9964" s="1" t="str">
        <f t="shared" si="156"/>
        <v>21231</v>
      </c>
      <c r="D9964" t="s">
        <v>324</v>
      </c>
      <c r="E9964" t="s">
        <v>325</v>
      </c>
      <c r="F9964" t="s">
        <v>326</v>
      </c>
      <c r="I9964" s="2" t="s">
        <v>48</v>
      </c>
      <c r="J9964" s="2" t="str">
        <f>_xlfn.XLOOKUP(Table1_1[[#This Row],[Analyte]],[1]analyte_order!$B:$B,[1]analyte_order!$C:$C)</f>
        <v>70887-84-2</v>
      </c>
      <c r="K9964" s="2">
        <f>_xlfn.XLOOKUP(Table1_1[[#This Row],[CAS_rn]],[1]analyte_order!$C:$C,[1]analyte_order!$E:$E)</f>
        <v>45</v>
      </c>
      <c r="L9964" s="3">
        <v>3.9399999999999998E-2</v>
      </c>
    </row>
    <row r="9965" spans="1:12" x14ac:dyDescent="0.3">
      <c r="A9965" s="2" t="s">
        <v>388</v>
      </c>
      <c r="B9965" s="1">
        <f>_xlfn.XLOOKUP(Table1_1[[#This Row],[SampleID]],'[2]Prey Items'!$B$2:$B$78,'[2]Prey Items'!$F$2:$F$78)</f>
        <v>44427</v>
      </c>
      <c r="C9965" s="1" t="str">
        <f t="shared" si="156"/>
        <v>21231</v>
      </c>
      <c r="D9965" t="s">
        <v>324</v>
      </c>
      <c r="E9965" t="s">
        <v>325</v>
      </c>
      <c r="F9965" t="s">
        <v>326</v>
      </c>
      <c r="I9965" s="2" t="s">
        <v>38</v>
      </c>
      <c r="J9965" s="2" t="str">
        <f>_xlfn.XLOOKUP(Table1_1[[#This Row],[Analyte]],[1]analyte_order!$B:$B,[1]analyte_order!$C:$C)</f>
        <v>919005-14-4</v>
      </c>
      <c r="K9965" s="2">
        <f>_xlfn.XLOOKUP(Table1_1[[#This Row],[CAS_rn]],[1]analyte_order!$C:$C,[1]analyte_order!$E:$E)</f>
        <v>35</v>
      </c>
      <c r="L9965" s="3">
        <v>3.9399999999999998E-2</v>
      </c>
    </row>
    <row r="9966" spans="1:12" x14ac:dyDescent="0.3">
      <c r="A9966" s="2" t="s">
        <v>388</v>
      </c>
      <c r="B9966" s="1">
        <f>_xlfn.XLOOKUP(Table1_1[[#This Row],[SampleID]],'[2]Prey Items'!$B$2:$B$78,'[2]Prey Items'!$F$2:$F$78)</f>
        <v>44427</v>
      </c>
      <c r="C9966" s="1" t="str">
        <f t="shared" si="156"/>
        <v>21231</v>
      </c>
      <c r="D9966" t="s">
        <v>324</v>
      </c>
      <c r="E9966" t="s">
        <v>325</v>
      </c>
      <c r="F9966" t="s">
        <v>326</v>
      </c>
      <c r="I9966" s="2" t="s">
        <v>39</v>
      </c>
      <c r="J9966" s="2" t="str">
        <f>_xlfn.XLOOKUP(Table1_1[[#This Row],[Analyte]],[1]analyte_order!$B:$B,[1]analyte_order!$C:$C)</f>
        <v>756426-58-1</v>
      </c>
      <c r="K9966" s="2">
        <f>_xlfn.XLOOKUP(Table1_1[[#This Row],[CAS_rn]],[1]analyte_order!$C:$C,[1]analyte_order!$E:$E)</f>
        <v>36</v>
      </c>
      <c r="L9966" s="3">
        <v>3.9399999999999998E-2</v>
      </c>
    </row>
    <row r="9967" spans="1:12" x14ac:dyDescent="0.3">
      <c r="A9967" s="2" t="s">
        <v>388</v>
      </c>
      <c r="B9967" s="1">
        <f>_xlfn.XLOOKUP(Table1_1[[#This Row],[SampleID]],'[2]Prey Items'!$B$2:$B$78,'[2]Prey Items'!$F$2:$F$78)</f>
        <v>44427</v>
      </c>
      <c r="C9967" s="1" t="str">
        <f t="shared" si="156"/>
        <v>21231</v>
      </c>
      <c r="D9967" t="s">
        <v>324</v>
      </c>
      <c r="E9967" t="s">
        <v>325</v>
      </c>
      <c r="F9967" t="s">
        <v>326</v>
      </c>
      <c r="I9967" s="2" t="s">
        <v>389</v>
      </c>
      <c r="J9967" s="2" t="str">
        <f>_xlfn.XLOOKUP(Table1_1[[#This Row],[Analyte]],[1]analyte_order!$B:$B,[1]analyte_order!$C:$C)</f>
        <v>763051-92-9</v>
      </c>
      <c r="K9967" s="2">
        <f>_xlfn.XLOOKUP(Table1_1[[#This Row],[CAS_rn]],[1]analyte_order!$C:$C,[1]analyte_order!$E:$E)</f>
        <v>37</v>
      </c>
      <c r="L9967" s="3">
        <v>3.9399999999999998E-2</v>
      </c>
    </row>
    <row r="9968" spans="1:12" x14ac:dyDescent="0.3">
      <c r="A9968" s="2" t="s">
        <v>388</v>
      </c>
      <c r="B9968" s="1">
        <f>_xlfn.XLOOKUP(Table1_1[[#This Row],[SampleID]],'[2]Prey Items'!$B$2:$B$78,'[2]Prey Items'!$F$2:$F$78)</f>
        <v>44427</v>
      </c>
      <c r="C9968" s="1" t="str">
        <f t="shared" si="156"/>
        <v>21231</v>
      </c>
      <c r="D9968" t="s">
        <v>324</v>
      </c>
      <c r="E9968" t="s">
        <v>325</v>
      </c>
      <c r="F9968" t="s">
        <v>326</v>
      </c>
      <c r="I9968" s="2" t="s">
        <v>37</v>
      </c>
      <c r="J9968" s="2" t="str">
        <f>_xlfn.XLOOKUP(Table1_1[[#This Row],[Analyte]],[1]analyte_order!$B:$B,[1]analyte_order!$C:$C)</f>
        <v>13252-13-6</v>
      </c>
      <c r="K9968" s="2">
        <f>_xlfn.XLOOKUP(Table1_1[[#This Row],[CAS_rn]],[1]analyte_order!$C:$C,[1]analyte_order!$E:$E)</f>
        <v>34</v>
      </c>
      <c r="L9968" s="3">
        <v>3.9399999999999998E-2</v>
      </c>
    </row>
    <row r="9969" spans="1:12" x14ac:dyDescent="0.3">
      <c r="A9969" s="2" t="s">
        <v>388</v>
      </c>
      <c r="B9969" s="1">
        <f>_xlfn.XLOOKUP(Table1_1[[#This Row],[SampleID]],'[2]Prey Items'!$B$2:$B$78,'[2]Prey Items'!$F$2:$F$78)</f>
        <v>44427</v>
      </c>
      <c r="C9969" s="1" t="str">
        <f t="shared" si="156"/>
        <v>21231</v>
      </c>
      <c r="D9969" t="s">
        <v>324</v>
      </c>
      <c r="E9969" t="s">
        <v>325</v>
      </c>
      <c r="F9969" t="s">
        <v>326</v>
      </c>
      <c r="I9969" s="2" t="s">
        <v>49</v>
      </c>
      <c r="J9969" s="2" t="str">
        <f>_xlfn.XLOOKUP(Table1_1[[#This Row],[Analyte]],[1]analyte_order!$B:$B,[1]analyte_order!$C:$C)</f>
        <v>57677-95-9</v>
      </c>
      <c r="K9969" s="2">
        <f>_xlfn.XLOOKUP(Table1_1[[#This Row],[CAS_rn]],[1]analyte_order!$C:$C,[1]analyte_order!$E:$E)</f>
        <v>46</v>
      </c>
      <c r="L9969" s="3">
        <v>9.8500000000000004E-2</v>
      </c>
    </row>
    <row r="9970" spans="1:12" x14ac:dyDescent="0.3">
      <c r="A9970" s="2" t="s">
        <v>388</v>
      </c>
      <c r="B9970" s="1">
        <f>_xlfn.XLOOKUP(Table1_1[[#This Row],[SampleID]],'[2]Prey Items'!$B$2:$B$78,'[2]Prey Items'!$F$2:$F$78)</f>
        <v>44427</v>
      </c>
      <c r="C9970" s="1" t="str">
        <f t="shared" si="156"/>
        <v>21231</v>
      </c>
      <c r="D9970" t="s">
        <v>324</v>
      </c>
      <c r="E9970" t="s">
        <v>325</v>
      </c>
      <c r="F9970" t="s">
        <v>326</v>
      </c>
      <c r="I9970" s="2" t="s">
        <v>55</v>
      </c>
      <c r="J9970" s="2" t="str">
        <f>_xlfn.XLOOKUP(Table1_1[[#This Row],[Analyte]],[1]analyte_order!$B:$B,[1]analyte_order!$C:$C)</f>
        <v>678-41-1</v>
      </c>
      <c r="K9970" s="2">
        <f>_xlfn.XLOOKUP(Table1_1[[#This Row],[CAS_rn]],[1]analyte_order!$C:$C,[1]analyte_order!$E:$E)</f>
        <v>56</v>
      </c>
      <c r="L9970" s="3">
        <v>7.9000000000000001E-2</v>
      </c>
    </row>
    <row r="9971" spans="1:12" x14ac:dyDescent="0.3">
      <c r="A9971" s="2" t="s">
        <v>388</v>
      </c>
      <c r="B9971" s="1">
        <f>_xlfn.XLOOKUP(Table1_1[[#This Row],[SampleID]],'[2]Prey Items'!$B$2:$B$78,'[2]Prey Items'!$F$2:$F$78)</f>
        <v>44427</v>
      </c>
      <c r="C9971" s="1" t="str">
        <f t="shared" si="156"/>
        <v>21231</v>
      </c>
      <c r="D9971" t="s">
        <v>324</v>
      </c>
      <c r="E9971" t="s">
        <v>325</v>
      </c>
      <c r="F9971" t="s">
        <v>326</v>
      </c>
      <c r="I9971" s="2" t="s">
        <v>56</v>
      </c>
      <c r="J9971" s="2" t="str">
        <f>_xlfn.XLOOKUP(Table1_1[[#This Row],[Analyte]],[1]analyte_order!$B:$B,[1]analyte_order!$C:$C)</f>
        <v>2965-52-8</v>
      </c>
      <c r="K9971" s="2">
        <f>_xlfn.XLOOKUP(Table1_1[[#This Row],[CAS_rn]],[1]analyte_order!$C:$C,[1]analyte_order!$E:$E)</f>
        <v>57</v>
      </c>
      <c r="L9971" s="3">
        <v>7.9000000000000001E-2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A11A77-70FD-4F0C-AF75-28FFB5D7D6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Log</vt:lpstr>
      <vt:lpstr>Biota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Brown, Abbi</dc:creator>
  <cp:keywords/>
  <dc:description/>
  <cp:lastModifiedBy>Brown, Abbi</cp:lastModifiedBy>
  <cp:revision/>
  <dcterms:created xsi:type="dcterms:W3CDTF">2024-08-22T14:44:02Z</dcterms:created>
  <dcterms:modified xsi:type="dcterms:W3CDTF">2024-10-11T15:31:36Z</dcterms:modified>
  <cp:category/>
  <cp:contentStatus/>
</cp:coreProperties>
</file>